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fileSharing readOnlyRecommended="1"/>
  <workbookPr/>
  <mc:AlternateContent xmlns:mc="http://schemas.openxmlformats.org/markup-compatibility/2006">
    <mc:Choice Requires="x15">
      <x15ac:absPath xmlns:x15ac="http://schemas.microsoft.com/office/spreadsheetml/2010/11/ac" url="https://scottishwater365.sharepoint.com/sites/SC_SC/S  R Documents/Strategic Review/SR27 SharePoint Site Folders/SR27 Data Tables/FINAL DRAFT PLAN TABLES/"/>
    </mc:Choice>
  </mc:AlternateContent>
  <xr:revisionPtr revIDLastSave="30" documentId="6_{ED3A9E51-8C68-428B-9B84-EFF912859221}" xr6:coauthVersionLast="47" xr6:coauthVersionMax="47" xr10:uidLastSave="{6B75DC55-1985-495B-900C-89F97A867A28}"/>
  <bookViews>
    <workbookView xWindow="-110" yWindow="-110" windowWidth="19420" windowHeight="10420" tabRatio="810" firstSheet="11" activeTab="5" xr2:uid="{1FF805FE-E740-4634-9017-DEB02819E261}"/>
  </bookViews>
  <sheets>
    <sheet name="1. Outcomes" sheetId="50" r:id="rId1"/>
    <sheet name="2. Outputs" sheetId="26" r:id="rId2"/>
    <sheet name="3a. Maintenance Expenditure" sheetId="10" r:id="rId3"/>
    <sheet name="3b. Asset Health" sheetId="59" r:id="rId4"/>
    <sheet name="4. Mains Sewers Condition" sheetId="57" r:id="rId5"/>
    <sheet name="5. SRC27 Projects Programmes" sheetId="23" r:id="rId6"/>
    <sheet name="5. B SRC27 Projects Programmes" sheetId="65" r:id="rId7"/>
    <sheet name="5. C SRC27 Projects Programmes" sheetId="66" r:id="rId8"/>
    <sheet name="6. Transformation Initiatives" sheetId="31" r:id="rId9"/>
    <sheet name="7. Other Costs and Assumptions" sheetId="61" r:id="rId10"/>
    <sheet name="8. Summary Costs" sheetId="35" r:id="rId11"/>
    <sheet name="9. Enhancement Benchmarking" sheetId="36" r:id="rId12"/>
    <sheet name="Dropdown options" sheetId="55" r:id="rId13"/>
    <sheet name="Change log" sheetId="60" r:id="rId1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localSheetId="9"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9" hidden="1">2</definedName>
    <definedName name="_AtRisk_SimSetting_MultipleCPUMode" hidden="1">1</definedName>
    <definedName name="_AtRisk_SimSetting_MultipleCPUModeV8" localSheetId="9" hidden="1">2</definedName>
    <definedName name="_AtRisk_SimSetting_MultipleCPUModeV8" hidden="1">1</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localSheetId="9" hidden="1">1</definedName>
    <definedName name="_AtRisk_SimSetting_StdRecalcWithoutRiskStatic" hidden="1">0</definedName>
    <definedName name="_AtRisk_SimSetting_StdRecalcWithoutRiskStaticPercentile" hidden="1">0.5</definedName>
    <definedName name="_xlnm._FilterDatabase" localSheetId="0" hidden="1">'1. Outcomes'!$B$8:$P$54</definedName>
    <definedName name="_xlnm._FilterDatabase" localSheetId="1" hidden="1">'2. Outputs'!$A$11:$AJ$71</definedName>
    <definedName name="_xlnm._FilterDatabase" localSheetId="2" hidden="1">'3a. Maintenance Expenditure'!$B$11:$AL$97</definedName>
    <definedName name="_xlnm._FilterDatabase" localSheetId="3" hidden="1">'3b. Asset Health'!$A$11:$AQ$11</definedName>
    <definedName name="_xlnm._FilterDatabase" localSheetId="5" hidden="1">'5. SRC27 Projects Programmes'!$B$15:$EK$508</definedName>
    <definedName name="_xlnm._FilterDatabase" localSheetId="8" hidden="1">'6. Transformation Initiatives'!$A$10:$BJ$10</definedName>
    <definedName name="_xlnm._FilterDatabase" localSheetId="6" hidden="1">'5. B SRC27 Projects Programmes'!$B$15:$EX$15</definedName>
    <definedName name="_xlnm._FilterDatabase" localSheetId="7" hidden="1">'5. C SRC27 Projects Programmes'!$B$15:$EX$15</definedName>
    <definedName name="_Order1" hidden="1">255</definedName>
    <definedName name="_Order2" hidden="1">255</definedName>
    <definedName name="dsg" hidden="1">"$F$31"</definedName>
    <definedName name="dsga" hidden="1">1000</definedName>
    <definedName name="Pal_Workbook_GUID" hidden="1">"V6GQXSMIWCK4BFXTBYA5CXBX"</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IsStatistics" hidden="1">FALSE</definedName>
    <definedName name="RiskMinimizeOnStart" hidden="1">FALSE</definedName>
    <definedName name="RiskMonitorConvergence" hidden="1">FALSE</definedName>
    <definedName name="RiskMultipleCPUSupportEnabled" localSheetId="9" hidden="1">FALSE</definedName>
    <definedName name="RiskMultipleCPUSupportEnabled" hidden="1">TRUE</definedName>
    <definedName name="RiskNumIterations" localSheetId="9" hidden="1">1000</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"$I$22"</definedName>
    <definedName name="RiskSelectedNameCell1" hidden="1">"$C$22"</definedName>
    <definedName name="RiskSelectedNameCell2" hidden="1">"$I$3"</definedName>
    <definedName name="RiskStandardRecalc" localSheetId="9" hidden="1">0</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localSheetId="9" hidden="1">FALSE</definedName>
    <definedName name="RiskUseMultipleCPUs" hidden="1">TRUE</definedName>
    <definedName name="sadg" hidden="1">"$J$31"</definedName>
    <definedName name="T_AR3Water">#REF!</definedName>
    <definedName name="T_AR3Water_2">#REF!</definedName>
    <definedName name="T_AR3W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8" i="59" l="1"/>
  <c r="W58" i="59"/>
  <c r="V58" i="59"/>
  <c r="AA89" i="10"/>
  <c r="X89" i="10"/>
  <c r="AA74" i="10"/>
  <c r="X74" i="10"/>
  <c r="X61" i="10"/>
  <c r="AA61" i="10"/>
  <c r="T66" i="57" l="1"/>
  <c r="T65" i="57"/>
  <c r="T64" i="57"/>
  <c r="T63" i="57"/>
  <c r="T62" i="57"/>
  <c r="T54" i="57"/>
  <c r="T53" i="57"/>
  <c r="T52" i="57"/>
  <c r="T51" i="57"/>
  <c r="T50" i="57"/>
  <c r="T41" i="57"/>
  <c r="T40" i="57"/>
  <c r="T39" i="57"/>
  <c r="T38" i="57"/>
  <c r="T37" i="57"/>
  <c r="T28" i="57"/>
  <c r="T27" i="57"/>
  <c r="T26" i="57"/>
  <c r="T25" i="57"/>
  <c r="T24" i="57"/>
  <c r="T12" i="57"/>
  <c r="T13" i="57"/>
  <c r="T14" i="57"/>
  <c r="T15" i="57"/>
  <c r="T11" i="57"/>
  <c r="Q18" i="31" l="1"/>
  <c r="AA30" i="26" l="1"/>
  <c r="AA28" i="26"/>
  <c r="DO11" i="66" l="1"/>
  <c r="DN11" i="66"/>
  <c r="DM11" i="66"/>
  <c r="DL11" i="66"/>
  <c r="BL11" i="66"/>
  <c r="BJ11" i="66"/>
  <c r="BI11" i="66"/>
  <c r="BH11" i="66"/>
  <c r="BG11" i="66"/>
  <c r="BE11" i="66"/>
  <c r="BD11" i="66"/>
  <c r="BC11" i="66"/>
  <c r="BB11" i="66"/>
  <c r="BA11" i="66"/>
  <c r="AZ11" i="66"/>
  <c r="AY11" i="66"/>
  <c r="AX11" i="66"/>
  <c r="AV11" i="66"/>
  <c r="AU11" i="66"/>
  <c r="AT11" i="66"/>
  <c r="AS11" i="66"/>
  <c r="AQ11" i="66"/>
  <c r="AP11" i="66"/>
  <c r="AO11" i="66"/>
  <c r="AN11" i="66"/>
  <c r="AM11" i="66"/>
  <c r="AL11" i="66"/>
  <c r="AK11" i="66"/>
  <c r="AJ11" i="66"/>
  <c r="AH11" i="66"/>
  <c r="AG11" i="66"/>
  <c r="AF11" i="66"/>
  <c r="AE11" i="66"/>
  <c r="AC11" i="66"/>
  <c r="AB11" i="66"/>
  <c r="AA11" i="66"/>
  <c r="Z11" i="66"/>
  <c r="Y11" i="66"/>
  <c r="X11" i="66"/>
  <c r="W11" i="66"/>
  <c r="DO10" i="66"/>
  <c r="DN10" i="66"/>
  <c r="DM10" i="66"/>
  <c r="DL10" i="66"/>
  <c r="BL10" i="66"/>
  <c r="BK10" i="66"/>
  <c r="BJ10" i="66"/>
  <c r="BI10" i="66"/>
  <c r="BH10" i="66"/>
  <c r="BG10" i="66"/>
  <c r="BF10" i="66"/>
  <c r="BE10" i="66"/>
  <c r="BD10" i="66"/>
  <c r="BC10" i="66"/>
  <c r="BB10" i="66"/>
  <c r="BA10" i="66"/>
  <c r="AZ10" i="66"/>
  <c r="AY10" i="66"/>
  <c r="AX10" i="66"/>
  <c r="AW10" i="66"/>
  <c r="AV10" i="66"/>
  <c r="AU10" i="66"/>
  <c r="AT10" i="66"/>
  <c r="AS10" i="66"/>
  <c r="AR10" i="66"/>
  <c r="AQ10" i="66"/>
  <c r="AP10" i="66"/>
  <c r="AO10" i="66"/>
  <c r="AN10" i="66"/>
  <c r="AM10" i="66"/>
  <c r="AL10" i="66"/>
  <c r="AK10" i="66"/>
  <c r="AJ10" i="66"/>
  <c r="AI10" i="66"/>
  <c r="AH10" i="66"/>
  <c r="AG10" i="66"/>
  <c r="AF10" i="66"/>
  <c r="AE10" i="66"/>
  <c r="AD10" i="66"/>
  <c r="AC10" i="66"/>
  <c r="AB10" i="66"/>
  <c r="AA10" i="66"/>
  <c r="Z10" i="66"/>
  <c r="Y10" i="66"/>
  <c r="X10" i="66"/>
  <c r="W10" i="66"/>
  <c r="DO9" i="66"/>
  <c r="DN9" i="66"/>
  <c r="DM9" i="66"/>
  <c r="DL9" i="66"/>
  <c r="BL9" i="66"/>
  <c r="BJ9" i="66"/>
  <c r="BI9" i="66"/>
  <c r="BH9" i="66"/>
  <c r="BG9" i="66"/>
  <c r="BE9" i="66"/>
  <c r="BD9" i="66"/>
  <c r="BC9" i="66"/>
  <c r="BB9" i="66"/>
  <c r="BA9" i="66"/>
  <c r="AZ9" i="66"/>
  <c r="AY9" i="66"/>
  <c r="AX9" i="66"/>
  <c r="AV9" i="66"/>
  <c r="AU9" i="66"/>
  <c r="AT9" i="66"/>
  <c r="AS9" i="66"/>
  <c r="AQ9" i="66"/>
  <c r="AP9" i="66"/>
  <c r="AO9" i="66"/>
  <c r="AN9" i="66"/>
  <c r="AM9" i="66"/>
  <c r="AL9" i="66"/>
  <c r="AK9" i="66"/>
  <c r="AJ9" i="66"/>
  <c r="AH9" i="66"/>
  <c r="AG9" i="66"/>
  <c r="AF9" i="66"/>
  <c r="AE9" i="66"/>
  <c r="AC9" i="66"/>
  <c r="AB9" i="66"/>
  <c r="AA9" i="66"/>
  <c r="Z9" i="66"/>
  <c r="Y9" i="66"/>
  <c r="X9" i="66"/>
  <c r="W9" i="66"/>
  <c r="BF11" i="65"/>
  <c r="AR11" i="65"/>
  <c r="DO11" i="65"/>
  <c r="DN11" i="65"/>
  <c r="DM11" i="65"/>
  <c r="DL11" i="65"/>
  <c r="BL11" i="65"/>
  <c r="BJ11" i="65"/>
  <c r="BI11" i="65"/>
  <c r="BH11" i="65"/>
  <c r="BG11" i="65"/>
  <c r="BE11" i="65"/>
  <c r="BD11" i="65"/>
  <c r="BC11" i="65"/>
  <c r="BB11" i="65"/>
  <c r="BA11" i="65"/>
  <c r="AZ11" i="65"/>
  <c r="AY11" i="65"/>
  <c r="AX11" i="65"/>
  <c r="AV11" i="65"/>
  <c r="AU11" i="65"/>
  <c r="AT11" i="65"/>
  <c r="AS11" i="65"/>
  <c r="AQ11" i="65"/>
  <c r="AP11" i="65"/>
  <c r="AO11" i="65"/>
  <c r="AN11" i="65"/>
  <c r="AM11" i="65"/>
  <c r="AL11" i="65"/>
  <c r="AK11" i="65"/>
  <c r="AJ11" i="65"/>
  <c r="AH11" i="65"/>
  <c r="AG11" i="65"/>
  <c r="AF11" i="65"/>
  <c r="AE11" i="65"/>
  <c r="AC11" i="65"/>
  <c r="AB11" i="65"/>
  <c r="AA11" i="65"/>
  <c r="Z11" i="65"/>
  <c r="Y11" i="65"/>
  <c r="X11" i="65"/>
  <c r="W11" i="65"/>
  <c r="DO10" i="65"/>
  <c r="DN10" i="65"/>
  <c r="DM10" i="65"/>
  <c r="DL10" i="65"/>
  <c r="BL10" i="65"/>
  <c r="BK10" i="65"/>
  <c r="BJ10" i="65"/>
  <c r="BI10" i="65"/>
  <c r="BH10" i="65"/>
  <c r="BG10" i="65"/>
  <c r="BF10" i="65"/>
  <c r="BE10" i="65"/>
  <c r="BD10" i="65"/>
  <c r="BC10" i="65"/>
  <c r="BB10" i="65"/>
  <c r="BA10" i="65"/>
  <c r="AZ10" i="65"/>
  <c r="AY10" i="65"/>
  <c r="AX10" i="65"/>
  <c r="AW10" i="65"/>
  <c r="AV10" i="65"/>
  <c r="AU10" i="65"/>
  <c r="AT10" i="65"/>
  <c r="AS10" i="65"/>
  <c r="AR10" i="65"/>
  <c r="AQ10" i="65"/>
  <c r="AP10" i="65"/>
  <c r="AO10" i="65"/>
  <c r="AN10" i="65"/>
  <c r="AM10" i="65"/>
  <c r="AL10" i="65"/>
  <c r="AK10" i="65"/>
  <c r="AJ10" i="65"/>
  <c r="AI10" i="65"/>
  <c r="AH10" i="65"/>
  <c r="AG10" i="65"/>
  <c r="AF10" i="65"/>
  <c r="AE10" i="65"/>
  <c r="AD10" i="65"/>
  <c r="AC10" i="65"/>
  <c r="AB10" i="65"/>
  <c r="AA10" i="65"/>
  <c r="Z10" i="65"/>
  <c r="Y10" i="65"/>
  <c r="X10" i="65"/>
  <c r="W10" i="65"/>
  <c r="DO9" i="65"/>
  <c r="DN9" i="65"/>
  <c r="DM9" i="65"/>
  <c r="DL9" i="65"/>
  <c r="BL9" i="65"/>
  <c r="BJ9" i="65"/>
  <c r="BI9" i="65"/>
  <c r="BH9" i="65"/>
  <c r="BG9" i="65"/>
  <c r="BE9" i="65"/>
  <c r="BD9" i="65"/>
  <c r="BC9" i="65"/>
  <c r="BB9" i="65"/>
  <c r="BA9" i="65"/>
  <c r="AZ9" i="65"/>
  <c r="AY9" i="65"/>
  <c r="AX9" i="65"/>
  <c r="AV9" i="65"/>
  <c r="AU9" i="65"/>
  <c r="AT9" i="65"/>
  <c r="AS9" i="65"/>
  <c r="AQ9" i="65"/>
  <c r="AP9" i="65"/>
  <c r="AO9" i="65"/>
  <c r="AN9" i="65"/>
  <c r="AM9" i="65"/>
  <c r="AL9" i="65"/>
  <c r="AK9" i="65"/>
  <c r="AJ9" i="65"/>
  <c r="AH9" i="65"/>
  <c r="AG9" i="65"/>
  <c r="AF9" i="65"/>
  <c r="AE9" i="65"/>
  <c r="AC9" i="65"/>
  <c r="AB9" i="65"/>
  <c r="AA9" i="65"/>
  <c r="Z9" i="65"/>
  <c r="Y9" i="65"/>
  <c r="X9" i="65"/>
  <c r="W9" i="65"/>
  <c r="BK11" i="66" l="1"/>
  <c r="AD11" i="66"/>
  <c r="AR11" i="66"/>
  <c r="AW11" i="66"/>
  <c r="AI11" i="66"/>
  <c r="BF11" i="66"/>
  <c r="BK11" i="65"/>
  <c r="AW11" i="65"/>
  <c r="AD11" i="65"/>
  <c r="AI11" i="65" l="1"/>
  <c r="U71" i="26" l="1"/>
  <c r="AA43" i="10" l="1"/>
  <c r="H43" i="10"/>
  <c r="H61" i="10"/>
  <c r="L30" i="36"/>
  <c r="N14" i="26"/>
  <c r="S60" i="61"/>
  <c r="X28" i="10"/>
  <c r="X27" i="10"/>
  <c r="X43" i="10" s="1"/>
  <c r="H88" i="35" l="1"/>
  <c r="H98" i="35" s="1"/>
  <c r="I88" i="35"/>
  <c r="I98" i="35" s="1"/>
  <c r="J88" i="35"/>
  <c r="J98" i="35" s="1"/>
  <c r="K88" i="35"/>
  <c r="K98" i="35" s="1"/>
  <c r="L88" i="35"/>
  <c r="L98" i="35" s="1"/>
  <c r="G88" i="35"/>
  <c r="G98" i="35" s="1"/>
  <c r="H57" i="35"/>
  <c r="I57" i="35"/>
  <c r="J57" i="35"/>
  <c r="K57" i="35"/>
  <c r="L57" i="35"/>
  <c r="L67" i="35" s="1"/>
  <c r="G57" i="35"/>
  <c r="H92" i="35" l="1"/>
  <c r="I92" i="35"/>
  <c r="J92" i="35"/>
  <c r="K92" i="35"/>
  <c r="L92" i="35"/>
  <c r="G92" i="35"/>
  <c r="H61" i="35"/>
  <c r="I61" i="35"/>
  <c r="J61" i="35"/>
  <c r="K61" i="35"/>
  <c r="L61" i="35"/>
  <c r="G61" i="35"/>
  <c r="H67" i="35"/>
  <c r="I67" i="35"/>
  <c r="J67" i="35"/>
  <c r="K67" i="35"/>
  <c r="G67" i="35"/>
  <c r="M66" i="35"/>
  <c r="M97" i="35"/>
  <c r="M35" i="35"/>
  <c r="H64" i="35"/>
  <c r="I64" i="35"/>
  <c r="J64" i="35"/>
  <c r="K64" i="35"/>
  <c r="L64" i="35"/>
  <c r="G64" i="35"/>
  <c r="H33" i="35"/>
  <c r="I33" i="35"/>
  <c r="J33" i="35"/>
  <c r="K33" i="35"/>
  <c r="L33" i="35"/>
  <c r="G33" i="35"/>
  <c r="M88" i="35" l="1"/>
  <c r="M57" i="35"/>
  <c r="F100" i="61" l="1"/>
  <c r="G100" i="61" s="1"/>
  <c r="H100" i="61" s="1"/>
  <c r="I100" i="61" s="1"/>
  <c r="J100" i="61" s="1"/>
  <c r="K100" i="61" s="1"/>
  <c r="L100" i="61" s="1"/>
  <c r="M100" i="61" s="1"/>
  <c r="O100" i="61" s="1"/>
  <c r="P100" i="61" s="1"/>
  <c r="Q100" i="61" s="1"/>
  <c r="G99" i="61"/>
  <c r="H99" i="61" s="1"/>
  <c r="I99" i="61" s="1"/>
  <c r="J99" i="61" s="1"/>
  <c r="K99" i="61" s="1"/>
  <c r="L99" i="61" s="1"/>
  <c r="M99" i="61" s="1"/>
  <c r="O99" i="61" s="1"/>
  <c r="P99" i="61" s="1"/>
  <c r="Q99" i="61" s="1"/>
  <c r="R98" i="61"/>
  <c r="N98" i="61"/>
  <c r="F97" i="61"/>
  <c r="G97" i="61" s="1"/>
  <c r="H97" i="61" s="1"/>
  <c r="I97" i="61" s="1"/>
  <c r="J97" i="61" s="1"/>
  <c r="K97" i="61" s="1"/>
  <c r="L97" i="61" s="1"/>
  <c r="M97" i="61" s="1"/>
  <c r="O97" i="61" s="1"/>
  <c r="P97" i="61" s="1"/>
  <c r="Q97" i="61" s="1"/>
  <c r="E97" i="61"/>
  <c r="F96" i="61"/>
  <c r="G96" i="61" s="1"/>
  <c r="H96" i="61" s="1"/>
  <c r="I96" i="61" s="1"/>
  <c r="J96" i="61" s="1"/>
  <c r="K96" i="61" s="1"/>
  <c r="L96" i="61" s="1"/>
  <c r="M96" i="61" s="1"/>
  <c r="O96" i="61" s="1"/>
  <c r="P96" i="61" s="1"/>
  <c r="Q96" i="61" s="1"/>
  <c r="E96" i="61"/>
  <c r="G95" i="61"/>
  <c r="E95" i="61"/>
  <c r="R94" i="61"/>
  <c r="N94" i="61"/>
  <c r="F93" i="61"/>
  <c r="G93" i="61" s="1"/>
  <c r="H93" i="61" s="1"/>
  <c r="I93" i="61" s="1"/>
  <c r="J93" i="61" s="1"/>
  <c r="K93" i="61" s="1"/>
  <c r="L93" i="61" s="1"/>
  <c r="M93" i="61" s="1"/>
  <c r="O93" i="61" s="1"/>
  <c r="P93" i="61" s="1"/>
  <c r="Q93" i="61" s="1"/>
  <c r="E93" i="61"/>
  <c r="F92" i="61"/>
  <c r="G92" i="61" s="1"/>
  <c r="E92" i="61"/>
  <c r="G91" i="61"/>
  <c r="H91" i="61" s="1"/>
  <c r="I91" i="61" s="1"/>
  <c r="J91" i="61" s="1"/>
  <c r="K91" i="61" s="1"/>
  <c r="L91" i="61" s="1"/>
  <c r="M91" i="61" s="1"/>
  <c r="O91" i="61" s="1"/>
  <c r="P91" i="61" s="1"/>
  <c r="Q91" i="61" s="1"/>
  <c r="R90" i="61"/>
  <c r="N90" i="61"/>
  <c r="E89" i="61"/>
  <c r="F89" i="61" s="1"/>
  <c r="G89" i="61" s="1"/>
  <c r="H89" i="61" s="1"/>
  <c r="I89" i="61" s="1"/>
  <c r="J89" i="61" s="1"/>
  <c r="K89" i="61" s="1"/>
  <c r="L89" i="61" s="1"/>
  <c r="M89" i="61" s="1"/>
  <c r="O89" i="61" s="1"/>
  <c r="P89" i="61" s="1"/>
  <c r="Q89" i="61" s="1"/>
  <c r="F88" i="61"/>
  <c r="G88" i="61" s="1"/>
  <c r="E88" i="61"/>
  <c r="E90" i="61" s="1"/>
  <c r="R87" i="61"/>
  <c r="N87" i="61"/>
  <c r="E86" i="61"/>
  <c r="F86" i="61" s="1"/>
  <c r="G86" i="61" s="1"/>
  <c r="H86" i="61" s="1"/>
  <c r="I86" i="61" s="1"/>
  <c r="J86" i="61" s="1"/>
  <c r="K86" i="61" s="1"/>
  <c r="L86" i="61" s="1"/>
  <c r="M86" i="61" s="1"/>
  <c r="O86" i="61" s="1"/>
  <c r="P86" i="61" s="1"/>
  <c r="Q86" i="61" s="1"/>
  <c r="F85" i="61"/>
  <c r="G85" i="61" s="1"/>
  <c r="H85" i="61" s="1"/>
  <c r="E85" i="61"/>
  <c r="E87" i="61" s="1"/>
  <c r="N74" i="61"/>
  <c r="N65" i="61"/>
  <c r="M61" i="35" s="1"/>
  <c r="N66" i="61"/>
  <c r="M92" i="35" s="1"/>
  <c r="N63" i="61"/>
  <c r="R63" i="61" s="1"/>
  <c r="N62" i="61"/>
  <c r="R62" i="61" s="1"/>
  <c r="N61" i="61"/>
  <c r="R61" i="61" s="1"/>
  <c r="Q51" i="61"/>
  <c r="P51" i="61"/>
  <c r="O51" i="61"/>
  <c r="M51" i="61"/>
  <c r="L51" i="61"/>
  <c r="K51" i="61"/>
  <c r="J51" i="61"/>
  <c r="I51" i="61"/>
  <c r="H51" i="61"/>
  <c r="G51" i="61"/>
  <c r="F51" i="61"/>
  <c r="E51" i="61"/>
  <c r="E52" i="61" s="1"/>
  <c r="N50" i="61"/>
  <c r="R50" i="61" s="1"/>
  <c r="N49" i="61"/>
  <c r="R49" i="61" s="1"/>
  <c r="N48" i="61"/>
  <c r="R48" i="61" s="1"/>
  <c r="N47" i="61"/>
  <c r="R47" i="61" s="1"/>
  <c r="N46" i="61"/>
  <c r="R46" i="61" s="1"/>
  <c r="N45" i="61"/>
  <c r="R45" i="61" s="1"/>
  <c r="N44" i="61"/>
  <c r="R44" i="61" s="1"/>
  <c r="N43" i="61"/>
  <c r="R43" i="61" s="1"/>
  <c r="N42" i="61"/>
  <c r="R42" i="61" s="1"/>
  <c r="N32" i="61"/>
  <c r="R32" i="61" s="1"/>
  <c r="N33" i="61"/>
  <c r="R33" i="61" s="1"/>
  <c r="M30" i="61"/>
  <c r="L30" i="61"/>
  <c r="K30" i="61"/>
  <c r="J30" i="61"/>
  <c r="I30" i="61"/>
  <c r="H30" i="61"/>
  <c r="E30" i="61"/>
  <c r="E31" i="61" s="1"/>
  <c r="N29" i="61"/>
  <c r="R29" i="61" s="1"/>
  <c r="N28" i="61"/>
  <c r="R28" i="61" s="1"/>
  <c r="N27" i="61"/>
  <c r="R27" i="61" s="1"/>
  <c r="N26" i="61"/>
  <c r="R26" i="61" s="1"/>
  <c r="N25" i="61"/>
  <c r="R25" i="61" s="1"/>
  <c r="Q24" i="61"/>
  <c r="Q30" i="61" s="1"/>
  <c r="P24" i="61"/>
  <c r="P30" i="61" s="1"/>
  <c r="O24" i="61"/>
  <c r="O30" i="61" s="1"/>
  <c r="N24" i="61"/>
  <c r="N23" i="61"/>
  <c r="R23" i="61" s="1"/>
  <c r="N22" i="61"/>
  <c r="R22" i="61" s="1"/>
  <c r="N21" i="61"/>
  <c r="R21" i="61" s="1"/>
  <c r="N20" i="61"/>
  <c r="R20" i="61" s="1"/>
  <c r="N19" i="61"/>
  <c r="R19" i="61" s="1"/>
  <c r="N18" i="61"/>
  <c r="R18" i="61" s="1"/>
  <c r="N17" i="61"/>
  <c r="R17" i="61" s="1"/>
  <c r="N16" i="61"/>
  <c r="R16" i="61" s="1"/>
  <c r="N15" i="61"/>
  <c r="R15" i="61" s="1"/>
  <c r="N14" i="61"/>
  <c r="R14" i="61" s="1"/>
  <c r="N13" i="61"/>
  <c r="R13" i="61" s="1"/>
  <c r="G13" i="61"/>
  <c r="G30" i="61" s="1"/>
  <c r="F13" i="61"/>
  <c r="F30" i="61" s="1"/>
  <c r="R24" i="61" l="1"/>
  <c r="R65" i="61"/>
  <c r="N30" i="61"/>
  <c r="R74" i="61"/>
  <c r="M64" i="35"/>
  <c r="M33" i="35"/>
  <c r="N51" i="61"/>
  <c r="R51" i="61" s="1"/>
  <c r="E98" i="61"/>
  <c r="R66" i="61"/>
  <c r="E94" i="61"/>
  <c r="H88" i="61"/>
  <c r="G90" i="61"/>
  <c r="R30" i="61"/>
  <c r="F87" i="61"/>
  <c r="F31" i="61"/>
  <c r="I85" i="61"/>
  <c r="H87" i="61"/>
  <c r="H92" i="61"/>
  <c r="G94" i="61"/>
  <c r="E60" i="61"/>
  <c r="E64" i="61" s="1"/>
  <c r="F52" i="61"/>
  <c r="G98" i="61"/>
  <c r="G87" i="61"/>
  <c r="H95" i="61"/>
  <c r="F90" i="61"/>
  <c r="F94" i="61"/>
  <c r="F98" i="61"/>
  <c r="I87" i="61" l="1"/>
  <c r="J85" i="61"/>
  <c r="F60" i="61"/>
  <c r="F64" i="61" s="1"/>
  <c r="G52" i="61"/>
  <c r="I95" i="61"/>
  <c r="H98" i="61"/>
  <c r="G31" i="61"/>
  <c r="H94" i="61"/>
  <c r="I92" i="61"/>
  <c r="H90" i="61"/>
  <c r="I88" i="61"/>
  <c r="J88" i="61" l="1"/>
  <c r="I90" i="61"/>
  <c r="J95" i="61"/>
  <c r="I98" i="61"/>
  <c r="J92" i="61"/>
  <c r="I94" i="61"/>
  <c r="K85" i="61"/>
  <c r="J87" i="61"/>
  <c r="G60" i="61"/>
  <c r="G64" i="61" s="1"/>
  <c r="H52" i="61"/>
  <c r="H31" i="61"/>
  <c r="G29" i="35" s="1"/>
  <c r="G58" i="35" s="1"/>
  <c r="G89" i="35" s="1"/>
  <c r="I31" i="61" l="1"/>
  <c r="H29" i="35" s="1"/>
  <c r="H58" i="35" s="1"/>
  <c r="H89" i="35" s="1"/>
  <c r="K95" i="61"/>
  <c r="J98" i="61"/>
  <c r="L85" i="61"/>
  <c r="K87" i="61"/>
  <c r="K92" i="61"/>
  <c r="J94" i="61"/>
  <c r="H60" i="61"/>
  <c r="I52" i="61"/>
  <c r="K88" i="61"/>
  <c r="J90" i="61"/>
  <c r="K94" i="61" l="1"/>
  <c r="L92" i="61"/>
  <c r="J31" i="61"/>
  <c r="I29" i="35" s="1"/>
  <c r="I58" i="35" s="1"/>
  <c r="I89" i="35" s="1"/>
  <c r="M85" i="61"/>
  <c r="L87" i="61"/>
  <c r="H64" i="61"/>
  <c r="K90" i="61"/>
  <c r="L88" i="61"/>
  <c r="I60" i="61"/>
  <c r="I64" i="61" s="1"/>
  <c r="J52" i="61"/>
  <c r="K98" i="61"/>
  <c r="L95" i="61"/>
  <c r="G60" i="35" l="1"/>
  <c r="G91" i="35" s="1"/>
  <c r="G30" i="35"/>
  <c r="H60" i="35"/>
  <c r="H91" i="35" s="1"/>
  <c r="H30" i="35"/>
  <c r="J60" i="61"/>
  <c r="K52" i="61"/>
  <c r="O85" i="61"/>
  <c r="M87" i="61"/>
  <c r="M92" i="61"/>
  <c r="L94" i="61"/>
  <c r="M88" i="61"/>
  <c r="L90" i="61"/>
  <c r="L98" i="61"/>
  <c r="M95" i="61"/>
  <c r="K31" i="61"/>
  <c r="J29" i="35" s="1"/>
  <c r="J58" i="35" s="1"/>
  <c r="J89" i="35" s="1"/>
  <c r="O88" i="61" l="1"/>
  <c r="M90" i="61"/>
  <c r="O95" i="61"/>
  <c r="M98" i="61"/>
  <c r="O87" i="61"/>
  <c r="P85" i="61"/>
  <c r="O92" i="61"/>
  <c r="M94" i="61"/>
  <c r="L31" i="61"/>
  <c r="K29" i="35" s="1"/>
  <c r="K58" i="35" s="1"/>
  <c r="K89" i="35" s="1"/>
  <c r="K60" i="61"/>
  <c r="K64" i="61" s="1"/>
  <c r="L52" i="61"/>
  <c r="J64" i="61"/>
  <c r="J60" i="35" l="1"/>
  <c r="J91" i="35" s="1"/>
  <c r="J30" i="35"/>
  <c r="I60" i="35"/>
  <c r="I91" i="35" s="1"/>
  <c r="I30" i="35"/>
  <c r="L60" i="61"/>
  <c r="M52" i="61"/>
  <c r="N52" i="61" s="1"/>
  <c r="M31" i="61"/>
  <c r="L29" i="35" s="1"/>
  <c r="L58" i="35" s="1"/>
  <c r="L89" i="35" s="1"/>
  <c r="N31" i="61"/>
  <c r="M29" i="35" s="1"/>
  <c r="M58" i="35" s="1"/>
  <c r="M89" i="35" s="1"/>
  <c r="O94" i="61"/>
  <c r="P92" i="61"/>
  <c r="P87" i="61"/>
  <c r="Q85" i="61"/>
  <c r="Q87" i="61" s="1"/>
  <c r="O98" i="61"/>
  <c r="P95" i="61"/>
  <c r="O90" i="61"/>
  <c r="P88" i="61"/>
  <c r="P90" i="61" l="1"/>
  <c r="Q88" i="61"/>
  <c r="Q90" i="61" s="1"/>
  <c r="O31" i="61"/>
  <c r="O52" i="61"/>
  <c r="M60" i="61"/>
  <c r="M64" i="61" s="1"/>
  <c r="Q95" i="61"/>
  <c r="Q98" i="61" s="1"/>
  <c r="P98" i="61"/>
  <c r="P94" i="61"/>
  <c r="Q92" i="61"/>
  <c r="Q94" i="61" s="1"/>
  <c r="L64" i="61"/>
  <c r="L60" i="35" l="1"/>
  <c r="L91" i="35" s="1"/>
  <c r="L30" i="35"/>
  <c r="K30" i="35"/>
  <c r="K60" i="35"/>
  <c r="K91" i="35" s="1"/>
  <c r="N60" i="61"/>
  <c r="O60" i="61"/>
  <c r="O64" i="61" s="1"/>
  <c r="P52" i="61"/>
  <c r="P31" i="61"/>
  <c r="P60" i="61" l="1"/>
  <c r="P64" i="61" s="1"/>
  <c r="Q52" i="61"/>
  <c r="Q31" i="61"/>
  <c r="R31" i="61"/>
  <c r="N64" i="61"/>
  <c r="M60" i="35" l="1"/>
  <c r="M91" i="35" s="1"/>
  <c r="M30" i="35"/>
  <c r="Q60" i="61"/>
  <c r="R52" i="61"/>
  <c r="Q64" i="61" l="1"/>
  <c r="R64" i="61" s="1"/>
  <c r="R60" i="61"/>
  <c r="BF151" i="23" l="1"/>
  <c r="BK151" i="23" s="1"/>
  <c r="BF208" i="23"/>
  <c r="BK208" i="23" s="1"/>
  <c r="BF318" i="23"/>
  <c r="BK318" i="23" s="1"/>
  <c r="BF258" i="23"/>
  <c r="BK258" i="23" s="1"/>
  <c r="BF26" i="23"/>
  <c r="BK26" i="23" s="1"/>
  <c r="BF22" i="23"/>
  <c r="BK22" i="23" s="1"/>
  <c r="BF406" i="23"/>
  <c r="BK406" i="23" s="1"/>
  <c r="BF27" i="23"/>
  <c r="BK27" i="23" s="1"/>
  <c r="BF21" i="23"/>
  <c r="BK21" i="23" s="1"/>
  <c r="BF24" i="23"/>
  <c r="BK24" i="23" s="1"/>
  <c r="BF20" i="23"/>
  <c r="BK20" i="23" s="1"/>
  <c r="BF25" i="23"/>
  <c r="BK25" i="23" s="1"/>
  <c r="BF306" i="23"/>
  <c r="BK306" i="23" s="1"/>
  <c r="BF338" i="23"/>
  <c r="BK338" i="23" s="1"/>
  <c r="BF281" i="23"/>
  <c r="BK281" i="23" s="1"/>
  <c r="BF23" i="23"/>
  <c r="BK23" i="23" s="1"/>
  <c r="BF334" i="23"/>
  <c r="BK334" i="23" s="1"/>
  <c r="BF317" i="23"/>
  <c r="BK317" i="23" s="1"/>
  <c r="BF493" i="23"/>
  <c r="BK493" i="23" s="1"/>
  <c r="BF291" i="23"/>
  <c r="BK291" i="23" s="1"/>
  <c r="BF328" i="23"/>
  <c r="BK328" i="23" s="1"/>
  <c r="BF327" i="23"/>
  <c r="BK327" i="23" s="1"/>
  <c r="BF16" i="23"/>
  <c r="BF503" i="23"/>
  <c r="BK503" i="23" s="1"/>
  <c r="BF36" i="23"/>
  <c r="BK36" i="23" s="1"/>
  <c r="BF319" i="23"/>
  <c r="BK319" i="23" s="1"/>
  <c r="BF507" i="23"/>
  <c r="BK507" i="23" s="1"/>
  <c r="BF448" i="23"/>
  <c r="BK448" i="23" s="1"/>
  <c r="BF430" i="23"/>
  <c r="BK430" i="23" s="1"/>
  <c r="BF138" i="23"/>
  <c r="BK138" i="23" s="1"/>
  <c r="BF487" i="23"/>
  <c r="BK487" i="23" s="1"/>
  <c r="BF484" i="23"/>
  <c r="BK484" i="23" s="1"/>
  <c r="BF480" i="23"/>
  <c r="BK480" i="23" s="1"/>
  <c r="BF475" i="23"/>
  <c r="BK475" i="23" s="1"/>
  <c r="BF417" i="23"/>
  <c r="BK417" i="23" s="1"/>
  <c r="BF413" i="23"/>
  <c r="BK413" i="23" s="1"/>
  <c r="BF411" i="23"/>
  <c r="BK411" i="23" s="1"/>
  <c r="BF256" i="23"/>
  <c r="BK256" i="23" s="1"/>
  <c r="BF292" i="23"/>
  <c r="BK292" i="23" s="1"/>
  <c r="BF379" i="23"/>
  <c r="BK379" i="23" s="1"/>
  <c r="BF35" i="23"/>
  <c r="BK35" i="23" s="1"/>
  <c r="BF246" i="23"/>
  <c r="BK246" i="23" s="1"/>
  <c r="BF146" i="23"/>
  <c r="BK146" i="23" s="1"/>
  <c r="BF145" i="23"/>
  <c r="BK145" i="23" s="1"/>
  <c r="BF367" i="23"/>
  <c r="BK367" i="23" s="1"/>
  <c r="BF93" i="23"/>
  <c r="BK93" i="23" s="1"/>
  <c r="BF356" i="23"/>
  <c r="BK356" i="23" s="1"/>
  <c r="BF369" i="23"/>
  <c r="BK369" i="23" s="1"/>
  <c r="BF229" i="23"/>
  <c r="BK229" i="23" s="1"/>
  <c r="BF346" i="23"/>
  <c r="BK346" i="23" s="1"/>
  <c r="BF505" i="23"/>
  <c r="BK505" i="23" s="1"/>
  <c r="BF345" i="23"/>
  <c r="BK345" i="23" s="1"/>
  <c r="BF506" i="23"/>
  <c r="BK506" i="23" s="1"/>
  <c r="BF191" i="23"/>
  <c r="BK191" i="23" s="1"/>
  <c r="BF220" i="23"/>
  <c r="BK220" i="23" s="1"/>
  <c r="BF299" i="23"/>
  <c r="BK299" i="23" s="1"/>
  <c r="BF324" i="23"/>
  <c r="BK324" i="23" s="1"/>
  <c r="BF297" i="23"/>
  <c r="BK297" i="23" s="1"/>
  <c r="BF34" i="23"/>
  <c r="BK34" i="23" s="1"/>
  <c r="BF295" i="23"/>
  <c r="BK295" i="23" s="1"/>
  <c r="BF313" i="23"/>
  <c r="BK313" i="23" s="1"/>
  <c r="BF320" i="23"/>
  <c r="BK320" i="23" s="1"/>
  <c r="BF300" i="23"/>
  <c r="BK300" i="23" s="1"/>
  <c r="BF307" i="23"/>
  <c r="BK307" i="23" s="1"/>
  <c r="BF200" i="23"/>
  <c r="BK200" i="23" s="1"/>
  <c r="BF286" i="23"/>
  <c r="BK286" i="23" s="1"/>
  <c r="BF308" i="23"/>
  <c r="BK308" i="23" s="1"/>
  <c r="BF321" i="23"/>
  <c r="BK321" i="23" s="1"/>
  <c r="BF368" i="23"/>
  <c r="BK368" i="23" s="1"/>
  <c r="BF326" i="23"/>
  <c r="BK326" i="23" s="1"/>
  <c r="BF325" i="23"/>
  <c r="BK325" i="23" s="1"/>
  <c r="BF301" i="23"/>
  <c r="BK301" i="23" s="1"/>
  <c r="BF322" i="23"/>
  <c r="BK322" i="23" s="1"/>
  <c r="BF278" i="23"/>
  <c r="BK278" i="23" s="1"/>
  <c r="BF275" i="23"/>
  <c r="BK275" i="23" s="1"/>
  <c r="BF274" i="23"/>
  <c r="BK274" i="23" s="1"/>
  <c r="BF147" i="23"/>
  <c r="BK147" i="23" s="1"/>
  <c r="BF282" i="23"/>
  <c r="BK282" i="23" s="1"/>
  <c r="BF198" i="23"/>
  <c r="BK198" i="23" s="1"/>
  <c r="BF180" i="23"/>
  <c r="BK180" i="23" s="1"/>
  <c r="BF473" i="23"/>
  <c r="BK473" i="23" s="1"/>
  <c r="BF396" i="23"/>
  <c r="BK396" i="23" s="1"/>
  <c r="BF401" i="23"/>
  <c r="BK401" i="23" s="1"/>
  <c r="BF387" i="23"/>
  <c r="BK387" i="23" s="1"/>
  <c r="BF377" i="23"/>
  <c r="BK377" i="23" s="1"/>
  <c r="BF141" i="23"/>
  <c r="BK141" i="23" s="1"/>
  <c r="BF280" i="23"/>
  <c r="BK280" i="23" s="1"/>
  <c r="BF314" i="23"/>
  <c r="BK314" i="23" s="1"/>
  <c r="BF283" i="23"/>
  <c r="BK283" i="23" s="1"/>
  <c r="BF410" i="23"/>
  <c r="BK410" i="23" s="1"/>
  <c r="BF279" i="23"/>
  <c r="BK279" i="23" s="1"/>
  <c r="BF347" i="23"/>
  <c r="BK347" i="23" s="1"/>
  <c r="BF348" i="23"/>
  <c r="BK348" i="23" s="1"/>
  <c r="BF315" i="23"/>
  <c r="BK315" i="23" s="1"/>
  <c r="BF276" i="23"/>
  <c r="BK276" i="23" s="1"/>
  <c r="BF302" i="23"/>
  <c r="BK302" i="23" s="1"/>
  <c r="BF323" i="23"/>
  <c r="BK323" i="23" s="1"/>
  <c r="BF329" i="23"/>
  <c r="BK329" i="23" s="1"/>
  <c r="BF293" i="23"/>
  <c r="BK293" i="23" s="1"/>
  <c r="BF341" i="23"/>
  <c r="BK341" i="23" s="1"/>
  <c r="BF240" i="23"/>
  <c r="BK240" i="23" s="1"/>
  <c r="BF212" i="23"/>
  <c r="BK212" i="23" s="1"/>
  <c r="BF273" i="23"/>
  <c r="BK273" i="23" s="1"/>
  <c r="BF284" i="23"/>
  <c r="BK284" i="23" s="1"/>
  <c r="BF290" i="23"/>
  <c r="BK290" i="23" s="1"/>
  <c r="BF285" i="23"/>
  <c r="BK285" i="23" s="1"/>
  <c r="BF340" i="23"/>
  <c r="BK340" i="23" s="1"/>
  <c r="BF333" i="23"/>
  <c r="BK333" i="23" s="1"/>
  <c r="BF33" i="23"/>
  <c r="BK33" i="23" s="1"/>
  <c r="BF336" i="23"/>
  <c r="BK336" i="23" s="1"/>
  <c r="BF277" i="23"/>
  <c r="BK277" i="23" s="1"/>
  <c r="BF78" i="23"/>
  <c r="BK78" i="23" s="1"/>
  <c r="BF110" i="23"/>
  <c r="BK110" i="23" s="1"/>
  <c r="BF40" i="23"/>
  <c r="BK40" i="23" s="1"/>
  <c r="BF48" i="23"/>
  <c r="BK48" i="23" s="1"/>
  <c r="BF59" i="23"/>
  <c r="BK59" i="23" s="1"/>
  <c r="BF39" i="23"/>
  <c r="BK39" i="23" s="1"/>
  <c r="BF58" i="23"/>
  <c r="BK58" i="23" s="1"/>
  <c r="BF102" i="23"/>
  <c r="BK102" i="23" s="1"/>
  <c r="BF98" i="23"/>
  <c r="BK98" i="23" s="1"/>
  <c r="BF56" i="23"/>
  <c r="BK56" i="23" s="1"/>
  <c r="BF53" i="23"/>
  <c r="BK53" i="23" s="1"/>
  <c r="BF38" i="23"/>
  <c r="BK38" i="23" s="1"/>
  <c r="BF60" i="23"/>
  <c r="BK60" i="23" s="1"/>
  <c r="BF54" i="23"/>
  <c r="BK54" i="23" s="1"/>
  <c r="BF52" i="23"/>
  <c r="BK52" i="23" s="1"/>
  <c r="BF51" i="23"/>
  <c r="BK51" i="23" s="1"/>
  <c r="BF120" i="23"/>
  <c r="BK120" i="23" s="1"/>
  <c r="BF41" i="23"/>
  <c r="BK41" i="23" s="1"/>
  <c r="BF49" i="23"/>
  <c r="BK49" i="23" s="1"/>
  <c r="BF57" i="23"/>
  <c r="BK57" i="23" s="1"/>
  <c r="BF61" i="23"/>
  <c r="BK61" i="23" s="1"/>
  <c r="BF118" i="23"/>
  <c r="BK118" i="23" s="1"/>
  <c r="BF455" i="23"/>
  <c r="BK455" i="23" s="1"/>
  <c r="BF429" i="23"/>
  <c r="BK429" i="23" s="1"/>
  <c r="BF454" i="23"/>
  <c r="BK454" i="23" s="1"/>
  <c r="BF453" i="23"/>
  <c r="BK453" i="23" s="1"/>
  <c r="BF452" i="23"/>
  <c r="BK452" i="23" s="1"/>
  <c r="BF450" i="23"/>
  <c r="BK450" i="23" s="1"/>
  <c r="BF449" i="23"/>
  <c r="BK449" i="23" s="1"/>
  <c r="BF443" i="23"/>
  <c r="BK443" i="23" s="1"/>
  <c r="BF439" i="23"/>
  <c r="BK439" i="23" s="1"/>
  <c r="BF438" i="23"/>
  <c r="BK438" i="23" s="1"/>
  <c r="BF424" i="23"/>
  <c r="BK424" i="23" s="1"/>
  <c r="BF419" i="23"/>
  <c r="BK419" i="23" s="1"/>
  <c r="BF228" i="23"/>
  <c r="BK228" i="23" s="1"/>
  <c r="BF227" i="23"/>
  <c r="BK227" i="23" s="1"/>
  <c r="BF226" i="23"/>
  <c r="BK226" i="23" s="1"/>
  <c r="BF224" i="23"/>
  <c r="BK224" i="23" s="1"/>
  <c r="BF459" i="23"/>
  <c r="BK459" i="23" s="1"/>
  <c r="BF458" i="23"/>
  <c r="BK458" i="23" s="1"/>
  <c r="BF457" i="23"/>
  <c r="BK457" i="23" s="1"/>
  <c r="BF456" i="23"/>
  <c r="BK456" i="23" s="1"/>
  <c r="BF451" i="23"/>
  <c r="BK451" i="23" s="1"/>
  <c r="BF447" i="23"/>
  <c r="BK447" i="23" s="1"/>
  <c r="BF446" i="23"/>
  <c r="BK446" i="23" s="1"/>
  <c r="BF445" i="23"/>
  <c r="BK445" i="23" s="1"/>
  <c r="BF428" i="23"/>
  <c r="BK428" i="23" s="1"/>
  <c r="BF427" i="23"/>
  <c r="BK427" i="23" s="1"/>
  <c r="BF426" i="23"/>
  <c r="BK426" i="23" s="1"/>
  <c r="BF423" i="23"/>
  <c r="BK423" i="23" s="1"/>
  <c r="BF422" i="23"/>
  <c r="BK422" i="23" s="1"/>
  <c r="BF421" i="23"/>
  <c r="BK421" i="23" s="1"/>
  <c r="BF420" i="23"/>
  <c r="BK420" i="23" s="1"/>
  <c r="BF254" i="23"/>
  <c r="BK254" i="23" s="1"/>
  <c r="BF252" i="23"/>
  <c r="BK252" i="23" s="1"/>
  <c r="BF250" i="23"/>
  <c r="BK250" i="23" s="1"/>
  <c r="BF248" i="23"/>
  <c r="BK248" i="23" s="1"/>
  <c r="BF225" i="23"/>
  <c r="BK225" i="23" s="1"/>
  <c r="BF136" i="23"/>
  <c r="BK136" i="23" s="1"/>
  <c r="BF134" i="23"/>
  <c r="BK134" i="23" s="1"/>
  <c r="BF132" i="23"/>
  <c r="BK132" i="23" s="1"/>
  <c r="BF130" i="23"/>
  <c r="BK130" i="23" s="1"/>
  <c r="BF124" i="23"/>
  <c r="BK124" i="23" s="1"/>
  <c r="BF466" i="23"/>
  <c r="BK466" i="23" s="1"/>
  <c r="BF444" i="23"/>
  <c r="BK444" i="23" s="1"/>
  <c r="BF425" i="23"/>
  <c r="BK425" i="23" s="1"/>
  <c r="BF106" i="23"/>
  <c r="BK106" i="23" s="1"/>
  <c r="BF86" i="23"/>
  <c r="BK86" i="23" s="1"/>
  <c r="BF105" i="23"/>
  <c r="BK105" i="23" s="1"/>
  <c r="BF64" i="23"/>
  <c r="BK64" i="23" s="1"/>
  <c r="BF119" i="23"/>
  <c r="BK119" i="23" s="1"/>
  <c r="BF67" i="23"/>
  <c r="BK67" i="23" s="1"/>
  <c r="BF65" i="23"/>
  <c r="BK65" i="23" s="1"/>
  <c r="BF66" i="23"/>
  <c r="BK66" i="23" s="1"/>
  <c r="BF437" i="23"/>
  <c r="BK437" i="23" s="1"/>
  <c r="BF436" i="23"/>
  <c r="BK436" i="23" s="1"/>
  <c r="BF435" i="23"/>
  <c r="BK435" i="23" s="1"/>
  <c r="BF434" i="23"/>
  <c r="BK434" i="23" s="1"/>
  <c r="BF433" i="23"/>
  <c r="BK433" i="23" s="1"/>
  <c r="BF432" i="23"/>
  <c r="BK432" i="23" s="1"/>
  <c r="BF187" i="23"/>
  <c r="BK187" i="23" s="1"/>
  <c r="BF184" i="23"/>
  <c r="BK184" i="23" s="1"/>
  <c r="BF183" i="23"/>
  <c r="BK183" i="23" s="1"/>
  <c r="BF182" i="23"/>
  <c r="BK182" i="23" s="1"/>
  <c r="BF186" i="23"/>
  <c r="BK186" i="23" s="1"/>
  <c r="BF185" i="23"/>
  <c r="BK185" i="23" s="1"/>
  <c r="BF129" i="23"/>
  <c r="BK129" i="23" s="1"/>
  <c r="BF128" i="23"/>
  <c r="BK128" i="23" s="1"/>
  <c r="BF127" i="23"/>
  <c r="BK127" i="23" s="1"/>
  <c r="BF126" i="23"/>
  <c r="BK126" i="23" s="1"/>
  <c r="BF442" i="23"/>
  <c r="BK442" i="23" s="1"/>
  <c r="BF441" i="23"/>
  <c r="BK441" i="23" s="1"/>
  <c r="BF440" i="23"/>
  <c r="BK440" i="23" s="1"/>
  <c r="BF181" i="23"/>
  <c r="BK181" i="23" s="1"/>
  <c r="BF304" i="23"/>
  <c r="BK304" i="23" s="1"/>
  <c r="BF305" i="23"/>
  <c r="BK305" i="23" s="1"/>
  <c r="BF330" i="23"/>
  <c r="BK330" i="23" s="1"/>
  <c r="BF294" i="23"/>
  <c r="BK294" i="23" s="1"/>
  <c r="BF405" i="23"/>
  <c r="BK405" i="23" s="1"/>
  <c r="BF492" i="23"/>
  <c r="BK492" i="23" s="1"/>
  <c r="BF271" i="23"/>
  <c r="BK271" i="23" s="1"/>
  <c r="BF268" i="23"/>
  <c r="BK268" i="23" s="1"/>
  <c r="BF28" i="23"/>
  <c r="BK28" i="23" s="1"/>
  <c r="BF495" i="23"/>
  <c r="BK495" i="23" s="1"/>
  <c r="BF496" i="23"/>
  <c r="BK496" i="23" s="1"/>
  <c r="BF215" i="23"/>
  <c r="BK215" i="23" s="1"/>
  <c r="BF216" i="23"/>
  <c r="BK216" i="23" s="1"/>
  <c r="BF142" i="23"/>
  <c r="BK142" i="23" s="1"/>
  <c r="BF270" i="23"/>
  <c r="BK270" i="23" s="1"/>
  <c r="BF312" i="23"/>
  <c r="BK312" i="23" s="1"/>
  <c r="BF309" i="23"/>
  <c r="BK309" i="23" s="1"/>
  <c r="BF311" i="23"/>
  <c r="BK311" i="23" s="1"/>
  <c r="BF463" i="23"/>
  <c r="BK463" i="23" s="1"/>
  <c r="BF359" i="23"/>
  <c r="BK359" i="23" s="1"/>
  <c r="BF199" i="23"/>
  <c r="BK199" i="23" s="1"/>
  <c r="BF143" i="23"/>
  <c r="BK143" i="23" s="1"/>
  <c r="BF332" i="23"/>
  <c r="BK332" i="23" s="1"/>
  <c r="BF238" i="23"/>
  <c r="BK238" i="23" s="1"/>
  <c r="BF32" i="23"/>
  <c r="BK32" i="23" s="1"/>
  <c r="BF205" i="23"/>
  <c r="BK205" i="23" s="1"/>
  <c r="BF206" i="23"/>
  <c r="BK206" i="23" s="1"/>
  <c r="BF234" i="23"/>
  <c r="BK234" i="23" s="1"/>
  <c r="BF460" i="23"/>
  <c r="BK460" i="23" s="1"/>
  <c r="BF190" i="23"/>
  <c r="BK190" i="23" s="1"/>
  <c r="BF260" i="23"/>
  <c r="BK260" i="23" s="1"/>
  <c r="BF331" i="23"/>
  <c r="BK331" i="23" s="1"/>
  <c r="BF149" i="23"/>
  <c r="BK149" i="23" s="1"/>
  <c r="BF148" i="23"/>
  <c r="BK148" i="23" s="1"/>
  <c r="BF402" i="23"/>
  <c r="BK402" i="23" s="1"/>
  <c r="BF355" i="23"/>
  <c r="BK355" i="23" s="1"/>
  <c r="BF474" i="23"/>
  <c r="BK474" i="23" s="1"/>
  <c r="BF233" i="23"/>
  <c r="BK233" i="23" s="1"/>
  <c r="BF247" i="23"/>
  <c r="BK247" i="23" s="1"/>
  <c r="BF362" i="23"/>
  <c r="BK362" i="23" s="1"/>
  <c r="BF465" i="23"/>
  <c r="BK465" i="23" s="1"/>
  <c r="BF461" i="23"/>
  <c r="BK461" i="23" s="1"/>
  <c r="BF407" i="23"/>
  <c r="BK407" i="23" s="1"/>
  <c r="BF352" i="23"/>
  <c r="BK352" i="23" s="1"/>
  <c r="BF211" i="23"/>
  <c r="BK211" i="23" s="1"/>
  <c r="BF389" i="23"/>
  <c r="BK389" i="23" s="1"/>
  <c r="BF194" i="23"/>
  <c r="BK194" i="23" s="1"/>
  <c r="BF201" i="23"/>
  <c r="BK201" i="23" s="1"/>
  <c r="BF197" i="23"/>
  <c r="BK197" i="23" s="1"/>
  <c r="BF403" i="23"/>
  <c r="BK403" i="23" s="1"/>
  <c r="BF160" i="23"/>
  <c r="BK160" i="23" s="1"/>
  <c r="BF500" i="23"/>
  <c r="BK500" i="23" s="1"/>
  <c r="BF223" i="23"/>
  <c r="BK223" i="23" s="1"/>
  <c r="BF239" i="23"/>
  <c r="BK239" i="23" s="1"/>
  <c r="BF478" i="23"/>
  <c r="BK478" i="23" s="1"/>
  <c r="BF158" i="23"/>
  <c r="BK158" i="23" s="1"/>
  <c r="BF204" i="23"/>
  <c r="BK204" i="23" s="1"/>
  <c r="BF189" i="23"/>
  <c r="BK189" i="23" s="1"/>
  <c r="BF188" i="23"/>
  <c r="BK188" i="23" s="1"/>
  <c r="BF236" i="23"/>
  <c r="BK236" i="23" s="1"/>
  <c r="BF235" i="23"/>
  <c r="BK235" i="23" s="1"/>
  <c r="BF382" i="23"/>
  <c r="BK382" i="23" s="1"/>
  <c r="BF409" i="23"/>
  <c r="BK409" i="23" s="1"/>
  <c r="BF375" i="23"/>
  <c r="BK375" i="23" s="1"/>
  <c r="BF374" i="23"/>
  <c r="BK374" i="23" s="1"/>
  <c r="BF376" i="23"/>
  <c r="BK376" i="23" s="1"/>
  <c r="BF373" i="23"/>
  <c r="BK373" i="23" s="1"/>
  <c r="BF193" i="23"/>
  <c r="BK193" i="23" s="1"/>
  <c r="BF349" i="23"/>
  <c r="BK349" i="23" s="1"/>
  <c r="BF392" i="23"/>
  <c r="BK392" i="23" s="1"/>
  <c r="BF353" i="23"/>
  <c r="BK353" i="23" s="1"/>
  <c r="BF464" i="23"/>
  <c r="BK464" i="23" s="1"/>
  <c r="BF415" i="23"/>
  <c r="BK415" i="23" s="1"/>
  <c r="BF344" i="23"/>
  <c r="BK344" i="23" s="1"/>
  <c r="BF237" i="23"/>
  <c r="BK237" i="23" s="1"/>
  <c r="BF192" i="23"/>
  <c r="BK192" i="23" s="1"/>
  <c r="BF18" i="23"/>
  <c r="BK18" i="23" s="1"/>
  <c r="BF398" i="23"/>
  <c r="BK398" i="23" s="1"/>
  <c r="BF390" i="23"/>
  <c r="BK390" i="23" s="1"/>
  <c r="BF203" i="23"/>
  <c r="BK203" i="23" s="1"/>
  <c r="BF372" i="23"/>
  <c r="BK372" i="23" s="1"/>
  <c r="BF371" i="23"/>
  <c r="BK371" i="23" s="1"/>
  <c r="BF269" i="23"/>
  <c r="BK269" i="23" s="1"/>
  <c r="BF196" i="23"/>
  <c r="BK196" i="23" s="1"/>
  <c r="BF209" i="23"/>
  <c r="BK209" i="23" s="1"/>
  <c r="BF272" i="23"/>
  <c r="BK272" i="23" s="1"/>
  <c r="BF217" i="23"/>
  <c r="BK217" i="23" s="1"/>
  <c r="BF504" i="23"/>
  <c r="BK504" i="23" s="1"/>
  <c r="BF244" i="23"/>
  <c r="BK244" i="23" s="1"/>
  <c r="BF491" i="23"/>
  <c r="BK491" i="23" s="1"/>
  <c r="BF242" i="23"/>
  <c r="BK242" i="23" s="1"/>
  <c r="BF30" i="23"/>
  <c r="BK30" i="23" s="1"/>
  <c r="BF150" i="23"/>
  <c r="BK150" i="23" s="1"/>
  <c r="BF370" i="23"/>
  <c r="BK370" i="23" s="1"/>
  <c r="BF29" i="23"/>
  <c r="BK29" i="23" s="1"/>
  <c r="BF162" i="23"/>
  <c r="BK162" i="23" s="1"/>
  <c r="BF173" i="23"/>
  <c r="BK173" i="23" s="1"/>
  <c r="BF174" i="23"/>
  <c r="BK174" i="23" s="1"/>
  <c r="BF175" i="23"/>
  <c r="BK175" i="23" s="1"/>
  <c r="BF462" i="23"/>
  <c r="BK462" i="23" s="1"/>
  <c r="BF169" i="23"/>
  <c r="BK169" i="23" s="1"/>
  <c r="BF177" i="23"/>
  <c r="BK177" i="23" s="1"/>
  <c r="BF351" i="23"/>
  <c r="BK351" i="23" s="1"/>
  <c r="BF165" i="23"/>
  <c r="BK165" i="23" s="1"/>
  <c r="BF361" i="23"/>
  <c r="BK361" i="23" s="1"/>
  <c r="BF394" i="23"/>
  <c r="BK394" i="23" s="1"/>
  <c r="BF360" i="23"/>
  <c r="BK360" i="23" s="1"/>
  <c r="BF144" i="23"/>
  <c r="BK144" i="23" s="1"/>
  <c r="BF176" i="23"/>
  <c r="BK176" i="23" s="1"/>
  <c r="BF404" i="23"/>
  <c r="BK404" i="23" s="1"/>
  <c r="BF167" i="23"/>
  <c r="BK167" i="23" s="1"/>
  <c r="BF168" i="23"/>
  <c r="BK168" i="23" s="1"/>
  <c r="BF179" i="23"/>
  <c r="BK179" i="23" s="1"/>
  <c r="BF298" i="23"/>
  <c r="BK298" i="23" s="1"/>
  <c r="BF342" i="23"/>
  <c r="BK342" i="23" s="1"/>
  <c r="BF171" i="23"/>
  <c r="BK171" i="23" s="1"/>
  <c r="BF172" i="23"/>
  <c r="BK172" i="23" s="1"/>
  <c r="BF170" i="23"/>
  <c r="BK170" i="23" s="1"/>
  <c r="BF381" i="23"/>
  <c r="BK381" i="23" s="1"/>
  <c r="BF469" i="23"/>
  <c r="BK469" i="23" s="1"/>
  <c r="BF350" i="23"/>
  <c r="BK350" i="23" s="1"/>
  <c r="BF339" i="23"/>
  <c r="BK339" i="23" s="1"/>
  <c r="BF263" i="23"/>
  <c r="BK263" i="23" s="1"/>
  <c r="BF264" i="23"/>
  <c r="BK264" i="23" s="1"/>
  <c r="BF265" i="23"/>
  <c r="BK265" i="23" s="1"/>
  <c r="BF266" i="23"/>
  <c r="BK266" i="23" s="1"/>
  <c r="BF230" i="23"/>
  <c r="BK230" i="23" s="1"/>
  <c r="BF195" i="23"/>
  <c r="BK195" i="23" s="1"/>
  <c r="BF310" i="23"/>
  <c r="BK310" i="23" s="1"/>
  <c r="BF337" i="23"/>
  <c r="BK337" i="23" s="1"/>
  <c r="BF159" i="23"/>
  <c r="BK159" i="23" s="1"/>
  <c r="BF287" i="23"/>
  <c r="BK287" i="23" s="1"/>
  <c r="BF288" i="23"/>
  <c r="BK288" i="23" s="1"/>
  <c r="BF385" i="23"/>
  <c r="BK385" i="23" s="1"/>
  <c r="BF386" i="23"/>
  <c r="BK386" i="23" s="1"/>
  <c r="BF384" i="23"/>
  <c r="BK384" i="23" s="1"/>
  <c r="BF157" i="23"/>
  <c r="BK157" i="23" s="1"/>
  <c r="BF156" i="23"/>
  <c r="BK156" i="23" s="1"/>
  <c r="BF155" i="23"/>
  <c r="BK155" i="23" s="1"/>
  <c r="BF489" i="23"/>
  <c r="BK489" i="23" s="1"/>
  <c r="BF490" i="23"/>
  <c r="BK490" i="23" s="1"/>
  <c r="BF488" i="23"/>
  <c r="BK488" i="23" s="1"/>
  <c r="BF231" i="23"/>
  <c r="BK231" i="23" s="1"/>
  <c r="BF232" i="23"/>
  <c r="BK232" i="23" s="1"/>
  <c r="BF166" i="23"/>
  <c r="BK166" i="23" s="1"/>
  <c r="BF161" i="23"/>
  <c r="BK161" i="23" s="1"/>
  <c r="BF289" i="23"/>
  <c r="BK289" i="23" s="1"/>
  <c r="BF262" i="23"/>
  <c r="BK262" i="23" s="1"/>
  <c r="BF140" i="23"/>
  <c r="BK140" i="23" s="1"/>
  <c r="BF468" i="23"/>
  <c r="BK468" i="23" s="1"/>
  <c r="BF19" i="23"/>
  <c r="BK19" i="23" s="1"/>
  <c r="BF42" i="23"/>
  <c r="BK42" i="23" s="1"/>
  <c r="BF85" i="23"/>
  <c r="BK85" i="23" s="1"/>
  <c r="BF62" i="23"/>
  <c r="BK62" i="23" s="1"/>
  <c r="BF46" i="23"/>
  <c r="BK46" i="23" s="1"/>
  <c r="BF55" i="23"/>
  <c r="BK55" i="23" s="1"/>
  <c r="BF43" i="23"/>
  <c r="BK43" i="23" s="1"/>
  <c r="BF153" i="23"/>
  <c r="BK153" i="23" s="1"/>
  <c r="BF154" i="23"/>
  <c r="BK154" i="23" s="1"/>
  <c r="BF486" i="23"/>
  <c r="BK486" i="23" s="1"/>
  <c r="BF82" i="23"/>
  <c r="BK82" i="23" s="1"/>
  <c r="BF108" i="23"/>
  <c r="BK108" i="23" s="1"/>
  <c r="BF69" i="23"/>
  <c r="BK69" i="23" s="1"/>
  <c r="BF83" i="23"/>
  <c r="BK83" i="23" s="1"/>
  <c r="BF107" i="23"/>
  <c r="BK107" i="23" s="1"/>
  <c r="BF94" i="23"/>
  <c r="BK94" i="23" s="1"/>
  <c r="BF109" i="23"/>
  <c r="BK109" i="23" s="1"/>
  <c r="BF76" i="23"/>
  <c r="BK76" i="23" s="1"/>
  <c r="BF92" i="23"/>
  <c r="BK92" i="23" s="1"/>
  <c r="BF81" i="23"/>
  <c r="BK81" i="23" s="1"/>
  <c r="BF44" i="23"/>
  <c r="BK44" i="23" s="1"/>
  <c r="BF45" i="23"/>
  <c r="BK45" i="23" s="1"/>
  <c r="BF47" i="23"/>
  <c r="BK47" i="23" s="1"/>
  <c r="BF77" i="23"/>
  <c r="BK77" i="23" s="1"/>
  <c r="BF122" i="23"/>
  <c r="BK122" i="23" s="1"/>
  <c r="BF111" i="23"/>
  <c r="BK111" i="23" s="1"/>
  <c r="BF96" i="23"/>
  <c r="BK96" i="23" s="1"/>
  <c r="BF79" i="23"/>
  <c r="BK79" i="23" s="1"/>
  <c r="BF100" i="23"/>
  <c r="BK100" i="23" s="1"/>
  <c r="BF63" i="23"/>
  <c r="BK63" i="23" s="1"/>
  <c r="BF101" i="23"/>
  <c r="BK101" i="23" s="1"/>
  <c r="BF497" i="23"/>
  <c r="BK497" i="23" s="1"/>
  <c r="BF89" i="23"/>
  <c r="BK89" i="23" s="1"/>
  <c r="BF68" i="23"/>
  <c r="BK68" i="23" s="1"/>
  <c r="BF84" i="23"/>
  <c r="BK84" i="23" s="1"/>
  <c r="BF499" i="23"/>
  <c r="BK499" i="23" s="1"/>
  <c r="BF90" i="23"/>
  <c r="BK90" i="23" s="1"/>
  <c r="BF99" i="23"/>
  <c r="BK99" i="23" s="1"/>
  <c r="BF103" i="23"/>
  <c r="BK103" i="23" s="1"/>
  <c r="BF91" i="23"/>
  <c r="BK91" i="23" s="1"/>
  <c r="BF87" i="23"/>
  <c r="BK87" i="23" s="1"/>
  <c r="BF88" i="23"/>
  <c r="BK88" i="23" s="1"/>
  <c r="BF97" i="23"/>
  <c r="BK97" i="23" s="1"/>
  <c r="BF123" i="23"/>
  <c r="BK123" i="23" s="1"/>
  <c r="BF104" i="23"/>
  <c r="BK104" i="23" s="1"/>
  <c r="BF121" i="23"/>
  <c r="BK121" i="23" s="1"/>
  <c r="BF498" i="23"/>
  <c r="BK498" i="23" s="1"/>
  <c r="BF95" i="23"/>
  <c r="BK95" i="23" s="1"/>
  <c r="BF80" i="23"/>
  <c r="BK80" i="23" s="1"/>
  <c r="BF358" i="23"/>
  <c r="BK358" i="23" s="1"/>
  <c r="BF365" i="23"/>
  <c r="BK365" i="23" s="1"/>
  <c r="BF17" i="23"/>
  <c r="BK17" i="23" s="1"/>
  <c r="BF399" i="23"/>
  <c r="BK399" i="23" s="1"/>
  <c r="BF73" i="23"/>
  <c r="BK73" i="23" s="1"/>
  <c r="BF115" i="23"/>
  <c r="BK115" i="23" s="1"/>
  <c r="BF70" i="23"/>
  <c r="BK70" i="23" s="1"/>
  <c r="BF71" i="23"/>
  <c r="BK71" i="23" s="1"/>
  <c r="BF72" i="23"/>
  <c r="BK72" i="23" s="1"/>
  <c r="BF74" i="23"/>
  <c r="BK74" i="23" s="1"/>
  <c r="BF75" i="23"/>
  <c r="BK75" i="23" s="1"/>
  <c r="BF112" i="23"/>
  <c r="BK112" i="23" s="1"/>
  <c r="BF113" i="23"/>
  <c r="BK113" i="23" s="1"/>
  <c r="BF477" i="23"/>
  <c r="BK477" i="23" s="1"/>
  <c r="BF114" i="23"/>
  <c r="BK114" i="23" s="1"/>
  <c r="BF116" i="23"/>
  <c r="BK116" i="23" s="1"/>
  <c r="BF117" i="23"/>
  <c r="BK117" i="23" s="1"/>
  <c r="BF482" i="23"/>
  <c r="BK482" i="23" s="1"/>
  <c r="BF483" i="23"/>
  <c r="BK483" i="23" s="1"/>
  <c r="BF296" i="23"/>
  <c r="BK296" i="23" s="1"/>
  <c r="BF416" i="23"/>
  <c r="BK416" i="23" s="1"/>
  <c r="BF494" i="23"/>
  <c r="BK494" i="23" s="1"/>
  <c r="BF207" i="23"/>
  <c r="BK207" i="23" s="1"/>
  <c r="BF221" i="23"/>
  <c r="BK221" i="23" s="1"/>
  <c r="BF383" i="23"/>
  <c r="BK383" i="23" s="1"/>
  <c r="BF222" i="23"/>
  <c r="BK222" i="23" s="1"/>
  <c r="BF388" i="23"/>
  <c r="BK388" i="23" s="1"/>
  <c r="BF380" i="23"/>
  <c r="BK380" i="23" s="1"/>
  <c r="BF343" i="23"/>
  <c r="BK343" i="23" s="1"/>
  <c r="BF400" i="23"/>
  <c r="BK400" i="23" s="1"/>
  <c r="BF241" i="23"/>
  <c r="BK241" i="23" s="1"/>
  <c r="BF218" i="23"/>
  <c r="BK218" i="23" s="1"/>
  <c r="BF501" i="23"/>
  <c r="BK501" i="23" s="1"/>
  <c r="BF502" i="23"/>
  <c r="BK502" i="23" s="1"/>
  <c r="BF354" i="23"/>
  <c r="BK354" i="23" s="1"/>
  <c r="BF152" i="23"/>
  <c r="BK152" i="23" s="1"/>
  <c r="BF408" i="23"/>
  <c r="BK408" i="23" s="1"/>
  <c r="BF37" i="23"/>
  <c r="BK37" i="23" s="1"/>
  <c r="BF261" i="23"/>
  <c r="BK261" i="23" s="1"/>
  <c r="BF219" i="23"/>
  <c r="BK219" i="23" s="1"/>
  <c r="BF303" i="23"/>
  <c r="BK303" i="23" s="1"/>
  <c r="BF378" i="23"/>
  <c r="BK378" i="23" s="1"/>
  <c r="BF364" i="23"/>
  <c r="BK364" i="23" s="1"/>
  <c r="BF243" i="23"/>
  <c r="BK243" i="23" s="1"/>
  <c r="BF245" i="23"/>
  <c r="BK245" i="23" s="1"/>
  <c r="BF357" i="23"/>
  <c r="BK357" i="23" s="1"/>
  <c r="BF363" i="23"/>
  <c r="BK363" i="23" s="1"/>
  <c r="BF213" i="23"/>
  <c r="BK213" i="23" s="1"/>
  <c r="BF267" i="23"/>
  <c r="BK267" i="23" s="1"/>
  <c r="BF202" i="23"/>
  <c r="BK202" i="23" s="1"/>
  <c r="BF178" i="23"/>
  <c r="BK178" i="23" s="1"/>
  <c r="BF163" i="23"/>
  <c r="BK163" i="23" s="1"/>
  <c r="BF164" i="23"/>
  <c r="BK164" i="23" s="1"/>
  <c r="BF210" i="23"/>
  <c r="BK210" i="23" s="1"/>
  <c r="BF472" i="23"/>
  <c r="BK472" i="23" s="1"/>
  <c r="BF471" i="23"/>
  <c r="BK471" i="23" s="1"/>
  <c r="BF479" i="23"/>
  <c r="BK479" i="23" s="1"/>
  <c r="BF470" i="23"/>
  <c r="BK470" i="23" s="1"/>
  <c r="BF50" i="23"/>
  <c r="BK50" i="23" s="1"/>
  <c r="BF431" i="23"/>
  <c r="BK431" i="23" s="1"/>
  <c r="BF139" i="23"/>
  <c r="BK139" i="23" s="1"/>
  <c r="BF485" i="23"/>
  <c r="BK485" i="23" s="1"/>
  <c r="BF481" i="23"/>
  <c r="BK481" i="23" s="1"/>
  <c r="BF476" i="23"/>
  <c r="BK476" i="23" s="1"/>
  <c r="BF418" i="23"/>
  <c r="BK418" i="23" s="1"/>
  <c r="BF414" i="23"/>
  <c r="BK414" i="23" s="1"/>
  <c r="BF412" i="23"/>
  <c r="BK412" i="23" s="1"/>
  <c r="BF257" i="23"/>
  <c r="BK257" i="23" s="1"/>
  <c r="BF249" i="23"/>
  <c r="BK249" i="23" s="1"/>
  <c r="BF137" i="23"/>
  <c r="BK137" i="23" s="1"/>
  <c r="BF135" i="23"/>
  <c r="BK135" i="23" s="1"/>
  <c r="BF133" i="23"/>
  <c r="BK133" i="23" s="1"/>
  <c r="BF131" i="23"/>
  <c r="BK131" i="23" s="1"/>
  <c r="BF125" i="23"/>
  <c r="BK125" i="23" s="1"/>
  <c r="BF467" i="23"/>
  <c r="BK467" i="23" s="1"/>
  <c r="BF255" i="23"/>
  <c r="BK255" i="23" s="1"/>
  <c r="BF253" i="23"/>
  <c r="BK253" i="23" s="1"/>
  <c r="BF251" i="23"/>
  <c r="BK251" i="23" s="1"/>
  <c r="BF508" i="23"/>
  <c r="BK508" i="23" s="1"/>
  <c r="AI508" i="23"/>
  <c r="AR151" i="23"/>
  <c r="AW151" i="23" s="1"/>
  <c r="AR208" i="23"/>
  <c r="AW208" i="23" s="1"/>
  <c r="AR318" i="23"/>
  <c r="AW318" i="23" s="1"/>
  <c r="AR258" i="23"/>
  <c r="AW258" i="23" s="1"/>
  <c r="AR26" i="23"/>
  <c r="AW26" i="23" s="1"/>
  <c r="AR22" i="23"/>
  <c r="AW22" i="23" s="1"/>
  <c r="AR406" i="23"/>
  <c r="AW406" i="23" s="1"/>
  <c r="AR27" i="23"/>
  <c r="AW27" i="23" s="1"/>
  <c r="AR21" i="23"/>
  <c r="AW21" i="23" s="1"/>
  <c r="AR24" i="23"/>
  <c r="AW24" i="23" s="1"/>
  <c r="AR20" i="23"/>
  <c r="AW20" i="23" s="1"/>
  <c r="AR25" i="23"/>
  <c r="AW25" i="23" s="1"/>
  <c r="AR306" i="23"/>
  <c r="AW306" i="23" s="1"/>
  <c r="AR338" i="23"/>
  <c r="AW338" i="23" s="1"/>
  <c r="AR281" i="23"/>
  <c r="AW281" i="23" s="1"/>
  <c r="AR23" i="23"/>
  <c r="AW23" i="23" s="1"/>
  <c r="AR334" i="23"/>
  <c r="AW334" i="23" s="1"/>
  <c r="AR317" i="23"/>
  <c r="AW317" i="23" s="1"/>
  <c r="AR493" i="23"/>
  <c r="AW493" i="23" s="1"/>
  <c r="AR291" i="23"/>
  <c r="AW291" i="23" s="1"/>
  <c r="AR328" i="23"/>
  <c r="AW328" i="23" s="1"/>
  <c r="AR327" i="23"/>
  <c r="AW327" i="23" s="1"/>
  <c r="AR16" i="23"/>
  <c r="AR503" i="23"/>
  <c r="AW503" i="23" s="1"/>
  <c r="AR36" i="23"/>
  <c r="AW36" i="23" s="1"/>
  <c r="AR319" i="23"/>
  <c r="AW319" i="23" s="1"/>
  <c r="AR507" i="23"/>
  <c r="AW507" i="23" s="1"/>
  <c r="AR448" i="23"/>
  <c r="AW448" i="23" s="1"/>
  <c r="AR430" i="23"/>
  <c r="AW430" i="23" s="1"/>
  <c r="AR138" i="23"/>
  <c r="AW138" i="23" s="1"/>
  <c r="AR487" i="23"/>
  <c r="AW487" i="23" s="1"/>
  <c r="AR484" i="23"/>
  <c r="AW484" i="23" s="1"/>
  <c r="AR480" i="23"/>
  <c r="AW480" i="23" s="1"/>
  <c r="AR475" i="23"/>
  <c r="AW475" i="23" s="1"/>
  <c r="AR417" i="23"/>
  <c r="AW417" i="23" s="1"/>
  <c r="AR413" i="23"/>
  <c r="AW413" i="23" s="1"/>
  <c r="AR411" i="23"/>
  <c r="AW411" i="23" s="1"/>
  <c r="AR256" i="23"/>
  <c r="AW256" i="23" s="1"/>
  <c r="AR292" i="23"/>
  <c r="AW292" i="23" s="1"/>
  <c r="AR379" i="23"/>
  <c r="AW379" i="23" s="1"/>
  <c r="AR35" i="23"/>
  <c r="AW35" i="23" s="1"/>
  <c r="AR246" i="23"/>
  <c r="AW246" i="23" s="1"/>
  <c r="AR146" i="23"/>
  <c r="AW146" i="23" s="1"/>
  <c r="AR145" i="23"/>
  <c r="AW145" i="23" s="1"/>
  <c r="AR367" i="23"/>
  <c r="AW367" i="23" s="1"/>
  <c r="AR93" i="23"/>
  <c r="AW93" i="23" s="1"/>
  <c r="AR356" i="23"/>
  <c r="AW356" i="23" s="1"/>
  <c r="AR369" i="23"/>
  <c r="AW369" i="23" s="1"/>
  <c r="AR229" i="23"/>
  <c r="AW229" i="23" s="1"/>
  <c r="AR346" i="23"/>
  <c r="AW346" i="23" s="1"/>
  <c r="AR505" i="23"/>
  <c r="AW505" i="23" s="1"/>
  <c r="AR345" i="23"/>
  <c r="AW345" i="23" s="1"/>
  <c r="AR506" i="23"/>
  <c r="AW506" i="23" s="1"/>
  <c r="AR191" i="23"/>
  <c r="AW191" i="23" s="1"/>
  <c r="AR220" i="23"/>
  <c r="AW220" i="23" s="1"/>
  <c r="AR299" i="23"/>
  <c r="AW299" i="23" s="1"/>
  <c r="AR324" i="23"/>
  <c r="AW324" i="23" s="1"/>
  <c r="AR297" i="23"/>
  <c r="AW297" i="23" s="1"/>
  <c r="AR34" i="23"/>
  <c r="AW34" i="23" s="1"/>
  <c r="AR295" i="23"/>
  <c r="AW295" i="23" s="1"/>
  <c r="AR313" i="23"/>
  <c r="AW313" i="23" s="1"/>
  <c r="AR320" i="23"/>
  <c r="AW320" i="23" s="1"/>
  <c r="AR300" i="23"/>
  <c r="AW300" i="23" s="1"/>
  <c r="AR307" i="23"/>
  <c r="AW307" i="23" s="1"/>
  <c r="AR200" i="23"/>
  <c r="AW200" i="23" s="1"/>
  <c r="AR286" i="23"/>
  <c r="AW286" i="23" s="1"/>
  <c r="AR308" i="23"/>
  <c r="AW308" i="23" s="1"/>
  <c r="AR321" i="23"/>
  <c r="AW321" i="23" s="1"/>
  <c r="AR368" i="23"/>
  <c r="AW368" i="23" s="1"/>
  <c r="AR326" i="23"/>
  <c r="AW326" i="23" s="1"/>
  <c r="AR325" i="23"/>
  <c r="AW325" i="23" s="1"/>
  <c r="AR301" i="23"/>
  <c r="AW301" i="23" s="1"/>
  <c r="AR322" i="23"/>
  <c r="AW322" i="23" s="1"/>
  <c r="AR278" i="23"/>
  <c r="AW278" i="23" s="1"/>
  <c r="AR275" i="23"/>
  <c r="AW275" i="23" s="1"/>
  <c r="AR274" i="23"/>
  <c r="AW274" i="23" s="1"/>
  <c r="AR147" i="23"/>
  <c r="AW147" i="23" s="1"/>
  <c r="AR282" i="23"/>
  <c r="AW282" i="23" s="1"/>
  <c r="AR198" i="23"/>
  <c r="AW198" i="23" s="1"/>
  <c r="AR180" i="23"/>
  <c r="AW180" i="23" s="1"/>
  <c r="AR473" i="23"/>
  <c r="AW473" i="23" s="1"/>
  <c r="AR396" i="23"/>
  <c r="AW396" i="23" s="1"/>
  <c r="AR401" i="23"/>
  <c r="AW401" i="23" s="1"/>
  <c r="AR387" i="23"/>
  <c r="AW387" i="23" s="1"/>
  <c r="AR377" i="23"/>
  <c r="AW377" i="23" s="1"/>
  <c r="AR141" i="23"/>
  <c r="AW141" i="23" s="1"/>
  <c r="AR280" i="23"/>
  <c r="AW280" i="23" s="1"/>
  <c r="AR314" i="23"/>
  <c r="AW314" i="23" s="1"/>
  <c r="AR283" i="23"/>
  <c r="AW283" i="23" s="1"/>
  <c r="AR410" i="23"/>
  <c r="AW410" i="23" s="1"/>
  <c r="AR279" i="23"/>
  <c r="AW279" i="23" s="1"/>
  <c r="AR347" i="23"/>
  <c r="AW347" i="23" s="1"/>
  <c r="AR348" i="23"/>
  <c r="AW348" i="23" s="1"/>
  <c r="AR315" i="23"/>
  <c r="AW315" i="23" s="1"/>
  <c r="AR276" i="23"/>
  <c r="AW276" i="23" s="1"/>
  <c r="AR302" i="23"/>
  <c r="AW302" i="23" s="1"/>
  <c r="AR323" i="23"/>
  <c r="AW323" i="23" s="1"/>
  <c r="AR329" i="23"/>
  <c r="AW329" i="23" s="1"/>
  <c r="AR293" i="23"/>
  <c r="AW293" i="23" s="1"/>
  <c r="AR341" i="23"/>
  <c r="AW341" i="23" s="1"/>
  <c r="AR240" i="23"/>
  <c r="AW240" i="23" s="1"/>
  <c r="AR212" i="23"/>
  <c r="AW212" i="23" s="1"/>
  <c r="AR273" i="23"/>
  <c r="AW273" i="23" s="1"/>
  <c r="AR284" i="23"/>
  <c r="AW284" i="23" s="1"/>
  <c r="AR290" i="23"/>
  <c r="AW290" i="23" s="1"/>
  <c r="AR285" i="23"/>
  <c r="AW285" i="23" s="1"/>
  <c r="AR340" i="23"/>
  <c r="AW340" i="23" s="1"/>
  <c r="AR333" i="23"/>
  <c r="AW333" i="23" s="1"/>
  <c r="AR33" i="23"/>
  <c r="AW33" i="23" s="1"/>
  <c r="AR336" i="23"/>
  <c r="AW336" i="23" s="1"/>
  <c r="AR277" i="23"/>
  <c r="AW277" i="23" s="1"/>
  <c r="AR78" i="23"/>
  <c r="AW78" i="23" s="1"/>
  <c r="AR110" i="23"/>
  <c r="AW110" i="23" s="1"/>
  <c r="AR40" i="23"/>
  <c r="AW40" i="23" s="1"/>
  <c r="AR48" i="23"/>
  <c r="AW48" i="23" s="1"/>
  <c r="AR59" i="23"/>
  <c r="AW59" i="23" s="1"/>
  <c r="AR39" i="23"/>
  <c r="AW39" i="23" s="1"/>
  <c r="AR58" i="23"/>
  <c r="AW58" i="23" s="1"/>
  <c r="AR102" i="23"/>
  <c r="AW102" i="23" s="1"/>
  <c r="AR98" i="23"/>
  <c r="AW98" i="23" s="1"/>
  <c r="AR56" i="23"/>
  <c r="AW56" i="23" s="1"/>
  <c r="AR53" i="23"/>
  <c r="AW53" i="23" s="1"/>
  <c r="AR38" i="23"/>
  <c r="AW38" i="23" s="1"/>
  <c r="AR60" i="23"/>
  <c r="AW60" i="23" s="1"/>
  <c r="AR54" i="23"/>
  <c r="AW54" i="23" s="1"/>
  <c r="AR52" i="23"/>
  <c r="AW52" i="23" s="1"/>
  <c r="AR51" i="23"/>
  <c r="AW51" i="23" s="1"/>
  <c r="AR120" i="23"/>
  <c r="AW120" i="23" s="1"/>
  <c r="AR41" i="23"/>
  <c r="AW41" i="23" s="1"/>
  <c r="AR49" i="23"/>
  <c r="AW49" i="23" s="1"/>
  <c r="AR57" i="23"/>
  <c r="AW57" i="23" s="1"/>
  <c r="AR61" i="23"/>
  <c r="AW61" i="23" s="1"/>
  <c r="AR118" i="23"/>
  <c r="AW118" i="23" s="1"/>
  <c r="AR455" i="23"/>
  <c r="AW455" i="23" s="1"/>
  <c r="AR429" i="23"/>
  <c r="AW429" i="23" s="1"/>
  <c r="AR454" i="23"/>
  <c r="AW454" i="23" s="1"/>
  <c r="AR453" i="23"/>
  <c r="AW453" i="23" s="1"/>
  <c r="AR452" i="23"/>
  <c r="AW452" i="23" s="1"/>
  <c r="AR450" i="23"/>
  <c r="AW450" i="23" s="1"/>
  <c r="AR449" i="23"/>
  <c r="AW449" i="23" s="1"/>
  <c r="AR443" i="23"/>
  <c r="AW443" i="23" s="1"/>
  <c r="AR439" i="23"/>
  <c r="AW439" i="23" s="1"/>
  <c r="AR438" i="23"/>
  <c r="AW438" i="23" s="1"/>
  <c r="AR424" i="23"/>
  <c r="AW424" i="23" s="1"/>
  <c r="AR419" i="23"/>
  <c r="AW419" i="23" s="1"/>
  <c r="AR228" i="23"/>
  <c r="AW228" i="23" s="1"/>
  <c r="AR227" i="23"/>
  <c r="AW227" i="23" s="1"/>
  <c r="AR226" i="23"/>
  <c r="AW226" i="23" s="1"/>
  <c r="AR224" i="23"/>
  <c r="AW224" i="23" s="1"/>
  <c r="AR459" i="23"/>
  <c r="AW459" i="23" s="1"/>
  <c r="AR458" i="23"/>
  <c r="AW458" i="23" s="1"/>
  <c r="AR457" i="23"/>
  <c r="AW457" i="23" s="1"/>
  <c r="AR456" i="23"/>
  <c r="AW456" i="23" s="1"/>
  <c r="AR451" i="23"/>
  <c r="AW451" i="23" s="1"/>
  <c r="AR447" i="23"/>
  <c r="AW447" i="23" s="1"/>
  <c r="AR446" i="23"/>
  <c r="AW446" i="23" s="1"/>
  <c r="AR445" i="23"/>
  <c r="AW445" i="23" s="1"/>
  <c r="AR428" i="23"/>
  <c r="AW428" i="23" s="1"/>
  <c r="AR427" i="23"/>
  <c r="AW427" i="23" s="1"/>
  <c r="AR426" i="23"/>
  <c r="AW426" i="23" s="1"/>
  <c r="AR423" i="23"/>
  <c r="AW423" i="23" s="1"/>
  <c r="AR422" i="23"/>
  <c r="AW422" i="23" s="1"/>
  <c r="AR421" i="23"/>
  <c r="AW421" i="23" s="1"/>
  <c r="AR420" i="23"/>
  <c r="AW420" i="23" s="1"/>
  <c r="AR254" i="23"/>
  <c r="AW254" i="23" s="1"/>
  <c r="AR252" i="23"/>
  <c r="AW252" i="23" s="1"/>
  <c r="AR250" i="23"/>
  <c r="AW250" i="23" s="1"/>
  <c r="AR248" i="23"/>
  <c r="AW248" i="23" s="1"/>
  <c r="AR225" i="23"/>
  <c r="AW225" i="23" s="1"/>
  <c r="AR136" i="23"/>
  <c r="AW136" i="23" s="1"/>
  <c r="AR134" i="23"/>
  <c r="AW134" i="23" s="1"/>
  <c r="AR132" i="23"/>
  <c r="AW132" i="23" s="1"/>
  <c r="AR130" i="23"/>
  <c r="AW130" i="23" s="1"/>
  <c r="AR124" i="23"/>
  <c r="AW124" i="23" s="1"/>
  <c r="AR466" i="23"/>
  <c r="AW466" i="23" s="1"/>
  <c r="AR444" i="23"/>
  <c r="AW444" i="23" s="1"/>
  <c r="AR425" i="23"/>
  <c r="AW425" i="23" s="1"/>
  <c r="AR106" i="23"/>
  <c r="AW106" i="23" s="1"/>
  <c r="AR86" i="23"/>
  <c r="AW86" i="23" s="1"/>
  <c r="AR105" i="23"/>
  <c r="AW105" i="23" s="1"/>
  <c r="AR64" i="23"/>
  <c r="AW64" i="23" s="1"/>
  <c r="AR119" i="23"/>
  <c r="AW119" i="23" s="1"/>
  <c r="AR67" i="23"/>
  <c r="AW67" i="23" s="1"/>
  <c r="AR65" i="23"/>
  <c r="AW65" i="23" s="1"/>
  <c r="AR66" i="23"/>
  <c r="AW66" i="23" s="1"/>
  <c r="AR437" i="23"/>
  <c r="AW437" i="23" s="1"/>
  <c r="AR436" i="23"/>
  <c r="AW436" i="23" s="1"/>
  <c r="AR435" i="23"/>
  <c r="AW435" i="23" s="1"/>
  <c r="AR434" i="23"/>
  <c r="AW434" i="23" s="1"/>
  <c r="AR433" i="23"/>
  <c r="AW433" i="23" s="1"/>
  <c r="AR432" i="23"/>
  <c r="AW432" i="23" s="1"/>
  <c r="AR187" i="23"/>
  <c r="AW187" i="23" s="1"/>
  <c r="AR184" i="23"/>
  <c r="AW184" i="23" s="1"/>
  <c r="AR183" i="23"/>
  <c r="AW183" i="23" s="1"/>
  <c r="AR182" i="23"/>
  <c r="AW182" i="23" s="1"/>
  <c r="AR186" i="23"/>
  <c r="AW186" i="23" s="1"/>
  <c r="AR185" i="23"/>
  <c r="AW185" i="23" s="1"/>
  <c r="AR129" i="23"/>
  <c r="AW129" i="23" s="1"/>
  <c r="AR128" i="23"/>
  <c r="AW128" i="23" s="1"/>
  <c r="AR127" i="23"/>
  <c r="AW127" i="23" s="1"/>
  <c r="AR126" i="23"/>
  <c r="AW126" i="23" s="1"/>
  <c r="AR442" i="23"/>
  <c r="AW442" i="23" s="1"/>
  <c r="AR441" i="23"/>
  <c r="AW441" i="23" s="1"/>
  <c r="AR440" i="23"/>
  <c r="AW440" i="23" s="1"/>
  <c r="AR181" i="23"/>
  <c r="AW181" i="23" s="1"/>
  <c r="AR304" i="23"/>
  <c r="AW304" i="23" s="1"/>
  <c r="AR305" i="23"/>
  <c r="AW305" i="23" s="1"/>
  <c r="AR330" i="23"/>
  <c r="AW330" i="23" s="1"/>
  <c r="AR294" i="23"/>
  <c r="AW294" i="23" s="1"/>
  <c r="AR405" i="23"/>
  <c r="AW405" i="23" s="1"/>
  <c r="AR492" i="23"/>
  <c r="AW492" i="23" s="1"/>
  <c r="AR271" i="23"/>
  <c r="AW271" i="23" s="1"/>
  <c r="AR268" i="23"/>
  <c r="AW268" i="23" s="1"/>
  <c r="AR28" i="23"/>
  <c r="AW28" i="23" s="1"/>
  <c r="AR495" i="23"/>
  <c r="AW495" i="23" s="1"/>
  <c r="AR496" i="23"/>
  <c r="AW496" i="23" s="1"/>
  <c r="AR215" i="23"/>
  <c r="AW215" i="23" s="1"/>
  <c r="AR216" i="23"/>
  <c r="AW216" i="23" s="1"/>
  <c r="AR142" i="23"/>
  <c r="AW142" i="23" s="1"/>
  <c r="AR270" i="23"/>
  <c r="AW270" i="23" s="1"/>
  <c r="AR312" i="23"/>
  <c r="AW312" i="23" s="1"/>
  <c r="AR309" i="23"/>
  <c r="AW309" i="23" s="1"/>
  <c r="AR311" i="23"/>
  <c r="AW311" i="23" s="1"/>
  <c r="AR463" i="23"/>
  <c r="AW463" i="23" s="1"/>
  <c r="AR359" i="23"/>
  <c r="AW359" i="23" s="1"/>
  <c r="AR199" i="23"/>
  <c r="AW199" i="23" s="1"/>
  <c r="AR143" i="23"/>
  <c r="AW143" i="23" s="1"/>
  <c r="AR332" i="23"/>
  <c r="AW332" i="23" s="1"/>
  <c r="AR238" i="23"/>
  <c r="AW238" i="23" s="1"/>
  <c r="AR32" i="23"/>
  <c r="AW32" i="23" s="1"/>
  <c r="AR205" i="23"/>
  <c r="AW205" i="23" s="1"/>
  <c r="AR206" i="23"/>
  <c r="AW206" i="23" s="1"/>
  <c r="AR234" i="23"/>
  <c r="AW234" i="23" s="1"/>
  <c r="AR460" i="23"/>
  <c r="AW460" i="23" s="1"/>
  <c r="AR190" i="23"/>
  <c r="AW190" i="23" s="1"/>
  <c r="AR260" i="23"/>
  <c r="AW260" i="23" s="1"/>
  <c r="AR331" i="23"/>
  <c r="AW331" i="23" s="1"/>
  <c r="AR149" i="23"/>
  <c r="AW149" i="23" s="1"/>
  <c r="AR148" i="23"/>
  <c r="AW148" i="23" s="1"/>
  <c r="AR402" i="23"/>
  <c r="AW402" i="23" s="1"/>
  <c r="AR355" i="23"/>
  <c r="AW355" i="23" s="1"/>
  <c r="AR474" i="23"/>
  <c r="AW474" i="23" s="1"/>
  <c r="AR233" i="23"/>
  <c r="AW233" i="23" s="1"/>
  <c r="AR247" i="23"/>
  <c r="AW247" i="23" s="1"/>
  <c r="AR362" i="23"/>
  <c r="AW362" i="23" s="1"/>
  <c r="AR465" i="23"/>
  <c r="AW465" i="23" s="1"/>
  <c r="AR461" i="23"/>
  <c r="AW461" i="23" s="1"/>
  <c r="AR407" i="23"/>
  <c r="AW407" i="23" s="1"/>
  <c r="AR352" i="23"/>
  <c r="AW352" i="23" s="1"/>
  <c r="AR211" i="23"/>
  <c r="AW211" i="23" s="1"/>
  <c r="AR389" i="23"/>
  <c r="AW389" i="23" s="1"/>
  <c r="AR194" i="23"/>
  <c r="AW194" i="23" s="1"/>
  <c r="AR201" i="23"/>
  <c r="AW201" i="23" s="1"/>
  <c r="AR197" i="23"/>
  <c r="AW197" i="23" s="1"/>
  <c r="AR403" i="23"/>
  <c r="AW403" i="23" s="1"/>
  <c r="AR160" i="23"/>
  <c r="AW160" i="23" s="1"/>
  <c r="AR500" i="23"/>
  <c r="AW500" i="23" s="1"/>
  <c r="AR223" i="23"/>
  <c r="AW223" i="23" s="1"/>
  <c r="AR239" i="23"/>
  <c r="AW239" i="23" s="1"/>
  <c r="AR478" i="23"/>
  <c r="AW478" i="23" s="1"/>
  <c r="AR158" i="23"/>
  <c r="AW158" i="23" s="1"/>
  <c r="AR204" i="23"/>
  <c r="AW204" i="23" s="1"/>
  <c r="AR189" i="23"/>
  <c r="AW189" i="23" s="1"/>
  <c r="AR188" i="23"/>
  <c r="AW188" i="23" s="1"/>
  <c r="AR236" i="23"/>
  <c r="AW236" i="23" s="1"/>
  <c r="AR235" i="23"/>
  <c r="AW235" i="23" s="1"/>
  <c r="AR382" i="23"/>
  <c r="AW382" i="23" s="1"/>
  <c r="AR409" i="23"/>
  <c r="AW409" i="23" s="1"/>
  <c r="AR375" i="23"/>
  <c r="AW375" i="23" s="1"/>
  <c r="AR374" i="23"/>
  <c r="AW374" i="23" s="1"/>
  <c r="AR376" i="23"/>
  <c r="AW376" i="23" s="1"/>
  <c r="AR373" i="23"/>
  <c r="AW373" i="23" s="1"/>
  <c r="AR193" i="23"/>
  <c r="AW193" i="23" s="1"/>
  <c r="AR349" i="23"/>
  <c r="AW349" i="23" s="1"/>
  <c r="AR392" i="23"/>
  <c r="AW392" i="23" s="1"/>
  <c r="AR353" i="23"/>
  <c r="AW353" i="23" s="1"/>
  <c r="AR464" i="23"/>
  <c r="AW464" i="23" s="1"/>
  <c r="AR415" i="23"/>
  <c r="AW415" i="23" s="1"/>
  <c r="AR344" i="23"/>
  <c r="AW344" i="23" s="1"/>
  <c r="AR237" i="23"/>
  <c r="AW237" i="23" s="1"/>
  <c r="AR192" i="23"/>
  <c r="AW192" i="23" s="1"/>
  <c r="AR18" i="23"/>
  <c r="AW18" i="23" s="1"/>
  <c r="AR398" i="23"/>
  <c r="AW398" i="23" s="1"/>
  <c r="AR390" i="23"/>
  <c r="AW390" i="23" s="1"/>
  <c r="AR203" i="23"/>
  <c r="AW203" i="23" s="1"/>
  <c r="AR372" i="23"/>
  <c r="AW372" i="23" s="1"/>
  <c r="AR371" i="23"/>
  <c r="AW371" i="23" s="1"/>
  <c r="AR269" i="23"/>
  <c r="AW269" i="23" s="1"/>
  <c r="AR196" i="23"/>
  <c r="AW196" i="23" s="1"/>
  <c r="AR209" i="23"/>
  <c r="AW209" i="23" s="1"/>
  <c r="AR272" i="23"/>
  <c r="AW272" i="23" s="1"/>
  <c r="AR217" i="23"/>
  <c r="AW217" i="23" s="1"/>
  <c r="AR504" i="23"/>
  <c r="AW504" i="23" s="1"/>
  <c r="AR244" i="23"/>
  <c r="AW244" i="23" s="1"/>
  <c r="AR491" i="23"/>
  <c r="AW491" i="23" s="1"/>
  <c r="AR242" i="23"/>
  <c r="AW242" i="23" s="1"/>
  <c r="AR30" i="23"/>
  <c r="AW30" i="23" s="1"/>
  <c r="AR150" i="23"/>
  <c r="AW150" i="23" s="1"/>
  <c r="AR370" i="23"/>
  <c r="AW370" i="23" s="1"/>
  <c r="AR29" i="23"/>
  <c r="AW29" i="23" s="1"/>
  <c r="AR162" i="23"/>
  <c r="AW162" i="23" s="1"/>
  <c r="AR173" i="23"/>
  <c r="AW173" i="23" s="1"/>
  <c r="AR174" i="23"/>
  <c r="AW174" i="23" s="1"/>
  <c r="AR175" i="23"/>
  <c r="AW175" i="23" s="1"/>
  <c r="AR462" i="23"/>
  <c r="AW462" i="23" s="1"/>
  <c r="AR169" i="23"/>
  <c r="AW169" i="23" s="1"/>
  <c r="AR177" i="23"/>
  <c r="AW177" i="23" s="1"/>
  <c r="AR351" i="23"/>
  <c r="AW351" i="23" s="1"/>
  <c r="AR165" i="23"/>
  <c r="AW165" i="23" s="1"/>
  <c r="AR361" i="23"/>
  <c r="AW361" i="23" s="1"/>
  <c r="AR394" i="23"/>
  <c r="AW394" i="23" s="1"/>
  <c r="AR360" i="23"/>
  <c r="AW360" i="23" s="1"/>
  <c r="AR144" i="23"/>
  <c r="AW144" i="23" s="1"/>
  <c r="AR176" i="23"/>
  <c r="AW176" i="23" s="1"/>
  <c r="AR404" i="23"/>
  <c r="AW404" i="23" s="1"/>
  <c r="AR167" i="23"/>
  <c r="AW167" i="23" s="1"/>
  <c r="AR168" i="23"/>
  <c r="AW168" i="23" s="1"/>
  <c r="AR179" i="23"/>
  <c r="AW179" i="23" s="1"/>
  <c r="AR298" i="23"/>
  <c r="AW298" i="23" s="1"/>
  <c r="AR342" i="23"/>
  <c r="AW342" i="23" s="1"/>
  <c r="AR171" i="23"/>
  <c r="AW171" i="23" s="1"/>
  <c r="AR172" i="23"/>
  <c r="AW172" i="23" s="1"/>
  <c r="AR170" i="23"/>
  <c r="AW170" i="23" s="1"/>
  <c r="AR381" i="23"/>
  <c r="AW381" i="23" s="1"/>
  <c r="AR469" i="23"/>
  <c r="AW469" i="23" s="1"/>
  <c r="AR350" i="23"/>
  <c r="AW350" i="23" s="1"/>
  <c r="AR339" i="23"/>
  <c r="AW339" i="23" s="1"/>
  <c r="AR263" i="23"/>
  <c r="AW263" i="23" s="1"/>
  <c r="AR264" i="23"/>
  <c r="AW264" i="23" s="1"/>
  <c r="AR265" i="23"/>
  <c r="AW265" i="23" s="1"/>
  <c r="AR266" i="23"/>
  <c r="AW266" i="23" s="1"/>
  <c r="AR230" i="23"/>
  <c r="AW230" i="23" s="1"/>
  <c r="AR195" i="23"/>
  <c r="AW195" i="23" s="1"/>
  <c r="AR310" i="23"/>
  <c r="AW310" i="23" s="1"/>
  <c r="AR337" i="23"/>
  <c r="AW337" i="23" s="1"/>
  <c r="AR159" i="23"/>
  <c r="AW159" i="23" s="1"/>
  <c r="AR287" i="23"/>
  <c r="AW287" i="23" s="1"/>
  <c r="AR288" i="23"/>
  <c r="AW288" i="23" s="1"/>
  <c r="AR385" i="23"/>
  <c r="AW385" i="23" s="1"/>
  <c r="AR386" i="23"/>
  <c r="AW386" i="23" s="1"/>
  <c r="AR384" i="23"/>
  <c r="AW384" i="23" s="1"/>
  <c r="AR157" i="23"/>
  <c r="AW157" i="23" s="1"/>
  <c r="AR156" i="23"/>
  <c r="AW156" i="23" s="1"/>
  <c r="AR155" i="23"/>
  <c r="AW155" i="23" s="1"/>
  <c r="AR489" i="23"/>
  <c r="AW489" i="23" s="1"/>
  <c r="AR490" i="23"/>
  <c r="AW490" i="23" s="1"/>
  <c r="AR488" i="23"/>
  <c r="AW488" i="23" s="1"/>
  <c r="AR231" i="23"/>
  <c r="AW231" i="23" s="1"/>
  <c r="AR232" i="23"/>
  <c r="AW232" i="23" s="1"/>
  <c r="AR166" i="23"/>
  <c r="AW166" i="23" s="1"/>
  <c r="AR161" i="23"/>
  <c r="AW161" i="23" s="1"/>
  <c r="AR289" i="23"/>
  <c r="AW289" i="23" s="1"/>
  <c r="AR262" i="23"/>
  <c r="AW262" i="23" s="1"/>
  <c r="AR140" i="23"/>
  <c r="AW140" i="23" s="1"/>
  <c r="AR468" i="23"/>
  <c r="AW468" i="23" s="1"/>
  <c r="AR19" i="23"/>
  <c r="AW19" i="23" s="1"/>
  <c r="AR42" i="23"/>
  <c r="AW42" i="23" s="1"/>
  <c r="AR85" i="23"/>
  <c r="AW85" i="23" s="1"/>
  <c r="AR62" i="23"/>
  <c r="AW62" i="23" s="1"/>
  <c r="AR46" i="23"/>
  <c r="AW46" i="23" s="1"/>
  <c r="AR55" i="23"/>
  <c r="AW55" i="23" s="1"/>
  <c r="AR43" i="23"/>
  <c r="AW43" i="23" s="1"/>
  <c r="AR153" i="23"/>
  <c r="AW153" i="23" s="1"/>
  <c r="AR154" i="23"/>
  <c r="AW154" i="23" s="1"/>
  <c r="AR486" i="23"/>
  <c r="AW486" i="23" s="1"/>
  <c r="AR82" i="23"/>
  <c r="AW82" i="23" s="1"/>
  <c r="AR108" i="23"/>
  <c r="AW108" i="23" s="1"/>
  <c r="AR69" i="23"/>
  <c r="AW69" i="23" s="1"/>
  <c r="AR83" i="23"/>
  <c r="AW83" i="23" s="1"/>
  <c r="AR107" i="23"/>
  <c r="AW107" i="23" s="1"/>
  <c r="AR94" i="23"/>
  <c r="AW94" i="23" s="1"/>
  <c r="AR109" i="23"/>
  <c r="AW109" i="23" s="1"/>
  <c r="AR76" i="23"/>
  <c r="AW76" i="23" s="1"/>
  <c r="AR92" i="23"/>
  <c r="AW92" i="23" s="1"/>
  <c r="AR81" i="23"/>
  <c r="AW81" i="23" s="1"/>
  <c r="AR44" i="23"/>
  <c r="AW44" i="23" s="1"/>
  <c r="AR45" i="23"/>
  <c r="AW45" i="23" s="1"/>
  <c r="AR47" i="23"/>
  <c r="AW47" i="23" s="1"/>
  <c r="AR77" i="23"/>
  <c r="AW77" i="23" s="1"/>
  <c r="AR122" i="23"/>
  <c r="AW122" i="23" s="1"/>
  <c r="AR111" i="23"/>
  <c r="AW111" i="23" s="1"/>
  <c r="AR96" i="23"/>
  <c r="AW96" i="23" s="1"/>
  <c r="AR79" i="23"/>
  <c r="AW79" i="23" s="1"/>
  <c r="AR100" i="23"/>
  <c r="AW100" i="23" s="1"/>
  <c r="AR63" i="23"/>
  <c r="AW63" i="23" s="1"/>
  <c r="AR101" i="23"/>
  <c r="AW101" i="23" s="1"/>
  <c r="AR497" i="23"/>
  <c r="AW497" i="23" s="1"/>
  <c r="AR89" i="23"/>
  <c r="AW89" i="23" s="1"/>
  <c r="AR68" i="23"/>
  <c r="AW68" i="23" s="1"/>
  <c r="AR84" i="23"/>
  <c r="AW84" i="23" s="1"/>
  <c r="AR499" i="23"/>
  <c r="AW499" i="23" s="1"/>
  <c r="AR90" i="23"/>
  <c r="AW90" i="23" s="1"/>
  <c r="AR99" i="23"/>
  <c r="AW99" i="23" s="1"/>
  <c r="AR103" i="23"/>
  <c r="AW103" i="23" s="1"/>
  <c r="AR91" i="23"/>
  <c r="AW91" i="23" s="1"/>
  <c r="AR87" i="23"/>
  <c r="AW87" i="23" s="1"/>
  <c r="AR88" i="23"/>
  <c r="AW88" i="23" s="1"/>
  <c r="AR97" i="23"/>
  <c r="AW97" i="23" s="1"/>
  <c r="AR123" i="23"/>
  <c r="AW123" i="23" s="1"/>
  <c r="AR104" i="23"/>
  <c r="AW104" i="23" s="1"/>
  <c r="AR121" i="23"/>
  <c r="AW121" i="23" s="1"/>
  <c r="AR498" i="23"/>
  <c r="AW498" i="23" s="1"/>
  <c r="AR95" i="23"/>
  <c r="AW95" i="23" s="1"/>
  <c r="AR80" i="23"/>
  <c r="AW80" i="23" s="1"/>
  <c r="AR358" i="23"/>
  <c r="AW358" i="23" s="1"/>
  <c r="AR365" i="23"/>
  <c r="AW365" i="23" s="1"/>
  <c r="AR17" i="23"/>
  <c r="AW17" i="23" s="1"/>
  <c r="AR399" i="23"/>
  <c r="AW399" i="23" s="1"/>
  <c r="AR73" i="23"/>
  <c r="AW73" i="23" s="1"/>
  <c r="AR115" i="23"/>
  <c r="AW115" i="23" s="1"/>
  <c r="AR70" i="23"/>
  <c r="AW70" i="23" s="1"/>
  <c r="AR71" i="23"/>
  <c r="AW71" i="23" s="1"/>
  <c r="AR72" i="23"/>
  <c r="AW72" i="23" s="1"/>
  <c r="AR74" i="23"/>
  <c r="AW74" i="23" s="1"/>
  <c r="AR75" i="23"/>
  <c r="AW75" i="23" s="1"/>
  <c r="AR112" i="23"/>
  <c r="AW112" i="23" s="1"/>
  <c r="AR113" i="23"/>
  <c r="AW113" i="23" s="1"/>
  <c r="AR477" i="23"/>
  <c r="AW477" i="23" s="1"/>
  <c r="AR114" i="23"/>
  <c r="AW114" i="23" s="1"/>
  <c r="AR116" i="23"/>
  <c r="AW116" i="23" s="1"/>
  <c r="AR117" i="23"/>
  <c r="AW117" i="23" s="1"/>
  <c r="AR482" i="23"/>
  <c r="AW482" i="23" s="1"/>
  <c r="AR483" i="23"/>
  <c r="AW483" i="23" s="1"/>
  <c r="AR296" i="23"/>
  <c r="AW296" i="23" s="1"/>
  <c r="AR416" i="23"/>
  <c r="AW416" i="23" s="1"/>
  <c r="AR494" i="23"/>
  <c r="AW494" i="23" s="1"/>
  <c r="AR207" i="23"/>
  <c r="AW207" i="23" s="1"/>
  <c r="AR221" i="23"/>
  <c r="AW221" i="23" s="1"/>
  <c r="AR383" i="23"/>
  <c r="AW383" i="23" s="1"/>
  <c r="AR222" i="23"/>
  <c r="AW222" i="23" s="1"/>
  <c r="AR388" i="23"/>
  <c r="AW388" i="23" s="1"/>
  <c r="AR380" i="23"/>
  <c r="AW380" i="23" s="1"/>
  <c r="AR343" i="23"/>
  <c r="AW343" i="23" s="1"/>
  <c r="AR400" i="23"/>
  <c r="AW400" i="23" s="1"/>
  <c r="AR241" i="23"/>
  <c r="AW241" i="23" s="1"/>
  <c r="AR218" i="23"/>
  <c r="AW218" i="23" s="1"/>
  <c r="AR501" i="23"/>
  <c r="AW501" i="23" s="1"/>
  <c r="AR502" i="23"/>
  <c r="AW502" i="23" s="1"/>
  <c r="AR354" i="23"/>
  <c r="AW354" i="23" s="1"/>
  <c r="AR152" i="23"/>
  <c r="AW152" i="23" s="1"/>
  <c r="AR408" i="23"/>
  <c r="AW408" i="23" s="1"/>
  <c r="AR37" i="23"/>
  <c r="AW37" i="23" s="1"/>
  <c r="AR261" i="23"/>
  <c r="AW261" i="23" s="1"/>
  <c r="AR219" i="23"/>
  <c r="AW219" i="23" s="1"/>
  <c r="AR303" i="23"/>
  <c r="AW303" i="23" s="1"/>
  <c r="AR378" i="23"/>
  <c r="AW378" i="23" s="1"/>
  <c r="AR364" i="23"/>
  <c r="AW364" i="23" s="1"/>
  <c r="AR243" i="23"/>
  <c r="AW243" i="23" s="1"/>
  <c r="AR245" i="23"/>
  <c r="AW245" i="23" s="1"/>
  <c r="AR357" i="23"/>
  <c r="AW357" i="23" s="1"/>
  <c r="AR363" i="23"/>
  <c r="AW363" i="23" s="1"/>
  <c r="AR213" i="23"/>
  <c r="AW213" i="23" s="1"/>
  <c r="AR267" i="23"/>
  <c r="AW267" i="23" s="1"/>
  <c r="AR202" i="23"/>
  <c r="AW202" i="23" s="1"/>
  <c r="AR178" i="23"/>
  <c r="AW178" i="23" s="1"/>
  <c r="AR163" i="23"/>
  <c r="AW163" i="23" s="1"/>
  <c r="AR164" i="23"/>
  <c r="AW164" i="23" s="1"/>
  <c r="AR210" i="23"/>
  <c r="AW210" i="23" s="1"/>
  <c r="AR472" i="23"/>
  <c r="AW472" i="23" s="1"/>
  <c r="AR471" i="23"/>
  <c r="AW471" i="23" s="1"/>
  <c r="AR479" i="23"/>
  <c r="AW479" i="23" s="1"/>
  <c r="AR470" i="23"/>
  <c r="AW470" i="23" s="1"/>
  <c r="AR50" i="23"/>
  <c r="AW50" i="23" s="1"/>
  <c r="AR431" i="23"/>
  <c r="AW431" i="23" s="1"/>
  <c r="AR139" i="23"/>
  <c r="AW139" i="23" s="1"/>
  <c r="AR485" i="23"/>
  <c r="AW485" i="23" s="1"/>
  <c r="AR481" i="23"/>
  <c r="AW481" i="23" s="1"/>
  <c r="AR476" i="23"/>
  <c r="AW476" i="23" s="1"/>
  <c r="AR418" i="23"/>
  <c r="AW418" i="23" s="1"/>
  <c r="AR414" i="23"/>
  <c r="AW414" i="23" s="1"/>
  <c r="AR412" i="23"/>
  <c r="AW412" i="23" s="1"/>
  <c r="AR257" i="23"/>
  <c r="AW257" i="23" s="1"/>
  <c r="AR249" i="23"/>
  <c r="AW249" i="23" s="1"/>
  <c r="AR137" i="23"/>
  <c r="AW137" i="23" s="1"/>
  <c r="AR135" i="23"/>
  <c r="AW135" i="23" s="1"/>
  <c r="AR133" i="23"/>
  <c r="AW133" i="23" s="1"/>
  <c r="AR131" i="23"/>
  <c r="AW131" i="23" s="1"/>
  <c r="AR125" i="23"/>
  <c r="AW125" i="23" s="1"/>
  <c r="AR467" i="23"/>
  <c r="AW467" i="23" s="1"/>
  <c r="AR255" i="23"/>
  <c r="AW255" i="23" s="1"/>
  <c r="AR253" i="23"/>
  <c r="AW253" i="23" s="1"/>
  <c r="AR251" i="23"/>
  <c r="AW251" i="23" s="1"/>
  <c r="AR508" i="23"/>
  <c r="AW508" i="23" s="1"/>
  <c r="AR335" i="23"/>
  <c r="AW335" i="23" s="1"/>
  <c r="AQ11" i="23"/>
  <c r="AD251" i="23"/>
  <c r="AD253" i="23"/>
  <c r="AI253" i="23" s="1"/>
  <c r="AD255" i="23"/>
  <c r="AD467" i="23"/>
  <c r="AD125" i="23"/>
  <c r="AI125" i="23" s="1"/>
  <c r="AD131" i="23"/>
  <c r="AI131" i="23" s="1"/>
  <c r="AD133" i="23"/>
  <c r="AI133" i="23" s="1"/>
  <c r="AD135" i="23"/>
  <c r="AI135" i="23" s="1"/>
  <c r="AD137" i="23"/>
  <c r="AD249" i="23"/>
  <c r="AD257" i="23"/>
  <c r="AD412" i="23"/>
  <c r="AI412" i="23" s="1"/>
  <c r="AD414" i="23"/>
  <c r="AI414" i="23" s="1"/>
  <c r="AD418" i="23"/>
  <c r="AI418" i="23" s="1"/>
  <c r="AD476" i="23"/>
  <c r="AI476" i="23" s="1"/>
  <c r="AD481" i="23"/>
  <c r="AD485" i="23"/>
  <c r="AI485" i="23" s="1"/>
  <c r="AD139" i="23"/>
  <c r="AI139" i="23" s="1"/>
  <c r="AD431" i="23"/>
  <c r="AI431" i="23" s="1"/>
  <c r="AD50" i="23"/>
  <c r="AI50" i="23" s="1"/>
  <c r="AD470" i="23"/>
  <c r="AD479" i="23"/>
  <c r="AD471" i="23"/>
  <c r="AD472" i="23"/>
  <c r="AI472" i="23" s="1"/>
  <c r="AD210" i="23"/>
  <c r="AI210" i="23" s="1"/>
  <c r="AD164" i="23"/>
  <c r="AI164" i="23" s="1"/>
  <c r="AD163" i="23"/>
  <c r="AD178" i="23"/>
  <c r="AD202" i="23"/>
  <c r="AI202" i="23" s="1"/>
  <c r="AD267" i="23"/>
  <c r="AI267" i="23" s="1"/>
  <c r="AD213" i="23"/>
  <c r="AI213" i="23" s="1"/>
  <c r="AD363" i="23"/>
  <c r="AI363" i="23" s="1"/>
  <c r="AD357" i="23"/>
  <c r="AI357" i="23" s="1"/>
  <c r="AD245" i="23"/>
  <c r="AD243" i="23"/>
  <c r="AD364" i="23"/>
  <c r="AI364" i="23" s="1"/>
  <c r="AD378" i="23"/>
  <c r="AD303" i="23"/>
  <c r="AI303" i="23" s="1"/>
  <c r="AD219" i="23"/>
  <c r="AI219" i="23" s="1"/>
  <c r="AD261" i="23"/>
  <c r="AD37" i="23"/>
  <c r="AI37" i="23" s="1"/>
  <c r="AD408" i="23"/>
  <c r="AI408" i="23" s="1"/>
  <c r="AD152" i="23"/>
  <c r="AI152" i="23" s="1"/>
  <c r="AD354" i="23"/>
  <c r="AI354" i="23" s="1"/>
  <c r="AD502" i="23"/>
  <c r="AD501" i="23"/>
  <c r="AD218" i="23"/>
  <c r="AD241" i="23"/>
  <c r="AD400" i="23"/>
  <c r="AD343" i="23"/>
  <c r="AI343" i="23" s="1"/>
  <c r="AD380" i="23"/>
  <c r="AD388" i="23"/>
  <c r="AD222" i="23"/>
  <c r="AI222" i="23" s="1"/>
  <c r="AD383" i="23"/>
  <c r="AI383" i="23" s="1"/>
  <c r="AD221" i="23"/>
  <c r="AI221" i="23" s="1"/>
  <c r="AD207" i="23"/>
  <c r="AI207" i="23" s="1"/>
  <c r="AD494" i="23"/>
  <c r="AI494" i="23" s="1"/>
  <c r="AD416" i="23"/>
  <c r="AD296" i="23"/>
  <c r="AD483" i="23"/>
  <c r="AD482" i="23"/>
  <c r="AD117" i="23"/>
  <c r="AI117" i="23" s="1"/>
  <c r="AD116" i="23"/>
  <c r="AI116" i="23" s="1"/>
  <c r="AD114" i="23"/>
  <c r="AD477" i="23"/>
  <c r="AI477" i="23" s="1"/>
  <c r="AD113" i="23"/>
  <c r="AI113" i="23" s="1"/>
  <c r="AD112" i="23"/>
  <c r="AI112" i="23" s="1"/>
  <c r="AD75" i="23"/>
  <c r="AI75" i="23" s="1"/>
  <c r="AD74" i="23"/>
  <c r="AD72" i="23"/>
  <c r="AD71" i="23"/>
  <c r="AD70" i="23"/>
  <c r="AD115" i="23"/>
  <c r="AI115" i="23" s="1"/>
  <c r="AD73" i="23"/>
  <c r="AI73" i="23" s="1"/>
  <c r="AD399" i="23"/>
  <c r="AD17" i="23"/>
  <c r="AD365" i="23"/>
  <c r="AI365" i="23" s="1"/>
  <c r="AD358" i="23"/>
  <c r="AI358" i="23" s="1"/>
  <c r="AD80" i="23"/>
  <c r="AI80" i="23" s="1"/>
  <c r="AD95" i="23"/>
  <c r="AI95" i="23" s="1"/>
  <c r="AD498" i="23"/>
  <c r="AI498" i="23" s="1"/>
  <c r="AD121" i="23"/>
  <c r="AD104" i="23"/>
  <c r="AD123" i="23"/>
  <c r="AD97" i="23"/>
  <c r="AD88" i="23"/>
  <c r="AI88" i="23" s="1"/>
  <c r="AD87" i="23"/>
  <c r="AI87" i="23" s="1"/>
  <c r="AD91" i="23"/>
  <c r="AD103" i="23"/>
  <c r="AI103" i="23" s="1"/>
  <c r="AD99" i="23"/>
  <c r="AI99" i="23" s="1"/>
  <c r="AD90" i="23"/>
  <c r="AI90" i="23" s="1"/>
  <c r="AD499" i="23"/>
  <c r="AI499" i="23" s="1"/>
  <c r="AD84" i="23"/>
  <c r="AD68" i="23"/>
  <c r="AD89" i="23"/>
  <c r="AD497" i="23"/>
  <c r="AD101" i="23"/>
  <c r="AD63" i="23"/>
  <c r="AI63" i="23" s="1"/>
  <c r="AD100" i="23"/>
  <c r="AD79" i="23"/>
  <c r="AD96" i="23"/>
  <c r="AI96" i="23" s="1"/>
  <c r="AD111" i="23"/>
  <c r="AI111" i="23" s="1"/>
  <c r="AD122" i="23"/>
  <c r="AI122" i="23" s="1"/>
  <c r="AD77" i="23"/>
  <c r="AI77" i="23" s="1"/>
  <c r="AD47" i="23"/>
  <c r="AI47" i="23" s="1"/>
  <c r="AD45" i="23"/>
  <c r="AD44" i="23"/>
  <c r="AD81" i="23"/>
  <c r="AD92" i="23"/>
  <c r="AD76" i="23"/>
  <c r="AI76" i="23" s="1"/>
  <c r="AD109" i="23"/>
  <c r="AI109" i="23" s="1"/>
  <c r="AD94" i="23"/>
  <c r="AD107" i="23"/>
  <c r="AI107" i="23" s="1"/>
  <c r="AD83" i="23"/>
  <c r="AI83" i="23" s="1"/>
  <c r="AD69" i="23"/>
  <c r="AI69" i="23" s="1"/>
  <c r="AD108" i="23"/>
  <c r="AI108" i="23" s="1"/>
  <c r="AD82" i="23"/>
  <c r="AD486" i="23"/>
  <c r="AD154" i="23"/>
  <c r="AD153" i="23"/>
  <c r="AD43" i="23"/>
  <c r="AD55" i="23"/>
  <c r="AI55" i="23" s="1"/>
  <c r="AD46" i="23"/>
  <c r="AD62" i="23"/>
  <c r="AD85" i="23"/>
  <c r="AI85" i="23" s="1"/>
  <c r="AD42" i="23"/>
  <c r="AI42" i="23" s="1"/>
  <c r="AD19" i="23"/>
  <c r="AI19" i="23" s="1"/>
  <c r="AD468" i="23"/>
  <c r="AI468" i="23" s="1"/>
  <c r="AD140" i="23"/>
  <c r="AI140" i="23" s="1"/>
  <c r="AD262" i="23"/>
  <c r="AD289" i="23"/>
  <c r="AD161" i="23"/>
  <c r="AD166" i="23"/>
  <c r="AI166" i="23" s="1"/>
  <c r="AD232" i="23"/>
  <c r="AI232" i="23" s="1"/>
  <c r="AD231" i="23"/>
  <c r="AI231" i="23" s="1"/>
  <c r="AD488" i="23"/>
  <c r="AD490" i="23"/>
  <c r="AI490" i="23" s="1"/>
  <c r="AD489" i="23"/>
  <c r="AI489" i="23" s="1"/>
  <c r="AD155" i="23"/>
  <c r="AI155" i="23" s="1"/>
  <c r="AD156" i="23"/>
  <c r="AI156" i="23" s="1"/>
  <c r="AD157" i="23"/>
  <c r="AD384" i="23"/>
  <c r="AD386" i="23"/>
  <c r="AD385" i="23"/>
  <c r="AD288" i="23"/>
  <c r="AD287" i="23"/>
  <c r="AI287" i="23" s="1"/>
  <c r="AD159" i="23"/>
  <c r="AD337" i="23"/>
  <c r="AD310" i="23"/>
  <c r="AI310" i="23" s="1"/>
  <c r="AD195" i="23"/>
  <c r="AI195" i="23" s="1"/>
  <c r="AD230" i="23"/>
  <c r="AI230" i="23" s="1"/>
  <c r="AD266" i="23"/>
  <c r="AI266" i="23" s="1"/>
  <c r="AD265" i="23"/>
  <c r="AI265" i="23" s="1"/>
  <c r="AD264" i="23"/>
  <c r="AD263" i="23"/>
  <c r="AD339" i="23"/>
  <c r="AD350" i="23"/>
  <c r="AD469" i="23"/>
  <c r="AI469" i="23" s="1"/>
  <c r="AD381" i="23"/>
  <c r="AI381" i="23" s="1"/>
  <c r="AD170" i="23"/>
  <c r="AD172" i="23"/>
  <c r="AI172" i="23" s="1"/>
  <c r="AD171" i="23"/>
  <c r="AI171" i="23" s="1"/>
  <c r="AD342" i="23"/>
  <c r="AI342" i="23" s="1"/>
  <c r="AD298" i="23"/>
  <c r="AI298" i="23" s="1"/>
  <c r="AD179" i="23"/>
  <c r="AD168" i="23"/>
  <c r="AD167" i="23"/>
  <c r="AD404" i="23"/>
  <c r="AD176" i="23"/>
  <c r="AI176" i="23" s="1"/>
  <c r="AD144" i="23"/>
  <c r="AI144" i="23" s="1"/>
  <c r="AD360" i="23"/>
  <c r="AD394" i="23"/>
  <c r="AD361" i="23"/>
  <c r="AI361" i="23" s="1"/>
  <c r="AD165" i="23"/>
  <c r="AI165" i="23" s="1"/>
  <c r="AD351" i="23"/>
  <c r="AI351" i="23" s="1"/>
  <c r="AD177" i="23"/>
  <c r="AI177" i="23" s="1"/>
  <c r="AD169" i="23"/>
  <c r="AI169" i="23" s="1"/>
  <c r="AD462" i="23"/>
  <c r="AD175" i="23"/>
  <c r="AD174" i="23"/>
  <c r="AD173" i="23"/>
  <c r="AD162" i="23"/>
  <c r="AI162" i="23" s="1"/>
  <c r="AD29" i="23"/>
  <c r="AI29" i="23" s="1"/>
  <c r="AD370" i="23"/>
  <c r="AD150" i="23"/>
  <c r="AI150" i="23" s="1"/>
  <c r="AD30" i="23"/>
  <c r="AI30" i="23" s="1"/>
  <c r="AD242" i="23"/>
  <c r="AI242" i="23" s="1"/>
  <c r="AD491" i="23"/>
  <c r="AI491" i="23" s="1"/>
  <c r="AD244" i="23"/>
  <c r="AD504" i="23"/>
  <c r="AD217" i="23"/>
  <c r="AD272" i="23"/>
  <c r="AD209" i="23"/>
  <c r="AD196" i="23"/>
  <c r="AI196" i="23" s="1"/>
  <c r="AD269" i="23"/>
  <c r="AD371" i="23"/>
  <c r="AD372" i="23"/>
  <c r="AI372" i="23" s="1"/>
  <c r="AD203" i="23"/>
  <c r="AI203" i="23" s="1"/>
  <c r="AD390" i="23"/>
  <c r="AI390" i="23" s="1"/>
  <c r="AD398" i="23"/>
  <c r="AI398" i="23" s="1"/>
  <c r="AD18" i="23"/>
  <c r="AI18" i="23" s="1"/>
  <c r="AD192" i="23"/>
  <c r="AD237" i="23"/>
  <c r="AD344" i="23"/>
  <c r="AD415" i="23"/>
  <c r="AI415" i="23" s="1"/>
  <c r="AD464" i="23"/>
  <c r="AI464" i="23" s="1"/>
  <c r="AD353" i="23"/>
  <c r="AI353" i="23" s="1"/>
  <c r="AD392" i="23"/>
  <c r="AD349" i="23"/>
  <c r="AI349" i="23" s="1"/>
  <c r="AD193" i="23"/>
  <c r="AI193" i="23" s="1"/>
  <c r="AD373" i="23"/>
  <c r="AI373" i="23" s="1"/>
  <c r="AD376" i="23"/>
  <c r="AI376" i="23" s="1"/>
  <c r="AD374" i="23"/>
  <c r="AI374" i="23" s="1"/>
  <c r="AD375" i="23"/>
  <c r="AD409" i="23"/>
  <c r="AD382" i="23"/>
  <c r="AD235" i="23"/>
  <c r="AD236" i="23"/>
  <c r="AI236" i="23" s="1"/>
  <c r="AD188" i="23"/>
  <c r="AD189" i="23"/>
  <c r="AD204" i="23"/>
  <c r="AI204" i="23" s="1"/>
  <c r="AD158" i="23"/>
  <c r="AI158" i="23" s="1"/>
  <c r="AD478" i="23"/>
  <c r="AI478" i="23" s="1"/>
  <c r="AD239" i="23"/>
  <c r="AI239" i="23" s="1"/>
  <c r="AD223" i="23"/>
  <c r="AD500" i="23"/>
  <c r="AD160" i="23"/>
  <c r="AD403" i="23"/>
  <c r="AD197" i="23"/>
  <c r="AI197" i="23" s="1"/>
  <c r="AD201" i="23"/>
  <c r="AI201" i="23" s="1"/>
  <c r="AD194" i="23"/>
  <c r="AI194" i="23" s="1"/>
  <c r="AD389" i="23"/>
  <c r="AD211" i="23"/>
  <c r="AI211" i="23" s="1"/>
  <c r="AD352" i="23"/>
  <c r="AI352" i="23" s="1"/>
  <c r="AD407" i="23"/>
  <c r="AI407" i="23" s="1"/>
  <c r="AD461" i="23"/>
  <c r="AI461" i="23" s="1"/>
  <c r="AD465" i="23"/>
  <c r="AI465" i="23" s="1"/>
  <c r="AD362" i="23"/>
  <c r="AD247" i="23"/>
  <c r="AD233" i="23"/>
  <c r="AD474" i="23"/>
  <c r="AD355" i="23"/>
  <c r="AI355" i="23" s="1"/>
  <c r="AD402" i="23"/>
  <c r="AI402" i="23" s="1"/>
  <c r="AD148" i="23"/>
  <c r="AD149" i="23"/>
  <c r="AI149" i="23" s="1"/>
  <c r="AD331" i="23"/>
  <c r="AI331" i="23" s="1"/>
  <c r="AD260" i="23"/>
  <c r="AI260" i="23" s="1"/>
  <c r="AD190" i="23"/>
  <c r="AI190" i="23" s="1"/>
  <c r="AD460" i="23"/>
  <c r="AD234" i="23"/>
  <c r="AD206" i="23"/>
  <c r="AD205" i="23"/>
  <c r="AD32" i="23"/>
  <c r="AD238" i="23"/>
  <c r="AI238" i="23" s="1"/>
  <c r="AD332" i="23"/>
  <c r="AD143" i="23"/>
  <c r="AD199" i="23"/>
  <c r="AI199" i="23" s="1"/>
  <c r="AD359" i="23"/>
  <c r="AI359" i="23" s="1"/>
  <c r="AD463" i="23"/>
  <c r="AI463" i="23" s="1"/>
  <c r="AD311" i="23"/>
  <c r="AI311" i="23" s="1"/>
  <c r="AD309" i="23"/>
  <c r="AI309" i="23" s="1"/>
  <c r="AD312" i="23"/>
  <c r="AD270" i="23"/>
  <c r="AD142" i="23"/>
  <c r="AD216" i="23"/>
  <c r="AD215" i="23"/>
  <c r="AI215" i="23" s="1"/>
  <c r="AD496" i="23"/>
  <c r="AI496" i="23" s="1"/>
  <c r="AD495" i="23"/>
  <c r="AD28" i="23"/>
  <c r="AI28" i="23" s="1"/>
  <c r="AD268" i="23"/>
  <c r="AI268" i="23" s="1"/>
  <c r="AD271" i="23"/>
  <c r="AI271" i="23" s="1"/>
  <c r="AD492" i="23"/>
  <c r="AI492" i="23" s="1"/>
  <c r="AD405" i="23"/>
  <c r="AD294" i="23"/>
  <c r="AD330" i="23"/>
  <c r="AD305" i="23"/>
  <c r="AD304" i="23"/>
  <c r="AI304" i="23" s="1"/>
  <c r="AD181" i="23"/>
  <c r="AI181" i="23" s="1"/>
  <c r="AD440" i="23"/>
  <c r="AI440" i="23" s="1"/>
  <c r="AD441" i="23"/>
  <c r="AD442" i="23"/>
  <c r="AI442" i="23" s="1"/>
  <c r="AD126" i="23"/>
  <c r="AI126" i="23" s="1"/>
  <c r="AD127" i="23"/>
  <c r="AI127" i="23" s="1"/>
  <c r="AD128" i="23"/>
  <c r="AI128" i="23" s="1"/>
  <c r="AD129" i="23"/>
  <c r="AI129" i="23" s="1"/>
  <c r="AD185" i="23"/>
  <c r="AD186" i="23"/>
  <c r="AD182" i="23"/>
  <c r="AD183" i="23"/>
  <c r="AD184" i="23"/>
  <c r="AI184" i="23" s="1"/>
  <c r="AD187" i="23"/>
  <c r="AD432" i="23"/>
  <c r="AD433" i="23"/>
  <c r="AI433" i="23" s="1"/>
  <c r="AD434" i="23"/>
  <c r="AI434" i="23" s="1"/>
  <c r="AD435" i="23"/>
  <c r="AI435" i="23" s="1"/>
  <c r="AD436" i="23"/>
  <c r="AI436" i="23" s="1"/>
  <c r="AD437" i="23"/>
  <c r="AI437" i="23" s="1"/>
  <c r="AD66" i="23"/>
  <c r="AI66" i="23" s="1"/>
  <c r="AD65" i="23"/>
  <c r="AD67" i="23"/>
  <c r="AD119" i="23"/>
  <c r="AD64" i="23"/>
  <c r="AI64" i="23" s="1"/>
  <c r="AD105" i="23"/>
  <c r="AI105" i="23" s="1"/>
  <c r="AD86" i="23"/>
  <c r="AD106" i="23"/>
  <c r="AI106" i="23" s="1"/>
  <c r="AD425" i="23"/>
  <c r="AI425" i="23" s="1"/>
  <c r="AD444" i="23"/>
  <c r="AI444" i="23" s="1"/>
  <c r="AD466" i="23"/>
  <c r="AI466" i="23" s="1"/>
  <c r="AD124" i="23"/>
  <c r="AD130" i="23"/>
  <c r="AI130" i="23" s="1"/>
  <c r="AD132" i="23"/>
  <c r="AD134" i="23"/>
  <c r="AD136" i="23"/>
  <c r="AD225" i="23"/>
  <c r="AI225" i="23" s="1"/>
  <c r="AD248" i="23"/>
  <c r="AD250" i="23"/>
  <c r="AD252" i="23"/>
  <c r="AI252" i="23" s="1"/>
  <c r="AD254" i="23"/>
  <c r="AI254" i="23" s="1"/>
  <c r="AD420" i="23"/>
  <c r="AI420" i="23" s="1"/>
  <c r="AD421" i="23"/>
  <c r="AI421" i="23" s="1"/>
  <c r="AD422" i="23"/>
  <c r="AI422" i="23" s="1"/>
  <c r="AD423" i="23"/>
  <c r="AI423" i="23" s="1"/>
  <c r="AD426" i="23"/>
  <c r="AD427" i="23"/>
  <c r="AD428" i="23"/>
  <c r="AD445" i="23"/>
  <c r="AI445" i="23" s="1"/>
  <c r="AD446" i="23"/>
  <c r="AI446" i="23" s="1"/>
  <c r="AD447" i="23"/>
  <c r="AD451" i="23"/>
  <c r="AI451" i="23" s="1"/>
  <c r="AD456" i="23"/>
  <c r="AI456" i="23" s="1"/>
  <c r="AD457" i="23"/>
  <c r="AI457" i="23" s="1"/>
  <c r="AD458" i="23"/>
  <c r="AI458" i="23" s="1"/>
  <c r="AD459" i="23"/>
  <c r="AD224" i="23"/>
  <c r="AI224" i="23" s="1"/>
  <c r="AD226" i="23"/>
  <c r="AD227" i="23"/>
  <c r="AD228" i="23"/>
  <c r="AD419" i="23"/>
  <c r="AI419" i="23" s="1"/>
  <c r="AD424" i="23"/>
  <c r="AD438" i="23"/>
  <c r="AD439" i="23"/>
  <c r="AI439" i="23" s="1"/>
  <c r="AD443" i="23"/>
  <c r="AI443" i="23" s="1"/>
  <c r="AD449" i="23"/>
  <c r="AI449" i="23" s="1"/>
  <c r="AD450" i="23"/>
  <c r="AI450" i="23" s="1"/>
  <c r="AD452" i="23"/>
  <c r="AI452" i="23" s="1"/>
  <c r="AD453" i="23"/>
  <c r="AI453" i="23" s="1"/>
  <c r="AD454" i="23"/>
  <c r="AD429" i="23"/>
  <c r="AD455" i="23"/>
  <c r="AI455" i="23" s="1"/>
  <c r="AD118" i="23"/>
  <c r="AI118" i="23" s="1"/>
  <c r="AD61" i="23"/>
  <c r="AI61" i="23" s="1"/>
  <c r="AD57" i="23"/>
  <c r="AD49" i="23"/>
  <c r="AI49" i="23" s="1"/>
  <c r="AD41" i="23"/>
  <c r="AI41" i="23" s="1"/>
  <c r="AD120" i="23"/>
  <c r="AI120" i="23" s="1"/>
  <c r="AD51" i="23"/>
  <c r="AI51" i="23" s="1"/>
  <c r="AD52" i="23"/>
  <c r="AD54" i="23"/>
  <c r="AD60" i="23"/>
  <c r="AD38" i="23"/>
  <c r="AD53" i="23"/>
  <c r="AD56" i="23"/>
  <c r="AI56" i="23" s="1"/>
  <c r="AD98" i="23"/>
  <c r="AD102" i="23"/>
  <c r="AD58" i="23"/>
  <c r="AI58" i="23" s="1"/>
  <c r="AD39" i="23"/>
  <c r="AI39" i="23" s="1"/>
  <c r="AD59" i="23"/>
  <c r="AI59" i="23" s="1"/>
  <c r="AD48" i="23"/>
  <c r="AI48" i="23" s="1"/>
  <c r="AD40" i="23"/>
  <c r="AI40" i="23" s="1"/>
  <c r="AD110" i="23"/>
  <c r="AI110" i="23" s="1"/>
  <c r="AD78" i="23"/>
  <c r="AD277" i="23"/>
  <c r="AD336" i="23"/>
  <c r="AI336" i="23" s="1"/>
  <c r="AD33" i="23"/>
  <c r="AI33" i="23" s="1"/>
  <c r="AD333" i="23"/>
  <c r="AI333" i="23" s="1"/>
  <c r="AD340" i="23"/>
  <c r="AD285" i="23"/>
  <c r="AI285" i="23" s="1"/>
  <c r="AD290" i="23"/>
  <c r="AI290" i="23" s="1"/>
  <c r="AD284" i="23"/>
  <c r="AI284" i="23" s="1"/>
  <c r="AD273" i="23"/>
  <c r="AI273" i="23" s="1"/>
  <c r="AD212" i="23"/>
  <c r="AD240" i="23"/>
  <c r="AD341" i="23"/>
  <c r="AD293" i="23"/>
  <c r="AD329" i="23"/>
  <c r="AI329" i="23" s="1"/>
  <c r="AD323" i="23"/>
  <c r="AI323" i="23" s="1"/>
  <c r="AD302" i="23"/>
  <c r="AD276" i="23"/>
  <c r="AD315" i="23"/>
  <c r="AI315" i="23" s="1"/>
  <c r="AD348" i="23"/>
  <c r="AI348" i="23" s="1"/>
  <c r="AD347" i="23"/>
  <c r="AI347" i="23" s="1"/>
  <c r="AD279" i="23"/>
  <c r="AI279" i="23" s="1"/>
  <c r="AD410" i="23"/>
  <c r="AI410" i="23" s="1"/>
  <c r="AD283" i="23"/>
  <c r="AD314" i="23"/>
  <c r="AD280" i="23"/>
  <c r="AD141" i="23"/>
  <c r="AD377" i="23"/>
  <c r="AI377" i="23" s="1"/>
  <c r="AD387" i="23"/>
  <c r="AI387" i="23" s="1"/>
  <c r="AD401" i="23"/>
  <c r="AD396" i="23"/>
  <c r="AI396" i="23" s="1"/>
  <c r="AD473" i="23"/>
  <c r="AI473" i="23" s="1"/>
  <c r="AD180" i="23"/>
  <c r="AI180" i="23" s="1"/>
  <c r="AD198" i="23"/>
  <c r="AI198" i="23" s="1"/>
  <c r="AD282" i="23"/>
  <c r="AD147" i="23"/>
  <c r="AI147" i="23" s="1"/>
  <c r="AD274" i="23"/>
  <c r="AD275" i="23"/>
  <c r="AD278" i="23"/>
  <c r="AI278" i="23" s="1"/>
  <c r="AD322" i="23"/>
  <c r="AI322" i="23" s="1"/>
  <c r="AD301" i="23"/>
  <c r="AI301" i="23" s="1"/>
  <c r="AD325" i="23"/>
  <c r="AD326" i="23"/>
  <c r="AI326" i="23" s="1"/>
  <c r="AD368" i="23"/>
  <c r="AI368" i="23" s="1"/>
  <c r="AD321" i="23"/>
  <c r="AI321" i="23" s="1"/>
  <c r="AD308" i="23"/>
  <c r="AI308" i="23" s="1"/>
  <c r="AD286" i="23"/>
  <c r="AI286" i="23" s="1"/>
  <c r="AD200" i="23"/>
  <c r="AI200" i="23" s="1"/>
  <c r="AD307" i="23"/>
  <c r="AD300" i="23"/>
  <c r="AD320" i="23"/>
  <c r="AD313" i="23"/>
  <c r="AI313" i="23" s="1"/>
  <c r="AD295" i="23"/>
  <c r="AD34" i="23"/>
  <c r="AD297" i="23"/>
  <c r="AI297" i="23" s="1"/>
  <c r="AD324" i="23"/>
  <c r="AI324" i="23" s="1"/>
  <c r="AD299" i="23"/>
  <c r="AI299" i="23" s="1"/>
  <c r="AD220" i="23"/>
  <c r="AI220" i="23" s="1"/>
  <c r="AD191" i="23"/>
  <c r="AI191" i="23" s="1"/>
  <c r="AD506" i="23"/>
  <c r="AD345" i="23"/>
  <c r="AD505" i="23"/>
  <c r="AD346" i="23"/>
  <c r="AD229" i="23"/>
  <c r="AI229" i="23" s="1"/>
  <c r="AD369" i="23"/>
  <c r="AD356" i="23"/>
  <c r="AD93" i="23"/>
  <c r="AD367" i="23"/>
  <c r="AI367" i="23" s="1"/>
  <c r="AD145" i="23"/>
  <c r="AI145" i="23" s="1"/>
  <c r="AD146" i="23"/>
  <c r="AI146" i="23" s="1"/>
  <c r="AD246" i="23"/>
  <c r="AI246" i="23" s="1"/>
  <c r="AD35" i="23"/>
  <c r="AI35" i="23" s="1"/>
  <c r="AD379" i="23"/>
  <c r="AD292" i="23"/>
  <c r="AD256" i="23"/>
  <c r="AD411" i="23"/>
  <c r="AI411" i="23" s="1"/>
  <c r="AD413" i="23"/>
  <c r="AD417" i="23"/>
  <c r="AI417" i="23" s="1"/>
  <c r="AD475" i="23"/>
  <c r="AI475" i="23" s="1"/>
  <c r="AD480" i="23"/>
  <c r="AD484" i="23"/>
  <c r="AI484" i="23" s="1"/>
  <c r="AD487" i="23"/>
  <c r="AI487" i="23" s="1"/>
  <c r="AD138" i="23"/>
  <c r="AI138" i="23" s="1"/>
  <c r="AD430" i="23"/>
  <c r="AI430" i="23" s="1"/>
  <c r="AD448" i="23"/>
  <c r="AD507" i="23"/>
  <c r="AD319" i="23"/>
  <c r="AD36" i="23"/>
  <c r="AI36" i="23" s="1"/>
  <c r="AD503" i="23"/>
  <c r="AD16" i="23"/>
  <c r="AD327" i="23"/>
  <c r="AI327" i="23" s="1"/>
  <c r="AD328" i="23"/>
  <c r="AD291" i="23"/>
  <c r="AD493" i="23"/>
  <c r="AI493" i="23" s="1"/>
  <c r="AD317" i="23"/>
  <c r="AI317" i="23" s="1"/>
  <c r="AD334" i="23"/>
  <c r="AI334" i="23" s="1"/>
  <c r="AD23" i="23"/>
  <c r="AD281" i="23"/>
  <c r="AD338" i="23"/>
  <c r="AI338" i="23" s="1"/>
  <c r="AD306" i="23"/>
  <c r="AI306" i="23" s="1"/>
  <c r="AD25" i="23"/>
  <c r="AD20" i="23"/>
  <c r="AI20" i="23" s="1"/>
  <c r="AD24" i="23"/>
  <c r="AD21" i="23"/>
  <c r="AD27" i="23"/>
  <c r="AD406" i="23"/>
  <c r="AD22" i="23"/>
  <c r="AI22" i="23" s="1"/>
  <c r="AD26" i="23"/>
  <c r="AI26" i="23" s="1"/>
  <c r="AD258" i="23"/>
  <c r="AD318" i="23"/>
  <c r="AD208" i="23"/>
  <c r="AD151" i="23"/>
  <c r="AI151" i="23" s="1"/>
  <c r="AD31" i="23"/>
  <c r="AD316" i="23"/>
  <c r="AD259" i="23"/>
  <c r="AD397" i="23"/>
  <c r="AD395" i="23"/>
  <c r="AD391" i="23"/>
  <c r="AD214" i="23"/>
  <c r="AD393" i="23"/>
  <c r="AD366" i="23"/>
  <c r="AD335" i="23"/>
  <c r="R30" i="26"/>
  <c r="N26" i="26"/>
  <c r="AE30" i="26"/>
  <c r="AA26" i="26"/>
  <c r="P42" i="50"/>
  <c r="O42" i="50"/>
  <c r="N12" i="26"/>
  <c r="N13" i="26"/>
  <c r="R14" i="26"/>
  <c r="N15" i="26"/>
  <c r="N16" i="26"/>
  <c r="N17" i="26"/>
  <c r="N18" i="26"/>
  <c r="N19" i="26"/>
  <c r="N20" i="26"/>
  <c r="N21" i="26"/>
  <c r="N22" i="26"/>
  <c r="N23" i="26"/>
  <c r="N24" i="26"/>
  <c r="N25" i="26"/>
  <c r="N27" i="26"/>
  <c r="N28" i="26"/>
  <c r="N29"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W9" i="23"/>
  <c r="R44" i="26" l="1"/>
  <c r="R32" i="26"/>
  <c r="R18" i="26"/>
  <c r="R19" i="26"/>
  <c r="R26" i="26"/>
  <c r="R55" i="26"/>
  <c r="R43" i="26"/>
  <c r="R31" i="26"/>
  <c r="R17" i="26"/>
  <c r="R20" i="26"/>
  <c r="R33" i="26"/>
  <c r="R16" i="26"/>
  <c r="R53" i="26"/>
  <c r="R15" i="26"/>
  <c r="R29" i="26"/>
  <c r="R40" i="26"/>
  <c r="R27" i="26"/>
  <c r="R45" i="26"/>
  <c r="R54" i="26"/>
  <c r="R28" i="26"/>
  <c r="R51" i="26"/>
  <c r="R25" i="26"/>
  <c r="R13" i="26"/>
  <c r="R50" i="26"/>
  <c r="R12" i="26"/>
  <c r="R34" i="26"/>
  <c r="R23" i="26"/>
  <c r="R52" i="26"/>
  <c r="R39" i="26"/>
  <c r="R38" i="26"/>
  <c r="R24" i="26"/>
  <c r="R49" i="26"/>
  <c r="R37" i="26"/>
  <c r="R48" i="26"/>
  <c r="R36" i="26"/>
  <c r="R22" i="26"/>
  <c r="R46" i="26"/>
  <c r="R42" i="26"/>
  <c r="R41" i="26"/>
  <c r="R47" i="26"/>
  <c r="R35" i="26"/>
  <c r="R21" i="26"/>
  <c r="AE26" i="26"/>
  <c r="BK16" i="23"/>
  <c r="AI16" i="23"/>
  <c r="AD9" i="66"/>
  <c r="AD9" i="65"/>
  <c r="AW16" i="23"/>
  <c r="AI335" i="23"/>
  <c r="AI258" i="23"/>
  <c r="AI23" i="23"/>
  <c r="AI318" i="23"/>
  <c r="AI137" i="23"/>
  <c r="AI470" i="23"/>
  <c r="AI502" i="23"/>
  <c r="AI74" i="23"/>
  <c r="AI84" i="23"/>
  <c r="AI82" i="23"/>
  <c r="AI157" i="23"/>
  <c r="AI179" i="23"/>
  <c r="AI244" i="23"/>
  <c r="AI223" i="23"/>
  <c r="AI460" i="23"/>
  <c r="AI405" i="23"/>
  <c r="AI124" i="23"/>
  <c r="AI459" i="23"/>
  <c r="AI52" i="23"/>
  <c r="AI212" i="23"/>
  <c r="AI282" i="23"/>
  <c r="AI448" i="23"/>
  <c r="AI281" i="23"/>
  <c r="AI208" i="23"/>
  <c r="AI249" i="23"/>
  <c r="AI479" i="23"/>
  <c r="AI245" i="23"/>
  <c r="AI501" i="23"/>
  <c r="AI416" i="23"/>
  <c r="AI72" i="23"/>
  <c r="AI121" i="23"/>
  <c r="AI68" i="23"/>
  <c r="AI45" i="23"/>
  <c r="AI486" i="23"/>
  <c r="AI262" i="23"/>
  <c r="AI384" i="23"/>
  <c r="AI264" i="23"/>
  <c r="AI168" i="23"/>
  <c r="AI462" i="23"/>
  <c r="AI504" i="23"/>
  <c r="AI192" i="23"/>
  <c r="AI375" i="23"/>
  <c r="AI500" i="23"/>
  <c r="AI362" i="23"/>
  <c r="AI234" i="23"/>
  <c r="AI312" i="23"/>
  <c r="AI294" i="23"/>
  <c r="AI185" i="23"/>
  <c r="AI54" i="23"/>
  <c r="AI240" i="23"/>
  <c r="AI283" i="23"/>
  <c r="AI506" i="23"/>
  <c r="AI379" i="23"/>
  <c r="AI507" i="23"/>
  <c r="AI257" i="23"/>
  <c r="AI471" i="23"/>
  <c r="AI243" i="23"/>
  <c r="AI218" i="23"/>
  <c r="AI296" i="23"/>
  <c r="AI71" i="23"/>
  <c r="AI104" i="23"/>
  <c r="AI89" i="23"/>
  <c r="AI44" i="23"/>
  <c r="AI154" i="23"/>
  <c r="AI289" i="23"/>
  <c r="AI386" i="23"/>
  <c r="AI263" i="23"/>
  <c r="AI167" i="23"/>
  <c r="AI175" i="23"/>
  <c r="AI217" i="23"/>
  <c r="AI237" i="23"/>
  <c r="AI409" i="23"/>
  <c r="AI160" i="23"/>
  <c r="AI247" i="23"/>
  <c r="AI206" i="23"/>
  <c r="AI270" i="23"/>
  <c r="AI330" i="23"/>
  <c r="AI186" i="23"/>
  <c r="AI65" i="23"/>
  <c r="AI132" i="23"/>
  <c r="AI426" i="23"/>
  <c r="AI226" i="23"/>
  <c r="AI454" i="23"/>
  <c r="AI60" i="23"/>
  <c r="AI78" i="23"/>
  <c r="AI341" i="23"/>
  <c r="AI314" i="23"/>
  <c r="AI274" i="23"/>
  <c r="AI307" i="23"/>
  <c r="AI345" i="23"/>
  <c r="AI292" i="23"/>
  <c r="AI319" i="23"/>
  <c r="AI241" i="23"/>
  <c r="AI483" i="23"/>
  <c r="AI70" i="23"/>
  <c r="AI123" i="23"/>
  <c r="AI497" i="23"/>
  <c r="AI81" i="23"/>
  <c r="AI153" i="23"/>
  <c r="AI161" i="23"/>
  <c r="AI385" i="23"/>
  <c r="AI339" i="23"/>
  <c r="AI404" i="23"/>
  <c r="AI174" i="23"/>
  <c r="AI272" i="23"/>
  <c r="AI344" i="23"/>
  <c r="AI382" i="23"/>
  <c r="AI403" i="23"/>
  <c r="AI233" i="23"/>
  <c r="AI205" i="23"/>
  <c r="AI142" i="23"/>
  <c r="AI305" i="23"/>
  <c r="AI182" i="23"/>
  <c r="AI67" i="23"/>
  <c r="AI134" i="23"/>
  <c r="AI427" i="23"/>
  <c r="AI227" i="23"/>
  <c r="AI429" i="23"/>
  <c r="AI38" i="23"/>
  <c r="AI277" i="23"/>
  <c r="AI293" i="23"/>
  <c r="AI280" i="23"/>
  <c r="AI275" i="23"/>
  <c r="AI300" i="23"/>
  <c r="AI505" i="23"/>
  <c r="AI256" i="23"/>
  <c r="AI251" i="23"/>
  <c r="AI378" i="23"/>
  <c r="AI400" i="23"/>
  <c r="AI482" i="23"/>
  <c r="AI97" i="23"/>
  <c r="AI101" i="23"/>
  <c r="AI92" i="23"/>
  <c r="AI43" i="23"/>
  <c r="AI288" i="23"/>
  <c r="AI350" i="23"/>
  <c r="AI173" i="23"/>
  <c r="AI209" i="23"/>
  <c r="AI235" i="23"/>
  <c r="AI474" i="23"/>
  <c r="AI32" i="23"/>
  <c r="AI216" i="23"/>
  <c r="AI183" i="23"/>
  <c r="AI119" i="23"/>
  <c r="AI136" i="23"/>
  <c r="AI428" i="23"/>
  <c r="AI228" i="23"/>
  <c r="AI53" i="23"/>
  <c r="AI141" i="23"/>
  <c r="AI320" i="23"/>
  <c r="AI346" i="23"/>
  <c r="AI24" i="23"/>
  <c r="AI21" i="23"/>
  <c r="AI25" i="23"/>
  <c r="AI413" i="23"/>
  <c r="AI255" i="23"/>
  <c r="AI163" i="23"/>
  <c r="AI380" i="23"/>
  <c r="AI399" i="23"/>
  <c r="AI100" i="23"/>
  <c r="AI46" i="23"/>
  <c r="AI159" i="23"/>
  <c r="AI360" i="23"/>
  <c r="AI269" i="23"/>
  <c r="AI188" i="23"/>
  <c r="AI332" i="23"/>
  <c r="AI187" i="23"/>
  <c r="AI248" i="23"/>
  <c r="AI424" i="23"/>
  <c r="AI98" i="23"/>
  <c r="AI302" i="23"/>
  <c r="AI295" i="23"/>
  <c r="AI356" i="23"/>
  <c r="AI328" i="23"/>
  <c r="AI27" i="23"/>
  <c r="AI503" i="23"/>
  <c r="AI369" i="23"/>
  <c r="AI467" i="23"/>
  <c r="AI481" i="23"/>
  <c r="AI178" i="23"/>
  <c r="AI261" i="23"/>
  <c r="AI388" i="23"/>
  <c r="AI114" i="23"/>
  <c r="AI17" i="23"/>
  <c r="AI91" i="23"/>
  <c r="AI79" i="23"/>
  <c r="AI94" i="23"/>
  <c r="AI62" i="23"/>
  <c r="AI488" i="23"/>
  <c r="AI337" i="23"/>
  <c r="AI170" i="23"/>
  <c r="AI394" i="23"/>
  <c r="AI370" i="23"/>
  <c r="AI371" i="23"/>
  <c r="AI392" i="23"/>
  <c r="AI189" i="23"/>
  <c r="AI389" i="23"/>
  <c r="AI148" i="23"/>
  <c r="AI143" i="23"/>
  <c r="AI495" i="23"/>
  <c r="AI441" i="23"/>
  <c r="AI432" i="23"/>
  <c r="AI86" i="23"/>
  <c r="AI250" i="23"/>
  <c r="AI447" i="23"/>
  <c r="AI438" i="23"/>
  <c r="AI57" i="23"/>
  <c r="AI102" i="23"/>
  <c r="AI340" i="23"/>
  <c r="AI276" i="23"/>
  <c r="AI401" i="23"/>
  <c r="AI325" i="23"/>
  <c r="AI34" i="23"/>
  <c r="AI93" i="23"/>
  <c r="AI480" i="23"/>
  <c r="AI291" i="23"/>
  <c r="AI406" i="23"/>
  <c r="R67" i="57"/>
  <c r="P67" i="57"/>
  <c r="N67" i="57"/>
  <c r="L67" i="57"/>
  <c r="J67" i="57"/>
  <c r="H67" i="57"/>
  <c r="F67" i="57"/>
  <c r="D67" i="57"/>
  <c r="T67" i="57" s="1"/>
  <c r="R128" i="57" l="1"/>
  <c r="R129" i="57"/>
  <c r="R127" i="57"/>
  <c r="R126" i="57"/>
  <c r="R125" i="57"/>
  <c r="R117" i="57"/>
  <c r="R116" i="57"/>
  <c r="R115" i="57"/>
  <c r="R114" i="57"/>
  <c r="R113" i="57"/>
  <c r="P55" i="57"/>
  <c r="D29" i="57"/>
  <c r="D30" i="57" l="1"/>
  <c r="AA70" i="26"/>
  <c r="V96" i="59"/>
  <c r="W96" i="59"/>
  <c r="X96" i="59"/>
  <c r="AI96" i="10"/>
  <c r="AJ96" i="10"/>
  <c r="AK96" i="10"/>
  <c r="AL96" i="10"/>
  <c r="AJ89" i="10"/>
  <c r="AI89" i="10"/>
  <c r="AK89" i="10"/>
  <c r="AL89" i="10"/>
  <c r="AI74" i="10"/>
  <c r="AJ74" i="10"/>
  <c r="AK74" i="10"/>
  <c r="AL74" i="10"/>
  <c r="AK61" i="10"/>
  <c r="AI61" i="10"/>
  <c r="AJ61" i="10"/>
  <c r="AL61" i="10"/>
  <c r="AL43" i="10"/>
  <c r="AK43" i="10"/>
  <c r="AI43" i="10"/>
  <c r="AJ43" i="10"/>
  <c r="N55" i="57"/>
  <c r="R55" i="57"/>
  <c r="N42" i="57"/>
  <c r="N43" i="57" s="1"/>
  <c r="P42" i="57"/>
  <c r="P43" i="57" s="1"/>
  <c r="R42" i="57"/>
  <c r="R43" i="57" s="1"/>
  <c r="N29" i="57"/>
  <c r="N30" i="57" s="1"/>
  <c r="P29" i="57"/>
  <c r="P30" i="57" s="1"/>
  <c r="R29" i="57"/>
  <c r="R30" i="57" s="1"/>
  <c r="N16" i="57"/>
  <c r="P16" i="57"/>
  <c r="P17" i="57" l="1"/>
  <c r="N17" i="57"/>
  <c r="AI97" i="10"/>
  <c r="AL97" i="10"/>
  <c r="AK97" i="10"/>
  <c r="AJ97" i="10"/>
  <c r="T22" i="10" l="1"/>
  <c r="U22" i="10"/>
  <c r="AE22" i="10"/>
  <c r="AH22" i="10" l="1"/>
  <c r="O14" i="59"/>
  <c r="AG22" i="10"/>
  <c r="N14" i="59"/>
  <c r="AF22" i="10"/>
  <c r="AE63" i="10" l="1"/>
  <c r="H89" i="10"/>
  <c r="H74" i="10"/>
  <c r="S43" i="10"/>
  <c r="I43" i="10"/>
  <c r="AE47" i="10"/>
  <c r="AE48" i="10"/>
  <c r="AE49" i="10"/>
  <c r="AE50" i="10"/>
  <c r="AE51" i="10"/>
  <c r="AE52" i="10"/>
  <c r="AE53" i="10"/>
  <c r="AE54" i="10"/>
  <c r="AE55" i="10"/>
  <c r="AE56" i="10"/>
  <c r="AE57" i="10"/>
  <c r="AE58" i="10"/>
  <c r="AE59" i="10"/>
  <c r="AE60" i="10"/>
  <c r="AE26" i="10"/>
  <c r="T49" i="10"/>
  <c r="U49" i="10"/>
  <c r="T50" i="10"/>
  <c r="U50" i="10"/>
  <c r="T51" i="10"/>
  <c r="U51" i="10"/>
  <c r="T52" i="10"/>
  <c r="U52" i="10"/>
  <c r="T53" i="10"/>
  <c r="U53" i="10"/>
  <c r="T54" i="10"/>
  <c r="U54" i="10"/>
  <c r="T55" i="10"/>
  <c r="U55" i="10"/>
  <c r="T56" i="10"/>
  <c r="U56" i="10"/>
  <c r="AH56" i="10" s="1"/>
  <c r="T57" i="10"/>
  <c r="U57" i="10"/>
  <c r="AH57" i="10" s="1"/>
  <c r="T58" i="10"/>
  <c r="U58" i="10"/>
  <c r="T59" i="10"/>
  <c r="U59" i="10"/>
  <c r="T26" i="10"/>
  <c r="U26" i="10"/>
  <c r="AE78" i="10"/>
  <c r="T78" i="10"/>
  <c r="U78" i="10"/>
  <c r="AH78" i="10" s="1"/>
  <c r="AG57" i="10" l="1"/>
  <c r="AG56" i="10"/>
  <c r="AG78" i="10"/>
  <c r="AH53" i="10"/>
  <c r="O54" i="59"/>
  <c r="AG49" i="10"/>
  <c r="AH49" i="10"/>
  <c r="AH51" i="10"/>
  <c r="O73" i="59"/>
  <c r="AG59" i="10"/>
  <c r="N46" i="59"/>
  <c r="AG55" i="10"/>
  <c r="AG51" i="10"/>
  <c r="N73" i="59"/>
  <c r="AG53" i="10"/>
  <c r="N54" i="59"/>
  <c r="AH59" i="10"/>
  <c r="O46" i="59"/>
  <c r="AH58" i="10"/>
  <c r="O45" i="59"/>
  <c r="AH54" i="10"/>
  <c r="AH50" i="10"/>
  <c r="AH52" i="10"/>
  <c r="O53" i="59"/>
  <c r="AG52" i="10"/>
  <c r="N53" i="59"/>
  <c r="AH55" i="10"/>
  <c r="AG58" i="10"/>
  <c r="N45" i="59"/>
  <c r="AG54" i="10"/>
  <c r="AG50" i="10"/>
  <c r="AG26" i="10"/>
  <c r="N20" i="59"/>
  <c r="AH26" i="10"/>
  <c r="O20" i="59"/>
  <c r="AF51" i="10"/>
  <c r="AF55" i="10"/>
  <c r="AF54" i="10"/>
  <c r="AF57" i="10"/>
  <c r="AF78" i="10"/>
  <c r="AF53" i="10"/>
  <c r="AF56" i="10"/>
  <c r="AF49" i="10"/>
  <c r="AF26" i="10"/>
  <c r="AF58" i="10"/>
  <c r="AF59" i="10"/>
  <c r="AF50" i="10"/>
  <c r="AF52" i="10"/>
  <c r="AE68" i="10" l="1"/>
  <c r="T68" i="10"/>
  <c r="U68" i="10"/>
  <c r="AE65" i="10"/>
  <c r="T65" i="10"/>
  <c r="U65" i="10"/>
  <c r="AH65" i="10" l="1"/>
  <c r="O34" i="59"/>
  <c r="AG65" i="10"/>
  <c r="N34" i="59"/>
  <c r="AH68" i="10"/>
  <c r="O56" i="59"/>
  <c r="AG68" i="10"/>
  <c r="N56" i="59"/>
  <c r="AF68" i="10"/>
  <c r="AF65" i="10"/>
  <c r="AE14" i="10" l="1"/>
  <c r="T14" i="10"/>
  <c r="U14" i="10"/>
  <c r="T13" i="10"/>
  <c r="AE13" i="10"/>
  <c r="J43" i="10"/>
  <c r="K43" i="10"/>
  <c r="L43" i="10"/>
  <c r="M43" i="10"/>
  <c r="N43" i="10"/>
  <c r="O43" i="10"/>
  <c r="P43" i="10"/>
  <c r="Q43" i="10"/>
  <c r="R43" i="10"/>
  <c r="I61" i="10"/>
  <c r="J61" i="10"/>
  <c r="K61" i="10"/>
  <c r="L61" i="10"/>
  <c r="M61" i="10"/>
  <c r="N61" i="10"/>
  <c r="O61" i="10"/>
  <c r="P61" i="10"/>
  <c r="Q61" i="10"/>
  <c r="R61" i="10"/>
  <c r="S61" i="10"/>
  <c r="T28" i="10"/>
  <c r="I74" i="10"/>
  <c r="J74" i="10"/>
  <c r="K74" i="10"/>
  <c r="L74" i="10"/>
  <c r="M74" i="10"/>
  <c r="N74" i="10"/>
  <c r="O74" i="10"/>
  <c r="P74" i="10"/>
  <c r="Q74" i="10"/>
  <c r="R74" i="10"/>
  <c r="S74" i="10"/>
  <c r="I89" i="10"/>
  <c r="J89" i="10"/>
  <c r="K89" i="10"/>
  <c r="L89" i="10"/>
  <c r="M89" i="10"/>
  <c r="N89" i="10"/>
  <c r="O89" i="10"/>
  <c r="P89" i="10"/>
  <c r="Q89" i="10"/>
  <c r="R89" i="10"/>
  <c r="S89" i="10"/>
  <c r="H96" i="10"/>
  <c r="I96" i="10"/>
  <c r="J96" i="10"/>
  <c r="K96" i="10"/>
  <c r="L96" i="10"/>
  <c r="M96" i="10"/>
  <c r="N96" i="10"/>
  <c r="O96" i="10"/>
  <c r="P96" i="10"/>
  <c r="Q96" i="10"/>
  <c r="R96" i="10"/>
  <c r="S96" i="10"/>
  <c r="AA96" i="10"/>
  <c r="T25" i="10"/>
  <c r="U25" i="10"/>
  <c r="AE25" i="10"/>
  <c r="U13" i="10"/>
  <c r="T15" i="10"/>
  <c r="U15" i="10"/>
  <c r="T16" i="10"/>
  <c r="U16" i="10"/>
  <c r="T17" i="10"/>
  <c r="U17" i="10"/>
  <c r="T18" i="10"/>
  <c r="U18" i="10"/>
  <c r="T19" i="10"/>
  <c r="U19" i="10"/>
  <c r="T20" i="10"/>
  <c r="U20" i="10"/>
  <c r="T21" i="10"/>
  <c r="U21" i="10"/>
  <c r="T23" i="10"/>
  <c r="U23" i="10"/>
  <c r="T24" i="10"/>
  <c r="U24" i="10"/>
  <c r="T27" i="10"/>
  <c r="U27" i="10"/>
  <c r="U28" i="10"/>
  <c r="AH28" i="10" s="1"/>
  <c r="T29" i="10"/>
  <c r="U29" i="10"/>
  <c r="T30" i="10"/>
  <c r="U30" i="10"/>
  <c r="AH30" i="10" s="1"/>
  <c r="T31" i="10"/>
  <c r="U31" i="10"/>
  <c r="T32" i="10"/>
  <c r="U32" i="10"/>
  <c r="T33" i="10"/>
  <c r="U33" i="10"/>
  <c r="AH33" i="10" s="1"/>
  <c r="T34" i="10"/>
  <c r="U34" i="10"/>
  <c r="T35" i="10"/>
  <c r="U35" i="10"/>
  <c r="T36" i="10"/>
  <c r="U36" i="10"/>
  <c r="T37" i="10"/>
  <c r="U37" i="10"/>
  <c r="T38" i="10"/>
  <c r="U38" i="10"/>
  <c r="T39" i="10"/>
  <c r="U39" i="10"/>
  <c r="T40" i="10"/>
  <c r="U40" i="10"/>
  <c r="T41" i="10"/>
  <c r="U41" i="10"/>
  <c r="T42" i="10"/>
  <c r="U42" i="10"/>
  <c r="T44" i="10"/>
  <c r="U44" i="10"/>
  <c r="T45" i="10"/>
  <c r="U45" i="10"/>
  <c r="T46" i="10"/>
  <c r="U46" i="10"/>
  <c r="T47" i="10"/>
  <c r="U47" i="10"/>
  <c r="T48" i="10"/>
  <c r="U48" i="10"/>
  <c r="T60" i="10"/>
  <c r="U60" i="10"/>
  <c r="T62" i="10"/>
  <c r="U62" i="10"/>
  <c r="T63" i="10"/>
  <c r="U63" i="10"/>
  <c r="T64" i="10"/>
  <c r="U64" i="10"/>
  <c r="T66" i="10"/>
  <c r="U66" i="10"/>
  <c r="T67" i="10"/>
  <c r="U67" i="10"/>
  <c r="T69" i="10"/>
  <c r="U69" i="10"/>
  <c r="T70" i="10"/>
  <c r="U70" i="10"/>
  <c r="T71" i="10"/>
  <c r="U71" i="10"/>
  <c r="AH71" i="10" s="1"/>
  <c r="T72" i="10"/>
  <c r="U72" i="10"/>
  <c r="AH72" i="10" s="1"/>
  <c r="T73" i="10"/>
  <c r="U73" i="10"/>
  <c r="T75" i="10"/>
  <c r="U75" i="10"/>
  <c r="T76" i="10"/>
  <c r="U76" i="10"/>
  <c r="T77" i="10"/>
  <c r="U77" i="10"/>
  <c r="AH77" i="10" s="1"/>
  <c r="T79" i="10"/>
  <c r="U79" i="10"/>
  <c r="T80" i="10"/>
  <c r="U80" i="10"/>
  <c r="T81" i="10"/>
  <c r="U81" i="10"/>
  <c r="T82" i="10"/>
  <c r="U82" i="10"/>
  <c r="T83" i="10"/>
  <c r="U83" i="10"/>
  <c r="T84" i="10"/>
  <c r="U84" i="10"/>
  <c r="T85" i="10"/>
  <c r="U85" i="10"/>
  <c r="T86" i="10"/>
  <c r="U86" i="10"/>
  <c r="T87" i="10"/>
  <c r="U87" i="10"/>
  <c r="T88" i="10"/>
  <c r="U88" i="10"/>
  <c r="T90" i="10"/>
  <c r="U90" i="10"/>
  <c r="T91" i="10"/>
  <c r="U91" i="10"/>
  <c r="T92" i="10"/>
  <c r="U92" i="10"/>
  <c r="T93" i="10"/>
  <c r="U93" i="10"/>
  <c r="T94" i="10"/>
  <c r="U94" i="10"/>
  <c r="T95" i="10"/>
  <c r="U95" i="10"/>
  <c r="AA12" i="26"/>
  <c r="AF71" i="26"/>
  <c r="AG71" i="26"/>
  <c r="AB71" i="26"/>
  <c r="N62" i="26"/>
  <c r="AA62" i="26"/>
  <c r="M15" i="35"/>
  <c r="M16" i="35"/>
  <c r="M17" i="35"/>
  <c r="M18" i="35"/>
  <c r="M19" i="35"/>
  <c r="M20" i="35"/>
  <c r="M21" i="35"/>
  <c r="M22" i="35"/>
  <c r="M23" i="35"/>
  <c r="M24" i="35"/>
  <c r="M25" i="35"/>
  <c r="H28" i="35"/>
  <c r="H36" i="35" s="1"/>
  <c r="I28" i="35"/>
  <c r="I36" i="35" s="1"/>
  <c r="J28" i="35"/>
  <c r="J36" i="35" s="1"/>
  <c r="K28" i="35"/>
  <c r="K36" i="35" s="1"/>
  <c r="L28" i="35"/>
  <c r="L36" i="35" s="1"/>
  <c r="G28" i="35"/>
  <c r="G36" i="35" s="1"/>
  <c r="M27" i="35"/>
  <c r="R130" i="57"/>
  <c r="D130" i="57"/>
  <c r="F130" i="57"/>
  <c r="H130" i="57"/>
  <c r="J130" i="57"/>
  <c r="L130" i="57"/>
  <c r="N130" i="57"/>
  <c r="P130" i="57"/>
  <c r="R118" i="57"/>
  <c r="D118" i="57"/>
  <c r="F118" i="57"/>
  <c r="H118" i="57"/>
  <c r="J118" i="57"/>
  <c r="L118" i="57"/>
  <c r="N118" i="57"/>
  <c r="P118" i="57"/>
  <c r="D105" i="57"/>
  <c r="F105" i="57"/>
  <c r="F106" i="57" s="1"/>
  <c r="H105" i="57"/>
  <c r="H106" i="57" s="1"/>
  <c r="J105" i="57"/>
  <c r="J106" i="57" s="1"/>
  <c r="L105" i="57"/>
  <c r="L106" i="57" s="1"/>
  <c r="N105" i="57"/>
  <c r="N106" i="57" s="1"/>
  <c r="P105" i="57"/>
  <c r="P106" i="57" s="1"/>
  <c r="R105" i="57"/>
  <c r="R106" i="57" s="1"/>
  <c r="R92" i="57"/>
  <c r="D92" i="57"/>
  <c r="D93" i="57" s="1"/>
  <c r="F92" i="57"/>
  <c r="F93" i="57" s="1"/>
  <c r="H92" i="57"/>
  <c r="H93" i="57" s="1"/>
  <c r="J92" i="57"/>
  <c r="J93" i="57" s="1"/>
  <c r="L92" i="57"/>
  <c r="L93" i="57" s="1"/>
  <c r="N92" i="57"/>
  <c r="N93" i="57" s="1"/>
  <c r="P92" i="57"/>
  <c r="P93" i="57" s="1"/>
  <c r="P79" i="57"/>
  <c r="P80" i="57" s="1"/>
  <c r="R79" i="57"/>
  <c r="D79" i="57"/>
  <c r="D80" i="57" s="1"/>
  <c r="F79" i="57"/>
  <c r="F80" i="57" s="1"/>
  <c r="H79" i="57"/>
  <c r="H80" i="57" s="1"/>
  <c r="J79" i="57"/>
  <c r="J80" i="57" s="1"/>
  <c r="L79" i="57"/>
  <c r="L80" i="57" s="1"/>
  <c r="N79" i="57"/>
  <c r="N80" i="57" s="1"/>
  <c r="D55" i="57"/>
  <c r="F55" i="57"/>
  <c r="H55" i="57"/>
  <c r="J55" i="57"/>
  <c r="L55" i="57"/>
  <c r="D42" i="57"/>
  <c r="F42" i="57"/>
  <c r="F43" i="57" s="1"/>
  <c r="H42" i="57"/>
  <c r="H43" i="57" s="1"/>
  <c r="J42" i="57"/>
  <c r="J43" i="57" s="1"/>
  <c r="L42" i="57"/>
  <c r="L43" i="57" s="1"/>
  <c r="F29" i="57"/>
  <c r="H29" i="57"/>
  <c r="H30" i="57" s="1"/>
  <c r="J29" i="57"/>
  <c r="J30" i="57" s="1"/>
  <c r="L29" i="57"/>
  <c r="L30" i="57" s="1"/>
  <c r="R16" i="57"/>
  <c r="L16" i="57"/>
  <c r="J16" i="57"/>
  <c r="H16" i="57"/>
  <c r="F16" i="57"/>
  <c r="D16" i="57"/>
  <c r="M13" i="35"/>
  <c r="M14" i="35"/>
  <c r="M26" i="35"/>
  <c r="M12" i="35"/>
  <c r="T55" i="57" l="1"/>
  <c r="J17" i="57"/>
  <c r="L17" i="57"/>
  <c r="F17" i="57"/>
  <c r="R17" i="57"/>
  <c r="H17" i="57"/>
  <c r="F30" i="57"/>
  <c r="T29" i="57"/>
  <c r="T30" i="57" s="1"/>
  <c r="D17" i="57"/>
  <c r="T16" i="57"/>
  <c r="D43" i="57"/>
  <c r="T42" i="57"/>
  <c r="T43" i="57" s="1"/>
  <c r="AG28" i="10"/>
  <c r="N71" i="59"/>
  <c r="N72" i="59"/>
  <c r="AG33" i="10"/>
  <c r="AG71" i="10"/>
  <c r="N76" i="59"/>
  <c r="AG77" i="10"/>
  <c r="AG72" i="10"/>
  <c r="N74" i="59"/>
  <c r="N61" i="59"/>
  <c r="AG30" i="10"/>
  <c r="D106" i="57"/>
  <c r="AE62" i="26"/>
  <c r="AE12" i="26"/>
  <c r="R62" i="26"/>
  <c r="AG95" i="10"/>
  <c r="N95" i="59"/>
  <c r="AG91" i="10"/>
  <c r="N91" i="59"/>
  <c r="AH94" i="10"/>
  <c r="O94" i="59"/>
  <c r="AH90" i="10"/>
  <c r="O90" i="59"/>
  <c r="AG93" i="10"/>
  <c r="N93" i="59"/>
  <c r="AG94" i="10"/>
  <c r="N94" i="59"/>
  <c r="AH93" i="10"/>
  <c r="O93" i="59"/>
  <c r="AH92" i="10"/>
  <c r="O92" i="59"/>
  <c r="AG92" i="10"/>
  <c r="N92" i="59"/>
  <c r="AG90" i="10"/>
  <c r="N90" i="59"/>
  <c r="AH95" i="10"/>
  <c r="O95" i="59"/>
  <c r="AH91" i="10"/>
  <c r="O91" i="59"/>
  <c r="AG82" i="10"/>
  <c r="N83" i="59"/>
  <c r="AH85" i="10"/>
  <c r="O86" i="59"/>
  <c r="AH81" i="10"/>
  <c r="O82" i="59"/>
  <c r="AH76" i="10"/>
  <c r="O80" i="59"/>
  <c r="AG76" i="10"/>
  <c r="N80" i="59"/>
  <c r="AH88" i="10"/>
  <c r="O89" i="59"/>
  <c r="AH84" i="10"/>
  <c r="O85" i="59"/>
  <c r="AH80" i="10"/>
  <c r="O57" i="59"/>
  <c r="AH75" i="10"/>
  <c r="O79" i="59"/>
  <c r="AG88" i="10"/>
  <c r="N89" i="59"/>
  <c r="AG84" i="10"/>
  <c r="N85" i="59"/>
  <c r="AG80" i="10"/>
  <c r="N57" i="59"/>
  <c r="AG75" i="10"/>
  <c r="N79" i="59"/>
  <c r="AG86" i="10"/>
  <c r="N87" i="59"/>
  <c r="AH87" i="10"/>
  <c r="O88" i="59"/>
  <c r="AH83" i="10"/>
  <c r="O84" i="59"/>
  <c r="AH79" i="10"/>
  <c r="O81" i="59"/>
  <c r="AG85" i="10"/>
  <c r="N86" i="59"/>
  <c r="AG87" i="10"/>
  <c r="N88" i="59"/>
  <c r="AG83" i="10"/>
  <c r="N84" i="59"/>
  <c r="AG79" i="10"/>
  <c r="N81" i="59"/>
  <c r="AG81" i="10"/>
  <c r="N82" i="59"/>
  <c r="AH86" i="10"/>
  <c r="O87" i="59"/>
  <c r="AH82" i="10"/>
  <c r="O83" i="59"/>
  <c r="AG67" i="10"/>
  <c r="N55" i="59"/>
  <c r="AG62" i="10"/>
  <c r="N75" i="59"/>
  <c r="AH66" i="10"/>
  <c r="O77" i="59"/>
  <c r="AH70" i="10"/>
  <c r="O41" i="59"/>
  <c r="AH64" i="10"/>
  <c r="O31" i="59"/>
  <c r="AG70" i="10"/>
  <c r="N41" i="59"/>
  <c r="AG64" i="10"/>
  <c r="N31" i="59"/>
  <c r="AH67" i="10"/>
  <c r="O55" i="59"/>
  <c r="AG66" i="10"/>
  <c r="N77" i="59"/>
  <c r="AH73" i="10"/>
  <c r="O78" i="59"/>
  <c r="AH69" i="10"/>
  <c r="O37" i="59"/>
  <c r="AH63" i="10"/>
  <c r="O76" i="59"/>
  <c r="AG73" i="10"/>
  <c r="N78" i="59"/>
  <c r="AG69" i="10"/>
  <c r="N37" i="59"/>
  <c r="AH62" i="10"/>
  <c r="O75" i="59"/>
  <c r="AG46" i="10"/>
  <c r="N70" i="59"/>
  <c r="AH60" i="10"/>
  <c r="O74" i="59"/>
  <c r="AH45" i="10"/>
  <c r="O69" i="59"/>
  <c r="AG44" i="10"/>
  <c r="N68" i="59"/>
  <c r="AH47" i="10"/>
  <c r="O71" i="59"/>
  <c r="AH48" i="10"/>
  <c r="O72" i="59"/>
  <c r="AG45" i="10"/>
  <c r="N69" i="59"/>
  <c r="AH44" i="10"/>
  <c r="O68" i="59"/>
  <c r="AH46" i="10"/>
  <c r="O70" i="59"/>
  <c r="AH21" i="10"/>
  <c r="O13" i="59"/>
  <c r="AH40" i="10"/>
  <c r="O65" i="59"/>
  <c r="AH36" i="10"/>
  <c r="O61" i="59"/>
  <c r="AH32" i="10"/>
  <c r="O28" i="59"/>
  <c r="AG21" i="10"/>
  <c r="N13" i="59"/>
  <c r="AG17" i="10"/>
  <c r="N49" i="59"/>
  <c r="AG25" i="10"/>
  <c r="N19" i="59"/>
  <c r="N15" i="59"/>
  <c r="T43" i="10"/>
  <c r="AG37" i="10"/>
  <c r="N62" i="59"/>
  <c r="AH17" i="10"/>
  <c r="O49" i="59"/>
  <c r="AG36" i="10"/>
  <c r="AH20" i="10"/>
  <c r="O52" i="59"/>
  <c r="AH39" i="10"/>
  <c r="O64" i="59"/>
  <c r="AG20" i="10"/>
  <c r="N52" i="59"/>
  <c r="AG31" i="10"/>
  <c r="N27" i="59"/>
  <c r="AH24" i="10"/>
  <c r="O18" i="59"/>
  <c r="AH19" i="10"/>
  <c r="O51" i="59"/>
  <c r="AH15" i="10"/>
  <c r="O59" i="59"/>
  <c r="AH27" i="10"/>
  <c r="O21" i="59"/>
  <c r="AH16" i="10"/>
  <c r="O48" i="59"/>
  <c r="AH31" i="10"/>
  <c r="O27" i="59"/>
  <c r="AH42" i="10"/>
  <c r="O67" i="59"/>
  <c r="AH38" i="10"/>
  <c r="O63" i="59"/>
  <c r="AH34" i="10"/>
  <c r="O30" i="59"/>
  <c r="AG24" i="10"/>
  <c r="N18" i="59"/>
  <c r="AG19" i="10"/>
  <c r="N51" i="59"/>
  <c r="AG15" i="10"/>
  <c r="N59" i="59"/>
  <c r="AH14" i="10"/>
  <c r="O16" i="59"/>
  <c r="AG32" i="10"/>
  <c r="N28" i="59"/>
  <c r="AG39" i="10"/>
  <c r="N64" i="59"/>
  <c r="AG42" i="10"/>
  <c r="N67" i="59"/>
  <c r="AG38" i="10"/>
  <c r="N63" i="59"/>
  <c r="AG34" i="10"/>
  <c r="N30" i="59"/>
  <c r="AH23" i="10"/>
  <c r="O17" i="59"/>
  <c r="AH18" i="10"/>
  <c r="O50" i="59"/>
  <c r="AH13" i="10"/>
  <c r="O15" i="59"/>
  <c r="AG14" i="10"/>
  <c r="N16" i="59"/>
  <c r="AG41" i="10"/>
  <c r="N66" i="59"/>
  <c r="AG29" i="10"/>
  <c r="N25" i="59"/>
  <c r="AH25" i="10"/>
  <c r="O19" i="59"/>
  <c r="AG40" i="10"/>
  <c r="N65" i="59"/>
  <c r="AH35" i="10"/>
  <c r="O60" i="59"/>
  <c r="AG27" i="10"/>
  <c r="N21" i="59"/>
  <c r="AG16" i="10"/>
  <c r="N48" i="59"/>
  <c r="AG35" i="10"/>
  <c r="N60" i="59"/>
  <c r="AH41" i="10"/>
  <c r="O66" i="59"/>
  <c r="AH37" i="10"/>
  <c r="O62" i="59"/>
  <c r="AH29" i="10"/>
  <c r="O25" i="59"/>
  <c r="AG23" i="10"/>
  <c r="N17" i="59"/>
  <c r="AG18" i="10"/>
  <c r="N50" i="59"/>
  <c r="M28" i="35"/>
  <c r="AF60" i="10"/>
  <c r="AG60" i="10"/>
  <c r="AF48" i="10"/>
  <c r="AG48" i="10"/>
  <c r="AG13" i="10"/>
  <c r="AF13" i="10"/>
  <c r="AF47" i="10"/>
  <c r="AG47" i="10"/>
  <c r="AF63" i="10"/>
  <c r="AG63" i="10"/>
  <c r="T17" i="57"/>
  <c r="AF14" i="10"/>
  <c r="U43" i="10"/>
  <c r="AH43" i="10" s="1"/>
  <c r="AF25" i="10"/>
  <c r="T61" i="10"/>
  <c r="U74" i="10"/>
  <c r="AH74" i="10" s="1"/>
  <c r="H97" i="10"/>
  <c r="T96" i="10"/>
  <c r="T74" i="10"/>
  <c r="U96" i="10"/>
  <c r="AH96" i="10" s="1"/>
  <c r="U89" i="10"/>
  <c r="AH89" i="10" s="1"/>
  <c r="T89" i="10"/>
  <c r="U61" i="10"/>
  <c r="AH61" i="10" s="1"/>
  <c r="R80" i="57"/>
  <c r="R93" i="57"/>
  <c r="O96" i="59" l="1"/>
  <c r="N96" i="59"/>
  <c r="AG61" i="10"/>
  <c r="AG43" i="10"/>
  <c r="N58" i="59"/>
  <c r="AG89" i="10"/>
  <c r="AG74" i="10"/>
  <c r="AG96" i="10"/>
  <c r="O58" i="59"/>
  <c r="N47" i="59"/>
  <c r="O47" i="59"/>
  <c r="U97" i="10"/>
  <c r="T97" i="10"/>
  <c r="DO9" i="23"/>
  <c r="DO10" i="23"/>
  <c r="AG97" i="10" l="1"/>
  <c r="AH97" i="10"/>
  <c r="DO11" i="23"/>
  <c r="DL9" i="23"/>
  <c r="DM9" i="23"/>
  <c r="DN9" i="23"/>
  <c r="DL10" i="23"/>
  <c r="DM10" i="23"/>
  <c r="DN10" i="23"/>
  <c r="Y9" i="23" l="1"/>
  <c r="Z9" i="23"/>
  <c r="AA9" i="23"/>
  <c r="AB9" i="23"/>
  <c r="AC9" i="23"/>
  <c r="AE9" i="23"/>
  <c r="AF9" i="23"/>
  <c r="AG9" i="23"/>
  <c r="AH9" i="23"/>
  <c r="AJ9" i="23"/>
  <c r="AK9" i="23"/>
  <c r="AL9" i="23"/>
  <c r="AM9" i="23"/>
  <c r="AN9" i="23"/>
  <c r="AO9" i="23"/>
  <c r="AP9" i="23"/>
  <c r="AQ9" i="23"/>
  <c r="AS9" i="23"/>
  <c r="AT9" i="23"/>
  <c r="AU9" i="23"/>
  <c r="AV9" i="23"/>
  <c r="AX9" i="23"/>
  <c r="AY9" i="23"/>
  <c r="AZ9" i="23"/>
  <c r="BA9" i="23"/>
  <c r="BB9" i="23"/>
  <c r="BC9" i="23"/>
  <c r="BD9" i="23"/>
  <c r="BE9" i="23"/>
  <c r="BG9" i="23"/>
  <c r="BH9" i="23"/>
  <c r="BI9" i="23"/>
  <c r="BJ9" i="23"/>
  <c r="BL9" i="23"/>
  <c r="Y10" i="23"/>
  <c r="Z10" i="23"/>
  <c r="AA10" i="23"/>
  <c r="AB10" i="23"/>
  <c r="AC10" i="23"/>
  <c r="AE10" i="23"/>
  <c r="AF10" i="23"/>
  <c r="AG10" i="23"/>
  <c r="AH10" i="23"/>
  <c r="AJ10" i="23"/>
  <c r="AK10" i="23"/>
  <c r="AL10" i="23"/>
  <c r="AM10" i="23"/>
  <c r="AN10" i="23"/>
  <c r="AO10" i="23"/>
  <c r="AP10" i="23"/>
  <c r="AQ10" i="23"/>
  <c r="AS10" i="23"/>
  <c r="AT10" i="23"/>
  <c r="AU10" i="23"/>
  <c r="AV10" i="23"/>
  <c r="AX10" i="23"/>
  <c r="AY10" i="23"/>
  <c r="AZ10" i="23"/>
  <c r="BA10" i="23"/>
  <c r="BB10" i="23"/>
  <c r="BC10" i="23"/>
  <c r="BD10" i="23"/>
  <c r="BE10" i="23"/>
  <c r="BG10" i="23"/>
  <c r="BH10" i="23"/>
  <c r="BI10" i="23"/>
  <c r="BJ10" i="23"/>
  <c r="BL10" i="23"/>
  <c r="X9" i="23"/>
  <c r="X10" i="23"/>
  <c r="W10" i="23"/>
  <c r="DL11" i="23"/>
  <c r="DM11" i="23"/>
  <c r="DN11" i="23"/>
  <c r="X11" i="23"/>
  <c r="Y11" i="23"/>
  <c r="Z11" i="23"/>
  <c r="AA11" i="23"/>
  <c r="AB11" i="23"/>
  <c r="AC11" i="23"/>
  <c r="AE11" i="23"/>
  <c r="AF11" i="23"/>
  <c r="AG11" i="23"/>
  <c r="AH11" i="23"/>
  <c r="AJ11" i="23"/>
  <c r="AK11" i="23"/>
  <c r="AL11" i="23"/>
  <c r="AM11" i="23"/>
  <c r="AN11" i="23"/>
  <c r="AO11" i="23"/>
  <c r="AP11" i="23"/>
  <c r="AS11" i="23"/>
  <c r="AT11" i="23"/>
  <c r="AU11" i="23"/>
  <c r="AV11" i="23"/>
  <c r="AX11" i="23"/>
  <c r="AY11" i="23"/>
  <c r="AZ11" i="23"/>
  <c r="BA11" i="23"/>
  <c r="BB11" i="23"/>
  <c r="BC11" i="23"/>
  <c r="BD11" i="23"/>
  <c r="BE11" i="23"/>
  <c r="BG11" i="23"/>
  <c r="BH11" i="23"/>
  <c r="BI11" i="23"/>
  <c r="BJ11" i="23"/>
  <c r="BL11" i="23"/>
  <c r="W11" i="23"/>
  <c r="AE15" i="10" l="1"/>
  <c r="AE16" i="10"/>
  <c r="AF16" i="10" s="1"/>
  <c r="AE17" i="10"/>
  <c r="AF17" i="10" s="1"/>
  <c r="AE18" i="10"/>
  <c r="AF18" i="10" s="1"/>
  <c r="AE19" i="10"/>
  <c r="AF19" i="10" s="1"/>
  <c r="AE20" i="10"/>
  <c r="AF20" i="10" s="1"/>
  <c r="AE21" i="10"/>
  <c r="AF21" i="10" s="1"/>
  <c r="AE23" i="10"/>
  <c r="AF23" i="10" s="1"/>
  <c r="AE24" i="10"/>
  <c r="AF24" i="10" s="1"/>
  <c r="AE27" i="10"/>
  <c r="AF27" i="10" s="1"/>
  <c r="AE28" i="10"/>
  <c r="AF28" i="10" s="1"/>
  <c r="AE29" i="10"/>
  <c r="AF29" i="10" s="1"/>
  <c r="AE30" i="10"/>
  <c r="AF30" i="10" s="1"/>
  <c r="AE31" i="10"/>
  <c r="AF31" i="10" s="1"/>
  <c r="AE32" i="10"/>
  <c r="AF32" i="10" s="1"/>
  <c r="AE33" i="10"/>
  <c r="AF33" i="10" s="1"/>
  <c r="AE34" i="10"/>
  <c r="AF34" i="10" s="1"/>
  <c r="AE35" i="10"/>
  <c r="AF35" i="10" s="1"/>
  <c r="AE36" i="10"/>
  <c r="AF36" i="10" s="1"/>
  <c r="AE37" i="10"/>
  <c r="AE38" i="10"/>
  <c r="AF38" i="10" s="1"/>
  <c r="AE39" i="10"/>
  <c r="AF39" i="10" s="1"/>
  <c r="AE40" i="10"/>
  <c r="AF40" i="10" s="1"/>
  <c r="AE41" i="10"/>
  <c r="AF41" i="10" s="1"/>
  <c r="AE42" i="10"/>
  <c r="AF42" i="10" s="1"/>
  <c r="AE44" i="10"/>
  <c r="AF44" i="10" s="1"/>
  <c r="AE45" i="10"/>
  <c r="AF45" i="10" s="1"/>
  <c r="AE46" i="10"/>
  <c r="AF46" i="10" s="1"/>
  <c r="AE62" i="10"/>
  <c r="AF62" i="10" s="1"/>
  <c r="AE64" i="10"/>
  <c r="AF64" i="10" s="1"/>
  <c r="AE66" i="10"/>
  <c r="AF66" i="10" s="1"/>
  <c r="AE67" i="10"/>
  <c r="AF67" i="10" s="1"/>
  <c r="AE69" i="10"/>
  <c r="AF69" i="10" s="1"/>
  <c r="AE70" i="10"/>
  <c r="AF70" i="10" s="1"/>
  <c r="AE71" i="10"/>
  <c r="AF71" i="10" s="1"/>
  <c r="AE72" i="10"/>
  <c r="AF72" i="10" s="1"/>
  <c r="AE73" i="10"/>
  <c r="AF73" i="10" s="1"/>
  <c r="AE75" i="10"/>
  <c r="AF75" i="10" s="1"/>
  <c r="AE76" i="10"/>
  <c r="AF76" i="10" s="1"/>
  <c r="AE77" i="10"/>
  <c r="AF77" i="10" s="1"/>
  <c r="AE79" i="10"/>
  <c r="AF79" i="10" s="1"/>
  <c r="AE80" i="10"/>
  <c r="AF80" i="10" s="1"/>
  <c r="AE81" i="10"/>
  <c r="AF81" i="10" s="1"/>
  <c r="AE82" i="10"/>
  <c r="AF82" i="10" s="1"/>
  <c r="AE83" i="10"/>
  <c r="AF83" i="10" s="1"/>
  <c r="AE84" i="10"/>
  <c r="AF84" i="10" s="1"/>
  <c r="AE85" i="10"/>
  <c r="AF85" i="10" s="1"/>
  <c r="AE86" i="10"/>
  <c r="AF86" i="10" s="1"/>
  <c r="AE87" i="10"/>
  <c r="AF87" i="10" s="1"/>
  <c r="AE88" i="10"/>
  <c r="AF88" i="10" s="1"/>
  <c r="AE90" i="10"/>
  <c r="AF90" i="10" s="1"/>
  <c r="AE91" i="10"/>
  <c r="AF91" i="10" s="1"/>
  <c r="AE92" i="10"/>
  <c r="AF92" i="10" s="1"/>
  <c r="AE93" i="10"/>
  <c r="AF93" i="10" s="1"/>
  <c r="AE94" i="10"/>
  <c r="AF94" i="10" s="1"/>
  <c r="AE95" i="10"/>
  <c r="AF95" i="10" s="1"/>
  <c r="AF37" i="10" l="1"/>
  <c r="AE43" i="10"/>
  <c r="AF43" i="10" s="1"/>
  <c r="AF15" i="10"/>
  <c r="AE96" i="10"/>
  <c r="AF96" i="10" s="1"/>
  <c r="AE61" i="10"/>
  <c r="AF61" i="10" s="1"/>
  <c r="AE89" i="10"/>
  <c r="AF89" i="10" s="1"/>
  <c r="AE74" i="10"/>
  <c r="AF74" i="10" s="1"/>
  <c r="AA97" i="10"/>
  <c r="AE97" i="10" l="1"/>
  <c r="AF97" i="10" s="1"/>
  <c r="AA69" i="26" l="1"/>
  <c r="BF366" i="23"/>
  <c r="BF393" i="23"/>
  <c r="BF214" i="23"/>
  <c r="BK214" i="23" s="1"/>
  <c r="BF391" i="23"/>
  <c r="BK391" i="23" s="1"/>
  <c r="BF395" i="23"/>
  <c r="BK395" i="23" s="1"/>
  <c r="BF397" i="23"/>
  <c r="BK397" i="23" s="1"/>
  <c r="BF259" i="23"/>
  <c r="BK259" i="23" s="1"/>
  <c r="BF316" i="23"/>
  <c r="BK316" i="23" s="1"/>
  <c r="BF31" i="23"/>
  <c r="BF335" i="23"/>
  <c r="BK31" i="23" l="1"/>
  <c r="BF9" i="65"/>
  <c r="BF9" i="66"/>
  <c r="AE69" i="26"/>
  <c r="BK366" i="23"/>
  <c r="BF9" i="23"/>
  <c r="BK335" i="23"/>
  <c r="BF11" i="23"/>
  <c r="BK393" i="23"/>
  <c r="BK10" i="23" s="1"/>
  <c r="BF10" i="23"/>
  <c r="AA13" i="26"/>
  <c r="AA14" i="26"/>
  <c r="AA15" i="26"/>
  <c r="AA16" i="26"/>
  <c r="AA17" i="26"/>
  <c r="AA18" i="26"/>
  <c r="AA19" i="26"/>
  <c r="AA20" i="26"/>
  <c r="AA21" i="26"/>
  <c r="AA22" i="26"/>
  <c r="AA23" i="26"/>
  <c r="AA24" i="26"/>
  <c r="AA25" i="26"/>
  <c r="AA27" i="26"/>
  <c r="AE28" i="26"/>
  <c r="AA29"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3" i="26"/>
  <c r="AA64" i="26"/>
  <c r="AA65" i="26"/>
  <c r="AA66" i="26"/>
  <c r="AA67" i="26"/>
  <c r="AA68" i="26"/>
  <c r="AE70" i="26"/>
  <c r="N56" i="26"/>
  <c r="N57" i="26"/>
  <c r="N58" i="26"/>
  <c r="N59" i="26"/>
  <c r="N60" i="26"/>
  <c r="N61" i="26"/>
  <c r="N63" i="26"/>
  <c r="N64" i="26"/>
  <c r="N65" i="26"/>
  <c r="N66" i="26"/>
  <c r="N67" i="26"/>
  <c r="N68" i="26"/>
  <c r="BK9" i="23" l="1"/>
  <c r="AE23" i="26"/>
  <c r="AE65" i="26"/>
  <c r="AE13" i="26"/>
  <c r="AE61" i="26"/>
  <c r="R64" i="26"/>
  <c r="AE52" i="26"/>
  <c r="AE40" i="26"/>
  <c r="AE27" i="26"/>
  <c r="AE14" i="26"/>
  <c r="R63" i="26"/>
  <c r="AE64" i="26"/>
  <c r="AE51" i="26"/>
  <c r="AE39" i="26"/>
  <c r="AE25" i="26"/>
  <c r="R61" i="26"/>
  <c r="AE63" i="26"/>
  <c r="AE50" i="26"/>
  <c r="AE38" i="26"/>
  <c r="AE24" i="26"/>
  <c r="R60" i="26"/>
  <c r="AE36" i="26"/>
  <c r="AE44" i="26"/>
  <c r="AE18" i="26"/>
  <c r="R67" i="26"/>
  <c r="AE68" i="26"/>
  <c r="AE55" i="26"/>
  <c r="AE43" i="26"/>
  <c r="AE31" i="26"/>
  <c r="AE17" i="26"/>
  <c r="AE37" i="26"/>
  <c r="AE60" i="26"/>
  <c r="R58" i="26"/>
  <c r="AE47" i="26"/>
  <c r="AE21" i="26"/>
  <c r="AE58" i="26"/>
  <c r="AE46" i="26"/>
  <c r="AE20" i="26"/>
  <c r="R56" i="26"/>
  <c r="AE57" i="26"/>
  <c r="AE45" i="26"/>
  <c r="AE33" i="26"/>
  <c r="AE19" i="26"/>
  <c r="R68" i="26"/>
  <c r="AE56" i="26"/>
  <c r="AE32" i="26"/>
  <c r="R66" i="26"/>
  <c r="AE67" i="26"/>
  <c r="AE54" i="26"/>
  <c r="AE42" i="26"/>
  <c r="AE29" i="26"/>
  <c r="AE16" i="26"/>
  <c r="AE49" i="26"/>
  <c r="R59" i="26"/>
  <c r="AE48" i="26"/>
  <c r="AE22" i="26"/>
  <c r="AE59" i="26"/>
  <c r="AE35" i="26"/>
  <c r="R57" i="26"/>
  <c r="AE34" i="26"/>
  <c r="R65" i="26"/>
  <c r="AE66" i="26"/>
  <c r="AE53" i="26"/>
  <c r="AE41" i="26"/>
  <c r="AE15" i="26"/>
  <c r="BK9" i="66"/>
  <c r="BK9" i="65"/>
  <c r="BK11" i="23"/>
  <c r="AA71" i="26"/>
  <c r="AE71" i="26" l="1"/>
  <c r="L31" i="36"/>
  <c r="L29" i="36"/>
  <c r="L28" i="36"/>
  <c r="L20" i="36"/>
  <c r="L19" i="36"/>
  <c r="L16" i="36"/>
  <c r="L17" i="36"/>
  <c r="L18" i="36"/>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L18" i="31"/>
  <c r="M18" i="31"/>
  <c r="N18" i="31"/>
  <c r="O18" i="31"/>
  <c r="P18" i="31"/>
  <c r="R18" i="31"/>
  <c r="S18" i="31"/>
  <c r="T18" i="31"/>
  <c r="U18" i="31"/>
  <c r="V18" i="31"/>
  <c r="W18" i="31"/>
  <c r="X18" i="31"/>
  <c r="K18" i="31"/>
  <c r="D18" i="31"/>
  <c r="E18" i="31"/>
  <c r="F18" i="31"/>
  <c r="G18" i="31"/>
  <c r="H18" i="31"/>
  <c r="I18" i="31"/>
  <c r="C18" i="31"/>
  <c r="J97" i="10" l="1"/>
  <c r="S97" i="10"/>
  <c r="R97" i="10"/>
  <c r="Q97" i="10"/>
  <c r="P97" i="10"/>
  <c r="O97" i="10"/>
  <c r="N97" i="10"/>
  <c r="M97" i="10"/>
  <c r="L97" i="10"/>
  <c r="K97" i="10"/>
  <c r="I97" i="10"/>
  <c r="AD71" i="26"/>
  <c r="AC71" i="26"/>
  <c r="Z71" i="26"/>
  <c r="Y71" i="26"/>
  <c r="X71" i="26"/>
  <c r="W71" i="26"/>
  <c r="V71" i="26"/>
  <c r="AR31" i="23" l="1"/>
  <c r="AR316" i="23"/>
  <c r="AW316" i="23" s="1"/>
  <c r="AR259" i="23"/>
  <c r="AW259" i="23" s="1"/>
  <c r="AR397" i="23"/>
  <c r="AW397" i="23" s="1"/>
  <c r="AR395" i="23"/>
  <c r="AW395" i="23" s="1"/>
  <c r="AR391" i="23"/>
  <c r="AW391" i="23" s="1"/>
  <c r="AR214" i="23"/>
  <c r="AW214" i="23" s="1"/>
  <c r="AR393" i="23"/>
  <c r="AW393" i="23" s="1"/>
  <c r="AR366" i="23"/>
  <c r="AW366" i="23" s="1"/>
  <c r="AI214" i="23"/>
  <c r="AI391" i="23"/>
  <c r="AI395" i="23"/>
  <c r="AI397" i="23"/>
  <c r="AI259" i="23"/>
  <c r="AI316" i="23"/>
  <c r="AI31" i="23"/>
  <c r="AD31" i="36"/>
  <c r="AH31" i="36" s="1"/>
  <c r="AD30" i="36"/>
  <c r="AH30" i="36" s="1"/>
  <c r="AD29" i="36"/>
  <c r="AH29" i="36" s="1"/>
  <c r="AD28" i="36"/>
  <c r="AH28" i="36" s="1"/>
  <c r="AD20" i="36"/>
  <c r="AH20" i="36" s="1"/>
  <c r="AD19" i="36"/>
  <c r="AH19" i="36" s="1"/>
  <c r="AD18" i="36"/>
  <c r="AH18" i="36" s="1"/>
  <c r="AD17" i="36"/>
  <c r="AH17" i="36" s="1"/>
  <c r="AD16" i="36"/>
  <c r="AH16" i="36" s="1"/>
  <c r="AD15" i="36"/>
  <c r="AH15" i="36" s="1"/>
  <c r="AD14" i="36"/>
  <c r="AH14" i="36" s="1"/>
  <c r="AD13" i="36"/>
  <c r="AH13" i="36" s="1"/>
  <c r="S31" i="36"/>
  <c r="W31" i="36" s="1"/>
  <c r="S30" i="36"/>
  <c r="W30" i="36" s="1"/>
  <c r="S29" i="36"/>
  <c r="W29" i="36" s="1"/>
  <c r="S28" i="36"/>
  <c r="W28" i="36" s="1"/>
  <c r="S20" i="36"/>
  <c r="W20" i="36" s="1"/>
  <c r="S19" i="36"/>
  <c r="W19" i="36" s="1"/>
  <c r="S18" i="36"/>
  <c r="W18" i="36" s="1"/>
  <c r="S17" i="36"/>
  <c r="W17" i="36" s="1"/>
  <c r="S16" i="36"/>
  <c r="W16" i="36" s="1"/>
  <c r="S15" i="36"/>
  <c r="W15" i="36" s="1"/>
  <c r="S14" i="36"/>
  <c r="W14" i="36" s="1"/>
  <c r="S13" i="36"/>
  <c r="W13" i="36" s="1"/>
  <c r="L15" i="36"/>
  <c r="AD12" i="36"/>
  <c r="AH12" i="36" s="1"/>
  <c r="S12" i="36"/>
  <c r="W12" i="36" s="1"/>
  <c r="L12" i="36"/>
  <c r="AW31" i="23" l="1"/>
  <c r="AR9" i="66"/>
  <c r="AR9" i="65"/>
  <c r="AR11" i="23"/>
  <c r="AW10" i="23"/>
  <c r="AR10" i="23"/>
  <c r="AI366" i="23"/>
  <c r="AD9" i="23"/>
  <c r="AD11" i="23"/>
  <c r="AI393" i="23"/>
  <c r="AI10" i="23" s="1"/>
  <c r="AD10" i="23"/>
  <c r="AW9" i="23"/>
  <c r="AR9" i="23"/>
  <c r="AI9" i="65" l="1"/>
  <c r="AI9" i="66"/>
  <c r="AW9" i="65"/>
  <c r="AW9" i="66"/>
  <c r="G62" i="35"/>
  <c r="AI9" i="23"/>
  <c r="AI11" i="23"/>
  <c r="AW11" i="23"/>
  <c r="G93" i="35" l="1"/>
  <c r="H62" i="35"/>
  <c r="H93" i="35"/>
  <c r="H31" i="35"/>
  <c r="G31" i="35"/>
  <c r="I62" i="35" l="1"/>
  <c r="I93" i="35"/>
  <c r="I31" i="35"/>
  <c r="J93" i="35" l="1"/>
  <c r="J62" i="35"/>
  <c r="J31" i="35"/>
  <c r="K93" i="35" l="1"/>
  <c r="K62" i="35"/>
  <c r="K31" i="35"/>
  <c r="L93" i="35" l="1"/>
  <c r="L62" i="35"/>
  <c r="L31" i="35"/>
  <c r="M62" i="35" l="1"/>
  <c r="M31" i="35"/>
  <c r="M93"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tc={6B5E5300-2D16-4E4F-B9E9-E3D454F35A54}</author>
  </authors>
  <commentList>
    <comment ref="T36" authorId="0" shapeId="0" xr:uid="{6B5E5300-2D16-4E4F-B9E9-E3D454F35A54}">
      <text>
        <t>[Threaded comment]
Your version of Excel allows you to read this threaded comment; however, any edits to it will get removed if the file is opened in a newer version of Excel. Learn more: https://go.microsoft.com/fwlink/?linkid=870924
Comment:
    Not included in AR3 total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Evans</author>
  </authors>
  <commentList>
    <comment ref="E41" authorId="0" shapeId="0" xr:uid="{B20C8881-D465-4D4A-819D-DB76037015A5}">
      <text>
        <r>
          <rPr>
            <b/>
            <sz val="9"/>
            <color indexed="81"/>
            <rFont val="Tahoma"/>
            <family val="2"/>
          </rPr>
          <t>Chris Evans:</t>
        </r>
        <r>
          <rPr>
            <sz val="9"/>
            <color indexed="81"/>
            <rFont val="Tahoma"/>
            <family val="2"/>
          </rPr>
          <t xml:space="preserve">
in 23/24 prices
</t>
        </r>
      </text>
    </comment>
  </commentList>
</comments>
</file>

<file path=xl/sharedStrings.xml><?xml version="1.0" encoding="utf-8"?>
<sst xmlns="http://schemas.openxmlformats.org/spreadsheetml/2006/main" count="46723" uniqueCount="2647">
  <si>
    <t>Scottish Water Business Plan 2025 for the SRC 2027-33 period</t>
  </si>
  <si>
    <t>Table 1. Outcomes</t>
  </si>
  <si>
    <t>Please refer to the supporting commentary for Table 1 (Outcomes) in the Data Table Commentaries document for further explanation of the data items.</t>
  </si>
  <si>
    <t>Forecast Level of Service</t>
  </si>
  <si>
    <t>Column reference</t>
  </si>
  <si>
    <t>Line reference</t>
  </si>
  <si>
    <t>Measure of Level of Service</t>
  </si>
  <si>
    <t>Level of Service</t>
  </si>
  <si>
    <t>Unit</t>
  </si>
  <si>
    <t>Year 1 
2027-28</t>
  </si>
  <si>
    <t>Year 2 
2028-29</t>
  </si>
  <si>
    <t>Year 3 
2029-30</t>
  </si>
  <si>
    <t>Year 4 
2030-31</t>
  </si>
  <si>
    <t>Year 5 
2031-32</t>
  </si>
  <si>
    <t>Year 6 
2032-33</t>
  </si>
  <si>
    <t>SRC33</t>
  </si>
  <si>
    <t>SRC39</t>
  </si>
  <si>
    <t>SRC45</t>
  </si>
  <si>
    <t>Scenario B
Year 6
2032-33</t>
  </si>
  <si>
    <t>Scenario C
Year 6
2032-33</t>
  </si>
  <si>
    <t>1.01</t>
  </si>
  <si>
    <t>CEM</t>
  </si>
  <si>
    <t>dCEM Developer Customer Experience Measure</t>
  </si>
  <si>
    <t>Number</t>
  </si>
  <si>
    <t>1.02</t>
  </si>
  <si>
    <t>nhCEM Non Household Customer Experience Measure</t>
  </si>
  <si>
    <t>1.03</t>
  </si>
  <si>
    <t>R-MeX Retailer Experience Measure</t>
  </si>
  <si>
    <t>1.04</t>
  </si>
  <si>
    <t>hCEM Household Customer Experience Measure</t>
  </si>
  <si>
    <t>1.05</t>
  </si>
  <si>
    <t>UKCSI UK customer Satisfaction Index</t>
  </si>
  <si>
    <t>%</t>
  </si>
  <si>
    <t>1.06</t>
  </si>
  <si>
    <t>Communities experience measure (Not available)</t>
  </si>
  <si>
    <t>n/a</t>
  </si>
  <si>
    <t>1.07</t>
  </si>
  <si>
    <t>Leakage</t>
  </si>
  <si>
    <t>Percentage reduction of three-year average leakage*</t>
  </si>
  <si>
    <t>1.08</t>
  </si>
  <si>
    <t>Leakage reduction in areas with supply-demand balance deficit*</t>
  </si>
  <si>
    <t>1.09</t>
  </si>
  <si>
    <t>Business demand</t>
  </si>
  <si>
    <t>Percentage reduction of consumption at non-household premises*</t>
  </si>
  <si>
    <t>1.10</t>
  </si>
  <si>
    <t>Per capita consumption (PCC)</t>
  </si>
  <si>
    <t>Three-year average per capita consumption*</t>
  </si>
  <si>
    <t>l/person /d</t>
  </si>
  <si>
    <t>1.11</t>
  </si>
  <si>
    <t>Customers receiving low pressure</t>
  </si>
  <si>
    <t>Number of properties on the low pressure register</t>
  </si>
  <si>
    <t>1.12</t>
  </si>
  <si>
    <t xml:space="preserve">Unplanned interruptions </t>
  </si>
  <si>
    <t>Unplanned interruptions greater than 6 hours, excluding 3rd party</t>
  </si>
  <si>
    <t>1.13</t>
  </si>
  <si>
    <t xml:space="preserve">Planned and unplanned interruptions </t>
  </si>
  <si>
    <t>Average minutes lost due to water supply interruptions (over 3 hours)*</t>
  </si>
  <si>
    <t>min</t>
  </si>
  <si>
    <t>1.14</t>
  </si>
  <si>
    <t>Repeat interruptions to water supply</t>
  </si>
  <si>
    <t>1.15</t>
  </si>
  <si>
    <t>Water availability</t>
  </si>
  <si>
    <t>Customers supplied by systems not capable of meeting demand during a worst historic drought</t>
  </si>
  <si>
    <t>1.16</t>
  </si>
  <si>
    <t xml:space="preserve">Customers supplied by systems not capable of meeting peak demand </t>
  </si>
  <si>
    <t>1.17</t>
  </si>
  <si>
    <t>Drinking water aesthetics</t>
  </si>
  <si>
    <t>Taste and odour contacts*</t>
  </si>
  <si>
    <t>1.18</t>
  </si>
  <si>
    <t>Discolouration and aeration contacts*</t>
  </si>
  <si>
    <t>1.19</t>
  </si>
  <si>
    <t>Drinking water quality</t>
  </si>
  <si>
    <t>Estimated number of lead pipes remaining in public network</t>
  </si>
  <si>
    <t>1.20</t>
  </si>
  <si>
    <t>Indicator of lead in customers supply pipes</t>
  </si>
  <si>
    <t>1.21</t>
  </si>
  <si>
    <t xml:space="preserve">Total drinking water compliance </t>
  </si>
  <si>
    <t>1.22</t>
  </si>
  <si>
    <t>Drinking water quality risks across all systems above long-term tolerable threshold.</t>
  </si>
  <si>
    <t>1.23</t>
  </si>
  <si>
    <t xml:space="preserve">Number of DWQR declared incidents </t>
  </si>
  <si>
    <t>1.24</t>
  </si>
  <si>
    <t>Internal sewer flooding</t>
  </si>
  <si>
    <t>Number of internal sewer flooding incidents*</t>
  </si>
  <si>
    <t>1.25</t>
  </si>
  <si>
    <t>Number of properties at risk of internal flooding</t>
  </si>
  <si>
    <t>1.26</t>
  </si>
  <si>
    <t>External sewer flooding</t>
  </si>
  <si>
    <t>Number of external sewer flooding</t>
  </si>
  <si>
    <t>1.27</t>
  </si>
  <si>
    <t>Number of properties at risk of external flooding</t>
  </si>
  <si>
    <t>1.28</t>
  </si>
  <si>
    <t>Discharge Permit Compliance</t>
  </si>
  <si>
    <t>Percentage compliance with SEPA discharge permits</t>
  </si>
  <si>
    <t>1.29</t>
  </si>
  <si>
    <t>Serious pollution incidents (EPI Cat 1/2)</t>
  </si>
  <si>
    <t>Number of serious pollution incidents*</t>
  </si>
  <si>
    <t>1.30</t>
  </si>
  <si>
    <t>Total pollution incidents (all categories)</t>
  </si>
  <si>
    <t>The total number of pollution incidents from a sewerage asset affecting the water environment*</t>
  </si>
  <si>
    <t>1.31</t>
  </si>
  <si>
    <t>Sludge compliance</t>
  </si>
  <si>
    <t>Percentage unsatisfactory sludge disposal</t>
  </si>
  <si>
    <t>1.32</t>
  </si>
  <si>
    <t>Sewerage infrastructure discharges</t>
  </si>
  <si>
    <t>Unsatisfactory intermittent discharges</t>
  </si>
  <si>
    <t>1.33</t>
  </si>
  <si>
    <t xml:space="preserve">River water quality </t>
  </si>
  <si>
    <t>Not available</t>
  </si>
  <si>
    <t>1.34</t>
  </si>
  <si>
    <t>Net Zero Emissions</t>
  </si>
  <si>
    <t>tCO2e</t>
  </si>
  <si>
    <t>1.35</t>
  </si>
  <si>
    <t>Operational emissions</t>
  </si>
  <si>
    <t>Operational emissions (water)</t>
  </si>
  <si>
    <t>1.36</t>
  </si>
  <si>
    <t>Operational emissions (wastewater)</t>
  </si>
  <si>
    <t>1.37</t>
  </si>
  <si>
    <t>Percentage reduction in operational emissions compared to 2006-07 baseline</t>
  </si>
  <si>
    <t>1.38</t>
  </si>
  <si>
    <t>Operational emissions (net emissions)</t>
  </si>
  <si>
    <t>1.39</t>
  </si>
  <si>
    <t>Climate change mitigation</t>
  </si>
  <si>
    <t>Investment emissions</t>
  </si>
  <si>
    <t>1.40</t>
  </si>
  <si>
    <t>Carbon capture/sequestration</t>
  </si>
  <si>
    <t>1.41</t>
  </si>
  <si>
    <t>Biodiversity and Nature Based Solutions (interim measure)</t>
  </si>
  <si>
    <t>land footprint (m2)</t>
  </si>
  <si>
    <t>1.42</t>
  </si>
  <si>
    <t>Biodiversity and Nature Based Solutions (final measure)</t>
  </si>
  <si>
    <t>Biodiversity net gain/improvement</t>
  </si>
  <si>
    <t>1.43</t>
  </si>
  <si>
    <t>Resource recovery</t>
  </si>
  <si>
    <t>1.44</t>
  </si>
  <si>
    <t>Asset health</t>
  </si>
  <si>
    <t>Equipment/asset health index</t>
  </si>
  <si>
    <t>Asterisk definition</t>
  </si>
  <si>
    <t>The outcome measures marked with an asterisk are those that we consider there is scope to align with the measures in England and Wales. We are exploring this further with Scottish Water.</t>
  </si>
  <si>
    <t>Table 2. Enhancement and Growth Outputs and Investments</t>
  </si>
  <si>
    <t>Please refer to the supporting commentary for Table 2 (Outputs), Table 2 Appendix A (Developing SR27 Outputs) and Table 2 Appendix B (Developing Long Term Strategy)  in the Data Table Commentaries document for further explanation of the data items.</t>
  </si>
  <si>
    <t>Block A: Forecast Outputs</t>
  </si>
  <si>
    <t>Block B: Capital Expenditure (£m) (2024-25 Price Base)</t>
  </si>
  <si>
    <t>Output area</t>
  </si>
  <si>
    <t>Output category</t>
  </si>
  <si>
    <t xml:space="preserve">Related outcomes </t>
  </si>
  <si>
    <t>Service</t>
  </si>
  <si>
    <t>Total SRC27</t>
  </si>
  <si>
    <t>Total</t>
  </si>
  <si>
    <t>Scenario B
Total SRC27</t>
  </si>
  <si>
    <t>Scenario C
Total SRC27</t>
  </si>
  <si>
    <t>2.1</t>
  </si>
  <si>
    <t>Growth</t>
  </si>
  <si>
    <t>Increase in Part 4 capacity at WTW</t>
  </si>
  <si>
    <t>Ml/d</t>
  </si>
  <si>
    <t>Water</t>
  </si>
  <si>
    <t>2.2</t>
  </si>
  <si>
    <t>Increase in Part 4 capacity to meet wastewater growth requirements</t>
  </si>
  <si>
    <t>Population equivalent</t>
  </si>
  <si>
    <t>Foul Sewage &amp; Surface Water Shared Assets</t>
  </si>
  <si>
    <t>2.3</t>
  </si>
  <si>
    <t>Additional Part 3 capacity enabled from strategic water network reinforcement</t>
  </si>
  <si>
    <t>2.4</t>
  </si>
  <si>
    <t>Additional Part 3 capacity enabled from strategic wastewater network reinforcement</t>
  </si>
  <si>
    <t>2.5</t>
  </si>
  <si>
    <t>Lead</t>
  </si>
  <si>
    <t>Number of lead communication pipes replaced</t>
  </si>
  <si>
    <t>2.6</t>
  </si>
  <si>
    <t>Capacity at WTW with new or optimised phosphate equipment</t>
  </si>
  <si>
    <t>2.7</t>
  </si>
  <si>
    <t>Microbiology</t>
  </si>
  <si>
    <t>Capacity at WTW sites with new auto-shutdown risk control interventions</t>
  </si>
  <si>
    <t>2.8</t>
  </si>
  <si>
    <t>Microbiology and organics and DBPs</t>
  </si>
  <si>
    <t>Capacity at WTW sites made compliant with standards</t>
  </si>
  <si>
    <t>2.9</t>
  </si>
  <si>
    <t>Organics &amp; DBPs</t>
  </si>
  <si>
    <t>Capacity at WTW sites with improved treatment process</t>
  </si>
  <si>
    <t>2.10</t>
  </si>
  <si>
    <t>Number of raw water supplies with improved water quality</t>
  </si>
  <si>
    <t>2.11</t>
  </si>
  <si>
    <t>Network discharges</t>
  </si>
  <si>
    <t>Number of Event Duration Monitors (EDM) deployed*</t>
  </si>
  <si>
    <t>2.12</t>
  </si>
  <si>
    <t>Number of unsatisfactory intermittent discharges (UID) improved or removed</t>
  </si>
  <si>
    <t>2.13</t>
  </si>
  <si>
    <t>Regulatory abstraction and impoundment</t>
  </si>
  <si>
    <t>Number of sites with Water Framework Directive improvements</t>
  </si>
  <si>
    <t>2.14</t>
  </si>
  <si>
    <t>Number of sites with reservoir drawdown enhancements</t>
  </si>
  <si>
    <t>2.15</t>
  </si>
  <si>
    <t>Increase in renewable energy generated</t>
  </si>
  <si>
    <t>GWh / Annum</t>
  </si>
  <si>
    <t>Water &amp; Wastewater Shared Assets</t>
  </si>
  <si>
    <t>2.16</t>
  </si>
  <si>
    <t>Treatment improvements</t>
  </si>
  <si>
    <t>Population equivalent of WWTW sites with environmental pollution risk reduced</t>
  </si>
  <si>
    <t>2.17</t>
  </si>
  <si>
    <t>Carbon capture</t>
  </si>
  <si>
    <t>Area of carbon capture sites established or supported</t>
  </si>
  <si>
    <t>Hectars</t>
  </si>
  <si>
    <t>2.18</t>
  </si>
  <si>
    <t>Number of sludge treatment centres achieving compliance with Industrial Emissions Directive</t>
  </si>
  <si>
    <t>2.19</t>
  </si>
  <si>
    <t>Reduction in energy usage through improved energy efficiency</t>
  </si>
  <si>
    <t>1.35 - 1.36</t>
  </si>
  <si>
    <t>2.20</t>
  </si>
  <si>
    <t>Pressure</t>
  </si>
  <si>
    <t>Number of properties where persistent low pressure is resolved</t>
  </si>
  <si>
    <t>2.21</t>
  </si>
  <si>
    <t>Resistance to threat</t>
  </si>
  <si>
    <t>Number of properties with reduced risk of flooding from mains</t>
  </si>
  <si>
    <t>Number of properties</t>
  </si>
  <si>
    <t>2.22</t>
  </si>
  <si>
    <t>Number of properties with improved resilience of water supply</t>
  </si>
  <si>
    <t>2.23</t>
  </si>
  <si>
    <t>Chronic issues on the waste network</t>
  </si>
  <si>
    <t>Number of properties removed from internal flooding at risk register</t>
  </si>
  <si>
    <t>2.24</t>
  </si>
  <si>
    <t>Long-term planning of the drainage service</t>
  </si>
  <si>
    <t>Number of properties removed from external flooding at risk register</t>
  </si>
  <si>
    <t>2.25</t>
  </si>
  <si>
    <t>Customer &amp; community experience</t>
  </si>
  <si>
    <t>Number of sites enabled for community access</t>
  </si>
  <si>
    <t>2.26</t>
  </si>
  <si>
    <t>Number of new top-up-from-the-tap points</t>
  </si>
  <si>
    <t>2.27</t>
  </si>
  <si>
    <t>Metering</t>
  </si>
  <si>
    <t>Number of properties with meter installations for first time registered non-domestic premises</t>
  </si>
  <si>
    <t>2.28</t>
  </si>
  <si>
    <t>Number of domestic smart meters installed</t>
  </si>
  <si>
    <t>2.29</t>
  </si>
  <si>
    <t>Other areas</t>
  </si>
  <si>
    <t>Population equivalent of WTW sites with legacy sludge issues resolved</t>
  </si>
  <si>
    <t>2.30</t>
  </si>
  <si>
    <t>Service relocation</t>
  </si>
  <si>
    <t>Length of service relocations - water mains</t>
  </si>
  <si>
    <t>km</t>
  </si>
  <si>
    <t>2.31</t>
  </si>
  <si>
    <t>Length of service relocations - sewers</t>
  </si>
  <si>
    <t>2.32</t>
  </si>
  <si>
    <t>Studies and investigations</t>
  </si>
  <si>
    <t>Number of wastewater treatment improvement studies</t>
  </si>
  <si>
    <t>2.33</t>
  </si>
  <si>
    <t xml:space="preserve">Number of climate change audits and studies </t>
  </si>
  <si>
    <t>2.34</t>
  </si>
  <si>
    <t>Water resources</t>
  </si>
  <si>
    <t>Increase or replacement of capacity of treated water storage for enhancement purposes or growth purposes</t>
  </si>
  <si>
    <t>2.35</t>
  </si>
  <si>
    <t>Increase or replacement of capacity of raw water storage for enhancement purposes or growth purposes</t>
  </si>
  <si>
    <t>2.36</t>
  </si>
  <si>
    <t>Combined sewerage systems</t>
  </si>
  <si>
    <t>Increase or replacement of wastewater storage volume for enhancement purposes or growth purposes</t>
  </si>
  <si>
    <t>m3</t>
  </si>
  <si>
    <t>2.37</t>
  </si>
  <si>
    <t>Surface water management</t>
  </si>
  <si>
    <t>Increase in storage capacity delivered through Blue-Green Infrastructure</t>
  </si>
  <si>
    <t>Surface Water</t>
  </si>
  <si>
    <t>2.38</t>
  </si>
  <si>
    <t>Water efficiency</t>
  </si>
  <si>
    <t>Demand-side improvements delivering benefits (excluding benefits from metering and leakage reductions)*</t>
  </si>
  <si>
    <t>2.39</t>
  </si>
  <si>
    <t>Biodiversity</t>
  </si>
  <si>
    <t>Area subject to interventions to improve biodiversity*</t>
  </si>
  <si>
    <t>2.40</t>
  </si>
  <si>
    <t>Meter upgrades - households*</t>
  </si>
  <si>
    <t>2.41</t>
  </si>
  <si>
    <t>Meter upgrades - non-households*</t>
  </si>
  <si>
    <t>2.42</t>
  </si>
  <si>
    <t>Water distribution</t>
  </si>
  <si>
    <t>Length of potable water mains renewed*</t>
  </si>
  <si>
    <t>2.43</t>
  </si>
  <si>
    <t>Supply interconnectors</t>
  </si>
  <si>
    <t>Additional WAFU benefit from supply interconnectors*</t>
  </si>
  <si>
    <t>2.44</t>
  </si>
  <si>
    <t>Length of new supply interconnectors*</t>
  </si>
  <si>
    <t>2.45</t>
  </si>
  <si>
    <t>Resilience interconnector</t>
  </si>
  <si>
    <t>Length of new resilience interconnectors*</t>
  </si>
  <si>
    <t>2.46</t>
  </si>
  <si>
    <t>Flow to full treatment</t>
  </si>
  <si>
    <t>Increase in total flow to full treatment*</t>
  </si>
  <si>
    <t>l/s</t>
  </si>
  <si>
    <t>2.47</t>
  </si>
  <si>
    <t>Flow monitoring</t>
  </si>
  <si>
    <t>Number of flow monitors installed at WWTW*</t>
  </si>
  <si>
    <t>2.48</t>
  </si>
  <si>
    <t>Wastewater compliance</t>
  </si>
  <si>
    <t>Population equivalent of WWTW sites made compliant with standards - chemical removal*</t>
  </si>
  <si>
    <t>2.49</t>
  </si>
  <si>
    <t>Population equivalent of WWTW sites made compliant with standards - phosphorus*</t>
  </si>
  <si>
    <t>1.28, 1.30</t>
  </si>
  <si>
    <t>2.50</t>
  </si>
  <si>
    <t>Population equivalent of WWTW sites made compliant with standards - sanitary parameters*</t>
  </si>
  <si>
    <t>2.51</t>
  </si>
  <si>
    <t>Population equivalent of WWTW sites made compliant with standards - other</t>
  </si>
  <si>
    <t>2.52</t>
  </si>
  <si>
    <t xml:space="preserve">Storm overflows </t>
  </si>
  <si>
    <t>Number of screens installed*</t>
  </si>
  <si>
    <t>2.53</t>
  </si>
  <si>
    <t>Number of studies completed*</t>
  </si>
  <si>
    <t>2.54</t>
  </si>
  <si>
    <t>Reduction in leakage*</t>
  </si>
  <si>
    <t>2.55</t>
  </si>
  <si>
    <t>Number of properties connected to Scottish Water's network from private water supplies</t>
  </si>
  <si>
    <t>2.56</t>
  </si>
  <si>
    <t>Number of lead communication pipes relined</t>
  </si>
  <si>
    <t>2.57</t>
  </si>
  <si>
    <t>Emissions</t>
  </si>
  <si>
    <t>Reduction in emissions</t>
  </si>
  <si>
    <t>2.58</t>
  </si>
  <si>
    <t>Other</t>
  </si>
  <si>
    <t>Other enhancement expenditure</t>
  </si>
  <si>
    <t>2.59</t>
  </si>
  <si>
    <t>Other growth expenditure</t>
  </si>
  <si>
    <t>2.60</t>
  </si>
  <si>
    <t xml:space="preserve">Outputs that Scottish Water should not substitute have been marked with an asterisk in table 2 and in the definitions below. Scottish Water should not substitute them. </t>
  </si>
  <si>
    <t>All Investment is provided at 23/24 price base.  It will be updated to 24/25 for the final business plan submission.</t>
  </si>
  <si>
    <t>Table 3a. Maintenance Expenditure</t>
  </si>
  <si>
    <t>Please refer to the supporting commentary for Table 3a (Maintenance Expenditure) in the Data Table Commentaries document for further explanation of the data items.</t>
  </si>
  <si>
    <t>Block A: Assets</t>
  </si>
  <si>
    <t>Block C: Asset Inventory</t>
  </si>
  <si>
    <t>Block D: Asset Replacement Surplus/Deficit in SRC27 (£m) (2024-25 Price Base)</t>
  </si>
  <si>
    <t>Block E: Average Annual Capital Expenditure by Scenario (£m) (2024-25 Price Base)</t>
  </si>
  <si>
    <t>Mapping to table 3b</t>
  </si>
  <si>
    <t>Functional activity</t>
  </si>
  <si>
    <t>Asset category</t>
  </si>
  <si>
    <t>Sub-asset category</t>
  </si>
  <si>
    <t>Year 3
2029-30</t>
  </si>
  <si>
    <t>Year 4
2030-31</t>
  </si>
  <si>
    <t>Year 5
2031-32</t>
  </si>
  <si>
    <t>Year 6
2032-33</t>
  </si>
  <si>
    <t>No of assets</t>
  </si>
  <si>
    <t>Units</t>
  </si>
  <si>
    <t>Unit cost of replacement (£m; 2024-25 price base)</t>
  </si>
  <si>
    <t>Asset capacity</t>
  </si>
  <si>
    <r>
      <t>Units (Ml/d or m</t>
    </r>
    <r>
      <rPr>
        <b/>
        <vertAlign val="superscript"/>
        <sz val="11"/>
        <rFont val="Calibri"/>
        <family val="2"/>
      </rPr>
      <t>3</t>
    </r>
    <r>
      <rPr>
        <b/>
        <sz val="11"/>
        <rFont val="Calibri"/>
        <family val="2"/>
      </rPr>
      <t xml:space="preserve"> for water assets and population equivalent or m</t>
    </r>
    <r>
      <rPr>
        <b/>
        <vertAlign val="superscript"/>
        <sz val="11"/>
        <rFont val="Calibri"/>
        <family val="2"/>
      </rPr>
      <t>3</t>
    </r>
    <r>
      <rPr>
        <b/>
        <sz val="11"/>
        <rFont val="Calibri"/>
        <family val="2"/>
      </rPr>
      <t xml:space="preserve"> for wastewater assets)</t>
    </r>
  </si>
  <si>
    <t>Asset value (£m)
(2024-25 price base)</t>
  </si>
  <si>
    <t>Confidence grade</t>
  </si>
  <si>
    <t>Assumed asset life (years)</t>
  </si>
  <si>
    <t>Annual run-rate (£m) for replacement</t>
  </si>
  <si>
    <t>Cumulative surplus/deficit (£m) in SRC27</t>
  </si>
  <si>
    <t>Average annual capital expenditure over SRC27 period under (Reference) Scenario A</t>
  </si>
  <si>
    <t>Average annual capital expenditure over SRC27 period under Scenario B</t>
  </si>
  <si>
    <t>Average annual capital expenditure over SRC27 period under Scenario C</t>
  </si>
  <si>
    <t>Replace</t>
  </si>
  <si>
    <t>Repair and Refurbish</t>
  </si>
  <si>
    <t>3a.1</t>
  </si>
  <si>
    <t>3b.3</t>
  </si>
  <si>
    <t>Source (Raw)</t>
  </si>
  <si>
    <t>Raw Water Pumping</t>
  </si>
  <si>
    <t>Civils</t>
  </si>
  <si>
    <t>nr</t>
  </si>
  <si>
    <t>NA</t>
  </si>
  <si>
    <t>B4</t>
  </si>
  <si>
    <t>A3</t>
  </si>
  <si>
    <t>3a.2</t>
  </si>
  <si>
    <t>3b.4</t>
  </si>
  <si>
    <t>MEICA</t>
  </si>
  <si>
    <t>A2</t>
  </si>
  <si>
    <t>3a.3</t>
  </si>
  <si>
    <t>Unmodelled</t>
  </si>
  <si>
    <t>Raw Water Mains</t>
  </si>
  <si>
    <t>B2</t>
  </si>
  <si>
    <t>B3</t>
  </si>
  <si>
    <t>3a.4</t>
  </si>
  <si>
    <t>Long life</t>
  </si>
  <si>
    <t>Infinite-Life Assets</t>
  </si>
  <si>
    <t>Dams and impounding reservoirs</t>
  </si>
  <si>
    <t>C4</t>
  </si>
  <si>
    <t>3a.5</t>
  </si>
  <si>
    <t>Dam ancillaries</t>
  </si>
  <si>
    <t>3a.6</t>
  </si>
  <si>
    <t>Raw water storage (civils)</t>
  </si>
  <si>
    <t>3a.7</t>
  </si>
  <si>
    <t>Aqueducts</t>
  </si>
  <si>
    <t>3a.8</t>
  </si>
  <si>
    <t>Raw water intakes (gravity)</t>
  </si>
  <si>
    <t>C5</t>
  </si>
  <si>
    <t>3a.9</t>
  </si>
  <si>
    <t>3b.1</t>
  </si>
  <si>
    <t>Ground Water Sources (Pumped)</t>
  </si>
  <si>
    <t>3a.10</t>
  </si>
  <si>
    <t>3b.2</t>
  </si>
  <si>
    <t>3a.11</t>
  </si>
  <si>
    <t>3b.5</t>
  </si>
  <si>
    <t xml:space="preserve">Water Treatment Works </t>
  </si>
  <si>
    <t>3a.12</t>
  </si>
  <si>
    <t>3b.6</t>
  </si>
  <si>
    <t>3a.13</t>
  </si>
  <si>
    <t>3b.7</t>
  </si>
  <si>
    <t>Distribution</t>
  </si>
  <si>
    <t>Treated Water Pumping</t>
  </si>
  <si>
    <t>3a.14</t>
  </si>
  <si>
    <t>3b.8</t>
  </si>
  <si>
    <t>3a.15</t>
  </si>
  <si>
    <t>3b.9/3b.10</t>
  </si>
  <si>
    <t>Treated Water Storage</t>
  </si>
  <si>
    <t>Water towers</t>
  </si>
  <si>
    <t>3a.16</t>
  </si>
  <si>
    <t>Service reservoirs</t>
  </si>
  <si>
    <t>3a.17</t>
  </si>
  <si>
    <t>3b.11</t>
  </si>
  <si>
    <t>Water Mains</t>
  </si>
  <si>
    <t>Water trunk mains &lt;=300mm</t>
  </si>
  <si>
    <t>3a.18</t>
  </si>
  <si>
    <t>Water trunk mains &gt;300mm</t>
  </si>
  <si>
    <t>3a.19</t>
  </si>
  <si>
    <t>3b.12</t>
  </si>
  <si>
    <t>Water trunk mains asbestos cement</t>
  </si>
  <si>
    <t>3a.20</t>
  </si>
  <si>
    <t>3b.13</t>
  </si>
  <si>
    <t>Water distribution mains &lt;=300mm</t>
  </si>
  <si>
    <t>3a.21</t>
  </si>
  <si>
    <t>Water distribution mains &gt;300mm</t>
  </si>
  <si>
    <t>3a.22</t>
  </si>
  <si>
    <t>3b.14</t>
  </si>
  <si>
    <t>Water distribution mains asbestos cement</t>
  </si>
  <si>
    <t>3a.23</t>
  </si>
  <si>
    <t>Supply pipes</t>
  </si>
  <si>
    <t>3a.24</t>
  </si>
  <si>
    <t>Communication pipes - lead</t>
  </si>
  <si>
    <t>3a.25</t>
  </si>
  <si>
    <t>Communication pipes - non-lead</t>
  </si>
  <si>
    <t>3a.26</t>
  </si>
  <si>
    <t>Ancillaries</t>
  </si>
  <si>
    <t>3a.27</t>
  </si>
  <si>
    <t>Water Meters</t>
  </si>
  <si>
    <t>Non-industrial customer water meters</t>
  </si>
  <si>
    <t>3a.28</t>
  </si>
  <si>
    <t>Industrial customer water meters</t>
  </si>
  <si>
    <t>3a.29</t>
  </si>
  <si>
    <t>Network water meters</t>
  </si>
  <si>
    <t>3a.30</t>
  </si>
  <si>
    <t>3a.31</t>
  </si>
  <si>
    <t>Total Water (Block B and Block E excluding Communication pipes - lead)</t>
  </si>
  <si>
    <t>3a.32</t>
  </si>
  <si>
    <t>Collection</t>
  </si>
  <si>
    <t>Pumped Combined Rising Mains</t>
  </si>
  <si>
    <t>3a.33</t>
  </si>
  <si>
    <t>Gravity Sewers (Excluding Laterals and Private Sewers)</t>
  </si>
  <si>
    <t>3a.34</t>
  </si>
  <si>
    <t>Laterals and Private Sewers</t>
  </si>
  <si>
    <t>3a.35</t>
  </si>
  <si>
    <t>Combined Sewer Overflow</t>
  </si>
  <si>
    <t>Screened</t>
  </si>
  <si>
    <t>3a.36</t>
  </si>
  <si>
    <t>Unscreened</t>
  </si>
  <si>
    <t>3a.37</t>
  </si>
  <si>
    <t>3b.15</t>
  </si>
  <si>
    <t>Sewage Pumping Stations (Combined)</t>
  </si>
  <si>
    <t>3a.38</t>
  </si>
  <si>
    <t>3b.16</t>
  </si>
  <si>
    <t>3a.39</t>
  </si>
  <si>
    <t>Other Sewage Structures (Combined)</t>
  </si>
  <si>
    <t>3a.40</t>
  </si>
  <si>
    <t>Infinite-Life Assets (Combined)</t>
  </si>
  <si>
    <t>Vitrified clay</t>
  </si>
  <si>
    <t>3a.41</t>
  </si>
  <si>
    <t>3a.42</t>
  </si>
  <si>
    <t>3b.17</t>
  </si>
  <si>
    <t>Wastewater Treatment Works</t>
  </si>
  <si>
    <t>Wastewater Treatment Works (Combined)</t>
  </si>
  <si>
    <t>3a.43</t>
  </si>
  <si>
    <t>3b.18</t>
  </si>
  <si>
    <t>3a.44</t>
  </si>
  <si>
    <t>Cess and Septic Tanks (Combined)</t>
  </si>
  <si>
    <t>3a.45</t>
  </si>
  <si>
    <t>3a.46</t>
  </si>
  <si>
    <t>3b.19</t>
  </si>
  <si>
    <t>Sludge Treatment Centres (Combined)</t>
  </si>
  <si>
    <t>3a.47</t>
  </si>
  <si>
    <t>3b.20</t>
  </si>
  <si>
    <t>3a.48</t>
  </si>
  <si>
    <t>Discharge</t>
  </si>
  <si>
    <t>Outfalls From Treatment (Combined)</t>
  </si>
  <si>
    <t>3a.49</t>
  </si>
  <si>
    <t>Total Foul Sewage &amp; Surface Water Shared Assets</t>
  </si>
  <si>
    <t>3a.50</t>
  </si>
  <si>
    <t>Foul Sewage Only</t>
  </si>
  <si>
    <t>Sewage and Sludge Pumping Mains (Foul Only)</t>
  </si>
  <si>
    <t>3a.51</t>
  </si>
  <si>
    <t>Emergency Outfalls (Foul Only)</t>
  </si>
  <si>
    <t>3a.52</t>
  </si>
  <si>
    <t>Sewage Pumping Stations (Foul Only)</t>
  </si>
  <si>
    <t>3a.53</t>
  </si>
  <si>
    <t>3a.54</t>
  </si>
  <si>
    <t>Other Sewage Structures (Foul Only)</t>
  </si>
  <si>
    <t>3a.55</t>
  </si>
  <si>
    <t>Infinite-Life Assets (Foul Only)</t>
  </si>
  <si>
    <t>3a.56</t>
  </si>
  <si>
    <t>3a.57</t>
  </si>
  <si>
    <t>Wastewater Treatment Works (Foul Only)</t>
  </si>
  <si>
    <t>3a.58</t>
  </si>
  <si>
    <t>3a.59</t>
  </si>
  <si>
    <t>Cess and Septic Tanks (Foul Only)</t>
  </si>
  <si>
    <t>3a.60</t>
  </si>
  <si>
    <t>3a.61</t>
  </si>
  <si>
    <t>Outfalls From Treatment (Foul Only)</t>
  </si>
  <si>
    <t>3a.62</t>
  </si>
  <si>
    <t>Total Foul Sewage Only</t>
  </si>
  <si>
    <t>3a.63</t>
  </si>
  <si>
    <t>Surface Water Only</t>
  </si>
  <si>
    <t>Sewage and Sludge Pumping Mains (Surface Water Only)</t>
  </si>
  <si>
    <t>3a.64</t>
  </si>
  <si>
    <t>Emergency Outfalls (Surface Water Only)</t>
  </si>
  <si>
    <t>3a.65</t>
  </si>
  <si>
    <t>Surface Water Pumping Stations</t>
  </si>
  <si>
    <t>3a.66</t>
  </si>
  <si>
    <t>3a.67</t>
  </si>
  <si>
    <t>Other Surface Water Structures</t>
  </si>
  <si>
    <t>3a.68</t>
  </si>
  <si>
    <t>Infinite-Life Assets (Surface Water Only)</t>
  </si>
  <si>
    <t>3a.69</t>
  </si>
  <si>
    <t>Surface Water Storage and Treatment (Nature-based)</t>
  </si>
  <si>
    <t>SUDS</t>
  </si>
  <si>
    <t>3a.70</t>
  </si>
  <si>
    <t>Wetlands</t>
  </si>
  <si>
    <t>3a.71</t>
  </si>
  <si>
    <t>Reed beds</t>
  </si>
  <si>
    <t>3a.72</t>
  </si>
  <si>
    <t>Swales</t>
  </si>
  <si>
    <t>3a.73</t>
  </si>
  <si>
    <t>Rain gardens</t>
  </si>
  <si>
    <t>3a.74</t>
  </si>
  <si>
    <t>3a.75</t>
  </si>
  <si>
    <t>Surface Water Storage and Treatment (Surface Water Only)</t>
  </si>
  <si>
    <t>3a.76</t>
  </si>
  <si>
    <t>Outfalls From Treatment (Surface Water Only)</t>
  </si>
  <si>
    <t>3a.77</t>
  </si>
  <si>
    <t>Total Surface Water Only</t>
  </si>
  <si>
    <t>3a.78</t>
  </si>
  <si>
    <t>Business Services</t>
  </si>
  <si>
    <t>Support Services</t>
  </si>
  <si>
    <t>Vehicles</t>
  </si>
  <si>
    <t>3a.79</t>
  </si>
  <si>
    <t>Digital</t>
  </si>
  <si>
    <t>3a.80</t>
  </si>
  <si>
    <t>Facilities and estates</t>
  </si>
  <si>
    <t>3a.81</t>
  </si>
  <si>
    <t xml:space="preserve">Renewable energy </t>
  </si>
  <si>
    <t>3a.82</t>
  </si>
  <si>
    <t>Scientific services</t>
  </si>
  <si>
    <t>3a.83</t>
  </si>
  <si>
    <t>3a.84</t>
  </si>
  <si>
    <t>Total Water &amp; Wastewater Shared Assets</t>
  </si>
  <si>
    <t>3a.85</t>
  </si>
  <si>
    <t>Total Assets (Block B and Block E excluding Communication pipes - lead)</t>
  </si>
  <si>
    <t>Table 3b. Asset Health</t>
  </si>
  <si>
    <t>Please refer to the supporting commentary for Table 3b (Asset Health) in the Data Table Commentaries document for further explanation of the data items.</t>
  </si>
  <si>
    <t>Block B: Asset Health Under (Reference) Scenario A</t>
  </si>
  <si>
    <t>Block C: Asset Health Under Alternative Scenarios</t>
  </si>
  <si>
    <t>Mapping to table 3a</t>
  </si>
  <si>
    <t>Level 1 asset model categorisations</t>
  </si>
  <si>
    <t>Asset health as at 31 March 2025 (% total assets)</t>
  </si>
  <si>
    <t>Total SRC27 maintenance expenditure (£m) (2024-25 price base)</t>
  </si>
  <si>
    <t>Asset health as at 31 March 2033 (% total assets)</t>
  </si>
  <si>
    <t>Long-term planned maintenance expenditure (£m) (2024-25 price base)</t>
  </si>
  <si>
    <t>Asset health as at 31 March 2051 (% total assets)</t>
  </si>
  <si>
    <t>Asset health as at 31 March 2033 under Scenario B (% total assets)</t>
  </si>
  <si>
    <t>Asset health as at 31 March 2033 under Scenario C (% total assets)</t>
  </si>
  <si>
    <t>EHI1</t>
  </si>
  <si>
    <t>EHI2</t>
  </si>
  <si>
    <t>EHI3</t>
  </si>
  <si>
    <t>EHI4</t>
  </si>
  <si>
    <t>EHIx</t>
  </si>
  <si>
    <t>Source</t>
  </si>
  <si>
    <t>Ground Water Sources</t>
  </si>
  <si>
    <t>Civil</t>
  </si>
  <si>
    <t>Water Treatment</t>
  </si>
  <si>
    <t>Water Treatment Works</t>
  </si>
  <si>
    <t>Water Network</t>
  </si>
  <si>
    <t>3b.9</t>
  </si>
  <si>
    <t>3b.10</t>
  </si>
  <si>
    <t>Water Trunk Mains (excl. Asbestos Cement)</t>
  </si>
  <si>
    <t>Infra</t>
  </si>
  <si>
    <t>Water Trunk Mains (Asbestos Cement)</t>
  </si>
  <si>
    <t>Water Distribution Mains (excl. Asbestos Cement)</t>
  </si>
  <si>
    <t>Water Distribution Mains (Asbestos Cement)</t>
  </si>
  <si>
    <t>Wastewater</t>
  </si>
  <si>
    <t>Wastewater Network</t>
  </si>
  <si>
    <t>Sewage Pumping Stations</t>
  </si>
  <si>
    <t>Wastewater Treatment</t>
  </si>
  <si>
    <t>Sewage Treatment Works</t>
  </si>
  <si>
    <t>Sludge Treatment Centres</t>
  </si>
  <si>
    <t>3b.21</t>
  </si>
  <si>
    <t>Total Modelled Assets</t>
  </si>
  <si>
    <t>3b.22</t>
  </si>
  <si>
    <t>3b.23</t>
  </si>
  <si>
    <t>3b.24</t>
  </si>
  <si>
    <t>3b.25</t>
  </si>
  <si>
    <t>3b.26</t>
  </si>
  <si>
    <t>3b.27</t>
  </si>
  <si>
    <t>3b.28</t>
  </si>
  <si>
    <t>3b.29</t>
  </si>
  <si>
    <t>3b.30</t>
  </si>
  <si>
    <t>3b.31</t>
  </si>
  <si>
    <t>3b.32</t>
  </si>
  <si>
    <t>Total Infinite-Life Assets</t>
  </si>
  <si>
    <t>3b.33</t>
  </si>
  <si>
    <t>3b.34</t>
  </si>
  <si>
    <t>3b.35</t>
  </si>
  <si>
    <t>3b.36</t>
  </si>
  <si>
    <t>3b.37</t>
  </si>
  <si>
    <t>3b.38</t>
  </si>
  <si>
    <t>3b.39</t>
  </si>
  <si>
    <t>3b.40</t>
  </si>
  <si>
    <t>3b.41</t>
  </si>
  <si>
    <t>3b.42</t>
  </si>
  <si>
    <t>3b.43</t>
  </si>
  <si>
    <t>3b.44</t>
  </si>
  <si>
    <t>3b.45</t>
  </si>
  <si>
    <t>3b.46</t>
  </si>
  <si>
    <t>3b.47</t>
  </si>
  <si>
    <t>3b.48</t>
  </si>
  <si>
    <t>3b.49</t>
  </si>
  <si>
    <t>3b.50</t>
  </si>
  <si>
    <t>3b.51</t>
  </si>
  <si>
    <t>3b.52</t>
  </si>
  <si>
    <t>3b.53</t>
  </si>
  <si>
    <t>3b.54</t>
  </si>
  <si>
    <t>3b.55</t>
  </si>
  <si>
    <t>3b.56</t>
  </si>
  <si>
    <t>3b.57</t>
  </si>
  <si>
    <t>3b.58</t>
  </si>
  <si>
    <t>3b.59</t>
  </si>
  <si>
    <t>3b.60</t>
  </si>
  <si>
    <t>3b.61</t>
  </si>
  <si>
    <t>3b.62</t>
  </si>
  <si>
    <t>3b.63</t>
  </si>
  <si>
    <t>3b.64</t>
  </si>
  <si>
    <t>3b.65</t>
  </si>
  <si>
    <t>3b.66</t>
  </si>
  <si>
    <t>3b.67</t>
  </si>
  <si>
    <t>3b.68</t>
  </si>
  <si>
    <t>3b.69</t>
  </si>
  <si>
    <t>3b.70</t>
  </si>
  <si>
    <t>Total Unmodelled Assets</t>
  </si>
  <si>
    <t xml:space="preserve">Table 4. Mains and Sewers Condition </t>
  </si>
  <si>
    <t>Please refer to the supporting commentary for Table 4 (Mains and Sewers Condition) in the Data Table Commentaries document for further explanation of the data items.</t>
  </si>
  <si>
    <t>Block A: Length of Water Mains (km) by Condition Grade as at 31 March 2025</t>
  </si>
  <si>
    <t>Condition Grade (CG)</t>
  </si>
  <si>
    <t>Asbestos cement (AC)</t>
  </si>
  <si>
    <t>Cast iron (CI)</t>
  </si>
  <si>
    <t>Ductile iron (DI)</t>
  </si>
  <si>
    <t>Polyethylene (PE)</t>
  </si>
  <si>
    <t>Polyvinyl chloride (PVC)</t>
  </si>
  <si>
    <t>Spun Iron (SI)</t>
  </si>
  <si>
    <t>Steel (S)</t>
  </si>
  <si>
    <t>4.1</t>
  </si>
  <si>
    <t>CG 1 - Excellent</t>
  </si>
  <si>
    <t>4.2</t>
  </si>
  <si>
    <t>CG 2 - Good</t>
  </si>
  <si>
    <t>4.3</t>
  </si>
  <si>
    <t>CG 3 - Adequate</t>
  </si>
  <si>
    <t>4.4</t>
  </si>
  <si>
    <t>CG 4 - Poor</t>
  </si>
  <si>
    <t>4.5</t>
  </si>
  <si>
    <t>CG 5 - Very Poor</t>
  </si>
  <si>
    <t>4.6</t>
  </si>
  <si>
    <t>Total length</t>
  </si>
  <si>
    <t>4.7</t>
  </si>
  <si>
    <t>% of asset length in condition grade 4 and 5</t>
  </si>
  <si>
    <t>Block B: Length of Water Mains (km) by Condition Grade as at 31 March 2033 (No Investment, Asset Deterioration Case Only)</t>
  </si>
  <si>
    <t>4.8</t>
  </si>
  <si>
    <t>4.9</t>
  </si>
  <si>
    <t>4.10</t>
  </si>
  <si>
    <t>4.11</t>
  </si>
  <si>
    <t>4.12</t>
  </si>
  <si>
    <t>4.13</t>
  </si>
  <si>
    <t>4.14</t>
  </si>
  <si>
    <t>Block C: Length of Water Mains (km) by Condition Grade as at 31 March 2033 (Proposed Investment Case)</t>
  </si>
  <si>
    <t>4.15</t>
  </si>
  <si>
    <t>4.16</t>
  </si>
  <si>
    <t>4.17</t>
  </si>
  <si>
    <t>4.18</t>
  </si>
  <si>
    <t>4.19</t>
  </si>
  <si>
    <t>4.20</t>
  </si>
  <si>
    <t>4.21</t>
  </si>
  <si>
    <t>Block D: Length of Water Mains (km) by Equipment Health Index Band as at 31 March 2025</t>
  </si>
  <si>
    <t>Equipment Health Index (EHI)</t>
  </si>
  <si>
    <t>4.22</t>
  </si>
  <si>
    <t>EHI 1</t>
  </si>
  <si>
    <t>4.23</t>
  </si>
  <si>
    <t>EHI 2</t>
  </si>
  <si>
    <t>4.24</t>
  </si>
  <si>
    <t>EHI 3</t>
  </si>
  <si>
    <t>4.25</t>
  </si>
  <si>
    <t>EHI 4</t>
  </si>
  <si>
    <t>4.26</t>
  </si>
  <si>
    <t>EHI X</t>
  </si>
  <si>
    <t>4.27</t>
  </si>
  <si>
    <t>Block E: Length of Water Mains (km) by Equipment Health Index Band as at 31 March 2033 (Proposed Investment Case)</t>
  </si>
  <si>
    <t>4.28</t>
  </si>
  <si>
    <t>4.29</t>
  </si>
  <si>
    <t>4.30</t>
  </si>
  <si>
    <t>4.31</t>
  </si>
  <si>
    <t>4.32</t>
  </si>
  <si>
    <t>4.33</t>
  </si>
  <si>
    <t>Block F: Length of Wastewater Sewers (km) by Condition Grade as at 31 March 2025</t>
  </si>
  <si>
    <t>Combined sewers</t>
  </si>
  <si>
    <t>Foul only sewers</t>
  </si>
  <si>
    <t>Surface water only sewers</t>
  </si>
  <si>
    <t>Other wastewater network pipes</t>
  </si>
  <si>
    <t>Sewage pumping mains</t>
  </si>
  <si>
    <t>"Legacy" public sewers</t>
  </si>
  <si>
    <t>Lateral drains (s105A sewers)</t>
  </si>
  <si>
    <t>4.34</t>
  </si>
  <si>
    <t>4.35</t>
  </si>
  <si>
    <t>4.36</t>
  </si>
  <si>
    <t>C6</t>
  </si>
  <si>
    <t>4.37</t>
  </si>
  <si>
    <t>4.38</t>
  </si>
  <si>
    <t>4.39</t>
  </si>
  <si>
    <t>4.40</t>
  </si>
  <si>
    <t>Block G: Length of Wastewater Sewers (km) by Condition Grade as at 31 March 2033 (No Investment, Asset Deterioration Case Only)</t>
  </si>
  <si>
    <t>4.41</t>
  </si>
  <si>
    <t>4.42</t>
  </si>
  <si>
    <t>4.43</t>
  </si>
  <si>
    <t>4.44</t>
  </si>
  <si>
    <t>4.45</t>
  </si>
  <si>
    <t>4.46</t>
  </si>
  <si>
    <t>4.47</t>
  </si>
  <si>
    <t>Block H: Length of Wastewater Sewers (km) by Condition Grade as at 31 March 2033 (Proposed Investment Case)</t>
  </si>
  <si>
    <t>4.48</t>
  </si>
  <si>
    <t>4.49</t>
  </si>
  <si>
    <t>4.50</t>
  </si>
  <si>
    <t>4.51</t>
  </si>
  <si>
    <t>4.52</t>
  </si>
  <si>
    <t>4.53</t>
  </si>
  <si>
    <t>4.54</t>
  </si>
  <si>
    <t>Block I: Length of Wastewater Sewers (km) by Equipment Health Index Band as at 31 March 2025</t>
  </si>
  <si>
    <t>4.55</t>
  </si>
  <si>
    <t>4.56</t>
  </si>
  <si>
    <t>4.57</t>
  </si>
  <si>
    <t>4.58</t>
  </si>
  <si>
    <t>4.59</t>
  </si>
  <si>
    <t>4.60</t>
  </si>
  <si>
    <t>Block J: Length of Wastewater Sewers (km) by Equipment Health Index Band as at 31 March 2033 (Proposed Investment Case)</t>
  </si>
  <si>
    <t>4.61</t>
  </si>
  <si>
    <t>4.62</t>
  </si>
  <si>
    <t>4.63</t>
  </si>
  <si>
    <t>4.64</t>
  </si>
  <si>
    <t>4.65</t>
  </si>
  <si>
    <t>4.66</t>
  </si>
  <si>
    <t>Condition grade definitions for water mains</t>
  </si>
  <si>
    <t>Bursts average up to 125/1000km/annum over four years, (equivalent to 2000 metres or more between bursts over the four-year period).</t>
  </si>
  <si>
    <t>Bursts average greater than 125 up to 250 burst/1000 km/annum over four years, (equivalent to less than 2000 metres down to 1000 metres between bursts over the four-year period).</t>
  </si>
  <si>
    <t>Bursts average greater than 250 up to 500 bursts/1000km/annum over four years (equivalent to less than 1000 metres down to 500 metres between bursts over the four-year period).</t>
  </si>
  <si>
    <t>Bursts average greater than 500 up to 1000/1000 km/annum over four years (equivalent to less than 500 metres down to 250 metres between bursts over the four-year period).</t>
  </si>
  <si>
    <t>Bursts average greater than 1000/1000 km/annum over four years (equivalent to less than 250 metres between bursts over the four-year period).</t>
  </si>
  <si>
    <t>Condition grade definitions for wastewater sewers</t>
  </si>
  <si>
    <t>Collapse average up to 12/1000km/annum over four years, (equivalent to 20km or more between collapses over the four-year period).</t>
  </si>
  <si>
    <t xml:space="preserve">Collapse average greater than 12 up to 25 burst/1000 km/annum over four years, (equivalent to less than 20km metres down to 10km between collapses over the four-year period). </t>
  </si>
  <si>
    <t xml:space="preserve">Collapse average greater than 25 up to 50 collapses/1000km/annum over four years (equivalent to less than 10km down to 5km between collapses over the four-year period). </t>
  </si>
  <si>
    <t>Collapse average greater than 50 up to 100/1000 km/annum over four years (equivalent to less than 5km down to 2.5km between collapses over the four-year period).</t>
  </si>
  <si>
    <t>Collapse average greater than 100/1000 km/annum over four years (equivalent to less than 2.5km between collapses over the four-year period).</t>
  </si>
  <si>
    <t>Equipment Health Index (EHI) definitions</t>
  </si>
  <si>
    <t>Length of network with actual asset age less than 65% of expected asset life</t>
  </si>
  <si>
    <t>Length of network with actual asset age between 65% and 85% of expected asset life</t>
  </si>
  <si>
    <t>Length of network with actual asset age between 85% and 100% of expected asset life</t>
  </si>
  <si>
    <t>Length of network with actual asset age more than 100% of expected asset life</t>
  </si>
  <si>
    <t>Unable to quantify</t>
  </si>
  <si>
    <t>Table 5. SRC27 Projects and Programmes</t>
  </si>
  <si>
    <t>Please refer to the supporting commentary for Table 5 (Projects and Programmes) in the Data Table Commentaries document for further explanation of the data items.</t>
  </si>
  <si>
    <t>5.1</t>
  </si>
  <si>
    <t>Total capital-based projects and programmes</t>
  </si>
  <si>
    <t>5.2</t>
  </si>
  <si>
    <t>Total operating-based projects and programmes</t>
  </si>
  <si>
    <t>5.3</t>
  </si>
  <si>
    <t>Total projects and programmes</t>
  </si>
  <si>
    <t>Block A: Project and Programme Data</t>
  </si>
  <si>
    <t>Block B: Capital Expenditure (£m; 2024-25 Price Base)</t>
  </si>
  <si>
    <t>Block C: Capital Expenditure (£m; Outturn Prices)</t>
  </si>
  <si>
    <t>Block D: Operating Expenditure (£m; 2024-25 Price Base)</t>
  </si>
  <si>
    <t>Block E: Primary Benefits - Outputs or Interventions</t>
  </si>
  <si>
    <t>Block F: Primary Benefits - Outcomes</t>
  </si>
  <si>
    <t>Block G: Secondary Benefits - Outputs or Interventions</t>
  </si>
  <si>
    <t>Block H: Secondary Benefits - Outcomes</t>
  </si>
  <si>
    <t>Block I: Partnerships</t>
  </si>
  <si>
    <t>Block J: Projects Spanning More Than One Regulatory Period</t>
  </si>
  <si>
    <t>Block K: Phosphorus Removal Project</t>
  </si>
  <si>
    <t>Block L: Sanitary Tightened Permit Project</t>
  </si>
  <si>
    <t>Block M: Storm Overflows Project</t>
  </si>
  <si>
    <t>Block N: Water Resources Project</t>
  </si>
  <si>
    <t>Navigation (SW addition)</t>
  </si>
  <si>
    <t>Unique ID</t>
  </si>
  <si>
    <t>Description</t>
  </si>
  <si>
    <t>Charge path scenario</t>
  </si>
  <si>
    <t>Capital-based or operating-based solution</t>
  </si>
  <si>
    <t>Benefit type: grey, hybrid or blue-green solution</t>
  </si>
  <si>
    <t xml:space="preserve">Benefit type: catchment or local solution </t>
  </si>
  <si>
    <t>Allocation of expenditure to maintenance: replacement (%)</t>
  </si>
  <si>
    <t>Allocation of expenditure to maintenance: repair &amp; refurbishment (%)</t>
  </si>
  <si>
    <t>Allocation of expenditure to enhancement (%)</t>
  </si>
  <si>
    <t>Allocation of expenditure to growth (%)</t>
  </si>
  <si>
    <t>Allocation of expenditure to climate change mitigation and adaptation (%)</t>
  </si>
  <si>
    <t>Ex-PFI asset</t>
  </si>
  <si>
    <t>Investment period</t>
  </si>
  <si>
    <t>Committed status</t>
  </si>
  <si>
    <t>Forecast Commitment date (Gate 90)</t>
  </si>
  <si>
    <t>Forecast Start On Site date</t>
  </si>
  <si>
    <t>Forecast Acceptance date (Gate 100)</t>
  </si>
  <si>
    <t>Committed List forecast Acceptance date (Gate 100)</t>
  </si>
  <si>
    <t>Forecast Financial Completion date (Gate 110)</t>
  </si>
  <si>
    <t>Committed List forecast Financial Completion date (Gate 110)</t>
  </si>
  <si>
    <t>Pre-SRC27</t>
  </si>
  <si>
    <t>Total in SRC27</t>
  </si>
  <si>
    <t>Total risk allowance in SRC27</t>
  </si>
  <si>
    <t>Total expenditure</t>
  </si>
  <si>
    <t>Total risk allowance</t>
  </si>
  <si>
    <t>Output or intervention type</t>
  </si>
  <si>
    <t>Primary output</t>
  </si>
  <si>
    <t>Sub asset category</t>
  </si>
  <si>
    <t>Total number of assets in the sub asset category as at 31 March 2025</t>
  </si>
  <si>
    <t>Expected asset lifetime</t>
  </si>
  <si>
    <t>Allocation of expenditure to output/ intervention (%)</t>
  </si>
  <si>
    <t>Primary outcome</t>
  </si>
  <si>
    <t>Secondary output</t>
  </si>
  <si>
    <t>Secondary outcome</t>
  </si>
  <si>
    <t>Project delivered in partnership</t>
  </si>
  <si>
    <t>Partner contribution (£m; 2024-25 price base)</t>
  </si>
  <si>
    <t>SRC21 allowance (£m; 2024-25 price base)</t>
  </si>
  <si>
    <t>SRC27 allowance (£m; 2024-25 price base)</t>
  </si>
  <si>
    <t>Total allowance (£m; 2024-25 price base)</t>
  </si>
  <si>
    <t>Is this a phosphorus removal project?</t>
  </si>
  <si>
    <t>Historical consent (mg/l)</t>
  </si>
  <si>
    <t>Enhanced consent (mg/l)</t>
  </si>
  <si>
    <t>Is this a sanitary tightened permit project?</t>
  </si>
  <si>
    <t>Is this a storm overflows project?</t>
  </si>
  <si>
    <t>Project type</t>
  </si>
  <si>
    <r>
      <t>Storage equivalent (m</t>
    </r>
    <r>
      <rPr>
        <b/>
        <vertAlign val="superscript"/>
        <sz val="11"/>
        <rFont val="Calibri"/>
        <family val="2"/>
        <scheme val="minor"/>
      </rPr>
      <t>3</t>
    </r>
    <r>
      <rPr>
        <b/>
        <sz val="11"/>
        <rFont val="Calibri"/>
        <family val="2"/>
        <scheme val="minor"/>
      </rPr>
      <t>)</t>
    </r>
  </si>
  <si>
    <t>Is this a water resources project?</t>
  </si>
  <si>
    <t>Delivery year (in use)</t>
  </si>
  <si>
    <t>Interconnectors only: length (km)</t>
  </si>
  <si>
    <t>Interconnectors only: diameter (mm)</t>
  </si>
  <si>
    <t>Interconnectors only: pipe material (freeform text input)</t>
  </si>
  <si>
    <t>Interconnectors only: pumping capacity installed (kW)</t>
  </si>
  <si>
    <r>
      <t>Interconnectors only: storage capacity installed (m</t>
    </r>
    <r>
      <rPr>
        <b/>
        <vertAlign val="superscript"/>
        <sz val="11"/>
        <rFont val="Calibri"/>
        <family val="2"/>
        <scheme val="minor"/>
      </rPr>
      <t>3</t>
    </r>
    <r>
      <rPr>
        <b/>
        <sz val="11"/>
        <rFont val="Calibri"/>
        <family val="2"/>
        <scheme val="minor"/>
      </rPr>
      <t>)</t>
    </r>
  </si>
  <si>
    <t>Interconnectors only: transfer capacity (Ml/d)</t>
  </si>
  <si>
    <t>Need for Reference</t>
  </si>
  <si>
    <t>Table 3a Ref</t>
  </si>
  <si>
    <t>Table 2 Row</t>
  </si>
  <si>
    <t>Table 3b Ref</t>
  </si>
  <si>
    <t>P5363110149-3295 (Reference) Scenario A</t>
  </si>
  <si>
    <t>WWTW Flow to full treatment mitigation measures</t>
  </si>
  <si>
    <t>(Reference) Scenario A</t>
  </si>
  <si>
    <t>Capital-based solution</t>
  </si>
  <si>
    <t/>
  </si>
  <si>
    <t>No</t>
  </si>
  <si>
    <t>Planned for SRC27</t>
  </si>
  <si>
    <t>Investment pre-development</t>
  </si>
  <si>
    <t>Enhancement Output</t>
  </si>
  <si>
    <t>N/A</t>
  </si>
  <si>
    <t>Select</t>
  </si>
  <si>
    <t>T2.46</t>
  </si>
  <si>
    <t>P5363113494-953 (Reference) Scenario A</t>
  </si>
  <si>
    <t>Whitburn PFI WwTW River Almond Ww WFD Improvements</t>
  </si>
  <si>
    <t>Yes</t>
  </si>
  <si>
    <t>Population Equivalent</t>
  </si>
  <si>
    <t>T2.49</t>
  </si>
  <si>
    <t>AR3-753 (Reference) Scenario A</t>
  </si>
  <si>
    <t>When development occurs in a catchment, it may be necessary to accelerate to refurbishment or replacement cycles support growth requirements</t>
  </si>
  <si>
    <t>Investment in-development/pre-commitment</t>
  </si>
  <si>
    <t>Replacement Intervention</t>
  </si>
  <si>
    <t>Number of WWTW sites requiring RRR activities to support Part 4 Growth</t>
  </si>
  <si>
    <t>P5363113362-3281 (Reference) Scenario A</t>
  </si>
  <si>
    <t>WFD Verification and Weir Calibration 5155530000</t>
  </si>
  <si>
    <t>T2.43</t>
  </si>
  <si>
    <t>P5363110110-807 (Reference) Scenario A</t>
  </si>
  <si>
    <t>West Central System - Screening (WWTW)</t>
  </si>
  <si>
    <t>T2.15</t>
  </si>
  <si>
    <t>P5363110106-807 (Reference) Scenario A</t>
  </si>
  <si>
    <t>West Central System - Meadowhead - Conversion to dewatering</t>
  </si>
  <si>
    <t>P5363110100-807 (Reference) Scenario A</t>
  </si>
  <si>
    <t>West Central System - Kinniel Kerse - Conversion to dewatering</t>
  </si>
  <si>
    <t>P5363110125-807 (Reference) Scenario A</t>
  </si>
  <si>
    <t>West Central System - GGSM</t>
  </si>
  <si>
    <t>P5363110109-807 (Reference) Scenario A</t>
  </si>
  <si>
    <t>West Central System - Galashiels - Conversion to dewatering</t>
  </si>
  <si>
    <t>P5363110111-807 (Reference) Scenario A</t>
  </si>
  <si>
    <t>West Central System - Fine Screening (STC)</t>
  </si>
  <si>
    <t>P5363110099-807 (Reference) Scenario A</t>
  </si>
  <si>
    <t>West Central System - Dalderse - Conversion to dewatering</t>
  </si>
  <si>
    <t>P5363110105-807 (Reference) Scenario A</t>
  </si>
  <si>
    <t>West Central System - Cumnock - Conversion to dewatering</t>
  </si>
  <si>
    <t>P5363112309-807 (Reference) Scenario A</t>
  </si>
  <si>
    <t>West Central Bioresource</t>
  </si>
  <si>
    <t>P5363113076-2837 (Reference) Scenario A</t>
  </si>
  <si>
    <t>We Enhance Scotland's Environment 14 - Overspill / Block Line</t>
  </si>
  <si>
    <t>Number of low carbon construction trials</t>
  </si>
  <si>
    <t>T2.58</t>
  </si>
  <si>
    <t>P5363113072-2835 (Reference) Scenario A</t>
  </si>
  <si>
    <t>We Enhance Scotland's Environment 10 - N2835 Overspill / Block line</t>
  </si>
  <si>
    <t>T2.17</t>
  </si>
  <si>
    <t>P5363110088-841 (Reference) Scenario A</t>
  </si>
  <si>
    <t>Water Resilient Dundee Partnership</t>
  </si>
  <si>
    <t>Number of surface water management planning schemes</t>
  </si>
  <si>
    <t>AR3-1301 (Reference) Scenario A</t>
  </si>
  <si>
    <t>Water Catchment Land &amp; Buildings</t>
  </si>
  <si>
    <t>Number of property asset interventions</t>
  </si>
  <si>
    <t>AR3-2423 (Reference) Scenario A</t>
  </si>
  <si>
    <t>Water ancillaries (other)</t>
  </si>
  <si>
    <t>Number of Filtration and disinfection asset interventions</t>
  </si>
  <si>
    <t>AR3-2424 (Reference) Scenario A</t>
  </si>
  <si>
    <t>Wastewater ancillaries (other)</t>
  </si>
  <si>
    <t>Number of WWTW treatment ancillaries asset interventions</t>
  </si>
  <si>
    <t>Sewage Treatment Works (Civils)</t>
  </si>
  <si>
    <t>multiple</t>
  </si>
  <si>
    <t>P5363110201-837 (Reference) Scenario A</t>
  </si>
  <si>
    <t>Project not named due to customer confidentiality (Code 5023270000)</t>
  </si>
  <si>
    <t>Number of properties removed from internal flooding at risk register.</t>
  </si>
  <si>
    <t>T2.23</t>
  </si>
  <si>
    <t>AR3-589 (Reference) Scenario A</t>
  </si>
  <si>
    <t>Upkeep of hydraulic models to ensure they are fit to use</t>
  </si>
  <si>
    <t>Number of water hydraulic models maintained</t>
  </si>
  <si>
    <t>Under£6M-787 (Reference) Scenario A</t>
  </si>
  <si>
    <t>Understand level of treatment resilience as a result of climate change and other plausible hazards</t>
  </si>
  <si>
    <t>T2.32</t>
  </si>
  <si>
    <t>P5363111847-957 (Reference) Scenario A</t>
  </si>
  <si>
    <t>UID-Leith Tower St Malmaison Hotel CSO</t>
  </si>
  <si>
    <t>T2.12</t>
  </si>
  <si>
    <t>P5363111841-957 (Reference) Scenario A</t>
  </si>
  <si>
    <t>UID-Dean Village Saunders Street CSO</t>
  </si>
  <si>
    <t>P5363111838-3287 (Reference) Scenario A</t>
  </si>
  <si>
    <t>UID-Coatbridge OS Thistlebank Cottage CSO</t>
  </si>
  <si>
    <t>P5363111853-957 (Reference) Scenario A</t>
  </si>
  <si>
    <t>UID Warriston St Marks Park CSO</t>
  </si>
  <si>
    <t>P5363113418-957 (Reference) Scenario A</t>
  </si>
  <si>
    <t>UID- Warriston Recreation Ground CSO</t>
  </si>
  <si>
    <t>P5363113423-957 (Reference) Scenario A</t>
  </si>
  <si>
    <t>UID Warriston OS 31 Eyre Place CSO</t>
  </si>
  <si>
    <t>P5363113462-3287 (Reference) Scenario A</t>
  </si>
  <si>
    <t>UID -Stonehouse WwTW 3DWF CSO and Stonehouse WwTW 6DWF CSO  &amp;  Stonehouse WwTW Upper Clyde Ww WFD Improvement</t>
  </si>
  <si>
    <t>P5363113462-957 (Reference) Scenario A</t>
  </si>
  <si>
    <t>P5363113421-957 (Reference) Scenario A</t>
  </si>
  <si>
    <t>UID- Stockbridge Tennis Courts  Arboretum Avenue CSO</t>
  </si>
  <si>
    <t>P5363113463-3287 (Reference) Scenario A</t>
  </si>
  <si>
    <t>UID- Salsburgh WwTw 3DWF CSO</t>
  </si>
  <si>
    <t>P5363111839-957 (Reference) Scenario A</t>
  </si>
  <si>
    <t>UID RO 63 Connaught Place CSO</t>
  </si>
  <si>
    <t>P5363111854-957 (Reference) Scenario A</t>
  </si>
  <si>
    <t>UID RO 1 Wester Coates Place</t>
  </si>
  <si>
    <t>P53631110001-957 (Reference) Scenario A</t>
  </si>
  <si>
    <t>UID Programme to be allocated</t>
  </si>
  <si>
    <t>P5363111851-957 (Reference) Scenario A</t>
  </si>
  <si>
    <t>UID Murrayfield Roseburn Cliff CSO</t>
  </si>
  <si>
    <t>P5363111850-957 (Reference) Scenario A</t>
  </si>
  <si>
    <t>UID Leith Shore St Timber Bush CSO</t>
  </si>
  <si>
    <t>P5363111846-957 (Reference) Scenario A</t>
  </si>
  <si>
    <t>UID Leith Shore St Bernard St CSO</t>
  </si>
  <si>
    <t>P5363111849-957 (Reference) Scenario A</t>
  </si>
  <si>
    <t>UID- Leith Sheriff Brae CSO</t>
  </si>
  <si>
    <t>P5363113422-957 (Reference) Scenario A</t>
  </si>
  <si>
    <t>UID LEITH KEDDIE GARDENS NO1 CSO</t>
  </si>
  <si>
    <t>P5363111845-957 (Reference) Scenario A</t>
  </si>
  <si>
    <t>UID Leith  Coalhill CSO</t>
  </si>
  <si>
    <t>P5363111855-3287 (Reference) Scenario A</t>
  </si>
  <si>
    <t>UID- Harthill Storm Tanks</t>
  </si>
  <si>
    <t>P5363111842-957 (Reference) Scenario A</t>
  </si>
  <si>
    <t>UID Dean Village Hawthorn Bank Lane CSO</t>
  </si>
  <si>
    <t>P5363111840-957 (Reference) Scenario A</t>
  </si>
  <si>
    <t>UID Dean Village Dean Terrace CSO</t>
  </si>
  <si>
    <t>P5363111848-957 (Reference) Scenario A</t>
  </si>
  <si>
    <t>UID- CSO 001999 Great Junction Street</t>
  </si>
  <si>
    <t>P5363111856-3287 (Reference) Scenario A</t>
  </si>
  <si>
    <t>UID- Blackburn Storm Tanks</t>
  </si>
  <si>
    <t>P5363113420-957 (Reference) Scenario A</t>
  </si>
  <si>
    <t>UID- Arboretum Ave CSO 2</t>
  </si>
  <si>
    <t>P5363113471-957 (Reference) Scenario A</t>
  </si>
  <si>
    <t>UID - Woodside Road Stirling</t>
  </si>
  <si>
    <t>P5363111906-957 (Reference) Scenario A</t>
  </si>
  <si>
    <t>UID - Whitburn St John's Church almond Bank</t>
  </si>
  <si>
    <t>P5363111909-957 (Reference) Scenario A</t>
  </si>
  <si>
    <t>UID - Whitburn Shanks Road Cso</t>
  </si>
  <si>
    <t>P5363111910-957 (Reference) Scenario A</t>
  </si>
  <si>
    <t>UID - Whitburn Armadale Road Sps Cso</t>
  </si>
  <si>
    <t>P5363111908-957 (Reference) Scenario A</t>
  </si>
  <si>
    <t>UID - Whitburn Armadale Road N1 CSO</t>
  </si>
  <si>
    <t>P5363113475-957 (Reference) Scenario A</t>
  </si>
  <si>
    <t>UID - Valleyfield STW Inlet CSO</t>
  </si>
  <si>
    <t>P5363113453-957 (Reference) Scenario A</t>
  </si>
  <si>
    <t>UID - Valleyfield CSO Assessment</t>
  </si>
  <si>
    <t>Committed List Named Project</t>
  </si>
  <si>
    <t>P5363113498-957 (Reference) Scenario A</t>
  </si>
  <si>
    <t>UID - UDDINGSTON N O POND GLASGOW ZOO CSO</t>
  </si>
  <si>
    <t>P5363113499-957 (Reference) Scenario A</t>
  </si>
  <si>
    <t>UID - UDDINGSTON E O POND N O GLASGOW ZOO CSO</t>
  </si>
  <si>
    <t>P5363113500-957 (Reference) Scenario A</t>
  </si>
  <si>
    <t>UID - UDDINGSTON DALDOWIE CREMATORIUM NO1 CSO</t>
  </si>
  <si>
    <t>P5363113496-957 (Reference) Scenario A</t>
  </si>
  <si>
    <t>UID - UDDINGSTON ASHLEY DRIVE CSO</t>
  </si>
  <si>
    <t>P5363113501-957 (Reference) Scenario A</t>
  </si>
  <si>
    <t>UID - Uddingston 24 Kylepark Crescent CSO</t>
  </si>
  <si>
    <t>P5363113502-957 (Reference) Scenario A</t>
  </si>
  <si>
    <t>UID - UDDINGSTON 100M W O 48 GLASGOW RD CSO</t>
  </si>
  <si>
    <t>P5363113459-957 (Reference) Scenario A</t>
  </si>
  <si>
    <t>UID - Torryburn SPS CSO Valleyfield</t>
  </si>
  <si>
    <t>P5363113464-957 (Reference) Scenario A</t>
  </si>
  <si>
    <t>UID - St Bridgets Brae CSO Dalgety Bay</t>
  </si>
  <si>
    <t>P5363111836-3287 (Reference) Scenario A</t>
  </si>
  <si>
    <t>UID - Spindlehowe Rd-New Edinburgh Uddingston</t>
  </si>
  <si>
    <t>P5363113469-957 (Reference) Scenario A</t>
  </si>
  <si>
    <t>UID - Snab Lane SPS CSO and Furnace Lane CSO</t>
  </si>
  <si>
    <t>P5363113490-3287 (Reference) Scenario A</t>
  </si>
  <si>
    <t>UID - Shotts H1 WQ Needs</t>
  </si>
  <si>
    <t>P5363113461-957 (Reference) Scenario A</t>
  </si>
  <si>
    <t>UID - Preston Crescent and Spittalfield Road Inverkeithing</t>
  </si>
  <si>
    <t>P5363113451-957 (Reference) Scenario A</t>
  </si>
  <si>
    <t>UID - Polmont N S side of M9 CSO Polmonthill SPS CSO Kinneil Kerse WWTW Kinneil Kerse DOA</t>
  </si>
  <si>
    <t>P5363113454-957 (Reference) Scenario A</t>
  </si>
  <si>
    <t>UID - Picnic Site SPS CSO Fochabers 2022</t>
  </si>
  <si>
    <t>P5363113476-957 (Reference) Scenario A</t>
  </si>
  <si>
    <t>UID - NR Mains Farm CSO Carluke</t>
  </si>
  <si>
    <t>P5363113419-957 (Reference) Scenario A</t>
  </si>
  <si>
    <t>UID - Murrayfield - Corstorphine Road CSO</t>
  </si>
  <si>
    <t>P5363111904-957 (Reference) Scenario A</t>
  </si>
  <si>
    <t>UID – Mountcastle Drive North Mountcastle</t>
  </si>
  <si>
    <t>P5363113482-957 (Reference) Scenario A</t>
  </si>
  <si>
    <t>UID - MOTHERWELL R O 186-172 DALRIADA CRES</t>
  </si>
  <si>
    <t>P5363113483-957 (Reference) Scenario A</t>
  </si>
  <si>
    <t>UID - Motherwell Lockups 23 Talisman Cres Cso</t>
  </si>
  <si>
    <t>P5363113474-957 (Reference) Scenario A</t>
  </si>
  <si>
    <t>UID - MOTHERWELL CLYDEPARK STORM KING EO</t>
  </si>
  <si>
    <t>P5363113478-957 (Reference) Scenario A</t>
  </si>
  <si>
    <t>UID - MOTHERWELL CLYDEPARK STORM KING CSO</t>
  </si>
  <si>
    <t>P5363113481-957 (Reference) Scenario A</t>
  </si>
  <si>
    <t>UID - MOTHERWELL ADJ 210 FIFE DRIVE PCSO</t>
  </si>
  <si>
    <t>P5363113460-957 (Reference) Scenario A</t>
  </si>
  <si>
    <t>UID - Mill Farm CSO Invergowrie</t>
  </si>
  <si>
    <t>P5363110245-957 (Reference) Scenario A</t>
  </si>
  <si>
    <t>UID - Main Street CSO Limekilns</t>
  </si>
  <si>
    <t>P5363113456-957 (Reference) Scenario A</t>
  </si>
  <si>
    <t>UID - Main Street CSO Bonnybridge</t>
  </si>
  <si>
    <t>P5363113489-957 (Reference) Scenario A</t>
  </si>
  <si>
    <t>UID - Lumphinnans Farm CSO</t>
  </si>
  <si>
    <t>P5363113468-957 (Reference) Scenario A</t>
  </si>
  <si>
    <t>UID - Lochloy Road CSO Nairn</t>
  </si>
  <si>
    <t>P5363113484-957 (Reference) Scenario A</t>
  </si>
  <si>
    <t>UID - Lochend Rd CSO 1 Newbridge</t>
  </si>
  <si>
    <t>P5363111844-957 (Reference) Scenario A</t>
  </si>
  <si>
    <t>UID - Leith OS 77 Shore St CSO</t>
  </si>
  <si>
    <t>P5363113479-957 (Reference) Scenario A</t>
  </si>
  <si>
    <t>UID - Law 200m south of Garriongill CSO</t>
  </si>
  <si>
    <t>P5363113470-957 (Reference) Scenario A</t>
  </si>
  <si>
    <t>UID - Laurence Croft Road Stirling</t>
  </si>
  <si>
    <t>P5363113472-957 (Reference) Scenario A</t>
  </si>
  <si>
    <t>UID - Kirkhill CSO Penicuik</t>
  </si>
  <si>
    <t>P5363111843-957 (Reference) Scenario A</t>
  </si>
  <si>
    <t>UID - Haymarket Opp. 24 Magdala Crescent CSO</t>
  </si>
  <si>
    <t>P5363113480-957 (Reference) Scenario A</t>
  </si>
  <si>
    <t>UID - Greenock Storm King A B Car Park CSOs Greenock</t>
  </si>
  <si>
    <t>P5363113486-957 (Reference) Scenario A</t>
  </si>
  <si>
    <t>UID - End of John Street CSO Hamilton</t>
  </si>
  <si>
    <t>P5363111905-957 (Reference) Scenario A</t>
  </si>
  <si>
    <t>UID - Egypt Mews Cluny Place Newington</t>
  </si>
  <si>
    <t>P5363111903-957 (Reference) Scenario A</t>
  </si>
  <si>
    <t>UID - East Whitburn Torbane Drive CSO</t>
  </si>
  <si>
    <t>P5363113455-957 (Reference) Scenario A</t>
  </si>
  <si>
    <t>UID - Dysart Road CSO Kirkcaldy</t>
  </si>
  <si>
    <t>P5363113452-957 (Reference) Scenario A</t>
  </si>
  <si>
    <t>UID - Dunfermline Storm Tanks Assessment</t>
  </si>
  <si>
    <t>P5363113457-957 (Reference) Scenario A</t>
  </si>
  <si>
    <t>UID - Dumbarton East No. 1 CSO Dalreoch Scrapyard</t>
  </si>
  <si>
    <t>P5363111837-957 (Reference) Scenario A</t>
  </si>
  <si>
    <t>UID - Devondale Ave Playground CSO</t>
  </si>
  <si>
    <t>P5363113467-957 (Reference) Scenario A</t>
  </si>
  <si>
    <t>UID - David Dale CSO Stewarton</t>
  </si>
  <si>
    <t>P5363113503-957 (Reference) Scenario A</t>
  </si>
  <si>
    <t>UID - DALDOWIE WWTW PHASE 2 3DWF CSO NS671622</t>
  </si>
  <si>
    <t>P5363113504-957 (Reference) Scenario A</t>
  </si>
  <si>
    <t>UID - DALDOWIE WWTW PHASE 1 3DWF CSO NS671622</t>
  </si>
  <si>
    <t>P5363113506-957 (Reference) Scenario A</t>
  </si>
  <si>
    <t>UID - COATBRIDGE SYKESIDE SPS CSO</t>
  </si>
  <si>
    <t>P5363113497-957 (Reference) Scenario A</t>
  </si>
  <si>
    <t>UID - CLYDEBANK DALMUIR STW CSO</t>
  </si>
  <si>
    <t>P5363113507-957 (Reference) Scenario A</t>
  </si>
  <si>
    <t>UID - BOTHWELL CASTLE PARK CSO</t>
  </si>
  <si>
    <t>P5363113508-957 (Reference) Scenario A</t>
  </si>
  <si>
    <t>UID - BELLSHILL GOLF COURSE BH 18TH TEE CSO</t>
  </si>
  <si>
    <t>P5363111857-3287 (Reference) Scenario A</t>
  </si>
  <si>
    <t>UID - Bellshill Clay Crescent</t>
  </si>
  <si>
    <t>P5363111907-957 (Reference) Scenario A</t>
  </si>
  <si>
    <t>UID - Armadale Harrison Scheme Sps Cso</t>
  </si>
  <si>
    <t>P5363111852-3287 (Reference) Scenario A</t>
  </si>
  <si>
    <t>UID - Allanton H1 WQ CSOs</t>
  </si>
  <si>
    <t>P5363113487-957 (Reference) Scenario A</t>
  </si>
  <si>
    <t>UID - Adj. 115 Main St Kirkton Ave Hamilton</t>
  </si>
  <si>
    <t>P5363113465-957 (Reference) Scenario A</t>
  </si>
  <si>
    <t>UID - 2 Kirkford Bridge Stewarton</t>
  </si>
  <si>
    <t>P5363113485-957 (Reference) Scenario A</t>
  </si>
  <si>
    <t>UID -  WOODSIDE CRES B CSO NS507585</t>
  </si>
  <si>
    <t>P5363111898-957 (Reference) Scenario A</t>
  </si>
  <si>
    <t>UDDINGSTON, N/O POND/GLASGOW ZOO CSO</t>
  </si>
  <si>
    <t>P53631118981-957 (Reference) Scenario A</t>
  </si>
  <si>
    <t>P5363111986-957 (Reference) Scenario A</t>
  </si>
  <si>
    <t>UDDINGSTON, KYLEPARK SPS EO</t>
  </si>
  <si>
    <t>P5363111985-957 (Reference) Scenario A</t>
  </si>
  <si>
    <t>UDDINGSTON, KYLEPARK SPS CSO</t>
  </si>
  <si>
    <t>P5363111984-957 (Reference) Scenario A</t>
  </si>
  <si>
    <t>UDDINGSTON, KELVIN RD/NEW EDINBURGH RD</t>
  </si>
  <si>
    <t>P5363111983-957 (Reference) Scenario A</t>
  </si>
  <si>
    <t>UDDINGSTON, HOLMBRAE RD/NEW EDINBURGH RD</t>
  </si>
  <si>
    <t>P5363111897-957 (Reference) Scenario A</t>
  </si>
  <si>
    <t>UDDINGSTON, E/O POND/N/O GLASGOW ZOO CSO</t>
  </si>
  <si>
    <t>P53631118971-957 (Reference) Scenario A</t>
  </si>
  <si>
    <t>P5363111896-957 (Reference) Scenario A</t>
  </si>
  <si>
    <t>UDDINGSTON, DALDOWIE CREMATORIUM NO1 CSO</t>
  </si>
  <si>
    <t>P53631118961-957 (Reference) Scenario A</t>
  </si>
  <si>
    <t>P5363111895-957 (Reference) Scenario A</t>
  </si>
  <si>
    <t>UDDINGSTON, ASHLEY DRIVE CSO</t>
  </si>
  <si>
    <t>P53631118951-957 (Reference) Scenario A</t>
  </si>
  <si>
    <t>P5363111894-957 (Reference) Scenario A</t>
  </si>
  <si>
    <t>Uddingston, 24 Kylepark Crescent CSO</t>
  </si>
  <si>
    <t>P53631118941-957 (Reference) Scenario A</t>
  </si>
  <si>
    <t>P5363110166-957 (Reference) Scenario A</t>
  </si>
  <si>
    <t>UDDINGSTON, 100M W/O 48 GLASGOW RD CSO</t>
  </si>
  <si>
    <t>P53631101661-957 (Reference) Scenario A</t>
  </si>
  <si>
    <t>P5363113351-3281 (Reference) Scenario A</t>
  </si>
  <si>
    <t>Tyndrum</t>
  </si>
  <si>
    <t>P5363110989-3281 (Reference) Scenario A</t>
  </si>
  <si>
    <t>Turriff &amp; Badentinan &amp; Glenlatterach</t>
  </si>
  <si>
    <t>P5363112317-675 (Reference) Scenario A</t>
  </si>
  <si>
    <t>Turret - Legacy Sludge</t>
  </si>
  <si>
    <t>Sludge Treatment</t>
  </si>
  <si>
    <t>T2.29</t>
  </si>
  <si>
    <t>AR3-1206 (Reference) Scenario A</t>
  </si>
  <si>
    <t>Trial emerging alternative fuelled vehicles and provision of refuelling infrastructure.</t>
  </si>
  <si>
    <t>Number of alternative fuel refuelling infrastructure points</t>
  </si>
  <si>
    <t>Under£6M-609 (Reference) Scenario A</t>
  </si>
  <si>
    <t>Torra WTW capacity increase (linked to WQ Programme and Islay Strategy)</t>
  </si>
  <si>
    <t>Growth Output</t>
  </si>
  <si>
    <t>T2.1</t>
  </si>
  <si>
    <t>Under£6M-837 (Reference) Scenario A</t>
  </si>
  <si>
    <t>To reduce flood risk to customers impacted by repeat high consequence internal sewer flooding where not disproportionately expensive</t>
  </si>
  <si>
    <t>Under£6M-835 (Reference) Scenario A</t>
  </si>
  <si>
    <t>To reduce flood risk to customers impacted by repeat high consequence external sewer flooding where not disproportionately expensive</t>
  </si>
  <si>
    <t>Number of properties removed from external flooding at risk register.</t>
  </si>
  <si>
    <t>T2.24</t>
  </si>
  <si>
    <t>Under£6M-606 (Reference) Scenario A</t>
  </si>
  <si>
    <t>Tankers and tanker fill points to meet peak capacity at small WTW</t>
  </si>
  <si>
    <t>Number of tanker fill points installed</t>
  </si>
  <si>
    <t>Under£6M-931 (Reference) Scenario A</t>
  </si>
  <si>
    <t>Sustainable Growth Agreement - Deployment of demonstrators and catchment trials</t>
  </si>
  <si>
    <t>Number of demonstrators / catchment trials deployed</t>
  </si>
  <si>
    <t>Under£6M-929 (Reference) Scenario A</t>
  </si>
  <si>
    <t>Sustainability auditing/review of SW assets and estates to support future action and inform future investment planning.</t>
  </si>
  <si>
    <t>T2.39</t>
  </si>
  <si>
    <t>Under£6M-923 (Reference) Scenario A</t>
  </si>
  <si>
    <t>Sustainability auditing / review of Scottish Water assets and estates to support future action and inform future investment planning</t>
  </si>
  <si>
    <t>Number of Climate Change Audits</t>
  </si>
  <si>
    <t>Under£6M-841 (Reference) Scenario A</t>
  </si>
  <si>
    <t>Support local authorities in delivering high priority surface water flood risk reduction under Surface Water Management Planning (SWMP), taking into account increased flood risk from climate change and trending towards 1 in 30 year flood protection</t>
  </si>
  <si>
    <t>P777-777 (Reference) Scenario A</t>
  </si>
  <si>
    <t>Study to understand the impact of waste water discharges on the water environment -Top down adjustment</t>
  </si>
  <si>
    <t>Under£6M-777 (Reference) Scenario A</t>
  </si>
  <si>
    <t>Study to understand the impact of waste water discharges on the water environment</t>
  </si>
  <si>
    <t>P5363113426-777 (Reference) Scenario A</t>
  </si>
  <si>
    <t>Studies Unlisenced dosing</t>
  </si>
  <si>
    <t>AR3-1235 (Reference) Scenario A</t>
  </si>
  <si>
    <t>Statutory Maintenance items - Water assets</t>
  </si>
  <si>
    <t>Number of fixed wire electrical system or statutory maintenance asset interventions</t>
  </si>
  <si>
    <t>AR3-1247 (Reference) Scenario A</t>
  </si>
  <si>
    <t>Statutory Maintenance items - Wastewater network assets</t>
  </si>
  <si>
    <t>Repair &amp; Refurb Intervention</t>
  </si>
  <si>
    <t>Other output type</t>
  </si>
  <si>
    <t>AR3-1255 (Reference) Scenario A</t>
  </si>
  <si>
    <t>Statutory Maintenance items  - Wastewater Treatment assets</t>
  </si>
  <si>
    <t>Number of WWTW statutory maintenance asset interventions</t>
  </si>
  <si>
    <t>P5363112578-2841 (Reference) Scenario A</t>
  </si>
  <si>
    <t>SR27 Strategic Development Overhead - Investment Line</t>
  </si>
  <si>
    <t>T2.4</t>
  </si>
  <si>
    <t>P5363113264-785 (Reference) Scenario A</t>
  </si>
  <si>
    <t>SR27 Improve Energy Efficiency at Existing Operational Sites (WW Assets) - N785</t>
  </si>
  <si>
    <t>T2.19</t>
  </si>
  <si>
    <t>P5363112571-811 (Reference) Scenario A</t>
  </si>
  <si>
    <t>SR27 Growth Project Development to Gate 50</t>
  </si>
  <si>
    <t>T2.2</t>
  </si>
  <si>
    <t>P5363113297-2254 (Reference) Scenario A</t>
  </si>
  <si>
    <t>SR27 Energy Efficiency - Water Sites - N2254</t>
  </si>
  <si>
    <t>P5363113077-532 (Reference) Scenario A</t>
  </si>
  <si>
    <t>SR21 Turriff WTW</t>
  </si>
  <si>
    <t>T2.8</t>
  </si>
  <si>
    <t>P5363110880-2845 (Reference) Scenario A</t>
  </si>
  <si>
    <t>SR21 Tiree Resilience</t>
  </si>
  <si>
    <t>P5363110881-2845 (Reference) Scenario A</t>
  </si>
  <si>
    <t>SR21 Taymouth Growth</t>
  </si>
  <si>
    <t>P5363113090-533 (Reference) Scenario A</t>
  </si>
  <si>
    <t>SR21 Stornoway WTW</t>
  </si>
  <si>
    <t>AR3-2420 (Reference) Scenario A</t>
  </si>
  <si>
    <t>SR21 Programme Overhead</t>
  </si>
  <si>
    <t>Number of Programme Overhead management lines</t>
  </si>
  <si>
    <t>P5363113111-533 (Reference) Scenario A</t>
  </si>
  <si>
    <t>SR21 Penwhirn WTW</t>
  </si>
  <si>
    <t>P5363113111-534 (Reference) Scenario A</t>
  </si>
  <si>
    <t>P5363113086-532 (Reference) Scenario A</t>
  </si>
  <si>
    <t>SR21 Mannofield WTW Process Maximisation</t>
  </si>
  <si>
    <t>P5363113139-533 (Reference) Scenario A</t>
  </si>
  <si>
    <t>SR21 Londornoch WTW</t>
  </si>
  <si>
    <t>P5363113129-533 (Reference) Scenario A</t>
  </si>
  <si>
    <t>SR21 Glenlatterach WTW</t>
  </si>
  <si>
    <t>P5363113129-534 (Reference) Scenario A</t>
  </si>
  <si>
    <t>P5363113079-533 (Reference) Scenario A</t>
  </si>
  <si>
    <t>SR21 Glendevon WTW</t>
  </si>
  <si>
    <t>P5363113083-532 (Reference) Scenario A</t>
  </si>
  <si>
    <t>SR21 ES Glenfarg WTW upgrade</t>
  </si>
  <si>
    <t>P5363113084-532 (Reference) Scenario A</t>
  </si>
  <si>
    <t>SR21 ES Black Esk WTW</t>
  </si>
  <si>
    <t>P5363113099-533 (Reference) Scenario A</t>
  </si>
  <si>
    <t>SR21 Camphill WTW</t>
  </si>
  <si>
    <t>P5363113087-532 (Reference) Scenario A</t>
  </si>
  <si>
    <t>SR21 Bradan_WTW Future Plan</t>
  </si>
  <si>
    <t>P5363110879-2845 (Reference) Scenario A</t>
  </si>
  <si>
    <t>SR21 Balmichael Resilience</t>
  </si>
  <si>
    <t>P5363113113-536 (Reference) Scenario A</t>
  </si>
  <si>
    <t>SR21 ASD - Blairlinnans WTW</t>
  </si>
  <si>
    <t>T2.7</t>
  </si>
  <si>
    <t>P5363110887-3281 (Reference) Scenario A</t>
  </si>
  <si>
    <t>South Uist WRZ Growth and Resilience</t>
  </si>
  <si>
    <t>P5363112045-957 (Reference) Scenario A</t>
  </si>
  <si>
    <t>SOUTH QUEENSFERRY, STW CSO</t>
  </si>
  <si>
    <t>P5363111942-957 (Reference) Scenario A</t>
  </si>
  <si>
    <t>SOUTH QUEENSFERRY, STEPPS SPS CSO</t>
  </si>
  <si>
    <t>P5363111941-957 (Reference) Scenario A</t>
  </si>
  <si>
    <t>SOUTH QUEENSFERRY, ROSE LANE SPS CSO</t>
  </si>
  <si>
    <t>P5363111940-957 (Reference) Scenario A</t>
  </si>
  <si>
    <t>SOUTH QUEENSFERRY, PORT EDGAR CSO</t>
  </si>
  <si>
    <t>P5363111944-957 (Reference) Scenario A</t>
  </si>
  <si>
    <t>SOUTH QUEENSFERRY, HAWES PIER SPS CSO</t>
  </si>
  <si>
    <t>P5363111943-957 (Reference) Scenario A</t>
  </si>
  <si>
    <t>SOUTH QUEENSFERRY, FERRYBURN SPS CSO</t>
  </si>
  <si>
    <t>P5363111939-957 (Reference) Scenario A</t>
  </si>
  <si>
    <t>SOUTH QUEENSFERRY, BUTLAW SPS CSO</t>
  </si>
  <si>
    <t>Under£6M-2840 (Reference) Scenario A</t>
  </si>
  <si>
    <t>Scottish Waters statutory contribution towards the relocation and integration of Scottish Water assets associated with large infrastructure schemes - waste</t>
  </si>
  <si>
    <t>Length of service relocations - waste</t>
  </si>
  <si>
    <t>Km</t>
  </si>
  <si>
    <t>T2.31</t>
  </si>
  <si>
    <t>Under£6M-936 (Reference) Scenario A</t>
  </si>
  <si>
    <t>Scottish Water�s statutory contribution towards the relocation and integration of Scottish Water assets associated with large infrastructure schemes</t>
  </si>
  <si>
    <t>Metres</t>
  </si>
  <si>
    <t>T2.30</t>
  </si>
  <si>
    <t>AR3-881 (Reference) Scenario A</t>
  </si>
  <si>
    <t>Scientific Equipment</t>
  </si>
  <si>
    <t>Number of scientific equipment instruments replaced</t>
  </si>
  <si>
    <t>Under£6M-659 (Reference) Scenario A</t>
  </si>
  <si>
    <t>Sample around 20,000 additional properties and develop analytical model to assess risk in all properties</t>
  </si>
  <si>
    <t>Number of properties with lead sampling and risk assessment completed</t>
  </si>
  <si>
    <t>P5363112906-811 (Reference) Scenario A</t>
  </si>
  <si>
    <t>Rosewell WwTW Growth</t>
  </si>
  <si>
    <t>AR3-1203 (Reference) Scenario A</t>
  </si>
  <si>
    <t>Risk and Security</t>
  </si>
  <si>
    <t>Number of digital transformation interventions</t>
  </si>
  <si>
    <t>Under£6M-2322 (Reference) Scenario A</t>
  </si>
  <si>
    <t>Ringfenced value fixed by FD (Lighthouse projects - Craigleith, River Almond, St Marys)</t>
  </si>
  <si>
    <t>Number of Lighthouse projects delivered</t>
  </si>
  <si>
    <t>P5363113251-2322 (Reference) Scenario A</t>
  </si>
  <si>
    <t>Ringfenced - Craigleith Lighthouse - Block Line 5x £5mil</t>
  </si>
  <si>
    <t>Under£6M-578 (Reference) Scenario A</t>
  </si>
  <si>
    <t>Resolve properties confirmed with persistent low pressure</t>
  </si>
  <si>
    <t>Water network ancillaries</t>
  </si>
  <si>
    <t>T2.20</t>
  </si>
  <si>
    <t>AR3-624 (Reference) Scenario A</t>
  </si>
  <si>
    <t>Resolve matters in the interest of safety</t>
  </si>
  <si>
    <t>Number of reservoir interests of Safety interventions</t>
  </si>
  <si>
    <t>Under£6M-595 (Reference) Scenario A</t>
  </si>
  <si>
    <t>Resilience to drought for Turret supplies</t>
  </si>
  <si>
    <t>AR3-583 (Reference) Scenario A</t>
  </si>
  <si>
    <t>Replacement or planned refurbishment / repair activities on existing equipment</t>
  </si>
  <si>
    <t>Number of sites with emergency planning equipment interventions</t>
  </si>
  <si>
    <t>AR3-739 (Reference) Scenario A</t>
  </si>
  <si>
    <t>Replacement of temporary chemical dosing equipment</t>
  </si>
  <si>
    <t>Number of WWTW sites with temporary process unit interventions</t>
  </si>
  <si>
    <t>P5363112564-2252 (Reference) Scenario A</t>
  </si>
  <si>
    <t>Renewable Energy Enhancement (New) - N2252</t>
  </si>
  <si>
    <t>Number of sites assessed for renewable energy generation</t>
  </si>
  <si>
    <t>AR3-3300 (Reference) Scenario A</t>
  </si>
  <si>
    <t>Remedial work associated with RAAC at Water Operational buildings and depots</t>
  </si>
  <si>
    <t>Number of water property operational buildings interventions</t>
  </si>
  <si>
    <t>Under£6M-938 (Reference) Scenario A</t>
  </si>
  <si>
    <t>Reinvestment of the receipts from the Infrastructure Charge to create or restore capacity in the general network - Water</t>
  </si>
  <si>
    <t>T2.3</t>
  </si>
  <si>
    <t>Under£6M-2841 (Reference) Scenario A</t>
  </si>
  <si>
    <t>Reinvestment of the receipts from the Infrastructure Charge to create or restore capacity in the general network - Waste</t>
  </si>
  <si>
    <t>AR3-1302 (Reference) Scenario A</t>
  </si>
  <si>
    <t>Redundant Assets Programme - Water sites</t>
  </si>
  <si>
    <t>AR3-1303 (Reference) Scenario A</t>
  </si>
  <si>
    <t>Redundant Assets Programme - Wastewater sites</t>
  </si>
  <si>
    <t>Under£6M-2229 (Reference) Scenario A</t>
  </si>
  <si>
    <t>Reduce risk of malodour at Seafield WwTW</t>
  </si>
  <si>
    <t>T2.16</t>
  </si>
  <si>
    <t>Under£6M-839 (Reference) Scenario A</t>
  </si>
  <si>
    <t>Reduce and remove storm water in the sewer network in areas to address high priority risk areas of sewer flooding</t>
  </si>
  <si>
    <t>P5363113029-2843 (Reference) Scenario A</t>
  </si>
  <si>
    <t>RCI Newfield PS to Broadmuir TM DMA  Peterhead Newfield 12 TM</t>
  </si>
  <si>
    <t>T2.45</t>
  </si>
  <si>
    <t>Under£6M-3298 (Reference) Scenario A</t>
  </si>
  <si>
    <t>Raw Water Supplies � Improve Water Quality</t>
  </si>
  <si>
    <t>T2.10</t>
  </si>
  <si>
    <t>Under£6M-895 (Reference) Scenario A</t>
  </si>
  <si>
    <t>Provision to develop plans for extending and/or tailoring market research programme to support the outcomes for SR21</t>
  </si>
  <si>
    <t>Number of plans to improve customer experience</t>
  </si>
  <si>
    <t>Under£6M-2431 (Reference) Scenario A</t>
  </si>
  <si>
    <t>Provision of New Standby Power</t>
  </si>
  <si>
    <t>Number of sites with standby power equipment installed</t>
  </si>
  <si>
    <t>P3295-3295 (Reference) Scenario A</t>
  </si>
  <si>
    <t>Provision of appropriate equipment and analysis to demonstrate pass forward flow (PFF) spill compliance at WWTW and that flow is maintained during the event duration. These form part of draft RBMP3 objectives -Top down adjustment</t>
  </si>
  <si>
    <t>Under£6M-833 (Reference) Scenario A</t>
  </si>
  <si>
    <t>Provide fit for purpose models required as minimum legislative requirement under Flood Risk Management Act</t>
  </si>
  <si>
    <t>Number of flood risk management (Section 16) models</t>
  </si>
  <si>
    <t>P5363112315-2838 (Reference) Scenario A</t>
  </si>
  <si>
    <t>Process Emissions - Nitrous Oxide Pathway</t>
  </si>
  <si>
    <t>P5363112316-2838 (Reference) Scenario A</t>
  </si>
  <si>
    <t>Process Emissions - Methane Pathway</t>
  </si>
  <si>
    <t>AR3-576 (Reference) Scenario A</t>
  </si>
  <si>
    <t>Pressure transient management to minimise burst rate increase</t>
  </si>
  <si>
    <t>Length of mains with pressure management intervention</t>
  </si>
  <si>
    <t>P5363113608-953 (Reference) Scenario A</t>
  </si>
  <si>
    <t>Pitmedden WwTW River Ythan Ww WFD Improvement</t>
  </si>
  <si>
    <t>P953-953 (Reference) Scenario A</t>
  </si>
  <si>
    <t>Phosphorus, BOD and ammonia impact to be reduced at WwTWs where impact has been confirmed. These form part of draft RBMP3 objectives -Top down adjustment</t>
  </si>
  <si>
    <t>AR3-2428 (Reference) Scenario A</t>
  </si>
  <si>
    <t>Phosphate Monitors at WTWs</t>
  </si>
  <si>
    <t>T2.6</t>
  </si>
  <si>
    <t>P5363113599-953 (Reference) Scenario A</t>
  </si>
  <si>
    <t>Philipshill WwTW Upper Clyde Ww WFD Improvement</t>
  </si>
  <si>
    <t>P5363113601-953 (Reference) Scenario A</t>
  </si>
  <si>
    <t>Persley WwTW River Don WW WFD Improvement</t>
  </si>
  <si>
    <t>P5363112574-811 (Reference) Scenario A</t>
  </si>
  <si>
    <t>Persley Growth from Aberdeen Strategy</t>
  </si>
  <si>
    <t>P5363111873-957 (Reference) Scenario A</t>
  </si>
  <si>
    <t>PAISLEY, NE OF CRAIGIELEA SCHOOL CSO</t>
  </si>
  <si>
    <t>Grey solution</t>
  </si>
  <si>
    <t>P5363111893-957 (Reference) Scenario A</t>
  </si>
  <si>
    <t>PAISLEY, FOXBAR 2 MEIKLERIGGS DRIVE CSO</t>
  </si>
  <si>
    <t>P5363111872-957 (Reference) Scenario A</t>
  </si>
  <si>
    <t>PAISLEY, FERGUSLIE PARK CSO NO1</t>
  </si>
  <si>
    <t>P5363111871-957 (Reference) Scenario A</t>
  </si>
  <si>
    <t>PAISLEY, 86 CANDREN ROAD CSO</t>
  </si>
  <si>
    <t>P5363111870-957 (Reference) Scenario A</t>
  </si>
  <si>
    <t>PAISLEY, 70 CANDREN ROAD CSO</t>
  </si>
  <si>
    <t>Under£6M-653 (Reference) Scenario A</t>
  </si>
  <si>
    <t>Option to replace 800 pipes assumed will exceed 5 microgram/l.</t>
  </si>
  <si>
    <t>T2.5</t>
  </si>
  <si>
    <t>AR3-3279 (Reference) Scenario A</t>
  </si>
  <si>
    <t>Optimise the supply of water</t>
  </si>
  <si>
    <t>Number of water demand management interventions</t>
  </si>
  <si>
    <t>AR3-1299 (Reference) Scenario A</t>
  </si>
  <si>
    <t>Operational Water site</t>
  </si>
  <si>
    <t>AR3-1298 (Reference) Scenario A</t>
  </si>
  <si>
    <t>Operational Wastewater sites</t>
  </si>
  <si>
    <t>Under£6M-911 (Reference) Scenario A</t>
  </si>
  <si>
    <t>Opening up our assets (where appropriate) to the community for leisure purposes and by taking the necessary steps to ensure we facilitate peoples enjoyment of the natural environment. STUDY: 6 pilot sites, vistor surveys and signage refresh for each site.</t>
  </si>
  <si>
    <t>T2.25</t>
  </si>
  <si>
    <t>AR3-885 (Reference) Scenario A</t>
  </si>
  <si>
    <t>Offices and Depots</t>
  </si>
  <si>
    <t>P5363112584-936 (Reference) Scenario A</t>
  </si>
  <si>
    <t>NRSWA HOLDING LINE SP Third Party-SR27 Water Diversions</t>
  </si>
  <si>
    <t>P5363112583-2840 (Reference) Scenario A</t>
  </si>
  <si>
    <t>NRSWA HOLDING LINE SP Third Party-SR27 Sewer Diversions</t>
  </si>
  <si>
    <t>P5363112902-809 (Reference) Scenario A</t>
  </si>
  <si>
    <t>North Berwick WwTW – UWWTD Compliance</t>
  </si>
  <si>
    <t>AR3-1300 (Reference) Scenario A</t>
  </si>
  <si>
    <t>Non Water Catchment Land &amp; Buildings</t>
  </si>
  <si>
    <t>P5363112576-811 (Reference) Scenario A</t>
  </si>
  <si>
    <t>Nigg Growth small option</t>
  </si>
  <si>
    <t>P5363111188-2431 (Reference) Scenario A</t>
  </si>
  <si>
    <t>New provision of permanent standby generators</t>
  </si>
  <si>
    <t>P5363113607-953 (Reference) Scenario A</t>
  </si>
  <si>
    <t>New Pitsligo WwTW River Ugie Ww WFD Improvement</t>
  </si>
  <si>
    <t>Under£6M-2838 (Reference) Scenario A</t>
  </si>
  <si>
    <t>Net Zero Emissions - Understanding, measuring, managing, and reducing the impact of wastewater process emissions.</t>
  </si>
  <si>
    <t>P2835-2835 (Reference) Scenario A</t>
  </si>
  <si>
    <t>Net Zero Emissions - Understanding and Increasing Carbon Capture and Storage in Scottish Water's Landholdings. -Top down adjustment</t>
  </si>
  <si>
    <t>Under£6M-2835 (Reference) Scenario A</t>
  </si>
  <si>
    <t>Net Zero Emissions - Understanding and Increasing Carbon Capture and Storage in Scottish Water s Landholdings.</t>
  </si>
  <si>
    <t>Under£6M-2837 (Reference) Scenario A</t>
  </si>
  <si>
    <t>Net Zero Emissions - Trial low carbon construction materials and construction techniques to reduce the emission intensity of investment.</t>
  </si>
  <si>
    <t>P5363110202-837 (Reference) Scenario A</t>
  </si>
  <si>
    <t>Project not named due to customer confidentiality (Code 5036970000)</t>
  </si>
  <si>
    <t>Under£6M-2429 (Reference) Scenario A</t>
  </si>
  <si>
    <t>Mugdock and Craigmaddie Reservoirs: Refreshed Strategic Approach</t>
  </si>
  <si>
    <t>P5363111892-957 (Reference) Scenario A</t>
  </si>
  <si>
    <t>MOTHERWELL, R/O 186-172 DALRIADA CRES</t>
  </si>
  <si>
    <t>P53631118921-957 (Reference) Scenario A</t>
  </si>
  <si>
    <t>P5363111891-957 (Reference) Scenario A</t>
  </si>
  <si>
    <t>Motherwell, Lockups 23 Talisman Cres Cso</t>
  </si>
  <si>
    <t>P53631118911-957 (Reference) Scenario A</t>
  </si>
  <si>
    <t>P5363111890-957 (Reference) Scenario A</t>
  </si>
  <si>
    <t>MOTHERWELL, CLYDEPARK STORM KING EO</t>
  </si>
  <si>
    <t>P53631118901-957 (Reference) Scenario A</t>
  </si>
  <si>
    <t>P5363111889-957 (Reference) Scenario A</t>
  </si>
  <si>
    <t>MOTHERWELL, CLYDEPARK STORM KING CSO</t>
  </si>
  <si>
    <t>P53631118891-957 (Reference) Scenario A</t>
  </si>
  <si>
    <t>P5363110177-957 (Reference) Scenario A</t>
  </si>
  <si>
    <t>MOTHERWELL, ADJ 210 FIFE DRIVE PCSO</t>
  </si>
  <si>
    <t>P53631101771-957 (Reference) Scenario A</t>
  </si>
  <si>
    <t>P5363110098-831 (Reference) Scenario A</t>
  </si>
  <si>
    <t>Mitigations for internal flooded properties Apr 2027 - Mar 2033</t>
  </si>
  <si>
    <t>Number of properties with temporary internal flood prevention measures</t>
  </si>
  <si>
    <t>P5363110086-841 (Reference) Scenario A</t>
  </si>
  <si>
    <t>Metropolitan Glasgow Strategic Drainage Partnership</t>
  </si>
  <si>
    <t>P5363112530-940 (Reference) Scenario A</t>
  </si>
  <si>
    <t>Meter Maintenance and Smart Meter Replacement (Non Household)</t>
  </si>
  <si>
    <t>Number of properties with meter installations for first time registered non domestic premises</t>
  </si>
  <si>
    <t>T2.27</t>
  </si>
  <si>
    <t>P940-940 (Reference) Scenario A</t>
  </si>
  <si>
    <t>Meter installation for all first time registered non domestic premises as per policy and provides meters for domestic occupants -Top down adjustment</t>
  </si>
  <si>
    <t>T2.41</t>
  </si>
  <si>
    <t>AR3-3272 (Reference) Scenario A</t>
  </si>
  <si>
    <t>Manage the risk of failure of Sub-Sea Mains</t>
  </si>
  <si>
    <t>Number of sub-sea main interventions</t>
  </si>
  <si>
    <t>AR3-3276 (Reference) Scenario A</t>
  </si>
  <si>
    <t>Manage and reduce losses from the transmission and distribution networks</t>
  </si>
  <si>
    <t>AR3-3275 (Reference) Scenario A</t>
  </si>
  <si>
    <t>Manage and reduce losses from raw water and water treatment work assets</t>
  </si>
  <si>
    <t>AR3-3277 (Reference) Scenario A</t>
  </si>
  <si>
    <t>Manage and reduce losses from customers supply pipes</t>
  </si>
  <si>
    <t>AR3-3278 (Reference) Scenario A</t>
  </si>
  <si>
    <t>Manage and reduce customer demand (domestic and non-domestic)</t>
  </si>
  <si>
    <t>T2.38</t>
  </si>
  <si>
    <t>PMA099 NEW-MA099 NEW (Reference) Scenario A</t>
  </si>
  <si>
    <t>Make progress towards reduce leakage (290ML/day by 2050) and customer consumption / demand (180 l/p/d to 130 l/h/d by 2050.   -Top down adjustment</t>
  </si>
  <si>
    <t>MA099</t>
  </si>
  <si>
    <t>T2.54</t>
  </si>
  <si>
    <t>AR3-619 (Reference) Scenario A</t>
  </si>
  <si>
    <t>Maintenance activities on water mains where cleaning does not resolve the need.</t>
  </si>
  <si>
    <t>T2.42</t>
  </si>
  <si>
    <t>AR3-575 (Reference) Scenario A</t>
  </si>
  <si>
    <t>Maintenance activities on water mains to reduce the risk to service</t>
  </si>
  <si>
    <t>AR3-618 (Reference) Scenario A</t>
  </si>
  <si>
    <t>Maintenance activities on water mains - investigation and cleaning</t>
  </si>
  <si>
    <t>Length of water mains cleaned</t>
  </si>
  <si>
    <t>AR3-574 (Reference) Scenario A</t>
  </si>
  <si>
    <t>Maintenance activities on sections with recurring interruptions to supply</t>
  </si>
  <si>
    <t>AR3-561 (Reference) Scenario A</t>
  </si>
  <si>
    <t>AR3-2282 (Reference) Scenario A</t>
  </si>
  <si>
    <t>Maintain WTW WQ Instrumentation</t>
  </si>
  <si>
    <t>Number of WTW instrumentation interventions</t>
  </si>
  <si>
    <t>AR3-2279 (Reference) Scenario A</t>
  </si>
  <si>
    <t>Maintain WTW Process Stages M&amp;E</t>
  </si>
  <si>
    <t>AR3-2276 (Reference) Scenario A</t>
  </si>
  <si>
    <t>Maintain WTW Process Stages Civils</t>
  </si>
  <si>
    <t>AR3-2274 (Reference) Scenario A</t>
  </si>
  <si>
    <t>Maintain WTW Chemical Storage and Dosing</t>
  </si>
  <si>
    <t>Number of WTW chemical storage and dosing interventions</t>
  </si>
  <si>
    <t>AR3-2275 (Reference) Scenario A</t>
  </si>
  <si>
    <t>Number of Phosphate Equipment asset interventions</t>
  </si>
  <si>
    <t>AR3-2271 (Reference) Scenario A</t>
  </si>
  <si>
    <t>Maintain Water Operational Buildings</t>
  </si>
  <si>
    <t>AR3-2300 (Reference) Scenario A</t>
  </si>
  <si>
    <t>Maintain Wastewater Operational Buildings</t>
  </si>
  <si>
    <t>Number of wastewater property operational building interventions</t>
  </si>
  <si>
    <t>AR3-560 (Reference) Scenario A</t>
  </si>
  <si>
    <t>Maintain trunk mains</t>
  </si>
  <si>
    <t>Length of trunk main interventions</t>
  </si>
  <si>
    <t>AR3-731 (Reference) Scenario A</t>
  </si>
  <si>
    <t>Maintain treatment ancillaries including tanks, buildings, instrumentation, washwater, chemical dosing, sampling, tertiary lagoon</t>
  </si>
  <si>
    <t>AR3-529 (Reference) Scenario A</t>
  </si>
  <si>
    <t>Maintain treated water storage</t>
  </si>
  <si>
    <t>Number of treated water storage asset interventions</t>
  </si>
  <si>
    <t>AR3-565 (Reference) Scenario A</t>
  </si>
  <si>
    <t>Maintain Treated Water pumping</t>
  </si>
  <si>
    <t>Number of treated water pump interventions</t>
  </si>
  <si>
    <t>Treated Water Pumping (Civils)</t>
  </si>
  <si>
    <t>AR3-721 (Reference) Scenario A</t>
  </si>
  <si>
    <t>Maintain syphons</t>
  </si>
  <si>
    <t>Number of sites with sewer structure syphons interventions</t>
  </si>
  <si>
    <t>AR3-719 (Reference) Scenario A</t>
  </si>
  <si>
    <t>Maintain Sustainable Urban Drainage Systems</t>
  </si>
  <si>
    <t>Number of Sustainable Drainage system interventions</t>
  </si>
  <si>
    <t>AR3-759 (Reference) Scenario A</t>
  </si>
  <si>
    <t>Maintain Supervisory Control and Data Acquisition (SCADA) - Wastewater Treatment</t>
  </si>
  <si>
    <t>Number of wastewater SCADA interventions</t>
  </si>
  <si>
    <t>AR3-1239 (Reference) Scenario A</t>
  </si>
  <si>
    <t>Maintain street iron works as required by Traffic Commissioner (Water)</t>
  </si>
  <si>
    <t>Number of street furniture interventions</t>
  </si>
  <si>
    <t>AR3-1243 (Reference) Scenario A</t>
  </si>
  <si>
    <t>Maintain street iron works as required by Traffic Commissioner (Wastewater)</t>
  </si>
  <si>
    <t>AR3-585 (Reference) Scenario A</t>
  </si>
  <si>
    <t>Maintain strategic valves</t>
  </si>
  <si>
    <t>Number of strategic network valve interventions</t>
  </si>
  <si>
    <t>AR3-717 (Reference) Scenario A</t>
  </si>
  <si>
    <t>Maintain storm tanks</t>
  </si>
  <si>
    <t>Number of storm tank interventions</t>
  </si>
  <si>
    <t>AR3-2244 (Reference) Scenario A</t>
  </si>
  <si>
    <t>Maintain standby generation</t>
  </si>
  <si>
    <t>Number of sites with standby power equipment interventions</t>
  </si>
  <si>
    <t>AR3-765 (Reference) Scenario A</t>
  </si>
  <si>
    <t>Maintain sludge treatment centres to ensure a quality product: sludge reception &amp; cleaning, digestion &amp; stabilisation, sludge storage, return liquor treatment, thermal drying and pelletising</t>
  </si>
  <si>
    <t>Number of sludge treatment centre asset interventions</t>
  </si>
  <si>
    <t>Sludge Treatment Works (Civils)</t>
  </si>
  <si>
    <t>AR3-672 (Reference) Scenario A</t>
  </si>
  <si>
    <t>Maintain sludge MEICA handling equipment at WTW.</t>
  </si>
  <si>
    <t>Number of WTW sludge handling asset interventions</t>
  </si>
  <si>
    <t>AR3-741 (Reference) Scenario A</t>
  </si>
  <si>
    <t>Maintain site welfare facilities</t>
  </si>
  <si>
    <t>Number of site welfare facilities interventions - WWTW</t>
  </si>
  <si>
    <t>AR3-701 (Reference) Scenario A</t>
  </si>
  <si>
    <t>Maintain sewage pumping stations (SPS) - activities to be carried out on Mechanical, Electrical, Instrumentation, Controls, Automation (MEICA) &amp; civil assets</t>
  </si>
  <si>
    <t>Number of sites with sewage pumping station interventions</t>
  </si>
  <si>
    <t>Sewage Pumping Stations (Civils)</t>
  </si>
  <si>
    <t>AR3-2242 (Reference) Scenario A</t>
  </si>
  <si>
    <t>Maintain security systems</t>
  </si>
  <si>
    <t>Number of sites with water security interventions</t>
  </si>
  <si>
    <t>AR3-729 (Reference) Scenario A</t>
  </si>
  <si>
    <t>Maintain secondary treatment including tanks, septic tanks, activated sludge assets, wet well, instrumentation, BAF filter, reed bed</t>
  </si>
  <si>
    <t>Number of WWTW secondary treatment asset interventions</t>
  </si>
  <si>
    <t>AR3-530 (Reference) Scenario A</t>
  </si>
  <si>
    <t>Maintain secondary disinfection</t>
  </si>
  <si>
    <t>Number of  secondary disinfection asset interventions</t>
  </si>
  <si>
    <t>AR3-755 (Reference) Scenario A</t>
  </si>
  <si>
    <t>Maintain screw pumps</t>
  </si>
  <si>
    <t>Number of screw pumps intervention</t>
  </si>
  <si>
    <t>AR3-709 (Reference) Scenario A</t>
  </si>
  <si>
    <t>AR3-632 (Reference) Scenario A</t>
  </si>
  <si>
    <t>Maintain SCADA, HMI, PLC</t>
  </si>
  <si>
    <t>Number of SCADA, HMI, PLC asset interventions</t>
  </si>
  <si>
    <t>AR3-524 (Reference) Scenario A</t>
  </si>
  <si>
    <t>Maintain sand filter media.</t>
  </si>
  <si>
    <t>Number of WTW sand filters with media replaced</t>
  </si>
  <si>
    <t>AR3-2240 (Reference) Scenario A</t>
  </si>
  <si>
    <t>Maintain sample points</t>
  </si>
  <si>
    <t>Number of sample point interventions</t>
  </si>
  <si>
    <t>AR3-3293 (Reference) Scenario A</t>
  </si>
  <si>
    <t>Maintain safe access to water operational equipment</t>
  </si>
  <si>
    <t>AR3-3294 (Reference) Scenario A</t>
  </si>
  <si>
    <t>Maintain safe access to wastewater operational equipment</t>
  </si>
  <si>
    <t>AR3-695 (Reference) Scenario A</t>
  </si>
  <si>
    <t>Maintain rising mains</t>
  </si>
  <si>
    <t>Length of wastewater pumping main interventions</t>
  </si>
  <si>
    <t>AR3-761 (Reference) Scenario A</t>
  </si>
  <si>
    <t>Maintain Remote Telemetry Unit (RTU), communication, data quality testing and remedial actions &amp; telemetry rationalisation</t>
  </si>
  <si>
    <t>Number of wastewater telemetry interventions</t>
  </si>
  <si>
    <t>AR3-2246 (Reference) Scenario A</t>
  </si>
  <si>
    <t>Number of water sites with telemetry interventions</t>
  </si>
  <si>
    <t>AR3-625 (Reference) Scenario A</t>
  </si>
  <si>
    <t>Maintain raw water storage assets</t>
  </si>
  <si>
    <t>Number of raw water storage asset interventions</t>
  </si>
  <si>
    <t>AR3-566 (Reference) Scenario A</t>
  </si>
  <si>
    <t>Maintain Raw Water pumping</t>
  </si>
  <si>
    <t>Number of raw water pump interventions</t>
  </si>
  <si>
    <t>Raw Water Pumping (Civils)</t>
  </si>
  <si>
    <t>AR3-568 (Reference) Scenario A</t>
  </si>
  <si>
    <t>Maintain raw water mains</t>
  </si>
  <si>
    <t>Length of raw water mains interventions</t>
  </si>
  <si>
    <t>AR3-563 (Reference) Scenario A</t>
  </si>
  <si>
    <t>Maintain raw water intakes</t>
  </si>
  <si>
    <t>Number of raw water intake interventions</t>
  </si>
  <si>
    <t>AR3-727 (Reference) Scenario A</t>
  </si>
  <si>
    <t>Maintain primary treatment including tanks, wet well, pumps, instrumentation, control &amp; monitoring, buildings, screenings, cranes, sampling</t>
  </si>
  <si>
    <t>Number of WWTW primary treatment asset interventions</t>
  </si>
  <si>
    <t>AR3-627 (Reference) Scenario A</t>
  </si>
  <si>
    <t>Maintain pipe bridges</t>
  </si>
  <si>
    <t>Number of water pipe bridge interventions</t>
  </si>
  <si>
    <t>AR3-693 (Reference) Scenario A</t>
  </si>
  <si>
    <t>Number of sites with wastewater pipebridge interventions</t>
  </si>
  <si>
    <t>AR3-723 (Reference) Scenario A</t>
  </si>
  <si>
    <t>Maintain outfalls</t>
  </si>
  <si>
    <t>Length of sea outfalls replaced or maintained</t>
  </si>
  <si>
    <t>AR3-733 (Reference) Scenario A</t>
  </si>
  <si>
    <t>Maintain odour equipment</t>
  </si>
  <si>
    <t>Number of WWTW odour equipment asset interventions</t>
  </si>
  <si>
    <t>AR3-687 (Reference) Scenario A</t>
  </si>
  <si>
    <t>Maintain non critical sewers</t>
  </si>
  <si>
    <t>Length of non-critical sewer interventions</t>
  </si>
  <si>
    <t>AR3-944 (Reference) Scenario A</t>
  </si>
  <si>
    <t>Maintain network model - Upkeep of models with a population equivalent of more than 10,000</t>
  </si>
  <si>
    <t>Number of wastewater network models maintained</t>
  </si>
  <si>
    <t>AR3-757 (Reference) Scenario A</t>
  </si>
  <si>
    <t>Maintain Motor Control Centre (MCC) - Wastewater (Treatment)</t>
  </si>
  <si>
    <t>Number of WWTW Motor Control Centre interventions</t>
  </si>
  <si>
    <t>AR3-707 (Reference) Scenario A</t>
  </si>
  <si>
    <t>Maintain Motor Control Centre (MCC) - Wastewater (Network)</t>
  </si>
  <si>
    <t>Number of wastewater Network Motor Control Centre interventions</t>
  </si>
  <si>
    <t>AR3-2238 (Reference) Scenario A</t>
  </si>
  <si>
    <t>Maintain Motor Control Centre (MCC)</t>
  </si>
  <si>
    <t>Number of water sites with Motor Control Centre interventions</t>
  </si>
  <si>
    <t>AR3-523 (Reference) Scenario A</t>
  </si>
  <si>
    <t>Maintain Membranes</t>
  </si>
  <si>
    <t>Number of membranes replaced or maintained</t>
  </si>
  <si>
    <t>AR3-725 (Reference) Scenario A</t>
  </si>
  <si>
    <t>Maintain inlet works including inlet, screening, grit removal and storm tanks.</t>
  </si>
  <si>
    <t>Number of WWTW inlet works asset interventions</t>
  </si>
  <si>
    <t>AR3-2415 (Reference) Scenario A</t>
  </si>
  <si>
    <t>Maintain High Voltage (HV) - Water (Treatment)</t>
  </si>
  <si>
    <t>Number of high voltage system interventions</t>
  </si>
  <si>
    <t>AR3-2236 (Reference) Scenario A</t>
  </si>
  <si>
    <t>Maintain High Voltage (HV) - Water (Pumping stations)</t>
  </si>
  <si>
    <t>AR3-952 (Reference) Scenario A</t>
  </si>
  <si>
    <t>Maintain High Voltage (HV) - Wastewater (Treatment)</t>
  </si>
  <si>
    <t>AR3-946 (Reference) Scenario A</t>
  </si>
  <si>
    <t>Maintain High Voltage (HV) - Wastewater (Network)</t>
  </si>
  <si>
    <t>AR3-525 (Reference) Scenario A</t>
  </si>
  <si>
    <t>Maintain GAC filter media.</t>
  </si>
  <si>
    <t>Number of WTW Granular Activated Carbon (GAC) filters with media replaced</t>
  </si>
  <si>
    <t>AR3-745 (Reference) Scenario A</t>
  </si>
  <si>
    <t>Maintain fencing/gates</t>
  </si>
  <si>
    <t>Number of sites with security fending or gate interventions - wastewater</t>
  </si>
  <si>
    <t>AR3-883 (Reference) Scenario A</t>
  </si>
  <si>
    <t>Maintain existing renewable energy</t>
  </si>
  <si>
    <t>Number of renewable energy asset interventions</t>
  </si>
  <si>
    <t>AR3-879 (Reference) Scenario A</t>
  </si>
  <si>
    <t>Maintain Existing Fleet</t>
  </si>
  <si>
    <t>Number of vehicle or plant item interventions</t>
  </si>
  <si>
    <t>AR3-614 (Reference) Scenario A</t>
  </si>
  <si>
    <t>Maintain existing equipment</t>
  </si>
  <si>
    <t>Number of sites with metals removal interventions</t>
  </si>
  <si>
    <t>AR3-713 (Reference) Scenario A</t>
  </si>
  <si>
    <t>Maintain CSO screens</t>
  </si>
  <si>
    <t>Number of Combined Storm Overflow (CSO) screen interventions</t>
  </si>
  <si>
    <t>AR3-691 (Reference) Scenario A</t>
  </si>
  <si>
    <t>Maintain critical sewers</t>
  </si>
  <si>
    <t>Length of critical sewers interventions</t>
  </si>
  <si>
    <t>AR3-636 (Reference) Scenario A</t>
  </si>
  <si>
    <t>Maintain chemical storage tanks based on inspection programme</t>
  </si>
  <si>
    <t>Number of WTW Chemical Storage and Dosing Vessel interventions</t>
  </si>
  <si>
    <t>AR3-2234 (Reference) Scenario A</t>
  </si>
  <si>
    <t>Maintain boreholes</t>
  </si>
  <si>
    <t>Number of borehole interventions</t>
  </si>
  <si>
    <t>Ground Water Sources (Civils)</t>
  </si>
  <si>
    <t>AR3-711 (Reference) Scenario A</t>
  </si>
  <si>
    <t>Maintain Automated Pumped Non-Return Valves (APNRV) and flood mitigation devices</t>
  </si>
  <si>
    <t>Number of sites with sewer structures APNRV or flood mitigation device interventions</t>
  </si>
  <si>
    <t>AR3-570 (Reference) Scenario A</t>
  </si>
  <si>
    <t>Maintain aqueducts and tunnels</t>
  </si>
  <si>
    <t>Length of aqueducts or tunnel interventions</t>
  </si>
  <si>
    <t>AR3-697 (Reference) Scenario A</t>
  </si>
  <si>
    <t>Maintain air valves</t>
  </si>
  <si>
    <t>Number of air valves interventions at wastewater pumping mains</t>
  </si>
  <si>
    <t>P5363111172-544 (Reference) Scenario A</t>
  </si>
  <si>
    <t>MA037 Castle Moffat CWT</t>
  </si>
  <si>
    <t>Numberof treated water storage operability (by-pass) interventions</t>
  </si>
  <si>
    <t>AR3-2268 (Reference) Scenario A</t>
  </si>
  <si>
    <t>Loss of water supply due to obsolete membrane filtration technology</t>
  </si>
  <si>
    <t>P5363113605-953 (Reference) Scenario A</t>
  </si>
  <si>
    <t>Longriggend Upperton WwTW River Avon Ww WFD Improvement</t>
  </si>
  <si>
    <t>P5363112899-3287 (Reference) Scenario A</t>
  </si>
  <si>
    <t>Lockerbie WwTW - Growth</t>
  </si>
  <si>
    <t>P5363110691-654 (Reference) Scenario A</t>
  </si>
  <si>
    <t>Lead Comms Replacement- Opportunistic Replacements Project</t>
  </si>
  <si>
    <t>P5363110689-654 (Reference) Scenario A</t>
  </si>
  <si>
    <t>Lead Comms Replacement- Customer Requested Project</t>
  </si>
  <si>
    <t>P5363111124-3295 (Reference) Scenario A</t>
  </si>
  <si>
    <t>Laighpark WWTW - SR21 Capital Maintenance  Inlet screw pumps Inlet Coarse Screens Detritors etc.</t>
  </si>
  <si>
    <t>P5363111124-929 (Reference) Scenario A</t>
  </si>
  <si>
    <t>AR3-875 (Reference) Scenario A</t>
  </si>
  <si>
    <t>Knowledge management - Efficient planning &amp; delivery</t>
  </si>
  <si>
    <t>AR3-571 (Reference) Scenario A</t>
  </si>
  <si>
    <t>Katrine Aqueduct refurbishment</t>
  </si>
  <si>
    <t>Under£6M-559 (Reference) Scenario A</t>
  </si>
  <si>
    <t>IR18 Completion</t>
  </si>
  <si>
    <t>T2.9</t>
  </si>
  <si>
    <t>Under£6M-2269 (Reference) Scenario A</t>
  </si>
  <si>
    <t>Investigate the reliability of private water supplies - Aberdeenshire, Moray &amp; Angus</t>
  </si>
  <si>
    <t>T2.55</t>
  </si>
  <si>
    <t>AR3-1204 (Reference) Scenario A</t>
  </si>
  <si>
    <t>Intelligent Decision Making</t>
  </si>
  <si>
    <t>AR3-664 (Reference) Scenario A</t>
  </si>
  <si>
    <t>Install or maintain abstraction and compensation controls or monitoring equipment to maximise CAR compliance</t>
  </si>
  <si>
    <t>Number of sites with abstraction and compensation monitoring equipment interventions</t>
  </si>
  <si>
    <t>P5363112547-889 (Reference) Scenario A</t>
  </si>
  <si>
    <t>Innovation (inc. Chair) 01 - R&amp;I Programmes</t>
  </si>
  <si>
    <t>Number of innovation pilot programmes undertaken</t>
  </si>
  <si>
    <t>Under£6M-3296 (Reference) Scenario A</t>
  </si>
  <si>
    <t>Industrial Emissions Directive (IED) compliance for existing Sludge Treatment Centres</t>
  </si>
  <si>
    <t>T2.18</t>
  </si>
  <si>
    <t>P2845-3281 (Reference) Scenario A</t>
  </si>
  <si>
    <t>Increase the availability of water to meet strategic growth requirements - Water. -Top down adjustment</t>
  </si>
  <si>
    <t>Under£6M-863 (Reference) Scenario A</t>
  </si>
  <si>
    <t>Increase network intelligence - Roll out intelligent network technology in [5] priority catchments. Help move from reactive to proactive approach</t>
  </si>
  <si>
    <t>Number of catchments with intelligent network technology</t>
  </si>
  <si>
    <t>AR3-582 (Reference) Scenario A</t>
  </si>
  <si>
    <t>Increase capability to respond</t>
  </si>
  <si>
    <t>Number of sites with emergency planning equipment installed</t>
  </si>
  <si>
    <t>Under£6M-533 (Reference) Scenario A</t>
  </si>
  <si>
    <t>Improve Water Treatment Works (WTWs) with persistent non-trivial fails (Group 2)</t>
  </si>
  <si>
    <t>Under£6M-532 (Reference) Scenario A</t>
  </si>
  <si>
    <t>Improve Water Treatment Works (WTWs) with persistent non-trivial fails (Group 1) (committed / enforced).</t>
  </si>
  <si>
    <t>Under£6M-901 (Reference) Scenario A</t>
  </si>
  <si>
    <t>Improve response to priority service customer groups during an incident</t>
  </si>
  <si>
    <t>Number of process improvements to support improved response to priority service customers</t>
  </si>
  <si>
    <t>P3281-3281 (Reference) Scenario A</t>
  </si>
  <si>
    <t>Improve resilience of water supply systems to enable them to provide continuous water supplies -Top down adjustment</t>
  </si>
  <si>
    <t>Under£6M-2254 (Reference) Scenario A</t>
  </si>
  <si>
    <t>Improve Energy Efficiency at Existing Operational Sites (Water Assets)</t>
  </si>
  <si>
    <t>Under£6M-2255 (Reference) Scenario A</t>
  </si>
  <si>
    <t>Improve Bathing Water at Ayr South</t>
  </si>
  <si>
    <t>Number of WWTW continuous discharges improved or removed</t>
  </si>
  <si>
    <t>T2.51</t>
  </si>
  <si>
    <t>P5363110075-837 (Reference) Scenario A</t>
  </si>
  <si>
    <t>IFOS Emerging SR21 Non-named Projects</t>
  </si>
  <si>
    <t>P5363110217-837 (Reference) Scenario A</t>
  </si>
  <si>
    <t>Project not named due to customer confidentiality (Code 5362090000)</t>
  </si>
  <si>
    <t>P5363110854-3296 (Reference) Scenario A</t>
  </si>
  <si>
    <t>IED Compliance Delivery at STC assets</t>
  </si>
  <si>
    <t>P5363110460-3296 (Reference) Scenario A</t>
  </si>
  <si>
    <t>IED - Cumnock</t>
  </si>
  <si>
    <t>Under£6M-927 (Reference) Scenario A</t>
  </si>
  <si>
    <t>Identifying technologies and pilot work across water and waste water assets. Company-wide waste / resource audit review to embed circularity across SW. Progressing at scale outcomes from Sustainable Growth Agreement</t>
  </si>
  <si>
    <t>T2.33</t>
  </si>
  <si>
    <t>P5363112981-938 (Reference) Scenario A</t>
  </si>
  <si>
    <t>ICF Castle Moffat SWIA Impact 21 Solution 4 Blindwells</t>
  </si>
  <si>
    <t>P5363112978-2841 (Reference) Scenario A</t>
  </si>
  <si>
    <t>ICF - West Edinburgh Strategic Approach Pump Transfer Scheme - Wastewater</t>
  </si>
  <si>
    <t>P5363112616-3281 (Reference) Scenario A</t>
  </si>
  <si>
    <t>Hydrological studies relating to drought - West Area</t>
  </si>
  <si>
    <t>P5363112614-3281 (Reference) Scenario A</t>
  </si>
  <si>
    <t>Hydrological studies relating to drought - South Area</t>
  </si>
  <si>
    <t>P5363112612-3281 (Reference) Scenario A</t>
  </si>
  <si>
    <t>Hydrological studies relating to drought - North Area</t>
  </si>
  <si>
    <t>P5363112615-3281 (Reference) Scenario A</t>
  </si>
  <si>
    <t>Hydrological studies relating to drought - East Area</t>
  </si>
  <si>
    <t>P5363110951-3281 (Reference) Scenario A</t>
  </si>
  <si>
    <t>Howdenwells &amp; Manse Street</t>
  </si>
  <si>
    <t>Under£6M-2252 (Reference) Scenario A</t>
  </si>
  <si>
    <t>Host renewable energy generation at SW assets</t>
  </si>
  <si>
    <t>Under£6M-803 (Reference) Scenario A</t>
  </si>
  <si>
    <t>Highland PFI Includes transition to Scottish Water ownership and contractual obligation of fair market value payment</t>
  </si>
  <si>
    <t>Number of Private Finance Initiative (PFI) sites returned to Scottish Water</t>
  </si>
  <si>
    <t>P5363113604-953 (Reference) Scenario A</t>
  </si>
  <si>
    <t>Harthill WwTW River Almond Ww WFD Improvements</t>
  </si>
  <si>
    <t>P5363113179-532 (Reference) Scenario A</t>
  </si>
  <si>
    <t>Greenock WTW</t>
  </si>
  <si>
    <t>Under£6M-921 (Reference) Scenario A</t>
  </si>
  <si>
    <t>Further develop our understanding of the implications of climate change. Update the Scottish Water risk assessment work/ tools (UKCP18) following the latest projections from Met Office</t>
  </si>
  <si>
    <t>P5363113600-953 (Reference) Scenario A</t>
  </si>
  <si>
    <t>Forfar WwTW Dean Water WW WFD Improvement</t>
  </si>
  <si>
    <t>AR3-630 (Reference) Scenario A</t>
  </si>
  <si>
    <t>Fixed wire electrical systems - Water Assets</t>
  </si>
  <si>
    <t>AR3-951 (Reference) Scenario A</t>
  </si>
  <si>
    <t>Fixed wire electrical systems - Wastewater treatment assets</t>
  </si>
  <si>
    <t>Number of fixed wire electrical system asset interventions</t>
  </si>
  <si>
    <t>AR3-945 (Reference) Scenario A</t>
  </si>
  <si>
    <t>Fixed wire electrical systems - Wastewater Network assets</t>
  </si>
  <si>
    <t>P5363110949-3281 (Reference) Scenario A</t>
  </si>
  <si>
    <t>Fife</t>
  </si>
  <si>
    <t>P5363113603-953 (Reference) Scenario A</t>
  </si>
  <si>
    <t>Fauldhouse WwTW River Almond Ww WFD Improvements</t>
  </si>
  <si>
    <t>AR3-887 (Reference) Scenario A</t>
  </si>
  <si>
    <t>Existing metering replaced when broken or out of tolerance</t>
  </si>
  <si>
    <t>Number of existing meter interventions</t>
  </si>
  <si>
    <t>P5363112948-811 (Reference) Scenario A</t>
  </si>
  <si>
    <t>Erskine WwTW - Growth</t>
  </si>
  <si>
    <t>P5363110079-2407 (Reference) Scenario A</t>
  </si>
  <si>
    <t>Enhanced response after flooding incidents</t>
  </si>
  <si>
    <t>Number of customer flooding response process improvements</t>
  </si>
  <si>
    <t>AR3-877 (Reference) Scenario A</t>
  </si>
  <si>
    <t>Enhanced Customer Experience</t>
  </si>
  <si>
    <t>P5363110077-835 (Reference) Scenario A</t>
  </si>
  <si>
    <t>EFOS Emerging Priority Areas</t>
  </si>
  <si>
    <t>Under£6M-603 (Reference) Scenario A</t>
  </si>
  <si>
    <t>Eela Water clarifier hydraulic restriction</t>
  </si>
  <si>
    <t>Under£6M-907 (Reference) Scenario A</t>
  </si>
  <si>
    <t>Education campaigns targeted at customers in sewer choke hot spot areas</t>
  </si>
  <si>
    <t>Number of education campaigns targeted at customers in sewer choke hot spot areas</t>
  </si>
  <si>
    <t>P5363110889-3281 (Reference) Scenario A</t>
  </si>
  <si>
    <t>Edinburgh Lothians Castle Moffat Hopes - Resilience and Growth</t>
  </si>
  <si>
    <t>P5363110085-841 (Reference) Scenario A</t>
  </si>
  <si>
    <t>Edinburgh and Lothians Strategic Drainage Partnership</t>
  </si>
  <si>
    <t>P5363112919-809 (Reference) Scenario A</t>
  </si>
  <si>
    <t>Eastern Stirling Villages - Growth</t>
  </si>
  <si>
    <t>P5363113495-953 (Reference) Scenario A</t>
  </si>
  <si>
    <t>East Calder PFI WwTW River Almond Ww WFD Improvements</t>
  </si>
  <si>
    <t>P5363113606-953 (Reference) Scenario A</t>
  </si>
  <si>
    <t>Dunning WwTW Dunning Burn Ww WFD Improvement</t>
  </si>
  <si>
    <t>P5363110890-3281 (Reference) Scenario A</t>
  </si>
  <si>
    <t>Dundee Resilience and Growth</t>
  </si>
  <si>
    <t>Under£6M-933 (Reference) Scenario A</t>
  </si>
  <si>
    <t>Developing and delivering environmental sustainability monitoring, reporting, and communication with customers and stakeholders</t>
  </si>
  <si>
    <t>Number of environmental sustainability communication initiatives</t>
  </si>
  <si>
    <t>AR3-640 (Reference) Scenario A</t>
  </si>
  <si>
    <t>Develop solutions for 11 named sites required by 2022 and delivery of solutions at 8 sites</t>
  </si>
  <si>
    <t>T2.14</t>
  </si>
  <si>
    <t>Under£6M-536 (Reference) Scenario A</t>
  </si>
  <si>
    <t>Develop solutions at 21 sites (auto shutdown / run to waste)</t>
  </si>
  <si>
    <t>Under£6M-540 (Reference) Scenario A</t>
  </si>
  <si>
    <t>Develop solutions at 16 sites (Disinfection imporvements)</t>
  </si>
  <si>
    <t>Under£6M-807 (Reference) Scenario A</t>
  </si>
  <si>
    <t>Develop plans to generate energy and maximise value at Daldowie Sludge Treatment Centre post PFI contract</t>
  </si>
  <si>
    <t>Under£6M-899 (Reference) Scenario A</t>
  </si>
  <si>
    <t>Develop plan and programme to introduce more automated self-service to improve the speed and quality of response for customers. Develop plan and programme to enable customers to track the progress of their enquiry. Develop plan to introduce AI tools where</t>
  </si>
  <si>
    <t>Under£6M-785 (Reference) Scenario A</t>
  </si>
  <si>
    <t>Develop energy efficient technology strategies</t>
  </si>
  <si>
    <t>Under£6M-674 (Reference) Scenario A</t>
  </si>
  <si>
    <t>Develop alternative sludge disposal route options for WTW on Orkney to allow cessation of operations at Big Breck and Westray land fill sites</t>
  </si>
  <si>
    <t>AR3-751 (Reference) Scenario A</t>
  </si>
  <si>
    <t>Demolish or make safe abandoned or redundant assets at operational sites</t>
  </si>
  <si>
    <t>Number of redundant or abandoned assets interventions - WWTW</t>
  </si>
  <si>
    <t>P5363110176-957 (Reference) Scenario A</t>
  </si>
  <si>
    <t>DALDOWIE WWTW PHASE 2 3DWF CSO NS671622</t>
  </si>
  <si>
    <t>P53631101761-957 (Reference) Scenario A</t>
  </si>
  <si>
    <t>P5363110175-957 (Reference) Scenario A</t>
  </si>
  <si>
    <t>DALDOWIE WWTW PHASE 1 3DWF CSO NS671622</t>
  </si>
  <si>
    <t>P53631101751-957 (Reference) Scenario A</t>
  </si>
  <si>
    <t>P5363112894-811 (Reference) Scenario A</t>
  </si>
  <si>
    <t>Dalderse WwTW - Growth</t>
  </si>
  <si>
    <t>P5363113592-534 (Reference) Scenario A</t>
  </si>
  <si>
    <t>Daer WTW - DEVELOP - Strategic Replacement</t>
  </si>
  <si>
    <t>P5363110173-957 (Reference) Scenario A</t>
  </si>
  <si>
    <t>CSO006528 WOODSIDE CRES B CSO NS507585</t>
  </si>
  <si>
    <t>P53631101731-957 (Reference) Scenario A</t>
  </si>
  <si>
    <t>P5363111869-957 (Reference) Scenario A</t>
  </si>
  <si>
    <t>CSO006454 CAMBUSLANG, 12D HUGH MURRY GROVE CSO</t>
  </si>
  <si>
    <t>P5363111888-957 (Reference) Scenario A</t>
  </si>
  <si>
    <t>CSO006377 ARDARGIE DRIVE CSO 2012 NS651614</t>
  </si>
  <si>
    <t>P5363111887-957 (Reference) Scenario A</t>
  </si>
  <si>
    <t>CSO006323 BRAIDFAULD, SE OF WESTHORN PLACE CSO</t>
  </si>
  <si>
    <t>P5363111886-957 (Reference) Scenario A</t>
  </si>
  <si>
    <t>CSO006298 RUTHERGLEN, POLMADIE ROAD CSO</t>
  </si>
  <si>
    <t>P5363111885-957 (Reference) Scenario A</t>
  </si>
  <si>
    <t>CSO006183 RUTHERGLEN, CLYDE INDUSTRIAL ESTATE CSO</t>
  </si>
  <si>
    <t>P5363111868-957 (Reference) Scenario A</t>
  </si>
  <si>
    <t>CSO006079 - ASPEN GROVE PS EO CSO NS623778</t>
  </si>
  <si>
    <t>P5363111901-957 (Reference) Scenario A</t>
  </si>
  <si>
    <t>CSO005968 DALMARNOCK WWTW STORM TANK CSO NS611622</t>
  </si>
  <si>
    <t>P5363111884-957 (Reference) Scenario A</t>
  </si>
  <si>
    <t>CSO005841 KELVINSIDE R/O MUSEUM CSO NS568663</t>
  </si>
  <si>
    <t>P5363111883-957 (Reference) Scenario A</t>
  </si>
  <si>
    <t>CSO005789 - OLD QUARRY RD DEERDYKES CSO NS716722</t>
  </si>
  <si>
    <t>P5363111882-957 (Reference) Scenario A</t>
  </si>
  <si>
    <t>CSO005695 EASTWOOD HIGH SCHOOL CSO</t>
  </si>
  <si>
    <t>P5363111859-957 (Reference) Scenario A</t>
  </si>
  <si>
    <t>CSO004441 NEWTON MEARNS STORM TKS CSO NS546576</t>
  </si>
  <si>
    <t>P5363110165-957 (Reference) Scenario A</t>
  </si>
  <si>
    <t>CSO003156 - CLYDEBANK, DALMUIR STW CSO</t>
  </si>
  <si>
    <t>P53631101651-957 (Reference) Scenario A</t>
  </si>
  <si>
    <t>P5363111916-957 (Reference) Scenario A</t>
  </si>
  <si>
    <t>CSO001227 - KILSYTH, O/S 87 HIGH CRAIGENDS CSO</t>
  </si>
  <si>
    <t>P5363111915-957 (Reference) Scenario A</t>
  </si>
  <si>
    <t>CSO001210 - KILSYTH, S/O 5-7 KINGSWAY CSO</t>
  </si>
  <si>
    <t>P5363111914-957 (Reference) Scenario A</t>
  </si>
  <si>
    <t>CSO001208 - KILSYTH, BALMALLOCH PRIMARY SCHOOL CSO</t>
  </si>
  <si>
    <t>P5363111913-957 (Reference) Scenario A</t>
  </si>
  <si>
    <t>CSO001206 - KILSYTH, OPP 6 KINGSWAY CSO</t>
  </si>
  <si>
    <t>P5363111912-957 (Reference) Scenario A</t>
  </si>
  <si>
    <t>CSO001205 - KILSYTH, ST.PATRICKS PRIMARY SCHOOL CSO</t>
  </si>
  <si>
    <t>P5363111911-957 (Reference) Scenario A</t>
  </si>
  <si>
    <t>CSO001204 - KILSYTH, AIRDRIE RD (POLICE STATION) CSO</t>
  </si>
  <si>
    <t>P5363111867-957 (Reference) Scenario A</t>
  </si>
  <si>
    <t>CSO001200 - KILSYTH, NE OF ACADEMY PLAYING FIELD CSO</t>
  </si>
  <si>
    <t>P5363111866-957 (Reference) Scenario A</t>
  </si>
  <si>
    <t>CSO001199 - KILSYTH, 123-125 BALMALLOCH ROAD CSO</t>
  </si>
  <si>
    <t>P5363112023-957 (Reference) Scenario A</t>
  </si>
  <si>
    <t>CSO001164 - TWECHAR, MCDONALD CRESCENT CSO</t>
  </si>
  <si>
    <t>P5363112022-957 (Reference) Scenario A</t>
  </si>
  <si>
    <t>CSO001161 - TWECHAR, R/O 12-14 WINDY YETTS CSO</t>
  </si>
  <si>
    <t>P5363112020-957 (Reference) Scenario A</t>
  </si>
  <si>
    <t>CSO001151 - TWECHAR, 200M E OF CANAL BRIDGE CSO</t>
  </si>
  <si>
    <t>P5363111865-957 (Reference) Scenario A</t>
  </si>
  <si>
    <t>CSO001144 - MOODIESBURN, R/O 76 KELVIN DRIVE CSO</t>
  </si>
  <si>
    <t>P5363111900-957 (Reference) Scenario A</t>
  </si>
  <si>
    <t>CSO001140 - MOODIESBURN, 76 KELVIN DR/ADJ OLD RAILWA</t>
  </si>
  <si>
    <t>P5363111881-957 (Reference) Scenario A</t>
  </si>
  <si>
    <t>CSO001057 - STEPPS, W/O WHITEHILL FARM CSO</t>
  </si>
  <si>
    <t>P5363111880-957 (Reference) Scenario A</t>
  </si>
  <si>
    <t>CSO001049 CAMBUSLANG, WESTBURN SPS CSO</t>
  </si>
  <si>
    <t>P5363111879-957 (Reference) Scenario A</t>
  </si>
  <si>
    <t>CSO001034 CAMBUSLANG, CAMBUSLANG NO1 SPS CSO</t>
  </si>
  <si>
    <t>P5363110163-957 (Reference) Scenario A</t>
  </si>
  <si>
    <t>CSO001015 - WESTER CLEDDANS FOUL WWPS EO CSO/</t>
  </si>
  <si>
    <t>P5363111864-957 (Reference) Scenario A</t>
  </si>
  <si>
    <t>CSO001012 - WESTER CLEDDANS WWPS SSO CSO</t>
  </si>
  <si>
    <t>P5363111863-957 (Reference) Scenario A</t>
  </si>
  <si>
    <t>CSO001003 - BISHOPBRIGGS, 1 ABBOTSFORD CSO</t>
  </si>
  <si>
    <t>P5363111878-957 (Reference) Scenario A</t>
  </si>
  <si>
    <t>CSO001000 PARKHEAD, KEMPOCK ST/CAIMCRAIG ST CSO</t>
  </si>
  <si>
    <t>P5363111862-957 (Reference) Scenario A</t>
  </si>
  <si>
    <t>CSO000989 - BISHOPBRIGGS, 41 O'NEILL AVENUE CSO</t>
  </si>
  <si>
    <t>P5363111861-957 (Reference) Scenario A</t>
  </si>
  <si>
    <t>CSO000984 - BISHOPBRIGGS, R/O 19-22 KEIR HARDIE CRT</t>
  </si>
  <si>
    <t>P5363111860-957 (Reference) Scenario A</t>
  </si>
  <si>
    <t>CSO000903 POLLOKSHIELDS, 32 ST ANDREWS ROAD CSO</t>
  </si>
  <si>
    <t>P5363111858-957 (Reference) Scenario A</t>
  </si>
  <si>
    <t>CSO000901 ANDERSTON QUAY, BELOW KINGSTON BRIDGE</t>
  </si>
  <si>
    <t>P5363111877-957 (Reference) Scenario A</t>
  </si>
  <si>
    <t>CSO000848 KELVINSIDE, K6 KELVINGROVE MUSEUM CSO</t>
  </si>
  <si>
    <t>P5363111876-957 (Reference) Scenario A</t>
  </si>
  <si>
    <t>CSO000723 BARRHEAD, 94 AURS ROAD CSO</t>
  </si>
  <si>
    <t>P5363111875-957 (Reference) Scenario A</t>
  </si>
  <si>
    <t>CSO000707 BARRHEAD, WOODSIDE CRES/AURS DR CSO</t>
  </si>
  <si>
    <t>P5363111874-957 (Reference) Scenario A</t>
  </si>
  <si>
    <t>CSO000697 BARRHEAD, ARMITAGE SHANKS VICTORIA ROAD CSO</t>
  </si>
  <si>
    <t>Juniper-891 (Reference) Scenario A</t>
  </si>
  <si>
    <t>Continue provision of an accredited laboratory service</t>
  </si>
  <si>
    <t>Number of scientific services facilities upgraded</t>
  </si>
  <si>
    <t>Under£6M-915 (Reference) Scenario A</t>
  </si>
  <si>
    <t>Continue our Top up Taps programme, installing a network of taps across the country and prevent the use of single-use plastic bottles</t>
  </si>
  <si>
    <t>T2.26</t>
  </si>
  <si>
    <t>Under£6M-549 (Reference) Scenario A</t>
  </si>
  <si>
    <t>Construct and pilot standard product.</t>
  </si>
  <si>
    <t>Number of single supply standard products developed</t>
  </si>
  <si>
    <t>Support Services (other)</t>
  </si>
  <si>
    <t>Under£6M-811 (Reference) Scenario A</t>
  </si>
  <si>
    <t>Confirmed development in catchments which require investment</t>
  </si>
  <si>
    <t>AR3-1205 (Reference) Scenario A</t>
  </si>
  <si>
    <t>Commodities &amp; Infrastructure</t>
  </si>
  <si>
    <t>Under£6M-903 (Reference) Scenario A</t>
  </si>
  <si>
    <t>Co-create tailored support plans. Develop specifically trained and trusted employees. Develop a priority service register.</t>
  </si>
  <si>
    <t>P5363111899-957 (Reference) Scenario A</t>
  </si>
  <si>
    <t>COATBRIDGE, SYKESIDE SPS CSO</t>
  </si>
  <si>
    <t>P53631118991-957 (Reference) Scenario A</t>
  </si>
  <si>
    <t>P5363113361-3281 (Reference) Scenario A</t>
  </si>
  <si>
    <t>CM WFD Maintenance 5155520000</t>
  </si>
  <si>
    <t>AR3-2256 (Reference) Scenario A</t>
  </si>
  <si>
    <t>Chlorine Contact Tank Management</t>
  </si>
  <si>
    <t>P5363113593-MA006 New 3 (Reference) Scenario A</t>
  </si>
  <si>
    <t>Carron Valley WTW - DELIVER - Taste &amp; Odour Improvements</t>
  </si>
  <si>
    <t>MA006</t>
  </si>
  <si>
    <t>P5363113360-2257 (Reference) Scenario A</t>
  </si>
  <si>
    <t>CAR compliance enhancement -fish passes</t>
  </si>
  <si>
    <t>T2.13</t>
  </si>
  <si>
    <t>P5363113359-2257 (Reference) Scenario A</t>
  </si>
  <si>
    <t>CAR compliance enhancement -automated compensation valves</t>
  </si>
  <si>
    <t>P5363110888-3281 (Reference) Scenario A</t>
  </si>
  <si>
    <t>Burnside TWP HV-VSD upgrades</t>
  </si>
  <si>
    <t>Under£6M-1258 (Reference) Scenario A</t>
  </si>
  <si>
    <t>Build water research and development capacity in Scotland s Universities</t>
  </si>
  <si>
    <t>Number of Hydro Nation ideas put into practice</t>
  </si>
  <si>
    <t>P5363110171-957 (Reference) Scenario A</t>
  </si>
  <si>
    <t>BROOMHOUSE, DALDOWIE STW CSO</t>
  </si>
  <si>
    <t>P53631101711-957 (Reference) Scenario A</t>
  </si>
  <si>
    <t>P5363113505-957 (Reference) Scenario A</t>
  </si>
  <si>
    <t>BROOMHOUSE DALDOWIE STW CSO</t>
  </si>
  <si>
    <t>P5363112577-811 (Reference) Scenario A</t>
  </si>
  <si>
    <t>Bridge of Don Persley Transfer</t>
  </si>
  <si>
    <t>P5363113588-540 (Reference) Scenario A</t>
  </si>
  <si>
    <t>Bradan - DEVELOP - Disinfection Byproducts Improvements</t>
  </si>
  <si>
    <t>P5363110170-957 (Reference) Scenario A</t>
  </si>
  <si>
    <t>BOTHWELL, CASTLE PARK CSO</t>
  </si>
  <si>
    <t>P53631101701-957 (Reference) Scenario A</t>
  </si>
  <si>
    <t>P5363113509-3287 (Reference) Scenario A</t>
  </si>
  <si>
    <t>Blackburn PFI WwTW River Almond Ww WFD Improvements</t>
  </si>
  <si>
    <t>P5363113509-953 (Reference) Scenario A</t>
  </si>
  <si>
    <t>P5363110168-957 (Reference) Scenario A</t>
  </si>
  <si>
    <t>BELLSHILL, GOLF COURSE B/H 18TH TEE CSO</t>
  </si>
  <si>
    <t>P53631101681-957 (Reference) Scenario A</t>
  </si>
  <si>
    <t>P5363113429-2255 (Reference) Scenario A</t>
  </si>
  <si>
    <t>Bathing Waters - Lower Largo</t>
  </si>
  <si>
    <t>P5363110167-811 (Reference) Scenario A</t>
  </si>
  <si>
    <t>AVSE - Growth (capex) Seafield</t>
  </si>
  <si>
    <t>AR3-2232 (Reference) Scenario A</t>
  </si>
  <si>
    <t>ATOM water assets</t>
  </si>
  <si>
    <t>Number ATOM water asset interventions</t>
  </si>
  <si>
    <t>AR3-2250 (Reference) Scenario A</t>
  </si>
  <si>
    <t>ATOM wastewater assets</t>
  </si>
  <si>
    <t>Number of ATOM wastewater treatment asset interventions</t>
  </si>
  <si>
    <t>AR3-2248 (Reference) Scenario A</t>
  </si>
  <si>
    <t>Number of ATOM wastewater network asset interventions</t>
  </si>
  <si>
    <t>Under£6M-553 (Reference) Scenario A</t>
  </si>
  <si>
    <t>Assess peatland restoration options at all 20 catchments.</t>
  </si>
  <si>
    <t>Number of peatland catchment assessments</t>
  </si>
  <si>
    <t>catchment</t>
  </si>
  <si>
    <t>Under£6M-544 (Reference) Scenario A</t>
  </si>
  <si>
    <t>Assess 50-100 tanks to determine if new bypass arrangements are required to enable future inspection/repair work.</t>
  </si>
  <si>
    <t>AR3-SR27009 (Reference) Scenario A</t>
  </si>
  <si>
    <t>AR3 associate dwith PFI return sites</t>
  </si>
  <si>
    <t>P5363113594-534 (Reference) Scenario A</t>
  </si>
  <si>
    <t>Allocation for 3x responsive UV installations</t>
  </si>
  <si>
    <t>P5363112312-3290 (Reference) Scenario A</t>
  </si>
  <si>
    <t>Allanfearn WwTW - Treatment and bioresource</t>
  </si>
  <si>
    <t>P5363112312-811 (Reference) Scenario A</t>
  </si>
  <si>
    <t>P5363113473-957 (Reference) Scenario A</t>
  </si>
  <si>
    <t>Aesthetic Needs at Grangepans SPS CSO</t>
  </si>
  <si>
    <t>P5363113488-957 (Reference) Scenario A</t>
  </si>
  <si>
    <t>Aesthetic Needs at Cramond SPS CSO</t>
  </si>
  <si>
    <t>P5363113477-957 (Reference) Scenario A</t>
  </si>
  <si>
    <t>Aesthetic Needs at Corbiehall SPS CSO</t>
  </si>
  <si>
    <t>P5363112573-811 (Reference) Scenario A</t>
  </si>
  <si>
    <t>Additional Dunfermline Growth</t>
  </si>
  <si>
    <t>P5363113609-2841 (Reference) Scenario A</t>
  </si>
  <si>
    <t>Additional allocation for Infrastructure Charge spending to net off against forecast receipts in the SR27 period</t>
  </si>
  <si>
    <t>P5363113609-938 (Reference) Scenario A</t>
  </si>
  <si>
    <t>AR3-666 (Reference) Scenario A</t>
  </si>
  <si>
    <t>Activity for around 5,500 items of leakage management equipment (DMA meters, loggers and PRVs etc)</t>
  </si>
  <si>
    <t>Number of leakage management equipment interventions</t>
  </si>
  <si>
    <t>AR3-SR27008 (Reference) Scenario A</t>
  </si>
  <si>
    <t>Accelerated Asbestos Cement water mains replacement. 
MO - ensure all 6,000km is relaced in the next 15yrs (remaining life and to support demand reduction).</t>
  </si>
  <si>
    <t>Length of distribution mains interventions</t>
  </si>
  <si>
    <t>Water distribution mains &lt;300mm</t>
  </si>
  <si>
    <t>Enhancement output</t>
  </si>
  <si>
    <t>Under£6M-652 (Reference) Scenario A</t>
  </si>
  <si>
    <t>3,700 pipes assumed, when sampled will exceed 10 microgram/l.</t>
  </si>
  <si>
    <t>Communication pipes</t>
  </si>
  <si>
    <t>Under£6M-654 (Reference) Scenario A</t>
  </si>
  <si>
    <t>3,100 pipes assumed when customer request or opportunistically encountered.</t>
  </si>
  <si>
    <t>P5363110162-869 (Reference) Scenario A</t>
  </si>
  <si>
    <t>100% EDM coverage of IDs</t>
  </si>
  <si>
    <t>T2.11</t>
  </si>
  <si>
    <t>533Scenario B-533</t>
  </si>
  <si>
    <t>SR21 Castle Moffat - Build</t>
  </si>
  <si>
    <t>Scenario B</t>
  </si>
  <si>
    <t>533</t>
  </si>
  <si>
    <t>0</t>
  </si>
  <si>
    <t>837Scenario B-837</t>
  </si>
  <si>
    <t>Protect internal sewer flooding performance in a changing climate - moving from maintain to reduce</t>
  </si>
  <si>
    <t>837</t>
  </si>
  <si>
    <t>841Scenario B-841</t>
  </si>
  <si>
    <t>Promote communit-driven, place-based schemes that keep rainwater on the surface - community fund to seed partership work with local authorities</t>
  </si>
  <si>
    <t>841</t>
  </si>
  <si>
    <t>5363111201ScenarioB-2282</t>
  </si>
  <si>
    <t>Improve water quality monitoring at WTW to improve assurance and manage operational problems (5363111201)</t>
  </si>
  <si>
    <t>2282</t>
  </si>
  <si>
    <t>Not in table</t>
  </si>
  <si>
    <t>2274Scenario B-2274</t>
  </si>
  <si>
    <t>Secure water quality compliance - WTW Chemical Storage and Dosing</t>
  </si>
  <si>
    <t>2274</t>
  </si>
  <si>
    <t>2415Scenario B-2415</t>
  </si>
  <si>
    <t>Secure water quality compliance - High Voltage (HV) Water treatment</t>
  </si>
  <si>
    <t>2415</t>
  </si>
  <si>
    <t>619Scenario B-619</t>
  </si>
  <si>
    <t xml:space="preserve">Secure water quality compliance - Water Distribution Discoloration </t>
  </si>
  <si>
    <t>619</t>
  </si>
  <si>
    <t>632Scenario B-632</t>
  </si>
  <si>
    <t>Secure water quality compliance - SCADA, HMI, PLC</t>
  </si>
  <si>
    <t>632</t>
  </si>
  <si>
    <t>5363112020ScenarioB-957</t>
  </si>
  <si>
    <t>957</t>
  </si>
  <si>
    <t>5363112022ScenarioB-957</t>
  </si>
  <si>
    <t>5363112023ScenarioB-957</t>
  </si>
  <si>
    <t>5363111911ScenarioB-957</t>
  </si>
  <si>
    <t>5363111912ScenarioB-957</t>
  </si>
  <si>
    <t>5363111913ScenarioB-957</t>
  </si>
  <si>
    <t>5363111914ScenarioB-957</t>
  </si>
  <si>
    <t>5363111915ScenarioB-957</t>
  </si>
  <si>
    <t>5363111916ScenarioB-957</t>
  </si>
  <si>
    <t>5363111939ScenarioB-957</t>
  </si>
  <si>
    <t>5363111943ScenarioB-957</t>
  </si>
  <si>
    <t>5363111944ScenarioB-957</t>
  </si>
  <si>
    <t>5363111940ScenarioB-957</t>
  </si>
  <si>
    <t>5363111941ScenarioB-957</t>
  </si>
  <si>
    <t>5363111942ScenarioB-957</t>
  </si>
  <si>
    <t>5363112045ScenarioB-957</t>
  </si>
  <si>
    <t>5363111983ScenarioB-957</t>
  </si>
  <si>
    <t>5363111984ScenarioB-957</t>
  </si>
  <si>
    <t>5363111985ScenarioB-957</t>
  </si>
  <si>
    <t>5363111986ScenarioB-957</t>
  </si>
  <si>
    <t>957ScenarioB-957</t>
  </si>
  <si>
    <t>Further progress in UIDs with environmental impact</t>
  </si>
  <si>
    <t>Project not named due to customer confidentiality (code 5362090000)</t>
  </si>
  <si>
    <t>560Scenario C-560</t>
  </si>
  <si>
    <t>Maintenance Trunk Main - reduction to planned non statutory investigations by 50%</t>
  </si>
  <si>
    <t>Scenario C</t>
  </si>
  <si>
    <t>560</t>
  </si>
  <si>
    <t>563Scenario C-563</t>
  </si>
  <si>
    <t>Maintain raw water intakes - reduction to planned non statutory investigations by 50%</t>
  </si>
  <si>
    <t>563</t>
  </si>
  <si>
    <t>565Scenario C-565</t>
  </si>
  <si>
    <t>Maintain Treated Water pumping - reduction to planned non statutory investigations by 50%</t>
  </si>
  <si>
    <t>565</t>
  </si>
  <si>
    <t>566Scenario C-566</t>
  </si>
  <si>
    <t>Maintain Raw Water pumping - reduction to planned non statutory investigations by 50%</t>
  </si>
  <si>
    <t>566</t>
  </si>
  <si>
    <t>570Scenario C-570</t>
  </si>
  <si>
    <t>Maintain aqueducts and tunnels - reduction to planned non statutory investigations by 50%</t>
  </si>
  <si>
    <t>570</t>
  </si>
  <si>
    <t>625Scenario C-625</t>
  </si>
  <si>
    <t>Maintain raw water storage assets - reduction to planned non statutory investigations by 50%</t>
  </si>
  <si>
    <t>625</t>
  </si>
  <si>
    <t>691Scenario C-691</t>
  </si>
  <si>
    <t>Maintain critical sewers - reduction to planned non statutory investigations by 50%</t>
  </si>
  <si>
    <t>691</t>
  </si>
  <si>
    <t>695Scenario C-695</t>
  </si>
  <si>
    <t>Maintain rising mains - reduction to planned non statutory investigations by 50%</t>
  </si>
  <si>
    <t>695</t>
  </si>
  <si>
    <t>701Scenario C-701</t>
  </si>
  <si>
    <t>Maintain sewage pumping stations (SPS) - activities to be carried out on Mechanical, Electrical, Instrumentation, Controls, Automation (MEICA) &amp; civil assets - reduction to planned non statutory investigations by 50%</t>
  </si>
  <si>
    <t>701</t>
  </si>
  <si>
    <t>709Scenario C-709</t>
  </si>
  <si>
    <t>Maintain screw pumps - reduction to planned non statutory investigations by 50%</t>
  </si>
  <si>
    <t>709</t>
  </si>
  <si>
    <t>719Scenario C-719</t>
  </si>
  <si>
    <t>Maintain Sustainable Urban Drainage Systems - reduction to planned non statutory investigations by 50%</t>
  </si>
  <si>
    <t>719</t>
  </si>
  <si>
    <t>721Scenario C-721</t>
  </si>
  <si>
    <t>Maintain syphons - reduction to planned non statutory investigations by 50%</t>
  </si>
  <si>
    <t>721</t>
  </si>
  <si>
    <t>723Scenario C-723</t>
  </si>
  <si>
    <t>Maintain outfalls - reduction to planned non statutory investigations by 50%</t>
  </si>
  <si>
    <t>723</t>
  </si>
  <si>
    <t>729Scenario C-729</t>
  </si>
  <si>
    <t>Maintain secondary treatment including tanks, septic tanks, activated sludge assets, wet well, instrumentation, BAF filter, reed bed - reduction to planned non statutory investigations by 50%</t>
  </si>
  <si>
    <t>729</t>
  </si>
  <si>
    <t>731Scenario C-731</t>
  </si>
  <si>
    <t>Maintain treatment ancillaries including tanks, buildings, instrumentation, washwater, chemical dosing, sampling, tertiary lagoon - reduction to planned non statutory investigations by 50%</t>
  </si>
  <si>
    <t>731</t>
  </si>
  <si>
    <t>733Scenario C-733</t>
  </si>
  <si>
    <t>Maintain odour equipment - reduction to planned non statutory investigations by 50%</t>
  </si>
  <si>
    <t>733</t>
  </si>
  <si>
    <t>745Scenario C-745</t>
  </si>
  <si>
    <t>Maintain fencing/gates - reduction to planned non statutory investigations by 50%</t>
  </si>
  <si>
    <t>745</t>
  </si>
  <si>
    <t>757Scenario C-757</t>
  </si>
  <si>
    <t>Maintain Motor Control Centre (MCC) - Wastewater (Treatment) - reduction to planned non statutory investigations by 50%</t>
  </si>
  <si>
    <t>757</t>
  </si>
  <si>
    <t>759Scenario C-759</t>
  </si>
  <si>
    <t>Maintain Supervisory Control and Data Acquisition (SCADA) - Wastewater Treatment - reduction to planned non statutory investigations by 50%</t>
  </si>
  <si>
    <t>759</t>
  </si>
  <si>
    <t>765Scenario C-765</t>
  </si>
  <si>
    <t>Maintain sludge treatment centres to ensure a quality product: sludge reception &amp; cleaning, digestion &amp; stabilisation, sludge storage, return liquor treatment, thermal drying and  - reduction to planned non statutory investigations by 50%pelletising</t>
  </si>
  <si>
    <t>765</t>
  </si>
  <si>
    <t>2238Scenario C-2238</t>
  </si>
  <si>
    <t>Maintain Motor Control Centre (MCC) - reduction to planned non statutory investigations by 50%</t>
  </si>
  <si>
    <t>2238</t>
  </si>
  <si>
    <t>2244Scenario C-2244</t>
  </si>
  <si>
    <t>Maintain standby generation - reduction to planned non statutory investigations by 50%</t>
  </si>
  <si>
    <t>2244</t>
  </si>
  <si>
    <t>2271Scenario C-2271</t>
  </si>
  <si>
    <t>Maintain Water Operational Buildings - reduction to planned non statutory investigations by 50%</t>
  </si>
  <si>
    <t>2271</t>
  </si>
  <si>
    <t>2274Scenario C-2274</t>
  </si>
  <si>
    <t>Maintain WTW Chemical Storage and Dosing - reduction to planned non statutory investigations by 50%</t>
  </si>
  <si>
    <t>2276Scenario C-2276</t>
  </si>
  <si>
    <t>Maintain WTW Process Stages Civils - reduction to planned non statutory investigations by 50%</t>
  </si>
  <si>
    <t>2276</t>
  </si>
  <si>
    <t>2300Scenario C-2300</t>
  </si>
  <si>
    <t>Maintain Wastewater Operational Buildings - reduction to planned non statutory investigations by 50%</t>
  </si>
  <si>
    <t>2300</t>
  </si>
  <si>
    <t>3294Scenario C-3294</t>
  </si>
  <si>
    <t>Maintain safe access to wastewater operational equipment - reduction to planned non statutory investigations by 50%</t>
  </si>
  <si>
    <t>3294</t>
  </si>
  <si>
    <t>811Scenario C-811</t>
  </si>
  <si>
    <t>No allocation for emerging demand on WWTW (Persley Aberdeem strategy and Nigg excluded)</t>
  </si>
  <si>
    <t>811</t>
  </si>
  <si>
    <t>837Scenario C-837</t>
  </si>
  <si>
    <t>A different approach to flooding - Stopping any flooding project pre G70 (continuing with 5363110201, 5363113533, 5363113543)</t>
  </si>
  <si>
    <t>831Scenario C-831</t>
  </si>
  <si>
    <t xml:space="preserve">A different approach to flooding - funding reallocated to property level mitigations. </t>
  </si>
  <si>
    <t>831</t>
  </si>
  <si>
    <t>2252Scenario C-2252</t>
  </si>
  <si>
    <t>No expenditure for renewable energy</t>
  </si>
  <si>
    <t>2252</t>
  </si>
  <si>
    <t>SR27008Scenario C-SR27008</t>
  </si>
  <si>
    <t xml:space="preserve">Reduce Asbestos Cement water mains replacement to 250km/yr (5 year delay) 
</t>
  </si>
  <si>
    <t>27008</t>
  </si>
  <si>
    <t>Table 6. Transformation Initiatives</t>
  </si>
  <si>
    <t>Please refer to the supporting commentary for Table 6 (Transformation Initiatives) in the Data Table Commentaries document for further explanation of the data items.</t>
  </si>
  <si>
    <t>Initial Expenditure (£m; 2024-25 Price Base)</t>
  </si>
  <si>
    <t>Programme Type</t>
  </si>
  <si>
    <t>Reduction in Operating Expenditure 
(£m; Compared to 2024-25; 2024-25 Price Base)</t>
  </si>
  <si>
    <t>Reduction in Capital Expenditure 
(£m; Compared to 2024-25; 2024-25 Price Base)</t>
  </si>
  <si>
    <t>The Counterfactual [Forecast Operating Expenditure in the Absence of Transformation Project] (£m; 2024-25 Price Base)</t>
  </si>
  <si>
    <t>The Counterfactual [Forecast Capital Expenditure in the Absence of Transformation Project] (£m; 2024-25 Price Base)</t>
  </si>
  <si>
    <t>Forecast Operating Expenditure Avoided 
(£m; 2024-25 Price Base)</t>
  </si>
  <si>
    <t>Forecast Capital Expenditure Avoided 
(£m; 2024-25 Price Base)</t>
  </si>
  <si>
    <t>Other Benefits (Not Related to Expenditure)</t>
  </si>
  <si>
    <t>Programme name</t>
  </si>
  <si>
    <t>Is the programme reducing existing costs or avoiding future costs materialising?</t>
  </si>
  <si>
    <t>Benefit type (Outcome)</t>
  </si>
  <si>
    <t>Other Reporting Commentary</t>
  </si>
  <si>
    <t>Capital and Digital Investment</t>
  </si>
  <si>
    <t>Cost reduction</t>
  </si>
  <si>
    <t>Standardisation and Lean</t>
  </si>
  <si>
    <t>Digitisation, AI, Automation</t>
  </si>
  <si>
    <t>SIDM/ Systems Approach</t>
  </si>
  <si>
    <t>Cost avoidance</t>
  </si>
  <si>
    <t>Asset Risk &amp; Optimisation</t>
  </si>
  <si>
    <t>Team Scotland</t>
  </si>
  <si>
    <t>Table 7. Other Costs and Assumptions</t>
  </si>
  <si>
    <t>Draft plan is in 23/24 price base</t>
  </si>
  <si>
    <t>Please refer to the supporting commentary for Table 7 (Other Costs and Assumptions) in the Data Table Commentaries document for further explanation of the data items.</t>
  </si>
  <si>
    <t>Block A: Operating Expenditure</t>
  </si>
  <si>
    <t>Incremental expenditure (£m; 2023-24 price base)</t>
  </si>
  <si>
    <t>Operating expenditure category</t>
  </si>
  <si>
    <t>Sub category</t>
  </si>
  <si>
    <t>2024-25</t>
  </si>
  <si>
    <t>2025-26</t>
  </si>
  <si>
    <t>2026-27</t>
  </si>
  <si>
    <t>Year 1
2027-28</t>
  </si>
  <si>
    <t>SRC27 
Total</t>
  </si>
  <si>
    <t>2038-39</t>
  </si>
  <si>
    <t>2044-45</t>
  </si>
  <si>
    <t>2050-51</t>
  </si>
  <si>
    <t>7.1</t>
  </si>
  <si>
    <t>Base operating expenditure in 2024-25</t>
  </si>
  <si>
    <t>total reg op + non-reg + cloud</t>
  </si>
  <si>
    <t>A1</t>
  </si>
  <si>
    <t>7.2a</t>
  </si>
  <si>
    <t>Projected changes due to 25/26 budget and 26/27 adjustment</t>
  </si>
  <si>
    <t>7.2b</t>
  </si>
  <si>
    <t>Energy price increases due to end of Purchase Power Agreement (PPA)</t>
  </si>
  <si>
    <t>7.2c</t>
  </si>
  <si>
    <t>Bad debt</t>
  </si>
  <si>
    <t>7.3a</t>
  </si>
  <si>
    <t>Projected additional costs of operating the returning PFI</t>
  </si>
  <si>
    <t>Daldowie</t>
  </si>
  <si>
    <t>7.3b</t>
  </si>
  <si>
    <t>Dalmuir</t>
  </si>
  <si>
    <t>7.3c</t>
  </si>
  <si>
    <t>AVSE</t>
  </si>
  <si>
    <t>C3</t>
  </si>
  <si>
    <t>7.3d</t>
  </si>
  <si>
    <t>TAY</t>
  </si>
  <si>
    <t>7.3e</t>
  </si>
  <si>
    <t>Moray</t>
  </si>
  <si>
    <t>7.3f</t>
  </si>
  <si>
    <t>MSI</t>
  </si>
  <si>
    <t>7.3g</t>
  </si>
  <si>
    <t>Levenmouth</t>
  </si>
  <si>
    <t>7.3h</t>
  </si>
  <si>
    <t>Dalmuir - Sludge and land remediation costs</t>
  </si>
  <si>
    <t>7.4a</t>
  </si>
  <si>
    <t>Projected changes attributed to Enhancement, Growth and Transformation Projects - pre efficiency</t>
  </si>
  <si>
    <t>new opex</t>
  </si>
  <si>
    <t>7.4b</t>
  </si>
  <si>
    <t>Non Household (NHH) Smart Metering impact on operating costs</t>
  </si>
  <si>
    <t>Smart Metering P5363112530-940 (Reference}</t>
  </si>
  <si>
    <t>7.4c</t>
  </si>
  <si>
    <t>Leakage reduction</t>
  </si>
  <si>
    <t>7.5</t>
  </si>
  <si>
    <t>Efficiency - projected changes to base operating expenditure</t>
  </si>
  <si>
    <t xml:space="preserve">0.8% Efficiency factor </t>
  </si>
  <si>
    <t>7.6</t>
  </si>
  <si>
    <t>Efficiency - frontier shift</t>
  </si>
  <si>
    <t>X</t>
  </si>
  <si>
    <t>7.7</t>
  </si>
  <si>
    <t>Efficiency - from Enhancement, Growth and Transformation</t>
  </si>
  <si>
    <t>7.8</t>
  </si>
  <si>
    <t>Total incremental operating expenditure post efficiency</t>
  </si>
  <si>
    <t>7.9</t>
  </si>
  <si>
    <t>Total operating expenditure post efficiency</t>
  </si>
  <si>
    <t>C1</t>
  </si>
  <si>
    <t>7.10</t>
  </si>
  <si>
    <t>Difference in operating expenditure - Scenario B</t>
  </si>
  <si>
    <t>Prices at CPI + 5%</t>
  </si>
  <si>
    <t>7.11</t>
  </si>
  <si>
    <t>Difference in operating expenditure - Scenario C</t>
  </si>
  <si>
    <t>Prices at CPI + 3%</t>
  </si>
  <si>
    <t>Block B: PFI Expenditure</t>
  </si>
  <si>
    <t xml:space="preserve">PFI expenditure </t>
  </si>
  <si>
    <t>7.12</t>
  </si>
  <si>
    <t>Base PFI expenditure in 2024-25</t>
  </si>
  <si>
    <t>7.13a</t>
  </si>
  <si>
    <t>Projected lower PFI fee for the returning PFI</t>
  </si>
  <si>
    <t>7.13b</t>
  </si>
  <si>
    <t>7.13c</t>
  </si>
  <si>
    <t>7.13d</t>
  </si>
  <si>
    <t>7.13e</t>
  </si>
  <si>
    <t>7.13f</t>
  </si>
  <si>
    <t>7.13g</t>
  </si>
  <si>
    <t>7.13h</t>
  </si>
  <si>
    <t>Underlying PFI contract inflation</t>
  </si>
  <si>
    <t>PFI contractual inflation typically 1% higher than CPI</t>
  </si>
  <si>
    <t>7.14</t>
  </si>
  <si>
    <t>Projected changes due to flows and loads</t>
  </si>
  <si>
    <t>Levenmouth gas indexation, Meadowhead (part of MSI) dryer switch off and Flow &amp; loads</t>
  </si>
  <si>
    <t>7.15</t>
  </si>
  <si>
    <t>Total change in PFI expenditure</t>
  </si>
  <si>
    <t>7.16</t>
  </si>
  <si>
    <t>Total PFI expenditure</t>
  </si>
  <si>
    <t>Block C: Other Costs</t>
  </si>
  <si>
    <t>Expenditure (£m; 2023-24 price base)</t>
  </si>
  <si>
    <t>Other cost category</t>
  </si>
  <si>
    <t>7.17</t>
  </si>
  <si>
    <t>PFI costs</t>
  </si>
  <si>
    <t>7.18</t>
  </si>
  <si>
    <t>Interest</t>
  </si>
  <si>
    <t>7.19</t>
  </si>
  <si>
    <t>Taxation</t>
  </si>
  <si>
    <t>Current tax payable</t>
  </si>
  <si>
    <t>7.20</t>
  </si>
  <si>
    <t>Reasonable Cost Contributions (RCC)</t>
  </si>
  <si>
    <t>7.21</t>
  </si>
  <si>
    <t>Total other costs</t>
  </si>
  <si>
    <t>7.22</t>
  </si>
  <si>
    <t>Difference in other costs - Scenario B</t>
  </si>
  <si>
    <t>7.23</t>
  </si>
  <si>
    <t>Difference in other costs - Scenario C</t>
  </si>
  <si>
    <t>Block D: Financial Assumptions</t>
  </si>
  <si>
    <t>Measure</t>
  </si>
  <si>
    <t>7.24</t>
  </si>
  <si>
    <t>Price profile</t>
  </si>
  <si>
    <t>7.25</t>
  </si>
  <si>
    <t>Level of borrowing</t>
  </si>
  <si>
    <t>7.26</t>
  </si>
  <si>
    <t>Consumer price index inflation for operating expenditure</t>
  </si>
  <si>
    <t>Operating expenditure</t>
  </si>
  <si>
    <t>7.27</t>
  </si>
  <si>
    <t>Measure of inflation set out in the relevant contracts for PFI expenditure</t>
  </si>
  <si>
    <t>PFI</t>
  </si>
  <si>
    <t>7.28</t>
  </si>
  <si>
    <t>Measure of capital price inflation for investment</t>
  </si>
  <si>
    <t>Investments</t>
  </si>
  <si>
    <t>Block E: Property/Population Growth Assumptions</t>
  </si>
  <si>
    <t xml:space="preserve">Number </t>
  </si>
  <si>
    <t>Category</t>
  </si>
  <si>
    <t>7.29</t>
  </si>
  <si>
    <t>Water billed properties and active supply points</t>
  </si>
  <si>
    <t>Household billed properties</t>
  </si>
  <si>
    <t>7.30</t>
  </si>
  <si>
    <t>Licensed Provider supply points</t>
  </si>
  <si>
    <t>7.31</t>
  </si>
  <si>
    <t>Total billed properties and supply points</t>
  </si>
  <si>
    <t>7.32</t>
  </si>
  <si>
    <t>Water connected properties &amp; supply points</t>
  </si>
  <si>
    <t>Household connected properties</t>
  </si>
  <si>
    <t>7.33</t>
  </si>
  <si>
    <t>Licensed Provider connected supply points</t>
  </si>
  <si>
    <t>7.34</t>
  </si>
  <si>
    <t>Total connected properties and supply points</t>
  </si>
  <si>
    <t>7.35</t>
  </si>
  <si>
    <t>Water population</t>
  </si>
  <si>
    <t>Household population connected to the water service</t>
  </si>
  <si>
    <t>7.36</t>
  </si>
  <si>
    <t>Wastewater billed properties and supply points</t>
  </si>
  <si>
    <t>7.37</t>
  </si>
  <si>
    <t>7.38</t>
  </si>
  <si>
    <t>7.39</t>
  </si>
  <si>
    <t>Total billed properties and supply points not connected for property drainage</t>
  </si>
  <si>
    <t>7.40</t>
  </si>
  <si>
    <t>Wastewater connected properties &amp; supply points</t>
  </si>
  <si>
    <t>7.41</t>
  </si>
  <si>
    <t>7.42</t>
  </si>
  <si>
    <t>7.43</t>
  </si>
  <si>
    <t>Wastewater population</t>
  </si>
  <si>
    <t>Household population connected to the wastewater service</t>
  </si>
  <si>
    <t>7.44</t>
  </si>
  <si>
    <t>Assumed percentage returned to sewer</t>
  </si>
  <si>
    <t>Table 8. Summary Costs</t>
  </si>
  <si>
    <t>Block A: Summary Costs for (Reference) Scenario A</t>
  </si>
  <si>
    <t>Cost (£m; 2024-25 price base)</t>
  </si>
  <si>
    <t>Investment category</t>
  </si>
  <si>
    <t>Investment subcategory</t>
  </si>
  <si>
    <t>8.1</t>
  </si>
  <si>
    <t>Capital expenditure</t>
  </si>
  <si>
    <t>Maintenance</t>
  </si>
  <si>
    <t>8.2</t>
  </si>
  <si>
    <t>8.3</t>
  </si>
  <si>
    <t>8.4</t>
  </si>
  <si>
    <t>8.5</t>
  </si>
  <si>
    <t>8.6</t>
  </si>
  <si>
    <t xml:space="preserve">Maintenance </t>
  </si>
  <si>
    <t>Repair and Refurbishment</t>
  </si>
  <si>
    <t>8.7</t>
  </si>
  <si>
    <t>8.8</t>
  </si>
  <si>
    <t>8.9</t>
  </si>
  <si>
    <t>8.10</t>
  </si>
  <si>
    <t>8.11</t>
  </si>
  <si>
    <t>Enhancement &amp; Growth</t>
  </si>
  <si>
    <t>8.12</t>
  </si>
  <si>
    <t>8.13</t>
  </si>
  <si>
    <t>8.14</t>
  </si>
  <si>
    <t>8.15</t>
  </si>
  <si>
    <t>8.16</t>
  </si>
  <si>
    <t>Transformation activity</t>
  </si>
  <si>
    <t>8.17</t>
  </si>
  <si>
    <t>Sub Total</t>
  </si>
  <si>
    <t>8.18</t>
  </si>
  <si>
    <t>8.19</t>
  </si>
  <si>
    <t>Other costs</t>
  </si>
  <si>
    <t>8.20</t>
  </si>
  <si>
    <t>8.21</t>
  </si>
  <si>
    <t>8.22</t>
  </si>
  <si>
    <t>Model</t>
  </si>
  <si>
    <t>Block B: Summary Costs for Scenario B</t>
  </si>
  <si>
    <t>8.23</t>
  </si>
  <si>
    <t>8.24</t>
  </si>
  <si>
    <t>8.25</t>
  </si>
  <si>
    <t>8.26</t>
  </si>
  <si>
    <t>8.27</t>
  </si>
  <si>
    <t>8.28</t>
  </si>
  <si>
    <t>8.29</t>
  </si>
  <si>
    <t>8.30</t>
  </si>
  <si>
    <t>8.31</t>
  </si>
  <si>
    <t>8.32</t>
  </si>
  <si>
    <t>8.33</t>
  </si>
  <si>
    <t>8.34</t>
  </si>
  <si>
    <t>8.35</t>
  </si>
  <si>
    <t>8.36</t>
  </si>
  <si>
    <t>8.37</t>
  </si>
  <si>
    <t>8.38</t>
  </si>
  <si>
    <t>8.39</t>
  </si>
  <si>
    <t>8.40</t>
  </si>
  <si>
    <t>8.41</t>
  </si>
  <si>
    <t>Deviations from reference scenario - opex</t>
  </si>
  <si>
    <t>8.42</t>
  </si>
  <si>
    <t>8.43</t>
  </si>
  <si>
    <t>Deviations from reference scenario - other costs</t>
  </si>
  <si>
    <t>8.44</t>
  </si>
  <si>
    <t>8.45</t>
  </si>
  <si>
    <t>8.46</t>
  </si>
  <si>
    <t>Block C: Summary Costs for Scenario C</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</si>
  <si>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</si>
  <si>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</si>
  <si>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</si>
  <si>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</si>
  <si>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</si>
  <si>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</si>
  <si>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</si>
  <si>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</si>
  <si>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</si>
  <si>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</si>
  <si>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</si>
  <si>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</si>
  <si>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</si>
  <si>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</si>
  <si>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</si>
  <si>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</si>
  <si>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</si>
  <si>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</si>
  <si>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</si>
  <si>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</si>
  <si>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</si>
  <si>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</si>
  <si>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</si>
  <si>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</si>
  <si>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Table 9. Enhancement Benchmarking</t>
  </si>
  <si>
    <t>Please refer to the supporting commentary for Table 9 (Enhancement Benchmarking) in the Data Table Commentaries document for further explanation of the data items.</t>
  </si>
  <si>
    <t>Block A: Water</t>
  </si>
  <si>
    <t>Column Reference</t>
  </si>
  <si>
    <t>Number of interventions</t>
  </si>
  <si>
    <t>Capex Expenditure (£m; 2024-25 Price Base)</t>
  </si>
  <si>
    <t>Totex Expenditure (£m; 2024-25 Price Base)</t>
  </si>
  <si>
    <t>Benefits</t>
  </si>
  <si>
    <t>Unit of intervention</t>
  </si>
  <si>
    <t>9.1a</t>
  </si>
  <si>
    <t>Leakage activity</t>
  </si>
  <si>
    <t>Mains replacement  </t>
  </si>
  <si>
    <t>9.1b</t>
  </si>
  <si>
    <t>Customer side leakage</t>
  </si>
  <si>
    <t>9.1c</t>
  </si>
  <si>
    <t>Investigations</t>
  </si>
  <si>
    <t>Studies</t>
  </si>
  <si>
    <t>9.3a</t>
  </si>
  <si>
    <t>Lead communication pipes replaced or relined for water quality</t>
  </si>
  <si>
    <t>9.3b</t>
  </si>
  <si>
    <t>External lead supply pipes replaced or relined</t>
  </si>
  <si>
    <t>9.3c</t>
  </si>
  <si>
    <t>Internal lead supply pipes replaced or relined</t>
  </si>
  <si>
    <t>9.4a</t>
  </si>
  <si>
    <t>Total meters installed Basic/AMI/AMR</t>
  </si>
  <si>
    <t>9.4b</t>
  </si>
  <si>
    <t>Total meters upgraded Basic/AMI/AMR</t>
  </si>
  <si>
    <t>Block A: Wastewater</t>
  </si>
  <si>
    <t xml:space="preserve">Continuous river water quality monitoring </t>
  </si>
  <si>
    <t>Continuous water quality monitor installed</t>
  </si>
  <si>
    <t>Flow monitoring at wastewater treatment works</t>
  </si>
  <si>
    <t>Flow monitoring schemes applied and installed</t>
  </si>
  <si>
    <t>Event duration and flow monitoring for wastewater pumping station emergency overflows</t>
  </si>
  <si>
    <t>New event duration and flow monitors installed</t>
  </si>
  <si>
    <t>Chemicals removal</t>
  </si>
  <si>
    <t>Current population equivalent served by WWTWs with tightened/ new permits for chemicals/ hazardous substances</t>
  </si>
  <si>
    <t>000</t>
  </si>
  <si>
    <t>Confidence grades</t>
  </si>
  <si>
    <t>Table 2. Outputs</t>
  </si>
  <si>
    <t>Column "Service"</t>
  </si>
  <si>
    <t>A4</t>
  </si>
  <si>
    <t>Foul Sewage &amp; Surface Water Shared</t>
  </si>
  <si>
    <t>AX</t>
  </si>
  <si>
    <t>Water &amp; Wastewater Shared</t>
  </si>
  <si>
    <t>BX</t>
  </si>
  <si>
    <t>Column "Charge path scenario"</t>
  </si>
  <si>
    <t>C2</t>
  </si>
  <si>
    <t>Column "Programme Type"</t>
  </si>
  <si>
    <t>Reducing existing costs</t>
  </si>
  <si>
    <t>Avoiding future costs materialising</t>
  </si>
  <si>
    <t>CX</t>
  </si>
  <si>
    <t>D3</t>
  </si>
  <si>
    <t>Column "Capital-based or operating-based solution"</t>
  </si>
  <si>
    <t>D4</t>
  </si>
  <si>
    <t>D5</t>
  </si>
  <si>
    <t>D6</t>
  </si>
  <si>
    <t>Operating-based solution</t>
  </si>
  <si>
    <t>DX</t>
  </si>
  <si>
    <t>Columns "Benefit type: grey, hybrid or blue-green solution"</t>
  </si>
  <si>
    <t>Hybrid solution</t>
  </si>
  <si>
    <t>Blue-green solution</t>
  </si>
  <si>
    <t>Columns "Benefit type: catchment or local solution "</t>
  </si>
  <si>
    <t>Catchment solution</t>
  </si>
  <si>
    <t>Local solution</t>
  </si>
  <si>
    <t>Columns with Yes/No options</t>
  </si>
  <si>
    <t>Columns "Investment period"</t>
  </si>
  <si>
    <t>Delayed SRC15 completion</t>
  </si>
  <si>
    <t>Delayed SRC21 completion</t>
  </si>
  <si>
    <t>Column "Committed status"</t>
  </si>
  <si>
    <t>Committed List Programme</t>
  </si>
  <si>
    <t>Columns "Output or intervention type"</t>
  </si>
  <si>
    <t>Growth output</t>
  </si>
  <si>
    <t>Replacement intervention</t>
  </si>
  <si>
    <t>Repair&amp;Refurb intervention</t>
  </si>
  <si>
    <t>Column "Project/programme type" (in Block M: Storm Overflows)</t>
  </si>
  <si>
    <t>Network grey/hybrid</t>
  </si>
  <si>
    <t>WwTW grey</t>
  </si>
  <si>
    <t>Green</t>
  </si>
  <si>
    <t>Screen only</t>
  </si>
  <si>
    <t>Column "Project/programme type" (in Block N: Water Resources)</t>
  </si>
  <si>
    <t>Demand-side improvements delivering benefits in 2027-32 (excl leakage and metering)</t>
  </si>
  <si>
    <t>Supply-demand balance improvements delivering benefits starting from 2032</t>
  </si>
  <si>
    <t>Supply-side improvements delivering benefits in 2027-32</t>
  </si>
  <si>
    <t>Internal interconnectors delivering benefits in 2027-32</t>
  </si>
  <si>
    <t>Log of changes to the Business Plan tables from the draft Business Plan tables</t>
  </si>
  <si>
    <t>Table</t>
  </si>
  <si>
    <t>Change reference</t>
  </si>
  <si>
    <t>Change description</t>
  </si>
  <si>
    <t>Lines/columns affected (final references)</t>
  </si>
  <si>
    <t>Guidance document</t>
  </si>
  <si>
    <t>0-1</t>
  </si>
  <si>
    <t>Moved chapter "Common definitions" to the front of the document.</t>
  </si>
  <si>
    <t>0-2</t>
  </si>
  <si>
    <t>Added sub-section "Price base" to chapter "Common Definitions".</t>
  </si>
  <si>
    <t>1-1</t>
  </si>
  <si>
    <t>Added a placeholder for a measure for communities experience following one consultation response.</t>
  </si>
  <si>
    <t>1.06 Communities experience measure [measure to be proposed]</t>
  </si>
  <si>
    <t>1-2</t>
  </si>
  <si>
    <t>Added outcomes following workshops between WICS, SW and relevant stakeholders.</t>
  </si>
  <si>
    <t>1.03 R-MeX Retailer Experience Measure
1.05 UKCSI UK customer Satisfaction Index
1.14 Repeat interruptions to water supply
1.16 Customers supplied by systems not capable of meeting peak demand 
1.18 Discolouration and aeration contacts
1.19 Estimated number of lead pipes remaining in public network
1.20 Indicator of lead in customers supply pipes
1.22 Drinking water quality risks across all systems above long-term tolerable threshold.
1.23 Number of DWQR declared incidents 
1.34 Net Zero Emissions
1.41 Biodiversity and Nature Based Solutions (interim measure)
1.42 Biodiversity and Nature Based Solutions (final measure)</t>
  </si>
  <si>
    <t>1-3</t>
  </si>
  <si>
    <t>Added columns for Scenarios B and C. Updated guidance document accordingly.</t>
  </si>
  <si>
    <t>Column 10 Scenario B Year 6 2032-33
Column 11 Scenario C Year 6 2032-33</t>
  </si>
  <si>
    <t>1-4</t>
  </si>
  <si>
    <t>Updated name and/or definitions of lines following workshops between WICS, SW and relevant stakeholders.</t>
  </si>
  <si>
    <t>1.10 Three-year average per capita consumption*
1.15 Customers supplied by systems not capable of meeting demand during a worst historic drought
1.24 Number of internal sewer flooding incidents*
1.25 Number of properties at risk of internal flooding
1.26 Number of external sewer flooding
1.27 Number of properties at risk of external flooding
1.35 Operational emissions (water)
1.36 Operational emissions (wastewater)
1.37 Percentage reduction in operational emissions compared to 2006-07 baseline
1.38 Operational emissions (net emissions)
1.39 Investment emissions
1.40 Carbon capture/sequestration
1.41 Biodiversity and Nature Based Solutions (interim measure)
1.42 Biodiversity and Nature Based Solutions (final measure)
1.43 Resource recovery</t>
  </si>
  <si>
    <t>1-5</t>
  </si>
  <si>
    <t>Removed outcomes following workshops between WICS, SW and relevant stakeholders.</t>
  </si>
  <si>
    <t>Measure of risk posed by plumbosolvency of lead piping (replaced by other outcomes)
Improvement in drinking water compliance at works (replaced by other outcomes)
Nature-based solutions
Bathing water quality
Percentage reduction in phosphorous (replaced by other outcome)</t>
  </si>
  <si>
    <t>1-6</t>
  </si>
  <si>
    <t>Renumbered outcome line references.</t>
  </si>
  <si>
    <t>1.03-1.44</t>
  </si>
  <si>
    <t>1-7</t>
  </si>
  <si>
    <t>Updated definitions to specify expectations related to flooding due to severe weather: "Forecast in the business plan should include flooding incidents due to severe weather. Recognising higher uncertainty related to forecasting flooding due to severe weather, Scottish Water may specify in the commentary the proportion of the figure which relates to it".</t>
  </si>
  <si>
    <t>1.24 	Number of internal sewer flooding incidents*
1.26	 Number of external sewer flooding</t>
  </si>
  <si>
    <t>2-1</t>
  </si>
  <si>
    <t>Added columns for Scenarios B and C and updated column numbering. Updated guidance document accordingly.</t>
  </si>
  <si>
    <t>Column 12 Scenario B Total SRC27
Column 13 Scenario C Total SRC27
Column 25 Scenario B Total SRC27
Column 26 Scenario C Total SRC27</t>
  </si>
  <si>
    <t>2-2</t>
  </si>
  <si>
    <t>Renamed line 2.6 to "Capacity at WTW with new or optimised phosphate equipment" and changed unit to "Ml/d".</t>
  </si>
  <si>
    <t>2.6 Capacity at WTW with new or optimised phosphate equipment</t>
  </si>
  <si>
    <t>2-3</t>
  </si>
  <si>
    <t>Renamed line 2.10 to "Number of raw water supplies with improved water quality" and changed unit to "Number".</t>
  </si>
  <si>
    <t>2.10 Number of raw water supplies with improved water quality</t>
  </si>
  <si>
    <t>2-4</t>
  </si>
  <si>
    <t>Renamed line 2.13 to "Number of sites with Water Framework Directive improvements" and changed unit to "Number".</t>
  </si>
  <si>
    <t>2.13 Number of sites with Water Framework Directive improvements</t>
  </si>
  <si>
    <t>2-5</t>
  </si>
  <si>
    <t>Removed draft line 2.16 "Number of WWTW continuous discharges improved or removed" and replaced with new line 2.51 "Population equivalent of WWTW sites made compliant with standards - other".</t>
  </si>
  <si>
    <t>2.51 Population equivalent of WWTW sites made compliant with standards - other</t>
  </si>
  <si>
    <t>2-6</t>
  </si>
  <si>
    <t>Combined four draft output lines into line 2.33 "Number of Climate Change Audits and studies".</t>
  </si>
  <si>
    <t>2.33 Number of Climate Change Audits and studies</t>
  </si>
  <si>
    <t>2-7</t>
  </si>
  <si>
    <t>Removed the following draft lines:
- 2.42 Increase in storage capacity delivered through grey infrastructure
- 2.47 Number of internal lead supply pipes replaced/relined
- 2.48 Number of external lead supply pipes replaced/relined
- 2.50 Number of continuous water quality monitors installed
- 2.63 Number of properties served by dual water supply
- 2.67 Total number of nature-based solutions delivered (excluding Blue-Green Infrastructure)
- 2.68 Total number of catchment-based solutions delivered</t>
  </si>
  <si>
    <t>2-8</t>
  </si>
  <si>
    <t>Changed "PE" to "Population equivalent" in output category names for consistency.</t>
  </si>
  <si>
    <t>2.16 Population equivalent of WwTW sites with Environmental Pollution risk reduced
2.26 Population equivalent of WTW sites with Legacy Sludge Issues resolved</t>
  </si>
  <si>
    <t>2-9</t>
  </si>
  <si>
    <t>Changed "increase in" to "increase or replacement" in outputs related to treated water storage, raw water storage and wastewater storage volume and specified it relates to enhancement or growth purposes.</t>
  </si>
  <si>
    <t>2.34	 Increase or replacement of capacity of treated water storage for enhancement purposes or growth purposes
2.35 	Increase or replacement of capacity of raw water storage for enhancement purposes or growth purposes
2.36 	Increase or replacement of wastewater storage volume for enhancement purposes or growth purposes</t>
  </si>
  <si>
    <t>2-10</t>
  </si>
  <si>
    <t>Clarified expectations in the definition of line 2.37 "Increase in storage capacity delivered through Blue-Green Infrastructure": "We recognise that there is relatively higher uncertainty in this area and that Scottish Water may need to make estimates".</t>
  </si>
  <si>
    <t>2.37	 Increase in storage capacity delivered through Blue-Green Infrastructure</t>
  </si>
  <si>
    <t>2-11</t>
  </si>
  <si>
    <t>Updated definitions for relevent output lines to include the equivalent Ofwat reference. Removed column "AR24 G tables reference or other sources" in the guidance document.</t>
  </si>
  <si>
    <t>2.34 Increase or replacement of capacity of treated water storage for enhancement or growth purposes
2.35 Increase or replacement of capacity of raw water storage for enhancement or growth purposes
2.36 Increase or replacement of wastewater storage volume for enhancement or growth purposes
2.37 Increase in storage capacity delivered through Blue-Green Infrastructure
2.38 Demand-side improvements delivering benefits (excluding benefits from metering and leakage reductions)*
2.40 Meter upgrades – households*
2.41 Meter upgrades - non-households*
2.42 Length of potable water mains renewed*
2.43 Additional WAFU benefit from supply interconnectors*
2.44 Length of new supply interconnectors*
2.46 Increase in total flow to full treatment*
2.47 Number of flow monitors installed at WWTW*
2.48 Population equivalent of WWTW sites made compliant with standards - chemical removal*
2.49 Population equivalent of WWTW sites made compliant with standards – phosphorus*
2.50 Population equivalent of WWTW sites made compliant with standards - sanitary parameters*
2.52 Number of screens installed*
2.53 Number of studies completed*
2.54 Reduction in leakage*
2.55 Number of properties connected to Scottish Water's network from private water supplies
2.56 Number of lead communication pipes relined</t>
  </si>
  <si>
    <t>3a-1</t>
  </si>
  <si>
    <t>Added new Table 3b. "Asset Health" as per Scottish Water's proposal. Changed label of existing Table 3. "Maintenance Expenditure" to Table 3a. Amended line references in both tables to reflect new labelling. Added  mapping of line references between Table 3a and Table 3b. Updated guidance document to explain the split of Table 3 into Table 3a and Table 3b, and added guidance and column definitions for Table 3b.</t>
  </si>
  <si>
    <t>3a-2</t>
  </si>
  <si>
    <t xml:space="preserve">Removed tables with line definitions from the guidance document, however kept specific guidance on line "Communication pipes - lead". </t>
  </si>
  <si>
    <t>3a-3</t>
  </si>
  <si>
    <t>Removed columns 29-34 ("Surplus/deficit in year" from Block D "Asset Replacement Surplus/Deficit in SRC27 (£m) (2024-25 Price Base)"). Updated formula in column "Cumulative surplus/deficit (£m) in SRC27". Updated guidance document accordingly.</t>
  </si>
  <si>
    <t>Column 25 "Cumulative surplus/deficit (£m) in SRC27"</t>
  </si>
  <si>
    <t>3a-4</t>
  </si>
  <si>
    <t xml:space="preserve">The following asset categories used to consist of a single "Total" line which was split into 2 lines for "Civils" and "MEICA":
- Raw Water Pumping
- Ground Water Sources (Pumped)
- Treated Water Pumping
- Sewage Pumping Stations (Combined)
- Sludge Treatment Centres (Combined)
- Sewage Pumping Stations (Foul Only)
- Surface Water Pumping Stations
The following asset categories used to consist of a single "Total" line which was split into 2 lines for "Vitrified clay" and "Other":
- Infinite-Life Assets (Combined)
- Infinite-Life Assets (Foul Only)
</t>
  </si>
  <si>
    <t>3a.1 Raw Water Pumping - Civils
3a.2 Raw Water Pumping - MEICA
3a.9 Ground Water Sources (Pumped) - Civils
3a.10 Ground Water Sources (Pumped) - MEICA
3a.13 Treated Water Pumping - Civils
3a.14 Treated Water Pumping - MEICA
3a.37 Sewage Pumping Stations (Combined) - Civils
3a.38 Sewage Pumping Stations (Combined) - MEICA
3a.46 Sludge Treatment Centres (Combined) - Civils
3a.47 Sludge Treatment Centres (Combined) - MEICA
3a.52 Sewage Pumping Stations (Foul Only) - Civils
3a.53 Sewage Pumping Stations (Foul Only) - MEICA
3a.65 Surface Water Pumping Stations - Civils
3a.66 Surface Water Pumping Stations - MEICA
3a.40 Infinite-Life Assets (Combined) - Vitrified clay
3a.41 Infinite-Life Assets (Combined) - Other
3a.55 Infinite-Life Assets (Foul Only) - Vitrified clay
3a.56 Infinite-Life Assets (Foul Only) - Other</t>
  </si>
  <si>
    <t>3a-5</t>
  </si>
  <si>
    <t>The asset categories below used to have a "(Civils)" or "(MEICA)" specification within the name and the sub-asset category was named "Total". The Civils/MEICA specification was moved into the sub-asset category.
- Wastewater Treatment Works (Combined)
- Cess and Septic Tanks (Combined)
- Wastewater Treatment Works (Foul Only)
- Cess and Septic Tanks (Foul Only)
- Surface Water Storage and Treatment (Surface Water Only)</t>
  </si>
  <si>
    <t>3a.42 Wastewater Treatment Works (Combined) - Civils
3a.43 Wastewater Treatment Works (Combined) - MEICA
3a.44 Cess and Septic Tanks (Combined) - Civils
3a.45 Cess and Septic Tanks (Combined) - MEICA
3a.57 Wastewater Treatment Works (Foul Only) - Civils
3a.58 Wastewater Treatment Works (Foul Only) - MEICA
3a.59 Cess and Septic Tanks (Foul Only) - Civils
3a.60 Cess and Septic Tanks (Foul Only) - MEICA
3a.75 Surface Water Storage and Treatment (Surface Water Only) - MEICA</t>
  </si>
  <si>
    <t>3a-6</t>
  </si>
  <si>
    <t>Changed asset category of line 3a.27 "Non-industrial customer water meters" from "Water Mains" to "Water Meters".</t>
  </si>
  <si>
    <t>3a.27 Non-industrial customer water meters</t>
  </si>
  <si>
    <t>3a-7</t>
  </si>
  <si>
    <t>Removed the following draft lines because no such assets exist within Scottish Water's asset base:
- 3.53 Sludge Treatment Centres (Foul Only)
- 3.68 Sludge Treatment Centres (Surface Water Only)</t>
  </si>
  <si>
    <t>3a-8</t>
  </si>
  <si>
    <t>Removed columns 25 to 28 for asset health at the start and at the end of the SRC27 period from Block C as that is now captured in Table 3b. Renumbered columns and updated guidance document accordingly.</t>
  </si>
  <si>
    <t>3a-9</t>
  </si>
  <si>
    <t>Added a new block, "Block E: Average Annual Capital Expenditure by Scenario (£m) (2024-25 Price Base)", containing 6 columns - 2 columns (one for Repair expenditure, one for Repair and Refurb expenditure) for each of the three scenarios (Reference Scenario A, Scenario B and Scenario C). The columns for (Reference) Scenario A are calculated based on data in columns 13 and 14 on "Total SRC27" expenditure. Updated guidance document accordingly.</t>
  </si>
  <si>
    <t>Column 26 Average annual capital expenditure over SRC27 period under (Reference) Scenario A - Replace
Column 27 Average annual capital expenditure over SRC27 period under (Reference) Scenario A - Repair and Refurbish
Column 28 Average annual capital expenditure over SRC27 period under Scenario B - Replace
Column 29 Average annual capital expenditure over SRC27 period under Scenario B - Repair and Refurbish
Column 30 Average annual capital expenditure over SRC27 period under Scenario C - Repair
Column 31 Average annual capital expenditure over SRC27 period under Scenario C - Repair and Refurbish</t>
  </si>
  <si>
    <t>3a-10</t>
  </si>
  <si>
    <t>Changed name of line 3a.31 from "Total Water (Block B excluding Communication pipes - lead)" to "Total Water (Block B and Block E excluding Communication pipes - lead)"
and name of line 3a.85 from "Total Assets (Block B excluding Communication pipes - lead)" to "Total Assets (Block B and Block E excluding Communication pipes - lead)". Updated guidance document accordingly.</t>
  </si>
  <si>
    <t>3a.31 Total Water (Block B and Block E excluding Communication pipes - lead)
3a.85 Total Assets (Block B and Block E excluding Communication pipes - lead)</t>
  </si>
  <si>
    <t>3b-1</t>
  </si>
  <si>
    <t>Added a new block, "Block C: Asset Health Under Alternative Scenarios", to capture the asset health as at 31 March 2033 under Scenario B and Scenario C.</t>
  </si>
  <si>
    <t>Columns 24 to 35</t>
  </si>
  <si>
    <t>4-1</t>
  </si>
  <si>
    <t>Renamed column 11 in Blocks F to J from "Formerly private sewers and lateral drains (s105A sewers)" to "Lateral drains (s105A sewers)".</t>
  </si>
  <si>
    <t>Block F-J, column 11</t>
  </si>
  <si>
    <t>4-2</t>
  </si>
  <si>
    <t>Added 4 new columns in Blocks A to E for 2 new water pipe materials and confidence grades. The 2 new material types are "Spun Iron (SI)" and "Steel (S)".</t>
  </si>
  <si>
    <t>Block A-E, columns 11 to 14</t>
  </si>
  <si>
    <t>5-1</t>
  </si>
  <si>
    <t>Added new column 12 "Allocation of expenditure to climate change mitigation and adaptation (%)". Renumbered columns and updated guidance document accordingly.</t>
  </si>
  <si>
    <t>Column 12 Allocation of expenditure to climate change mitigation and adaptation (%)</t>
  </si>
  <si>
    <t>5-2</t>
  </si>
  <si>
    <t xml:space="preserve">Moved column "Baseline forecast acceptance date (Gate 100)" from Block J to Block A, new column 19. Renamed to "Committed List forecast Acceptance date (Gate 100)".
Added new column 21 "Committed List forecast Financial Completion date (Gate 110)".
Renamed column 20 from "Fincancial Closure" to "Financial Completion".
</t>
  </si>
  <si>
    <t>Column 19 Committed List forecast Acceptance date (Gate 100)
Column 20 Forecast Financial Completion date (Gate 110)
Column 21 Committed List forecast Financial Completion date (Gate 110)</t>
  </si>
  <si>
    <t>5-3</t>
  </si>
  <si>
    <t>Updated definitions to specify that projects which can be benchmarked with England and Wales companies based on data provided in Blocks K to N should be reported as separate lines in Table 5 regardless of the total project value.</t>
  </si>
  <si>
    <t>Blocks K, L, M, N</t>
  </si>
  <si>
    <t>5-4</t>
  </si>
  <si>
    <t>Added the following text to chapter 5.2 in the guidance document: "We invite Scottish Water to share any supplementary material to the business plan to show how tables 1, 2, 3a reconcile to table 5 and how table 5 reconciles with the annual return table G6a. This would also help to provide transparency over how Scottish Water has developed the aggregated programmes of work. This may be in the form of an additional sheet in the business plan tables".</t>
  </si>
  <si>
    <t>5-5</t>
  </si>
  <si>
    <t>Updated definitions for column 5 "Capital-based or operating-based solution": "Scottish Water should explain in the Business Plan commentary what criteria it has used for a project/programme of works to determine between the two options".</t>
  </si>
  <si>
    <t>Column 5 Capital-based or operating-based solution</t>
  </si>
  <si>
    <t>5-6</t>
  </si>
  <si>
    <t>Updated definitions for Blocks B, C and D: "All lines for both projects and programmes of works should have the column for pre-SRC 27 expenditure filled out. All lines for projects should have the columns for post-SRC27 expenditure filled out, but lines for programmes of works are not required to have these columns filled out".</t>
  </si>
  <si>
    <t>Blocks B, C, D</t>
  </si>
  <si>
    <t>5-7</t>
  </si>
  <si>
    <t>Updated guidance for Block F: "The columns in this block should be completed even when Primary Benefits – Outcomes are the same as Primary Benefits - Outputs or Interventions reported in Block E".</t>
  </si>
  <si>
    <t>Block F</t>
  </si>
  <si>
    <t>5-8</t>
  </si>
  <si>
    <t>Updated definitions for Block I: "This block should capture the contribution made by the partner(s) but not any expenditure made by Scottish Water. All Scottish Water expenditures should be reported in Block B, C and D".</t>
  </si>
  <si>
    <t>Block I</t>
  </si>
  <si>
    <t>5-9</t>
  </si>
  <si>
    <t>Updated definitions for column 13 "Ex-PFI asset": "Only select ‘Yes’ when the PFI returned or is going to return to Scottish Water in SRC21 and SRC27 periods and the project or programme is bringing the ex-PFI assets up to the (relatively) same standards as other Scottish Water assets. Select ‘No’ if the ex-PFI assets are indistinguishable from other Scottish Water assets and the project or programme is a further investment".</t>
  </si>
  <si>
    <t>Column 13 Ex-PFI asset</t>
  </si>
  <si>
    <t>5-10</t>
  </si>
  <si>
    <t>Removed the reference to "programme" in the column headings in Blocks K, L, M and N. Updated guidance document and definitions accordingly.</t>
  </si>
  <si>
    <t>5-11</t>
  </si>
  <si>
    <t>Added text to chapter 5.2 of the guidance document on the requirement to submit investment case information for projects and programmes of work.</t>
  </si>
  <si>
    <t>5-12</t>
  </si>
  <si>
    <t>Updated chapter 5.2 in the guidance document to reflect the updated materiality threshold of £6m (previously £3m) for reporting individual projects unless they are novel or contentious.</t>
  </si>
  <si>
    <t>6-1</t>
  </si>
  <si>
    <t>Added the following text to chapter 6.2 in the guidance document: "We expect Scottish Water to populate this table on an ongoing basis during the regulatory period as part of its initial and subsequent delivery plans. However, if there are any relevant initiatives that Scottish Water is aware of at the time of the business plan submission, we request that Scottish Water provide this information in the table for those initiatives as part of its business plan submission".</t>
  </si>
  <si>
    <t>6-2</t>
  </si>
  <si>
    <t>Added the following text to chapter 6.2 in the guidance document: "We also request that Scottish Water provide its overall approach to transformation in narrative form in its business plan submission".</t>
  </si>
  <si>
    <t>6-3</t>
  </si>
  <si>
    <t>Updated chapter 6.3 in the guidance document to reflect the updated materiality threshold of £6m (previously £3m) for inclusion of transformation initiatives.</t>
  </si>
  <si>
    <t>7-1</t>
  </si>
  <si>
    <t>Moved line "Projected lower PFI fee for the returning PFI" from Block A to a new separate Block B "PFI expenditure".
Added new lines in Block B on base PFI cost in 2024-25 and projected change due to flows and loads. 
Added new lines to calculate the total change in PFI expenditure and total PFI expenditure.</t>
  </si>
  <si>
    <t>Block B PFI expenditure</t>
  </si>
  <si>
    <t>7-2</t>
  </si>
  <si>
    <t>Updated scenario names from 2, 3 to B, C for consistency.</t>
  </si>
  <si>
    <t>7.10 Difference in operating expenditure - Scenario B 
7.11 Difference in operating expenditure - Scenario C
7.22 Difference in other costs - Scenario B
7.23 Difference in other costs - Scenario C</t>
  </si>
  <si>
    <t>7-3</t>
  </si>
  <si>
    <t>Updated line title from "Total" to "Total other costs" and added missing definition.</t>
  </si>
  <si>
    <t>7.21 Total other costs</t>
  </si>
  <si>
    <t>7-4</t>
  </si>
  <si>
    <t>Changed reporting unit for Block C "Other costs" from £000s to £m.</t>
  </si>
  <si>
    <t>Block C</t>
  </si>
  <si>
    <t>7-5</t>
  </si>
  <si>
    <t>Updated formatting of table to be consistent with other tables.</t>
  </si>
  <si>
    <t>8-1</t>
  </si>
  <si>
    <t>8-2</t>
  </si>
  <si>
    <t>Removed extra blank rows between lines within scenario blocks.</t>
  </si>
  <si>
    <t>9-1</t>
  </si>
  <si>
    <t>Table 10. Base Benchmarking</t>
  </si>
  <si>
    <t>10-1</t>
  </si>
  <si>
    <t>Removed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</si>
</sst>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00"/>
    <numFmt numFmtId="165" formatCode="#,##0.000"/>
    <numFmt numFmtId="166" formatCode="#,##0.0"/>
    <numFmt numFmtId="167" formatCode="0.000%"/>
    <numFmt numFmtId="168" formatCode="0.0"/>
    <numFmt numFmtId="169" formatCode="#,##0.000_ ;[Red]\-#,##0.000\ "/>
    <numFmt numFmtId="170" formatCode="0.0%"/>
    <numFmt numFmtId="171" formatCode="0.000_ ;\-0.000\ "/>
    <numFmt numFmtId="172" formatCode="_-* #,##0.000_-;\-* #,##0.000_-;_-* &quot;-&quot;??_-;_-@_-"/>
    <numFmt numFmtId="173" formatCode="_-* #,##0_-;\-* #,##0_-;_-* &quot;-&quot;??_-;_-@_-"/>
    <numFmt numFmtId="174" formatCode="_(* #,##0_);_(* \(#,##0\);_(* &quot;-&quot;??_);_(@_)"/>
  </numFmts>
  <fonts count="52">
    <font>
      <sz val="11"/>
      <color theme="1"/>
      <name val="Calibri"/>
      <family val="2"/>
      <scheme val="minor"/>
    </font>
    <font>
      <b/>
      <sz val="11"/>
      <color theme="1"/>
      <name val="Calibri"/>
      <family val="2"/>
      <scheme val="minor"/>
    </font>
    <font>
      <b/>
      <sz val="15"/>
      <color theme="3"/>
      <name val="Calibri"/>
      <family val="2"/>
      <scheme val="minor"/>
    </font>
    <font>
      <sz val="11"/>
      <color theme="1"/>
      <name val="Calibri"/>
      <family val="2"/>
    </font>
    <font>
      <b/>
      <sz val="11"/>
      <name val="Calibri"/>
      <family val="2"/>
      <scheme val="minor"/>
    </font>
    <font>
      <sz val="11"/>
      <name val="Calibri"/>
      <family val="2"/>
    </font>
    <font>
      <sz val="11"/>
      <name val="Calibri"/>
      <family val="2"/>
      <scheme val="minor"/>
    </font>
    <font>
      <i/>
      <sz val="11"/>
      <color theme="1"/>
      <name val="Calibri"/>
      <family val="2"/>
      <scheme val="minor"/>
    </font>
    <font>
      <sz val="11"/>
      <color rgb="FFFF0000"/>
      <name val="Calibri"/>
      <family val="2"/>
      <scheme val="minor"/>
    </font>
    <font>
      <sz val="11"/>
      <color rgb="FF000000"/>
      <name val="Calibri"/>
      <family val="2"/>
      <scheme val="minor"/>
    </font>
    <font>
      <sz val="8"/>
      <name val="Calibri"/>
      <family val="2"/>
      <scheme val="minor"/>
    </font>
    <font>
      <sz val="10"/>
      <name val="CG Omega"/>
    </font>
    <font>
      <b/>
      <sz val="11"/>
      <color rgb="FFFF0000"/>
      <name val="Calibri"/>
      <family val="2"/>
      <scheme val="minor"/>
    </font>
    <font>
      <u/>
      <sz val="11"/>
      <color theme="10"/>
      <name val="Calibri"/>
      <family val="2"/>
      <scheme val="minor"/>
    </font>
    <font>
      <sz val="10"/>
      <name val="Arial"/>
      <family val="2"/>
    </font>
    <font>
      <sz val="10"/>
      <name val="Arial"/>
      <family val="2"/>
    </font>
    <font>
      <b/>
      <sz val="11"/>
      <color theme="1"/>
      <name val="Calibri"/>
      <family val="2"/>
    </font>
    <font>
      <b/>
      <sz val="11"/>
      <name val="Calibri"/>
      <family val="2"/>
    </font>
    <font>
      <i/>
      <sz val="11"/>
      <name val="Calibri"/>
      <family val="2"/>
    </font>
    <font>
      <sz val="11"/>
      <color rgb="FFFF0000"/>
      <name val="Calibri"/>
      <family val="2"/>
    </font>
    <font>
      <sz val="12"/>
      <color theme="1"/>
      <name val="Calibri"/>
      <family val="2"/>
      <scheme val="minor"/>
    </font>
    <font>
      <sz val="11"/>
      <color theme="1"/>
      <name val="Arial"/>
      <family val="2"/>
    </font>
    <font>
      <i/>
      <sz val="11"/>
      <name val="Calibri"/>
      <family val="2"/>
      <scheme val="minor"/>
    </font>
    <font>
      <sz val="12"/>
      <color theme="0"/>
      <name val="Calibri"/>
      <family val="2"/>
      <scheme val="minor"/>
    </font>
    <font>
      <b/>
      <sz val="12"/>
      <name val="Calibri"/>
      <family val="2"/>
      <scheme val="minor"/>
    </font>
    <font>
      <sz val="11"/>
      <color theme="0"/>
      <name val="Calibri"/>
      <family val="2"/>
      <scheme val="minor"/>
    </font>
    <font>
      <b/>
      <sz val="13"/>
      <color theme="3"/>
      <name val="Arial"/>
      <family val="2"/>
    </font>
    <font>
      <sz val="11"/>
      <color theme="9"/>
      <name val="Calibri"/>
      <family val="2"/>
      <scheme val="minor"/>
    </font>
    <font>
      <b/>
      <sz val="12"/>
      <color theme="1"/>
      <name val="Calibri"/>
      <family val="2"/>
      <scheme val="minor"/>
    </font>
    <font>
      <i/>
      <sz val="11"/>
      <color rgb="FF00B0F0"/>
      <name val="Calibri"/>
      <family val="2"/>
      <scheme val="minor"/>
    </font>
    <font>
      <b/>
      <vertAlign val="superscript"/>
      <sz val="11"/>
      <name val="Calibri"/>
      <family val="2"/>
      <scheme val="minor"/>
    </font>
    <font>
      <b/>
      <sz val="20"/>
      <color theme="1"/>
      <name val="Calibri"/>
      <family val="2"/>
    </font>
    <font>
      <b/>
      <vertAlign val="superscript"/>
      <sz val="11"/>
      <name val="Calibri"/>
      <family val="2"/>
    </font>
    <font>
      <b/>
      <sz val="20"/>
      <color theme="1"/>
      <name val="Calibri"/>
      <family val="2"/>
      <scheme val="minor"/>
    </font>
    <font>
      <b/>
      <sz val="20"/>
      <name val="Calibri"/>
      <family val="2"/>
      <scheme val="minor"/>
    </font>
    <font>
      <sz val="11"/>
      <color theme="1"/>
      <name val="Calibri"/>
      <family val="2"/>
      <scheme val="minor"/>
    </font>
    <font>
      <sz val="11"/>
      <color theme="1"/>
      <name val="Calibri"/>
      <family val="2"/>
    </font>
    <font>
      <b/>
      <sz val="11"/>
      <color theme="1"/>
      <name val="Calibri"/>
      <family val="2"/>
    </font>
    <font>
      <sz val="11"/>
      <color rgb="FFFF0000"/>
      <name val="Calibri"/>
      <family val="2"/>
    </font>
    <font>
      <sz val="11"/>
      <name val="Calibri"/>
      <family val="2"/>
    </font>
    <font>
      <b/>
      <sz val="20"/>
      <name val="Calibri"/>
      <family val="2"/>
    </font>
    <font>
      <sz val="12"/>
      <color theme="1"/>
      <name val="Calibri"/>
      <family val="2"/>
    </font>
    <font>
      <b/>
      <sz val="12"/>
      <color theme="1"/>
      <name val="Calibri"/>
      <family val="2"/>
    </font>
    <font>
      <b/>
      <i/>
      <sz val="12"/>
      <color rgb="FFFF0000"/>
      <name val="Calibri"/>
      <family val="2"/>
    </font>
    <font>
      <sz val="12"/>
      <name val="Calibri"/>
      <family val="2"/>
    </font>
    <font>
      <b/>
      <i/>
      <sz val="11"/>
      <name val="Calibri"/>
      <family val="2"/>
      <scheme val="minor"/>
    </font>
    <font>
      <sz val="11"/>
      <color rgb="FF000000"/>
      <name val="Calibri"/>
      <family val="2"/>
    </font>
    <font>
      <b/>
      <sz val="11"/>
      <color rgb="FF000000"/>
      <name val="Calibri"/>
      <family val="2"/>
    </font>
    <font>
      <b/>
      <sz val="9"/>
      <color indexed="81"/>
      <name val="Tahoma"/>
      <family val="2"/>
    </font>
    <font>
      <sz val="9"/>
      <color indexed="81"/>
      <name val="Tahoma"/>
      <family val="2"/>
    </font>
    <font>
      <sz val="12"/>
      <color rgb="FF000000"/>
      <name val="Aptos"/>
      <family val="2"/>
      <charset val="1"/>
    </font>
    <font>
      <sz val="11"/>
      <color rgb="FF000000"/>
      <name val="Calibri"/>
      <charset val="1"/>
    </font>
  </fonts>
  <fills count="14">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BE6DD"/>
        <bgColor rgb="FF000000"/>
      </patternFill>
    </fill>
    <fill>
      <patternFill patternType="solid">
        <fgColor rgb="FFFFFF00"/>
        <bgColor indexed="64"/>
      </patternFill>
    </fill>
    <fill>
      <patternFill patternType="solid">
        <fgColor theme="0"/>
        <bgColor indexed="64"/>
      </patternFill>
    </fill>
    <fill>
      <patternFill patternType="solid">
        <fgColor theme="2" tint="0.79998168889431442"/>
        <bgColor indexed="64"/>
      </patternFill>
    </fill>
  </fills>
  <borders count="18">
    <border>
      <left/>
      <right/>
      <top/>
      <bottom/>
      <diagonal/>
    </border>
    <border>
      <left/>
      <right/>
      <top/>
      <bottom style="thick">
        <color theme="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theme="4" tint="0.499984740745262"/>
      </bottom>
      <diagonal/>
    </border>
    <border>
      <left/>
      <right style="thin">
        <color indexed="64"/>
      </right>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15">
    <xf numFmtId="0" fontId="0" fillId="0" borderId="0"/>
    <xf numFmtId="0" fontId="2" fillId="0" borderId="1" applyNumberFormat="0" applyFill="0" applyAlignment="0" applyProtection="0"/>
    <xf numFmtId="0" fontId="13" fillId="0" borderId="0" applyNumberFormat="0" applyFill="0" applyBorder="0" applyAlignment="0" applyProtection="0"/>
    <xf numFmtId="0" fontId="11" fillId="0" borderId="0"/>
    <xf numFmtId="0" fontId="15" fillId="0" borderId="0"/>
    <xf numFmtId="0" fontId="15" fillId="0" borderId="0"/>
    <xf numFmtId="0" fontId="21" fillId="0" borderId="0"/>
    <xf numFmtId="0" fontId="14" fillId="0" borderId="0"/>
    <xf numFmtId="0" fontId="21" fillId="0" borderId="0"/>
    <xf numFmtId="0" fontId="26" fillId="0" borderId="14" applyNumberFormat="0" applyFill="0" applyAlignment="0" applyProtection="0"/>
    <xf numFmtId="0" fontId="21" fillId="0" borderId="0"/>
    <xf numFmtId="0" fontId="21" fillId="0" borderId="0"/>
    <xf numFmtId="9" fontId="35" fillId="0" borderId="0" applyFont="0" applyFill="0" applyBorder="0" applyAlignment="0" applyProtection="0"/>
    <xf numFmtId="43" fontId="35" fillId="0" borderId="0" applyFont="0" applyFill="0" applyBorder="0" applyAlignment="0" applyProtection="0"/>
    <xf numFmtId="0" fontId="35" fillId="0" borderId="0"/>
  </cellStyleXfs>
  <cellXfs count="479">
    <xf numFmtId="0" fontId="0" fillId="0" borderId="0" xfId="0"/>
    <xf numFmtId="0" fontId="0" fillId="0" borderId="0" xfId="0" applyAlignment="1">
      <alignment wrapText="1"/>
    </xf>
    <xf numFmtId="0" fontId="0" fillId="0" borderId="0" xfId="0" applyAlignment="1">
      <alignment vertical="top"/>
    </xf>
    <xf numFmtId="0" fontId="0" fillId="0" borderId="0" xfId="0" applyAlignment="1">
      <alignment vertical="center"/>
    </xf>
    <xf numFmtId="0" fontId="3" fillId="0" borderId="0" xfId="0" applyFont="1" applyAlignment="1">
      <alignment horizontal="center" vertical="center"/>
    </xf>
    <xf numFmtId="0" fontId="0" fillId="0" borderId="0" xfId="0" applyAlignment="1">
      <alignment horizontal="center" vertical="center"/>
    </xf>
    <xf numFmtId="0" fontId="3" fillId="0" borderId="0" xfId="0" applyFont="1"/>
    <xf numFmtId="0" fontId="0" fillId="0" borderId="3" xfId="0" applyBorder="1"/>
    <xf numFmtId="0" fontId="8" fillId="0" borderId="0" xfId="0" applyFont="1"/>
    <xf numFmtId="0" fontId="1" fillId="0" borderId="0" xfId="0" applyFont="1"/>
    <xf numFmtId="0" fontId="3" fillId="0" borderId="0" xfId="0" applyFont="1" applyAlignment="1">
      <alignment horizontal="left"/>
    </xf>
    <xf numFmtId="0" fontId="5" fillId="0" borderId="0" xfId="0" applyFont="1"/>
    <xf numFmtId="0" fontId="16" fillId="0" borderId="0" xfId="0" applyFont="1" applyAlignment="1">
      <alignment horizontal="center" vertical="center"/>
    </xf>
    <xf numFmtId="0" fontId="19" fillId="0" borderId="0" xfId="0" applyFont="1" applyAlignment="1">
      <alignment horizontal="left"/>
    </xf>
    <xf numFmtId="0" fontId="6" fillId="0" borderId="0" xfId="0" applyFont="1"/>
    <xf numFmtId="0" fontId="4" fillId="0" borderId="0" xfId="0" applyFont="1"/>
    <xf numFmtId="0" fontId="0" fillId="0" borderId="5" xfId="0" applyBorder="1"/>
    <xf numFmtId="0" fontId="9" fillId="0" borderId="3" xfId="0" applyFont="1" applyBorder="1" applyAlignment="1" applyProtection="1">
      <alignment horizontal="left" vertical="center" wrapText="1"/>
      <protection locked="0"/>
    </xf>
    <xf numFmtId="0" fontId="6" fillId="0" borderId="3" xfId="0" applyFont="1" applyBorder="1" applyAlignment="1">
      <alignment vertical="top" wrapText="1"/>
    </xf>
    <xf numFmtId="0" fontId="6" fillId="0" borderId="0" xfId="0" applyFont="1" applyAlignment="1">
      <alignment horizontal="left"/>
    </xf>
    <xf numFmtId="0" fontId="5" fillId="0" borderId="0" xfId="0" applyFont="1" applyAlignment="1">
      <alignment horizontal="left"/>
    </xf>
    <xf numFmtId="0" fontId="6" fillId="0" borderId="3" xfId="0" applyFont="1" applyBorder="1" applyAlignment="1" applyProtection="1">
      <alignment horizontal="left" vertical="center" wrapText="1"/>
      <protection locked="0"/>
    </xf>
    <xf numFmtId="0" fontId="5" fillId="0" borderId="0" xfId="0" applyFont="1" applyAlignment="1">
      <alignment horizontal="left" indent="1"/>
    </xf>
    <xf numFmtId="0" fontId="6" fillId="0" borderId="3" xfId="0" applyFont="1" applyBorder="1" applyAlignment="1">
      <alignment vertical="top"/>
    </xf>
    <xf numFmtId="0" fontId="1" fillId="0" borderId="0" xfId="0" applyFont="1" applyAlignment="1">
      <alignment vertical="center"/>
    </xf>
    <xf numFmtId="0" fontId="4" fillId="7" borderId="3"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7" borderId="3" xfId="0" applyFont="1" applyFill="1" applyBorder="1" applyAlignment="1">
      <alignment horizontal="left" vertical="center" wrapText="1"/>
    </xf>
    <xf numFmtId="0" fontId="4" fillId="7" borderId="5" xfId="0" applyFont="1" applyFill="1" applyBorder="1" applyAlignment="1">
      <alignment horizontal="center" vertical="center" wrapText="1"/>
    </xf>
    <xf numFmtId="0" fontId="16" fillId="0" borderId="0" xfId="0" applyFont="1" applyAlignment="1">
      <alignment vertical="top"/>
    </xf>
    <xf numFmtId="0" fontId="3" fillId="0" borderId="0" xfId="0" applyFont="1" applyAlignment="1">
      <alignment vertical="top"/>
    </xf>
    <xf numFmtId="0" fontId="3" fillId="0" borderId="0" xfId="0" applyFont="1" applyAlignment="1">
      <alignment vertical="top" wrapText="1"/>
    </xf>
    <xf numFmtId="0" fontId="5" fillId="0" borderId="3" xfId="0" applyFont="1" applyBorder="1" applyAlignment="1">
      <alignment vertical="top" wrapText="1"/>
    </xf>
    <xf numFmtId="0" fontId="3" fillId="5" borderId="3" xfId="0" applyFont="1" applyFill="1" applyBorder="1" applyAlignment="1">
      <alignment horizontal="center" vertical="center"/>
    </xf>
    <xf numFmtId="0" fontId="4" fillId="7" borderId="4" xfId="0" applyFont="1" applyFill="1" applyBorder="1" applyAlignment="1">
      <alignment horizontal="center" vertical="center" wrapText="1"/>
    </xf>
    <xf numFmtId="0" fontId="1" fillId="0" borderId="0" xfId="0" applyFont="1" applyAlignment="1">
      <alignment vertical="top" wrapText="1"/>
    </xf>
    <xf numFmtId="0" fontId="0" fillId="0" borderId="0" xfId="0" applyAlignment="1">
      <alignment vertical="top" wrapText="1"/>
    </xf>
    <xf numFmtId="0" fontId="0" fillId="0" borderId="3" xfId="0" applyBorder="1" applyAlignment="1">
      <alignment vertical="top" wrapText="1"/>
    </xf>
    <xf numFmtId="0" fontId="31" fillId="0" borderId="0" xfId="0" applyFont="1"/>
    <xf numFmtId="0" fontId="16" fillId="0" borderId="0" xfId="0" applyFont="1" applyAlignment="1">
      <alignment vertical="center"/>
    </xf>
    <xf numFmtId="0" fontId="16" fillId="7" borderId="3" xfId="0" applyFont="1" applyFill="1" applyBorder="1" applyAlignment="1">
      <alignment horizontal="left" vertical="center"/>
    </xf>
    <xf numFmtId="0" fontId="17" fillId="7" borderId="3" xfId="0" applyFont="1" applyFill="1" applyBorder="1" applyAlignment="1">
      <alignment horizontal="center" vertical="center"/>
    </xf>
    <xf numFmtId="0" fontId="17" fillId="7" borderId="3" xfId="5" applyFont="1" applyFill="1" applyBorder="1" applyAlignment="1">
      <alignment horizontal="left" vertical="center"/>
    </xf>
    <xf numFmtId="0" fontId="17" fillId="7" borderId="3" xfId="5" applyFont="1" applyFill="1" applyBorder="1" applyAlignment="1">
      <alignment horizontal="left" vertical="center" wrapText="1"/>
    </xf>
    <xf numFmtId="0" fontId="17" fillId="5" borderId="3" xfId="5" applyFont="1" applyFill="1" applyBorder="1" applyAlignment="1">
      <alignment horizontal="center" vertical="center"/>
    </xf>
    <xf numFmtId="0" fontId="17" fillId="5" borderId="3" xfId="5" applyFont="1" applyFill="1" applyBorder="1" applyAlignment="1">
      <alignment horizontal="left" vertical="center"/>
    </xf>
    <xf numFmtId="0" fontId="5" fillId="0" borderId="0" xfId="0" applyFont="1" applyAlignment="1">
      <alignment vertical="top"/>
    </xf>
    <xf numFmtId="0" fontId="19" fillId="0" borderId="0" xfId="0" applyFont="1" applyAlignment="1">
      <alignment vertical="top"/>
    </xf>
    <xf numFmtId="0" fontId="3" fillId="0" borderId="3" xfId="0" quotePrefix="1" applyFont="1" applyBorder="1" applyAlignment="1">
      <alignment vertical="top"/>
    </xf>
    <xf numFmtId="0" fontId="5" fillId="0" borderId="3" xfId="0" applyFont="1" applyBorder="1" applyAlignment="1">
      <alignment horizontal="left" vertical="top"/>
    </xf>
    <xf numFmtId="0" fontId="5" fillId="0" borderId="3" xfId="0" applyFont="1" applyBorder="1" applyAlignment="1">
      <alignment vertical="top"/>
    </xf>
    <xf numFmtId="0" fontId="18" fillId="0" borderId="3" xfId="0" applyFont="1" applyBorder="1" applyAlignment="1">
      <alignment vertical="top"/>
    </xf>
    <xf numFmtId="0" fontId="17" fillId="0" borderId="3" xfId="0" applyFont="1" applyBorder="1" applyAlignment="1">
      <alignment vertical="top"/>
    </xf>
    <xf numFmtId="0" fontId="5" fillId="0" borderId="3" xfId="0" applyFont="1" applyBorder="1" applyAlignment="1">
      <alignment horizontal="left" vertical="top" wrapText="1"/>
    </xf>
    <xf numFmtId="0" fontId="16" fillId="5" borderId="3" xfId="0" applyFont="1" applyFill="1" applyBorder="1" applyAlignment="1">
      <alignment horizontal="center" vertical="center"/>
    </xf>
    <xf numFmtId="165" fontId="0" fillId="0" borderId="3" xfId="0" applyNumberFormat="1" applyBorder="1" applyAlignment="1">
      <alignment vertical="top"/>
    </xf>
    <xf numFmtId="14" fontId="0" fillId="0" borderId="3" xfId="0" applyNumberFormat="1" applyBorder="1" applyAlignment="1">
      <alignment vertical="top"/>
    </xf>
    <xf numFmtId="3" fontId="0" fillId="0" borderId="3" xfId="0" applyNumberFormat="1" applyBorder="1" applyAlignment="1">
      <alignment vertical="top"/>
    </xf>
    <xf numFmtId="10" fontId="0" fillId="0" borderId="3" xfId="0" applyNumberFormat="1" applyBorder="1" applyAlignment="1">
      <alignment vertical="top"/>
    </xf>
    <xf numFmtId="165" fontId="1" fillId="8" borderId="3" xfId="0" applyNumberFormat="1" applyFont="1" applyFill="1" applyBorder="1" applyAlignment="1">
      <alignment vertical="top"/>
    </xf>
    <xf numFmtId="165" fontId="1" fillId="5" borderId="3" xfId="0" applyNumberFormat="1" applyFont="1" applyFill="1" applyBorder="1" applyAlignment="1">
      <alignment vertical="top"/>
    </xf>
    <xf numFmtId="0" fontId="4" fillId="7" borderId="5" xfId="0" applyFont="1" applyFill="1" applyBorder="1" applyAlignment="1">
      <alignment horizontal="left" vertical="center" wrapText="1"/>
    </xf>
    <xf numFmtId="0" fontId="13" fillId="0" borderId="0" xfId="2"/>
    <xf numFmtId="0" fontId="33" fillId="0" borderId="0" xfId="0" applyFont="1" applyAlignment="1">
      <alignment vertical="top"/>
    </xf>
    <xf numFmtId="0" fontId="1" fillId="0" borderId="3" xfId="0" applyFont="1" applyBorder="1" applyAlignment="1">
      <alignment vertical="top"/>
    </xf>
    <xf numFmtId="0" fontId="0" fillId="0" borderId="3" xfId="0" quotePrefix="1" applyBorder="1" applyAlignment="1">
      <alignment vertical="top"/>
    </xf>
    <xf numFmtId="0" fontId="0" fillId="0" borderId="3" xfId="0" applyBorder="1" applyAlignment="1">
      <alignment vertical="top"/>
    </xf>
    <xf numFmtId="3" fontId="1" fillId="8" borderId="3" xfId="0" applyNumberFormat="1" applyFont="1" applyFill="1" applyBorder="1" applyAlignment="1">
      <alignment vertical="top"/>
    </xf>
    <xf numFmtId="10" fontId="0" fillId="8" borderId="3" xfId="0" applyNumberFormat="1" applyFill="1" applyBorder="1" applyAlignment="1">
      <alignment vertical="top"/>
    </xf>
    <xf numFmtId="0" fontId="1" fillId="0" borderId="0" xfId="0" applyFont="1" applyAlignment="1">
      <alignment vertical="top"/>
    </xf>
    <xf numFmtId="165" fontId="0" fillId="0" borderId="4" xfId="0" applyNumberFormat="1" applyBorder="1" applyAlignment="1">
      <alignment vertical="top"/>
    </xf>
    <xf numFmtId="0" fontId="1" fillId="7" borderId="3" xfId="0" applyFont="1" applyFill="1" applyBorder="1" applyAlignment="1">
      <alignment horizontal="center" vertical="center"/>
    </xf>
    <xf numFmtId="0" fontId="16" fillId="0" borderId="0" xfId="0" applyFont="1"/>
    <xf numFmtId="0" fontId="1" fillId="7" borderId="5" xfId="0" applyFont="1" applyFill="1" applyBorder="1"/>
    <xf numFmtId="0" fontId="1" fillId="7" borderId="5" xfId="0" applyFont="1" applyFill="1" applyBorder="1" applyAlignment="1">
      <alignment vertical="center"/>
    </xf>
    <xf numFmtId="0" fontId="4" fillId="7" borderId="5" xfId="0" applyFont="1" applyFill="1" applyBorder="1" applyAlignment="1">
      <alignment vertical="center"/>
    </xf>
    <xf numFmtId="0" fontId="4" fillId="7" borderId="11" xfId="0" applyFont="1" applyFill="1" applyBorder="1" applyAlignment="1">
      <alignment horizontal="center" vertical="center"/>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13"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 xfId="0" applyFont="1" applyFill="1" applyBorder="1" applyAlignment="1">
      <alignment horizontal="center" vertical="center"/>
    </xf>
    <xf numFmtId="0" fontId="6" fillId="0" borderId="10" xfId="0" applyFont="1" applyBorder="1" applyAlignment="1">
      <alignment vertical="top"/>
    </xf>
    <xf numFmtId="0" fontId="1" fillId="0" borderId="5" xfId="0" applyFont="1" applyBorder="1" applyAlignment="1">
      <alignment vertical="top" wrapText="1"/>
    </xf>
    <xf numFmtId="0" fontId="1" fillId="0" borderId="3" xfId="0" applyFont="1" applyBorder="1" applyAlignment="1">
      <alignment vertical="top" wrapText="1"/>
    </xf>
    <xf numFmtId="0" fontId="0" fillId="0" borderId="4" xfId="0" applyBorder="1" applyAlignment="1">
      <alignment vertical="top" wrapText="1"/>
    </xf>
    <xf numFmtId="0" fontId="6" fillId="0" borderId="6" xfId="0" quotePrefix="1" applyFont="1" applyBorder="1" applyAlignment="1">
      <alignment vertical="top"/>
    </xf>
    <xf numFmtId="0" fontId="4" fillId="0" borderId="3" xfId="0" applyFont="1" applyBorder="1" applyAlignment="1">
      <alignment vertical="top" wrapText="1"/>
    </xf>
    <xf numFmtId="0" fontId="0" fillId="0" borderId="0" xfId="0" applyAlignment="1">
      <alignment horizontal="left" vertical="center"/>
    </xf>
    <xf numFmtId="0" fontId="25" fillId="0" borderId="0" xfId="0" applyFont="1" applyAlignment="1">
      <alignment horizontal="center" vertical="center"/>
    </xf>
    <xf numFmtId="0" fontId="34" fillId="0" borderId="0" xfId="0" applyFont="1" applyAlignment="1">
      <alignment horizontal="left"/>
    </xf>
    <xf numFmtId="0" fontId="20" fillId="0" borderId="3" xfId="0" applyFont="1" applyBorder="1" applyAlignment="1">
      <alignment vertical="top"/>
    </xf>
    <xf numFmtId="3" fontId="20" fillId="0" borderId="3" xfId="0" applyNumberFormat="1" applyFont="1" applyBorder="1" applyAlignment="1">
      <alignment vertical="top"/>
    </xf>
    <xf numFmtId="165" fontId="20" fillId="0" borderId="3" xfId="0" applyNumberFormat="1" applyFont="1" applyBorder="1" applyAlignment="1">
      <alignment vertical="top"/>
    </xf>
    <xf numFmtId="0" fontId="0" fillId="2" borderId="3" xfId="0" applyFill="1" applyBorder="1" applyAlignment="1">
      <alignment vertical="top"/>
    </xf>
    <xf numFmtId="0" fontId="1" fillId="2" borderId="3" xfId="0" applyFont="1" applyFill="1" applyBorder="1" applyAlignment="1">
      <alignment vertical="top"/>
    </xf>
    <xf numFmtId="3" fontId="9" fillId="0" borderId="3" xfId="0" applyNumberFormat="1" applyFont="1" applyBorder="1" applyAlignment="1" applyProtection="1">
      <alignment horizontal="center" vertical="top" wrapText="1"/>
      <protection locked="0"/>
    </xf>
    <xf numFmtId="165" fontId="9" fillId="0" borderId="3" xfId="0" applyNumberFormat="1" applyFont="1" applyBorder="1" applyAlignment="1" applyProtection="1">
      <alignment horizontal="center" vertical="top" wrapText="1"/>
      <protection locked="0"/>
    </xf>
    <xf numFmtId="0" fontId="0" fillId="0" borderId="0" xfId="0" applyAlignment="1" applyProtection="1">
      <alignment vertical="top"/>
      <protection locked="0"/>
    </xf>
    <xf numFmtId="165" fontId="9" fillId="0" borderId="4" xfId="0" applyNumberFormat="1" applyFont="1" applyBorder="1" applyAlignment="1" applyProtection="1">
      <alignment horizontal="center" vertical="top" wrapText="1"/>
      <protection locked="0"/>
    </xf>
    <xf numFmtId="3" fontId="0" fillId="0" borderId="4" xfId="0" applyNumberFormat="1" applyBorder="1" applyAlignment="1">
      <alignment vertical="top"/>
    </xf>
    <xf numFmtId="0" fontId="9" fillId="0" borderId="3" xfId="0" quotePrefix="1" applyFont="1" applyBorder="1" applyAlignment="1" applyProtection="1">
      <alignment horizontal="left" vertical="top" wrapText="1"/>
      <protection locked="0"/>
    </xf>
    <xf numFmtId="0" fontId="9" fillId="0" borderId="0" xfId="0" applyFont="1" applyAlignment="1" applyProtection="1">
      <alignment horizontal="center" vertical="top" wrapText="1"/>
      <protection locked="0"/>
    </xf>
    <xf numFmtId="0" fontId="6" fillId="0" borderId="0" xfId="0" applyFont="1" applyAlignment="1" applyProtection="1">
      <alignment horizontal="left" vertical="top" wrapText="1"/>
      <protection locked="0"/>
    </xf>
    <xf numFmtId="3" fontId="9" fillId="0" borderId="0" xfId="0" applyNumberFormat="1" applyFont="1" applyAlignment="1" applyProtection="1">
      <alignment horizontal="center" vertical="top" wrapText="1"/>
      <protection locked="0"/>
    </xf>
    <xf numFmtId="3" fontId="28" fillId="0" borderId="0" xfId="0" applyNumberFormat="1" applyFont="1" applyAlignment="1">
      <alignment vertical="top"/>
    </xf>
    <xf numFmtId="165" fontId="9" fillId="0" borderId="0" xfId="0" applyNumberFormat="1" applyFont="1" applyAlignment="1" applyProtection="1">
      <alignment horizontal="center" vertical="top" wrapText="1"/>
      <protection locked="0"/>
    </xf>
    <xf numFmtId="165" fontId="28" fillId="0" borderId="0" xfId="0" applyNumberFormat="1" applyFont="1" applyAlignment="1">
      <alignment vertical="top"/>
    </xf>
    <xf numFmtId="0" fontId="0" fillId="0" borderId="4" xfId="0" applyBorder="1" applyAlignment="1">
      <alignment horizontal="left" vertical="center" wrapText="1"/>
    </xf>
    <xf numFmtId="0" fontId="0" fillId="0" borderId="3" xfId="0" applyBorder="1" applyAlignment="1">
      <alignment horizontal="left" vertical="center" wrapText="1"/>
    </xf>
    <xf numFmtId="0" fontId="4" fillId="7" borderId="3" xfId="0" applyFont="1" applyFill="1" applyBorder="1" applyAlignment="1">
      <alignment horizontal="left" vertical="center"/>
    </xf>
    <xf numFmtId="0" fontId="24" fillId="0" borderId="0" xfId="6" applyFont="1" applyAlignment="1">
      <alignment vertical="center" wrapText="1"/>
    </xf>
    <xf numFmtId="0" fontId="24" fillId="0" borderId="0" xfId="6" applyFont="1" applyAlignment="1">
      <alignment vertical="center"/>
    </xf>
    <xf numFmtId="3" fontId="28" fillId="8" borderId="3" xfId="0" applyNumberFormat="1" applyFont="1" applyFill="1" applyBorder="1" applyAlignment="1">
      <alignment vertical="top"/>
    </xf>
    <xf numFmtId="165" fontId="28" fillId="8" borderId="3" xfId="0" applyNumberFormat="1" applyFont="1" applyFill="1" applyBorder="1" applyAlignment="1">
      <alignment vertical="top"/>
    </xf>
    <xf numFmtId="3" fontId="28" fillId="8" borderId="4" xfId="0" applyNumberFormat="1" applyFont="1" applyFill="1" applyBorder="1" applyAlignment="1">
      <alignment vertical="top"/>
    </xf>
    <xf numFmtId="165" fontId="28" fillId="8" borderId="4" xfId="0" applyNumberFormat="1" applyFont="1" applyFill="1" applyBorder="1" applyAlignment="1">
      <alignment vertical="top"/>
    </xf>
    <xf numFmtId="0" fontId="33" fillId="0" borderId="0" xfId="0" applyFont="1"/>
    <xf numFmtId="0" fontId="3" fillId="0" borderId="3" xfId="0" applyFont="1" applyBorder="1"/>
    <xf numFmtId="0" fontId="4" fillId="7" borderId="3" xfId="0" applyFont="1" applyFill="1" applyBorder="1" applyAlignment="1">
      <alignment wrapText="1"/>
    </xf>
    <xf numFmtId="0" fontId="4" fillId="7" borderId="3" xfId="0" applyFont="1" applyFill="1" applyBorder="1" applyAlignment="1">
      <alignment vertical="center" wrapText="1"/>
    </xf>
    <xf numFmtId="49" fontId="33" fillId="0" borderId="0" xfId="0" applyNumberFormat="1" applyFont="1"/>
    <xf numFmtId="0" fontId="0" fillId="0" borderId="0" xfId="0" quotePrefix="1"/>
    <xf numFmtId="0" fontId="0" fillId="0" borderId="3" xfId="0" applyBorder="1" applyAlignment="1">
      <alignment horizontal="left" vertical="top" wrapText="1"/>
    </xf>
    <xf numFmtId="0" fontId="9" fillId="0" borderId="4"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6" fillId="0" borderId="0" xfId="0" applyFont="1" applyAlignment="1">
      <alignment vertical="top"/>
    </xf>
    <xf numFmtId="0" fontId="27" fillId="0" borderId="0" xfId="0" applyFont="1" applyAlignment="1">
      <alignment vertical="top"/>
    </xf>
    <xf numFmtId="0" fontId="12" fillId="0" borderId="0" xfId="0" applyFont="1" applyAlignment="1">
      <alignment vertical="top"/>
    </xf>
    <xf numFmtId="0" fontId="25" fillId="0" borderId="0" xfId="7" applyFont="1" applyAlignment="1">
      <alignment horizontal="center" vertical="top" wrapText="1"/>
    </xf>
    <xf numFmtId="0" fontId="27" fillId="0" borderId="0" xfId="7" applyFont="1" applyAlignment="1">
      <alignment horizontal="center" vertical="top" wrapText="1"/>
    </xf>
    <xf numFmtId="0" fontId="6" fillId="0" borderId="6" xfId="0" applyFont="1" applyBorder="1" applyAlignment="1" applyProtection="1">
      <alignment horizontal="left" vertical="top" wrapText="1"/>
      <protection locked="0"/>
    </xf>
    <xf numFmtId="17" fontId="6" fillId="0" borderId="3" xfId="0" applyNumberFormat="1" applyFont="1" applyBorder="1" applyAlignment="1">
      <alignment vertical="top"/>
    </xf>
    <xf numFmtId="0" fontId="29" fillId="0" borderId="3" xfId="0" applyFont="1" applyBorder="1" applyAlignment="1">
      <alignment vertical="top"/>
    </xf>
    <xf numFmtId="164" fontId="6" fillId="0" borderId="3" xfId="0" applyNumberFormat="1" applyFont="1" applyBorder="1" applyAlignment="1" applyProtection="1">
      <alignment horizontal="center" vertical="top" wrapText="1"/>
      <protection locked="0"/>
    </xf>
    <xf numFmtId="10" fontId="6" fillId="0" borderId="0" xfId="0" applyNumberFormat="1" applyFont="1" applyAlignment="1">
      <alignment vertical="top"/>
    </xf>
    <xf numFmtId="0" fontId="25" fillId="0" borderId="0" xfId="7" applyFont="1" applyAlignment="1">
      <alignment vertical="top" wrapText="1"/>
    </xf>
    <xf numFmtId="0" fontId="1" fillId="0" borderId="3" xfId="0" quotePrefix="1" applyFont="1" applyBorder="1" applyAlignment="1">
      <alignment vertical="top"/>
    </xf>
    <xf numFmtId="0" fontId="1" fillId="0" borderId="3" xfId="0" applyFont="1" applyBorder="1"/>
    <xf numFmtId="0" fontId="1" fillId="7" borderId="3" xfId="0" applyFont="1" applyFill="1" applyBorder="1"/>
    <xf numFmtId="0" fontId="1" fillId="0" borderId="5" xfId="0" applyFont="1" applyBorder="1"/>
    <xf numFmtId="0" fontId="1" fillId="5" borderId="3" xfId="0" applyFont="1" applyFill="1" applyBorder="1" applyAlignment="1">
      <alignment vertical="top"/>
    </xf>
    <xf numFmtId="0" fontId="0" fillId="0" borderId="4" xfId="0" applyBorder="1" applyAlignment="1">
      <alignment horizontal="left" vertical="top"/>
    </xf>
    <xf numFmtId="0" fontId="0" fillId="0" borderId="3" xfId="0" applyBorder="1" applyAlignment="1">
      <alignment horizontal="left" vertical="top"/>
    </xf>
    <xf numFmtId="0" fontId="0" fillId="4" borderId="3" xfId="0" applyFill="1" applyBorder="1" applyAlignment="1" applyProtection="1">
      <alignment horizontal="left" vertical="top"/>
      <protection locked="0"/>
    </xf>
    <xf numFmtId="0" fontId="6" fillId="0" borderId="3" xfId="0" quotePrefix="1" applyFont="1" applyBorder="1" applyAlignment="1">
      <alignment vertical="top"/>
    </xf>
    <xf numFmtId="0" fontId="6" fillId="0" borderId="7" xfId="0" applyFont="1" applyBorder="1" applyAlignment="1">
      <alignment vertical="top"/>
    </xf>
    <xf numFmtId="0" fontId="0" fillId="0" borderId="2" xfId="0" applyBorder="1"/>
    <xf numFmtId="0" fontId="4" fillId="7" borderId="3" xfId="6" applyFont="1" applyFill="1" applyBorder="1" applyAlignment="1">
      <alignment horizontal="center" vertical="center" wrapText="1"/>
    </xf>
    <xf numFmtId="165" fontId="1" fillId="8" borderId="4" xfId="0" applyNumberFormat="1" applyFont="1" applyFill="1" applyBorder="1" applyAlignment="1">
      <alignment vertical="top"/>
    </xf>
    <xf numFmtId="0" fontId="0" fillId="0" borderId="3" xfId="0" applyBorder="1" applyAlignment="1">
      <alignment horizontal="left" vertical="center"/>
    </xf>
    <xf numFmtId="3" fontId="0" fillId="5" borderId="3" xfId="0" applyNumberFormat="1" applyFill="1" applyBorder="1" applyAlignment="1">
      <alignment vertical="top"/>
    </xf>
    <xf numFmtId="0" fontId="1" fillId="7" borderId="4" xfId="0" applyFont="1" applyFill="1" applyBorder="1" applyAlignment="1">
      <alignment horizontal="center" vertical="center"/>
    </xf>
    <xf numFmtId="0" fontId="1" fillId="7" borderId="11" xfId="0" applyFont="1" applyFill="1" applyBorder="1" applyAlignment="1">
      <alignment vertical="center"/>
    </xf>
    <xf numFmtId="0" fontId="4" fillId="7" borderId="6" xfId="6" applyFont="1" applyFill="1" applyBorder="1" applyAlignment="1">
      <alignment horizontal="center" vertical="center" wrapText="1"/>
    </xf>
    <xf numFmtId="0" fontId="4" fillId="7" borderId="3" xfId="5" applyFont="1" applyFill="1" applyBorder="1" applyAlignment="1">
      <alignment horizontal="left" vertical="center" wrapText="1"/>
    </xf>
    <xf numFmtId="0" fontId="4" fillId="7" borderId="3" xfId="7" applyFont="1" applyFill="1" applyBorder="1" applyAlignment="1">
      <alignment horizontal="left" vertical="center" wrapText="1"/>
    </xf>
    <xf numFmtId="0" fontId="36" fillId="0" borderId="0" xfId="0" applyFont="1" applyAlignment="1">
      <alignment vertical="center"/>
    </xf>
    <xf numFmtId="0" fontId="37" fillId="0" borderId="0" xfId="0" applyFont="1" applyAlignment="1">
      <alignment horizontal="center" vertical="center"/>
    </xf>
    <xf numFmtId="0" fontId="36" fillId="0" borderId="0" xfId="0" applyFont="1" applyAlignment="1">
      <alignment horizontal="center" vertical="center"/>
    </xf>
    <xf numFmtId="0" fontId="38" fillId="0" borderId="0" xfId="0" applyFont="1" applyAlignment="1">
      <alignment vertical="center"/>
    </xf>
    <xf numFmtId="0" fontId="39" fillId="0" borderId="0" xfId="0" applyFont="1" applyAlignment="1">
      <alignment vertical="center"/>
    </xf>
    <xf numFmtId="0" fontId="37" fillId="0" borderId="0" xfId="0" applyFont="1" applyAlignment="1">
      <alignment vertical="center"/>
    </xf>
    <xf numFmtId="0" fontId="3" fillId="0" borderId="6" xfId="0" quotePrefix="1" applyFont="1" applyBorder="1" applyAlignment="1">
      <alignment vertical="top"/>
    </xf>
    <xf numFmtId="0" fontId="16" fillId="0" borderId="6" xfId="0" quotePrefix="1" applyFont="1" applyBorder="1" applyAlignment="1">
      <alignment vertical="top"/>
    </xf>
    <xf numFmtId="0" fontId="36" fillId="0" borderId="0" xfId="0" applyFont="1" applyAlignment="1">
      <alignment vertical="top"/>
    </xf>
    <xf numFmtId="0" fontId="4" fillId="7" borderId="3" xfId="5" applyFont="1" applyFill="1" applyBorder="1" applyAlignment="1">
      <alignment horizontal="center" vertical="center" wrapText="1"/>
    </xf>
    <xf numFmtId="0" fontId="4" fillId="5" borderId="3" xfId="7" applyFont="1" applyFill="1" applyBorder="1" applyAlignment="1">
      <alignment horizontal="center" vertical="center"/>
    </xf>
    <xf numFmtId="49" fontId="6" fillId="0" borderId="3" xfId="0" quotePrefix="1" applyNumberFormat="1" applyFont="1" applyBorder="1" applyAlignment="1">
      <alignment horizontal="left" vertical="top" wrapText="1"/>
    </xf>
    <xf numFmtId="0" fontId="6" fillId="0" borderId="3" xfId="0" applyFont="1" applyBorder="1" applyAlignment="1">
      <alignment horizontal="left" vertical="top" wrapText="1"/>
    </xf>
    <xf numFmtId="0" fontId="6" fillId="0" borderId="3" xfId="0" applyFont="1" applyBorder="1" applyAlignment="1">
      <alignment horizontal="left" vertical="top"/>
    </xf>
    <xf numFmtId="3" fontId="0" fillId="0" borderId="6" xfId="0" applyNumberFormat="1" applyBorder="1" applyAlignment="1">
      <alignment vertical="top"/>
    </xf>
    <xf numFmtId="4" fontId="0" fillId="0" borderId="3" xfId="0" applyNumberFormat="1" applyBorder="1" applyAlignment="1">
      <alignment vertical="top"/>
    </xf>
    <xf numFmtId="9" fontId="0" fillId="0" borderId="0" xfId="12" applyFont="1" applyAlignment="1">
      <alignment vertical="top"/>
    </xf>
    <xf numFmtId="9" fontId="1" fillId="5" borderId="3" xfId="12" applyFont="1" applyFill="1" applyBorder="1" applyAlignment="1">
      <alignment vertical="top"/>
    </xf>
    <xf numFmtId="9" fontId="0" fillId="0" borderId="3" xfId="12" applyFont="1" applyBorder="1" applyAlignment="1">
      <alignment vertical="top"/>
    </xf>
    <xf numFmtId="9" fontId="6" fillId="0" borderId="0" xfId="12" applyFont="1" applyAlignment="1">
      <alignment vertical="top"/>
    </xf>
    <xf numFmtId="0" fontId="4" fillId="7" borderId="3" xfId="12" applyNumberFormat="1" applyFont="1" applyFill="1" applyBorder="1" applyAlignment="1">
      <alignment vertical="center" wrapText="1"/>
    </xf>
    <xf numFmtId="0" fontId="0" fillId="0" borderId="6" xfId="0" applyBorder="1" applyAlignment="1">
      <alignment horizontal="left" vertical="top" wrapText="1"/>
    </xf>
    <xf numFmtId="0" fontId="0" fillId="0" borderId="6" xfId="0" applyBorder="1" applyAlignment="1">
      <alignment horizontal="left" vertical="top"/>
    </xf>
    <xf numFmtId="0" fontId="0" fillId="0" borderId="3" xfId="0" quotePrefix="1" applyBorder="1" applyAlignment="1">
      <alignment horizontal="left" vertical="top"/>
    </xf>
    <xf numFmtId="0" fontId="0" fillId="5" borderId="7" xfId="0" applyFill="1" applyBorder="1" applyAlignment="1">
      <alignment vertical="top"/>
    </xf>
    <xf numFmtId="0" fontId="0" fillId="5" borderId="3" xfId="0" applyFill="1" applyBorder="1" applyAlignment="1">
      <alignment horizontal="center" vertical="top"/>
    </xf>
    <xf numFmtId="0" fontId="1" fillId="0" borderId="3" xfId="0" applyFont="1" applyBorder="1" applyAlignment="1">
      <alignment horizontal="left" vertical="top" wrapText="1"/>
    </xf>
    <xf numFmtId="165" fontId="1" fillId="8" borderId="3" xfId="0" applyNumberFormat="1" applyFont="1" applyFill="1" applyBorder="1" applyAlignment="1">
      <alignment horizontal="right" vertical="top"/>
    </xf>
    <xf numFmtId="0" fontId="4" fillId="0" borderId="3" xfId="7" applyFont="1" applyBorder="1" applyAlignment="1">
      <alignment vertical="top"/>
    </xf>
    <xf numFmtId="0" fontId="4" fillId="0" borderId="3" xfId="7" applyFont="1" applyBorder="1" applyAlignment="1">
      <alignment vertical="top" wrapText="1"/>
    </xf>
    <xf numFmtId="0" fontId="34" fillId="0" borderId="0" xfId="0" applyFont="1"/>
    <xf numFmtId="0" fontId="40" fillId="0" borderId="0" xfId="0" applyFont="1" applyAlignment="1">
      <alignment vertical="center"/>
    </xf>
    <xf numFmtId="0" fontId="5" fillId="0" borderId="3" xfId="0" applyFont="1" applyBorder="1" applyAlignment="1">
      <alignment horizontal="center" vertical="top"/>
    </xf>
    <xf numFmtId="0" fontId="4" fillId="0" borderId="3" xfId="7" applyFont="1" applyBorder="1" applyAlignment="1">
      <alignment horizontal="center" vertical="top"/>
    </xf>
    <xf numFmtId="0" fontId="0" fillId="5" borderId="3" xfId="0" applyFill="1" applyBorder="1" applyAlignment="1">
      <alignment vertical="top"/>
    </xf>
    <xf numFmtId="10" fontId="0" fillId="0" borderId="3" xfId="12" applyNumberFormat="1" applyFont="1" applyBorder="1" applyAlignment="1">
      <alignment horizontal="right" vertical="top"/>
    </xf>
    <xf numFmtId="10" fontId="5" fillId="0" borderId="3" xfId="12" applyNumberFormat="1" applyFont="1" applyBorder="1" applyAlignment="1">
      <alignment horizontal="right" vertical="top"/>
    </xf>
    <xf numFmtId="10" fontId="5" fillId="0" borderId="5" xfId="12" applyNumberFormat="1" applyFont="1" applyBorder="1" applyAlignment="1">
      <alignment horizontal="right" vertical="top"/>
    </xf>
    <xf numFmtId="10" fontId="4" fillId="0" borderId="3" xfId="12" applyNumberFormat="1" applyFont="1" applyBorder="1" applyAlignment="1">
      <alignment horizontal="right" vertical="top"/>
    </xf>
    <xf numFmtId="10" fontId="0" fillId="5" borderId="3" xfId="12" applyNumberFormat="1" applyFont="1" applyFill="1" applyBorder="1" applyAlignment="1">
      <alignment horizontal="right" vertical="top"/>
    </xf>
    <xf numFmtId="165" fontId="0" fillId="0" borderId="3" xfId="0" applyNumberFormat="1" applyBorder="1" applyAlignment="1">
      <alignment horizontal="left" vertical="top"/>
    </xf>
    <xf numFmtId="0" fontId="4" fillId="7" borderId="3" xfId="7" applyFont="1" applyFill="1" applyBorder="1" applyAlignment="1">
      <alignment horizontal="left" vertical="center"/>
    </xf>
    <xf numFmtId="165" fontId="7" fillId="0" borderId="3" xfId="0" applyNumberFormat="1" applyFont="1" applyBorder="1" applyAlignment="1">
      <alignment horizontal="left" vertical="top"/>
    </xf>
    <xf numFmtId="165" fontId="17" fillId="8" borderId="3" xfId="0" applyNumberFormat="1" applyFont="1" applyFill="1" applyBorder="1" applyAlignment="1">
      <alignment horizontal="right" vertical="top"/>
    </xf>
    <xf numFmtId="0" fontId="24" fillId="7" borderId="3" xfId="7" applyFont="1" applyFill="1" applyBorder="1" applyAlignment="1">
      <alignment horizontal="center" vertical="center" wrapText="1"/>
    </xf>
    <xf numFmtId="0" fontId="4" fillId="7" borderId="15" xfId="0" applyFont="1" applyFill="1" applyBorder="1" applyAlignment="1">
      <alignment horizontal="center" vertical="center"/>
    </xf>
    <xf numFmtId="0" fontId="4" fillId="7" borderId="10" xfId="0" applyFont="1" applyFill="1" applyBorder="1" applyAlignment="1">
      <alignment horizontal="center" vertical="center" wrapText="1"/>
    </xf>
    <xf numFmtId="0" fontId="4" fillId="7" borderId="11" xfId="0" applyFont="1" applyFill="1" applyBorder="1" applyAlignment="1">
      <alignment horizontal="left" vertical="center" wrapText="1"/>
    </xf>
    <xf numFmtId="0" fontId="4" fillId="7" borderId="6" xfId="0" applyFont="1" applyFill="1" applyBorder="1" applyAlignment="1">
      <alignment vertical="center" wrapText="1"/>
    </xf>
    <xf numFmtId="0" fontId="4" fillId="7" borderId="7" xfId="0" applyFont="1" applyFill="1" applyBorder="1" applyAlignment="1">
      <alignment vertical="center" wrapText="1"/>
    </xf>
    <xf numFmtId="0" fontId="1" fillId="7" borderId="3" xfId="0" applyFont="1" applyFill="1" applyBorder="1" applyAlignment="1">
      <alignment horizontal="left" vertical="center" wrapText="1"/>
    </xf>
    <xf numFmtId="0" fontId="6" fillId="0" borderId="7" xfId="0" applyFont="1" applyBorder="1" applyAlignment="1">
      <alignment vertical="top" wrapText="1"/>
    </xf>
    <xf numFmtId="0" fontId="3" fillId="0" borderId="3" xfId="0" applyFont="1" applyBorder="1" applyAlignment="1">
      <alignment vertical="top"/>
    </xf>
    <xf numFmtId="165" fontId="3" fillId="0" borderId="3" xfId="0" applyNumberFormat="1" applyFont="1" applyBorder="1" applyAlignment="1">
      <alignment vertical="top"/>
    </xf>
    <xf numFmtId="165" fontId="5" fillId="0" borderId="3" xfId="0" applyNumberFormat="1" applyFont="1" applyBorder="1" applyAlignment="1">
      <alignment vertical="top"/>
    </xf>
    <xf numFmtId="165" fontId="5" fillId="0" borderId="3" xfId="0" applyNumberFormat="1" applyFont="1" applyBorder="1" applyAlignment="1">
      <alignment horizontal="left" vertical="top"/>
    </xf>
    <xf numFmtId="165" fontId="3" fillId="0" borderId="0" xfId="0" applyNumberFormat="1" applyFont="1" applyAlignment="1">
      <alignment vertical="top"/>
    </xf>
    <xf numFmtId="0" fontId="5" fillId="0" borderId="0" xfId="0" applyFont="1" applyAlignment="1">
      <alignment horizontal="left" vertical="top"/>
    </xf>
    <xf numFmtId="165" fontId="19" fillId="0" borderId="0" xfId="0" applyNumberFormat="1" applyFont="1" applyAlignment="1">
      <alignment horizontal="left" vertical="top"/>
    </xf>
    <xf numFmtId="0" fontId="17" fillId="0" borderId="3" xfId="0" applyFont="1" applyBorder="1" applyAlignment="1">
      <alignment horizontal="left" vertical="top"/>
    </xf>
    <xf numFmtId="165" fontId="17" fillId="8" borderId="3" xfId="0" applyNumberFormat="1" applyFont="1" applyFill="1" applyBorder="1" applyAlignment="1">
      <alignment vertical="top"/>
    </xf>
    <xf numFmtId="0" fontId="17" fillId="5" borderId="3" xfId="0" applyFont="1" applyFill="1" applyBorder="1" applyAlignment="1">
      <alignment vertical="top"/>
    </xf>
    <xf numFmtId="0" fontId="17" fillId="0" borderId="0" xfId="0" applyFont="1" applyAlignment="1">
      <alignment vertical="top"/>
    </xf>
    <xf numFmtId="0" fontId="0" fillId="0" borderId="4" xfId="0" applyBorder="1" applyAlignment="1">
      <alignment vertical="top"/>
    </xf>
    <xf numFmtId="165" fontId="0" fillId="5" borderId="3" xfId="0" applyNumberFormat="1" applyFill="1" applyBorder="1" applyAlignment="1">
      <alignment vertical="top"/>
    </xf>
    <xf numFmtId="0" fontId="0" fillId="0" borderId="5" xfId="0" quotePrefix="1" applyBorder="1" applyAlignment="1">
      <alignment vertical="top"/>
    </xf>
    <xf numFmtId="0" fontId="0" fillId="0" borderId="5" xfId="0" applyBorder="1" applyAlignment="1">
      <alignment vertical="top"/>
    </xf>
    <xf numFmtId="0" fontId="0" fillId="0" borderId="6" xfId="0" quotePrefix="1" applyBorder="1" applyAlignment="1">
      <alignment vertical="top"/>
    </xf>
    <xf numFmtId="0" fontId="0" fillId="0" borderId="4" xfId="0" quotePrefix="1" applyBorder="1" applyAlignment="1">
      <alignment vertical="top"/>
    </xf>
    <xf numFmtId="0" fontId="0" fillId="0" borderId="0" xfId="0" quotePrefix="1" applyAlignment="1">
      <alignment vertical="top"/>
    </xf>
    <xf numFmtId="165" fontId="0" fillId="0" borderId="0" xfId="0" applyNumberFormat="1" applyAlignment="1">
      <alignment vertical="top"/>
    </xf>
    <xf numFmtId="0" fontId="1" fillId="7" borderId="8" xfId="0" applyFont="1" applyFill="1" applyBorder="1" applyAlignment="1">
      <alignment horizontal="center" vertical="center"/>
    </xf>
    <xf numFmtId="0" fontId="1" fillId="7" borderId="7" xfId="0" applyFont="1" applyFill="1" applyBorder="1" applyAlignment="1">
      <alignment horizontal="center" vertical="center"/>
    </xf>
    <xf numFmtId="0" fontId="0" fillId="7" borderId="6" xfId="0" applyFill="1" applyBorder="1" applyAlignment="1">
      <alignment vertical="center"/>
    </xf>
    <xf numFmtId="0" fontId="1" fillId="7" borderId="6" xfId="0" applyFont="1" applyFill="1" applyBorder="1" applyAlignment="1">
      <alignment vertical="center"/>
    </xf>
    <xf numFmtId="0" fontId="1" fillId="7" borderId="2" xfId="0" applyFont="1" applyFill="1" applyBorder="1" applyAlignment="1">
      <alignment vertical="center"/>
    </xf>
    <xf numFmtId="0" fontId="1" fillId="7" borderId="4" xfId="0" applyFont="1" applyFill="1" applyBorder="1" applyAlignment="1">
      <alignment vertical="center"/>
    </xf>
    <xf numFmtId="0" fontId="4" fillId="7" borderId="4" xfId="0" applyFont="1" applyFill="1" applyBorder="1" applyAlignment="1">
      <alignment horizontal="left" vertical="center" wrapText="1"/>
    </xf>
    <xf numFmtId="0" fontId="4" fillId="7" borderId="2" xfId="0" applyFont="1" applyFill="1" applyBorder="1" applyAlignment="1">
      <alignment horizontal="left" vertical="center" wrapText="1"/>
    </xf>
    <xf numFmtId="0" fontId="1" fillId="7" borderId="9" xfId="0" applyFont="1" applyFill="1" applyBorder="1" applyAlignment="1">
      <alignment horizontal="center" vertical="center"/>
    </xf>
    <xf numFmtId="0" fontId="1" fillId="7" borderId="16" xfId="0" applyFont="1" applyFill="1" applyBorder="1" applyAlignment="1">
      <alignment horizontal="center" vertical="center"/>
    </xf>
    <xf numFmtId="0" fontId="1" fillId="7" borderId="6" xfId="0" applyFont="1" applyFill="1" applyBorder="1" applyAlignment="1">
      <alignment horizontal="center" vertical="center"/>
    </xf>
    <xf numFmtId="165" fontId="0" fillId="3" borderId="3" xfId="0" applyNumberFormat="1" applyFill="1" applyBorder="1" applyAlignment="1">
      <alignment vertical="top"/>
    </xf>
    <xf numFmtId="0" fontId="0" fillId="0" borderId="6" xfId="0" applyBorder="1" applyAlignment="1">
      <alignment vertical="top"/>
    </xf>
    <xf numFmtId="0" fontId="0" fillId="0" borderId="11" xfId="0" applyBorder="1" applyAlignment="1">
      <alignment vertical="top"/>
    </xf>
    <xf numFmtId="10" fontId="0" fillId="3" borderId="3" xfId="0" applyNumberFormat="1" applyFill="1" applyBorder="1" applyAlignment="1">
      <alignment vertical="top"/>
    </xf>
    <xf numFmtId="0" fontId="1" fillId="7" borderId="12" xfId="0" applyFont="1" applyFill="1" applyBorder="1" applyAlignment="1">
      <alignment horizontal="center" vertical="center"/>
    </xf>
    <xf numFmtId="0" fontId="0" fillId="0" borderId="11" xfId="0" applyBorder="1" applyAlignment="1">
      <alignment vertical="top" wrapText="1"/>
    </xf>
    <xf numFmtId="0" fontId="0" fillId="0" borderId="6" xfId="0" applyBorder="1" applyAlignment="1">
      <alignment vertical="top" wrapText="1"/>
    </xf>
    <xf numFmtId="0" fontId="4" fillId="0" borderId="0" xfId="0" applyFont="1" applyAlignment="1">
      <alignment vertical="center"/>
    </xf>
    <xf numFmtId="0" fontId="6" fillId="0" borderId="0" xfId="0" applyFont="1" applyAlignment="1">
      <alignment vertical="center"/>
    </xf>
    <xf numFmtId="0" fontId="1" fillId="7" borderId="0" xfId="0" applyFont="1" applyFill="1" applyAlignment="1">
      <alignment horizontal="center" vertical="center"/>
    </xf>
    <xf numFmtId="0" fontId="1" fillId="7" borderId="15" xfId="0" applyFont="1" applyFill="1" applyBorder="1" applyAlignment="1">
      <alignment horizontal="center" vertical="center"/>
    </xf>
    <xf numFmtId="0" fontId="1" fillId="7" borderId="5" xfId="0" applyFont="1" applyFill="1" applyBorder="1" applyAlignment="1">
      <alignment horizontal="center" vertical="center"/>
    </xf>
    <xf numFmtId="0" fontId="0" fillId="5" borderId="6" xfId="0" applyFill="1" applyBorder="1" applyAlignment="1">
      <alignment vertical="top"/>
    </xf>
    <xf numFmtId="0" fontId="0" fillId="5" borderId="8" xfId="0" applyFill="1" applyBorder="1" applyAlignment="1">
      <alignment vertical="top"/>
    </xf>
    <xf numFmtId="0" fontId="0" fillId="5" borderId="9" xfId="0" applyFill="1" applyBorder="1" applyAlignment="1">
      <alignment vertical="top"/>
    </xf>
    <xf numFmtId="0" fontId="17" fillId="7" borderId="3" xfId="0" applyFont="1" applyFill="1" applyBorder="1" applyAlignment="1">
      <alignment horizontal="center" vertical="center" wrapText="1"/>
    </xf>
    <xf numFmtId="165" fontId="5" fillId="0" borderId="5" xfId="0" applyNumberFormat="1" applyFont="1" applyBorder="1" applyAlignment="1">
      <alignment horizontal="left" vertical="top"/>
    </xf>
    <xf numFmtId="0" fontId="41" fillId="0" borderId="0" xfId="0" applyFont="1" applyAlignment="1">
      <alignment vertical="top"/>
    </xf>
    <xf numFmtId="0" fontId="41" fillId="0" borderId="0" xfId="0" applyFont="1" applyAlignment="1">
      <alignment vertical="top" wrapText="1"/>
    </xf>
    <xf numFmtId="0" fontId="42" fillId="0" borderId="0" xfId="0" applyFont="1" applyAlignment="1">
      <alignment vertical="top"/>
    </xf>
    <xf numFmtId="0" fontId="42" fillId="0" borderId="0" xfId="0" applyFont="1" applyAlignment="1">
      <alignment vertical="top" wrapText="1"/>
    </xf>
    <xf numFmtId="16" fontId="41" fillId="0" borderId="0" xfId="0" applyNumberFormat="1" applyFont="1" applyAlignment="1">
      <alignment vertical="top"/>
    </xf>
    <xf numFmtId="0" fontId="43" fillId="0" borderId="0" xfId="0" applyFont="1" applyAlignment="1">
      <alignment vertical="top" wrapText="1"/>
    </xf>
    <xf numFmtId="0" fontId="44" fillId="0" borderId="0" xfId="0" applyFont="1" applyAlignment="1">
      <alignment vertical="top" wrapText="1"/>
    </xf>
    <xf numFmtId="49" fontId="41" fillId="0" borderId="0" xfId="0" applyNumberFormat="1" applyFont="1" applyAlignment="1">
      <alignment vertical="top" wrapText="1"/>
    </xf>
    <xf numFmtId="16" fontId="41" fillId="0" borderId="0" xfId="0" quotePrefix="1" applyNumberFormat="1" applyFont="1" applyAlignment="1">
      <alignment vertical="top"/>
    </xf>
    <xf numFmtId="0" fontId="41" fillId="0" borderId="0" xfId="0" quotePrefix="1" applyFont="1" applyAlignment="1">
      <alignment vertical="top"/>
    </xf>
    <xf numFmtId="0" fontId="16" fillId="0" borderId="3" xfId="0" quotePrefix="1" applyFont="1" applyBorder="1" applyAlignment="1">
      <alignment vertical="top"/>
    </xf>
    <xf numFmtId="0" fontId="3" fillId="0" borderId="0" xfId="0" applyFont="1" applyAlignment="1">
      <alignment vertical="center"/>
    </xf>
    <xf numFmtId="0" fontId="17" fillId="7" borderId="4" xfId="0" applyFont="1" applyFill="1" applyBorder="1" applyAlignment="1">
      <alignment horizontal="center" vertical="center"/>
    </xf>
    <xf numFmtId="0" fontId="16" fillId="7" borderId="3" xfId="0" applyFont="1" applyFill="1" applyBorder="1" applyAlignment="1">
      <alignment vertical="center" wrapText="1"/>
    </xf>
    <xf numFmtId="0" fontId="16" fillId="7" borderId="4" xfId="0" applyFont="1" applyFill="1" applyBorder="1" applyAlignment="1">
      <alignment horizontal="left" vertical="center"/>
    </xf>
    <xf numFmtId="0" fontId="16" fillId="7" borderId="3" xfId="0" applyFont="1" applyFill="1" applyBorder="1" applyAlignment="1">
      <alignment horizontal="left" vertical="center" wrapText="1"/>
    </xf>
    <xf numFmtId="3" fontId="0" fillId="5" borderId="3" xfId="0" applyNumberFormat="1" applyFill="1" applyBorder="1" applyAlignment="1">
      <alignment horizontal="center" vertical="top"/>
    </xf>
    <xf numFmtId="3" fontId="5" fillId="0" borderId="3" xfId="0" applyNumberFormat="1" applyFont="1" applyBorder="1" applyAlignment="1">
      <alignment horizontal="right" vertical="top"/>
    </xf>
    <xf numFmtId="3" fontId="5" fillId="0" borderId="5" xfId="0" applyNumberFormat="1" applyFont="1" applyBorder="1" applyAlignment="1">
      <alignment horizontal="right" vertical="top"/>
    </xf>
    <xf numFmtId="3" fontId="1" fillId="8" borderId="3" xfId="0" applyNumberFormat="1" applyFont="1" applyFill="1" applyBorder="1" applyAlignment="1">
      <alignment horizontal="right" vertical="top"/>
    </xf>
    <xf numFmtId="3" fontId="0" fillId="5" borderId="3" xfId="0" applyNumberFormat="1" applyFill="1" applyBorder="1" applyAlignment="1">
      <alignment horizontal="right" vertical="top"/>
    </xf>
    <xf numFmtId="167" fontId="0" fillId="0" borderId="3" xfId="0" applyNumberFormat="1" applyBorder="1" applyAlignment="1">
      <alignment vertical="top"/>
    </xf>
    <xf numFmtId="166" fontId="0" fillId="0" borderId="3" xfId="0" applyNumberFormat="1" applyBorder="1" applyAlignment="1">
      <alignment vertical="top"/>
    </xf>
    <xf numFmtId="0" fontId="31" fillId="0" borderId="0" xfId="0" applyFont="1" applyAlignment="1">
      <alignment vertical="top"/>
    </xf>
    <xf numFmtId="0" fontId="45" fillId="5" borderId="3" xfId="6" applyFont="1" applyFill="1" applyBorder="1" applyAlignment="1">
      <alignment horizontal="center" vertical="center" wrapText="1"/>
    </xf>
    <xf numFmtId="0" fontId="45" fillId="5" borderId="3" xfId="0" applyFont="1" applyFill="1" applyBorder="1" applyAlignment="1">
      <alignment vertical="center" wrapText="1"/>
    </xf>
    <xf numFmtId="0" fontId="4" fillId="0" borderId="0" xfId="0" applyFont="1" applyAlignment="1">
      <alignment wrapText="1"/>
    </xf>
    <xf numFmtId="0" fontId="1" fillId="9" borderId="0" xfId="0" applyFont="1" applyFill="1"/>
    <xf numFmtId="0" fontId="0" fillId="9" borderId="0" xfId="0" applyFill="1"/>
    <xf numFmtId="168" fontId="0" fillId="0" borderId="0" xfId="0" applyNumberFormat="1"/>
    <xf numFmtId="0" fontId="1" fillId="7" borderId="16" xfId="0" applyFont="1" applyFill="1" applyBorder="1" applyAlignment="1">
      <alignment vertical="center" wrapText="1"/>
    </xf>
    <xf numFmtId="0" fontId="1" fillId="7" borderId="4" xfId="0" applyFont="1" applyFill="1" applyBorder="1" applyAlignment="1">
      <alignment vertical="center" wrapText="1"/>
    </xf>
    <xf numFmtId="0" fontId="1" fillId="0" borderId="4" xfId="0" applyFont="1" applyBorder="1" applyAlignment="1">
      <alignment vertical="top" wrapText="1"/>
    </xf>
    <xf numFmtId="0" fontId="8" fillId="0" borderId="3" xfId="0" applyFont="1" applyBorder="1" applyAlignment="1">
      <alignment vertical="top" wrapText="1"/>
    </xf>
    <xf numFmtId="0" fontId="22" fillId="0" borderId="3" xfId="0" applyFont="1" applyBorder="1" applyAlignment="1">
      <alignment vertical="top" wrapText="1"/>
    </xf>
    <xf numFmtId="0" fontId="7" fillId="0" borderId="3" xfId="0" applyFont="1" applyBorder="1" applyAlignment="1">
      <alignment vertical="top" wrapText="1"/>
    </xf>
    <xf numFmtId="0" fontId="0" fillId="0" borderId="5" xfId="0" applyBorder="1" applyAlignment="1">
      <alignment vertical="top" wrapText="1"/>
    </xf>
    <xf numFmtId="169" fontId="0" fillId="0" borderId="0" xfId="0" applyNumberFormat="1" applyAlignment="1">
      <alignment vertical="top"/>
    </xf>
    <xf numFmtId="0" fontId="7" fillId="0" borderId="4" xfId="0" applyFont="1" applyBorder="1" applyAlignment="1">
      <alignment vertical="top" wrapText="1"/>
    </xf>
    <xf numFmtId="164" fontId="0" fillId="0" borderId="0" xfId="0" applyNumberFormat="1"/>
    <xf numFmtId="169" fontId="0" fillId="0" borderId="0" xfId="0" applyNumberFormat="1"/>
    <xf numFmtId="167" fontId="0" fillId="0" borderId="0" xfId="12" applyNumberFormat="1" applyFont="1"/>
    <xf numFmtId="0" fontId="0" fillId="7" borderId="7" xfId="0" applyFill="1" applyBorder="1" applyAlignment="1">
      <alignment vertical="center" wrapText="1"/>
    </xf>
    <xf numFmtId="0" fontId="1" fillId="7" borderId="2" xfId="0" applyFont="1" applyFill="1" applyBorder="1" applyAlignment="1">
      <alignment vertical="center" wrapText="1"/>
    </xf>
    <xf numFmtId="165" fontId="0" fillId="0" borderId="0" xfId="0" applyNumberFormat="1"/>
    <xf numFmtId="0" fontId="1" fillId="7" borderId="7" xfId="0" applyFont="1" applyFill="1" applyBorder="1" applyAlignment="1">
      <alignment vertical="center" wrapText="1"/>
    </xf>
    <xf numFmtId="0" fontId="1" fillId="7" borderId="11" xfId="0" applyFont="1" applyFill="1" applyBorder="1" applyAlignment="1">
      <alignment vertical="center" wrapText="1"/>
    </xf>
    <xf numFmtId="0" fontId="6" fillId="0" borderId="0" xfId="0" applyFont="1" applyAlignment="1">
      <alignment wrapText="1"/>
    </xf>
    <xf numFmtId="165" fontId="6" fillId="0" borderId="0" xfId="0" applyNumberFormat="1" applyFont="1" applyAlignment="1">
      <alignment horizontal="left"/>
    </xf>
    <xf numFmtId="3" fontId="6" fillId="0" borderId="0" xfId="0" applyNumberFormat="1" applyFont="1"/>
    <xf numFmtId="0" fontId="4" fillId="7" borderId="5" xfId="0" applyFont="1" applyFill="1" applyBorder="1" applyAlignment="1">
      <alignment vertical="center" wrapText="1"/>
    </xf>
    <xf numFmtId="3" fontId="46" fillId="0" borderId="7" xfId="0" applyNumberFormat="1" applyFont="1" applyBorder="1" applyAlignment="1">
      <alignment vertical="top"/>
    </xf>
    <xf numFmtId="3" fontId="47" fillId="10" borderId="3" xfId="0" applyNumberFormat="1" applyFont="1" applyFill="1" applyBorder="1" applyAlignment="1">
      <alignment vertical="top"/>
    </xf>
    <xf numFmtId="0" fontId="46" fillId="0" borderId="7" xfId="0" applyFont="1" applyBorder="1" applyAlignment="1">
      <alignment horizontal="center"/>
    </xf>
    <xf numFmtId="3" fontId="5" fillId="0" borderId="3" xfId="0" applyNumberFormat="1" applyFont="1" applyBorder="1" applyAlignment="1">
      <alignment vertical="top"/>
    </xf>
    <xf numFmtId="3" fontId="47" fillId="10" borderId="7" xfId="0" applyNumberFormat="1" applyFont="1" applyFill="1" applyBorder="1" applyAlignment="1">
      <alignment vertical="top"/>
    </xf>
    <xf numFmtId="3" fontId="5" fillId="0" borderId="7" xfId="0" applyNumberFormat="1" applyFont="1" applyBorder="1" applyAlignment="1">
      <alignment vertical="top"/>
    </xf>
    <xf numFmtId="170" fontId="5" fillId="0" borderId="7" xfId="12" applyNumberFormat="1" applyFont="1" applyBorder="1" applyAlignment="1">
      <alignment vertical="top"/>
    </xf>
    <xf numFmtId="43" fontId="0" fillId="0" borderId="0" xfId="13" applyFont="1"/>
    <xf numFmtId="170" fontId="0" fillId="0" borderId="0" xfId="12" applyNumberFormat="1" applyFont="1"/>
    <xf numFmtId="4" fontId="0" fillId="0" borderId="0" xfId="0" applyNumberFormat="1"/>
    <xf numFmtId="1" fontId="0" fillId="0" borderId="0" xfId="0" applyNumberFormat="1"/>
    <xf numFmtId="0" fontId="16" fillId="7" borderId="6" xfId="0" applyFont="1" applyFill="1" applyBorder="1" applyAlignment="1">
      <alignment horizontal="left" vertical="center" wrapText="1"/>
    </xf>
    <xf numFmtId="0" fontId="1" fillId="0" borderId="6" xfId="0" applyFont="1" applyBorder="1" applyAlignment="1">
      <alignment vertical="top"/>
    </xf>
    <xf numFmtId="3" fontId="0" fillId="5" borderId="6" xfId="0" applyNumberFormat="1" applyFill="1" applyBorder="1" applyAlignment="1">
      <alignment vertical="top"/>
    </xf>
    <xf numFmtId="0" fontId="16" fillId="0" borderId="0" xfId="0" applyFont="1" applyAlignment="1">
      <alignment horizontal="left" vertical="center" wrapText="1"/>
    </xf>
    <xf numFmtId="0" fontId="6" fillId="11" borderId="3" xfId="0" applyFont="1" applyFill="1" applyBorder="1" applyAlignment="1">
      <alignment vertical="top"/>
    </xf>
    <xf numFmtId="171" fontId="0" fillId="0" borderId="4" xfId="0" applyNumberFormat="1" applyBorder="1" applyAlignment="1">
      <alignment vertical="top"/>
    </xf>
    <xf numFmtId="171" fontId="0" fillId="5" borderId="4" xfId="0" applyNumberFormat="1" applyFill="1" applyBorder="1" applyAlignment="1">
      <alignment vertical="top"/>
    </xf>
    <xf numFmtId="171" fontId="0" fillId="5" borderId="3" xfId="0" applyNumberFormat="1" applyFill="1" applyBorder="1" applyAlignment="1">
      <alignment vertical="top"/>
    </xf>
    <xf numFmtId="171" fontId="0" fillId="0" borderId="3" xfId="0" applyNumberFormat="1" applyBorder="1" applyAlignment="1">
      <alignment vertical="top"/>
    </xf>
    <xf numFmtId="171" fontId="1" fillId="8" borderId="3" xfId="0" applyNumberFormat="1" applyFont="1" applyFill="1" applyBorder="1" applyAlignment="1">
      <alignment vertical="top"/>
    </xf>
    <xf numFmtId="171" fontId="1" fillId="8" borderId="5" xfId="0" applyNumberFormat="1" applyFont="1" applyFill="1" applyBorder="1" applyAlignment="1">
      <alignment vertical="top"/>
    </xf>
    <xf numFmtId="171" fontId="1" fillId="8" borderId="4" xfId="0" applyNumberFormat="1" applyFont="1" applyFill="1" applyBorder="1" applyAlignment="1">
      <alignment vertical="top"/>
    </xf>
    <xf numFmtId="172" fontId="0" fillId="0" borderId="0" xfId="13" applyNumberFormat="1" applyFont="1"/>
    <xf numFmtId="172" fontId="0" fillId="0" borderId="0" xfId="13" applyNumberFormat="1" applyFont="1" applyFill="1"/>
    <xf numFmtId="173" fontId="0" fillId="0" borderId="0" xfId="13" applyNumberFormat="1" applyFont="1" applyFill="1"/>
    <xf numFmtId="3" fontId="0" fillId="0" borderId="0" xfId="0" applyNumberFormat="1"/>
    <xf numFmtId="174" fontId="0" fillId="0" borderId="3" xfId="0" applyNumberFormat="1" applyBorder="1"/>
    <xf numFmtId="173" fontId="0" fillId="0" borderId="3" xfId="13" applyNumberFormat="1" applyFont="1" applyBorder="1"/>
    <xf numFmtId="165" fontId="5" fillId="0" borderId="3" xfId="0" applyNumberFormat="1" applyFont="1" applyBorder="1" applyAlignment="1">
      <alignment horizontal="right" vertical="top"/>
    </xf>
    <xf numFmtId="165" fontId="19" fillId="0" borderId="3" xfId="0" applyNumberFormat="1" applyFont="1" applyBorder="1" applyAlignment="1">
      <alignment horizontal="right" vertical="top"/>
    </xf>
    <xf numFmtId="165" fontId="5" fillId="0" borderId="0" xfId="0" applyNumberFormat="1" applyFont="1"/>
    <xf numFmtId="9" fontId="0" fillId="0" borderId="0" xfId="12" applyFont="1"/>
    <xf numFmtId="9" fontId="0" fillId="0" borderId="0" xfId="0" applyNumberFormat="1"/>
    <xf numFmtId="0" fontId="19" fillId="0" borderId="0" xfId="0" applyFont="1" applyAlignment="1">
      <alignment vertical="center"/>
    </xf>
    <xf numFmtId="43" fontId="19" fillId="0" borderId="0" xfId="13" applyFont="1" applyAlignment="1">
      <alignment vertical="center"/>
    </xf>
    <xf numFmtId="165" fontId="19" fillId="0" borderId="0" xfId="0" applyNumberFormat="1" applyFont="1" applyAlignment="1">
      <alignment vertical="center"/>
    </xf>
    <xf numFmtId="0" fontId="19" fillId="0" borderId="0" xfId="0" applyFont="1"/>
    <xf numFmtId="165" fontId="19" fillId="0" borderId="0" xfId="0" applyNumberFormat="1" applyFont="1"/>
    <xf numFmtId="3" fontId="1" fillId="2" borderId="3" xfId="0" applyNumberFormat="1" applyFont="1" applyFill="1" applyBorder="1" applyAlignment="1">
      <alignment vertical="top"/>
    </xf>
    <xf numFmtId="3" fontId="0" fillId="2" borderId="3" xfId="0" applyNumberFormat="1" applyFill="1" applyBorder="1" applyAlignment="1">
      <alignment vertical="top"/>
    </xf>
    <xf numFmtId="165" fontId="0" fillId="2" borderId="3" xfId="0" applyNumberFormat="1" applyFill="1" applyBorder="1" applyAlignment="1">
      <alignment vertical="top"/>
    </xf>
    <xf numFmtId="165" fontId="1" fillId="2" borderId="3" xfId="0" applyNumberFormat="1" applyFont="1" applyFill="1" applyBorder="1" applyAlignment="1">
      <alignment vertical="top"/>
    </xf>
    <xf numFmtId="164" fontId="3" fillId="0" borderId="17" xfId="0" applyNumberFormat="1" applyFont="1" applyBorder="1"/>
    <xf numFmtId="165" fontId="1" fillId="8" borderId="17" xfId="0" applyNumberFormat="1" applyFont="1" applyFill="1" applyBorder="1" applyAlignment="1">
      <alignment vertical="top"/>
    </xf>
    <xf numFmtId="165" fontId="0" fillId="0" borderId="17" xfId="0" applyNumberFormat="1" applyBorder="1" applyAlignment="1">
      <alignment vertical="top"/>
    </xf>
    <xf numFmtId="165" fontId="1" fillId="8" borderId="6" xfId="0" applyNumberFormat="1" applyFont="1" applyFill="1" applyBorder="1" applyAlignment="1">
      <alignment vertical="top"/>
    </xf>
    <xf numFmtId="0" fontId="17" fillId="7" borderId="5" xfId="0" applyFont="1" applyFill="1" applyBorder="1" applyAlignment="1">
      <alignment horizontal="center" vertical="center"/>
    </xf>
    <xf numFmtId="0" fontId="6" fillId="12" borderId="3" xfId="0" applyFont="1" applyFill="1" applyBorder="1" applyAlignment="1">
      <alignment vertical="top"/>
    </xf>
    <xf numFmtId="0" fontId="50" fillId="13" borderId="0" xfId="0" quotePrefix="1" applyFont="1" applyFill="1" applyAlignment="1">
      <alignment vertical="top" wrapText="1"/>
    </xf>
    <xf numFmtId="0" fontId="50" fillId="0" borderId="0" xfId="0" quotePrefix="1" applyFont="1" applyAlignment="1">
      <alignment horizontal="left" vertical="top" wrapText="1"/>
    </xf>
    <xf numFmtId="0" fontId="50" fillId="0" borderId="0" xfId="0" quotePrefix="1" applyFont="1" applyAlignment="1">
      <alignment vertical="top" wrapText="1"/>
    </xf>
    <xf numFmtId="0" fontId="4" fillId="7" borderId="3" xfId="0" applyFont="1" applyFill="1" applyBorder="1" applyAlignment="1">
      <alignment horizontal="center" vertical="center"/>
    </xf>
    <xf numFmtId="0" fontId="50" fillId="13" borderId="0" xfId="0" quotePrefix="1" applyFont="1" applyFill="1" applyAlignment="1">
      <alignment horizontal="left" vertical="top" wrapText="1"/>
    </xf>
    <xf numFmtId="0" fontId="4" fillId="6" borderId="3" xfId="0" applyFont="1" applyFill="1" applyBorder="1" applyAlignment="1">
      <alignment horizontal="center" vertical="center"/>
    </xf>
    <xf numFmtId="0" fontId="4" fillId="7" borderId="6" xfId="5" applyFont="1" applyFill="1" applyBorder="1" applyAlignment="1">
      <alignment horizontal="center" vertical="center" wrapText="1"/>
    </xf>
    <xf numFmtId="0" fontId="4" fillId="7" borderId="8" xfId="5" applyFont="1" applyFill="1" applyBorder="1" applyAlignment="1">
      <alignment horizontal="center" vertical="center" wrapText="1"/>
    </xf>
    <xf numFmtId="0" fontId="4" fillId="7" borderId="7" xfId="5" applyFont="1" applyFill="1" applyBorder="1" applyAlignment="1">
      <alignment horizontal="center" vertical="center" wrapText="1"/>
    </xf>
    <xf numFmtId="0" fontId="4" fillId="7" borderId="6" xfId="7" applyFont="1" applyFill="1" applyBorder="1" applyAlignment="1">
      <alignment horizontal="left" vertical="center" wrapText="1"/>
    </xf>
    <xf numFmtId="0" fontId="4" fillId="7" borderId="7" xfId="7" applyFont="1" applyFill="1" applyBorder="1" applyAlignment="1">
      <alignment horizontal="left" vertical="center" wrapText="1"/>
    </xf>
    <xf numFmtId="0" fontId="16" fillId="7" borderId="6" xfId="0" applyFont="1" applyFill="1" applyBorder="1" applyAlignment="1">
      <alignment horizontal="center" vertical="center"/>
    </xf>
    <xf numFmtId="0" fontId="16" fillId="7" borderId="8" xfId="0" applyFont="1" applyFill="1" applyBorder="1" applyAlignment="1">
      <alignment horizontal="center" vertical="center"/>
    </xf>
    <xf numFmtId="0" fontId="16" fillId="7" borderId="7" xfId="0" applyFont="1" applyFill="1" applyBorder="1" applyAlignment="1">
      <alignment horizontal="center" vertical="center"/>
    </xf>
    <xf numFmtId="0" fontId="17" fillId="0" borderId="6" xfId="0" applyFont="1" applyBorder="1" applyAlignment="1">
      <alignment horizontal="left" vertical="top" wrapText="1"/>
    </xf>
    <xf numFmtId="0" fontId="17" fillId="7" borderId="3" xfId="5" applyFont="1" applyFill="1" applyBorder="1" applyAlignment="1">
      <alignment horizontal="center" vertical="center"/>
    </xf>
    <xf numFmtId="0" fontId="17" fillId="7" borderId="3" xfId="0" applyFont="1" applyFill="1" applyBorder="1" applyAlignment="1">
      <alignment horizontal="center" vertical="center" wrapText="1"/>
    </xf>
    <xf numFmtId="0" fontId="17" fillId="7" borderId="3" xfId="0" applyFont="1" applyFill="1" applyBorder="1" applyAlignment="1">
      <alignment horizontal="center" vertical="center"/>
    </xf>
    <xf numFmtId="0" fontId="16" fillId="7" borderId="3" xfId="0" applyFont="1" applyFill="1" applyBorder="1" applyAlignment="1">
      <alignment horizontal="center" vertical="center"/>
    </xf>
    <xf numFmtId="10" fontId="5" fillId="0" borderId="5" xfId="12" applyNumberFormat="1" applyFont="1" applyBorder="1" applyAlignment="1">
      <alignment horizontal="right" vertical="top"/>
    </xf>
    <xf numFmtId="10" fontId="5" fillId="0" borderId="2" xfId="12" applyNumberFormat="1" applyFont="1" applyBorder="1" applyAlignment="1">
      <alignment horizontal="right" vertical="top"/>
    </xf>
    <xf numFmtId="10" fontId="5" fillId="0" borderId="4" xfId="12" applyNumberFormat="1" applyFont="1" applyBorder="1" applyAlignment="1">
      <alignment horizontal="right" vertical="top"/>
    </xf>
    <xf numFmtId="0" fontId="4" fillId="7" borderId="6" xfId="7" applyFont="1" applyFill="1" applyBorder="1" applyAlignment="1">
      <alignment horizontal="center" vertical="center" wrapText="1"/>
    </xf>
    <xf numFmtId="0" fontId="4" fillId="7" borderId="8" xfId="7" applyFont="1" applyFill="1" applyBorder="1" applyAlignment="1">
      <alignment horizontal="center" vertical="center" wrapText="1"/>
    </xf>
    <xf numFmtId="0" fontId="4" fillId="7" borderId="7" xfId="7" applyFont="1" applyFill="1" applyBorder="1" applyAlignment="1">
      <alignment horizontal="center" vertical="center" wrapText="1"/>
    </xf>
    <xf numFmtId="0" fontId="4" fillId="7" borderId="5" xfId="7" applyFont="1" applyFill="1" applyBorder="1" applyAlignment="1">
      <alignment horizontal="left" vertical="center" wrapText="1"/>
    </xf>
    <xf numFmtId="0" fontId="4" fillId="7" borderId="4" xfId="7" applyFont="1" applyFill="1" applyBorder="1" applyAlignment="1">
      <alignment horizontal="left" vertical="center" wrapText="1"/>
    </xf>
    <xf numFmtId="0" fontId="4" fillId="0" borderId="6" xfId="7" applyFont="1" applyBorder="1" applyAlignment="1">
      <alignment horizontal="left" vertical="top"/>
    </xf>
    <xf numFmtId="0" fontId="4" fillId="0" borderId="8" xfId="7" applyFont="1" applyBorder="1" applyAlignment="1">
      <alignment horizontal="left" vertical="top"/>
    </xf>
    <xf numFmtId="0" fontId="4" fillId="0" borderId="7" xfId="7" applyFont="1" applyBorder="1" applyAlignment="1">
      <alignment horizontal="left" vertical="top"/>
    </xf>
    <xf numFmtId="165" fontId="5" fillId="0" borderId="5" xfId="0" applyNumberFormat="1" applyFont="1" applyBorder="1" applyAlignment="1">
      <alignment horizontal="left" vertical="top"/>
    </xf>
    <xf numFmtId="165" fontId="5" fillId="0" borderId="2" xfId="0" applyNumberFormat="1" applyFont="1" applyBorder="1" applyAlignment="1">
      <alignment horizontal="left" vertical="top"/>
    </xf>
    <xf numFmtId="0" fontId="5" fillId="0" borderId="5" xfId="0" applyFont="1" applyBorder="1" applyAlignment="1">
      <alignment horizontal="center" vertical="top"/>
    </xf>
    <xf numFmtId="0" fontId="5" fillId="0" borderId="2" xfId="0" applyFont="1" applyBorder="1" applyAlignment="1">
      <alignment horizontal="center" vertical="top"/>
    </xf>
    <xf numFmtId="0" fontId="5" fillId="0" borderId="4" xfId="0" applyFont="1" applyBorder="1" applyAlignment="1">
      <alignment horizontal="center" vertical="top"/>
    </xf>
    <xf numFmtId="165" fontId="17" fillId="8" borderId="5" xfId="0" applyNumberFormat="1" applyFont="1" applyFill="1" applyBorder="1" applyAlignment="1">
      <alignment horizontal="right" vertical="top"/>
    </xf>
    <xf numFmtId="165" fontId="17" fillId="8" borderId="2" xfId="0" applyNumberFormat="1" applyFont="1" applyFill="1" applyBorder="1" applyAlignment="1">
      <alignment horizontal="right" vertical="top"/>
    </xf>
    <xf numFmtId="165" fontId="17" fillId="8" borderId="4" xfId="0" applyNumberFormat="1" applyFont="1" applyFill="1" applyBorder="1" applyAlignment="1">
      <alignment horizontal="right" vertical="top"/>
    </xf>
    <xf numFmtId="165" fontId="1" fillId="8" borderId="5" xfId="0" applyNumberFormat="1" applyFont="1" applyFill="1" applyBorder="1" applyAlignment="1">
      <alignment horizontal="right" vertical="top"/>
    </xf>
    <xf numFmtId="165" fontId="1" fillId="8" borderId="2" xfId="0" applyNumberFormat="1" applyFont="1" applyFill="1" applyBorder="1" applyAlignment="1">
      <alignment horizontal="right" vertical="top"/>
    </xf>
    <xf numFmtId="165" fontId="1" fillId="8" borderId="4" xfId="0" applyNumberFormat="1" applyFont="1" applyFill="1" applyBorder="1" applyAlignment="1">
      <alignment horizontal="right" vertical="top"/>
    </xf>
    <xf numFmtId="3" fontId="5" fillId="0" borderId="5" xfId="0" applyNumberFormat="1" applyFont="1" applyBorder="1" applyAlignment="1">
      <alignment horizontal="right" vertical="top"/>
    </xf>
    <xf numFmtId="3" fontId="5" fillId="0" borderId="2" xfId="0" applyNumberFormat="1" applyFont="1" applyBorder="1" applyAlignment="1">
      <alignment horizontal="right" vertical="top"/>
    </xf>
    <xf numFmtId="3" fontId="5" fillId="0" borderId="4" xfId="0" applyNumberFormat="1" applyFont="1" applyBorder="1" applyAlignment="1">
      <alignment horizontal="right" vertical="top"/>
    </xf>
    <xf numFmtId="0" fontId="3" fillId="0" borderId="3" xfId="0" quotePrefix="1" applyFont="1" applyBorder="1" applyAlignment="1">
      <alignment vertical="top"/>
    </xf>
    <xf numFmtId="0" fontId="3" fillId="0" borderId="3" xfId="0" applyFont="1" applyBorder="1" applyAlignment="1">
      <alignment vertical="top"/>
    </xf>
    <xf numFmtId="165" fontId="5" fillId="0" borderId="4" xfId="0" applyNumberFormat="1" applyFont="1" applyBorder="1" applyAlignment="1">
      <alignment horizontal="left" vertical="top"/>
    </xf>
    <xf numFmtId="0" fontId="5" fillId="0" borderId="2" xfId="0" applyFont="1" applyBorder="1" applyAlignment="1">
      <alignment horizontal="left" vertical="top"/>
    </xf>
    <xf numFmtId="0" fontId="5" fillId="0" borderId="4" xfId="0" applyFont="1" applyBorder="1" applyAlignment="1">
      <alignment horizontal="left" vertical="top"/>
    </xf>
    <xf numFmtId="0" fontId="4" fillId="7" borderId="3" xfId="7" applyFont="1" applyFill="1" applyBorder="1" applyAlignment="1">
      <alignment horizontal="center" vertical="center"/>
    </xf>
    <xf numFmtId="0" fontId="4" fillId="7" borderId="6" xfId="7" applyFont="1" applyFill="1" applyBorder="1" applyAlignment="1">
      <alignment horizontal="center" vertical="center"/>
    </xf>
    <xf numFmtId="0" fontId="16" fillId="7" borderId="8" xfId="0" applyFont="1" applyFill="1" applyBorder="1" applyAlignment="1">
      <alignment horizontal="right" vertical="center"/>
    </xf>
    <xf numFmtId="0" fontId="16" fillId="7" borderId="7" xfId="0" applyFont="1" applyFill="1" applyBorder="1" applyAlignment="1">
      <alignment horizontal="right" vertical="center"/>
    </xf>
    <xf numFmtId="0" fontId="17" fillId="7" borderId="6" xfId="0" applyFont="1" applyFill="1" applyBorder="1" applyAlignment="1">
      <alignment horizontal="left" vertical="center"/>
    </xf>
    <xf numFmtId="0" fontId="17" fillId="7" borderId="8" xfId="0" applyFont="1" applyFill="1" applyBorder="1" applyAlignment="1">
      <alignment horizontal="left" vertical="center"/>
    </xf>
    <xf numFmtId="0" fontId="17" fillId="7" borderId="7" xfId="0" applyFont="1" applyFill="1" applyBorder="1" applyAlignment="1">
      <alignment horizontal="left" vertical="center"/>
    </xf>
    <xf numFmtId="0" fontId="17" fillId="7" borderId="6"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 fillId="7" borderId="6" xfId="0" applyFont="1" applyFill="1" applyBorder="1" applyAlignment="1">
      <alignment horizontal="center"/>
    </xf>
    <xf numFmtId="0" fontId="1" fillId="7" borderId="8" xfId="0" applyFont="1" applyFill="1" applyBorder="1" applyAlignment="1">
      <alignment horizontal="center"/>
    </xf>
    <xf numFmtId="0" fontId="1" fillId="7" borderId="7" xfId="0" applyFont="1" applyFill="1" applyBorder="1" applyAlignment="1">
      <alignment horizontal="center"/>
    </xf>
    <xf numFmtId="0" fontId="1" fillId="7" borderId="3" xfId="0" applyFont="1" applyFill="1" applyBorder="1" applyAlignment="1">
      <alignment horizontal="center"/>
    </xf>
    <xf numFmtId="0" fontId="7" fillId="5" borderId="6" xfId="0" applyFont="1" applyFill="1" applyBorder="1" applyAlignment="1">
      <alignment horizontal="center" vertical="top"/>
    </xf>
    <xf numFmtId="0" fontId="7" fillId="5" borderId="8" xfId="0" applyFont="1" applyFill="1" applyBorder="1" applyAlignment="1">
      <alignment horizontal="center" vertical="top"/>
    </xf>
    <xf numFmtId="0" fontId="7" fillId="5" borderId="7" xfId="0" applyFont="1" applyFill="1" applyBorder="1" applyAlignment="1">
      <alignment horizontal="center" vertical="top"/>
    </xf>
    <xf numFmtId="0" fontId="4" fillId="7" borderId="6"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6" xfId="6"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3" xfId="7"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7" borderId="4" xfId="0" applyFont="1" applyFill="1" applyBorder="1" applyAlignment="1">
      <alignment horizontal="left" vertical="center" wrapText="1"/>
    </xf>
    <xf numFmtId="0" fontId="1" fillId="7" borderId="3" xfId="0" applyFont="1" applyFill="1" applyBorder="1" applyAlignment="1">
      <alignment horizontal="center" vertical="center"/>
    </xf>
    <xf numFmtId="0" fontId="1" fillId="7" borderId="3" xfId="0" applyFont="1" applyFill="1" applyBorder="1" applyAlignment="1">
      <alignment horizontal="left" vertical="center" wrapText="1"/>
    </xf>
    <xf numFmtId="0" fontId="1" fillId="7" borderId="2" xfId="0" applyFont="1" applyFill="1" applyBorder="1" applyAlignment="1">
      <alignment horizontal="left" vertical="center" wrapText="1"/>
    </xf>
    <xf numFmtId="0" fontId="1" fillId="7" borderId="8"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6" xfId="0" applyFont="1" applyFill="1" applyBorder="1" applyAlignment="1">
      <alignment horizontal="center" vertical="center"/>
    </xf>
    <xf numFmtId="0" fontId="0" fillId="0" borderId="12" xfId="0" applyBorder="1" applyAlignment="1">
      <alignment horizontal="left" vertical="top"/>
    </xf>
    <xf numFmtId="0" fontId="0" fillId="0" borderId="4" xfId="0" applyBorder="1" applyAlignment="1">
      <alignment horizontal="left" vertical="top"/>
    </xf>
    <xf numFmtId="0" fontId="1" fillId="7" borderId="6" xfId="0" applyFont="1" applyFill="1" applyBorder="1" applyAlignment="1">
      <alignment horizontal="left" vertical="center"/>
    </xf>
    <xf numFmtId="0" fontId="1" fillId="7" borderId="8" xfId="0" applyFont="1" applyFill="1" applyBorder="1" applyAlignment="1">
      <alignment horizontal="left" vertical="center"/>
    </xf>
    <xf numFmtId="0" fontId="1" fillId="7" borderId="5" xfId="0" applyFont="1" applyFill="1" applyBorder="1" applyAlignment="1">
      <alignment horizontal="center" vertical="center"/>
    </xf>
    <xf numFmtId="0" fontId="1" fillId="7" borderId="11" xfId="0" applyFont="1" applyFill="1" applyBorder="1" applyAlignment="1">
      <alignment horizontal="left" vertical="center"/>
    </xf>
    <xf numFmtId="0" fontId="1" fillId="7" borderId="9" xfId="0" applyFont="1" applyFill="1" applyBorder="1" applyAlignment="1">
      <alignment horizontal="left" vertical="center"/>
    </xf>
    <xf numFmtId="0" fontId="0" fillId="0" borderId="3" xfId="0" applyBorder="1" applyAlignment="1">
      <alignment horizontal="left" vertical="top"/>
    </xf>
    <xf numFmtId="0" fontId="0" fillId="0" borderId="5" xfId="0" applyBorder="1" applyAlignment="1">
      <alignment horizontal="left" vertical="top"/>
    </xf>
    <xf numFmtId="0" fontId="0" fillId="0" borderId="2" xfId="0" applyBorder="1" applyAlignment="1">
      <alignment horizontal="left" vertical="top"/>
    </xf>
    <xf numFmtId="0" fontId="0" fillId="0" borderId="6" xfId="0" applyBorder="1" applyAlignment="1">
      <alignment horizontal="left" vertical="top"/>
    </xf>
    <xf numFmtId="0" fontId="1" fillId="7" borderId="13" xfId="0" applyFont="1" applyFill="1" applyBorder="1" applyAlignment="1">
      <alignment horizontal="left" vertical="center"/>
    </xf>
    <xf numFmtId="0" fontId="0" fillId="0" borderId="11" xfId="0" applyBorder="1" applyAlignment="1">
      <alignment horizontal="left" vertical="top"/>
    </xf>
    <xf numFmtId="0" fontId="0" fillId="0" borderId="13" xfId="0" applyBorder="1" applyAlignment="1">
      <alignment horizontal="left" vertical="top"/>
    </xf>
    <xf numFmtId="0" fontId="0" fillId="0" borderId="5" xfId="0" applyBorder="1" applyAlignment="1">
      <alignment horizontal="center" vertical="top"/>
    </xf>
    <xf numFmtId="0" fontId="0" fillId="0" borderId="2" xfId="0" applyBorder="1" applyAlignment="1">
      <alignment horizontal="center" vertical="top"/>
    </xf>
    <xf numFmtId="0" fontId="0" fillId="0" borderId="4" xfId="0" applyBorder="1" applyAlignment="1">
      <alignment horizontal="center" vertical="top"/>
    </xf>
    <xf numFmtId="0" fontId="1" fillId="0" borderId="6" xfId="0" applyFont="1" applyBorder="1" applyAlignment="1">
      <alignment horizontal="left" vertical="top"/>
    </xf>
    <xf numFmtId="0" fontId="1" fillId="0" borderId="8" xfId="0" applyFont="1" applyBorder="1" applyAlignment="1">
      <alignment horizontal="left" vertical="top"/>
    </xf>
    <xf numFmtId="0" fontId="1" fillId="0" borderId="7" xfId="0" applyFont="1" applyBorder="1" applyAlignment="1">
      <alignment horizontal="left" vertical="top"/>
    </xf>
    <xf numFmtId="0" fontId="0" fillId="0" borderId="8" xfId="0" applyBorder="1" applyAlignment="1">
      <alignment horizontal="left" vertical="top"/>
    </xf>
    <xf numFmtId="0" fontId="0" fillId="0" borderId="7" xfId="0" applyBorder="1" applyAlignment="1">
      <alignment horizontal="left" vertical="top"/>
    </xf>
    <xf numFmtId="0" fontId="24" fillId="7" borderId="3" xfId="7" applyFont="1" applyFill="1" applyBorder="1" applyAlignment="1">
      <alignment horizontal="center" vertical="center" wrapText="1"/>
    </xf>
    <xf numFmtId="0" fontId="23" fillId="0" borderId="0" xfId="0" applyFont="1" applyAlignment="1">
      <alignment horizontal="center" vertical="center"/>
    </xf>
    <xf numFmtId="0" fontId="24" fillId="7" borderId="4" xfId="7" applyFont="1" applyFill="1" applyBorder="1" applyAlignment="1">
      <alignment horizontal="center" vertical="center" wrapText="1"/>
    </xf>
    <xf numFmtId="0" fontId="24" fillId="7" borderId="12" xfId="0" applyFont="1" applyFill="1" applyBorder="1" applyAlignment="1">
      <alignment horizontal="center" vertical="center"/>
    </xf>
    <xf numFmtId="0" fontId="24" fillId="7" borderId="10" xfId="0" applyFont="1" applyFill="1" applyBorder="1" applyAlignment="1">
      <alignment horizontal="center" vertical="center"/>
    </xf>
    <xf numFmtId="0" fontId="24" fillId="7" borderId="6" xfId="7" applyFont="1" applyFill="1" applyBorder="1" applyAlignment="1">
      <alignment horizontal="left" vertical="center" wrapText="1"/>
    </xf>
    <xf numFmtId="0" fontId="24" fillId="7" borderId="8" xfId="7" applyFont="1" applyFill="1" applyBorder="1" applyAlignment="1">
      <alignment horizontal="left" vertical="center" wrapText="1"/>
    </xf>
    <xf numFmtId="0" fontId="24" fillId="7" borderId="7" xfId="7" applyFont="1" applyFill="1" applyBorder="1" applyAlignment="1">
      <alignment horizontal="left" vertical="center" wrapText="1"/>
    </xf>
    <xf numFmtId="0" fontId="24" fillId="7" borderId="6" xfId="7" applyFont="1" applyFill="1" applyBorder="1" applyAlignment="1">
      <alignment horizontal="center" vertical="center" wrapText="1"/>
    </xf>
    <xf numFmtId="0" fontId="24" fillId="7" borderId="7" xfId="7" applyFont="1" applyFill="1" applyBorder="1" applyAlignment="1">
      <alignment horizontal="center" vertical="center" wrapText="1"/>
    </xf>
    <xf numFmtId="0" fontId="24" fillId="7" borderId="8" xfId="7" applyFont="1" applyFill="1" applyBorder="1" applyAlignment="1">
      <alignment horizontal="center" vertical="center"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9" fillId="0" borderId="5" xfId="0" applyFont="1" applyBorder="1" applyAlignment="1" applyProtection="1">
      <alignment horizontal="left" vertical="top"/>
      <protection locked="0"/>
    </xf>
    <xf numFmtId="0" fontId="9" fillId="0" borderId="2" xfId="0" applyFont="1" applyBorder="1" applyAlignment="1" applyProtection="1">
      <alignment horizontal="left" vertical="top"/>
      <protection locked="0"/>
    </xf>
    <xf numFmtId="0" fontId="9" fillId="0" borderId="4" xfId="0" applyFont="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6" fillId="0" borderId="3" xfId="0" applyFont="1" applyFill="1" applyBorder="1" applyAlignment="1">
      <alignment vertical="top"/>
    </xf>
    <xf numFmtId="0" fontId="51" fillId="0" borderId="0" xfId="0" applyFont="1"/>
  </cellXfs>
  <cellStyles count="15">
    <cellStyle name="%" xfId="3" xr:uid="{83A919B3-36AD-4E99-80E7-79FCBBCA1744}"/>
    <cellStyle name="% 2" xfId="4" xr:uid="{A1B07710-385A-4868-B11E-BC692A8613E9}"/>
    <cellStyle name="Comma" xfId="13" builtinId="3"/>
    <cellStyle name="Heading 1 2" xfId="1" xr:uid="{20CDF58F-5652-425A-B78C-81CC33461CED}"/>
    <cellStyle name="Heading 2 2" xfId="9" xr:uid="{9850CF83-15B1-4653-ACAF-37B7E0C310A3}"/>
    <cellStyle name="Hyperlink" xfId="2" builtinId="8"/>
    <cellStyle name="Normal" xfId="0" builtinId="0"/>
    <cellStyle name="Normal 2" xfId="5" xr:uid="{E56CB6FD-5969-4612-82AE-E35204D36BA2}"/>
    <cellStyle name="Normal 2 2" xfId="7" xr:uid="{1996E170-EDA9-4DE1-81F1-4C1C4EF5E24D}"/>
    <cellStyle name="Normal 2 3 2" xfId="10" xr:uid="{BEC0BC73-C88C-425C-9F89-CB0E26AAF62B}"/>
    <cellStyle name="Normal 3 3 2" xfId="8" xr:uid="{4CAA30BD-2145-4653-9D01-74BE58E97495}"/>
    <cellStyle name="Normal 3 6" xfId="6" xr:uid="{1051B2F3-2619-40AD-88F4-57E969386362}"/>
    <cellStyle name="Normal 4 3" xfId="11" xr:uid="{6EC9CEB2-E45C-4E6E-BAC0-F97859BC64D4}"/>
    <cellStyle name="Normal 6" xfId="14" xr:uid="{A31C4F72-1D9B-4AD5-83A7-BD96A0F069A9}"/>
    <cellStyle name="Per cent" xfId="12" builtinId="5"/>
  </cellStyles>
  <dxfs count="106">
    <dxf>
      <font>
        <b val="0"/>
        <i val="0"/>
        <strike val="0"/>
        <condense val="0"/>
        <extend val="0"/>
        <outline val="0"/>
        <shadow val="0"/>
        <u val="none"/>
        <vertAlign val="baseline"/>
        <sz val="12"/>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theme="1"/>
        <name val="Calibri"/>
        <family val="2"/>
        <scheme val="none"/>
      </font>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2"/>
        <color theme="1"/>
        <name val="Calibri"/>
        <family val="2"/>
        <scheme val="none"/>
      </font>
      <fill>
        <patternFill patternType="none">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2"/>
        <color theme="1"/>
        <name val="Calibri"/>
        <family val="2"/>
        <scheme val="none"/>
      </font>
      <alignment horizontal="general" vertical="top" textRotation="0" wrapText="1" indent="0" justifyLastLine="0" shrinkToFit="0" readingOrder="0"/>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numFmt numFmtId="2" formatCode="0.00"/>
      <fill>
        <patternFill>
          <bgColor theme="0" tint="-0.14996795556505021"/>
        </patternFill>
      </fill>
    </dxf>
    <dxf>
      <numFmt numFmtId="2" formatCode="0.00"/>
      <fill>
        <patternFill>
          <bgColor theme="0" tint="-0.14996795556505021"/>
        </patternFill>
      </fill>
    </dxf>
    <dxf>
      <font>
        <b val="0"/>
        <i/>
        <color theme="0" tint="-0.24994659260841701"/>
      </font>
      <fill>
        <patternFill patternType="none">
          <bgColor auto="1"/>
        </patternFill>
      </fill>
    </dxf>
    <dxf>
      <numFmt numFmtId="3" formatCode="#,##0"/>
      <fill>
        <patternFill>
          <bgColor theme="0" tint="-0.14996795556505021"/>
        </patternFill>
      </fill>
    </dxf>
    <dxf>
      <numFmt numFmtId="3" formatCode="#,##0"/>
      <fill>
        <patternFill>
          <bgColor theme="0" tint="-0.14996795556505021"/>
        </patternFill>
      </fill>
    </dxf>
    <dxf>
      <numFmt numFmtId="3" formatCode="#,##0"/>
      <fill>
        <patternFill>
          <bgColor theme="0" tint="-0.14996795556505021"/>
        </patternFill>
      </fill>
    </dxf>
    <dxf>
      <numFmt numFmtId="3"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numFmt numFmtId="175" formatCode="dd/mm/yyyy;@"/>
      <fill>
        <patternFill>
          <bgColor theme="0" tint="-0.14996795556505021"/>
        </patternFill>
      </fill>
    </dxf>
    <dxf>
      <numFmt numFmtId="175" formatCode="dd/mm/yyyy;@"/>
      <fill>
        <patternFill>
          <bgColor theme="0" tint="-0.14996795556505021"/>
        </patternFill>
      </fill>
    </dxf>
    <dxf>
      <numFmt numFmtId="175" formatCode="dd/mm/yyyy;@"/>
      <fill>
        <patternFill>
          <bgColor theme="0" tint="-0.1499679555650502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numFmt numFmtId="2" formatCode="0.00"/>
      <fill>
        <patternFill>
          <bgColor theme="0" tint="-0.14996795556505021"/>
        </patternFill>
      </fill>
    </dxf>
    <dxf>
      <numFmt numFmtId="2" formatCode="0.00"/>
      <fill>
        <patternFill>
          <bgColor theme="0" tint="-0.14996795556505021"/>
        </patternFill>
      </fill>
    </dxf>
    <dxf>
      <font>
        <b val="0"/>
        <i/>
        <color theme="0" tint="-0.24994659260841701"/>
      </font>
      <fill>
        <patternFill patternType="none">
          <bgColor auto="1"/>
        </patternFill>
      </fill>
    </dxf>
    <dxf>
      <numFmt numFmtId="3" formatCode="#,##0"/>
      <fill>
        <patternFill>
          <bgColor theme="0" tint="-0.14996795556505021"/>
        </patternFill>
      </fill>
    </dxf>
    <dxf>
      <numFmt numFmtId="3" formatCode="#,##0"/>
      <fill>
        <patternFill>
          <bgColor theme="0" tint="-0.14996795556505021"/>
        </patternFill>
      </fill>
    </dxf>
    <dxf>
      <font>
        <b val="0"/>
        <i/>
        <color theme="0" tint="-0.24994659260841701"/>
      </font>
      <fill>
        <patternFill patternType="none">
          <bgColor auto="1"/>
        </patternFill>
      </fill>
    </dxf>
    <dxf>
      <numFmt numFmtId="3" formatCode="#,##0"/>
      <fill>
        <patternFill>
          <bgColor theme="0" tint="-0.14996795556505021"/>
        </patternFill>
      </fill>
    </dxf>
    <dxf>
      <numFmt numFmtId="3"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numFmt numFmtId="175" formatCode="dd/mm/yyyy;@"/>
      <fill>
        <patternFill>
          <bgColor theme="0" tint="-0.14996795556505021"/>
        </patternFill>
      </fill>
    </dxf>
    <dxf>
      <numFmt numFmtId="175" formatCode="dd/mm/yyyy;@"/>
      <fill>
        <patternFill>
          <bgColor theme="0" tint="-0.14996795556505021"/>
        </patternFill>
      </fill>
    </dxf>
    <dxf>
      <numFmt numFmtId="175" formatCode="dd/mm/yyyy;@"/>
      <fill>
        <patternFill>
          <bgColor theme="0" tint="-0.1499679555650502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numFmt numFmtId="2" formatCode="0.00"/>
      <fill>
        <patternFill>
          <bgColor theme="0" tint="-0.14996795556505021"/>
        </patternFill>
      </fill>
    </dxf>
    <dxf>
      <numFmt numFmtId="2" formatCode="0.00"/>
      <fill>
        <patternFill>
          <bgColor theme="0" tint="-0.14996795556505021"/>
        </patternFill>
      </fill>
    </dxf>
    <dxf>
      <font>
        <b val="0"/>
        <i/>
        <color theme="0" tint="-0.24994659260841701"/>
      </font>
      <fill>
        <patternFill patternType="none">
          <bgColor auto="1"/>
        </patternFill>
      </fill>
    </dxf>
    <dxf>
      <numFmt numFmtId="3" formatCode="#,##0"/>
      <fill>
        <patternFill>
          <bgColor theme="0" tint="-0.14996795556505021"/>
        </patternFill>
      </fill>
    </dxf>
    <dxf>
      <numFmt numFmtId="3" formatCode="#,##0"/>
      <fill>
        <patternFill>
          <bgColor theme="0" tint="-0.14996795556505021"/>
        </patternFill>
      </fill>
    </dxf>
    <dxf>
      <font>
        <b val="0"/>
        <i/>
        <color theme="0" tint="-0.24994659260841701"/>
      </font>
      <fill>
        <patternFill patternType="none">
          <bgColor auto="1"/>
        </patternFill>
      </fill>
    </dxf>
    <dxf>
      <numFmt numFmtId="3" formatCode="#,##0"/>
      <fill>
        <patternFill>
          <bgColor theme="0" tint="-0.14996795556505021"/>
        </patternFill>
      </fill>
    </dxf>
    <dxf>
      <numFmt numFmtId="3"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numFmt numFmtId="175" formatCode="dd/mm/yyyy;@"/>
      <fill>
        <patternFill>
          <bgColor theme="0" tint="-0.14996795556505021"/>
        </patternFill>
      </fill>
    </dxf>
    <dxf>
      <numFmt numFmtId="175" formatCode="dd/mm/yyyy;@"/>
      <fill>
        <patternFill>
          <bgColor theme="0" tint="-0.14996795556505021"/>
        </patternFill>
      </fill>
    </dxf>
    <dxf>
      <numFmt numFmtId="175" formatCode="dd/mm/yyyy;@"/>
      <fill>
        <patternFill>
          <bgColor theme="0" tint="-0.1499679555650502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ill>
        <patternFill>
          <bgColor rgb="FF92D050"/>
        </patternFill>
      </fill>
    </dxf>
    <dxf>
      <fill>
        <patternFill>
          <bgColor theme="5" tint="0.39994506668294322"/>
        </patternFill>
      </fill>
    </dxf>
    <dxf>
      <fill>
        <patternFill>
          <bgColor rgb="FFFFFF00"/>
        </patternFill>
      </fill>
    </dxf>
  </dxfs>
  <tableStyles count="0" defaultTableStyle="TableStyleMedium2" defaultPivotStyle="PivotStyleLight16"/>
  <colors>
    <mruColors>
      <color rgb="FFFFFFE5"/>
      <color rgb="FFF59FEB"/>
      <color rgb="FFF2EEE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3</xdr:col>
      <xdr:colOff>4667250</xdr:colOff>
      <xdr:row>1</xdr:row>
      <xdr:rowOff>38100</xdr:rowOff>
    </xdr:from>
    <xdr:to>
      <xdr:col>7</xdr:col>
      <xdr:colOff>0</xdr:colOff>
      <xdr:row>3</xdr:row>
      <xdr:rowOff>323850</xdr:rowOff>
    </xdr:to>
    <xdr:sp macro="" textlink="">
      <xdr:nvSpPr>
        <xdr:cNvPr id="2" name="Rectangle 1">
          <a:extLst>
            <a:ext uri="{FF2B5EF4-FFF2-40B4-BE49-F238E27FC236}">
              <a16:creationId xmlns:a16="http://schemas.microsoft.com/office/drawing/2014/main" id="{27395BF8-3C2C-A4D7-5E39-623A3817B473}"/>
            </a:ext>
          </a:extLst>
        </xdr:cNvPr>
        <xdr:cNvSpPr/>
      </xdr:nvSpPr>
      <xdr:spPr>
        <a:xfrm>
          <a:off x="7296150" y="228600"/>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542925</xdr:colOff>
      <xdr:row>1</xdr:row>
      <xdr:rowOff>0</xdr:rowOff>
    </xdr:from>
    <xdr:to>
      <xdr:col>19</xdr:col>
      <xdr:colOff>47625</xdr:colOff>
      <xdr:row>3</xdr:row>
      <xdr:rowOff>295275</xdr:rowOff>
    </xdr:to>
    <xdr:sp macro="" textlink="">
      <xdr:nvSpPr>
        <xdr:cNvPr id="2" name="Rectangle 1">
          <a:extLst>
            <a:ext uri="{FF2B5EF4-FFF2-40B4-BE49-F238E27FC236}">
              <a16:creationId xmlns:a16="http://schemas.microsoft.com/office/drawing/2014/main" id="{EAEF2EAC-0F19-4748-B9CA-C41E2C0DBC70}"/>
            </a:ext>
          </a:extLst>
        </xdr:cNvPr>
        <xdr:cNvSpPr/>
      </xdr:nvSpPr>
      <xdr:spPr>
        <a:xfrm>
          <a:off x="7543800" y="190500"/>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1276350</xdr:colOff>
      <xdr:row>0</xdr:row>
      <xdr:rowOff>133350</xdr:rowOff>
    </xdr:from>
    <xdr:to>
      <xdr:col>8</xdr:col>
      <xdr:colOff>152400</xdr:colOff>
      <xdr:row>3</xdr:row>
      <xdr:rowOff>228600</xdr:rowOff>
    </xdr:to>
    <xdr:sp macro="" textlink="">
      <xdr:nvSpPr>
        <xdr:cNvPr id="2" name="Rectangle 1">
          <a:extLst>
            <a:ext uri="{FF2B5EF4-FFF2-40B4-BE49-F238E27FC236}">
              <a16:creationId xmlns:a16="http://schemas.microsoft.com/office/drawing/2014/main" id="{6B4322D9-2FEC-4D0F-A4A0-211ABCE0B9D7}"/>
            </a:ext>
          </a:extLst>
        </xdr:cNvPr>
        <xdr:cNvSpPr/>
      </xdr:nvSpPr>
      <xdr:spPr>
        <a:xfrm>
          <a:off x="7219950" y="133350"/>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2524126</xdr:colOff>
      <xdr:row>0</xdr:row>
      <xdr:rowOff>166687</xdr:rowOff>
    </xdr:from>
    <xdr:to>
      <xdr:col>11</xdr:col>
      <xdr:colOff>176213</xdr:colOff>
      <xdr:row>3</xdr:row>
      <xdr:rowOff>271462</xdr:rowOff>
    </xdr:to>
    <xdr:sp macro="" textlink="">
      <xdr:nvSpPr>
        <xdr:cNvPr id="2" name="Rectangle 1">
          <a:extLst>
            <a:ext uri="{FF2B5EF4-FFF2-40B4-BE49-F238E27FC236}">
              <a16:creationId xmlns:a16="http://schemas.microsoft.com/office/drawing/2014/main" id="{66FB1301-0991-46C9-B91F-BFB1AAA65887}"/>
            </a:ext>
          </a:extLst>
        </xdr:cNvPr>
        <xdr:cNvSpPr/>
      </xdr:nvSpPr>
      <xdr:spPr>
        <a:xfrm>
          <a:off x="7572376" y="166687"/>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2219325</xdr:colOff>
      <xdr:row>1</xdr:row>
      <xdr:rowOff>57150</xdr:rowOff>
    </xdr:from>
    <xdr:to>
      <xdr:col>4</xdr:col>
      <xdr:colOff>533400</xdr:colOff>
      <xdr:row>4</xdr:row>
      <xdr:rowOff>9525</xdr:rowOff>
    </xdr:to>
    <xdr:sp macro="" textlink="">
      <xdr:nvSpPr>
        <xdr:cNvPr id="2" name="Rectangle 1">
          <a:extLst>
            <a:ext uri="{FF2B5EF4-FFF2-40B4-BE49-F238E27FC236}">
              <a16:creationId xmlns:a16="http://schemas.microsoft.com/office/drawing/2014/main" id="{410E16B1-5CBA-464D-97B2-87373626D773}"/>
            </a:ext>
          </a:extLst>
        </xdr:cNvPr>
        <xdr:cNvSpPr/>
      </xdr:nvSpPr>
      <xdr:spPr>
        <a:xfrm>
          <a:off x="7515225" y="238125"/>
          <a:ext cx="6048375" cy="7810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4791075</xdr:colOff>
      <xdr:row>1</xdr:row>
      <xdr:rowOff>85725</xdr:rowOff>
    </xdr:from>
    <xdr:to>
      <xdr:col>2</xdr:col>
      <xdr:colOff>10848975</xdr:colOff>
      <xdr:row>4</xdr:row>
      <xdr:rowOff>47625</xdr:rowOff>
    </xdr:to>
    <xdr:sp macro="" textlink="">
      <xdr:nvSpPr>
        <xdr:cNvPr id="2" name="Rectangle 1">
          <a:extLst>
            <a:ext uri="{FF2B5EF4-FFF2-40B4-BE49-F238E27FC236}">
              <a16:creationId xmlns:a16="http://schemas.microsoft.com/office/drawing/2014/main" id="{0710C2E3-DC03-487C-B751-F4C066A7713C}"/>
            </a:ext>
          </a:extLst>
        </xdr:cNvPr>
        <xdr:cNvSpPr/>
      </xdr:nvSpPr>
      <xdr:spPr>
        <a:xfrm>
          <a:off x="7324725" y="276225"/>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5715000</xdr:colOff>
      <xdr:row>1</xdr:row>
      <xdr:rowOff>57150</xdr:rowOff>
    </xdr:from>
    <xdr:to>
      <xdr:col>2</xdr:col>
      <xdr:colOff>11772900</xdr:colOff>
      <xdr:row>4</xdr:row>
      <xdr:rowOff>0</xdr:rowOff>
    </xdr:to>
    <xdr:sp macro="" textlink="">
      <xdr:nvSpPr>
        <xdr:cNvPr id="2" name="Rectangle 1">
          <a:extLst>
            <a:ext uri="{FF2B5EF4-FFF2-40B4-BE49-F238E27FC236}">
              <a16:creationId xmlns:a16="http://schemas.microsoft.com/office/drawing/2014/main" id="{E220E334-D7B3-409C-A88C-72F8173A42F2}"/>
            </a:ext>
          </a:extLst>
        </xdr:cNvPr>
        <xdr:cNvSpPr/>
      </xdr:nvSpPr>
      <xdr:spPr>
        <a:xfrm>
          <a:off x="7981950" y="247650"/>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1057275</xdr:colOff>
      <xdr:row>1</xdr:row>
      <xdr:rowOff>38100</xdr:rowOff>
    </xdr:from>
    <xdr:to>
      <xdr:col>18</xdr:col>
      <xdr:colOff>457200</xdr:colOff>
      <xdr:row>4</xdr:row>
      <xdr:rowOff>0</xdr:rowOff>
    </xdr:to>
    <xdr:sp macro="" textlink="">
      <xdr:nvSpPr>
        <xdr:cNvPr id="2" name="Rectangle 1">
          <a:extLst>
            <a:ext uri="{FF2B5EF4-FFF2-40B4-BE49-F238E27FC236}">
              <a16:creationId xmlns:a16="http://schemas.microsoft.com/office/drawing/2014/main" id="{9604840D-01F6-48BC-84A0-B6E264825107}"/>
            </a:ext>
          </a:extLst>
        </xdr:cNvPr>
        <xdr:cNvSpPr/>
      </xdr:nvSpPr>
      <xdr:spPr>
        <a:xfrm>
          <a:off x="7477125" y="228600"/>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2438400</xdr:colOff>
      <xdr:row>1</xdr:row>
      <xdr:rowOff>76200</xdr:rowOff>
    </xdr:from>
    <xdr:to>
      <xdr:col>12</xdr:col>
      <xdr:colOff>76200</xdr:colOff>
      <xdr:row>4</xdr:row>
      <xdr:rowOff>19050</xdr:rowOff>
    </xdr:to>
    <xdr:sp macro="" textlink="">
      <xdr:nvSpPr>
        <xdr:cNvPr id="2" name="Rectangle 1">
          <a:extLst>
            <a:ext uri="{FF2B5EF4-FFF2-40B4-BE49-F238E27FC236}">
              <a16:creationId xmlns:a16="http://schemas.microsoft.com/office/drawing/2014/main" id="{7719D882-C31E-4DE3-88DC-28C14DEF7B34}"/>
            </a:ext>
          </a:extLst>
        </xdr:cNvPr>
        <xdr:cNvSpPr/>
      </xdr:nvSpPr>
      <xdr:spPr>
        <a:xfrm>
          <a:off x="7753350" y="266700"/>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108858</xdr:colOff>
      <xdr:row>1</xdr:row>
      <xdr:rowOff>176893</xdr:rowOff>
    </xdr:from>
    <xdr:to>
      <xdr:col>11</xdr:col>
      <xdr:colOff>342901</xdr:colOff>
      <xdr:row>4</xdr:row>
      <xdr:rowOff>125186</xdr:rowOff>
    </xdr:to>
    <xdr:sp macro="" textlink="">
      <xdr:nvSpPr>
        <xdr:cNvPr id="2" name="Rectangle 1">
          <a:extLst>
            <a:ext uri="{FF2B5EF4-FFF2-40B4-BE49-F238E27FC236}">
              <a16:creationId xmlns:a16="http://schemas.microsoft.com/office/drawing/2014/main" id="{F6D4AEEC-D15C-434A-877C-4EF03985E872}"/>
            </a:ext>
          </a:extLst>
        </xdr:cNvPr>
        <xdr:cNvSpPr/>
      </xdr:nvSpPr>
      <xdr:spPr>
        <a:xfrm>
          <a:off x="7620001" y="367393"/>
          <a:ext cx="6057900" cy="8191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All Investment is shown at 23/24 price base.  It will be updated to 24/25 for the final</a:t>
          </a:r>
          <a:r>
            <a:rPr lang="en-GB" sz="1800" baseline="0"/>
            <a:t> business plan submission.</a:t>
          </a:r>
          <a:endParaRPr lang="en-GB" sz="1800"/>
        </a:p>
      </xdr:txBody>
    </xdr:sp>
    <xdr:clientData/>
  </xdr:twoCellAnchor>
</xdr:wsDr>
</file>

<file path=xl/persons/person.xml><?xml version="1.0" encoding="utf-8"?>
<personList xmlns="http://schemas.microsoft.com/office/spreadsheetml/2018/threadedcomments" xmlns:x="http://schemas.openxmlformats.org/spreadsheetml/2006/main">
  <person displayName="Tom Hedley" id="{8ABF600E-E1AC-4BA8-B7CF-666EEC251F3A}" userId="S::tom.hedley@scottishwater.co.uk::268ad2d4-fe20-4e75-b6c4-7f777f847ea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427D6FA-5D55-4460-BE7E-C146D9AF2405}" name="Change_Log" displayName="Change_Log" ref="B4:E61" totalsRowShown="0" headerRowDxfId="4">
  <autoFilter ref="B4:E61" xr:uid="{0DEE7478-B314-4020-BFC3-DB75875202E7}"/>
  <tableColumns count="4">
    <tableColumn id="1" xr3:uid="{A5ACEB66-7DFB-4F18-87BC-059AB760CC49}" name="Table" dataDxfId="3"/>
    <tableColumn id="2" xr3:uid="{DFD4F934-B46D-483D-BD1C-DB06FD4B0429}" name="Change reference" dataDxfId="2"/>
    <tableColumn id="3" xr3:uid="{0938004C-2E5B-4B26-9895-A05BC1363290}" name="Change description" dataDxfId="1"/>
    <tableColumn id="4" xr3:uid="{3ACBF9FB-7730-49C3-9E45-0225FA8F7D8B}" name="Lines/columns affected (final references)" dataDxfId="0"/>
  </tableColumns>
  <tableStyleInfo name="TableStyleLight9" showFirstColumn="0" showLastColumn="0" showRowStripes="1" showColumnStripes="0"/>
</table>
</file>

<file path=xl/theme/theme1.xml><?xml version="1.0" encoding="utf-8"?>
<a:theme xmlns:a="http://schemas.openxmlformats.org/drawingml/2006/main" name="WICS brand">
  <a:themeElements>
    <a:clrScheme name="WICS">
      <a:dk1>
        <a:sysClr val="windowText" lastClr="000000"/>
      </a:dk1>
      <a:lt1>
        <a:sysClr val="window" lastClr="FFFFFF"/>
      </a:lt1>
      <a:dk2>
        <a:srgbClr val="064276"/>
      </a:dk2>
      <a:lt2>
        <a:srgbClr val="497A9C"/>
      </a:lt2>
      <a:accent1>
        <a:srgbClr val="064276"/>
      </a:accent1>
      <a:accent2>
        <a:srgbClr val="5F7577"/>
      </a:accent2>
      <a:accent3>
        <a:srgbClr val="497A9C"/>
      </a:accent3>
      <a:accent4>
        <a:srgbClr val="EA8255"/>
      </a:accent4>
      <a:accent5>
        <a:srgbClr val="ABA8D1"/>
      </a:accent5>
      <a:accent6>
        <a:srgbClr val="B8D288"/>
      </a:accent6>
      <a:hlink>
        <a:srgbClr val="064276"/>
      </a:hlink>
      <a:folHlink>
        <a:srgbClr val="497A9C"/>
      </a:folHlink>
    </a:clrScheme>
    <a:fontScheme name="Custom 56">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wrap="square" lIns="0" tIns="0" rIns="0" bIns="0" numCol="1" spcCol="360000" rtlCol="0">
        <a:noAutofit/>
      </a:bodyPr>
      <a:lstStyle>
        <a:defPPr algn="l">
          <a:buClr>
            <a:schemeClr val="tx1"/>
          </a:buClr>
          <a:defRPr sz="1400" dirty="0" err="1" smtClean="0"/>
        </a:defPPr>
      </a:lstStyle>
    </a:txDef>
  </a:objectDefaults>
  <a:extraClrSchemeLst/>
  <a:extLst>
    <a:ext uri="{05A4C25C-085E-4340-85A3-A5531E510DB2}">
      <thm15:themeFamily xmlns:thm15="http://schemas.microsoft.com/office/thememl/2012/main" name="WICS brand" id="{9320D3D2-D299-439A-8183-E387FE936CE4}" vid="{5B36278E-4EB7-46D1-A80F-42C7ECD1BC95}"/>
    </a:ext>
  </a:extLst>
</a:theme>
</file>

<file path=xl/threadedComments/threadedComment1.xml><?xml version="1.0" encoding="utf-8"?>
<ThreadedComments xmlns="http://schemas.microsoft.com/office/spreadsheetml/2018/threadedcomments" xmlns:x="http://schemas.openxmlformats.org/spreadsheetml/2006/main">
  <threadedComment ref="T36" dT="2025-06-09T16:13:28.75" personId="{8ABF600E-E1AC-4BA8-B7CF-666EEC251F3A}" id="{6B5E5300-2D16-4E4F-B9E9-E3D454F35A54}">
    <text>Not included in AR3 total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D11B-4D7A-46EE-ADF0-7F519156B795}">
  <dimension ref="A1:Q58"/>
  <sheetViews>
    <sheetView zoomScale="25" zoomScaleNormal="25" workbookViewId="0">
      <pane xSplit="4" ySplit="10" topLeftCell="E11" activePane="bottomRight" state="frozen"/>
      <selection pane="bottomRight" activeCell="B6" sqref="B6:D6"/>
      <selection pane="bottomLeft"/>
      <selection pane="topRight"/>
    </sheetView>
  </sheetViews>
  <sheetFormatPr defaultColWidth="8.85546875" defaultRowHeight="14.45"/>
  <cols>
    <col min="1" max="1" width="8.42578125" customWidth="1"/>
    <col min="2" max="2" width="9.42578125" customWidth="1"/>
    <col min="3" max="3" width="35.42578125" style="2" customWidth="1"/>
    <col min="4" max="4" width="51.28515625" style="2" customWidth="1"/>
    <col min="5" max="5" width="17.7109375" customWidth="1"/>
    <col min="6" max="16" width="12.42578125" customWidth="1"/>
    <col min="17" max="17" width="16.42578125" customWidth="1"/>
  </cols>
  <sheetData>
    <row r="1" spans="1:16">
      <c r="B1" s="9"/>
    </row>
    <row r="2" spans="1:16" ht="26.1">
      <c r="B2" s="118" t="s">
        <v>0</v>
      </c>
    </row>
    <row r="3" spans="1:16">
      <c r="B3" s="9"/>
    </row>
    <row r="4" spans="1:16" ht="26.25">
      <c r="B4" s="38" t="s">
        <v>1</v>
      </c>
    </row>
    <row r="5" spans="1:16" ht="15.75" customHeight="1">
      <c r="B5" s="38"/>
    </row>
    <row r="6" spans="1:16" ht="39.75" customHeight="1">
      <c r="B6" s="361" t="s">
        <v>2</v>
      </c>
      <c r="C6" s="361"/>
      <c r="D6" s="361"/>
    </row>
    <row r="7" spans="1:16" ht="15">
      <c r="B7" s="72"/>
    </row>
    <row r="8" spans="1:16" ht="15">
      <c r="F8" s="360" t="s">
        <v>3</v>
      </c>
      <c r="G8" s="360"/>
      <c r="H8" s="360"/>
      <c r="I8" s="360"/>
      <c r="J8" s="360"/>
      <c r="K8" s="360"/>
      <c r="L8" s="360"/>
      <c r="M8" s="360"/>
      <c r="N8" s="360"/>
      <c r="O8" s="360"/>
      <c r="P8" s="360"/>
    </row>
    <row r="9" spans="1:16">
      <c r="E9" s="121" t="s">
        <v>4</v>
      </c>
      <c r="F9" s="26">
        <v>1</v>
      </c>
      <c r="G9" s="26">
        <v>2</v>
      </c>
      <c r="H9" s="26">
        <v>3</v>
      </c>
      <c r="I9" s="26">
        <v>4</v>
      </c>
      <c r="J9" s="26">
        <v>5</v>
      </c>
      <c r="K9" s="26">
        <v>6</v>
      </c>
      <c r="L9" s="26">
        <v>7</v>
      </c>
      <c r="M9" s="26">
        <v>8</v>
      </c>
      <c r="N9" s="26">
        <v>9</v>
      </c>
      <c r="O9" s="26">
        <v>10</v>
      </c>
      <c r="P9" s="26">
        <v>11</v>
      </c>
    </row>
    <row r="10" spans="1:16" s="1" customFormat="1" ht="43.5">
      <c r="A10"/>
      <c r="B10" s="27" t="s">
        <v>5</v>
      </c>
      <c r="C10" s="27" t="s">
        <v>6</v>
      </c>
      <c r="D10" s="27" t="s">
        <v>7</v>
      </c>
      <c r="E10" s="27" t="s">
        <v>8</v>
      </c>
      <c r="F10" s="25" t="s">
        <v>9</v>
      </c>
      <c r="G10" s="25" t="s">
        <v>10</v>
      </c>
      <c r="H10" s="25" t="s">
        <v>11</v>
      </c>
      <c r="I10" s="25" t="s">
        <v>12</v>
      </c>
      <c r="J10" s="25" t="s">
        <v>13</v>
      </c>
      <c r="K10" s="25" t="s">
        <v>14</v>
      </c>
      <c r="L10" s="26" t="s">
        <v>15</v>
      </c>
      <c r="M10" s="26" t="s">
        <v>16</v>
      </c>
      <c r="N10" s="26" t="s">
        <v>17</v>
      </c>
      <c r="O10" s="25" t="s">
        <v>18</v>
      </c>
      <c r="P10" s="25" t="s">
        <v>19</v>
      </c>
    </row>
    <row r="11" spans="1:16" ht="15" customHeight="1">
      <c r="B11" s="169" t="s">
        <v>20</v>
      </c>
      <c r="C11" s="170" t="s">
        <v>21</v>
      </c>
      <c r="D11" s="170" t="s">
        <v>22</v>
      </c>
      <c r="E11" s="171" t="s">
        <v>23</v>
      </c>
      <c r="F11" s="173">
        <v>82.17</v>
      </c>
      <c r="G11" s="173">
        <v>82.34</v>
      </c>
      <c r="H11" s="173">
        <v>82.52</v>
      </c>
      <c r="I11" s="173">
        <v>82.7</v>
      </c>
      <c r="J11" s="173">
        <v>82.87</v>
      </c>
      <c r="K11" s="173">
        <v>83.04</v>
      </c>
      <c r="L11" s="173">
        <v>84.06</v>
      </c>
      <c r="M11" s="173">
        <v>85.01</v>
      </c>
      <c r="N11" s="173">
        <v>85.91</v>
      </c>
      <c r="O11" s="173">
        <v>83.04</v>
      </c>
      <c r="P11" s="173">
        <v>83.04</v>
      </c>
    </row>
    <row r="12" spans="1:16" ht="15" customHeight="1">
      <c r="B12" s="169" t="s">
        <v>24</v>
      </c>
      <c r="C12" s="170" t="s">
        <v>21</v>
      </c>
      <c r="D12" s="170" t="s">
        <v>25</v>
      </c>
      <c r="E12" s="171" t="s">
        <v>23</v>
      </c>
      <c r="F12" s="173">
        <v>88.89</v>
      </c>
      <c r="G12" s="173">
        <v>89</v>
      </c>
      <c r="H12" s="173">
        <v>89.11</v>
      </c>
      <c r="I12" s="173">
        <v>89.22</v>
      </c>
      <c r="J12" s="173">
        <v>89.33</v>
      </c>
      <c r="K12" s="173">
        <v>89.43</v>
      </c>
      <c r="L12" s="173">
        <v>90.07</v>
      </c>
      <c r="M12" s="173">
        <v>90.66</v>
      </c>
      <c r="N12" s="173">
        <v>91.22</v>
      </c>
      <c r="O12" s="173">
        <v>89.43</v>
      </c>
      <c r="P12" s="173">
        <v>89.43</v>
      </c>
    </row>
    <row r="13" spans="1:16" ht="15" customHeight="1">
      <c r="B13" s="169" t="s">
        <v>26</v>
      </c>
      <c r="C13" s="170" t="s">
        <v>21</v>
      </c>
      <c r="D13" s="170" t="s">
        <v>27</v>
      </c>
      <c r="E13" s="171" t="s">
        <v>23</v>
      </c>
      <c r="F13" s="57">
        <v>9</v>
      </c>
      <c r="G13" s="57">
        <v>9</v>
      </c>
      <c r="H13" s="57">
        <v>9</v>
      </c>
      <c r="I13" s="57">
        <v>9</v>
      </c>
      <c r="J13" s="57">
        <v>9</v>
      </c>
      <c r="K13" s="57">
        <v>9</v>
      </c>
      <c r="L13" s="57">
        <v>9</v>
      </c>
      <c r="M13" s="57">
        <v>9</v>
      </c>
      <c r="N13" s="57">
        <v>9</v>
      </c>
      <c r="O13" s="57">
        <v>9</v>
      </c>
      <c r="P13" s="57">
        <v>9</v>
      </c>
    </row>
    <row r="14" spans="1:16" ht="15" customHeight="1">
      <c r="B14" s="169" t="s">
        <v>28</v>
      </c>
      <c r="C14" s="170" t="s">
        <v>21</v>
      </c>
      <c r="D14" s="170" t="s">
        <v>29</v>
      </c>
      <c r="E14" s="171" t="s">
        <v>23</v>
      </c>
      <c r="F14" s="173">
        <v>87.9</v>
      </c>
      <c r="G14" s="173">
        <v>88.02</v>
      </c>
      <c r="H14" s="173">
        <v>88.14</v>
      </c>
      <c r="I14" s="173">
        <v>88.26</v>
      </c>
      <c r="J14" s="173">
        <v>88.38</v>
      </c>
      <c r="K14" s="173">
        <v>88.49</v>
      </c>
      <c r="L14" s="173">
        <v>89.18</v>
      </c>
      <c r="M14" s="173">
        <v>89.83</v>
      </c>
      <c r="N14" s="173">
        <v>90.44</v>
      </c>
      <c r="O14" s="173">
        <v>88.49</v>
      </c>
      <c r="P14" s="173">
        <v>88.49</v>
      </c>
    </row>
    <row r="15" spans="1:16" ht="15" customHeight="1">
      <c r="B15" s="169" t="s">
        <v>30</v>
      </c>
      <c r="C15" s="170" t="s">
        <v>21</v>
      </c>
      <c r="D15" s="170" t="s">
        <v>31</v>
      </c>
      <c r="E15" s="171" t="s">
        <v>32</v>
      </c>
      <c r="F15" s="58">
        <v>0.77900000000000003</v>
      </c>
      <c r="G15" s="58">
        <v>0.77900000000000003</v>
      </c>
      <c r="H15" s="58">
        <v>0.77900000000000003</v>
      </c>
      <c r="I15" s="58">
        <v>0.77900000000000003</v>
      </c>
      <c r="J15" s="58">
        <v>0.77900000000000003</v>
      </c>
      <c r="K15" s="58">
        <v>0.77900000000000003</v>
      </c>
      <c r="L15" s="58">
        <v>0.77900000000000003</v>
      </c>
      <c r="M15" s="58">
        <v>0.77900000000000003</v>
      </c>
      <c r="N15" s="58">
        <v>0.77900000000000003</v>
      </c>
      <c r="O15" s="58">
        <v>0.77900000000000003</v>
      </c>
      <c r="P15" s="58">
        <v>0.77900000000000003</v>
      </c>
    </row>
    <row r="16" spans="1:16" ht="15" customHeight="1">
      <c r="B16" s="169" t="s">
        <v>33</v>
      </c>
      <c r="C16" s="170" t="s">
        <v>21</v>
      </c>
      <c r="D16" s="170" t="s">
        <v>34</v>
      </c>
      <c r="E16" s="171" t="s">
        <v>35</v>
      </c>
      <c r="F16" s="57">
        <v>0</v>
      </c>
      <c r="G16" s="57">
        <v>0</v>
      </c>
      <c r="H16" s="57">
        <v>0</v>
      </c>
      <c r="I16" s="57">
        <v>0</v>
      </c>
      <c r="J16" s="57">
        <v>0</v>
      </c>
      <c r="K16" s="172">
        <v>0</v>
      </c>
      <c r="L16" s="57">
        <v>0</v>
      </c>
      <c r="M16" s="57">
        <v>0</v>
      </c>
      <c r="N16" s="57">
        <v>0</v>
      </c>
      <c r="O16" s="57">
        <v>0</v>
      </c>
      <c r="P16" s="57">
        <v>0</v>
      </c>
    </row>
    <row r="17" spans="1:16" ht="15" customHeight="1">
      <c r="B17" s="169" t="s">
        <v>36</v>
      </c>
      <c r="C17" s="170" t="s">
        <v>37</v>
      </c>
      <c r="D17" s="170" t="s">
        <v>38</v>
      </c>
      <c r="E17" s="171" t="s">
        <v>32</v>
      </c>
      <c r="F17" s="58">
        <v>0.02</v>
      </c>
      <c r="G17" s="58">
        <v>2.9000000000000001E-2</v>
      </c>
      <c r="H17" s="58">
        <v>4.2000000000000003E-2</v>
      </c>
      <c r="I17" s="58">
        <v>5.8000000000000003E-2</v>
      </c>
      <c r="J17" s="58">
        <v>7.6999999999999999E-2</v>
      </c>
      <c r="K17" s="58">
        <v>9.9000000000000005E-2</v>
      </c>
      <c r="L17" s="58">
        <v>0.11900000000000001</v>
      </c>
      <c r="M17" s="58">
        <v>0.13900000000000001</v>
      </c>
      <c r="N17" s="58">
        <v>0.159</v>
      </c>
      <c r="O17" s="58">
        <v>9.9000000000000005E-2</v>
      </c>
      <c r="P17" s="58">
        <v>9.8000000000000004E-2</v>
      </c>
    </row>
    <row r="18" spans="1:16" s="2" customFormat="1" ht="15" customHeight="1">
      <c r="A18"/>
      <c r="B18" s="169" t="s">
        <v>39</v>
      </c>
      <c r="C18" s="170" t="s">
        <v>37</v>
      </c>
      <c r="D18" s="170" t="s">
        <v>40</v>
      </c>
      <c r="E18" s="171" t="s">
        <v>32</v>
      </c>
      <c r="F18" s="58">
        <v>2.1999999999999999E-2</v>
      </c>
      <c r="G18" s="58">
        <v>3.3000000000000002E-2</v>
      </c>
      <c r="H18" s="58">
        <v>5.0999999999999997E-2</v>
      </c>
      <c r="I18" s="58">
        <v>7.1999999999999995E-2</v>
      </c>
      <c r="J18" s="58">
        <v>9.8000000000000004E-2</v>
      </c>
      <c r="K18" s="58">
        <v>0.129</v>
      </c>
      <c r="L18" s="58">
        <v>0.14899999999999999</v>
      </c>
      <c r="M18" s="58">
        <v>0.16899999999999998</v>
      </c>
      <c r="N18" s="58">
        <v>0.18899999999999997</v>
      </c>
      <c r="O18" s="58">
        <v>0.129</v>
      </c>
      <c r="P18" s="58">
        <v>0.128</v>
      </c>
    </row>
    <row r="19" spans="1:16" ht="15" customHeight="1">
      <c r="B19" s="169" t="s">
        <v>41</v>
      </c>
      <c r="C19" s="170" t="s">
        <v>42</v>
      </c>
      <c r="D19" s="170" t="s">
        <v>43</v>
      </c>
      <c r="E19" s="171" t="s">
        <v>32</v>
      </c>
      <c r="F19" s="58">
        <v>0.03</v>
      </c>
      <c r="G19" s="58">
        <v>4.2000000000000003E-2</v>
      </c>
      <c r="H19" s="58">
        <v>6.5000000000000002E-2</v>
      </c>
      <c r="I19" s="58">
        <v>9.5000000000000001E-2</v>
      </c>
      <c r="J19" s="58">
        <v>0.129</v>
      </c>
      <c r="K19" s="58">
        <v>0.16200000000000001</v>
      </c>
      <c r="L19" s="58">
        <v>0.219</v>
      </c>
      <c r="M19" s="58">
        <v>0.219</v>
      </c>
      <c r="N19" s="58">
        <v>0.219</v>
      </c>
      <c r="O19" s="58">
        <v>0.16200000000000001</v>
      </c>
      <c r="P19" s="58">
        <v>0.16200000000000001</v>
      </c>
    </row>
    <row r="20" spans="1:16" ht="15" customHeight="1">
      <c r="B20" s="169" t="s">
        <v>44</v>
      </c>
      <c r="C20" s="170" t="s">
        <v>45</v>
      </c>
      <c r="D20" s="170" t="s">
        <v>46</v>
      </c>
      <c r="E20" s="171" t="s">
        <v>47</v>
      </c>
      <c r="F20" s="57">
        <v>177</v>
      </c>
      <c r="G20" s="57">
        <v>176</v>
      </c>
      <c r="H20" s="57">
        <v>176</v>
      </c>
      <c r="I20" s="57">
        <v>175</v>
      </c>
      <c r="J20" s="57">
        <v>175</v>
      </c>
      <c r="K20" s="57">
        <v>174</v>
      </c>
      <c r="L20" s="57">
        <v>165</v>
      </c>
      <c r="M20" s="57">
        <v>150</v>
      </c>
      <c r="N20" s="57">
        <v>140</v>
      </c>
      <c r="O20" s="57">
        <v>174</v>
      </c>
      <c r="P20" s="57">
        <v>174</v>
      </c>
    </row>
    <row r="21" spans="1:16" ht="15" customHeight="1">
      <c r="B21" s="169" t="s">
        <v>48</v>
      </c>
      <c r="C21" s="170" t="s">
        <v>49</v>
      </c>
      <c r="D21" s="170" t="s">
        <v>50</v>
      </c>
      <c r="E21" s="171" t="s">
        <v>23</v>
      </c>
      <c r="F21" s="57">
        <v>36</v>
      </c>
      <c r="G21" s="57">
        <v>39</v>
      </c>
      <c r="H21" s="57">
        <v>31</v>
      </c>
      <c r="I21" s="57">
        <v>28</v>
      </c>
      <c r="J21" s="57">
        <v>27</v>
      </c>
      <c r="K21" s="57">
        <v>26</v>
      </c>
      <c r="L21" s="57">
        <v>23</v>
      </c>
      <c r="M21" s="57">
        <v>20</v>
      </c>
      <c r="N21" s="57">
        <v>15</v>
      </c>
      <c r="O21" s="57">
        <v>26</v>
      </c>
      <c r="P21" s="57">
        <v>26</v>
      </c>
    </row>
    <row r="22" spans="1:16" ht="15" customHeight="1">
      <c r="B22" s="169" t="s">
        <v>51</v>
      </c>
      <c r="C22" s="170" t="s">
        <v>52</v>
      </c>
      <c r="D22" s="170" t="s">
        <v>53</v>
      </c>
      <c r="E22" s="171" t="s">
        <v>23</v>
      </c>
      <c r="F22" s="57">
        <v>6750</v>
      </c>
      <c r="G22" s="57">
        <v>6750</v>
      </c>
      <c r="H22" s="57">
        <v>6750</v>
      </c>
      <c r="I22" s="57">
        <v>6750</v>
      </c>
      <c r="J22" s="57">
        <v>6750</v>
      </c>
      <c r="K22" s="57">
        <v>6750</v>
      </c>
      <c r="L22" s="57">
        <v>6500</v>
      </c>
      <c r="M22" s="57">
        <v>6000</v>
      </c>
      <c r="N22" s="57">
        <v>5000</v>
      </c>
      <c r="O22" s="57">
        <v>6750</v>
      </c>
      <c r="P22" s="57">
        <v>7425.0000000000009</v>
      </c>
    </row>
    <row r="23" spans="1:16" ht="15" customHeight="1">
      <c r="B23" s="169" t="s">
        <v>54</v>
      </c>
      <c r="C23" s="170" t="s">
        <v>55</v>
      </c>
      <c r="D23" s="170" t="s">
        <v>56</v>
      </c>
      <c r="E23" s="171" t="s">
        <v>57</v>
      </c>
      <c r="F23" s="279">
        <v>15</v>
      </c>
      <c r="G23" s="279">
        <v>15</v>
      </c>
      <c r="H23" s="279">
        <v>15</v>
      </c>
      <c r="I23" s="279">
        <v>15</v>
      </c>
      <c r="J23" s="279">
        <v>15</v>
      </c>
      <c r="K23" s="279">
        <v>15</v>
      </c>
      <c r="L23" s="279">
        <v>14.5</v>
      </c>
      <c r="M23" s="279">
        <v>14</v>
      </c>
      <c r="N23" s="279">
        <v>13</v>
      </c>
      <c r="O23" s="279">
        <v>15</v>
      </c>
      <c r="P23" s="279">
        <v>16.5</v>
      </c>
    </row>
    <row r="24" spans="1:16" ht="15" customHeight="1">
      <c r="B24" s="169" t="s">
        <v>58</v>
      </c>
      <c r="C24" s="170" t="s">
        <v>52</v>
      </c>
      <c r="D24" s="170" t="s">
        <v>59</v>
      </c>
      <c r="E24" s="171" t="s">
        <v>23</v>
      </c>
      <c r="F24" s="57">
        <v>270</v>
      </c>
      <c r="G24" s="57">
        <v>300</v>
      </c>
      <c r="H24" s="57">
        <v>275</v>
      </c>
      <c r="I24" s="57">
        <v>250</v>
      </c>
      <c r="J24" s="57">
        <v>225</v>
      </c>
      <c r="K24" s="57">
        <v>200</v>
      </c>
      <c r="L24" s="57">
        <v>160</v>
      </c>
      <c r="M24" s="57">
        <v>120</v>
      </c>
      <c r="N24" s="57">
        <v>60</v>
      </c>
      <c r="O24" s="57">
        <v>200</v>
      </c>
      <c r="P24" s="57">
        <v>240</v>
      </c>
    </row>
    <row r="25" spans="1:16" ht="15" customHeight="1">
      <c r="B25" s="169" t="s">
        <v>60</v>
      </c>
      <c r="C25" s="170" t="s">
        <v>61</v>
      </c>
      <c r="D25" s="170" t="s">
        <v>62</v>
      </c>
      <c r="E25" s="171" t="s">
        <v>23</v>
      </c>
      <c r="F25" s="57">
        <v>2990000</v>
      </c>
      <c r="G25" s="57">
        <v>2999000</v>
      </c>
      <c r="H25" s="57">
        <v>3008000</v>
      </c>
      <c r="I25" s="57">
        <v>3016000</v>
      </c>
      <c r="J25" s="57">
        <v>3024000</v>
      </c>
      <c r="K25" s="57">
        <v>2328000</v>
      </c>
      <c r="L25" s="57">
        <v>1500000</v>
      </c>
      <c r="M25" s="57">
        <v>750000</v>
      </c>
      <c r="N25" s="57">
        <v>200000</v>
      </c>
      <c r="O25" s="57">
        <v>2328000</v>
      </c>
      <c r="P25" s="57">
        <v>2328000</v>
      </c>
    </row>
    <row r="26" spans="1:16" ht="15" customHeight="1">
      <c r="B26" s="169" t="s">
        <v>63</v>
      </c>
      <c r="C26" s="170" t="s">
        <v>61</v>
      </c>
      <c r="D26" s="170" t="s">
        <v>64</v>
      </c>
      <c r="E26" s="171" t="s">
        <v>23</v>
      </c>
      <c r="F26" s="57">
        <v>657000</v>
      </c>
      <c r="G26" s="57">
        <v>693000</v>
      </c>
      <c r="H26" s="57">
        <v>662000</v>
      </c>
      <c r="I26" s="57">
        <v>663000</v>
      </c>
      <c r="J26" s="57">
        <v>667000</v>
      </c>
      <c r="K26" s="57">
        <v>346000</v>
      </c>
      <c r="L26" s="57">
        <v>250000</v>
      </c>
      <c r="M26" s="57">
        <v>150000</v>
      </c>
      <c r="N26" s="57">
        <v>50000</v>
      </c>
      <c r="O26" s="57">
        <v>346000</v>
      </c>
      <c r="P26" s="57">
        <v>346000</v>
      </c>
    </row>
    <row r="27" spans="1:16" ht="15" customHeight="1">
      <c r="B27" s="169" t="s">
        <v>65</v>
      </c>
      <c r="C27" s="170" t="s">
        <v>66</v>
      </c>
      <c r="D27" s="170" t="s">
        <v>67</v>
      </c>
      <c r="E27" s="171" t="s">
        <v>23</v>
      </c>
      <c r="F27" s="173">
        <v>0.50700000000000001</v>
      </c>
      <c r="G27" s="173">
        <v>0.52</v>
      </c>
      <c r="H27" s="173">
        <v>0.53300000000000003</v>
      </c>
      <c r="I27" s="173">
        <v>0.51600000000000001</v>
      </c>
      <c r="J27" s="173">
        <v>0.52900000000000003</v>
      </c>
      <c r="K27" s="173">
        <v>0.52900000000000003</v>
      </c>
      <c r="L27" s="173">
        <v>0.45</v>
      </c>
      <c r="M27" s="173">
        <v>0.4</v>
      </c>
      <c r="N27" s="173">
        <v>0.3</v>
      </c>
      <c r="O27" s="173">
        <v>0.52900000000000003</v>
      </c>
      <c r="P27" s="173">
        <v>0.52900000000000003</v>
      </c>
    </row>
    <row r="28" spans="1:16" ht="15" customHeight="1">
      <c r="B28" s="169" t="s">
        <v>68</v>
      </c>
      <c r="C28" s="170" t="s">
        <v>66</v>
      </c>
      <c r="D28" s="170" t="s">
        <v>69</v>
      </c>
      <c r="E28" s="171" t="s">
        <v>23</v>
      </c>
      <c r="F28" s="173">
        <v>2.11</v>
      </c>
      <c r="G28" s="173">
        <v>2.11</v>
      </c>
      <c r="H28" s="173">
        <v>2.11</v>
      </c>
      <c r="I28" s="173">
        <v>2.09</v>
      </c>
      <c r="J28" s="173">
        <v>2.09</v>
      </c>
      <c r="K28" s="173">
        <v>2.08</v>
      </c>
      <c r="L28" s="173">
        <v>1.5</v>
      </c>
      <c r="M28" s="173">
        <v>1.2</v>
      </c>
      <c r="N28" s="173">
        <v>0.6</v>
      </c>
      <c r="O28" s="173">
        <v>2.08</v>
      </c>
      <c r="P28" s="173">
        <v>2.08</v>
      </c>
    </row>
    <row r="29" spans="1:16" ht="15" customHeight="1">
      <c r="B29" s="169" t="s">
        <v>70</v>
      </c>
      <c r="C29" s="170" t="s">
        <v>71</v>
      </c>
      <c r="D29" s="170" t="s">
        <v>72</v>
      </c>
      <c r="E29" s="171" t="s">
        <v>23</v>
      </c>
      <c r="F29" s="57">
        <v>42550</v>
      </c>
      <c r="G29" s="57">
        <v>39550</v>
      </c>
      <c r="H29" s="57">
        <v>36550</v>
      </c>
      <c r="I29" s="57">
        <v>33550</v>
      </c>
      <c r="J29" s="57">
        <v>30550</v>
      </c>
      <c r="K29" s="57">
        <v>27550</v>
      </c>
      <c r="L29" s="57">
        <v>9600</v>
      </c>
      <c r="M29" s="57">
        <v>0</v>
      </c>
      <c r="N29" s="57">
        <v>0</v>
      </c>
      <c r="O29" s="57">
        <v>27550</v>
      </c>
      <c r="P29" s="57">
        <v>27550</v>
      </c>
    </row>
    <row r="30" spans="1:16" ht="15" customHeight="1">
      <c r="B30" s="169" t="s">
        <v>73</v>
      </c>
      <c r="C30" s="170" t="s">
        <v>71</v>
      </c>
      <c r="D30" s="170" t="s">
        <v>74</v>
      </c>
      <c r="E30" s="171" t="s">
        <v>32</v>
      </c>
      <c r="F30" s="58">
        <v>0.98035000000000005</v>
      </c>
      <c r="G30" s="58">
        <v>0.98058000000000001</v>
      </c>
      <c r="H30" s="58">
        <v>0.98082000000000003</v>
      </c>
      <c r="I30" s="58">
        <v>0.98106000000000004</v>
      </c>
      <c r="J30" s="58">
        <v>0.98129</v>
      </c>
      <c r="K30" s="58">
        <v>0.98153000000000001</v>
      </c>
      <c r="L30" s="58">
        <v>0.98299999999999998</v>
      </c>
      <c r="M30" s="58">
        <v>0.98397999999999997</v>
      </c>
      <c r="N30" s="58">
        <v>0.98499999999999999</v>
      </c>
      <c r="O30" s="58">
        <v>0.98153000000000001</v>
      </c>
      <c r="P30" s="58">
        <v>0.98153000000000001</v>
      </c>
    </row>
    <row r="31" spans="1:16" ht="15" customHeight="1">
      <c r="B31" s="169" t="s">
        <v>75</v>
      </c>
      <c r="C31" s="170" t="s">
        <v>71</v>
      </c>
      <c r="D31" s="170" t="s">
        <v>76</v>
      </c>
      <c r="E31" s="171" t="s">
        <v>32</v>
      </c>
      <c r="F31" s="278">
        <v>0.99936999999999998</v>
      </c>
      <c r="G31" s="278">
        <v>0.99941000000000002</v>
      </c>
      <c r="H31" s="278">
        <v>0.99943000000000004</v>
      </c>
      <c r="I31" s="278">
        <v>0.99946000000000002</v>
      </c>
      <c r="J31" s="278">
        <v>0.99946999999999997</v>
      </c>
      <c r="K31" s="278">
        <v>0.99950000000000006</v>
      </c>
      <c r="L31" s="278">
        <v>0.99960000000000004</v>
      </c>
      <c r="M31" s="278">
        <v>0.99970000000000003</v>
      </c>
      <c r="N31" s="278">
        <v>0.99980000000000002</v>
      </c>
      <c r="O31" s="278">
        <v>0.99950000000000006</v>
      </c>
      <c r="P31" s="278">
        <v>0.99950000000000006</v>
      </c>
    </row>
    <row r="32" spans="1:16" ht="15" customHeight="1">
      <c r="B32" s="169" t="s">
        <v>77</v>
      </c>
      <c r="C32" s="170" t="s">
        <v>71</v>
      </c>
      <c r="D32" s="170" t="s">
        <v>78</v>
      </c>
      <c r="E32" s="171" t="s">
        <v>23</v>
      </c>
      <c r="F32" s="57">
        <v>7254</v>
      </c>
      <c r="G32" s="57">
        <v>7267</v>
      </c>
      <c r="H32" s="57">
        <v>7180</v>
      </c>
      <c r="I32" s="57">
        <v>6994</v>
      </c>
      <c r="J32" s="57">
        <v>6807</v>
      </c>
      <c r="K32" s="57">
        <v>6465</v>
      </c>
      <c r="L32" s="57">
        <v>5200</v>
      </c>
      <c r="M32" s="57">
        <v>3800</v>
      </c>
      <c r="N32" s="57">
        <v>2500</v>
      </c>
      <c r="O32" s="57">
        <v>6415</v>
      </c>
      <c r="P32" s="57">
        <v>6465</v>
      </c>
    </row>
    <row r="33" spans="1:17" ht="15" customHeight="1">
      <c r="B33" s="169" t="s">
        <v>79</v>
      </c>
      <c r="C33" s="170" t="s">
        <v>71</v>
      </c>
      <c r="D33" s="170" t="s">
        <v>80</v>
      </c>
      <c r="E33" s="171" t="s">
        <v>23</v>
      </c>
      <c r="F33" s="57">
        <v>30</v>
      </c>
      <c r="G33" s="57">
        <v>29</v>
      </c>
      <c r="H33" s="57">
        <v>28</v>
      </c>
      <c r="I33" s="57">
        <v>27</v>
      </c>
      <c r="J33" s="57">
        <v>26</v>
      </c>
      <c r="K33" s="57">
        <v>25</v>
      </c>
      <c r="L33" s="57">
        <v>21</v>
      </c>
      <c r="M33" s="57">
        <v>15</v>
      </c>
      <c r="N33" s="57">
        <v>10</v>
      </c>
      <c r="O33" s="57">
        <v>21</v>
      </c>
      <c r="P33" s="57">
        <v>25</v>
      </c>
    </row>
    <row r="34" spans="1:17" ht="15" customHeight="1">
      <c r="B34" s="169" t="s">
        <v>81</v>
      </c>
      <c r="C34" s="170" t="s">
        <v>82</v>
      </c>
      <c r="D34" s="170" t="s">
        <v>83</v>
      </c>
      <c r="E34" s="171" t="s">
        <v>23</v>
      </c>
      <c r="F34" s="173">
        <v>1.532</v>
      </c>
      <c r="G34" s="173">
        <v>1.52</v>
      </c>
      <c r="H34" s="173">
        <v>1.5089999999999999</v>
      </c>
      <c r="I34" s="173">
        <v>1.498</v>
      </c>
      <c r="J34" s="173">
        <v>1.4870000000000001</v>
      </c>
      <c r="K34" s="173">
        <v>1.476</v>
      </c>
      <c r="L34" s="173">
        <v>1.6319999999999999</v>
      </c>
      <c r="M34" s="173">
        <v>1.788</v>
      </c>
      <c r="N34" s="173">
        <v>1.944</v>
      </c>
      <c r="O34" s="173">
        <v>1.476</v>
      </c>
      <c r="P34" s="173">
        <v>1.476</v>
      </c>
    </row>
    <row r="35" spans="1:17" ht="15" customHeight="1">
      <c r="B35" s="169" t="s">
        <v>84</v>
      </c>
      <c r="C35" s="170" t="s">
        <v>82</v>
      </c>
      <c r="D35" s="170" t="s">
        <v>85</v>
      </c>
      <c r="E35" s="171" t="s">
        <v>23</v>
      </c>
      <c r="F35" s="173">
        <v>1.65</v>
      </c>
      <c r="G35" s="173">
        <v>1.69</v>
      </c>
      <c r="H35" s="173">
        <v>1.61</v>
      </c>
      <c r="I35" s="173">
        <v>1.61</v>
      </c>
      <c r="J35" s="173">
        <v>1.59</v>
      </c>
      <c r="K35" s="173">
        <v>1.51</v>
      </c>
      <c r="L35" s="173">
        <v>1.84</v>
      </c>
      <c r="M35" s="173">
        <v>1.29</v>
      </c>
      <c r="N35" s="173">
        <v>0.17</v>
      </c>
      <c r="O35" s="173">
        <v>1.31</v>
      </c>
      <c r="P35" s="173">
        <v>2.0699999999999998</v>
      </c>
    </row>
    <row r="36" spans="1:17" ht="15" customHeight="1">
      <c r="B36" s="169" t="s">
        <v>86</v>
      </c>
      <c r="C36" s="170" t="s">
        <v>87</v>
      </c>
      <c r="D36" s="170" t="s">
        <v>88</v>
      </c>
      <c r="E36" s="171" t="s">
        <v>23</v>
      </c>
      <c r="F36" s="173">
        <v>10.622999999999999</v>
      </c>
      <c r="G36" s="173">
        <v>10.746</v>
      </c>
      <c r="H36" s="173">
        <v>10.869</v>
      </c>
      <c r="I36" s="173">
        <v>10.991</v>
      </c>
      <c r="J36" s="173">
        <v>11.114000000000001</v>
      </c>
      <c r="K36" s="173">
        <v>11.237</v>
      </c>
      <c r="L36" s="173">
        <v>11.973000000000001</v>
      </c>
      <c r="M36" s="173">
        <v>13.445</v>
      </c>
      <c r="N36" s="173">
        <v>12.832000000000001</v>
      </c>
      <c r="O36" s="173">
        <v>11.237</v>
      </c>
      <c r="P36" s="173">
        <v>11.237</v>
      </c>
    </row>
    <row r="37" spans="1:17" ht="15" customHeight="1">
      <c r="B37" s="169" t="s">
        <v>89</v>
      </c>
      <c r="C37" s="170" t="s">
        <v>87</v>
      </c>
      <c r="D37" s="170" t="s">
        <v>90</v>
      </c>
      <c r="E37" s="171" t="s">
        <v>23</v>
      </c>
      <c r="F37" s="173">
        <v>11.435</v>
      </c>
      <c r="G37" s="173">
        <v>11.523999999999999</v>
      </c>
      <c r="H37" s="173">
        <v>11.613</v>
      </c>
      <c r="I37" s="173">
        <v>11.702999999999999</v>
      </c>
      <c r="J37" s="173">
        <v>11.792</v>
      </c>
      <c r="K37" s="173">
        <v>11.881</v>
      </c>
      <c r="L37" s="173">
        <v>12.638999999999999</v>
      </c>
      <c r="M37" s="173">
        <v>11.257</v>
      </c>
      <c r="N37" s="173">
        <v>5.4130000000000003</v>
      </c>
      <c r="O37" s="173">
        <v>11.8</v>
      </c>
      <c r="P37" s="173">
        <v>11.88</v>
      </c>
    </row>
    <row r="38" spans="1:17" ht="15" customHeight="1">
      <c r="B38" s="169" t="s">
        <v>91</v>
      </c>
      <c r="C38" s="170" t="s">
        <v>92</v>
      </c>
      <c r="D38" s="170" t="s">
        <v>93</v>
      </c>
      <c r="E38" s="171" t="s">
        <v>32</v>
      </c>
      <c r="F38" s="58">
        <v>0.9637</v>
      </c>
      <c r="G38" s="58">
        <v>0.9637</v>
      </c>
      <c r="H38" s="58">
        <v>0.9637</v>
      </c>
      <c r="I38" s="58">
        <v>0.9637</v>
      </c>
      <c r="J38" s="58">
        <v>0.9637</v>
      </c>
      <c r="K38" s="58">
        <v>0.9637</v>
      </c>
      <c r="L38" s="58">
        <v>0.96889999999999998</v>
      </c>
      <c r="M38" s="58">
        <v>0.9758</v>
      </c>
      <c r="N38" s="58">
        <v>0.98440000000000005</v>
      </c>
      <c r="O38" s="58">
        <v>0.9637</v>
      </c>
      <c r="P38" s="58">
        <v>0.9637</v>
      </c>
    </row>
    <row r="39" spans="1:17" ht="15" customHeight="1">
      <c r="B39" s="169" t="s">
        <v>94</v>
      </c>
      <c r="C39" s="170" t="s">
        <v>95</v>
      </c>
      <c r="D39" s="170" t="s">
        <v>96</v>
      </c>
      <c r="E39" s="171" t="s">
        <v>23</v>
      </c>
      <c r="F39" s="57">
        <v>8</v>
      </c>
      <c r="G39" s="57">
        <v>7</v>
      </c>
      <c r="H39" s="57">
        <v>7</v>
      </c>
      <c r="I39" s="57">
        <v>6</v>
      </c>
      <c r="J39" s="57">
        <v>6</v>
      </c>
      <c r="K39" s="57">
        <v>5</v>
      </c>
      <c r="L39" s="57">
        <v>4</v>
      </c>
      <c r="M39" s="57">
        <v>3</v>
      </c>
      <c r="N39" s="57">
        <v>2</v>
      </c>
      <c r="O39" s="57">
        <v>5</v>
      </c>
      <c r="P39" s="57">
        <v>5</v>
      </c>
    </row>
    <row r="40" spans="1:17" ht="15" customHeight="1">
      <c r="B40" s="169" t="s">
        <v>97</v>
      </c>
      <c r="C40" s="170" t="s">
        <v>98</v>
      </c>
      <c r="D40" s="170" t="s">
        <v>99</v>
      </c>
      <c r="E40" s="171" t="s">
        <v>23</v>
      </c>
      <c r="F40" s="279">
        <v>34.758909853249477</v>
      </c>
      <c r="G40" s="279">
        <v>34.758909853249477</v>
      </c>
      <c r="H40" s="279">
        <v>34.758909853249477</v>
      </c>
      <c r="I40" s="279">
        <v>34.758909853249477</v>
      </c>
      <c r="J40" s="279">
        <v>34.758909853249477</v>
      </c>
      <c r="K40" s="279">
        <v>34.758909853249477</v>
      </c>
      <c r="L40" s="279">
        <v>32</v>
      </c>
      <c r="M40" s="279">
        <v>30</v>
      </c>
      <c r="N40" s="279">
        <v>28</v>
      </c>
      <c r="O40" s="279">
        <v>34.758909853249477</v>
      </c>
      <c r="P40" s="279">
        <v>34.758909853249477</v>
      </c>
    </row>
    <row r="41" spans="1:17" ht="15" customHeight="1">
      <c r="B41" s="169" t="s">
        <v>100</v>
      </c>
      <c r="C41" s="170" t="s">
        <v>101</v>
      </c>
      <c r="D41" s="170" t="s">
        <v>102</v>
      </c>
      <c r="E41" s="171" t="s">
        <v>32</v>
      </c>
      <c r="F41" s="58">
        <v>0</v>
      </c>
      <c r="G41" s="58">
        <v>0</v>
      </c>
      <c r="H41" s="58">
        <v>0</v>
      </c>
      <c r="I41" s="58">
        <v>0</v>
      </c>
      <c r="J41" s="58">
        <v>0</v>
      </c>
      <c r="K41" s="58">
        <v>0</v>
      </c>
      <c r="L41" s="58">
        <v>0</v>
      </c>
      <c r="M41" s="58">
        <v>0</v>
      </c>
      <c r="N41" s="58">
        <v>0</v>
      </c>
      <c r="O41" s="58">
        <v>0</v>
      </c>
      <c r="P41" s="58">
        <v>0</v>
      </c>
    </row>
    <row r="42" spans="1:17" ht="15" customHeight="1">
      <c r="B42" s="169" t="s">
        <v>103</v>
      </c>
      <c r="C42" s="170" t="s">
        <v>104</v>
      </c>
      <c r="D42" s="170" t="s">
        <v>105</v>
      </c>
      <c r="E42" s="171" t="s">
        <v>23</v>
      </c>
      <c r="F42" s="57">
        <v>850</v>
      </c>
      <c r="G42" s="57">
        <v>811</v>
      </c>
      <c r="H42" s="57">
        <v>809</v>
      </c>
      <c r="I42" s="57">
        <v>806</v>
      </c>
      <c r="J42" s="57">
        <v>799</v>
      </c>
      <c r="K42" s="57">
        <v>748</v>
      </c>
      <c r="L42" s="57">
        <v>550</v>
      </c>
      <c r="M42" s="57">
        <v>300</v>
      </c>
      <c r="N42" s="57">
        <v>0</v>
      </c>
      <c r="O42" s="57">
        <f>+K42-40</f>
        <v>708</v>
      </c>
      <c r="P42" s="57">
        <f>+K42</f>
        <v>748</v>
      </c>
    </row>
    <row r="43" spans="1:17" s="2" customFormat="1" ht="15" customHeight="1">
      <c r="A43"/>
      <c r="B43" s="169" t="s">
        <v>106</v>
      </c>
      <c r="C43" s="170" t="s">
        <v>107</v>
      </c>
      <c r="D43" s="170" t="s">
        <v>108</v>
      </c>
      <c r="E43" s="171" t="s">
        <v>35</v>
      </c>
      <c r="F43" s="57">
        <v>0</v>
      </c>
      <c r="G43" s="57">
        <v>0</v>
      </c>
      <c r="H43" s="57">
        <v>0</v>
      </c>
      <c r="I43" s="57">
        <v>0</v>
      </c>
      <c r="J43" s="57">
        <v>0</v>
      </c>
      <c r="K43" s="57">
        <v>0</v>
      </c>
      <c r="L43" s="57">
        <v>0</v>
      </c>
      <c r="M43" s="57">
        <v>0</v>
      </c>
      <c r="N43" s="57">
        <v>0</v>
      </c>
      <c r="O43" s="57">
        <v>0</v>
      </c>
      <c r="P43" s="57">
        <v>0</v>
      </c>
      <c r="Q43"/>
    </row>
    <row r="44" spans="1:17" s="2" customFormat="1" ht="15" customHeight="1">
      <c r="A44"/>
      <c r="B44" s="169" t="s">
        <v>109</v>
      </c>
      <c r="C44" s="170" t="s">
        <v>110</v>
      </c>
      <c r="D44" s="170" t="s">
        <v>110</v>
      </c>
      <c r="E44" s="171" t="s">
        <v>111</v>
      </c>
      <c r="F44" s="57">
        <v>243869.43894041647</v>
      </c>
      <c r="G44" s="57">
        <v>190713.50371114694</v>
      </c>
      <c r="H44" s="57">
        <v>172114.41833115401</v>
      </c>
      <c r="I44" s="57">
        <v>155889.35706015839</v>
      </c>
      <c r="J44" s="57">
        <v>103900.44114757617</v>
      </c>
      <c r="K44" s="57">
        <v>84994.417142913633</v>
      </c>
      <c r="L44" s="57">
        <v>36589</v>
      </c>
      <c r="M44" s="57">
        <v>-5684.4198585085833</v>
      </c>
      <c r="N44" s="57">
        <v>-24935.604982303386</v>
      </c>
      <c r="O44" s="57">
        <v>88461</v>
      </c>
      <c r="P44" s="57">
        <v>74361</v>
      </c>
      <c r="Q44"/>
    </row>
    <row r="45" spans="1:17" ht="15" customHeight="1">
      <c r="B45" s="169" t="s">
        <v>112</v>
      </c>
      <c r="C45" s="170" t="s">
        <v>113</v>
      </c>
      <c r="D45" s="170" t="s">
        <v>114</v>
      </c>
      <c r="E45" s="171" t="s">
        <v>111</v>
      </c>
      <c r="F45" s="57">
        <v>56366</v>
      </c>
      <c r="G45" s="57">
        <v>36424.5</v>
      </c>
      <c r="H45" s="57">
        <v>31713.5</v>
      </c>
      <c r="I45" s="57">
        <v>27520</v>
      </c>
      <c r="J45" s="57">
        <v>8259.5</v>
      </c>
      <c r="K45" s="57">
        <v>2313.5</v>
      </c>
      <c r="L45" s="57">
        <v>757</v>
      </c>
      <c r="M45" s="57">
        <v>526.5</v>
      </c>
      <c r="N45" s="57">
        <v>526.5</v>
      </c>
      <c r="O45" s="57">
        <v>2313.5</v>
      </c>
      <c r="P45" s="57">
        <v>2313.5</v>
      </c>
    </row>
    <row r="46" spans="1:17" ht="15" customHeight="1">
      <c r="B46" s="169" t="s">
        <v>115</v>
      </c>
      <c r="C46" s="170" t="s">
        <v>113</v>
      </c>
      <c r="D46" s="170" t="s">
        <v>116</v>
      </c>
      <c r="E46" s="171" t="s">
        <v>111</v>
      </c>
      <c r="F46" s="57">
        <v>95172</v>
      </c>
      <c r="G46" s="57">
        <v>74810.5</v>
      </c>
      <c r="H46" s="57">
        <v>69679.5</v>
      </c>
      <c r="I46" s="57">
        <v>65360</v>
      </c>
      <c r="J46" s="57">
        <v>41788.5</v>
      </c>
      <c r="K46" s="57">
        <v>35716.5</v>
      </c>
      <c r="L46" s="57">
        <v>33353</v>
      </c>
      <c r="M46" s="57">
        <v>32954.5</v>
      </c>
      <c r="N46" s="57">
        <v>32954.5</v>
      </c>
      <c r="O46" s="57">
        <v>35716.5</v>
      </c>
      <c r="P46" s="57">
        <v>35716.5</v>
      </c>
    </row>
    <row r="47" spans="1:17" ht="15" customHeight="1">
      <c r="B47" s="169" t="s">
        <v>117</v>
      </c>
      <c r="C47" s="170" t="s">
        <v>113</v>
      </c>
      <c r="D47" s="170" t="s">
        <v>118</v>
      </c>
      <c r="E47" s="171" t="s">
        <v>32</v>
      </c>
      <c r="F47" s="58">
        <v>0.32800000000000001</v>
      </c>
      <c r="G47" s="58">
        <v>0.24077000000000001</v>
      </c>
      <c r="H47" s="58">
        <v>0.21947</v>
      </c>
      <c r="I47" s="58">
        <v>0.20104</v>
      </c>
      <c r="J47" s="58">
        <v>0.10833</v>
      </c>
      <c r="K47" s="58">
        <v>8.2320000000000004E-2</v>
      </c>
      <c r="L47" s="58">
        <v>7.3830000000000007E-2</v>
      </c>
      <c r="M47" s="58">
        <v>7.2470000000000007E-2</v>
      </c>
      <c r="N47" s="58">
        <v>7.2470000000000007E-2</v>
      </c>
      <c r="O47" s="58">
        <v>8.2320000000000004E-2</v>
      </c>
      <c r="P47" s="58">
        <v>8.2320000000000004E-2</v>
      </c>
    </row>
    <row r="48" spans="1:17" ht="15" customHeight="1">
      <c r="B48" s="169" t="s">
        <v>119</v>
      </c>
      <c r="C48" s="170" t="s">
        <v>113</v>
      </c>
      <c r="D48" s="170" t="s">
        <v>120</v>
      </c>
      <c r="E48" s="171" t="s">
        <v>111</v>
      </c>
      <c r="F48" s="57">
        <v>141841</v>
      </c>
      <c r="G48" s="57">
        <v>96542</v>
      </c>
      <c r="H48" s="57">
        <v>84449</v>
      </c>
      <c r="I48" s="57">
        <v>75160</v>
      </c>
      <c r="J48" s="57">
        <v>30763</v>
      </c>
      <c r="K48" s="57">
        <v>14461</v>
      </c>
      <c r="L48" s="57">
        <v>-20574</v>
      </c>
      <c r="M48" s="57">
        <v>-48033</v>
      </c>
      <c r="N48" s="57">
        <v>-53354</v>
      </c>
      <c r="O48" s="57">
        <v>14461</v>
      </c>
      <c r="P48" s="57">
        <v>14461</v>
      </c>
    </row>
    <row r="49" spans="1:16" s="2" customFormat="1" ht="15" customHeight="1">
      <c r="A49"/>
      <c r="B49" s="169" t="s">
        <v>121</v>
      </c>
      <c r="C49" s="170" t="s">
        <v>122</v>
      </c>
      <c r="D49" s="170" t="s">
        <v>123</v>
      </c>
      <c r="E49" s="170" t="s">
        <v>111</v>
      </c>
      <c r="F49" s="57">
        <v>102028.44</v>
      </c>
      <c r="G49" s="57">
        <v>94171.5</v>
      </c>
      <c r="H49" s="57">
        <v>87665.42</v>
      </c>
      <c r="I49" s="57">
        <v>80729.36</v>
      </c>
      <c r="J49" s="57">
        <v>73137.440000000002</v>
      </c>
      <c r="K49" s="57">
        <v>70533.42</v>
      </c>
      <c r="L49" s="57">
        <v>57162.94</v>
      </c>
      <c r="M49" s="57">
        <v>42348.58</v>
      </c>
      <c r="N49" s="57">
        <v>28418.400000000001</v>
      </c>
      <c r="O49" s="57">
        <v>74000</v>
      </c>
      <c r="P49" s="57">
        <v>59900</v>
      </c>
    </row>
    <row r="50" spans="1:16" ht="15" customHeight="1">
      <c r="B50" s="169" t="s">
        <v>124</v>
      </c>
      <c r="C50" s="170" t="s">
        <v>122</v>
      </c>
      <c r="D50" s="170" t="s">
        <v>125</v>
      </c>
      <c r="E50" s="170" t="s">
        <v>111</v>
      </c>
      <c r="F50" s="57">
        <v>-9697</v>
      </c>
      <c r="G50" s="57">
        <v>-14693</v>
      </c>
      <c r="H50" s="57">
        <v>-16944</v>
      </c>
      <c r="I50" s="57">
        <v>-17720</v>
      </c>
      <c r="J50" s="57">
        <v>-19285</v>
      </c>
      <c r="K50" s="57">
        <v>-23569</v>
      </c>
      <c r="L50" s="57">
        <v>-54684</v>
      </c>
      <c r="M50" s="57">
        <v>-81514</v>
      </c>
      <c r="N50" s="57">
        <v>-86835</v>
      </c>
      <c r="O50" s="57">
        <v>-23569</v>
      </c>
      <c r="P50" s="57">
        <v>-23569</v>
      </c>
    </row>
    <row r="51" spans="1:16" s="2" customFormat="1" ht="15" customHeight="1">
      <c r="A51"/>
      <c r="B51" s="169" t="s">
        <v>126</v>
      </c>
      <c r="C51" s="170" t="s">
        <v>122</v>
      </c>
      <c r="D51" s="170" t="s">
        <v>127</v>
      </c>
      <c r="E51" s="170" t="s">
        <v>128</v>
      </c>
      <c r="F51" s="57">
        <v>750</v>
      </c>
      <c r="G51" s="57">
        <v>1500</v>
      </c>
      <c r="H51" s="57">
        <v>2250</v>
      </c>
      <c r="I51" s="57">
        <v>3000</v>
      </c>
      <c r="J51" s="57">
        <v>3750</v>
      </c>
      <c r="K51" s="57">
        <v>4500</v>
      </c>
      <c r="L51" s="57">
        <v>4500</v>
      </c>
      <c r="M51" s="57">
        <v>4500</v>
      </c>
      <c r="N51" s="57">
        <v>4500</v>
      </c>
      <c r="O51" s="57">
        <v>4500</v>
      </c>
      <c r="P51" s="57">
        <v>4500</v>
      </c>
    </row>
    <row r="52" spans="1:16" s="2" customFormat="1" ht="15" customHeight="1">
      <c r="A52"/>
      <c r="B52" s="169" t="s">
        <v>129</v>
      </c>
      <c r="C52" s="170" t="s">
        <v>122</v>
      </c>
      <c r="D52" s="170" t="s">
        <v>130</v>
      </c>
      <c r="E52" s="170" t="s">
        <v>131</v>
      </c>
      <c r="F52" s="57">
        <v>0</v>
      </c>
      <c r="G52" s="57">
        <v>0</v>
      </c>
      <c r="H52" s="57">
        <v>0</v>
      </c>
      <c r="I52" s="57">
        <v>0</v>
      </c>
      <c r="J52" s="57">
        <v>0</v>
      </c>
      <c r="K52" s="57">
        <v>0</v>
      </c>
      <c r="L52" s="57">
        <v>0</v>
      </c>
      <c r="M52" s="57">
        <v>0</v>
      </c>
      <c r="N52" s="57">
        <v>0</v>
      </c>
      <c r="O52" s="57">
        <v>0</v>
      </c>
      <c r="P52" s="57">
        <v>0</v>
      </c>
    </row>
    <row r="53" spans="1:16" ht="15" customHeight="1">
      <c r="B53" s="169" t="s">
        <v>132</v>
      </c>
      <c r="C53" s="170" t="s">
        <v>133</v>
      </c>
      <c r="D53" s="170" t="s">
        <v>133</v>
      </c>
      <c r="E53" s="171" t="s">
        <v>111</v>
      </c>
      <c r="F53" s="57">
        <v>0</v>
      </c>
      <c r="G53" s="57">
        <v>0</v>
      </c>
      <c r="H53" s="57">
        <v>0</v>
      </c>
      <c r="I53" s="57">
        <v>0</v>
      </c>
      <c r="J53" s="57">
        <v>0</v>
      </c>
      <c r="K53" s="57">
        <v>0</v>
      </c>
      <c r="L53" s="57">
        <v>0</v>
      </c>
      <c r="M53" s="57">
        <v>0</v>
      </c>
      <c r="N53" s="57">
        <v>0</v>
      </c>
      <c r="O53" s="57">
        <v>0</v>
      </c>
      <c r="P53" s="57">
        <v>0</v>
      </c>
    </row>
    <row r="54" spans="1:16" s="2" customFormat="1" ht="15" customHeight="1">
      <c r="A54"/>
      <c r="B54" s="169" t="s">
        <v>134</v>
      </c>
      <c r="C54" s="170" t="s">
        <v>135</v>
      </c>
      <c r="D54" s="170" t="s">
        <v>136</v>
      </c>
      <c r="E54" s="171" t="s">
        <v>108</v>
      </c>
      <c r="F54" s="57">
        <v>0</v>
      </c>
      <c r="G54" s="57">
        <v>0</v>
      </c>
      <c r="H54" s="57">
        <v>0</v>
      </c>
      <c r="I54" s="57">
        <v>0</v>
      </c>
      <c r="J54" s="57">
        <v>0</v>
      </c>
      <c r="K54" s="57">
        <v>0</v>
      </c>
      <c r="L54" s="57">
        <v>0</v>
      </c>
      <c r="M54" s="57">
        <v>0</v>
      </c>
      <c r="N54" s="57">
        <v>0</v>
      </c>
      <c r="O54" s="57">
        <v>0</v>
      </c>
      <c r="P54" s="57">
        <v>0</v>
      </c>
    </row>
    <row r="57" spans="1:16">
      <c r="B57" s="69" t="s">
        <v>137</v>
      </c>
    </row>
    <row r="58" spans="1:16">
      <c r="B58" t="s">
        <v>138</v>
      </c>
    </row>
  </sheetData>
  <mergeCells count="2">
    <mergeCell ref="F8:P8"/>
    <mergeCell ref="B6:D6"/>
  </mergeCells>
  <phoneticPr fontId="10" type="noConversion"/>
  <conditionalFormatting sqref="G54:I54 L54">
    <cfRule type="containsText" dxfId="105" priority="13" operator="containsText" text="Yes">
      <formula>NOT(ISERROR(SEARCH("Yes",G54)))</formula>
    </cfRule>
    <cfRule type="containsText" dxfId="104" priority="14" operator="containsText" text="Optional">
      <formula>NOT(ISERROR(SEARCH("Optional",G54)))</formula>
    </cfRule>
    <cfRule type="containsText" dxfId="103" priority="15" operator="containsText" text="Mandatory">
      <formula>NOT(ISERROR(SEARCH("Mandatory",G54)))</formula>
    </cfRule>
  </conditionalFormatting>
  <pageMargins left="0.7" right="0.7" top="0.75" bottom="0.75" header="0.3" footer="0.3"/>
  <pageSetup paperSize="9" orientation="portrait" r:id="rId1"/>
  <ignoredErrors>
    <ignoredError sqref="B11:B12"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EE35E-C7A4-40D5-8BF1-BAA9B5856369}">
  <sheetPr>
    <pageSetUpPr fitToPage="1"/>
  </sheetPr>
  <dimension ref="A1:AC104"/>
  <sheetViews>
    <sheetView zoomScale="55" zoomScaleNormal="55" workbookViewId="0">
      <selection activeCell="C6" sqref="C6"/>
    </sheetView>
  </sheetViews>
  <sheetFormatPr defaultColWidth="9" defaultRowHeight="15" customHeight="1"/>
  <cols>
    <col min="1" max="1" width="3.140625" customWidth="1"/>
    <col min="2" max="2" width="7.42578125" customWidth="1"/>
    <col min="3" max="3" width="69.140625" customWidth="1"/>
    <col min="4" max="4" width="45" style="1" customWidth="1"/>
    <col min="5" max="6" width="11.42578125" customWidth="1"/>
    <col min="7" max="13" width="9.5703125" bestFit="1" customWidth="1"/>
    <col min="14" max="14" width="10.42578125" bestFit="1" customWidth="1"/>
    <col min="15" max="17" width="9.5703125" bestFit="1" customWidth="1"/>
    <col min="18" max="18" width="10.140625" customWidth="1"/>
    <col min="19" max="19" width="11.42578125" customWidth="1"/>
  </cols>
  <sheetData>
    <row r="1" spans="2:19" ht="14.45">
      <c r="E1" s="62"/>
      <c r="F1" s="62"/>
    </row>
    <row r="2" spans="2:19" ht="26.1">
      <c r="B2" s="118" t="s">
        <v>0</v>
      </c>
      <c r="D2" s="283"/>
      <c r="E2" s="62"/>
      <c r="F2" s="62"/>
    </row>
    <row r="3" spans="2:19" ht="14.45">
      <c r="E3" s="62"/>
      <c r="F3" s="62"/>
    </row>
    <row r="4" spans="2:19" ht="26.1">
      <c r="B4" s="38" t="s">
        <v>2158</v>
      </c>
      <c r="E4" s="284" t="s">
        <v>2159</v>
      </c>
      <c r="F4" s="285"/>
      <c r="G4" s="285"/>
      <c r="I4" s="286"/>
      <c r="J4" s="286"/>
    </row>
    <row r="5" spans="2:19" ht="14.1" customHeight="1">
      <c r="B5" s="38"/>
    </row>
    <row r="6" spans="2:19" ht="57" customHeight="1">
      <c r="B6" s="38"/>
      <c r="C6" s="357" t="s">
        <v>2160</v>
      </c>
      <c r="D6" s="359"/>
      <c r="E6" s="359"/>
    </row>
    <row r="7" spans="2:19" ht="14.1" customHeight="1">
      <c r="B7" s="38"/>
    </row>
    <row r="8" spans="2:19" ht="14.45">
      <c r="B8" s="3"/>
      <c r="C8" s="431" t="s">
        <v>2161</v>
      </c>
      <c r="D8" s="431"/>
      <c r="E8" s="431"/>
      <c r="F8" s="431"/>
      <c r="G8" s="431"/>
      <c r="H8" s="431"/>
      <c r="I8" s="431"/>
      <c r="J8" s="431"/>
      <c r="K8" s="431"/>
      <c r="L8" s="431"/>
      <c r="M8" s="431"/>
      <c r="N8" s="431"/>
      <c r="O8" s="431"/>
      <c r="P8" s="431"/>
      <c r="Q8" s="431"/>
      <c r="R8" s="431"/>
      <c r="S8" s="431"/>
    </row>
    <row r="9" spans="2:19" ht="14.45">
      <c r="B9" s="3"/>
      <c r="C9" s="154" t="s">
        <v>4</v>
      </c>
      <c r="D9" s="287"/>
      <c r="E9" s="71">
        <v>1</v>
      </c>
      <c r="F9" s="71">
        <v>2</v>
      </c>
      <c r="G9" s="71">
        <v>3</v>
      </c>
      <c r="H9" s="71">
        <v>4</v>
      </c>
      <c r="I9" s="71">
        <v>5</v>
      </c>
      <c r="J9" s="71">
        <v>6</v>
      </c>
      <c r="K9" s="71">
        <v>7</v>
      </c>
      <c r="L9" s="71">
        <v>8</v>
      </c>
      <c r="M9" s="71">
        <v>9</v>
      </c>
      <c r="N9" s="71">
        <v>10</v>
      </c>
      <c r="O9" s="71">
        <v>11</v>
      </c>
      <c r="P9" s="71">
        <v>12</v>
      </c>
      <c r="Q9" s="71">
        <v>13</v>
      </c>
      <c r="R9" s="71">
        <v>14</v>
      </c>
      <c r="S9" s="71">
        <v>15</v>
      </c>
    </row>
    <row r="10" spans="2:19" ht="14.45">
      <c r="B10" s="3"/>
      <c r="C10" s="206"/>
      <c r="D10" s="207"/>
      <c r="E10" s="425" t="s">
        <v>2162</v>
      </c>
      <c r="F10" s="360"/>
      <c r="G10" s="360"/>
      <c r="H10" s="360"/>
      <c r="I10" s="360"/>
      <c r="J10" s="360"/>
      <c r="K10" s="360"/>
      <c r="L10" s="360"/>
      <c r="M10" s="360"/>
      <c r="N10" s="360"/>
      <c r="O10" s="360"/>
      <c r="P10" s="360"/>
      <c r="Q10" s="360"/>
      <c r="R10" s="360"/>
      <c r="S10" s="432" t="s">
        <v>338</v>
      </c>
    </row>
    <row r="11" spans="2:19" ht="43.5">
      <c r="B11" s="205" t="s">
        <v>5</v>
      </c>
      <c r="C11" s="234" t="s">
        <v>2163</v>
      </c>
      <c r="D11" s="288" t="s">
        <v>2164</v>
      </c>
      <c r="E11" s="26" t="s">
        <v>2165</v>
      </c>
      <c r="F11" s="26" t="s">
        <v>2166</v>
      </c>
      <c r="G11" s="25" t="s">
        <v>2167</v>
      </c>
      <c r="H11" s="25" t="s">
        <v>2168</v>
      </c>
      <c r="I11" s="25" t="s">
        <v>10</v>
      </c>
      <c r="J11" s="25" t="s">
        <v>11</v>
      </c>
      <c r="K11" s="25" t="s">
        <v>12</v>
      </c>
      <c r="L11" s="25" t="s">
        <v>13</v>
      </c>
      <c r="M11" s="25" t="s">
        <v>14</v>
      </c>
      <c r="N11" s="25" t="s">
        <v>2169</v>
      </c>
      <c r="O11" s="26" t="s">
        <v>2170</v>
      </c>
      <c r="P11" s="26" t="s">
        <v>2171</v>
      </c>
      <c r="Q11" s="26" t="s">
        <v>2172</v>
      </c>
      <c r="R11" s="26" t="s">
        <v>148</v>
      </c>
      <c r="S11" s="432"/>
    </row>
    <row r="12" spans="2:19" s="2" customFormat="1" ht="16.5" customHeight="1">
      <c r="B12" s="65" t="s">
        <v>2173</v>
      </c>
      <c r="C12" s="83" t="s">
        <v>2174</v>
      </c>
      <c r="D12" s="289" t="s">
        <v>2175</v>
      </c>
      <c r="E12" s="324">
        <v>494.01600000000002</v>
      </c>
      <c r="F12" s="324"/>
      <c r="G12" s="324"/>
      <c r="H12" s="324"/>
      <c r="I12" s="324"/>
      <c r="J12" s="324"/>
      <c r="K12" s="324"/>
      <c r="L12" s="324"/>
      <c r="M12" s="324"/>
      <c r="N12" s="325"/>
      <c r="O12" s="325"/>
      <c r="P12" s="325"/>
      <c r="Q12" s="325"/>
      <c r="R12" s="325"/>
      <c r="S12" s="221" t="s">
        <v>2176</v>
      </c>
    </row>
    <row r="13" spans="2:19" s="2" customFormat="1" ht="16.5" customHeight="1">
      <c r="B13" s="146" t="s">
        <v>2177</v>
      </c>
      <c r="C13" s="147" t="s">
        <v>2178</v>
      </c>
      <c r="D13" s="290"/>
      <c r="E13" s="326"/>
      <c r="F13" s="327">
        <f>20.222+7.833</f>
        <v>28.055</v>
      </c>
      <c r="G13" s="327">
        <f>-2.721-8.808</f>
        <v>-11.529</v>
      </c>
      <c r="H13" s="327">
        <v>0</v>
      </c>
      <c r="I13" s="327">
        <v>0</v>
      </c>
      <c r="J13" s="327">
        <v>0</v>
      </c>
      <c r="K13" s="327">
        <v>0</v>
      </c>
      <c r="L13" s="327">
        <v>0</v>
      </c>
      <c r="M13" s="327">
        <v>0</v>
      </c>
      <c r="N13" s="328">
        <f>SUM(H13:M13)</f>
        <v>0</v>
      </c>
      <c r="O13" s="327">
        <v>0</v>
      </c>
      <c r="P13" s="327">
        <v>0</v>
      </c>
      <c r="Q13" s="327">
        <v>0</v>
      </c>
      <c r="R13" s="328">
        <f>SUM(N13:Q13)</f>
        <v>0</v>
      </c>
      <c r="S13" s="66" t="s">
        <v>364</v>
      </c>
    </row>
    <row r="14" spans="2:19" s="2" customFormat="1" ht="16.5" customHeight="1">
      <c r="B14" s="146" t="s">
        <v>2179</v>
      </c>
      <c r="C14" s="147" t="s">
        <v>2180</v>
      </c>
      <c r="D14" s="290"/>
      <c r="E14" s="326"/>
      <c r="F14" s="327">
        <v>0</v>
      </c>
      <c r="G14" s="327">
        <v>0</v>
      </c>
      <c r="H14" s="327">
        <v>11.846</v>
      </c>
      <c r="I14" s="327">
        <v>0</v>
      </c>
      <c r="J14" s="327">
        <v>0</v>
      </c>
      <c r="K14" s="327">
        <v>0</v>
      </c>
      <c r="L14" s="327">
        <v>0</v>
      </c>
      <c r="M14" s="327">
        <v>0</v>
      </c>
      <c r="N14" s="328">
        <f t="shared" ref="N14:N29" si="0">SUM(H14:M14)</f>
        <v>11.846</v>
      </c>
      <c r="O14" s="327">
        <v>0</v>
      </c>
      <c r="P14" s="327">
        <v>0</v>
      </c>
      <c r="Q14" s="327">
        <v>0</v>
      </c>
      <c r="R14" s="328">
        <f>SUM(N14:Q14)</f>
        <v>11.846</v>
      </c>
      <c r="S14" s="66" t="s">
        <v>364</v>
      </c>
    </row>
    <row r="15" spans="2:19" s="2" customFormat="1" ht="16.5" customHeight="1">
      <c r="B15" s="146" t="s">
        <v>2181</v>
      </c>
      <c r="C15" s="147" t="s">
        <v>2182</v>
      </c>
      <c r="D15" s="290"/>
      <c r="E15" s="326"/>
      <c r="F15" s="327">
        <v>0</v>
      </c>
      <c r="G15" s="327">
        <v>0</v>
      </c>
      <c r="H15" s="327">
        <v>0.995</v>
      </c>
      <c r="I15" s="327">
        <v>0.97499999999999998</v>
      </c>
      <c r="J15" s="327">
        <v>0.95599999999999996</v>
      </c>
      <c r="K15" s="327">
        <v>0.93700000000000006</v>
      </c>
      <c r="L15" s="327">
        <v>0.91900000000000004</v>
      </c>
      <c r="M15" s="327">
        <v>0.90100000000000002</v>
      </c>
      <c r="N15" s="328">
        <f t="shared" si="0"/>
        <v>5.6829999999999998</v>
      </c>
      <c r="O15" s="327">
        <v>4.13</v>
      </c>
      <c r="P15" s="327">
        <v>3.6669999999999998</v>
      </c>
      <c r="Q15" s="327">
        <v>3.2559999999999998</v>
      </c>
      <c r="R15" s="328">
        <f t="shared" ref="R15:R29" si="1">SUM(N15:Q15)</f>
        <v>16.735999999999997</v>
      </c>
      <c r="S15" s="66" t="s">
        <v>364</v>
      </c>
    </row>
    <row r="16" spans="2:19" s="2" customFormat="1" ht="16.5" customHeight="1">
      <c r="B16" s="65" t="s">
        <v>2183</v>
      </c>
      <c r="C16" s="147" t="s">
        <v>2184</v>
      </c>
      <c r="D16" s="291" t="s">
        <v>2185</v>
      </c>
      <c r="E16" s="326"/>
      <c r="F16" s="327">
        <v>0</v>
      </c>
      <c r="G16" s="327">
        <v>23.222999999999999</v>
      </c>
      <c r="H16" s="327">
        <v>6.4000000000000001E-2</v>
      </c>
      <c r="I16" s="327">
        <v>0</v>
      </c>
      <c r="J16" s="327">
        <v>0</v>
      </c>
      <c r="K16" s="327">
        <v>0</v>
      </c>
      <c r="L16" s="327">
        <v>0</v>
      </c>
      <c r="M16" s="327">
        <v>0</v>
      </c>
      <c r="N16" s="328">
        <f t="shared" si="0"/>
        <v>6.4000000000000001E-2</v>
      </c>
      <c r="O16" s="327">
        <v>0</v>
      </c>
      <c r="P16" s="327">
        <v>0</v>
      </c>
      <c r="Q16" s="327">
        <v>0</v>
      </c>
      <c r="R16" s="328">
        <f t="shared" si="1"/>
        <v>6.4000000000000001E-2</v>
      </c>
      <c r="S16" s="66" t="s">
        <v>364</v>
      </c>
    </row>
    <row r="17" spans="2:21" s="2" customFormat="1" ht="16.5" customHeight="1">
      <c r="B17" s="223" t="s">
        <v>2186</v>
      </c>
      <c r="C17" s="147" t="s">
        <v>2184</v>
      </c>
      <c r="D17" s="291" t="s">
        <v>2187</v>
      </c>
      <c r="E17" s="326"/>
      <c r="F17" s="327">
        <v>0</v>
      </c>
      <c r="G17" s="327">
        <v>12.026999999999999</v>
      </c>
      <c r="H17" s="327">
        <v>3.194</v>
      </c>
      <c r="I17" s="327">
        <v>0</v>
      </c>
      <c r="J17" s="327">
        <v>0</v>
      </c>
      <c r="K17" s="327">
        <v>0</v>
      </c>
      <c r="L17" s="327">
        <v>0</v>
      </c>
      <c r="M17" s="327">
        <v>0</v>
      </c>
      <c r="N17" s="328">
        <f t="shared" si="0"/>
        <v>3.194</v>
      </c>
      <c r="O17" s="327">
        <v>0</v>
      </c>
      <c r="P17" s="327">
        <v>0</v>
      </c>
      <c r="Q17" s="327">
        <v>0</v>
      </c>
      <c r="R17" s="328">
        <f t="shared" si="1"/>
        <v>3.194</v>
      </c>
      <c r="S17" s="66" t="s">
        <v>364</v>
      </c>
    </row>
    <row r="18" spans="2:21" s="2" customFormat="1" ht="16.5" customHeight="1">
      <c r="B18" s="65" t="s">
        <v>2188</v>
      </c>
      <c r="C18" s="147" t="s">
        <v>2184</v>
      </c>
      <c r="D18" s="291" t="s">
        <v>2189</v>
      </c>
      <c r="E18" s="326"/>
      <c r="F18" s="327">
        <v>0</v>
      </c>
      <c r="G18" s="327">
        <v>0</v>
      </c>
      <c r="H18" s="327">
        <v>0</v>
      </c>
      <c r="I18" s="327">
        <v>0</v>
      </c>
      <c r="J18" s="327">
        <v>21.706</v>
      </c>
      <c r="K18" s="327">
        <v>1.8919999999999999</v>
      </c>
      <c r="L18" s="327">
        <v>0</v>
      </c>
      <c r="M18" s="327">
        <v>0</v>
      </c>
      <c r="N18" s="328">
        <f t="shared" si="0"/>
        <v>23.597999999999999</v>
      </c>
      <c r="O18" s="327">
        <v>0</v>
      </c>
      <c r="P18" s="327">
        <v>0</v>
      </c>
      <c r="Q18" s="327">
        <v>0</v>
      </c>
      <c r="R18" s="328">
        <f t="shared" si="1"/>
        <v>23.597999999999999</v>
      </c>
      <c r="S18" s="66" t="s">
        <v>2190</v>
      </c>
    </row>
    <row r="19" spans="2:21" s="2" customFormat="1" ht="16.5" customHeight="1">
      <c r="B19" s="223" t="s">
        <v>2191</v>
      </c>
      <c r="C19" s="147" t="s">
        <v>2184</v>
      </c>
      <c r="D19" s="291" t="s">
        <v>2192</v>
      </c>
      <c r="E19" s="326"/>
      <c r="F19" s="327">
        <v>0</v>
      </c>
      <c r="G19" s="327">
        <v>0</v>
      </c>
      <c r="H19" s="327">
        <v>0</v>
      </c>
      <c r="I19" s="327">
        <v>0</v>
      </c>
      <c r="J19" s="327">
        <v>2.3319999999999999</v>
      </c>
      <c r="K19" s="327">
        <v>5.8319999999999999</v>
      </c>
      <c r="L19" s="327">
        <v>0</v>
      </c>
      <c r="M19" s="327">
        <v>0</v>
      </c>
      <c r="N19" s="328">
        <f t="shared" si="0"/>
        <v>8.1639999999999997</v>
      </c>
      <c r="O19" s="327">
        <v>0</v>
      </c>
      <c r="P19" s="327">
        <v>0</v>
      </c>
      <c r="Q19" s="327">
        <v>0</v>
      </c>
      <c r="R19" s="328">
        <f t="shared" si="1"/>
        <v>8.1639999999999997</v>
      </c>
      <c r="S19" s="66" t="s">
        <v>2190</v>
      </c>
    </row>
    <row r="20" spans="2:21" s="2" customFormat="1" ht="16.5" customHeight="1">
      <c r="B20" s="65" t="s">
        <v>2193</v>
      </c>
      <c r="C20" s="147" t="s">
        <v>2184</v>
      </c>
      <c r="D20" s="291" t="s">
        <v>2194</v>
      </c>
      <c r="E20" s="326"/>
      <c r="F20" s="327">
        <v>0</v>
      </c>
      <c r="G20" s="327">
        <v>0</v>
      </c>
      <c r="H20" s="327">
        <v>0</v>
      </c>
      <c r="I20" s="327">
        <v>0</v>
      </c>
      <c r="J20" s="327">
        <v>0</v>
      </c>
      <c r="K20" s="327">
        <v>0</v>
      </c>
      <c r="L20" s="327">
        <v>4.7850000000000001</v>
      </c>
      <c r="M20" s="327">
        <v>1.484</v>
      </c>
      <c r="N20" s="328">
        <f t="shared" si="0"/>
        <v>6.2690000000000001</v>
      </c>
      <c r="O20" s="327">
        <v>0</v>
      </c>
      <c r="P20" s="327">
        <v>0</v>
      </c>
      <c r="Q20" s="327">
        <v>0</v>
      </c>
      <c r="R20" s="328">
        <f t="shared" si="1"/>
        <v>6.2690000000000001</v>
      </c>
      <c r="S20" s="66" t="s">
        <v>2190</v>
      </c>
    </row>
    <row r="21" spans="2:21" s="2" customFormat="1" ht="16.5" customHeight="1">
      <c r="B21" s="223" t="s">
        <v>2195</v>
      </c>
      <c r="C21" s="147" t="s">
        <v>2184</v>
      </c>
      <c r="D21" s="291" t="s">
        <v>2196</v>
      </c>
      <c r="E21" s="326"/>
      <c r="F21" s="327">
        <v>0</v>
      </c>
      <c r="G21" s="327">
        <v>0</v>
      </c>
      <c r="H21" s="327">
        <v>0</v>
      </c>
      <c r="I21" s="327">
        <v>0</v>
      </c>
      <c r="J21" s="327">
        <v>0</v>
      </c>
      <c r="K21" s="327">
        <v>0</v>
      </c>
      <c r="L21" s="327">
        <v>0</v>
      </c>
      <c r="M21" s="327">
        <v>5.8879999999999999</v>
      </c>
      <c r="N21" s="328">
        <f t="shared" si="0"/>
        <v>5.8879999999999999</v>
      </c>
      <c r="O21" s="327">
        <v>5.9130000000000003</v>
      </c>
      <c r="P21" s="327">
        <v>0</v>
      </c>
      <c r="Q21" s="327">
        <v>0</v>
      </c>
      <c r="R21" s="328">
        <f t="shared" si="1"/>
        <v>11.801</v>
      </c>
      <c r="S21" s="66" t="s">
        <v>2190</v>
      </c>
    </row>
    <row r="22" spans="2:21" s="2" customFormat="1" ht="16.5" customHeight="1">
      <c r="B22" s="223" t="s">
        <v>2197</v>
      </c>
      <c r="C22" s="147" t="s">
        <v>2184</v>
      </c>
      <c r="D22" s="291" t="s">
        <v>2198</v>
      </c>
      <c r="E22" s="326"/>
      <c r="F22" s="327">
        <v>0</v>
      </c>
      <c r="G22" s="327">
        <v>0</v>
      </c>
      <c r="H22" s="327">
        <v>0</v>
      </c>
      <c r="I22" s="327">
        <v>0</v>
      </c>
      <c r="J22" s="327">
        <v>0</v>
      </c>
      <c r="K22" s="327">
        <v>0</v>
      </c>
      <c r="L22" s="327">
        <v>0</v>
      </c>
      <c r="M22" s="327">
        <v>0</v>
      </c>
      <c r="N22" s="328">
        <f t="shared" si="0"/>
        <v>0</v>
      </c>
      <c r="O22" s="327">
        <v>0</v>
      </c>
      <c r="P22" s="327">
        <v>10.67</v>
      </c>
      <c r="Q22" s="327">
        <v>0</v>
      </c>
      <c r="R22" s="328">
        <f>SUM(N22:Q22)</f>
        <v>10.67</v>
      </c>
      <c r="S22" s="66" t="s">
        <v>369</v>
      </c>
    </row>
    <row r="23" spans="2:21" s="2" customFormat="1" ht="16.5" customHeight="1">
      <c r="B23" s="65" t="s">
        <v>2199</v>
      </c>
      <c r="C23" s="147" t="s">
        <v>2200</v>
      </c>
      <c r="D23" s="291"/>
      <c r="E23" s="326"/>
      <c r="F23" s="327">
        <v>0</v>
      </c>
      <c r="G23" s="327">
        <v>0</v>
      </c>
      <c r="H23" s="327">
        <v>1.8080000000000001</v>
      </c>
      <c r="I23" s="327">
        <v>0</v>
      </c>
      <c r="J23" s="327">
        <v>0</v>
      </c>
      <c r="K23" s="327">
        <v>0</v>
      </c>
      <c r="L23" s="327">
        <v>0</v>
      </c>
      <c r="M23" s="327">
        <v>0</v>
      </c>
      <c r="N23" s="328">
        <f t="shared" si="0"/>
        <v>1.8080000000000001</v>
      </c>
      <c r="O23" s="327">
        <v>0</v>
      </c>
      <c r="P23" s="327">
        <v>0</v>
      </c>
      <c r="Q23" s="327">
        <v>0</v>
      </c>
      <c r="R23" s="328">
        <f>SUM(N23:Q23)</f>
        <v>1.8080000000000001</v>
      </c>
      <c r="S23" s="66" t="s">
        <v>364</v>
      </c>
    </row>
    <row r="24" spans="2:21" s="2" customFormat="1" ht="16.5" customHeight="1">
      <c r="B24" s="65" t="s">
        <v>2201</v>
      </c>
      <c r="C24" s="18" t="s">
        <v>2202</v>
      </c>
      <c r="D24" s="292" t="s">
        <v>2203</v>
      </c>
      <c r="E24" s="326"/>
      <c r="F24" s="327">
        <v>0</v>
      </c>
      <c r="G24" s="327">
        <v>0</v>
      </c>
      <c r="H24" s="327">
        <v>0.74</v>
      </c>
      <c r="I24" s="327">
        <v>0.74</v>
      </c>
      <c r="J24" s="327">
        <v>0.74</v>
      </c>
      <c r="K24" s="327">
        <v>0.74</v>
      </c>
      <c r="L24" s="327">
        <v>0.74</v>
      </c>
      <c r="M24" s="327">
        <v>0.74</v>
      </c>
      <c r="N24" s="328">
        <f t="shared" si="0"/>
        <v>4.4400000000000004</v>
      </c>
      <c r="O24" s="327">
        <f>0.74*6</f>
        <v>4.4399999999999995</v>
      </c>
      <c r="P24" s="327">
        <f>0.74*6</f>
        <v>4.4399999999999995</v>
      </c>
      <c r="Q24" s="327">
        <f>0.74*6</f>
        <v>4.4399999999999995</v>
      </c>
      <c r="R24" s="328">
        <f t="shared" si="1"/>
        <v>17.759999999999998</v>
      </c>
      <c r="S24" s="66" t="s">
        <v>364</v>
      </c>
    </row>
    <row r="25" spans="2:21" s="2" customFormat="1" ht="16.5" customHeight="1">
      <c r="B25" s="65" t="s">
        <v>2204</v>
      </c>
      <c r="C25" s="209" t="s">
        <v>2205</v>
      </c>
      <c r="D25" s="292" t="s">
        <v>2206</v>
      </c>
      <c r="E25" s="326"/>
      <c r="F25" s="327">
        <v>0</v>
      </c>
      <c r="G25" s="327">
        <v>0</v>
      </c>
      <c r="H25" s="327">
        <v>-3.2000000000000001E-2</v>
      </c>
      <c r="I25" s="327">
        <v>-0.28499999999999998</v>
      </c>
      <c r="J25" s="327">
        <v>-0.29599999999999999</v>
      </c>
      <c r="K25" s="327">
        <v>-0.29599999999999999</v>
      </c>
      <c r="L25" s="327">
        <v>-0.30599999999999999</v>
      </c>
      <c r="M25" s="327">
        <v>-0.28499999999999998</v>
      </c>
      <c r="N25" s="328">
        <f t="shared" si="0"/>
        <v>-1.5</v>
      </c>
      <c r="O25" s="327">
        <v>0</v>
      </c>
      <c r="P25" s="327">
        <v>0</v>
      </c>
      <c r="Q25" s="327">
        <v>0</v>
      </c>
      <c r="R25" s="328">
        <f t="shared" si="1"/>
        <v>-1.5</v>
      </c>
      <c r="S25" s="66" t="s">
        <v>2190</v>
      </c>
    </row>
    <row r="26" spans="2:21" s="2" customFormat="1" ht="14.45">
      <c r="B26" s="65" t="s">
        <v>2207</v>
      </c>
      <c r="C26" s="209" t="s">
        <v>2208</v>
      </c>
      <c r="D26" s="209" t="s">
        <v>2208</v>
      </c>
      <c r="E26" s="326"/>
      <c r="F26" s="327">
        <v>0</v>
      </c>
      <c r="G26" s="327">
        <v>0</v>
      </c>
      <c r="H26" s="327">
        <v>-0.26400000000000001</v>
      </c>
      <c r="I26" s="327">
        <v>-0.27500000000000002</v>
      </c>
      <c r="J26" s="327">
        <v>-0.27500000000000002</v>
      </c>
      <c r="K26" s="327">
        <v>-0.28499999999999998</v>
      </c>
      <c r="L26" s="327">
        <v>-0.29599999999999999</v>
      </c>
      <c r="M26" s="327">
        <v>-0.30599999999999999</v>
      </c>
      <c r="N26" s="328">
        <f t="shared" si="0"/>
        <v>-1.7010000000000001</v>
      </c>
      <c r="O26" s="327">
        <v>0</v>
      </c>
      <c r="P26" s="327">
        <v>0</v>
      </c>
      <c r="Q26" s="327">
        <v>0</v>
      </c>
      <c r="R26" s="328">
        <f t="shared" si="1"/>
        <v>-1.7010000000000001</v>
      </c>
      <c r="S26" s="66" t="s">
        <v>2190</v>
      </c>
    </row>
    <row r="27" spans="2:21" s="2" customFormat="1" ht="16.5" customHeight="1">
      <c r="B27" s="65" t="s">
        <v>2209</v>
      </c>
      <c r="C27" s="18" t="s">
        <v>2210</v>
      </c>
      <c r="D27" s="37" t="s">
        <v>2211</v>
      </c>
      <c r="E27" s="326"/>
      <c r="F27" s="327">
        <v>0</v>
      </c>
      <c r="G27" s="327">
        <v>0</v>
      </c>
      <c r="H27" s="327">
        <v>-3.573</v>
      </c>
      <c r="I27" s="327">
        <v>-3.5779999999999998</v>
      </c>
      <c r="J27" s="327">
        <v>-3.5619999999999998</v>
      </c>
      <c r="K27" s="327">
        <v>-3.7050000000000001</v>
      </c>
      <c r="L27" s="327">
        <v>-3.738</v>
      </c>
      <c r="M27" s="327">
        <v>-3.7519999999999998</v>
      </c>
      <c r="N27" s="328">
        <f t="shared" si="0"/>
        <v>-21.907999999999998</v>
      </c>
      <c r="O27" s="327">
        <v>-22.672999999999998</v>
      </c>
      <c r="P27" s="327">
        <v>-22.389000000000003</v>
      </c>
      <c r="Q27" s="327">
        <v>-22.000999999999998</v>
      </c>
      <c r="R27" s="328">
        <f t="shared" si="1"/>
        <v>-88.971000000000004</v>
      </c>
      <c r="S27" s="66" t="s">
        <v>364</v>
      </c>
    </row>
    <row r="28" spans="2:21" s="2" customFormat="1" ht="16.5" customHeight="1">
      <c r="B28" s="65" t="s">
        <v>2212</v>
      </c>
      <c r="C28" s="18" t="s">
        <v>2213</v>
      </c>
      <c r="D28" s="292"/>
      <c r="E28" s="326"/>
      <c r="F28" s="327">
        <v>0</v>
      </c>
      <c r="G28" s="327">
        <v>0</v>
      </c>
      <c r="H28" s="327">
        <v>0</v>
      </c>
      <c r="I28" s="327">
        <v>0</v>
      </c>
      <c r="J28" s="327">
        <v>0</v>
      </c>
      <c r="K28" s="327">
        <v>0</v>
      </c>
      <c r="L28" s="327">
        <v>0</v>
      </c>
      <c r="M28" s="327">
        <v>0</v>
      </c>
      <c r="N28" s="328">
        <f t="shared" si="0"/>
        <v>0</v>
      </c>
      <c r="O28" s="327">
        <v>0</v>
      </c>
      <c r="P28" s="327">
        <v>0</v>
      </c>
      <c r="Q28" s="327">
        <v>0</v>
      </c>
      <c r="R28" s="328">
        <f t="shared" si="1"/>
        <v>0</v>
      </c>
      <c r="S28" s="66" t="s">
        <v>2214</v>
      </c>
    </row>
    <row r="29" spans="2:21" s="2" customFormat="1" ht="16.5" customHeight="1">
      <c r="B29" s="65" t="s">
        <v>2215</v>
      </c>
      <c r="C29" s="18" t="s">
        <v>2216</v>
      </c>
      <c r="D29" s="37"/>
      <c r="E29" s="326"/>
      <c r="F29" s="327">
        <v>0</v>
      </c>
      <c r="G29" s="327">
        <v>0</v>
      </c>
      <c r="H29" s="327">
        <v>0</v>
      </c>
      <c r="I29" s="327">
        <v>0</v>
      </c>
      <c r="J29" s="327">
        <v>0</v>
      </c>
      <c r="K29" s="327">
        <v>0</v>
      </c>
      <c r="L29" s="327">
        <v>0</v>
      </c>
      <c r="M29" s="327">
        <v>0</v>
      </c>
      <c r="N29" s="328">
        <f t="shared" si="0"/>
        <v>0</v>
      </c>
      <c r="O29" s="327">
        <v>0</v>
      </c>
      <c r="P29" s="327">
        <v>0</v>
      </c>
      <c r="Q29" s="327">
        <v>0</v>
      </c>
      <c r="R29" s="328">
        <f t="shared" si="1"/>
        <v>0</v>
      </c>
      <c r="S29" s="66" t="s">
        <v>2214</v>
      </c>
    </row>
    <row r="30" spans="2:21" s="2" customFormat="1" ht="16.5" customHeight="1">
      <c r="B30" s="65" t="s">
        <v>2217</v>
      </c>
      <c r="C30" s="84" t="s">
        <v>2218</v>
      </c>
      <c r="D30" s="293"/>
      <c r="E30" s="329">
        <f>SUM(E13:E29)</f>
        <v>0</v>
      </c>
      <c r="F30" s="329">
        <f t="shared" ref="F30:R30" si="2">SUM(F13:F29)</f>
        <v>28.055</v>
      </c>
      <c r="G30" s="329">
        <f t="shared" si="2"/>
        <v>23.720999999999997</v>
      </c>
      <c r="H30" s="329">
        <f t="shared" si="2"/>
        <v>14.777999999999999</v>
      </c>
      <c r="I30" s="329">
        <f t="shared" si="2"/>
        <v>-2.423</v>
      </c>
      <c r="J30" s="329">
        <f t="shared" si="2"/>
        <v>21.600999999999999</v>
      </c>
      <c r="K30" s="329">
        <f t="shared" si="2"/>
        <v>5.1150000000000002</v>
      </c>
      <c r="L30" s="329">
        <f t="shared" si="2"/>
        <v>2.1040000000000005</v>
      </c>
      <c r="M30" s="329">
        <f t="shared" si="2"/>
        <v>4.6700000000000008</v>
      </c>
      <c r="N30" s="329">
        <f>SUM(N13:N29)</f>
        <v>45.845000000000013</v>
      </c>
      <c r="O30" s="329">
        <f t="shared" si="2"/>
        <v>-8.19</v>
      </c>
      <c r="P30" s="329">
        <f t="shared" si="2"/>
        <v>-3.6120000000000019</v>
      </c>
      <c r="Q30" s="329">
        <f t="shared" si="2"/>
        <v>-14.304999999999998</v>
      </c>
      <c r="R30" s="329">
        <f t="shared" si="2"/>
        <v>19.738</v>
      </c>
      <c r="S30" s="66" t="s">
        <v>2190</v>
      </c>
      <c r="U30" s="294"/>
    </row>
    <row r="31" spans="2:21" s="2" customFormat="1" ht="16.5" customHeight="1">
      <c r="B31" s="65" t="s">
        <v>2219</v>
      </c>
      <c r="C31" s="85" t="s">
        <v>2220</v>
      </c>
      <c r="D31" s="37"/>
      <c r="E31" s="328">
        <f>$E$12+E30</f>
        <v>494.01600000000002</v>
      </c>
      <c r="F31" s="328">
        <f>E31+F30</f>
        <v>522.07100000000003</v>
      </c>
      <c r="G31" s="328">
        <f t="shared" ref="G31:M31" si="3">F31+G30</f>
        <v>545.79200000000003</v>
      </c>
      <c r="H31" s="328">
        <f>G31+H30</f>
        <v>560.57000000000005</v>
      </c>
      <c r="I31" s="328">
        <f t="shared" si="3"/>
        <v>558.14700000000005</v>
      </c>
      <c r="J31" s="328">
        <f t="shared" si="3"/>
        <v>579.74800000000005</v>
      </c>
      <c r="K31" s="328">
        <f t="shared" si="3"/>
        <v>584.86300000000006</v>
      </c>
      <c r="L31" s="328">
        <f t="shared" si="3"/>
        <v>586.9670000000001</v>
      </c>
      <c r="M31" s="328">
        <f t="shared" si="3"/>
        <v>591.63700000000006</v>
      </c>
      <c r="N31" s="328">
        <f>SUM(H31:M31)</f>
        <v>3461.9320000000007</v>
      </c>
      <c r="O31" s="328">
        <f>M31+O30</f>
        <v>583.447</v>
      </c>
      <c r="P31" s="328">
        <f>O31+P30</f>
        <v>579.83500000000004</v>
      </c>
      <c r="Q31" s="328">
        <f>P31+Q30</f>
        <v>565.53000000000009</v>
      </c>
      <c r="R31" s="328">
        <f>SUM(N31:Q31)</f>
        <v>5190.7440000000006</v>
      </c>
      <c r="S31" s="66" t="s">
        <v>2221</v>
      </c>
    </row>
    <row r="32" spans="2:21" s="2" customFormat="1" ht="16.5" customHeight="1">
      <c r="B32" s="65" t="s">
        <v>2222</v>
      </c>
      <c r="C32" s="86" t="s">
        <v>2223</v>
      </c>
      <c r="D32" s="295" t="s">
        <v>2224</v>
      </c>
      <c r="E32" s="327">
        <v>0</v>
      </c>
      <c r="F32" s="327">
        <v>0</v>
      </c>
      <c r="G32" s="327">
        <v>0</v>
      </c>
      <c r="H32" s="327">
        <v>0</v>
      </c>
      <c r="I32" s="327">
        <v>0</v>
      </c>
      <c r="J32" s="327">
        <v>0</v>
      </c>
      <c r="K32" s="327">
        <v>0</v>
      </c>
      <c r="L32" s="327">
        <v>0</v>
      </c>
      <c r="M32" s="327">
        <v>0</v>
      </c>
      <c r="N32" s="330">
        <f>SUM(H32:M32)</f>
        <v>0</v>
      </c>
      <c r="O32" s="327">
        <v>0</v>
      </c>
      <c r="P32" s="327">
        <v>0</v>
      </c>
      <c r="Q32" s="327">
        <v>0</v>
      </c>
      <c r="R32" s="330">
        <f>SUM(N32:Q32)</f>
        <v>0</v>
      </c>
      <c r="S32" s="66" t="s">
        <v>2214</v>
      </c>
    </row>
    <row r="33" spans="2:19" s="2" customFormat="1" ht="16.5" customHeight="1">
      <c r="B33" s="65" t="s">
        <v>2225</v>
      </c>
      <c r="C33" s="37" t="s">
        <v>2226</v>
      </c>
      <c r="D33" s="292" t="s">
        <v>2227</v>
      </c>
      <c r="E33" s="327">
        <v>0</v>
      </c>
      <c r="F33" s="327">
        <v>0</v>
      </c>
      <c r="G33" s="327">
        <v>0</v>
      </c>
      <c r="H33" s="327">
        <v>0</v>
      </c>
      <c r="I33" s="327">
        <v>0</v>
      </c>
      <c r="J33" s="327">
        <v>0</v>
      </c>
      <c r="K33" s="327">
        <v>0</v>
      </c>
      <c r="L33" s="327">
        <v>0</v>
      </c>
      <c r="M33" s="327">
        <v>0</v>
      </c>
      <c r="N33" s="328">
        <f t="shared" ref="N33" si="4">SUM(H33:M33)</f>
        <v>0</v>
      </c>
      <c r="O33" s="327">
        <v>0</v>
      </c>
      <c r="P33" s="327">
        <v>0</v>
      </c>
      <c r="Q33" s="327">
        <v>0</v>
      </c>
      <c r="R33" s="328">
        <f t="shared" ref="R33" si="5">SUM(N33:Q33)</f>
        <v>0</v>
      </c>
      <c r="S33" s="66" t="s">
        <v>2214</v>
      </c>
    </row>
    <row r="34" spans="2:19" ht="14.45">
      <c r="E34" s="296"/>
      <c r="F34" s="296"/>
      <c r="G34" s="296"/>
      <c r="H34" s="296"/>
      <c r="I34" s="296"/>
      <c r="J34" s="296"/>
      <c r="K34" s="296"/>
      <c r="L34" s="296"/>
      <c r="M34" s="296"/>
    </row>
    <row r="35" spans="2:19" ht="14.45">
      <c r="E35" s="297"/>
      <c r="F35" s="297"/>
      <c r="G35" s="297"/>
      <c r="H35" s="297"/>
      <c r="I35" s="297"/>
      <c r="J35" s="297"/>
      <c r="K35" s="297"/>
      <c r="L35" s="297"/>
      <c r="M35" s="297"/>
      <c r="O35" s="297"/>
      <c r="P35" s="297"/>
      <c r="Q35" s="297"/>
    </row>
    <row r="36" spans="2:19" ht="14.45">
      <c r="E36" s="296"/>
      <c r="F36" s="298"/>
      <c r="G36" s="298"/>
      <c r="H36" s="298"/>
      <c r="I36" s="298"/>
      <c r="J36" s="298"/>
      <c r="K36" s="298"/>
      <c r="L36" s="298"/>
      <c r="M36" s="298"/>
      <c r="N36" s="297"/>
    </row>
    <row r="37" spans="2:19" s="3" customFormat="1" ht="14.45">
      <c r="C37" s="431" t="s">
        <v>2228</v>
      </c>
      <c r="D37" s="431"/>
      <c r="E37" s="431"/>
      <c r="F37" s="431"/>
      <c r="G37" s="431"/>
      <c r="H37" s="431"/>
      <c r="I37" s="431"/>
      <c r="J37" s="431"/>
      <c r="K37" s="431"/>
      <c r="L37" s="431"/>
      <c r="M37" s="431"/>
      <c r="N37" s="431"/>
      <c r="O37" s="431"/>
      <c r="P37" s="431"/>
      <c r="Q37" s="431"/>
      <c r="R37" s="431"/>
      <c r="S37" s="431"/>
    </row>
    <row r="38" spans="2:19" s="3" customFormat="1" ht="14.45">
      <c r="C38" s="154" t="s">
        <v>4</v>
      </c>
      <c r="D38" s="287"/>
      <c r="E38" s="71">
        <v>1</v>
      </c>
      <c r="F38" s="71">
        <v>2</v>
      </c>
      <c r="G38" s="71">
        <v>3</v>
      </c>
      <c r="H38" s="71">
        <v>4</v>
      </c>
      <c r="I38" s="71">
        <v>5</v>
      </c>
      <c r="J38" s="71">
        <v>6</v>
      </c>
      <c r="K38" s="71">
        <v>7</v>
      </c>
      <c r="L38" s="71">
        <v>8</v>
      </c>
      <c r="M38" s="71">
        <v>9</v>
      </c>
      <c r="N38" s="71">
        <v>10</v>
      </c>
      <c r="O38" s="71">
        <v>11</v>
      </c>
      <c r="P38" s="71">
        <v>12</v>
      </c>
      <c r="Q38" s="71">
        <v>13</v>
      </c>
      <c r="R38" s="71">
        <v>14</v>
      </c>
      <c r="S38" s="71">
        <v>15</v>
      </c>
    </row>
    <row r="39" spans="2:19" s="3" customFormat="1" ht="16.5" customHeight="1">
      <c r="B39" s="24"/>
      <c r="C39" s="231"/>
      <c r="D39" s="299"/>
      <c r="E39" s="424" t="s">
        <v>2162</v>
      </c>
      <c r="F39" s="424"/>
      <c r="G39" s="424"/>
      <c r="H39" s="424"/>
      <c r="I39" s="424"/>
      <c r="J39" s="424"/>
      <c r="K39" s="424"/>
      <c r="L39" s="424"/>
      <c r="M39" s="424"/>
      <c r="N39" s="424"/>
      <c r="O39" s="424"/>
      <c r="P39" s="424"/>
      <c r="Q39" s="424"/>
      <c r="R39" s="425"/>
      <c r="S39" s="429" t="s">
        <v>338</v>
      </c>
    </row>
    <row r="40" spans="2:19" s="3" customFormat="1" ht="43.5">
      <c r="B40" s="61" t="s">
        <v>5</v>
      </c>
      <c r="C40" s="233" t="s">
        <v>2229</v>
      </c>
      <c r="D40" s="300" t="s">
        <v>2164</v>
      </c>
      <c r="E40" s="203" t="s">
        <v>2165</v>
      </c>
      <c r="F40" s="82" t="s">
        <v>2166</v>
      </c>
      <c r="G40" s="81" t="s">
        <v>2167</v>
      </c>
      <c r="H40" s="81" t="s">
        <v>2168</v>
      </c>
      <c r="I40" s="81" t="s">
        <v>10</v>
      </c>
      <c r="J40" s="81" t="s">
        <v>11</v>
      </c>
      <c r="K40" s="81" t="s">
        <v>12</v>
      </c>
      <c r="L40" s="81" t="s">
        <v>13</v>
      </c>
      <c r="M40" s="81" t="s">
        <v>14</v>
      </c>
      <c r="N40" s="81" t="s">
        <v>2169</v>
      </c>
      <c r="O40" s="82" t="s">
        <v>2170</v>
      </c>
      <c r="P40" s="82" t="s">
        <v>2171</v>
      </c>
      <c r="Q40" s="82" t="s">
        <v>2172</v>
      </c>
      <c r="R40" s="82" t="s">
        <v>148</v>
      </c>
      <c r="S40" s="433"/>
    </row>
    <row r="41" spans="2:19" s="2" customFormat="1" ht="14.45">
      <c r="B41" s="65" t="s">
        <v>2230</v>
      </c>
      <c r="C41" s="23" t="s">
        <v>2231</v>
      </c>
      <c r="D41" s="85"/>
      <c r="E41" s="327">
        <v>165.595</v>
      </c>
      <c r="F41" s="326"/>
      <c r="G41" s="326"/>
      <c r="H41" s="326"/>
      <c r="I41" s="326"/>
      <c r="J41" s="326"/>
      <c r="K41" s="326"/>
      <c r="L41" s="326"/>
      <c r="M41" s="326"/>
      <c r="N41" s="326"/>
      <c r="O41" s="326"/>
      <c r="P41" s="326"/>
      <c r="Q41" s="326"/>
      <c r="R41" s="326"/>
      <c r="S41" s="66" t="s">
        <v>2176</v>
      </c>
    </row>
    <row r="42" spans="2:19" s="2" customFormat="1" ht="14.45">
      <c r="B42" s="65" t="s">
        <v>2232</v>
      </c>
      <c r="C42" s="23" t="s">
        <v>2233</v>
      </c>
      <c r="D42" s="291" t="s">
        <v>2185</v>
      </c>
      <c r="E42" s="326"/>
      <c r="F42" s="327">
        <v>0</v>
      </c>
      <c r="G42" s="327">
        <v>-26.39</v>
      </c>
      <c r="H42" s="327">
        <v>-7.2999999999999995E-2</v>
      </c>
      <c r="I42" s="327">
        <v>0</v>
      </c>
      <c r="J42" s="327">
        <v>0</v>
      </c>
      <c r="K42" s="327">
        <v>0</v>
      </c>
      <c r="L42" s="327">
        <v>0</v>
      </c>
      <c r="M42" s="327">
        <v>0</v>
      </c>
      <c r="N42" s="328">
        <f t="shared" ref="N42:N51" si="6">SUM(H42:M42)</f>
        <v>-7.2999999999999995E-2</v>
      </c>
      <c r="O42" s="327">
        <v>0</v>
      </c>
      <c r="P42" s="327">
        <v>0</v>
      </c>
      <c r="Q42" s="327">
        <v>0</v>
      </c>
      <c r="R42" s="328">
        <f t="shared" ref="R42:R49" si="7">SUM(N42:Q42)</f>
        <v>-7.2999999999999995E-2</v>
      </c>
      <c r="S42" s="66" t="s">
        <v>2176</v>
      </c>
    </row>
    <row r="43" spans="2:19" s="2" customFormat="1" ht="14.45">
      <c r="B43" s="65" t="s">
        <v>2234</v>
      </c>
      <c r="C43" s="23" t="s">
        <v>2233</v>
      </c>
      <c r="D43" s="291" t="s">
        <v>2187</v>
      </c>
      <c r="E43" s="326"/>
      <c r="F43" s="327">
        <v>0</v>
      </c>
      <c r="G43" s="327">
        <v>-18.792000000000002</v>
      </c>
      <c r="H43" s="327">
        <v>-4.99</v>
      </c>
      <c r="I43" s="327">
        <v>0</v>
      </c>
      <c r="J43" s="327">
        <v>0</v>
      </c>
      <c r="K43" s="327">
        <v>0</v>
      </c>
      <c r="L43" s="327">
        <v>0</v>
      </c>
      <c r="M43" s="327">
        <v>0</v>
      </c>
      <c r="N43" s="328">
        <f t="shared" si="6"/>
        <v>-4.99</v>
      </c>
      <c r="O43" s="327">
        <v>0</v>
      </c>
      <c r="P43" s="327">
        <v>0</v>
      </c>
      <c r="Q43" s="327">
        <v>0</v>
      </c>
      <c r="R43" s="328">
        <f t="shared" si="7"/>
        <v>-4.99</v>
      </c>
      <c r="S43" s="66" t="s">
        <v>2176</v>
      </c>
    </row>
    <row r="44" spans="2:19" s="2" customFormat="1" ht="14.45">
      <c r="B44" s="65" t="s">
        <v>2235</v>
      </c>
      <c r="C44" s="23" t="s">
        <v>2233</v>
      </c>
      <c r="D44" s="291" t="s">
        <v>2189</v>
      </c>
      <c r="E44" s="326"/>
      <c r="F44" s="327">
        <v>0</v>
      </c>
      <c r="G44" s="327">
        <v>0</v>
      </c>
      <c r="H44" s="327">
        <v>0</v>
      </c>
      <c r="I44" s="327">
        <v>0</v>
      </c>
      <c r="J44" s="327">
        <v>-35.584000000000003</v>
      </c>
      <c r="K44" s="327">
        <v>-3.101</v>
      </c>
      <c r="L44" s="327">
        <v>0</v>
      </c>
      <c r="M44" s="327">
        <v>0</v>
      </c>
      <c r="N44" s="328">
        <f t="shared" si="6"/>
        <v>-38.685000000000002</v>
      </c>
      <c r="O44" s="327">
        <v>0</v>
      </c>
      <c r="P44" s="327">
        <v>0</v>
      </c>
      <c r="Q44" s="327">
        <v>0</v>
      </c>
      <c r="R44" s="328">
        <f t="shared" si="7"/>
        <v>-38.685000000000002</v>
      </c>
      <c r="S44" s="66" t="s">
        <v>2176</v>
      </c>
    </row>
    <row r="45" spans="2:19" s="2" customFormat="1" ht="14.45">
      <c r="B45" s="65" t="s">
        <v>2236</v>
      </c>
      <c r="C45" s="23" t="s">
        <v>2233</v>
      </c>
      <c r="D45" s="291" t="s">
        <v>2192</v>
      </c>
      <c r="E45" s="326"/>
      <c r="F45" s="327">
        <v>0</v>
      </c>
      <c r="G45" s="327">
        <v>0</v>
      </c>
      <c r="H45" s="327">
        <v>0</v>
      </c>
      <c r="I45" s="327">
        <v>0</v>
      </c>
      <c r="J45" s="327">
        <v>-8.33</v>
      </c>
      <c r="K45" s="327">
        <v>-20.827999999999999</v>
      </c>
      <c r="L45" s="327">
        <v>0</v>
      </c>
      <c r="M45" s="327">
        <v>0</v>
      </c>
      <c r="N45" s="328">
        <f t="shared" si="6"/>
        <v>-29.158000000000001</v>
      </c>
      <c r="O45" s="327">
        <v>0</v>
      </c>
      <c r="P45" s="327">
        <v>0</v>
      </c>
      <c r="Q45" s="327">
        <v>0</v>
      </c>
      <c r="R45" s="328">
        <f t="shared" si="7"/>
        <v>-29.158000000000001</v>
      </c>
      <c r="S45" s="66" t="s">
        <v>2176</v>
      </c>
    </row>
    <row r="46" spans="2:19" s="2" customFormat="1" ht="14.45">
      <c r="B46" s="65" t="s">
        <v>2237</v>
      </c>
      <c r="C46" s="23" t="s">
        <v>2233</v>
      </c>
      <c r="D46" s="291" t="s">
        <v>2194</v>
      </c>
      <c r="E46" s="326"/>
      <c r="F46" s="327">
        <v>0</v>
      </c>
      <c r="G46" s="327">
        <v>0</v>
      </c>
      <c r="H46" s="327">
        <v>0</v>
      </c>
      <c r="I46" s="327">
        <v>0</v>
      </c>
      <c r="J46" s="327">
        <v>0</v>
      </c>
      <c r="K46" s="327">
        <v>0</v>
      </c>
      <c r="L46" s="327">
        <v>-10.403</v>
      </c>
      <c r="M46" s="327">
        <v>-3.2269999999999999</v>
      </c>
      <c r="N46" s="328">
        <f t="shared" si="6"/>
        <v>-13.63</v>
      </c>
      <c r="O46" s="327">
        <v>0</v>
      </c>
      <c r="P46" s="327">
        <v>0</v>
      </c>
      <c r="Q46" s="327">
        <v>0</v>
      </c>
      <c r="R46" s="328">
        <f t="shared" si="7"/>
        <v>-13.63</v>
      </c>
      <c r="S46" s="66" t="s">
        <v>2176</v>
      </c>
    </row>
    <row r="47" spans="2:19" s="2" customFormat="1" ht="14.45">
      <c r="B47" s="65" t="s">
        <v>2238</v>
      </c>
      <c r="C47" s="23" t="s">
        <v>2233</v>
      </c>
      <c r="D47" s="291" t="s">
        <v>2196</v>
      </c>
      <c r="E47" s="326"/>
      <c r="F47" s="327">
        <v>0</v>
      </c>
      <c r="G47" s="327">
        <v>0</v>
      </c>
      <c r="H47" s="327">
        <v>0</v>
      </c>
      <c r="I47" s="327">
        <v>0</v>
      </c>
      <c r="J47" s="327">
        <v>0</v>
      </c>
      <c r="K47" s="327">
        <v>0</v>
      </c>
      <c r="L47" s="327">
        <v>0</v>
      </c>
      <c r="M47" s="327">
        <v>-9.3460000000000001</v>
      </c>
      <c r="N47" s="328">
        <f t="shared" si="6"/>
        <v>-9.3460000000000001</v>
      </c>
      <c r="O47" s="327">
        <v>-9.3859999999999992</v>
      </c>
      <c r="P47" s="327">
        <v>0</v>
      </c>
      <c r="Q47" s="327">
        <v>0</v>
      </c>
      <c r="R47" s="328">
        <f t="shared" si="7"/>
        <v>-18.731999999999999</v>
      </c>
      <c r="S47" s="66" t="s">
        <v>2176</v>
      </c>
    </row>
    <row r="48" spans="2:19" s="2" customFormat="1" ht="14.45">
      <c r="B48" s="65" t="s">
        <v>2239</v>
      </c>
      <c r="C48" s="23" t="s">
        <v>2233</v>
      </c>
      <c r="D48" s="291" t="s">
        <v>2198</v>
      </c>
      <c r="E48" s="326"/>
      <c r="F48" s="327">
        <v>0</v>
      </c>
      <c r="G48" s="327">
        <v>0</v>
      </c>
      <c r="H48" s="327">
        <v>0</v>
      </c>
      <c r="I48" s="327">
        <v>0</v>
      </c>
      <c r="J48" s="327">
        <v>0</v>
      </c>
      <c r="K48" s="327">
        <v>0</v>
      </c>
      <c r="L48" s="327">
        <v>0</v>
      </c>
      <c r="M48" s="327">
        <v>0</v>
      </c>
      <c r="N48" s="328">
        <f t="shared" si="6"/>
        <v>0</v>
      </c>
      <c r="O48" s="327">
        <v>0</v>
      </c>
      <c r="P48" s="327">
        <v>-21.341000000000001</v>
      </c>
      <c r="Q48" s="327">
        <v>0</v>
      </c>
      <c r="R48" s="328">
        <f t="shared" si="7"/>
        <v>-21.341000000000001</v>
      </c>
      <c r="S48" s="66" t="s">
        <v>2176</v>
      </c>
    </row>
    <row r="49" spans="2:19" s="2" customFormat="1" ht="14.45">
      <c r="B49" s="65" t="s">
        <v>2240</v>
      </c>
      <c r="C49" s="23" t="s">
        <v>2241</v>
      </c>
      <c r="D49" s="291" t="s">
        <v>2242</v>
      </c>
      <c r="E49" s="326"/>
      <c r="F49" s="327">
        <v>1.5640000000000001</v>
      </c>
      <c r="G49" s="327">
        <v>1.593</v>
      </c>
      <c r="H49" s="327">
        <v>1.1739999999999999</v>
      </c>
      <c r="I49" s="327">
        <v>1.1359999999999999</v>
      </c>
      <c r="J49" s="327">
        <v>1.147</v>
      </c>
      <c r="K49" s="327">
        <v>0.72699999999999998</v>
      </c>
      <c r="L49" s="327">
        <v>0.5</v>
      </c>
      <c r="M49" s="327">
        <v>0.40300000000000002</v>
      </c>
      <c r="N49" s="328">
        <f t="shared" si="6"/>
        <v>5.0869999999999997</v>
      </c>
      <c r="O49" s="327">
        <v>1.274</v>
      </c>
      <c r="P49" s="327">
        <v>0.53100000000000003</v>
      </c>
      <c r="Q49" s="327">
        <v>0</v>
      </c>
      <c r="R49" s="328">
        <f t="shared" si="7"/>
        <v>6.8919999999999995</v>
      </c>
      <c r="S49" s="66" t="s">
        <v>355</v>
      </c>
    </row>
    <row r="50" spans="2:19" s="2" customFormat="1" ht="29.1">
      <c r="B50" s="65" t="s">
        <v>2243</v>
      </c>
      <c r="C50" s="23" t="s">
        <v>2244</v>
      </c>
      <c r="D50" s="37" t="s">
        <v>2245</v>
      </c>
      <c r="E50" s="326"/>
      <c r="F50" s="327">
        <v>-3.4430000000000001</v>
      </c>
      <c r="G50" s="327">
        <v>-0.33399999999999996</v>
      </c>
      <c r="H50" s="327">
        <v>-3.6999999999999998E-2</v>
      </c>
      <c r="I50" s="327">
        <v>0</v>
      </c>
      <c r="J50" s="327">
        <v>-0.32799999999999996</v>
      </c>
      <c r="K50" s="327">
        <v>-0.182</v>
      </c>
      <c r="L50" s="327">
        <v>-8.3000000000000004E-2</v>
      </c>
      <c r="M50" s="327">
        <v>1.27</v>
      </c>
      <c r="N50" s="328">
        <f t="shared" si="6"/>
        <v>0.64000000000000012</v>
      </c>
      <c r="O50" s="327">
        <v>1.4139999999999999</v>
      </c>
      <c r="P50" s="327">
        <v>-2.13</v>
      </c>
      <c r="Q50" s="327">
        <v>0</v>
      </c>
      <c r="R50" s="328">
        <f t="shared" ref="R50:R51" si="8">SUM(N50:Q50)</f>
        <v>-7.5999999999999623E-2</v>
      </c>
      <c r="S50" s="66" t="s">
        <v>378</v>
      </c>
    </row>
    <row r="51" spans="2:19" s="2" customFormat="1" ht="14.45">
      <c r="B51" s="65" t="s">
        <v>2246</v>
      </c>
      <c r="C51" s="23" t="s">
        <v>2247</v>
      </c>
      <c r="D51" s="37"/>
      <c r="E51" s="328">
        <f>SUM(E42:E50)</f>
        <v>0</v>
      </c>
      <c r="F51" s="328">
        <f>SUM(F42:F50)</f>
        <v>-1.879</v>
      </c>
      <c r="G51" s="328">
        <f t="shared" ref="G51:M51" si="9">SUM(G42:G50)</f>
        <v>-43.923000000000002</v>
      </c>
      <c r="H51" s="328">
        <f t="shared" si="9"/>
        <v>-3.9260000000000006</v>
      </c>
      <c r="I51" s="328">
        <f t="shared" si="9"/>
        <v>1.1359999999999999</v>
      </c>
      <c r="J51" s="328">
        <f t="shared" si="9"/>
        <v>-43.095000000000006</v>
      </c>
      <c r="K51" s="328">
        <f t="shared" si="9"/>
        <v>-23.383999999999997</v>
      </c>
      <c r="L51" s="328">
        <f t="shared" si="9"/>
        <v>-9.9860000000000007</v>
      </c>
      <c r="M51" s="328">
        <f t="shared" si="9"/>
        <v>-10.9</v>
      </c>
      <c r="N51" s="328">
        <f t="shared" si="6"/>
        <v>-90.155000000000015</v>
      </c>
      <c r="O51" s="328">
        <f>SUM(O42:O50)</f>
        <v>-6.6979999999999986</v>
      </c>
      <c r="P51" s="328">
        <f t="shared" ref="P51:Q51" si="10">SUM(P42:P50)</f>
        <v>-22.94</v>
      </c>
      <c r="Q51" s="328">
        <f t="shared" si="10"/>
        <v>0</v>
      </c>
      <c r="R51" s="328">
        <f t="shared" si="8"/>
        <v>-119.79300000000001</v>
      </c>
      <c r="S51" s="66" t="s">
        <v>364</v>
      </c>
    </row>
    <row r="52" spans="2:19" s="2" customFormat="1" ht="14.45">
      <c r="B52" s="65" t="s">
        <v>2248</v>
      </c>
      <c r="C52" s="23" t="s">
        <v>2249</v>
      </c>
      <c r="D52" s="37"/>
      <c r="E52" s="328">
        <f>E41+E51</f>
        <v>165.595</v>
      </c>
      <c r="F52" s="328">
        <f t="shared" ref="F52:R52" si="11">E52+F51</f>
        <v>163.71600000000001</v>
      </c>
      <c r="G52" s="328">
        <f t="shared" si="11"/>
        <v>119.79300000000001</v>
      </c>
      <c r="H52" s="328">
        <f t="shared" si="11"/>
        <v>115.867</v>
      </c>
      <c r="I52" s="328">
        <f t="shared" si="11"/>
        <v>117.003</v>
      </c>
      <c r="J52" s="328">
        <f t="shared" si="11"/>
        <v>73.907999999999987</v>
      </c>
      <c r="K52" s="328">
        <f t="shared" si="11"/>
        <v>50.523999999999987</v>
      </c>
      <c r="L52" s="328">
        <f t="shared" si="11"/>
        <v>40.537999999999982</v>
      </c>
      <c r="M52" s="328">
        <f t="shared" si="11"/>
        <v>29.637999999999984</v>
      </c>
      <c r="N52" s="328">
        <f>SUM(H52:M52)</f>
        <v>427.47800000000001</v>
      </c>
      <c r="O52" s="328">
        <f>M52+O51</f>
        <v>22.939999999999984</v>
      </c>
      <c r="P52" s="328">
        <f t="shared" si="11"/>
        <v>0</v>
      </c>
      <c r="Q52" s="328">
        <f t="shared" si="11"/>
        <v>0</v>
      </c>
      <c r="R52" s="328">
        <f t="shared" si="11"/>
        <v>-119.79300000000001</v>
      </c>
      <c r="S52" s="66" t="s">
        <v>363</v>
      </c>
    </row>
    <row r="53" spans="2:19" ht="14.45">
      <c r="F53" s="301"/>
      <c r="G53" s="297"/>
      <c r="H53" s="297"/>
      <c r="I53" s="297"/>
      <c r="J53" s="297"/>
      <c r="K53" s="297"/>
      <c r="L53" s="297"/>
      <c r="M53" s="297"/>
    </row>
    <row r="54" spans="2:19" ht="14.45">
      <c r="E54" s="301"/>
      <c r="F54" s="301"/>
      <c r="G54" s="301"/>
      <c r="H54" s="301"/>
      <c r="I54" s="301"/>
      <c r="J54" s="301"/>
      <c r="K54" s="301"/>
      <c r="L54" s="301"/>
      <c r="M54" s="301"/>
      <c r="N54" s="297"/>
      <c r="P54" s="301"/>
      <c r="Q54" s="301"/>
    </row>
    <row r="55" spans="2:19" ht="14.45">
      <c r="E55" s="297"/>
      <c r="F55" s="297"/>
      <c r="G55" s="297"/>
      <c r="H55" s="297"/>
      <c r="I55" s="297"/>
      <c r="J55" s="297"/>
      <c r="K55" s="297"/>
      <c r="L55" s="297"/>
      <c r="M55" s="297"/>
      <c r="O55" s="297"/>
      <c r="P55" s="297"/>
    </row>
    <row r="56" spans="2:19" s="3" customFormat="1" ht="14.45">
      <c r="C56" s="431" t="s">
        <v>2250</v>
      </c>
      <c r="D56" s="431"/>
      <c r="E56" s="431"/>
      <c r="F56" s="431"/>
      <c r="G56" s="431"/>
      <c r="H56" s="431"/>
      <c r="I56" s="431"/>
      <c r="J56" s="431"/>
      <c r="K56" s="431"/>
      <c r="L56" s="431"/>
      <c r="M56" s="431"/>
      <c r="N56" s="431"/>
      <c r="O56" s="431"/>
      <c r="P56" s="431"/>
      <c r="Q56" s="431"/>
      <c r="R56" s="431"/>
      <c r="S56" s="431"/>
    </row>
    <row r="57" spans="2:19" s="3" customFormat="1" ht="14.45">
      <c r="C57" s="232" t="s">
        <v>4</v>
      </c>
      <c r="D57" s="302"/>
      <c r="E57" s="71">
        <v>1</v>
      </c>
      <c r="F57" s="71">
        <v>2</v>
      </c>
      <c r="G57" s="71">
        <v>3</v>
      </c>
      <c r="H57" s="71">
        <v>4</v>
      </c>
      <c r="I57" s="71">
        <v>5</v>
      </c>
      <c r="J57" s="71">
        <v>6</v>
      </c>
      <c r="K57" s="71">
        <v>7</v>
      </c>
      <c r="L57" s="71">
        <v>8</v>
      </c>
      <c r="M57" s="71">
        <v>9</v>
      </c>
      <c r="N57" s="71">
        <v>10</v>
      </c>
      <c r="O57" s="71">
        <v>11</v>
      </c>
      <c r="P57" s="71">
        <v>12</v>
      </c>
      <c r="Q57" s="71">
        <v>13</v>
      </c>
      <c r="R57" s="71">
        <v>14</v>
      </c>
      <c r="S57" s="71">
        <v>15</v>
      </c>
    </row>
    <row r="58" spans="2:19" s="3" customFormat="1" ht="14.45">
      <c r="B58" s="24"/>
      <c r="C58" s="231"/>
      <c r="D58" s="299"/>
      <c r="E58" s="360" t="s">
        <v>2251</v>
      </c>
      <c r="F58" s="360"/>
      <c r="G58" s="360"/>
      <c r="H58" s="360"/>
      <c r="I58" s="360"/>
      <c r="J58" s="360"/>
      <c r="K58" s="360"/>
      <c r="L58" s="360"/>
      <c r="M58" s="360"/>
      <c r="N58" s="360"/>
      <c r="O58" s="360"/>
      <c r="P58" s="360"/>
      <c r="Q58" s="360"/>
      <c r="R58" s="360"/>
      <c r="S58" s="432" t="s">
        <v>338</v>
      </c>
    </row>
    <row r="59" spans="2:19" s="3" customFormat="1" ht="43.5">
      <c r="B59" s="27" t="s">
        <v>5</v>
      </c>
      <c r="C59" s="74" t="s">
        <v>2252</v>
      </c>
      <c r="D59" s="303" t="s">
        <v>2164</v>
      </c>
      <c r="E59" s="203" t="s">
        <v>2165</v>
      </c>
      <c r="F59" s="26" t="s">
        <v>2166</v>
      </c>
      <c r="G59" s="25" t="s">
        <v>2167</v>
      </c>
      <c r="H59" s="25" t="s">
        <v>2168</v>
      </c>
      <c r="I59" s="25" t="s">
        <v>10</v>
      </c>
      <c r="J59" s="25" t="s">
        <v>11</v>
      </c>
      <c r="K59" s="25" t="s">
        <v>12</v>
      </c>
      <c r="L59" s="25" t="s">
        <v>13</v>
      </c>
      <c r="M59" s="25" t="s">
        <v>14</v>
      </c>
      <c r="N59" s="25" t="s">
        <v>2169</v>
      </c>
      <c r="O59" s="26" t="s">
        <v>2170</v>
      </c>
      <c r="P59" s="26" t="s">
        <v>2171</v>
      </c>
      <c r="Q59" s="26" t="s">
        <v>2172</v>
      </c>
      <c r="R59" s="26" t="s">
        <v>148</v>
      </c>
      <c r="S59" s="432"/>
    </row>
    <row r="60" spans="2:19" s="2" customFormat="1" ht="16.5" customHeight="1">
      <c r="B60" s="225" t="s">
        <v>2253</v>
      </c>
      <c r="C60" s="23" t="s">
        <v>2254</v>
      </c>
      <c r="D60" s="290"/>
      <c r="E60" s="59">
        <f t="shared" ref="E60:M60" si="12">E52</f>
        <v>165.595</v>
      </c>
      <c r="F60" s="59">
        <f t="shared" si="12"/>
        <v>163.71600000000001</v>
      </c>
      <c r="G60" s="59">
        <f t="shared" si="12"/>
        <v>119.79300000000001</v>
      </c>
      <c r="H60" s="59">
        <f t="shared" si="12"/>
        <v>115.867</v>
      </c>
      <c r="I60" s="59">
        <f t="shared" si="12"/>
        <v>117.003</v>
      </c>
      <c r="J60" s="59">
        <f t="shared" si="12"/>
        <v>73.907999999999987</v>
      </c>
      <c r="K60" s="59">
        <f t="shared" si="12"/>
        <v>50.523999999999987</v>
      </c>
      <c r="L60" s="59">
        <f t="shared" si="12"/>
        <v>40.537999999999982</v>
      </c>
      <c r="M60" s="59">
        <f t="shared" si="12"/>
        <v>29.637999999999984</v>
      </c>
      <c r="N60" s="59">
        <f>SUM(H60:M60)</f>
        <v>427.47800000000001</v>
      </c>
      <c r="O60" s="59">
        <f>O52</f>
        <v>22.939999999999984</v>
      </c>
      <c r="P60" s="59">
        <f>P52</f>
        <v>0</v>
      </c>
      <c r="Q60" s="59">
        <f>Q52</f>
        <v>0</v>
      </c>
      <c r="R60" s="59">
        <f>SUM(N60:Q60)</f>
        <v>450.41800000000001</v>
      </c>
      <c r="S60" s="66" t="str">
        <f>S52</f>
        <v>B2</v>
      </c>
    </row>
    <row r="61" spans="2:19" s="2" customFormat="1" ht="16.5" customHeight="1">
      <c r="B61" s="225" t="s">
        <v>2255</v>
      </c>
      <c r="C61" s="23" t="s">
        <v>2256</v>
      </c>
      <c r="D61" s="290"/>
      <c r="E61" s="55">
        <v>139.78399999999999</v>
      </c>
      <c r="F61" s="55">
        <v>150.012</v>
      </c>
      <c r="G61" s="55">
        <v>154.011</v>
      </c>
      <c r="H61" s="55">
        <v>157.321</v>
      </c>
      <c r="I61" s="55">
        <v>160.47</v>
      </c>
      <c r="J61" s="55">
        <v>161.93600000000001</v>
      </c>
      <c r="K61" s="55">
        <v>163.03700000000001</v>
      </c>
      <c r="L61" s="55">
        <v>165.63499999999999</v>
      </c>
      <c r="M61" s="55">
        <v>166.61699999999999</v>
      </c>
      <c r="N61" s="59">
        <f t="shared" ref="N61:N63" si="13">SUM(H61:M61)</f>
        <v>975.01599999999996</v>
      </c>
      <c r="O61" s="55">
        <v>177.63200000000001</v>
      </c>
      <c r="P61" s="55">
        <v>185.30600000000001</v>
      </c>
      <c r="Q61" s="55">
        <v>187.56</v>
      </c>
      <c r="R61" s="59">
        <f t="shared" ref="R61:R63" si="14">SUM(N61:Q61)</f>
        <v>1525.5139999999999</v>
      </c>
      <c r="S61" s="66" t="s">
        <v>363</v>
      </c>
    </row>
    <row r="62" spans="2:19" s="2" customFormat="1" ht="16.5" customHeight="1">
      <c r="B62" s="225" t="s">
        <v>2257</v>
      </c>
      <c r="C62" s="23" t="s">
        <v>2258</v>
      </c>
      <c r="D62" s="290" t="s">
        <v>2259</v>
      </c>
      <c r="E62" s="55">
        <v>-16.129000000000001</v>
      </c>
      <c r="F62" s="55">
        <v>0</v>
      </c>
      <c r="G62" s="55">
        <v>0</v>
      </c>
      <c r="H62" s="55">
        <v>0</v>
      </c>
      <c r="I62" s="55">
        <v>1.0329999999999999</v>
      </c>
      <c r="J62" s="55">
        <v>8.0609999999999999</v>
      </c>
      <c r="K62" s="55">
        <v>14.282999999999999</v>
      </c>
      <c r="L62" s="55">
        <v>19.664999999999999</v>
      </c>
      <c r="M62" s="55">
        <v>25.068000000000001</v>
      </c>
      <c r="N62" s="59">
        <f t="shared" si="13"/>
        <v>68.11</v>
      </c>
      <c r="O62" s="55">
        <v>104.13958087654611</v>
      </c>
      <c r="P62" s="55">
        <v>154.44372857600354</v>
      </c>
      <c r="Q62" s="55">
        <v>211.01932805947413</v>
      </c>
      <c r="R62" s="59">
        <f t="shared" si="14"/>
        <v>537.71263751202378</v>
      </c>
      <c r="S62" s="66" t="s">
        <v>364</v>
      </c>
    </row>
    <row r="63" spans="2:19" s="2" customFormat="1" ht="16.5" customHeight="1">
      <c r="B63" s="225" t="s">
        <v>2260</v>
      </c>
      <c r="C63" s="23" t="s">
        <v>2261</v>
      </c>
      <c r="D63" s="290"/>
      <c r="E63" s="55">
        <v>39.100999999999999</v>
      </c>
      <c r="F63" s="55">
        <v>35.923999999999999</v>
      </c>
      <c r="G63" s="55">
        <v>29.513999999999999</v>
      </c>
      <c r="H63" s="55">
        <v>30.048999999999999</v>
      </c>
      <c r="I63" s="55">
        <v>30.048999999999999</v>
      </c>
      <c r="J63" s="55">
        <v>30.048999999999999</v>
      </c>
      <c r="K63" s="55">
        <v>30.048999999999999</v>
      </c>
      <c r="L63" s="55">
        <v>30.048999999999999</v>
      </c>
      <c r="M63" s="55">
        <v>30.048999999999999</v>
      </c>
      <c r="N63" s="59">
        <f t="shared" si="13"/>
        <v>180.29400000000001</v>
      </c>
      <c r="O63" s="55">
        <v>30.048999999999999</v>
      </c>
      <c r="P63" s="55">
        <v>30.048999999999999</v>
      </c>
      <c r="Q63" s="55">
        <v>30.048999999999999</v>
      </c>
      <c r="R63" s="59">
        <f t="shared" si="14"/>
        <v>270.44100000000003</v>
      </c>
      <c r="S63" s="66" t="s">
        <v>354</v>
      </c>
    </row>
    <row r="64" spans="2:19" s="2" customFormat="1" ht="16.5" customHeight="1">
      <c r="B64" s="225" t="s">
        <v>2262</v>
      </c>
      <c r="C64" s="85" t="s">
        <v>2263</v>
      </c>
      <c r="D64" s="37"/>
      <c r="E64" s="59">
        <f>SUM(E60:E63)</f>
        <v>328.351</v>
      </c>
      <c r="F64" s="59">
        <f t="shared" ref="F64:G64" si="15">SUM(F60:F63)</f>
        <v>349.65199999999999</v>
      </c>
      <c r="G64" s="59">
        <f t="shared" si="15"/>
        <v>303.31799999999998</v>
      </c>
      <c r="H64" s="59">
        <f>SUM(H60:H63)</f>
        <v>303.23699999999997</v>
      </c>
      <c r="I64" s="59">
        <f t="shared" ref="I64:Q64" si="16">SUM(I60:I63)</f>
        <v>308.55500000000001</v>
      </c>
      <c r="J64" s="59">
        <f t="shared" si="16"/>
        <v>273.95400000000001</v>
      </c>
      <c r="K64" s="59">
        <f t="shared" si="16"/>
        <v>257.89299999999997</v>
      </c>
      <c r="L64" s="59">
        <f t="shared" si="16"/>
        <v>255.88699999999997</v>
      </c>
      <c r="M64" s="59">
        <f t="shared" si="16"/>
        <v>251.37199999999999</v>
      </c>
      <c r="N64" s="59">
        <f t="shared" si="16"/>
        <v>1650.8979999999999</v>
      </c>
      <c r="O64" s="59">
        <f t="shared" si="16"/>
        <v>334.7605808765461</v>
      </c>
      <c r="P64" s="59">
        <f t="shared" si="16"/>
        <v>369.79872857600355</v>
      </c>
      <c r="Q64" s="59">
        <f t="shared" si="16"/>
        <v>428.62832805947414</v>
      </c>
      <c r="R64" s="59">
        <f>SUM(N64:Q64)</f>
        <v>2784.0856375120238</v>
      </c>
      <c r="S64" s="66" t="s">
        <v>364</v>
      </c>
    </row>
    <row r="65" spans="2:29" s="2" customFormat="1" ht="14.45">
      <c r="B65" s="226" t="s">
        <v>2264</v>
      </c>
      <c r="C65" s="86" t="s">
        <v>2265</v>
      </c>
      <c r="D65" s="295" t="s">
        <v>2224</v>
      </c>
      <c r="E65" s="70">
        <v>0</v>
      </c>
      <c r="F65" s="70">
        <v>0</v>
      </c>
      <c r="G65" s="70">
        <v>0</v>
      </c>
      <c r="H65" s="70">
        <v>0</v>
      </c>
      <c r="I65" s="70">
        <v>1.9279999999999999</v>
      </c>
      <c r="J65" s="70">
        <v>2.9249999999999998</v>
      </c>
      <c r="K65" s="70">
        <v>3.9790000000000001</v>
      </c>
      <c r="L65" s="70">
        <v>5.109</v>
      </c>
      <c r="M65" s="70">
        <v>6.32</v>
      </c>
      <c r="N65" s="150">
        <f>SUM(H65:M65)</f>
        <v>20.261000000000003</v>
      </c>
      <c r="O65" s="70">
        <v>2.7909999999999999</v>
      </c>
      <c r="P65" s="70">
        <v>-9.3249999999999993</v>
      </c>
      <c r="Q65" s="70">
        <v>-24.376000000000001</v>
      </c>
      <c r="R65" s="150">
        <f>SUM(N65:Q65)</f>
        <v>-10.648999999999997</v>
      </c>
      <c r="S65" s="66" t="s">
        <v>369</v>
      </c>
    </row>
    <row r="66" spans="2:29" s="2" customFormat="1" ht="16.5" customHeight="1">
      <c r="B66" s="65" t="s">
        <v>2266</v>
      </c>
      <c r="C66" s="37" t="s">
        <v>2267</v>
      </c>
      <c r="D66" s="292" t="s">
        <v>2227</v>
      </c>
      <c r="E66" s="55">
        <v>0</v>
      </c>
      <c r="F66" s="55">
        <v>0</v>
      </c>
      <c r="G66" s="55">
        <v>0</v>
      </c>
      <c r="H66" s="55">
        <v>0</v>
      </c>
      <c r="I66" s="55">
        <v>-1.0329999999999999</v>
      </c>
      <c r="J66" s="55">
        <v>-2.8559999999999999</v>
      </c>
      <c r="K66" s="55">
        <v>-3.86</v>
      </c>
      <c r="L66" s="55">
        <v>-4.9059999999999997</v>
      </c>
      <c r="M66" s="55">
        <v>-6.0090000000000003</v>
      </c>
      <c r="N66" s="59">
        <f>SUM(H66:M66)</f>
        <v>-18.664000000000001</v>
      </c>
      <c r="O66" s="55">
        <v>-2.9340000000000002</v>
      </c>
      <c r="P66" s="55">
        <v>8.4830000000000005</v>
      </c>
      <c r="Q66" s="55">
        <v>23.010999999999999</v>
      </c>
      <c r="R66" s="59">
        <f>SUM(N66:Q66)</f>
        <v>9.8959999999999972</v>
      </c>
      <c r="S66" s="66" t="s">
        <v>369</v>
      </c>
    </row>
    <row r="67" spans="2:29" ht="14.45">
      <c r="B67" s="227"/>
      <c r="C67" s="36"/>
      <c r="D67" s="36"/>
      <c r="E67" s="332"/>
      <c r="F67" s="332"/>
      <c r="G67" s="332"/>
      <c r="H67" s="332"/>
      <c r="I67" s="332"/>
      <c r="J67" s="332"/>
      <c r="K67" s="332"/>
      <c r="L67" s="332"/>
      <c r="M67" s="332"/>
      <c r="N67" s="333"/>
      <c r="R67" s="228"/>
    </row>
    <row r="68" spans="2:29" ht="14.45">
      <c r="B68" s="227"/>
      <c r="C68" s="35"/>
      <c r="D68" s="36"/>
      <c r="E68" s="228"/>
      <c r="F68" s="331"/>
      <c r="G68" s="331"/>
      <c r="H68" s="332"/>
      <c r="I68" s="332"/>
      <c r="J68" s="332"/>
      <c r="K68" s="332"/>
      <c r="L68" s="332"/>
      <c r="M68" s="332"/>
      <c r="P68" s="333"/>
      <c r="Q68" s="333"/>
      <c r="R68" s="228"/>
    </row>
    <row r="69" spans="2:29" ht="14.45">
      <c r="B69" s="227"/>
      <c r="C69" s="35"/>
      <c r="D69" s="36"/>
      <c r="E69" s="228"/>
      <c r="F69" s="228"/>
      <c r="G69" s="228"/>
      <c r="H69" s="228"/>
      <c r="I69" s="228"/>
      <c r="J69" s="228"/>
      <c r="K69" s="228"/>
      <c r="L69" s="228"/>
      <c r="M69" s="228"/>
      <c r="N69" s="228"/>
      <c r="O69" s="228"/>
      <c r="P69" s="228"/>
      <c r="Q69" s="228"/>
    </row>
    <row r="70" spans="2:29" s="3" customFormat="1" ht="14.45">
      <c r="C70" s="431" t="s">
        <v>2268</v>
      </c>
      <c r="D70" s="431"/>
      <c r="E70" s="431"/>
      <c r="F70" s="431"/>
      <c r="G70" s="431"/>
      <c r="H70" s="431"/>
      <c r="I70" s="431"/>
      <c r="J70" s="431"/>
      <c r="K70" s="431"/>
      <c r="L70" s="431"/>
      <c r="M70" s="431"/>
      <c r="N70" s="431"/>
      <c r="O70" s="431"/>
      <c r="P70" s="431"/>
      <c r="Q70" s="431"/>
      <c r="R70" s="431"/>
      <c r="S70" s="431"/>
    </row>
    <row r="71" spans="2:29" s="3" customFormat="1" ht="14.45">
      <c r="C71" s="232" t="s">
        <v>4</v>
      </c>
      <c r="D71" s="302"/>
      <c r="E71" s="71">
        <v>1</v>
      </c>
      <c r="F71" s="71">
        <v>2</v>
      </c>
      <c r="G71" s="71">
        <v>3</v>
      </c>
      <c r="H71" s="71">
        <v>4</v>
      </c>
      <c r="I71" s="71">
        <v>5</v>
      </c>
      <c r="J71" s="71">
        <v>6</v>
      </c>
      <c r="K71" s="71">
        <v>7</v>
      </c>
      <c r="L71" s="71">
        <v>8</v>
      </c>
      <c r="M71" s="71">
        <v>9</v>
      </c>
      <c r="N71" s="71">
        <v>10</v>
      </c>
      <c r="O71" s="71">
        <v>11</v>
      </c>
      <c r="P71" s="71">
        <v>12</v>
      </c>
      <c r="Q71" s="71">
        <v>13</v>
      </c>
      <c r="R71" s="71">
        <v>14</v>
      </c>
      <c r="S71" s="71">
        <v>15</v>
      </c>
    </row>
    <row r="72" spans="2:29" s="3" customFormat="1" ht="43.5">
      <c r="B72" s="27" t="s">
        <v>5</v>
      </c>
      <c r="C72" s="74" t="s">
        <v>2269</v>
      </c>
      <c r="D72" s="121" t="s">
        <v>2164</v>
      </c>
      <c r="E72" s="203" t="s">
        <v>2165</v>
      </c>
      <c r="F72" s="76" t="s">
        <v>2166</v>
      </c>
      <c r="G72" s="28" t="s">
        <v>2167</v>
      </c>
      <c r="H72" s="25" t="s">
        <v>2168</v>
      </c>
      <c r="I72" s="25" t="s">
        <v>10</v>
      </c>
      <c r="J72" s="25" t="s">
        <v>11</v>
      </c>
      <c r="K72" s="25" t="s">
        <v>12</v>
      </c>
      <c r="L72" s="25" t="s">
        <v>13</v>
      </c>
      <c r="M72" s="25" t="s">
        <v>14</v>
      </c>
      <c r="N72" s="77" t="s">
        <v>2169</v>
      </c>
      <c r="O72" s="26" t="s">
        <v>2170</v>
      </c>
      <c r="P72" s="26" t="s">
        <v>2171</v>
      </c>
      <c r="Q72" s="26" t="s">
        <v>2172</v>
      </c>
      <c r="R72" s="78" t="s">
        <v>148</v>
      </c>
      <c r="S72" s="208" t="s">
        <v>338</v>
      </c>
    </row>
    <row r="73" spans="2:29" s="2" customFormat="1" ht="16.5" customHeight="1">
      <c r="B73" s="65" t="s">
        <v>2270</v>
      </c>
      <c r="C73" s="23" t="s">
        <v>2271</v>
      </c>
      <c r="D73" s="18"/>
      <c r="E73" s="58">
        <v>8.7999999999999995E-2</v>
      </c>
      <c r="F73" s="58">
        <v>9.9000000000000005E-2</v>
      </c>
      <c r="G73" s="58">
        <v>8.5800000000000001E-2</v>
      </c>
      <c r="H73" s="58">
        <v>0.06</v>
      </c>
      <c r="I73" s="58">
        <v>0.06</v>
      </c>
      <c r="J73" s="58">
        <v>0.06</v>
      </c>
      <c r="K73" s="58">
        <v>0.06</v>
      </c>
      <c r="L73" s="58">
        <v>0.06</v>
      </c>
      <c r="M73" s="58">
        <v>0.06</v>
      </c>
      <c r="N73" s="58"/>
      <c r="O73" s="58">
        <v>4.4999999999999998E-2</v>
      </c>
      <c r="P73" s="58">
        <v>4.4999999999999998E-2</v>
      </c>
      <c r="Q73" s="58">
        <v>4.4999999999999998E-2</v>
      </c>
      <c r="R73" s="58"/>
      <c r="S73" s="66" t="s">
        <v>364</v>
      </c>
    </row>
    <row r="74" spans="2:29" s="2" customFormat="1" ht="16.5" customHeight="1">
      <c r="B74" s="65" t="s">
        <v>2272</v>
      </c>
      <c r="C74" s="23" t="s">
        <v>2273</v>
      </c>
      <c r="D74" s="18"/>
      <c r="E74" s="55">
        <v>166.178</v>
      </c>
      <c r="F74" s="55">
        <v>160.714</v>
      </c>
      <c r="G74" s="55">
        <v>156.79400000000001</v>
      </c>
      <c r="H74" s="55">
        <v>153.71899999999999</v>
      </c>
      <c r="I74" s="55">
        <v>150.70500000000001</v>
      </c>
      <c r="J74" s="55">
        <v>147.75</v>
      </c>
      <c r="K74" s="55">
        <v>144.85300000000001</v>
      </c>
      <c r="L74" s="55">
        <v>142.01300000000001</v>
      </c>
      <c r="M74" s="55">
        <v>139.22800000000001</v>
      </c>
      <c r="N74" s="59">
        <f>SUM(H74:M74)</f>
        <v>878.26800000000003</v>
      </c>
      <c r="O74" s="55">
        <v>123.631</v>
      </c>
      <c r="P74" s="55">
        <v>109.78100000000001</v>
      </c>
      <c r="Q74" s="55">
        <v>97.481999999999999</v>
      </c>
      <c r="R74" s="59">
        <f>SUM(N74:Q74)</f>
        <v>1209.162</v>
      </c>
      <c r="S74" s="66" t="s">
        <v>2176</v>
      </c>
    </row>
    <row r="75" spans="2:29" s="2" customFormat="1" ht="16.5" customHeight="1">
      <c r="B75" s="65" t="s">
        <v>2274</v>
      </c>
      <c r="C75" s="23" t="s">
        <v>2275</v>
      </c>
      <c r="D75" s="18" t="s">
        <v>2276</v>
      </c>
      <c r="E75" s="58">
        <v>2.3E-2</v>
      </c>
      <c r="F75" s="58">
        <v>3.4000000000000002E-2</v>
      </c>
      <c r="G75" s="58">
        <v>2.5000000000000001E-2</v>
      </c>
      <c r="H75" s="58">
        <v>0.02</v>
      </c>
      <c r="I75" s="58">
        <v>0.02</v>
      </c>
      <c r="J75" s="58">
        <v>0.02</v>
      </c>
      <c r="K75" s="58">
        <v>0.02</v>
      </c>
      <c r="L75" s="58">
        <v>0.02</v>
      </c>
      <c r="M75" s="58">
        <v>0.02</v>
      </c>
      <c r="N75" s="58"/>
      <c r="O75" s="58">
        <v>0.02</v>
      </c>
      <c r="P75" s="58">
        <v>0.02</v>
      </c>
      <c r="Q75" s="58">
        <v>0.02</v>
      </c>
      <c r="R75" s="58"/>
      <c r="S75" s="66" t="s">
        <v>364</v>
      </c>
    </row>
    <row r="76" spans="2:29" s="2" customFormat="1" ht="14.45">
      <c r="B76" s="65" t="s">
        <v>2277</v>
      </c>
      <c r="C76" s="23" t="s">
        <v>2278</v>
      </c>
      <c r="D76" s="18" t="s">
        <v>2279</v>
      </c>
      <c r="E76" s="58">
        <v>3.3000000000000002E-2</v>
      </c>
      <c r="F76" s="58">
        <v>4.3999999999999997E-2</v>
      </c>
      <c r="G76" s="58">
        <v>3.5000000000000003E-2</v>
      </c>
      <c r="H76" s="58">
        <v>0.03</v>
      </c>
      <c r="I76" s="58">
        <v>0.03</v>
      </c>
      <c r="J76" s="58">
        <v>0.03</v>
      </c>
      <c r="K76" s="58">
        <v>0.03</v>
      </c>
      <c r="L76" s="58">
        <v>0.03</v>
      </c>
      <c r="M76" s="58">
        <v>0.03</v>
      </c>
      <c r="N76" s="58"/>
      <c r="O76" s="58">
        <v>0.03</v>
      </c>
      <c r="P76" s="58">
        <v>0.03</v>
      </c>
      <c r="Q76" s="58">
        <v>0.03</v>
      </c>
      <c r="R76" s="58"/>
      <c r="S76" s="66" t="s">
        <v>364</v>
      </c>
    </row>
    <row r="77" spans="2:29" s="2" customFormat="1" ht="14.45">
      <c r="B77" s="65" t="s">
        <v>2280</v>
      </c>
      <c r="C77" s="23" t="s">
        <v>2281</v>
      </c>
      <c r="D77" s="18" t="s">
        <v>2282</v>
      </c>
      <c r="E77" s="58">
        <v>2.3E-2</v>
      </c>
      <c r="F77" s="58">
        <v>3.4000000000000002E-2</v>
      </c>
      <c r="G77" s="58">
        <v>2.5000000000000001E-2</v>
      </c>
      <c r="H77" s="58">
        <v>0.02</v>
      </c>
      <c r="I77" s="58">
        <v>0.02</v>
      </c>
      <c r="J77" s="58">
        <v>0.02</v>
      </c>
      <c r="K77" s="58">
        <v>0.02</v>
      </c>
      <c r="L77" s="58">
        <v>0.02</v>
      </c>
      <c r="M77" s="58">
        <v>0.02</v>
      </c>
      <c r="N77" s="58"/>
      <c r="O77" s="58">
        <v>0.02</v>
      </c>
      <c r="P77" s="58">
        <v>0.02</v>
      </c>
      <c r="Q77" s="58">
        <v>0.02</v>
      </c>
      <c r="R77" s="58"/>
      <c r="S77" s="66" t="s">
        <v>364</v>
      </c>
    </row>
    <row r="78" spans="2:29" ht="14.45">
      <c r="C78" s="15"/>
      <c r="D78" s="304"/>
      <c r="E78" s="19"/>
      <c r="F78" s="19"/>
      <c r="G78" s="14"/>
      <c r="H78" s="14"/>
      <c r="J78" s="14"/>
      <c r="K78" s="14"/>
      <c r="L78" s="14"/>
      <c r="M78" s="14"/>
      <c r="N78" s="14"/>
      <c r="O78" s="14"/>
      <c r="P78" s="14"/>
      <c r="S78" s="14"/>
    </row>
    <row r="79" spans="2:29" ht="14.45">
      <c r="C79" s="15"/>
      <c r="D79" s="304"/>
      <c r="E79" s="305"/>
      <c r="F79" s="19"/>
      <c r="G79" s="306"/>
      <c r="H79" s="14"/>
      <c r="J79" s="14"/>
      <c r="K79" s="14"/>
      <c r="L79" s="14"/>
      <c r="M79" s="14"/>
      <c r="N79" s="14"/>
      <c r="O79" s="305"/>
      <c r="P79" s="305"/>
      <c r="Q79" s="305"/>
      <c r="S79" s="14"/>
    </row>
    <row r="80" spans="2:29" ht="14.45">
      <c r="C80" s="15"/>
      <c r="D80" s="304"/>
      <c r="E80" s="19"/>
      <c r="F80" s="19"/>
      <c r="G80" s="14"/>
      <c r="H80" s="14"/>
      <c r="J80" s="14"/>
      <c r="K80" s="14"/>
      <c r="L80" s="14"/>
      <c r="M80" s="14"/>
      <c r="N80" s="14"/>
      <c r="O80" s="14"/>
      <c r="P80" s="14"/>
      <c r="S80" s="14"/>
      <c r="T80" s="14"/>
      <c r="U80" s="14"/>
      <c r="V80" s="14"/>
      <c r="W80" s="14"/>
      <c r="X80" s="14"/>
      <c r="Y80" s="14"/>
      <c r="Z80" s="14"/>
      <c r="AA80" s="14"/>
      <c r="AB80" s="14"/>
      <c r="AC80" s="14"/>
    </row>
    <row r="81" spans="1:29" s="3" customFormat="1" ht="14.45">
      <c r="C81" s="431" t="s">
        <v>2283</v>
      </c>
      <c r="D81" s="434"/>
      <c r="E81" s="434"/>
      <c r="F81" s="434"/>
      <c r="G81" s="434"/>
      <c r="H81" s="434"/>
      <c r="I81" s="434"/>
      <c r="J81" s="434"/>
      <c r="K81" s="434"/>
      <c r="L81" s="434"/>
      <c r="M81" s="434"/>
      <c r="N81" s="434"/>
      <c r="O81" s="434"/>
      <c r="P81" s="434"/>
      <c r="Q81" s="434"/>
      <c r="R81" s="434"/>
      <c r="S81" s="435"/>
      <c r="T81" s="248"/>
      <c r="U81" s="248"/>
      <c r="V81" s="248"/>
      <c r="W81" s="248"/>
      <c r="X81" s="248"/>
      <c r="Y81" s="248"/>
      <c r="Z81" s="248"/>
      <c r="AA81" s="248"/>
      <c r="AB81" s="248"/>
      <c r="AC81" s="248"/>
    </row>
    <row r="82" spans="1:29" s="3" customFormat="1" ht="14.45">
      <c r="C82" s="232" t="s">
        <v>4</v>
      </c>
      <c r="D82" s="302"/>
      <c r="E82" s="71">
        <v>1</v>
      </c>
      <c r="F82" s="71">
        <v>2</v>
      </c>
      <c r="G82" s="71">
        <v>3</v>
      </c>
      <c r="H82" s="71">
        <v>4</v>
      </c>
      <c r="I82" s="71">
        <v>5</v>
      </c>
      <c r="J82" s="71">
        <v>6</v>
      </c>
      <c r="K82" s="71">
        <v>7</v>
      </c>
      <c r="L82" s="71">
        <v>8</v>
      </c>
      <c r="M82" s="71">
        <v>9</v>
      </c>
      <c r="N82" s="71">
        <v>10</v>
      </c>
      <c r="O82" s="71">
        <v>11</v>
      </c>
      <c r="P82" s="71">
        <v>12</v>
      </c>
      <c r="Q82" s="71">
        <v>13</v>
      </c>
      <c r="R82" s="71">
        <v>14</v>
      </c>
      <c r="S82" s="71">
        <v>15</v>
      </c>
      <c r="T82" s="248"/>
      <c r="U82" s="248"/>
      <c r="V82" s="248"/>
      <c r="W82" s="248"/>
      <c r="X82" s="248"/>
      <c r="Y82" s="248"/>
      <c r="Z82" s="248"/>
      <c r="AA82" s="248"/>
      <c r="AB82" s="248"/>
      <c r="AC82" s="248"/>
    </row>
    <row r="83" spans="1:29" s="3" customFormat="1" ht="16.5" customHeight="1">
      <c r="B83" s="24"/>
      <c r="C83" s="231"/>
      <c r="D83" s="299"/>
      <c r="E83" s="423" t="s">
        <v>2284</v>
      </c>
      <c r="F83" s="424"/>
      <c r="G83" s="424"/>
      <c r="H83" s="424"/>
      <c r="I83" s="424"/>
      <c r="J83" s="424"/>
      <c r="K83" s="424"/>
      <c r="L83" s="424"/>
      <c r="M83" s="424"/>
      <c r="N83" s="424"/>
      <c r="O83" s="424"/>
      <c r="P83" s="424"/>
      <c r="Q83" s="424"/>
      <c r="R83" s="424"/>
      <c r="S83" s="429" t="s">
        <v>338</v>
      </c>
      <c r="T83" s="248"/>
      <c r="U83" s="248"/>
      <c r="V83" s="248"/>
      <c r="W83" s="248"/>
      <c r="X83" s="248"/>
      <c r="Y83" s="248"/>
      <c r="Z83" s="248"/>
      <c r="AA83" s="248"/>
      <c r="AB83" s="248"/>
      <c r="AC83" s="248"/>
    </row>
    <row r="84" spans="1:29" s="3" customFormat="1" ht="43.5">
      <c r="B84" s="27" t="s">
        <v>5</v>
      </c>
      <c r="C84" s="75" t="s">
        <v>2285</v>
      </c>
      <c r="D84" s="307" t="s">
        <v>2164</v>
      </c>
      <c r="E84" s="203" t="s">
        <v>2165</v>
      </c>
      <c r="F84" s="79" t="s">
        <v>2166</v>
      </c>
      <c r="G84" s="80" t="s">
        <v>2167</v>
      </c>
      <c r="H84" s="28" t="s">
        <v>2168</v>
      </c>
      <c r="I84" s="28" t="s">
        <v>10</v>
      </c>
      <c r="J84" s="28" t="s">
        <v>11</v>
      </c>
      <c r="K84" s="28" t="s">
        <v>12</v>
      </c>
      <c r="L84" s="28" t="s">
        <v>13</v>
      </c>
      <c r="M84" s="28" t="s">
        <v>14</v>
      </c>
      <c r="N84" s="81" t="s">
        <v>2169</v>
      </c>
      <c r="O84" s="82" t="s">
        <v>2170</v>
      </c>
      <c r="P84" s="82" t="s">
        <v>2171</v>
      </c>
      <c r="Q84" s="82" t="s">
        <v>2172</v>
      </c>
      <c r="R84" s="80" t="s">
        <v>148</v>
      </c>
      <c r="S84" s="430"/>
      <c r="T84" s="248"/>
      <c r="U84" s="248"/>
      <c r="V84" s="248"/>
      <c r="W84" s="248"/>
      <c r="X84" s="248"/>
      <c r="Y84" s="248"/>
      <c r="Z84" s="248"/>
      <c r="AA84" s="248"/>
      <c r="AB84" s="248"/>
      <c r="AC84" s="248"/>
    </row>
    <row r="85" spans="1:29" s="2" customFormat="1" ht="16.5" customHeight="1">
      <c r="A85" s="127"/>
      <c r="B85" s="87" t="s">
        <v>2286</v>
      </c>
      <c r="C85" s="23" t="s">
        <v>2287</v>
      </c>
      <c r="D85" s="18" t="s">
        <v>2288</v>
      </c>
      <c r="E85" s="308">
        <f>2607999+326</f>
        <v>2608325</v>
      </c>
      <c r="F85" s="308">
        <f>2631471+326</f>
        <v>2631797</v>
      </c>
      <c r="G85" s="308">
        <f t="shared" ref="G85:M85" si="17">+F85+20000</f>
        <v>2651797</v>
      </c>
      <c r="H85" s="308">
        <f t="shared" si="17"/>
        <v>2671797</v>
      </c>
      <c r="I85" s="308">
        <f t="shared" si="17"/>
        <v>2691797</v>
      </c>
      <c r="J85" s="308">
        <f t="shared" si="17"/>
        <v>2711797</v>
      </c>
      <c r="K85" s="308">
        <f t="shared" si="17"/>
        <v>2731797</v>
      </c>
      <c r="L85" s="308">
        <f t="shared" si="17"/>
        <v>2751797</v>
      </c>
      <c r="M85" s="308">
        <f t="shared" si="17"/>
        <v>2771797</v>
      </c>
      <c r="N85" s="309">
        <v>0</v>
      </c>
      <c r="O85" s="308">
        <f>M85+(10000*6)</f>
        <v>2831797</v>
      </c>
      <c r="P85" s="308">
        <f>O85+(5000*6)</f>
        <v>2861797</v>
      </c>
      <c r="Q85" s="308">
        <f>+P85</f>
        <v>2861797</v>
      </c>
      <c r="R85" s="309">
        <v>0</v>
      </c>
      <c r="S85" s="310" t="s">
        <v>364</v>
      </c>
      <c r="T85" s="127"/>
      <c r="U85" s="127"/>
      <c r="V85" s="127"/>
      <c r="W85" s="127"/>
      <c r="X85" s="127"/>
      <c r="Y85" s="127"/>
      <c r="Z85" s="127"/>
      <c r="AA85" s="127"/>
      <c r="AB85" s="127"/>
      <c r="AC85" s="127"/>
    </row>
    <row r="86" spans="1:29" s="2" customFormat="1" ht="16.5" customHeight="1">
      <c r="A86" s="127"/>
      <c r="B86" s="87" t="s">
        <v>2289</v>
      </c>
      <c r="C86" s="23" t="s">
        <v>2287</v>
      </c>
      <c r="D86" s="18" t="s">
        <v>2290</v>
      </c>
      <c r="E86" s="311">
        <f>130652+29645</f>
        <v>160297</v>
      </c>
      <c r="F86" s="311">
        <f t="shared" ref="F86:M86" si="18">+E86*(1+0.002)</f>
        <v>160617.59400000001</v>
      </c>
      <c r="G86" s="311">
        <f t="shared" si="18"/>
        <v>160938.829188</v>
      </c>
      <c r="H86" s="311">
        <f t="shared" si="18"/>
        <v>161260.70684637601</v>
      </c>
      <c r="I86" s="311">
        <f t="shared" si="18"/>
        <v>161583.22826006875</v>
      </c>
      <c r="J86" s="311">
        <f t="shared" si="18"/>
        <v>161906.3947165889</v>
      </c>
      <c r="K86" s="311">
        <f t="shared" si="18"/>
        <v>162230.20750602207</v>
      </c>
      <c r="L86" s="311">
        <f t="shared" si="18"/>
        <v>162554.66792103412</v>
      </c>
      <c r="M86" s="311">
        <f t="shared" si="18"/>
        <v>162879.7772568762</v>
      </c>
      <c r="N86" s="309">
        <v>0</v>
      </c>
      <c r="O86" s="311">
        <f>M86+(+M86*0.001)*6</f>
        <v>163857.05592041745</v>
      </c>
      <c r="P86" s="311">
        <f>O86+(+O86*0.001)*6</f>
        <v>164840.19825593996</v>
      </c>
      <c r="Q86" s="311">
        <f>+P86</f>
        <v>164840.19825593996</v>
      </c>
      <c r="R86" s="309">
        <v>0</v>
      </c>
      <c r="S86" s="310" t="s">
        <v>364</v>
      </c>
      <c r="T86" s="127"/>
      <c r="U86" s="127"/>
      <c r="V86" s="127"/>
      <c r="W86" s="127"/>
      <c r="X86" s="127"/>
      <c r="Y86" s="127"/>
      <c r="Z86" s="127"/>
      <c r="AA86" s="127"/>
      <c r="AB86" s="127"/>
      <c r="AC86" s="127"/>
    </row>
    <row r="87" spans="1:29" s="2" customFormat="1" ht="16.5" customHeight="1">
      <c r="A87" s="127"/>
      <c r="B87" s="87" t="s">
        <v>2291</v>
      </c>
      <c r="C87" s="23" t="s">
        <v>2287</v>
      </c>
      <c r="D87" s="88" t="s">
        <v>2292</v>
      </c>
      <c r="E87" s="312">
        <f t="shared" ref="E87:R87" si="19">SUM(E85:E86)</f>
        <v>2768622</v>
      </c>
      <c r="F87" s="312">
        <f t="shared" si="19"/>
        <v>2792414.594</v>
      </c>
      <c r="G87" s="312">
        <f t="shared" si="19"/>
        <v>2812735.8291879999</v>
      </c>
      <c r="H87" s="312">
        <f t="shared" si="19"/>
        <v>2833057.7068463759</v>
      </c>
      <c r="I87" s="312">
        <f t="shared" si="19"/>
        <v>2853380.2282600687</v>
      </c>
      <c r="J87" s="312">
        <f t="shared" si="19"/>
        <v>2873703.3947165888</v>
      </c>
      <c r="K87" s="312">
        <f t="shared" si="19"/>
        <v>2894027.207506022</v>
      </c>
      <c r="L87" s="312">
        <f t="shared" si="19"/>
        <v>2914351.6679210342</v>
      </c>
      <c r="M87" s="312">
        <f t="shared" si="19"/>
        <v>2934676.7772568762</v>
      </c>
      <c r="N87" s="312">
        <f t="shared" si="19"/>
        <v>0</v>
      </c>
      <c r="O87" s="312">
        <f t="shared" si="19"/>
        <v>2995654.0559204174</v>
      </c>
      <c r="P87" s="312">
        <f t="shared" si="19"/>
        <v>3026637.1982559399</v>
      </c>
      <c r="Q87" s="312">
        <f t="shared" si="19"/>
        <v>3026637.1982559399</v>
      </c>
      <c r="R87" s="312">
        <f t="shared" si="19"/>
        <v>0</v>
      </c>
      <c r="S87" s="310" t="s">
        <v>364</v>
      </c>
      <c r="T87" s="127"/>
      <c r="U87" s="127"/>
      <c r="V87" s="127"/>
      <c r="W87" s="127"/>
      <c r="X87" s="127"/>
      <c r="Y87" s="127"/>
      <c r="Z87" s="127"/>
      <c r="AA87" s="127"/>
      <c r="AB87" s="127"/>
      <c r="AC87" s="127"/>
    </row>
    <row r="88" spans="1:29" s="2" customFormat="1" ht="16.5" customHeight="1">
      <c r="A88" s="127"/>
      <c r="B88" s="87" t="s">
        <v>2293</v>
      </c>
      <c r="C88" s="23" t="s">
        <v>2294</v>
      </c>
      <c r="D88" s="18" t="s">
        <v>2295</v>
      </c>
      <c r="E88" s="313">
        <f>2667678+326</f>
        <v>2668004</v>
      </c>
      <c r="F88" s="313">
        <f>2691687+326</f>
        <v>2692013</v>
      </c>
      <c r="G88" s="313">
        <f t="shared" ref="G88:M88" si="20">+F88+20000</f>
        <v>2712013</v>
      </c>
      <c r="H88" s="313">
        <f t="shared" si="20"/>
        <v>2732013</v>
      </c>
      <c r="I88" s="313">
        <f t="shared" si="20"/>
        <v>2752013</v>
      </c>
      <c r="J88" s="313">
        <f t="shared" si="20"/>
        <v>2772013</v>
      </c>
      <c r="K88" s="313">
        <f t="shared" si="20"/>
        <v>2792013</v>
      </c>
      <c r="L88" s="313">
        <f t="shared" si="20"/>
        <v>2812013</v>
      </c>
      <c r="M88" s="313">
        <f t="shared" si="20"/>
        <v>2832013</v>
      </c>
      <c r="N88" s="309">
        <v>0</v>
      </c>
      <c r="O88" s="313">
        <f>M88+(10000*6)</f>
        <v>2892013</v>
      </c>
      <c r="P88" s="313">
        <f>O88+(5000*6)</f>
        <v>2922013</v>
      </c>
      <c r="Q88" s="313">
        <f>+P88</f>
        <v>2922013</v>
      </c>
      <c r="R88" s="309">
        <v>0</v>
      </c>
      <c r="S88" s="310" t="s">
        <v>364</v>
      </c>
      <c r="T88" s="127"/>
      <c r="U88" s="127"/>
      <c r="V88" s="127"/>
      <c r="W88" s="127"/>
      <c r="X88" s="127"/>
      <c r="Y88" s="127"/>
      <c r="Z88" s="127"/>
      <c r="AA88" s="127"/>
      <c r="AB88" s="127"/>
      <c r="AC88" s="127"/>
    </row>
    <row r="89" spans="1:29" s="2" customFormat="1" ht="16.5" customHeight="1">
      <c r="A89" s="127"/>
      <c r="B89" s="87" t="s">
        <v>2296</v>
      </c>
      <c r="C89" s="23" t="s">
        <v>2294</v>
      </c>
      <c r="D89" s="18" t="s">
        <v>2297</v>
      </c>
      <c r="E89" s="311">
        <f>130652+29645</f>
        <v>160297</v>
      </c>
      <c r="F89" s="311">
        <f t="shared" ref="F89:M89" si="21">+E89*(1+0.002)</f>
        <v>160617.59400000001</v>
      </c>
      <c r="G89" s="311">
        <f t="shared" si="21"/>
        <v>160938.829188</v>
      </c>
      <c r="H89" s="311">
        <f t="shared" si="21"/>
        <v>161260.70684637601</v>
      </c>
      <c r="I89" s="311">
        <f t="shared" si="21"/>
        <v>161583.22826006875</v>
      </c>
      <c r="J89" s="311">
        <f t="shared" si="21"/>
        <v>161906.3947165889</v>
      </c>
      <c r="K89" s="311">
        <f t="shared" si="21"/>
        <v>162230.20750602207</v>
      </c>
      <c r="L89" s="311">
        <f t="shared" si="21"/>
        <v>162554.66792103412</v>
      </c>
      <c r="M89" s="311">
        <f t="shared" si="21"/>
        <v>162879.7772568762</v>
      </c>
      <c r="N89" s="309">
        <v>0</v>
      </c>
      <c r="O89" s="311">
        <f>M89+(+M89*0.001)*6</f>
        <v>163857.05592041745</v>
      </c>
      <c r="P89" s="311">
        <f>O89+(+O89*0.001)*6</f>
        <v>164840.19825593996</v>
      </c>
      <c r="Q89" s="311">
        <f>+P89</f>
        <v>164840.19825593996</v>
      </c>
      <c r="R89" s="309">
        <v>0</v>
      </c>
      <c r="S89" s="310" t="s">
        <v>364</v>
      </c>
      <c r="T89" s="127"/>
      <c r="U89" s="127"/>
      <c r="V89" s="127"/>
      <c r="W89" s="127"/>
      <c r="X89" s="127"/>
      <c r="Y89" s="127"/>
      <c r="Z89" s="127"/>
      <c r="AA89" s="127"/>
      <c r="AB89" s="127"/>
      <c r="AC89" s="127"/>
    </row>
    <row r="90" spans="1:29" s="2" customFormat="1" ht="16.5" customHeight="1">
      <c r="A90" s="127"/>
      <c r="B90" s="87" t="s">
        <v>2298</v>
      </c>
      <c r="C90" s="23" t="s">
        <v>2294</v>
      </c>
      <c r="D90" s="88" t="s">
        <v>2299</v>
      </c>
      <c r="E90" s="312">
        <f t="shared" ref="E90:R90" si="22">SUM(E88:E89)</f>
        <v>2828301</v>
      </c>
      <c r="F90" s="312">
        <f t="shared" si="22"/>
        <v>2852630.594</v>
      </c>
      <c r="G90" s="312">
        <f t="shared" si="22"/>
        <v>2872951.8291879999</v>
      </c>
      <c r="H90" s="312">
        <f t="shared" si="22"/>
        <v>2893273.7068463759</v>
      </c>
      <c r="I90" s="312">
        <f t="shared" si="22"/>
        <v>2913596.2282600687</v>
      </c>
      <c r="J90" s="312">
        <f t="shared" si="22"/>
        <v>2933919.3947165888</v>
      </c>
      <c r="K90" s="312">
        <f t="shared" si="22"/>
        <v>2954243.207506022</v>
      </c>
      <c r="L90" s="312">
        <f t="shared" si="22"/>
        <v>2974567.6679210342</v>
      </c>
      <c r="M90" s="312">
        <f t="shared" si="22"/>
        <v>2994892.7772568762</v>
      </c>
      <c r="N90" s="312">
        <f t="shared" si="22"/>
        <v>0</v>
      </c>
      <c r="O90" s="312">
        <f t="shared" si="22"/>
        <v>3055870.0559204174</v>
      </c>
      <c r="P90" s="312">
        <f t="shared" si="22"/>
        <v>3086853.1982559399</v>
      </c>
      <c r="Q90" s="312">
        <f t="shared" si="22"/>
        <v>3086853.1982559399</v>
      </c>
      <c r="R90" s="312">
        <f t="shared" si="22"/>
        <v>0</v>
      </c>
      <c r="S90" s="310" t="s">
        <v>364</v>
      </c>
      <c r="T90" s="127"/>
      <c r="U90" s="127"/>
      <c r="V90" s="127"/>
      <c r="W90" s="127"/>
      <c r="X90" s="127"/>
      <c r="Y90" s="127"/>
      <c r="Z90" s="127"/>
      <c r="AA90" s="127"/>
      <c r="AB90" s="127"/>
      <c r="AC90" s="127"/>
    </row>
    <row r="91" spans="1:29" s="2" customFormat="1" ht="16.5" customHeight="1">
      <c r="A91" s="127"/>
      <c r="B91" s="87" t="s">
        <v>2300</v>
      </c>
      <c r="C91" s="23" t="s">
        <v>2301</v>
      </c>
      <c r="D91" s="18" t="s">
        <v>2302</v>
      </c>
      <c r="E91" s="313">
        <v>5238320</v>
      </c>
      <c r="F91" s="313">
        <v>5245861</v>
      </c>
      <c r="G91" s="313">
        <f>+F91*(1+0.5%)</f>
        <v>5272090.3049999997</v>
      </c>
      <c r="H91" s="313">
        <f>+G91*(1+0.4%)</f>
        <v>5293178.66622</v>
      </c>
      <c r="I91" s="313">
        <f>+H91*(1+0.2%)</f>
        <v>5303765.0235524401</v>
      </c>
      <c r="J91" s="313">
        <f>+I91*(1+0.2%)</f>
        <v>5314372.5535995448</v>
      </c>
      <c r="K91" s="313">
        <f>+J91*(1+0.2%)</f>
        <v>5325001.2987067439</v>
      </c>
      <c r="L91" s="313">
        <f>+K91*(1+0.2%)</f>
        <v>5335651.3013041578</v>
      </c>
      <c r="M91" s="313">
        <f>+L91*(1+0.2%)</f>
        <v>5346322.6039067665</v>
      </c>
      <c r="N91" s="309">
        <v>0</v>
      </c>
      <c r="O91" s="313">
        <f>M91+(+M91*0.93%)</f>
        <v>5396043.4041230995</v>
      </c>
      <c r="P91" s="313">
        <f>+O91+(O91*0.51%)</f>
        <v>5423563.2254841272</v>
      </c>
      <c r="Q91" s="313">
        <f>P91+(+P91*0)</f>
        <v>5423563.2254841272</v>
      </c>
      <c r="R91" s="309">
        <v>0</v>
      </c>
      <c r="S91" s="310" t="s">
        <v>363</v>
      </c>
      <c r="T91" s="127"/>
      <c r="U91" s="127"/>
      <c r="V91" s="127"/>
      <c r="W91" s="127"/>
      <c r="X91" s="127"/>
      <c r="Y91" s="127"/>
      <c r="Z91" s="127"/>
      <c r="AA91" s="127"/>
      <c r="AB91" s="127"/>
      <c r="AC91" s="127"/>
    </row>
    <row r="92" spans="1:29" s="2" customFormat="1" ht="16.5" customHeight="1">
      <c r="A92" s="127"/>
      <c r="B92" s="87" t="s">
        <v>2303</v>
      </c>
      <c r="C92" s="23" t="s">
        <v>2304</v>
      </c>
      <c r="D92" s="18" t="s">
        <v>2288</v>
      </c>
      <c r="E92" s="313">
        <f>2502628+65+475</f>
        <v>2503168</v>
      </c>
      <c r="F92" s="313">
        <f>2525151+66+481</f>
        <v>2525698</v>
      </c>
      <c r="G92" s="313">
        <f t="shared" ref="G92:M92" si="23">+F92+(20000*0.96)</f>
        <v>2544898</v>
      </c>
      <c r="H92" s="313">
        <f t="shared" si="23"/>
        <v>2564098</v>
      </c>
      <c r="I92" s="313">
        <f t="shared" si="23"/>
        <v>2583298</v>
      </c>
      <c r="J92" s="313">
        <f t="shared" si="23"/>
        <v>2602498</v>
      </c>
      <c r="K92" s="313">
        <f t="shared" si="23"/>
        <v>2621698</v>
      </c>
      <c r="L92" s="313">
        <f t="shared" si="23"/>
        <v>2640898</v>
      </c>
      <c r="M92" s="313">
        <f t="shared" si="23"/>
        <v>2660098</v>
      </c>
      <c r="N92" s="309">
        <v>0</v>
      </c>
      <c r="O92" s="313">
        <f>M92+(10000*6)</f>
        <v>2720098</v>
      </c>
      <c r="P92" s="313">
        <f>O92+(5000*6)</f>
        <v>2750098</v>
      </c>
      <c r="Q92" s="313">
        <f>+P92</f>
        <v>2750098</v>
      </c>
      <c r="R92" s="309">
        <v>0</v>
      </c>
      <c r="S92" s="310" t="s">
        <v>364</v>
      </c>
      <c r="T92" s="127"/>
      <c r="U92" s="127"/>
      <c r="V92" s="127"/>
      <c r="W92" s="127"/>
      <c r="X92" s="127"/>
      <c r="Y92" s="127"/>
      <c r="Z92" s="127"/>
      <c r="AA92" s="127"/>
      <c r="AB92" s="127"/>
      <c r="AC92" s="127"/>
    </row>
    <row r="93" spans="1:29" s="2" customFormat="1" ht="16.5" customHeight="1">
      <c r="A93" s="127"/>
      <c r="B93" s="87" t="s">
        <v>2305</v>
      </c>
      <c r="C93" s="23" t="s">
        <v>2304</v>
      </c>
      <c r="D93" s="18" t="s">
        <v>2290</v>
      </c>
      <c r="E93" s="313">
        <f>131588+53086+8406</f>
        <v>193080</v>
      </c>
      <c r="F93" s="313">
        <f>131851+53192+8423</f>
        <v>193466</v>
      </c>
      <c r="G93" s="313">
        <f t="shared" ref="G93:M93" si="24">+F93*(1+0.002)</f>
        <v>193852.932</v>
      </c>
      <c r="H93" s="313">
        <f t="shared" si="24"/>
        <v>194240.63786399999</v>
      </c>
      <c r="I93" s="313">
        <f t="shared" si="24"/>
        <v>194629.11913972799</v>
      </c>
      <c r="J93" s="313">
        <f t="shared" si="24"/>
        <v>195018.37737800746</v>
      </c>
      <c r="K93" s="313">
        <f t="shared" si="24"/>
        <v>195408.41413276346</v>
      </c>
      <c r="L93" s="313">
        <f t="shared" si="24"/>
        <v>195799.23096102898</v>
      </c>
      <c r="M93" s="313">
        <f t="shared" si="24"/>
        <v>196190.82942295104</v>
      </c>
      <c r="N93" s="309">
        <v>0</v>
      </c>
      <c r="O93" s="313">
        <f>M93+(+M93*0.001)*6</f>
        <v>197367.97439948874</v>
      </c>
      <c r="P93" s="313">
        <f>O93+(+O93*0.001)*6</f>
        <v>198552.18224588566</v>
      </c>
      <c r="Q93" s="313">
        <f>+P93</f>
        <v>198552.18224588566</v>
      </c>
      <c r="R93" s="309">
        <v>0</v>
      </c>
      <c r="S93" s="310" t="s">
        <v>364</v>
      </c>
      <c r="T93" s="127"/>
      <c r="U93" s="127"/>
      <c r="V93" s="127"/>
      <c r="W93" s="127"/>
      <c r="X93" s="127"/>
      <c r="Y93" s="127"/>
      <c r="Z93" s="127"/>
      <c r="AA93" s="127"/>
      <c r="AB93" s="127"/>
      <c r="AC93" s="127"/>
    </row>
    <row r="94" spans="1:29" s="2" customFormat="1" ht="16.5" customHeight="1">
      <c r="A94" s="127"/>
      <c r="B94" s="87" t="s">
        <v>2306</v>
      </c>
      <c r="C94" s="23" t="s">
        <v>2304</v>
      </c>
      <c r="D94" s="88" t="s">
        <v>2292</v>
      </c>
      <c r="E94" s="312">
        <f>SUM(E92:E93)</f>
        <v>2696248</v>
      </c>
      <c r="F94" s="312">
        <f t="shared" ref="F94:R94" si="25">SUM(F92:F93)</f>
        <v>2719164</v>
      </c>
      <c r="G94" s="312">
        <f t="shared" si="25"/>
        <v>2738750.932</v>
      </c>
      <c r="H94" s="312">
        <f t="shared" si="25"/>
        <v>2758338.6378640002</v>
      </c>
      <c r="I94" s="312">
        <f t="shared" si="25"/>
        <v>2777927.1191397281</v>
      </c>
      <c r="J94" s="312">
        <f t="shared" si="25"/>
        <v>2797516.3773780074</v>
      </c>
      <c r="K94" s="312">
        <f t="shared" si="25"/>
        <v>2817106.4141327636</v>
      </c>
      <c r="L94" s="312">
        <f t="shared" si="25"/>
        <v>2836697.230961029</v>
      </c>
      <c r="M94" s="312">
        <f t="shared" si="25"/>
        <v>2856288.8294229512</v>
      </c>
      <c r="N94" s="312">
        <f t="shared" si="25"/>
        <v>0</v>
      </c>
      <c r="O94" s="312">
        <f t="shared" si="25"/>
        <v>2917465.9743994889</v>
      </c>
      <c r="P94" s="312">
        <f t="shared" si="25"/>
        <v>2948650.1822458855</v>
      </c>
      <c r="Q94" s="312">
        <f t="shared" si="25"/>
        <v>2948650.1822458855</v>
      </c>
      <c r="R94" s="312">
        <f t="shared" si="25"/>
        <v>0</v>
      </c>
      <c r="S94" s="310" t="s">
        <v>364</v>
      </c>
      <c r="T94" s="127"/>
      <c r="U94" s="127"/>
      <c r="V94" s="127"/>
      <c r="W94" s="127"/>
      <c r="X94" s="127"/>
      <c r="Y94" s="127"/>
      <c r="Z94" s="127"/>
      <c r="AA94" s="127"/>
      <c r="AB94" s="127"/>
      <c r="AC94" s="127"/>
    </row>
    <row r="95" spans="1:29" s="2" customFormat="1" ht="16.5" customHeight="1">
      <c r="A95" s="127"/>
      <c r="B95" s="87" t="s">
        <v>2307</v>
      </c>
      <c r="C95" s="23" t="s">
        <v>2304</v>
      </c>
      <c r="D95" s="18" t="s">
        <v>2308</v>
      </c>
      <c r="E95" s="313">
        <f>0+12+555+11108</f>
        <v>11675</v>
      </c>
      <c r="F95" s="313">
        <v>11699</v>
      </c>
      <c r="G95" s="313">
        <f>+F95*(1+0.002)</f>
        <v>11722.397999999999</v>
      </c>
      <c r="H95" s="313">
        <f>+G95*(1+0.002)</f>
        <v>11745.842795999999</v>
      </c>
      <c r="I95" s="313">
        <f t="shared" ref="I95:M95" si="26">+H95*(1+0.002)</f>
        <v>11769.334481591999</v>
      </c>
      <c r="J95" s="313">
        <f t="shared" si="26"/>
        <v>11792.873150555182</v>
      </c>
      <c r="K95" s="313">
        <f t="shared" si="26"/>
        <v>11816.458896856293</v>
      </c>
      <c r="L95" s="313">
        <f t="shared" si="26"/>
        <v>11840.091814650006</v>
      </c>
      <c r="M95" s="313">
        <f t="shared" si="26"/>
        <v>11863.771998279306</v>
      </c>
      <c r="N95" s="309">
        <v>0</v>
      </c>
      <c r="O95" s="313">
        <f>M95+(+M95*0.001)*6</f>
        <v>11934.954630268981</v>
      </c>
      <c r="P95" s="313">
        <f>O95+(+O95*0.001)*6</f>
        <v>12006.564358050595</v>
      </c>
      <c r="Q95" s="313">
        <f>+P95</f>
        <v>12006.564358050595</v>
      </c>
      <c r="R95" s="309">
        <v>0</v>
      </c>
      <c r="S95" s="310" t="s">
        <v>364</v>
      </c>
      <c r="T95" s="127"/>
      <c r="U95" s="127"/>
      <c r="V95" s="127"/>
      <c r="W95" s="127"/>
      <c r="X95" s="127"/>
      <c r="Y95" s="127"/>
      <c r="Z95" s="127"/>
      <c r="AA95" s="127"/>
      <c r="AB95" s="127"/>
      <c r="AC95" s="127"/>
    </row>
    <row r="96" spans="1:29" s="2" customFormat="1" ht="16.5" customHeight="1">
      <c r="A96" s="127"/>
      <c r="B96" s="87" t="s">
        <v>2309</v>
      </c>
      <c r="C96" s="23" t="s">
        <v>2310</v>
      </c>
      <c r="D96" s="18" t="s">
        <v>2295</v>
      </c>
      <c r="E96" s="313">
        <f>2558652+572</f>
        <v>2559224</v>
      </c>
      <c r="F96" s="313">
        <f>2581680+562</f>
        <v>2582242</v>
      </c>
      <c r="G96" s="313">
        <f t="shared" ref="G96:M96" si="27">+F96+(20000*0.96)</f>
        <v>2601442</v>
      </c>
      <c r="H96" s="313">
        <f t="shared" si="27"/>
        <v>2620642</v>
      </c>
      <c r="I96" s="313">
        <f t="shared" si="27"/>
        <v>2639842</v>
      </c>
      <c r="J96" s="313">
        <f t="shared" si="27"/>
        <v>2659042</v>
      </c>
      <c r="K96" s="313">
        <f t="shared" si="27"/>
        <v>2678242</v>
      </c>
      <c r="L96" s="313">
        <f t="shared" si="27"/>
        <v>2697442</v>
      </c>
      <c r="M96" s="313">
        <f t="shared" si="27"/>
        <v>2716642</v>
      </c>
      <c r="N96" s="309">
        <v>0</v>
      </c>
      <c r="O96" s="313">
        <f>M96+(10000*6)</f>
        <v>2776642</v>
      </c>
      <c r="P96" s="313">
        <f>O96+(5000*6)</f>
        <v>2806642</v>
      </c>
      <c r="Q96" s="313">
        <f>+P96</f>
        <v>2806642</v>
      </c>
      <c r="R96" s="309">
        <v>0</v>
      </c>
      <c r="S96" s="310" t="s">
        <v>364</v>
      </c>
      <c r="T96" s="127"/>
      <c r="U96" s="127"/>
      <c r="V96" s="127"/>
      <c r="W96" s="127"/>
      <c r="X96" s="127"/>
      <c r="Y96" s="127"/>
      <c r="Z96" s="127"/>
      <c r="AA96" s="127"/>
      <c r="AB96" s="127"/>
      <c r="AC96" s="127"/>
    </row>
    <row r="97" spans="1:29" s="2" customFormat="1" ht="16.5" customHeight="1">
      <c r="A97" s="127"/>
      <c r="B97" s="87" t="s">
        <v>2311</v>
      </c>
      <c r="C97" s="23" t="s">
        <v>2310</v>
      </c>
      <c r="D97" s="18" t="s">
        <v>2297</v>
      </c>
      <c r="E97" s="313">
        <f>24926+106662+53086+8406</f>
        <v>193080</v>
      </c>
      <c r="F97" s="313">
        <f>53192+8423+24976+106875</f>
        <v>193466</v>
      </c>
      <c r="G97" s="313">
        <f t="shared" ref="G97:M97" si="28">+F97*(1+0.002)</f>
        <v>193852.932</v>
      </c>
      <c r="H97" s="313">
        <f t="shared" si="28"/>
        <v>194240.63786399999</v>
      </c>
      <c r="I97" s="313">
        <f t="shared" si="28"/>
        <v>194629.11913972799</v>
      </c>
      <c r="J97" s="313">
        <f t="shared" si="28"/>
        <v>195018.37737800746</v>
      </c>
      <c r="K97" s="313">
        <f t="shared" si="28"/>
        <v>195408.41413276346</v>
      </c>
      <c r="L97" s="313">
        <f t="shared" si="28"/>
        <v>195799.23096102898</v>
      </c>
      <c r="M97" s="313">
        <f t="shared" si="28"/>
        <v>196190.82942295104</v>
      </c>
      <c r="N97" s="309">
        <v>0</v>
      </c>
      <c r="O97" s="313">
        <f>M97+(+M97*0.001)*6</f>
        <v>197367.97439948874</v>
      </c>
      <c r="P97" s="313">
        <f>O97+(+O97*0.001)*6</f>
        <v>198552.18224588566</v>
      </c>
      <c r="Q97" s="313">
        <f>+P97</f>
        <v>198552.18224588566</v>
      </c>
      <c r="R97" s="309">
        <v>0</v>
      </c>
      <c r="S97" s="310" t="s">
        <v>364</v>
      </c>
      <c r="T97" s="127"/>
      <c r="U97" s="127"/>
      <c r="V97" s="127"/>
      <c r="W97" s="127"/>
      <c r="X97" s="127"/>
      <c r="Y97" s="127"/>
      <c r="Z97" s="127"/>
      <c r="AA97" s="127"/>
      <c r="AB97" s="127"/>
      <c r="AC97" s="127"/>
    </row>
    <row r="98" spans="1:29" s="2" customFormat="1" ht="16.5" customHeight="1">
      <c r="A98" s="127"/>
      <c r="B98" s="87" t="s">
        <v>2312</v>
      </c>
      <c r="C98" s="23" t="s">
        <v>2310</v>
      </c>
      <c r="D98" s="88" t="s">
        <v>2299</v>
      </c>
      <c r="E98" s="312">
        <f>SUM(E95:E97)</f>
        <v>2763979</v>
      </c>
      <c r="F98" s="312">
        <f t="shared" ref="F98:R98" si="29">SUM(F95:F97)</f>
        <v>2787407</v>
      </c>
      <c r="G98" s="312">
        <f t="shared" si="29"/>
        <v>2807017.33</v>
      </c>
      <c r="H98" s="312">
        <f t="shared" si="29"/>
        <v>2826628.4806600004</v>
      </c>
      <c r="I98" s="312">
        <f t="shared" si="29"/>
        <v>2846240.45362132</v>
      </c>
      <c r="J98" s="312">
        <f t="shared" si="29"/>
        <v>2865853.2505285623</v>
      </c>
      <c r="K98" s="312">
        <f t="shared" si="29"/>
        <v>2885466.8730296199</v>
      </c>
      <c r="L98" s="312">
        <f t="shared" si="29"/>
        <v>2905081.3227756792</v>
      </c>
      <c r="M98" s="312">
        <f t="shared" si="29"/>
        <v>2924696.6014212305</v>
      </c>
      <c r="N98" s="312">
        <f t="shared" si="29"/>
        <v>0</v>
      </c>
      <c r="O98" s="312">
        <f t="shared" si="29"/>
        <v>2985944.9290297581</v>
      </c>
      <c r="P98" s="312">
        <f t="shared" si="29"/>
        <v>3017200.746603936</v>
      </c>
      <c r="Q98" s="312">
        <f t="shared" si="29"/>
        <v>3017200.746603936</v>
      </c>
      <c r="R98" s="312">
        <f t="shared" si="29"/>
        <v>0</v>
      </c>
      <c r="S98" s="310" t="s">
        <v>364</v>
      </c>
      <c r="T98" s="127"/>
      <c r="U98" s="127"/>
      <c r="V98" s="127"/>
      <c r="W98" s="127"/>
      <c r="X98" s="127"/>
      <c r="Y98" s="127"/>
      <c r="Z98" s="127"/>
      <c r="AA98" s="127"/>
      <c r="AB98" s="127"/>
      <c r="AC98" s="127"/>
    </row>
    <row r="99" spans="1:29" s="2" customFormat="1" ht="29.1">
      <c r="A99" s="127"/>
      <c r="B99" s="87" t="s">
        <v>2313</v>
      </c>
      <c r="C99" s="23" t="s">
        <v>2314</v>
      </c>
      <c r="D99" s="18" t="s">
        <v>2315</v>
      </c>
      <c r="E99" s="313">
        <v>5027252</v>
      </c>
      <c r="F99" s="313">
        <v>5034356</v>
      </c>
      <c r="G99" s="313">
        <f>+F99*(1+0.5%)</f>
        <v>5059527.7799999993</v>
      </c>
      <c r="H99" s="313">
        <f>+G99*(1+0.4%)</f>
        <v>5079765.8911199989</v>
      </c>
      <c r="I99" s="313">
        <f>+H99*(1+0.2%)</f>
        <v>5089925.4229022386</v>
      </c>
      <c r="J99" s="313">
        <f>+I99*(1+0.2%)</f>
        <v>5100105.273748043</v>
      </c>
      <c r="K99" s="313">
        <f>+J99*(1+0.2%)</f>
        <v>5110305.4842955386</v>
      </c>
      <c r="L99" s="313">
        <f>+K99*(1+0.2%)</f>
        <v>5120526.0952641293</v>
      </c>
      <c r="M99" s="313">
        <f>+L99*(1+0.2%)</f>
        <v>5130767.1474546576</v>
      </c>
      <c r="N99" s="309">
        <v>0</v>
      </c>
      <c r="O99" s="313">
        <f>M99+(+M99*0.93%)</f>
        <v>5178483.2819259856</v>
      </c>
      <c r="P99" s="313">
        <f>+O99+(O99*0.51%)</f>
        <v>5204893.5466638077</v>
      </c>
      <c r="Q99" s="313">
        <f>P99+(+P99*0)</f>
        <v>5204893.5466638077</v>
      </c>
      <c r="R99" s="309">
        <v>0</v>
      </c>
      <c r="S99" s="310" t="s">
        <v>363</v>
      </c>
      <c r="T99" s="127"/>
      <c r="U99" s="127"/>
      <c r="V99" s="127"/>
      <c r="W99" s="127"/>
      <c r="X99" s="127"/>
      <c r="Y99" s="127"/>
      <c r="Z99" s="127"/>
      <c r="AA99" s="127"/>
      <c r="AB99" s="127"/>
      <c r="AC99" s="127"/>
    </row>
    <row r="100" spans="1:29" s="2" customFormat="1" ht="14.45">
      <c r="A100" s="127"/>
      <c r="B100" s="87" t="s">
        <v>2316</v>
      </c>
      <c r="C100" s="23" t="s">
        <v>2314</v>
      </c>
      <c r="D100" s="18" t="s">
        <v>2317</v>
      </c>
      <c r="E100" s="314">
        <v>0.39710067715382957</v>
      </c>
      <c r="F100" s="314">
        <f>+E100+1%</f>
        <v>0.40710067715382958</v>
      </c>
      <c r="G100" s="314">
        <f t="shared" ref="G100:M100" si="30">+F100</f>
        <v>0.40710067715382958</v>
      </c>
      <c r="H100" s="314">
        <f t="shared" si="30"/>
        <v>0.40710067715382958</v>
      </c>
      <c r="I100" s="314">
        <f t="shared" si="30"/>
        <v>0.40710067715382958</v>
      </c>
      <c r="J100" s="314">
        <f t="shared" si="30"/>
        <v>0.40710067715382958</v>
      </c>
      <c r="K100" s="314">
        <f t="shared" si="30"/>
        <v>0.40710067715382958</v>
      </c>
      <c r="L100" s="314">
        <f t="shared" si="30"/>
        <v>0.40710067715382958</v>
      </c>
      <c r="M100" s="314">
        <f t="shared" si="30"/>
        <v>0.40710067715382958</v>
      </c>
      <c r="N100" s="309">
        <v>0</v>
      </c>
      <c r="O100" s="314">
        <f>+M100</f>
        <v>0.40710067715382958</v>
      </c>
      <c r="P100" s="314">
        <f>+O100</f>
        <v>0.40710067715382958</v>
      </c>
      <c r="Q100" s="314">
        <f>+P100</f>
        <v>0.40710067715382958</v>
      </c>
      <c r="R100" s="309">
        <v>0</v>
      </c>
      <c r="S100" s="310" t="s">
        <v>364</v>
      </c>
    </row>
    <row r="101" spans="1:29" ht="14.45">
      <c r="A101" s="14"/>
      <c r="B101" s="14"/>
      <c r="C101" s="14"/>
      <c r="D101" s="304"/>
      <c r="E101" s="14"/>
      <c r="F101" s="306"/>
      <c r="G101" s="306"/>
      <c r="H101" s="14"/>
      <c r="I101" s="14"/>
      <c r="J101" s="14"/>
      <c r="K101" s="14"/>
      <c r="L101" s="14"/>
      <c r="M101" s="14"/>
      <c r="N101" s="14"/>
      <c r="O101" s="14"/>
      <c r="P101" s="14"/>
      <c r="Q101" s="14"/>
      <c r="R101" s="14"/>
    </row>
    <row r="102" spans="1:29" ht="15" customHeight="1">
      <c r="C102" s="62"/>
    </row>
    <row r="103" spans="1:29" ht="15" customHeight="1">
      <c r="E103" s="315"/>
      <c r="F103" s="315"/>
      <c r="G103" s="315"/>
      <c r="H103" s="315"/>
      <c r="I103" s="315"/>
      <c r="J103" s="315"/>
      <c r="K103" s="315"/>
      <c r="L103" s="315"/>
      <c r="M103" s="315"/>
    </row>
    <row r="104" spans="1:29" ht="15" customHeight="1">
      <c r="I104" s="316"/>
    </row>
  </sheetData>
  <mergeCells count="13">
    <mergeCell ref="E83:R83"/>
    <mergeCell ref="S83:S84"/>
    <mergeCell ref="C8:S8"/>
    <mergeCell ref="E10:R10"/>
    <mergeCell ref="S10:S11"/>
    <mergeCell ref="C37:S37"/>
    <mergeCell ref="E39:R39"/>
    <mergeCell ref="S39:S40"/>
    <mergeCell ref="C56:S56"/>
    <mergeCell ref="E58:R58"/>
    <mergeCell ref="S58:S59"/>
    <mergeCell ref="C70:S70"/>
    <mergeCell ref="C81:S81"/>
  </mergeCells>
  <pageMargins left="0.25" right="0.25" top="0.75" bottom="0.75" header="0.3" footer="0.3"/>
  <pageSetup paperSize="9" fitToHeight="0" orientation="landscape"/>
  <headerFooter>
    <oddFooter>&amp;L_x000D_&amp;1#&amp;"Arial"&amp;11&amp;K000000 SW Internal
General</oddFooter>
  </headerFooter>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1100-0DF5-4A60-89B8-0D72A7DE9F22}">
  <dimension ref="B2:N98"/>
  <sheetViews>
    <sheetView zoomScale="55" zoomScaleNormal="55" workbookViewId="0">
      <selection activeCell="A6" sqref="A6:XFD7"/>
    </sheetView>
  </sheetViews>
  <sheetFormatPr defaultColWidth="8.85546875" defaultRowHeight="14.45"/>
  <cols>
    <col min="2" max="2" width="16.42578125" customWidth="1"/>
    <col min="3" max="3" width="42.42578125" customWidth="1"/>
    <col min="4" max="4" width="21.42578125" customWidth="1"/>
    <col min="5" max="5" width="23.42578125" customWidth="1"/>
    <col min="6" max="6" width="40.42578125" customWidth="1"/>
    <col min="7" max="12" width="9.42578125" bestFit="1" customWidth="1"/>
    <col min="13" max="13" width="10.85546875" customWidth="1"/>
  </cols>
  <sheetData>
    <row r="2" spans="2:14" ht="26.1">
      <c r="B2" s="118" t="s">
        <v>0</v>
      </c>
    </row>
    <row r="4" spans="2:14" ht="26.1">
      <c r="B4" s="118" t="s">
        <v>2318</v>
      </c>
    </row>
    <row r="5" spans="2:14" ht="15" customHeight="1">
      <c r="B5" s="118"/>
    </row>
    <row r="6" spans="2:14" ht="15" customHeight="1">
      <c r="B6" s="118"/>
    </row>
    <row r="7" spans="2:14" ht="15" customHeight="1">
      <c r="B7" s="118"/>
    </row>
    <row r="8" spans="2:14" ht="15" customHeight="1">
      <c r="B8" s="24"/>
      <c r="C8" s="436" t="s">
        <v>2319</v>
      </c>
      <c r="D8" s="436"/>
      <c r="E8" s="436"/>
      <c r="F8" s="436"/>
      <c r="G8" s="436"/>
      <c r="H8" s="436"/>
      <c r="I8" s="436"/>
      <c r="J8" s="436"/>
      <c r="K8" s="436"/>
      <c r="L8" s="436"/>
      <c r="M8" s="431"/>
      <c r="N8" s="39"/>
    </row>
    <row r="9" spans="2:14">
      <c r="B9" s="3"/>
      <c r="C9" s="448" t="s">
        <v>4</v>
      </c>
      <c r="D9" s="448"/>
      <c r="E9" s="249"/>
      <c r="F9" s="250"/>
      <c r="G9" s="238">
        <v>1</v>
      </c>
      <c r="H9" s="251">
        <v>2</v>
      </c>
      <c r="I9" s="251">
        <v>3</v>
      </c>
      <c r="J9" s="251">
        <v>4</v>
      </c>
      <c r="K9" s="251">
        <v>5</v>
      </c>
      <c r="L9" s="251">
        <v>6</v>
      </c>
      <c r="M9" s="251">
        <v>7</v>
      </c>
      <c r="N9" s="12"/>
    </row>
    <row r="10" spans="2:14" ht="14.25" customHeight="1">
      <c r="B10" s="247"/>
      <c r="C10" s="239"/>
      <c r="D10" s="229"/>
      <c r="E10" s="229"/>
      <c r="F10" s="229"/>
      <c r="G10" s="436" t="s">
        <v>2320</v>
      </c>
      <c r="H10" s="434"/>
      <c r="I10" s="434"/>
      <c r="J10" s="434"/>
      <c r="K10" s="434"/>
      <c r="L10" s="434"/>
      <c r="M10" s="435"/>
    </row>
    <row r="11" spans="2:14" ht="29.25" customHeight="1">
      <c r="B11" s="27" t="s">
        <v>5</v>
      </c>
      <c r="C11" s="235"/>
      <c r="D11" s="236" t="s">
        <v>2321</v>
      </c>
      <c r="E11" s="236" t="s">
        <v>2322</v>
      </c>
      <c r="F11" s="236" t="s">
        <v>146</v>
      </c>
      <c r="G11" s="204" t="s">
        <v>9</v>
      </c>
      <c r="H11" s="34" t="s">
        <v>10</v>
      </c>
      <c r="I11" s="34" t="s">
        <v>11</v>
      </c>
      <c r="J11" s="34" t="s">
        <v>12</v>
      </c>
      <c r="K11" s="34" t="s">
        <v>13</v>
      </c>
      <c r="L11" s="34" t="s">
        <v>14</v>
      </c>
      <c r="M11" s="34" t="s">
        <v>147</v>
      </c>
    </row>
    <row r="12" spans="2:14">
      <c r="B12" s="65" t="s">
        <v>2323</v>
      </c>
      <c r="C12" s="437" t="s">
        <v>2324</v>
      </c>
      <c r="D12" s="445" t="s">
        <v>2325</v>
      </c>
      <c r="E12" s="445" t="s">
        <v>345</v>
      </c>
      <c r="F12" s="66" t="s">
        <v>155</v>
      </c>
      <c r="G12" s="240">
        <v>189.24283824997198</v>
      </c>
      <c r="H12" s="240">
        <v>179.65137498307197</v>
      </c>
      <c r="I12" s="240">
        <v>189.29626091279331</v>
      </c>
      <c r="J12" s="240">
        <v>212.0306984671335</v>
      </c>
      <c r="K12" s="240">
        <v>244.04028039948267</v>
      </c>
      <c r="L12" s="240">
        <v>288.76671364448396</v>
      </c>
      <c r="M12" s="59">
        <f t="shared" ref="M12:M27" si="0">SUM(G12:L12)</f>
        <v>1303.0281666569374</v>
      </c>
    </row>
    <row r="13" spans="2:14">
      <c r="B13" s="65" t="s">
        <v>2326</v>
      </c>
      <c r="C13" s="437"/>
      <c r="D13" s="445"/>
      <c r="E13" s="445"/>
      <c r="F13" s="66" t="s">
        <v>159</v>
      </c>
      <c r="G13" s="240">
        <v>129.28095002157448</v>
      </c>
      <c r="H13" s="240">
        <v>133.80930680935546</v>
      </c>
      <c r="I13" s="240">
        <v>144.14816877183074</v>
      </c>
      <c r="J13" s="240">
        <v>181.78420135278407</v>
      </c>
      <c r="K13" s="240">
        <v>186.13321916969022</v>
      </c>
      <c r="L13" s="240">
        <v>198.20321895327888</v>
      </c>
      <c r="M13" s="59">
        <f t="shared" si="0"/>
        <v>973.35906507851394</v>
      </c>
    </row>
    <row r="14" spans="2:14">
      <c r="B14" s="65" t="s">
        <v>2327</v>
      </c>
      <c r="C14" s="437"/>
      <c r="D14" s="445"/>
      <c r="E14" s="445"/>
      <c r="F14" s="66" t="s">
        <v>479</v>
      </c>
      <c r="G14" s="240">
        <v>0</v>
      </c>
      <c r="H14" s="240">
        <v>0</v>
      </c>
      <c r="I14" s="240">
        <v>0</v>
      </c>
      <c r="J14" s="240">
        <v>0</v>
      </c>
      <c r="K14" s="240">
        <v>0</v>
      </c>
      <c r="L14" s="240">
        <v>0</v>
      </c>
      <c r="M14" s="59">
        <f t="shared" si="0"/>
        <v>0</v>
      </c>
    </row>
    <row r="15" spans="2:14">
      <c r="B15" s="65" t="s">
        <v>2328</v>
      </c>
      <c r="C15" s="437"/>
      <c r="D15" s="445"/>
      <c r="E15" s="445"/>
      <c r="F15" s="66" t="s">
        <v>502</v>
      </c>
      <c r="G15" s="240">
        <v>0</v>
      </c>
      <c r="H15" s="240">
        <v>0</v>
      </c>
      <c r="I15" s="240">
        <v>0</v>
      </c>
      <c r="J15" s="240">
        <v>0</v>
      </c>
      <c r="K15" s="240">
        <v>0</v>
      </c>
      <c r="L15" s="240">
        <v>0</v>
      </c>
      <c r="M15" s="59">
        <f t="shared" si="0"/>
        <v>0</v>
      </c>
    </row>
    <row r="16" spans="2:14">
      <c r="B16" s="65" t="s">
        <v>2329</v>
      </c>
      <c r="C16" s="437"/>
      <c r="D16" s="445"/>
      <c r="E16" s="445"/>
      <c r="F16" s="66" t="s">
        <v>193</v>
      </c>
      <c r="G16" s="240">
        <v>37.684794952891039</v>
      </c>
      <c r="H16" s="240">
        <v>31.541997593323835</v>
      </c>
      <c r="I16" s="240">
        <v>40.408527957606211</v>
      </c>
      <c r="J16" s="240">
        <v>57.128360440036417</v>
      </c>
      <c r="K16" s="240">
        <v>52.880836780596624</v>
      </c>
      <c r="L16" s="240">
        <v>49.867643077477815</v>
      </c>
      <c r="M16" s="59">
        <f t="shared" si="0"/>
        <v>269.51216080193194</v>
      </c>
    </row>
    <row r="17" spans="2:13">
      <c r="B17" s="65" t="s">
        <v>2330</v>
      </c>
      <c r="C17" s="437"/>
      <c r="D17" s="445" t="s">
        <v>2331</v>
      </c>
      <c r="E17" s="445" t="s">
        <v>2332</v>
      </c>
      <c r="F17" s="66" t="s">
        <v>155</v>
      </c>
      <c r="G17" s="240">
        <v>191.79882656355085</v>
      </c>
      <c r="H17" s="240">
        <v>191.42277078469246</v>
      </c>
      <c r="I17" s="240">
        <v>213.82073205970264</v>
      </c>
      <c r="J17" s="240">
        <v>243.32499017880804</v>
      </c>
      <c r="K17" s="240">
        <v>257.47907317961091</v>
      </c>
      <c r="L17" s="240">
        <v>276.47068389276058</v>
      </c>
      <c r="M17" s="59">
        <f t="shared" si="0"/>
        <v>1374.3170766591256</v>
      </c>
    </row>
    <row r="18" spans="2:13">
      <c r="B18" s="65" t="s">
        <v>2333</v>
      </c>
      <c r="C18" s="437"/>
      <c r="D18" s="445"/>
      <c r="E18" s="445"/>
      <c r="F18" s="66" t="s">
        <v>159</v>
      </c>
      <c r="G18" s="240">
        <v>128.20494977844797</v>
      </c>
      <c r="H18" s="240">
        <v>132.6867225149561</v>
      </c>
      <c r="I18" s="240">
        <v>142.46473857423786</v>
      </c>
      <c r="J18" s="240">
        <v>179.53718501368743</v>
      </c>
      <c r="K18" s="240">
        <v>183.32901057848034</v>
      </c>
      <c r="L18" s="240">
        <v>194.83725104610539</v>
      </c>
      <c r="M18" s="59">
        <f t="shared" si="0"/>
        <v>961.05985750591503</v>
      </c>
    </row>
    <row r="19" spans="2:13">
      <c r="B19" s="65" t="s">
        <v>2334</v>
      </c>
      <c r="C19" s="437"/>
      <c r="D19" s="445"/>
      <c r="E19" s="445"/>
      <c r="F19" s="66" t="s">
        <v>479</v>
      </c>
      <c r="G19" s="240">
        <v>0</v>
      </c>
      <c r="H19" s="240">
        <v>0</v>
      </c>
      <c r="I19" s="240">
        <v>0</v>
      </c>
      <c r="J19" s="240">
        <v>0</v>
      </c>
      <c r="K19" s="240">
        <v>0</v>
      </c>
      <c r="L19" s="240">
        <v>0</v>
      </c>
      <c r="M19" s="59">
        <f t="shared" si="0"/>
        <v>0</v>
      </c>
    </row>
    <row r="20" spans="2:13">
      <c r="B20" s="65" t="s">
        <v>2335</v>
      </c>
      <c r="C20" s="437"/>
      <c r="D20" s="445"/>
      <c r="E20" s="445"/>
      <c r="F20" s="66" t="s">
        <v>502</v>
      </c>
      <c r="G20" s="240">
        <v>7.8419641361538478E-2</v>
      </c>
      <c r="H20" s="240">
        <v>8.1814719213353815E-2</v>
      </c>
      <c r="I20" s="240">
        <v>8.8338594301155829E-2</v>
      </c>
      <c r="J20" s="240">
        <v>9.506217985082932E-2</v>
      </c>
      <c r="K20" s="240">
        <v>0.10131977432280269</v>
      </c>
      <c r="L20" s="240">
        <v>0.10791021956456186</v>
      </c>
      <c r="M20" s="59">
        <f t="shared" si="0"/>
        <v>0.55286512861424197</v>
      </c>
    </row>
    <row r="21" spans="2:13">
      <c r="B21" s="65" t="s">
        <v>2336</v>
      </c>
      <c r="C21" s="437"/>
      <c r="D21" s="445"/>
      <c r="E21" s="445"/>
      <c r="F21" s="66" t="s">
        <v>193</v>
      </c>
      <c r="G21" s="240">
        <v>11.261620421944937</v>
      </c>
      <c r="H21" s="240">
        <v>11.749177842589411</v>
      </c>
      <c r="I21" s="240">
        <v>12.686052886180757</v>
      </c>
      <c r="J21" s="240">
        <v>13.651607778045303</v>
      </c>
      <c r="K21" s="240">
        <v>14.550243023939043</v>
      </c>
      <c r="L21" s="240">
        <v>15.496678016954789</v>
      </c>
      <c r="M21" s="59">
        <f t="shared" si="0"/>
        <v>79.395379969654243</v>
      </c>
    </row>
    <row r="22" spans="2:13">
      <c r="B22" s="65" t="s">
        <v>2337</v>
      </c>
      <c r="C22" s="437"/>
      <c r="D22" s="449" t="s">
        <v>2338</v>
      </c>
      <c r="E22" s="451"/>
      <c r="F22" s="66" t="s">
        <v>155</v>
      </c>
      <c r="G22" s="240">
        <v>171.51908943348189</v>
      </c>
      <c r="H22" s="240">
        <v>163.69516667982001</v>
      </c>
      <c r="I22" s="240">
        <v>158.53260167319073</v>
      </c>
      <c r="J22" s="240">
        <v>176.12792028541816</v>
      </c>
      <c r="K22" s="240">
        <v>191.77848192947172</v>
      </c>
      <c r="L22" s="240">
        <v>184.05326983513788</v>
      </c>
      <c r="M22" s="59">
        <f t="shared" si="0"/>
        <v>1045.7065298365203</v>
      </c>
    </row>
    <row r="23" spans="2:13">
      <c r="B23" s="65" t="s">
        <v>2339</v>
      </c>
      <c r="C23" s="437"/>
      <c r="D23" s="450"/>
      <c r="E23" s="452"/>
      <c r="F23" s="66" t="s">
        <v>159</v>
      </c>
      <c r="G23" s="240">
        <v>183.72404499703808</v>
      </c>
      <c r="H23" s="240">
        <v>170.98851605088592</v>
      </c>
      <c r="I23" s="240">
        <v>206.1369310142874</v>
      </c>
      <c r="J23" s="240">
        <v>220.36664032902857</v>
      </c>
      <c r="K23" s="240">
        <v>284.54533305915606</v>
      </c>
      <c r="L23" s="240">
        <v>350.55501163631482</v>
      </c>
      <c r="M23" s="59">
        <f t="shared" si="0"/>
        <v>1416.3164770867106</v>
      </c>
    </row>
    <row r="24" spans="2:13">
      <c r="B24" s="65" t="s">
        <v>2340</v>
      </c>
      <c r="C24" s="437"/>
      <c r="D24" s="450"/>
      <c r="E24" s="452"/>
      <c r="F24" s="66" t="s">
        <v>479</v>
      </c>
      <c r="G24" s="240">
        <v>0</v>
      </c>
      <c r="H24" s="240">
        <v>0</v>
      </c>
      <c r="I24" s="240">
        <v>0</v>
      </c>
      <c r="J24" s="240">
        <v>0</v>
      </c>
      <c r="K24" s="240">
        <v>0</v>
      </c>
      <c r="L24" s="240">
        <v>0</v>
      </c>
      <c r="M24" s="59">
        <f t="shared" si="0"/>
        <v>0</v>
      </c>
    </row>
    <row r="25" spans="2:13">
      <c r="B25" s="65" t="s">
        <v>2341</v>
      </c>
      <c r="C25" s="437"/>
      <c r="D25" s="450"/>
      <c r="E25" s="452"/>
      <c r="F25" s="66" t="s">
        <v>502</v>
      </c>
      <c r="G25" s="240">
        <v>0</v>
      </c>
      <c r="H25" s="240">
        <v>0</v>
      </c>
      <c r="I25" s="240">
        <v>0</v>
      </c>
      <c r="J25" s="240">
        <v>0</v>
      </c>
      <c r="K25" s="240">
        <v>0</v>
      </c>
      <c r="L25" s="240">
        <v>0</v>
      </c>
      <c r="M25" s="59">
        <f t="shared" si="0"/>
        <v>0</v>
      </c>
    </row>
    <row r="26" spans="2:13">
      <c r="B26" s="65" t="s">
        <v>2342</v>
      </c>
      <c r="C26" s="437"/>
      <c r="D26" s="437"/>
      <c r="E26" s="453"/>
      <c r="F26" s="66" t="s">
        <v>193</v>
      </c>
      <c r="G26" s="240">
        <v>134.81670903594383</v>
      </c>
      <c r="H26" s="240">
        <v>215.69161714412462</v>
      </c>
      <c r="I26" s="240">
        <v>218.27261330199065</v>
      </c>
      <c r="J26" s="240">
        <v>142.98202295531334</v>
      </c>
      <c r="K26" s="240">
        <v>106.8089478621709</v>
      </c>
      <c r="L26" s="240">
        <v>63.180510976514704</v>
      </c>
      <c r="M26" s="59">
        <f t="shared" si="0"/>
        <v>881.75242127605804</v>
      </c>
    </row>
    <row r="27" spans="2:13">
      <c r="B27" s="65" t="s">
        <v>2343</v>
      </c>
      <c r="C27" s="437"/>
      <c r="D27" s="447" t="s">
        <v>2344</v>
      </c>
      <c r="E27" s="457"/>
      <c r="F27" s="458"/>
      <c r="G27" s="240"/>
      <c r="H27" s="240"/>
      <c r="I27" s="240"/>
      <c r="J27" s="240"/>
      <c r="K27" s="240"/>
      <c r="L27" s="240"/>
      <c r="M27" s="59">
        <f t="shared" si="0"/>
        <v>0</v>
      </c>
    </row>
    <row r="28" spans="2:13">
      <c r="B28" s="65" t="s">
        <v>2345</v>
      </c>
      <c r="C28" s="437"/>
      <c r="D28" s="454" t="s">
        <v>2346</v>
      </c>
      <c r="E28" s="455"/>
      <c r="F28" s="456"/>
      <c r="G28" s="59">
        <f t="shared" ref="G28:M28" si="1">SUM(G12:G27)</f>
        <v>1177.6122430962066</v>
      </c>
      <c r="H28" s="59">
        <f t="shared" si="1"/>
        <v>1231.3184651220331</v>
      </c>
      <c r="I28" s="59">
        <f t="shared" si="1"/>
        <v>1325.8549657461213</v>
      </c>
      <c r="J28" s="59">
        <f t="shared" si="1"/>
        <v>1427.0286889801057</v>
      </c>
      <c r="K28" s="59">
        <f t="shared" si="1"/>
        <v>1521.6467457569213</v>
      </c>
      <c r="L28" s="59">
        <f t="shared" si="1"/>
        <v>1621.5388912985932</v>
      </c>
      <c r="M28" s="59">
        <f t="shared" si="1"/>
        <v>8304.9999999999818</v>
      </c>
    </row>
    <row r="29" spans="2:13">
      <c r="B29" s="65" t="s">
        <v>2347</v>
      </c>
      <c r="C29" s="241" t="s">
        <v>2276</v>
      </c>
      <c r="D29" s="252"/>
      <c r="E29" s="253"/>
      <c r="F29" s="182"/>
      <c r="G29" s="240">
        <f>+'7. Other Costs and Assumptions'!H31</f>
        <v>560.57000000000005</v>
      </c>
      <c r="H29" s="240">
        <f>+'7. Other Costs and Assumptions'!I31</f>
        <v>558.14700000000005</v>
      </c>
      <c r="I29" s="240">
        <f>+'7. Other Costs and Assumptions'!J31</f>
        <v>579.74800000000005</v>
      </c>
      <c r="J29" s="240">
        <f>+'7. Other Costs and Assumptions'!K31</f>
        <v>584.86300000000006</v>
      </c>
      <c r="K29" s="240">
        <f>+'7. Other Costs and Assumptions'!L31</f>
        <v>586.9670000000001</v>
      </c>
      <c r="L29" s="240">
        <f>+'7. Other Costs and Assumptions'!M31</f>
        <v>591.63700000000006</v>
      </c>
      <c r="M29" s="240">
        <f>+'7. Other Costs and Assumptions'!N31</f>
        <v>3461.9320000000007</v>
      </c>
    </row>
    <row r="30" spans="2:13">
      <c r="B30" s="65" t="s">
        <v>2348</v>
      </c>
      <c r="C30" s="242" t="s">
        <v>2349</v>
      </c>
      <c r="D30" s="252"/>
      <c r="E30" s="253"/>
      <c r="F30" s="182"/>
      <c r="G30" s="240">
        <f>+'7. Other Costs and Assumptions'!H64</f>
        <v>303.23699999999997</v>
      </c>
      <c r="H30" s="240">
        <f>+'7. Other Costs and Assumptions'!I64</f>
        <v>308.55500000000001</v>
      </c>
      <c r="I30" s="240">
        <f>+'7. Other Costs and Assumptions'!J64</f>
        <v>273.95400000000001</v>
      </c>
      <c r="J30" s="240">
        <f>+'7. Other Costs and Assumptions'!K64</f>
        <v>257.89299999999997</v>
      </c>
      <c r="K30" s="240">
        <f>+'7. Other Costs and Assumptions'!L64</f>
        <v>255.88699999999997</v>
      </c>
      <c r="L30" s="240">
        <f>+'7. Other Costs and Assumptions'!M64</f>
        <v>251.37199999999999</v>
      </c>
      <c r="M30" s="240">
        <f>+'7. Other Costs and Assumptions'!N64</f>
        <v>1650.8979999999999</v>
      </c>
    </row>
    <row r="31" spans="2:13">
      <c r="B31" s="65" t="s">
        <v>2350</v>
      </c>
      <c r="C31" s="192"/>
      <c r="D31" s="454" t="s">
        <v>148</v>
      </c>
      <c r="E31" s="455"/>
      <c r="F31" s="456"/>
      <c r="G31" s="59">
        <f t="shared" ref="G31:M31" si="2">G28+G29+G30</f>
        <v>2041.4192430962066</v>
      </c>
      <c r="H31" s="59">
        <f t="shared" si="2"/>
        <v>2098.0204651220329</v>
      </c>
      <c r="I31" s="59">
        <f t="shared" si="2"/>
        <v>2179.5569657461215</v>
      </c>
      <c r="J31" s="59">
        <f t="shared" si="2"/>
        <v>2269.7846889801058</v>
      </c>
      <c r="K31" s="59">
        <f t="shared" si="2"/>
        <v>2364.5007457569213</v>
      </c>
      <c r="L31" s="59">
        <f t="shared" si="2"/>
        <v>2464.5478912985932</v>
      </c>
      <c r="M31" s="59">
        <f t="shared" si="2"/>
        <v>13417.829999999982</v>
      </c>
    </row>
    <row r="32" spans="2:13">
      <c r="B32" s="65" t="s">
        <v>2351</v>
      </c>
      <c r="C32" s="241" t="s">
        <v>2271</v>
      </c>
      <c r="D32" s="252"/>
      <c r="E32" s="253"/>
      <c r="F32" s="182"/>
      <c r="G32" s="243">
        <v>0.06</v>
      </c>
      <c r="H32" s="243">
        <v>0.06</v>
      </c>
      <c r="I32" s="243">
        <v>0.06</v>
      </c>
      <c r="J32" s="243">
        <v>0.06</v>
      </c>
      <c r="K32" s="243">
        <v>0.06</v>
      </c>
      <c r="L32" s="243">
        <v>0.06</v>
      </c>
      <c r="M32" s="243"/>
    </row>
    <row r="33" spans="2:13">
      <c r="B33" s="65" t="s">
        <v>2352</v>
      </c>
      <c r="C33" s="241" t="s">
        <v>2273</v>
      </c>
      <c r="D33" s="252"/>
      <c r="E33" s="253"/>
      <c r="F33" s="182"/>
      <c r="G33" s="240">
        <f>+'7. Other Costs and Assumptions'!H74</f>
        <v>153.71899999999999</v>
      </c>
      <c r="H33" s="240">
        <f>+'7. Other Costs and Assumptions'!I74</f>
        <v>150.70500000000001</v>
      </c>
      <c r="I33" s="240">
        <f>+'7. Other Costs and Assumptions'!J74</f>
        <v>147.75</v>
      </c>
      <c r="J33" s="240">
        <f>+'7. Other Costs and Assumptions'!K74</f>
        <v>144.85300000000001</v>
      </c>
      <c r="K33" s="240">
        <f>+'7. Other Costs and Assumptions'!L74</f>
        <v>142.01300000000001</v>
      </c>
      <c r="L33" s="240">
        <f>+'7. Other Costs and Assumptions'!M74</f>
        <v>139.22800000000001</v>
      </c>
      <c r="M33" s="240">
        <f>+'7. Other Costs and Assumptions'!N74</f>
        <v>878.26800000000003</v>
      </c>
    </row>
    <row r="35" spans="2:13">
      <c r="F35" t="s">
        <v>2353</v>
      </c>
      <c r="G35" s="297">
        <v>1177.7861447519513</v>
      </c>
      <c r="H35" s="297">
        <v>1228.8444754973989</v>
      </c>
      <c r="I35" s="297">
        <v>1327.3579576278096</v>
      </c>
      <c r="J35" s="297">
        <v>1428.0660309120428</v>
      </c>
      <c r="K35" s="297">
        <v>1522.1597968809567</v>
      </c>
      <c r="L35" s="297">
        <v>1620.8531135762437</v>
      </c>
      <c r="M35" s="297">
        <f>SUM(G35:L35)</f>
        <v>8305.0675192464023</v>
      </c>
    </row>
    <row r="36" spans="2:13" ht="17.100000000000001" customHeight="1">
      <c r="G36" s="301">
        <f>+G35-G28</f>
        <v>0.17390165574465755</v>
      </c>
      <c r="H36" s="301">
        <f t="shared" ref="H36:L36" si="3">+H35-H28</f>
        <v>-2.4739896246342141</v>
      </c>
      <c r="I36" s="301">
        <f t="shared" si="3"/>
        <v>1.502991881688331</v>
      </c>
      <c r="J36" s="301">
        <f t="shared" si="3"/>
        <v>1.0373419319371351</v>
      </c>
      <c r="K36" s="301">
        <f t="shared" si="3"/>
        <v>0.51305112403542807</v>
      </c>
      <c r="L36" s="301">
        <f t="shared" si="3"/>
        <v>-0.68577772234948497</v>
      </c>
    </row>
    <row r="37" spans="2:13" ht="17.100000000000001" customHeight="1">
      <c r="B37" s="3"/>
      <c r="C37" s="436" t="s">
        <v>2354</v>
      </c>
      <c r="D37" s="434"/>
      <c r="E37" s="434"/>
      <c r="F37" s="434"/>
      <c r="G37" s="434"/>
      <c r="H37" s="434"/>
      <c r="I37" s="434"/>
      <c r="J37" s="434"/>
      <c r="K37" s="434"/>
      <c r="L37" s="434"/>
      <c r="M37" s="435"/>
    </row>
    <row r="38" spans="2:13" ht="17.100000000000001" customHeight="1">
      <c r="B38" s="3"/>
      <c r="C38" s="439" t="s">
        <v>4</v>
      </c>
      <c r="D38" s="440"/>
      <c r="E38" s="229"/>
      <c r="F38" s="230"/>
      <c r="G38" s="153">
        <v>1</v>
      </c>
      <c r="H38" s="153">
        <v>2</v>
      </c>
      <c r="I38" s="153">
        <v>3</v>
      </c>
      <c r="J38" s="153">
        <v>4</v>
      </c>
      <c r="K38" s="153">
        <v>5</v>
      </c>
      <c r="L38" s="244">
        <v>6</v>
      </c>
      <c r="M38" s="153">
        <v>7</v>
      </c>
    </row>
    <row r="39" spans="2:13">
      <c r="B39" s="247"/>
      <c r="C39" s="439"/>
      <c r="D39" s="440"/>
      <c r="E39" s="229"/>
      <c r="F39" s="230"/>
      <c r="G39" s="436" t="s">
        <v>2320</v>
      </c>
      <c r="H39" s="434"/>
      <c r="I39" s="434"/>
      <c r="J39" s="434"/>
      <c r="K39" s="434"/>
      <c r="L39" s="434"/>
      <c r="M39" s="435"/>
    </row>
    <row r="40" spans="2:13" ht="30" customHeight="1">
      <c r="B40" s="27" t="s">
        <v>5</v>
      </c>
      <c r="C40" s="27"/>
      <c r="D40" s="27" t="s">
        <v>2321</v>
      </c>
      <c r="E40" s="27" t="s">
        <v>2322</v>
      </c>
      <c r="F40" s="27" t="s">
        <v>146</v>
      </c>
      <c r="G40" s="25" t="s">
        <v>9</v>
      </c>
      <c r="H40" s="25" t="s">
        <v>10</v>
      </c>
      <c r="I40" s="25" t="s">
        <v>11</v>
      </c>
      <c r="J40" s="25" t="s">
        <v>12</v>
      </c>
      <c r="K40" s="25" t="s">
        <v>13</v>
      </c>
      <c r="L40" s="25" t="s">
        <v>14</v>
      </c>
      <c r="M40" s="25" t="s">
        <v>147</v>
      </c>
    </row>
    <row r="41" spans="2:13">
      <c r="B41" s="65" t="s">
        <v>2355</v>
      </c>
      <c r="C41" s="437" t="s">
        <v>2324</v>
      </c>
      <c r="D41" s="444" t="s">
        <v>2325</v>
      </c>
      <c r="E41" s="447" t="s">
        <v>345</v>
      </c>
      <c r="F41" s="66" t="s">
        <v>155</v>
      </c>
      <c r="G41" s="240">
        <v>184.11583125902072</v>
      </c>
      <c r="H41" s="240">
        <v>195.44826326688604</v>
      </c>
      <c r="I41" s="240">
        <v>207.89681619011799</v>
      </c>
      <c r="J41" s="240">
        <v>264.48887764112737</v>
      </c>
      <c r="K41" s="240">
        <v>284.13060761153025</v>
      </c>
      <c r="L41" s="240">
        <v>312.1601777036347</v>
      </c>
      <c r="M41" s="59">
        <v>1448.2405736723169</v>
      </c>
    </row>
    <row r="42" spans="2:13">
      <c r="B42" s="65" t="s">
        <v>2356</v>
      </c>
      <c r="C42" s="437"/>
      <c r="D42" s="444"/>
      <c r="E42" s="447"/>
      <c r="F42" s="66" t="s">
        <v>159</v>
      </c>
      <c r="G42" s="240">
        <v>123.74381483181853</v>
      </c>
      <c r="H42" s="240">
        <v>131.36031558781613</v>
      </c>
      <c r="I42" s="240">
        <v>139.72695857186986</v>
      </c>
      <c r="J42" s="240">
        <v>177.76234925640389</v>
      </c>
      <c r="K42" s="240">
        <v>190.96350952498906</v>
      </c>
      <c r="L42" s="240">
        <v>209.80211730561641</v>
      </c>
      <c r="M42" s="59">
        <v>973.35906507851382</v>
      </c>
    </row>
    <row r="43" spans="2:13">
      <c r="B43" s="65" t="s">
        <v>2357</v>
      </c>
      <c r="C43" s="437"/>
      <c r="D43" s="444"/>
      <c r="E43" s="447"/>
      <c r="F43" s="66" t="s">
        <v>479</v>
      </c>
      <c r="G43" s="240">
        <v>0</v>
      </c>
      <c r="H43" s="240">
        <v>0</v>
      </c>
      <c r="I43" s="240">
        <v>0</v>
      </c>
      <c r="J43" s="240">
        <v>0</v>
      </c>
      <c r="K43" s="240">
        <v>0</v>
      </c>
      <c r="L43" s="240">
        <v>0</v>
      </c>
      <c r="M43" s="59">
        <v>0</v>
      </c>
    </row>
    <row r="44" spans="2:13">
      <c r="B44" s="65" t="s">
        <v>2358</v>
      </c>
      <c r="C44" s="437"/>
      <c r="D44" s="444"/>
      <c r="E44" s="447"/>
      <c r="F44" s="66" t="s">
        <v>502</v>
      </c>
      <c r="G44" s="240">
        <v>0</v>
      </c>
      <c r="H44" s="240">
        <v>0</v>
      </c>
      <c r="I44" s="240">
        <v>0</v>
      </c>
      <c r="J44" s="240">
        <v>0</v>
      </c>
      <c r="K44" s="240">
        <v>0</v>
      </c>
      <c r="L44" s="240">
        <v>0</v>
      </c>
      <c r="M44" s="59">
        <v>0</v>
      </c>
    </row>
    <row r="45" spans="2:13">
      <c r="B45" s="65" t="s">
        <v>2359</v>
      </c>
      <c r="C45" s="437"/>
      <c r="D45" s="444"/>
      <c r="E45" s="447"/>
      <c r="F45" s="66" t="s">
        <v>193</v>
      </c>
      <c r="G45" s="240">
        <v>34.263268425519236</v>
      </c>
      <c r="H45" s="240">
        <v>36.372191689446396</v>
      </c>
      <c r="I45" s="240">
        <v>38.688820886410575</v>
      </c>
      <c r="J45" s="240">
        <v>49.220392120616495</v>
      </c>
      <c r="K45" s="240">
        <v>52.87564469566906</v>
      </c>
      <c r="L45" s="240">
        <v>58.091842984270208</v>
      </c>
      <c r="M45" s="59">
        <v>269.51216080193194</v>
      </c>
    </row>
    <row r="46" spans="2:13">
      <c r="B46" s="65" t="s">
        <v>2360</v>
      </c>
      <c r="C46" s="437"/>
      <c r="D46" s="444" t="s">
        <v>2331</v>
      </c>
      <c r="E46" s="447" t="s">
        <v>2332</v>
      </c>
      <c r="F46" s="66" t="s">
        <v>155</v>
      </c>
      <c r="G46" s="240">
        <v>178.16630629888607</v>
      </c>
      <c r="H46" s="240">
        <v>189.13254173023338</v>
      </c>
      <c r="I46" s="240">
        <v>201.17883170938347</v>
      </c>
      <c r="J46" s="240">
        <v>255.94217544586576</v>
      </c>
      <c r="K46" s="240">
        <v>274.94920191510835</v>
      </c>
      <c r="L46" s="240">
        <v>302.07302356752427</v>
      </c>
      <c r="M46" s="59">
        <v>1401.4420806670012</v>
      </c>
    </row>
    <row r="47" spans="2:13">
      <c r="B47" s="65" t="s">
        <v>2361</v>
      </c>
      <c r="C47" s="437"/>
      <c r="D47" s="444"/>
      <c r="E47" s="447"/>
      <c r="F47" s="66" t="s">
        <v>159</v>
      </c>
      <c r="G47" s="240">
        <v>122.18020802006198</v>
      </c>
      <c r="H47" s="240">
        <v>129.70046790551578</v>
      </c>
      <c r="I47" s="240">
        <v>137.9613913432699</v>
      </c>
      <c r="J47" s="240">
        <v>175.51617298853205</v>
      </c>
      <c r="K47" s="240">
        <v>188.55052553305356</v>
      </c>
      <c r="L47" s="240">
        <v>207.15109171548195</v>
      </c>
      <c r="M47" s="59">
        <v>961.05985750591515</v>
      </c>
    </row>
    <row r="48" spans="2:13">
      <c r="B48" s="65" t="s">
        <v>2362</v>
      </c>
      <c r="C48" s="437"/>
      <c r="D48" s="444"/>
      <c r="E48" s="447"/>
      <c r="F48" s="66" t="s">
        <v>479</v>
      </c>
      <c r="G48" s="240">
        <v>0</v>
      </c>
      <c r="H48" s="240">
        <v>0</v>
      </c>
      <c r="I48" s="240">
        <v>0</v>
      </c>
      <c r="J48" s="240">
        <v>0</v>
      </c>
      <c r="K48" s="240">
        <v>0</v>
      </c>
      <c r="L48" s="240">
        <v>0</v>
      </c>
      <c r="M48" s="59">
        <v>0</v>
      </c>
    </row>
    <row r="49" spans="2:13">
      <c r="B49" s="65" t="s">
        <v>2363</v>
      </c>
      <c r="C49" s="437"/>
      <c r="D49" s="444"/>
      <c r="E49" s="447"/>
      <c r="F49" s="66" t="s">
        <v>502</v>
      </c>
      <c r="G49" s="240">
        <v>7.0286128271371123E-2</v>
      </c>
      <c r="H49" s="240">
        <v>7.4612278631634554E-2</v>
      </c>
      <c r="I49" s="240">
        <v>7.9364507603864029E-2</v>
      </c>
      <c r="J49" s="240">
        <v>0.10096849930347557</v>
      </c>
      <c r="K49" s="240">
        <v>0.10846672008509416</v>
      </c>
      <c r="L49" s="240">
        <v>0.1191669947188026</v>
      </c>
      <c r="M49" s="59">
        <v>0.55286512861424197</v>
      </c>
    </row>
    <row r="50" spans="2:13">
      <c r="B50" s="65" t="s">
        <v>2364</v>
      </c>
      <c r="C50" s="437"/>
      <c r="D50" s="444"/>
      <c r="E50" s="447"/>
      <c r="F50" s="66" t="s">
        <v>193</v>
      </c>
      <c r="G50" s="240">
        <v>10.093589868271563</v>
      </c>
      <c r="H50" s="240">
        <v>10.714855949060375</v>
      </c>
      <c r="I50" s="240">
        <v>11.397309960762422</v>
      </c>
      <c r="J50" s="240">
        <v>14.499797423032309</v>
      </c>
      <c r="K50" s="240">
        <v>15.576595465160862</v>
      </c>
      <c r="L50" s="240">
        <v>17.113231303366717</v>
      </c>
      <c r="M50" s="59">
        <v>79.395379969654243</v>
      </c>
    </row>
    <row r="51" spans="2:13">
      <c r="B51" s="65" t="s">
        <v>2365</v>
      </c>
      <c r="C51" s="437"/>
      <c r="D51" s="445" t="s">
        <v>2338</v>
      </c>
      <c r="E51" s="451"/>
      <c r="F51" s="66" t="s">
        <v>155</v>
      </c>
      <c r="G51" s="240">
        <v>178.44041147970455</v>
      </c>
      <c r="H51" s="240">
        <v>170.30076941327275</v>
      </c>
      <c r="I51" s="240">
        <v>164.92987905280992</v>
      </c>
      <c r="J51" s="240">
        <v>183.23522281164557</v>
      </c>
      <c r="K51" s="240">
        <v>199.51733268569814</v>
      </c>
      <c r="L51" s="240">
        <v>191.48038455686887</v>
      </c>
      <c r="M51" s="59">
        <v>1087.904</v>
      </c>
    </row>
    <row r="52" spans="2:13">
      <c r="B52" s="65" t="s">
        <v>2366</v>
      </c>
      <c r="C52" s="437"/>
      <c r="D52" s="446"/>
      <c r="E52" s="452"/>
      <c r="F52" s="66" t="s">
        <v>159</v>
      </c>
      <c r="G52" s="240">
        <v>201.0401263863869</v>
      </c>
      <c r="H52" s="240">
        <v>187.10426758808316</v>
      </c>
      <c r="I52" s="240">
        <v>225.56543790815383</v>
      </c>
      <c r="J52" s="240">
        <v>241.13630430793961</v>
      </c>
      <c r="K52" s="240">
        <v>311.36387031861568</v>
      </c>
      <c r="L52" s="240">
        <v>383.59499349082063</v>
      </c>
      <c r="M52" s="59">
        <v>1549.8050000000001</v>
      </c>
    </row>
    <row r="53" spans="2:13">
      <c r="B53" s="65" t="s">
        <v>2367</v>
      </c>
      <c r="C53" s="437"/>
      <c r="D53" s="446"/>
      <c r="E53" s="452"/>
      <c r="F53" s="66" t="s">
        <v>479</v>
      </c>
      <c r="G53" s="240">
        <v>0</v>
      </c>
      <c r="H53" s="240">
        <v>0</v>
      </c>
      <c r="I53" s="240">
        <v>0</v>
      </c>
      <c r="J53" s="240">
        <v>0</v>
      </c>
      <c r="K53" s="240">
        <v>0</v>
      </c>
      <c r="L53" s="240">
        <v>0</v>
      </c>
      <c r="M53" s="59">
        <v>0</v>
      </c>
    </row>
    <row r="54" spans="2:13">
      <c r="B54" s="65" t="s">
        <v>2368</v>
      </c>
      <c r="C54" s="437"/>
      <c r="D54" s="446"/>
      <c r="E54" s="452"/>
      <c r="F54" s="66" t="s">
        <v>502</v>
      </c>
      <c r="G54" s="240">
        <v>0</v>
      </c>
      <c r="H54" s="240">
        <v>0</v>
      </c>
      <c r="I54" s="240">
        <v>0</v>
      </c>
      <c r="J54" s="240">
        <v>0</v>
      </c>
      <c r="K54" s="240">
        <v>0</v>
      </c>
      <c r="L54" s="240">
        <v>0</v>
      </c>
      <c r="M54" s="59">
        <v>0</v>
      </c>
    </row>
    <row r="55" spans="2:13">
      <c r="B55" s="65" t="s">
        <v>2369</v>
      </c>
      <c r="C55" s="437"/>
      <c r="D55" s="438"/>
      <c r="E55" s="453"/>
      <c r="F55" s="66" t="s">
        <v>193</v>
      </c>
      <c r="G55" s="240">
        <v>144.292719252822</v>
      </c>
      <c r="H55" s="240">
        <v>230.85217092390701</v>
      </c>
      <c r="I55" s="240">
        <v>233.61458039572022</v>
      </c>
      <c r="J55" s="240">
        <v>153.03195756685491</v>
      </c>
      <c r="K55" s="240">
        <v>114.31634578364141</v>
      </c>
      <c r="L55" s="240">
        <v>67.621348998761761</v>
      </c>
      <c r="M55" s="59">
        <v>943.72912292170736</v>
      </c>
    </row>
    <row r="56" spans="2:13">
      <c r="B56" s="65" t="s">
        <v>2370</v>
      </c>
      <c r="C56" s="437"/>
      <c r="D56" s="447" t="s">
        <v>2344</v>
      </c>
      <c r="E56" s="457"/>
      <c r="F56" s="458"/>
      <c r="G56" s="240">
        <v>0</v>
      </c>
      <c r="H56" s="240">
        <v>0</v>
      </c>
      <c r="I56" s="240">
        <v>0</v>
      </c>
      <c r="J56" s="240">
        <v>0</v>
      </c>
      <c r="K56" s="240">
        <v>0</v>
      </c>
      <c r="L56" s="240">
        <v>0</v>
      </c>
      <c r="M56" s="59">
        <v>0</v>
      </c>
    </row>
    <row r="57" spans="2:13">
      <c r="B57" s="65" t="s">
        <v>2371</v>
      </c>
      <c r="C57" s="437"/>
      <c r="D57" s="454" t="s">
        <v>2346</v>
      </c>
      <c r="E57" s="455"/>
      <c r="F57" s="456"/>
      <c r="G57" s="59">
        <f t="shared" ref="G57:L57" si="4">SUM(G41:G56)</f>
        <v>1176.406561950763</v>
      </c>
      <c r="H57" s="59">
        <f t="shared" si="4"/>
        <v>1281.0604563328525</v>
      </c>
      <c r="I57" s="59">
        <f t="shared" si="4"/>
        <v>1361.0393905261021</v>
      </c>
      <c r="J57" s="59">
        <f t="shared" si="4"/>
        <v>1514.9342180613214</v>
      </c>
      <c r="K57" s="59">
        <f t="shared" si="4"/>
        <v>1632.3521002535515</v>
      </c>
      <c r="L57" s="59">
        <f t="shared" si="4"/>
        <v>1749.2073786210642</v>
      </c>
      <c r="M57" s="59">
        <f>SUM(G57:L57)</f>
        <v>8715.0001057456557</v>
      </c>
    </row>
    <row r="58" spans="2:13">
      <c r="B58" s="65" t="s">
        <v>2372</v>
      </c>
      <c r="C58" s="241" t="s">
        <v>2276</v>
      </c>
      <c r="D58" s="252"/>
      <c r="E58" s="253"/>
      <c r="F58" s="182"/>
      <c r="G58" s="240">
        <f>+G29</f>
        <v>560.57000000000005</v>
      </c>
      <c r="H58" s="240">
        <f t="shared" ref="H58:M58" si="5">+H29</f>
        <v>558.14700000000005</v>
      </c>
      <c r="I58" s="240">
        <f t="shared" si="5"/>
        <v>579.74800000000005</v>
      </c>
      <c r="J58" s="240">
        <f t="shared" si="5"/>
        <v>584.86300000000006</v>
      </c>
      <c r="K58" s="240">
        <f t="shared" si="5"/>
        <v>586.9670000000001</v>
      </c>
      <c r="L58" s="240">
        <f t="shared" si="5"/>
        <v>591.63700000000006</v>
      </c>
      <c r="M58" s="240">
        <f t="shared" si="5"/>
        <v>3461.9320000000007</v>
      </c>
    </row>
    <row r="59" spans="2:13">
      <c r="B59" s="65" t="s">
        <v>2373</v>
      </c>
      <c r="C59" s="245" t="s">
        <v>2374</v>
      </c>
      <c r="D59" s="252"/>
      <c r="E59" s="253"/>
      <c r="F59" s="182"/>
      <c r="G59" s="240">
        <v>0</v>
      </c>
      <c r="H59" s="240">
        <v>0</v>
      </c>
      <c r="I59" s="240">
        <v>0</v>
      </c>
      <c r="J59" s="240">
        <v>0</v>
      </c>
      <c r="K59" s="240">
        <v>0</v>
      </c>
      <c r="L59" s="240">
        <v>0</v>
      </c>
      <c r="M59" s="240">
        <v>0</v>
      </c>
    </row>
    <row r="60" spans="2:13">
      <c r="B60" s="65" t="s">
        <v>2375</v>
      </c>
      <c r="C60" s="241" t="s">
        <v>2349</v>
      </c>
      <c r="D60" s="252"/>
      <c r="E60" s="253"/>
      <c r="F60" s="182"/>
      <c r="G60" s="240">
        <f>+'7. Other Costs and Assumptions'!H64</f>
        <v>303.23699999999997</v>
      </c>
      <c r="H60" s="240">
        <f>+'7. Other Costs and Assumptions'!I64</f>
        <v>308.55500000000001</v>
      </c>
      <c r="I60" s="240">
        <f>+'7. Other Costs and Assumptions'!J64</f>
        <v>273.95400000000001</v>
      </c>
      <c r="J60" s="240">
        <f>+'7. Other Costs and Assumptions'!K64</f>
        <v>257.89299999999997</v>
      </c>
      <c r="K60" s="240">
        <f>+'7. Other Costs and Assumptions'!L64</f>
        <v>255.88699999999997</v>
      </c>
      <c r="L60" s="240">
        <f>+'7. Other Costs and Assumptions'!M64</f>
        <v>251.37199999999999</v>
      </c>
      <c r="M60" s="240">
        <f>+'7. Other Costs and Assumptions'!N64</f>
        <v>1650.8979999999999</v>
      </c>
    </row>
    <row r="61" spans="2:13">
      <c r="B61" s="65" t="s">
        <v>2376</v>
      </c>
      <c r="C61" s="246" t="s">
        <v>2377</v>
      </c>
      <c r="D61" s="252"/>
      <c r="E61" s="253"/>
      <c r="F61" s="182"/>
      <c r="G61" s="240">
        <f>+'7. Other Costs and Assumptions'!H65</f>
        <v>0</v>
      </c>
      <c r="H61" s="240">
        <f>+'7. Other Costs and Assumptions'!I65</f>
        <v>1.9279999999999999</v>
      </c>
      <c r="I61" s="240">
        <f>+'7. Other Costs and Assumptions'!J65</f>
        <v>2.9249999999999998</v>
      </c>
      <c r="J61" s="240">
        <f>+'7. Other Costs and Assumptions'!K65</f>
        <v>3.9790000000000001</v>
      </c>
      <c r="K61" s="240">
        <f>+'7. Other Costs and Assumptions'!L65</f>
        <v>5.109</v>
      </c>
      <c r="L61" s="240">
        <f>+'7. Other Costs and Assumptions'!M65</f>
        <v>6.32</v>
      </c>
      <c r="M61" s="240">
        <f>+'7. Other Costs and Assumptions'!N65</f>
        <v>20.261000000000003</v>
      </c>
    </row>
    <row r="62" spans="2:13">
      <c r="B62" s="225" t="s">
        <v>2378</v>
      </c>
      <c r="C62" s="192"/>
      <c r="D62" s="454" t="s">
        <v>148</v>
      </c>
      <c r="E62" s="455"/>
      <c r="F62" s="456"/>
      <c r="G62" s="59">
        <f t="shared" ref="G62:M62" si="6">G57+G58+G59+G60+G61</f>
        <v>2040.2135619507631</v>
      </c>
      <c r="H62" s="59">
        <f t="shared" si="6"/>
        <v>2149.6904563328521</v>
      </c>
      <c r="I62" s="59">
        <f t="shared" si="6"/>
        <v>2217.6663905261025</v>
      </c>
      <c r="J62" s="59">
        <f t="shared" si="6"/>
        <v>2361.6692180613213</v>
      </c>
      <c r="K62" s="59">
        <f t="shared" si="6"/>
        <v>2480.3151002535515</v>
      </c>
      <c r="L62" s="59">
        <f t="shared" si="6"/>
        <v>2598.5363786210642</v>
      </c>
      <c r="M62" s="59">
        <f t="shared" si="6"/>
        <v>13848.091105745656</v>
      </c>
    </row>
    <row r="63" spans="2:13">
      <c r="B63" s="65" t="s">
        <v>2379</v>
      </c>
      <c r="C63" s="241" t="s">
        <v>2271</v>
      </c>
      <c r="D63" s="252"/>
      <c r="E63" s="253"/>
      <c r="F63" s="182"/>
      <c r="G63" s="58">
        <v>7.0000000000000007E-2</v>
      </c>
      <c r="H63" s="58">
        <v>7.0000000000000007E-2</v>
      </c>
      <c r="I63" s="58">
        <v>7.0000000000000007E-2</v>
      </c>
      <c r="J63" s="58">
        <v>7.0000000000000007E-2</v>
      </c>
      <c r="K63" s="58">
        <v>7.0000000000000007E-2</v>
      </c>
      <c r="L63" s="58">
        <v>7.0000000000000007E-2</v>
      </c>
      <c r="M63" s="58"/>
    </row>
    <row r="64" spans="2:13">
      <c r="B64" s="65" t="s">
        <v>2380</v>
      </c>
      <c r="C64" s="241" t="s">
        <v>2273</v>
      </c>
      <c r="D64" s="252"/>
      <c r="E64" s="253"/>
      <c r="F64" s="182"/>
      <c r="G64" s="55">
        <f>+'7. Other Costs and Assumptions'!H74</f>
        <v>153.71899999999999</v>
      </c>
      <c r="H64" s="55">
        <f>+'7. Other Costs and Assumptions'!I74</f>
        <v>150.70500000000001</v>
      </c>
      <c r="I64" s="55">
        <f>+'7. Other Costs and Assumptions'!J74</f>
        <v>147.75</v>
      </c>
      <c r="J64" s="55">
        <f>+'7. Other Costs and Assumptions'!K74</f>
        <v>144.85300000000001</v>
      </c>
      <c r="K64" s="55">
        <f>+'7. Other Costs and Assumptions'!L74</f>
        <v>142.01300000000001</v>
      </c>
      <c r="L64" s="55">
        <f>+'7. Other Costs and Assumptions'!M74</f>
        <v>139.22800000000001</v>
      </c>
      <c r="M64" s="55">
        <f>+'7. Other Costs and Assumptions'!N74</f>
        <v>878.26800000000003</v>
      </c>
    </row>
    <row r="66" spans="2:13">
      <c r="F66" t="s">
        <v>2353</v>
      </c>
      <c r="G66" s="297">
        <v>1195.0837433859538</v>
      </c>
      <c r="H66" s="297">
        <v>1263.2779984644951</v>
      </c>
      <c r="I66" s="297">
        <v>1381.7632972661595</v>
      </c>
      <c r="J66" s="297">
        <v>1504.4376918252747</v>
      </c>
      <c r="K66" s="297">
        <v>1622.6344509425235</v>
      </c>
      <c r="L66" s="297">
        <v>1747.7295290249897</v>
      </c>
      <c r="M66" s="297">
        <f>SUM(G66:L66)</f>
        <v>8714.9267109093962</v>
      </c>
    </row>
    <row r="67" spans="2:13">
      <c r="G67" s="317">
        <f>+G66-G57</f>
        <v>18.677181435190732</v>
      </c>
      <c r="H67" s="317">
        <f t="shared" ref="H67:K67" si="7">+H66-H57</f>
        <v>-17.782457868357369</v>
      </c>
      <c r="I67" s="317">
        <f t="shared" si="7"/>
        <v>20.723906740057373</v>
      </c>
      <c r="J67" s="317">
        <f t="shared" si="7"/>
        <v>-10.496526236046748</v>
      </c>
      <c r="K67" s="317">
        <f t="shared" si="7"/>
        <v>-9.7176493110280262</v>
      </c>
      <c r="L67" s="317">
        <f>+L66-L57</f>
        <v>-1.4778495960745204</v>
      </c>
    </row>
    <row r="68" spans="2:13">
      <c r="B68" s="3"/>
      <c r="C68" s="441" t="s">
        <v>2381</v>
      </c>
      <c r="D68" s="441"/>
      <c r="E68" s="441"/>
      <c r="F68" s="441"/>
      <c r="G68" s="431"/>
      <c r="H68" s="431"/>
      <c r="I68" s="431"/>
      <c r="J68" s="431"/>
      <c r="K68" s="431"/>
      <c r="L68" s="431"/>
      <c r="M68" s="431"/>
    </row>
    <row r="69" spans="2:13">
      <c r="B69" s="3"/>
      <c r="C69" s="442" t="s">
        <v>4</v>
      </c>
      <c r="D69" s="443"/>
      <c r="E69" s="237"/>
      <c r="F69" s="238"/>
      <c r="G69" s="230">
        <v>1</v>
      </c>
      <c r="H69" s="71">
        <v>2</v>
      </c>
      <c r="I69" s="71">
        <v>3</v>
      </c>
      <c r="J69" s="71">
        <v>4</v>
      </c>
      <c r="K69" s="71">
        <v>5</v>
      </c>
      <c r="L69" s="71">
        <v>6</v>
      </c>
      <c r="M69" s="71">
        <v>7</v>
      </c>
    </row>
    <row r="70" spans="2:13">
      <c r="B70" s="247"/>
      <c r="C70" s="439"/>
      <c r="D70" s="440"/>
      <c r="E70" s="229"/>
      <c r="F70" s="230"/>
      <c r="G70" s="435" t="s">
        <v>2320</v>
      </c>
      <c r="H70" s="431"/>
      <c r="I70" s="431"/>
      <c r="J70" s="431"/>
      <c r="K70" s="431"/>
      <c r="L70" s="431"/>
      <c r="M70" s="431"/>
    </row>
    <row r="71" spans="2:13" ht="35.85" customHeight="1">
      <c r="B71" s="27" t="s">
        <v>5</v>
      </c>
      <c r="C71" s="235"/>
      <c r="D71" s="235" t="s">
        <v>2321</v>
      </c>
      <c r="E71" s="235" t="s">
        <v>2322</v>
      </c>
      <c r="F71" s="235" t="s">
        <v>146</v>
      </c>
      <c r="G71" s="25" t="s">
        <v>9</v>
      </c>
      <c r="H71" s="25" t="s">
        <v>10</v>
      </c>
      <c r="I71" s="25" t="s">
        <v>11</v>
      </c>
      <c r="J71" s="25" t="s">
        <v>12</v>
      </c>
      <c r="K71" s="25" t="s">
        <v>13</v>
      </c>
      <c r="L71" s="25" t="s">
        <v>14</v>
      </c>
      <c r="M71" s="25" t="s">
        <v>147</v>
      </c>
    </row>
    <row r="72" spans="2:13">
      <c r="B72" s="65" t="s">
        <v>2382</v>
      </c>
      <c r="C72" s="438" t="s">
        <v>2324</v>
      </c>
      <c r="D72" s="444" t="s">
        <v>2325</v>
      </c>
      <c r="E72" s="444" t="s">
        <v>345</v>
      </c>
      <c r="F72" s="66" t="s">
        <v>155</v>
      </c>
      <c r="G72" s="240">
        <v>169.08550161885924</v>
      </c>
      <c r="H72" s="240">
        <v>168.15518192903789</v>
      </c>
      <c r="I72" s="240">
        <v>180.23708735114144</v>
      </c>
      <c r="J72" s="240">
        <v>210.1745856793186</v>
      </c>
      <c r="K72" s="240">
        <v>220.97117559520169</v>
      </c>
      <c r="L72" s="240">
        <v>244.12270959660398</v>
      </c>
      <c r="M72" s="59">
        <v>1192.7460909292397</v>
      </c>
    </row>
    <row r="73" spans="2:13">
      <c r="B73" s="65" t="s">
        <v>2383</v>
      </c>
      <c r="C73" s="438"/>
      <c r="D73" s="444"/>
      <c r="E73" s="444"/>
      <c r="F73" s="66" t="s">
        <v>159</v>
      </c>
      <c r="G73" s="240">
        <v>134.87858275858713</v>
      </c>
      <c r="H73" s="240">
        <v>134.13647181427706</v>
      </c>
      <c r="I73" s="240">
        <v>143.77414189689551</v>
      </c>
      <c r="J73" s="240">
        <v>167.65512108897386</v>
      </c>
      <c r="K73" s="240">
        <v>176.26750200003798</v>
      </c>
      <c r="L73" s="240">
        <v>194.73535444687423</v>
      </c>
      <c r="M73" s="59">
        <v>951.44705368066377</v>
      </c>
    </row>
    <row r="74" spans="2:13">
      <c r="B74" s="65" t="s">
        <v>2384</v>
      </c>
      <c r="C74" s="438"/>
      <c r="D74" s="444"/>
      <c r="E74" s="444"/>
      <c r="F74" s="66" t="s">
        <v>479</v>
      </c>
      <c r="G74" s="240">
        <v>0</v>
      </c>
      <c r="H74" s="240">
        <v>0</v>
      </c>
      <c r="I74" s="240">
        <v>0</v>
      </c>
      <c r="J74" s="240">
        <v>0</v>
      </c>
      <c r="K74" s="240">
        <v>0</v>
      </c>
      <c r="L74" s="240">
        <v>0</v>
      </c>
      <c r="M74" s="59">
        <v>0</v>
      </c>
    </row>
    <row r="75" spans="2:13">
      <c r="B75" s="65" t="s">
        <v>2385</v>
      </c>
      <c r="C75" s="438"/>
      <c r="D75" s="444"/>
      <c r="E75" s="444"/>
      <c r="F75" s="66" t="s">
        <v>502</v>
      </c>
      <c r="G75" s="240">
        <v>0</v>
      </c>
      <c r="H75" s="240">
        <v>0</v>
      </c>
      <c r="I75" s="240">
        <v>0</v>
      </c>
      <c r="J75" s="240">
        <v>0</v>
      </c>
      <c r="K75" s="240">
        <v>0</v>
      </c>
      <c r="L75" s="240">
        <v>0</v>
      </c>
      <c r="M75" s="59">
        <v>0</v>
      </c>
    </row>
    <row r="76" spans="2:13">
      <c r="B76" s="65" t="s">
        <v>2386</v>
      </c>
      <c r="C76" s="438"/>
      <c r="D76" s="444"/>
      <c r="E76" s="444"/>
      <c r="F76" s="66" t="s">
        <v>193</v>
      </c>
      <c r="G76" s="240">
        <v>38.201145955532965</v>
      </c>
      <c r="H76" s="240">
        <v>37.990960706555903</v>
      </c>
      <c r="I76" s="240">
        <v>40.720601202233055</v>
      </c>
      <c r="J76" s="240">
        <v>47.484319748345591</v>
      </c>
      <c r="K76" s="240">
        <v>49.923571507070498</v>
      </c>
      <c r="L76" s="240">
        <v>55.15415083536584</v>
      </c>
      <c r="M76" s="59">
        <v>269.47471587591866</v>
      </c>
    </row>
    <row r="77" spans="2:13">
      <c r="B77" s="65" t="s">
        <v>2387</v>
      </c>
      <c r="C77" s="438"/>
      <c r="D77" s="444" t="s">
        <v>2331</v>
      </c>
      <c r="E77" s="444" t="s">
        <v>2332</v>
      </c>
      <c r="F77" s="66" t="s">
        <v>155</v>
      </c>
      <c r="G77" s="240">
        <v>192.304076823614</v>
      </c>
      <c r="H77" s="240">
        <v>191.24600698682102</v>
      </c>
      <c r="I77" s="240">
        <v>204.9869820924518</v>
      </c>
      <c r="J77" s="240">
        <v>239.03545415711091</v>
      </c>
      <c r="K77" s="240">
        <v>251.31461610026275</v>
      </c>
      <c r="L77" s="240">
        <v>277.64528508467913</v>
      </c>
      <c r="M77" s="59">
        <v>1356.5322496907602</v>
      </c>
    </row>
    <row r="78" spans="2:13">
      <c r="B78" s="65" t="s">
        <v>2388</v>
      </c>
      <c r="C78" s="438"/>
      <c r="D78" s="444"/>
      <c r="E78" s="444"/>
      <c r="F78" s="66" t="s">
        <v>159</v>
      </c>
      <c r="G78" s="240">
        <v>132.74482066266512</v>
      </c>
      <c r="H78" s="240">
        <v>132.0144498195005</v>
      </c>
      <c r="I78" s="240">
        <v>141.49965318209047</v>
      </c>
      <c r="J78" s="240">
        <v>165.00283830804369</v>
      </c>
      <c r="K78" s="240">
        <v>173.47897244391325</v>
      </c>
      <c r="L78" s="240">
        <v>191.65466580412365</v>
      </c>
      <c r="M78" s="59">
        <v>936.39528179888066</v>
      </c>
    </row>
    <row r="79" spans="2:13">
      <c r="B79" s="65" t="s">
        <v>2389</v>
      </c>
      <c r="C79" s="438"/>
      <c r="D79" s="444"/>
      <c r="E79" s="444"/>
      <c r="F79" s="66" t="s">
        <v>479</v>
      </c>
      <c r="G79" s="240">
        <v>0</v>
      </c>
      <c r="H79" s="240">
        <v>0</v>
      </c>
      <c r="I79" s="240">
        <v>0</v>
      </c>
      <c r="J79" s="240">
        <v>0</v>
      </c>
      <c r="K79" s="240">
        <v>0</v>
      </c>
      <c r="L79" s="240">
        <v>0</v>
      </c>
      <c r="M79" s="59">
        <v>0</v>
      </c>
    </row>
    <row r="80" spans="2:13">
      <c r="B80" s="65" t="s">
        <v>2390</v>
      </c>
      <c r="C80" s="438"/>
      <c r="D80" s="444"/>
      <c r="E80" s="444"/>
      <c r="F80" s="66" t="s">
        <v>502</v>
      </c>
      <c r="G80" s="240">
        <v>2.6054067644124958E-2</v>
      </c>
      <c r="H80" s="240">
        <v>2.5910716428927904E-2</v>
      </c>
      <c r="I80" s="240">
        <v>2.7772394562911074E-2</v>
      </c>
      <c r="J80" s="240">
        <v>3.2385407500569167E-2</v>
      </c>
      <c r="K80" s="240">
        <v>3.4049033780179885E-2</v>
      </c>
      <c r="L80" s="240">
        <v>3.7616410209044063E-2</v>
      </c>
      <c r="M80" s="59">
        <v>0.18378800688296226</v>
      </c>
    </row>
    <row r="81" spans="2:13">
      <c r="B81" s="65" t="s">
        <v>2391</v>
      </c>
      <c r="C81" s="438"/>
      <c r="D81" s="444"/>
      <c r="E81" s="444"/>
      <c r="F81" s="66" t="s">
        <v>193</v>
      </c>
      <c r="G81" s="240">
        <v>11.22815186970813</v>
      </c>
      <c r="H81" s="240">
        <v>11.16637383040444</v>
      </c>
      <c r="I81" s="240">
        <v>11.968674841762695</v>
      </c>
      <c r="J81" s="240">
        <v>13.956679576702159</v>
      </c>
      <c r="K81" s="240">
        <v>14.673628990400285</v>
      </c>
      <c r="L81" s="240">
        <v>16.211010594947407</v>
      </c>
      <c r="M81" s="59">
        <v>79.20450968730762</v>
      </c>
    </row>
    <row r="82" spans="2:13">
      <c r="B82" s="65" t="s">
        <v>2392</v>
      </c>
      <c r="C82" s="438"/>
      <c r="D82" s="445" t="s">
        <v>2338</v>
      </c>
      <c r="E82" s="451"/>
      <c r="F82" s="66" t="s">
        <v>155</v>
      </c>
      <c r="G82" s="240">
        <v>171.51900252852818</v>
      </c>
      <c r="H82" s="240">
        <v>163.69508373907604</v>
      </c>
      <c r="I82" s="240">
        <v>158.53252134820502</v>
      </c>
      <c r="J82" s="240">
        <v>176.12783104527111</v>
      </c>
      <c r="K82" s="240">
        <v>191.77838475952902</v>
      </c>
      <c r="L82" s="240">
        <v>184.0531765793904</v>
      </c>
      <c r="M82" s="59">
        <v>1045.7059999999999</v>
      </c>
    </row>
    <row r="83" spans="2:13">
      <c r="B83" s="65" t="s">
        <v>2393</v>
      </c>
      <c r="C83" s="438"/>
      <c r="D83" s="446"/>
      <c r="E83" s="452"/>
      <c r="F83" s="66" t="s">
        <v>159</v>
      </c>
      <c r="G83" s="240">
        <v>148.08377505470358</v>
      </c>
      <c r="H83" s="240">
        <v>137.81878658411406</v>
      </c>
      <c r="I83" s="240">
        <v>166.14882893133998</v>
      </c>
      <c r="J83" s="240">
        <v>177.6181446286507</v>
      </c>
      <c r="K83" s="240">
        <v>229.34693765466074</v>
      </c>
      <c r="L83" s="240">
        <v>282.55152714653076</v>
      </c>
      <c r="M83" s="59">
        <v>1141.568</v>
      </c>
    </row>
    <row r="84" spans="2:13">
      <c r="B84" s="65" t="s">
        <v>2394</v>
      </c>
      <c r="C84" s="438"/>
      <c r="D84" s="446"/>
      <c r="E84" s="452"/>
      <c r="F84" s="66" t="s">
        <v>479</v>
      </c>
      <c r="G84" s="240">
        <v>0</v>
      </c>
      <c r="H84" s="240">
        <v>0</v>
      </c>
      <c r="I84" s="240">
        <v>0</v>
      </c>
      <c r="J84" s="240">
        <v>0</v>
      </c>
      <c r="K84" s="240">
        <v>0</v>
      </c>
      <c r="L84" s="240">
        <v>0</v>
      </c>
      <c r="M84" s="59">
        <v>0</v>
      </c>
    </row>
    <row r="85" spans="2:13">
      <c r="B85" s="65" t="s">
        <v>2395</v>
      </c>
      <c r="C85" s="438"/>
      <c r="D85" s="446"/>
      <c r="E85" s="452"/>
      <c r="F85" s="66" t="s">
        <v>502</v>
      </c>
      <c r="G85" s="240">
        <v>0</v>
      </c>
      <c r="H85" s="240">
        <v>0</v>
      </c>
      <c r="I85" s="240">
        <v>0</v>
      </c>
      <c r="J85" s="240">
        <v>0</v>
      </c>
      <c r="K85" s="240">
        <v>0</v>
      </c>
      <c r="L85" s="240">
        <v>0</v>
      </c>
      <c r="M85" s="59">
        <v>0</v>
      </c>
    </row>
    <row r="86" spans="2:13">
      <c r="B86" s="65" t="s">
        <v>2396</v>
      </c>
      <c r="C86" s="438"/>
      <c r="D86" s="438"/>
      <c r="E86" s="453"/>
      <c r="F86" s="66" t="s">
        <v>193</v>
      </c>
      <c r="G86" s="240">
        <v>142.91336720513513</v>
      </c>
      <c r="H86" s="240">
        <v>228.64536231758419</v>
      </c>
      <c r="I86" s="240">
        <v>231.38136480794174</v>
      </c>
      <c r="J86" s="240">
        <v>151.56906363066454</v>
      </c>
      <c r="K86" s="240">
        <v>113.22354992770869</v>
      </c>
      <c r="L86" s="240">
        <v>66.974929368639167</v>
      </c>
      <c r="M86" s="59">
        <v>934.70763725767347</v>
      </c>
    </row>
    <row r="87" spans="2:13">
      <c r="B87" s="65" t="s">
        <v>2397</v>
      </c>
      <c r="C87" s="438"/>
      <c r="D87" s="447" t="s">
        <v>2344</v>
      </c>
      <c r="E87" s="457"/>
      <c r="F87" s="458"/>
      <c r="G87" s="240"/>
      <c r="H87" s="240"/>
      <c r="I87" s="240"/>
      <c r="J87" s="240"/>
      <c r="K87" s="240"/>
      <c r="L87" s="240"/>
      <c r="M87" s="59">
        <v>0</v>
      </c>
    </row>
    <row r="88" spans="2:13">
      <c r="B88" s="65" t="s">
        <v>2398</v>
      </c>
      <c r="C88" s="438"/>
      <c r="D88" s="454" t="s">
        <v>2346</v>
      </c>
      <c r="E88" s="455"/>
      <c r="F88" s="456"/>
      <c r="G88" s="59">
        <f t="shared" ref="G88:L88" si="8">SUM(G72:G86)</f>
        <v>1140.9844785449775</v>
      </c>
      <c r="H88" s="59">
        <f t="shared" si="8"/>
        <v>1204.8945884438001</v>
      </c>
      <c r="I88" s="59">
        <f t="shared" si="8"/>
        <v>1279.2776280486246</v>
      </c>
      <c r="J88" s="59">
        <f t="shared" si="8"/>
        <v>1348.6564232705816</v>
      </c>
      <c r="K88" s="59">
        <f t="shared" si="8"/>
        <v>1421.0123880125652</v>
      </c>
      <c r="L88" s="59">
        <f t="shared" si="8"/>
        <v>1513.1404258673635</v>
      </c>
      <c r="M88" s="59">
        <f>SUM(G88:L88)</f>
        <v>7907.9659321879126</v>
      </c>
    </row>
    <row r="89" spans="2:13">
      <c r="B89" s="65" t="s">
        <v>2399</v>
      </c>
      <c r="C89" s="224" t="s">
        <v>2276</v>
      </c>
      <c r="D89" s="253"/>
      <c r="E89" s="253"/>
      <c r="F89" s="182"/>
      <c r="G89" s="240">
        <f>+G58</f>
        <v>560.57000000000005</v>
      </c>
      <c r="H89" s="240">
        <f t="shared" ref="H89:M89" si="9">+H58</f>
        <v>558.14700000000005</v>
      </c>
      <c r="I89" s="240">
        <f t="shared" si="9"/>
        <v>579.74800000000005</v>
      </c>
      <c r="J89" s="240">
        <f t="shared" si="9"/>
        <v>584.86300000000006</v>
      </c>
      <c r="K89" s="240">
        <f t="shared" si="9"/>
        <v>586.9670000000001</v>
      </c>
      <c r="L89" s="240">
        <f t="shared" si="9"/>
        <v>591.63700000000006</v>
      </c>
      <c r="M89" s="240">
        <f t="shared" si="9"/>
        <v>3461.9320000000007</v>
      </c>
    </row>
    <row r="90" spans="2:13">
      <c r="B90" s="65" t="s">
        <v>2400</v>
      </c>
      <c r="C90" s="37" t="s">
        <v>2374</v>
      </c>
      <c r="D90" s="254"/>
      <c r="E90" s="253"/>
      <c r="F90" s="182"/>
      <c r="G90" s="240">
        <v>0</v>
      </c>
      <c r="H90" s="240">
        <v>0</v>
      </c>
      <c r="I90" s="240">
        <v>0</v>
      </c>
      <c r="J90" s="240">
        <v>0</v>
      </c>
      <c r="K90" s="240">
        <v>0</v>
      </c>
      <c r="L90" s="240">
        <v>0</v>
      </c>
      <c r="M90" s="240">
        <v>0</v>
      </c>
    </row>
    <row r="91" spans="2:13">
      <c r="B91" s="65" t="s">
        <v>2401</v>
      </c>
      <c r="C91" s="224" t="s">
        <v>2349</v>
      </c>
      <c r="D91" s="254"/>
      <c r="E91" s="253"/>
      <c r="F91" s="182"/>
      <c r="G91" s="240">
        <f>+G60</f>
        <v>303.23699999999997</v>
      </c>
      <c r="H91" s="240">
        <f t="shared" ref="H91:M91" si="10">+H60</f>
        <v>308.55500000000001</v>
      </c>
      <c r="I91" s="240">
        <f t="shared" si="10"/>
        <v>273.95400000000001</v>
      </c>
      <c r="J91" s="240">
        <f t="shared" si="10"/>
        <v>257.89299999999997</v>
      </c>
      <c r="K91" s="240">
        <f t="shared" si="10"/>
        <v>255.88699999999997</v>
      </c>
      <c r="L91" s="240">
        <f t="shared" si="10"/>
        <v>251.37199999999999</v>
      </c>
      <c r="M91" s="240">
        <f t="shared" si="10"/>
        <v>1650.8979999999999</v>
      </c>
    </row>
    <row r="92" spans="2:13">
      <c r="B92" s="65" t="s">
        <v>2402</v>
      </c>
      <c r="C92" s="37" t="s">
        <v>2377</v>
      </c>
      <c r="D92" s="253"/>
      <c r="E92" s="253"/>
      <c r="F92" s="182"/>
      <c r="G92" s="240">
        <f>+'7. Other Costs and Assumptions'!H66</f>
        <v>0</v>
      </c>
      <c r="H92" s="240">
        <f>+'7. Other Costs and Assumptions'!I66</f>
        <v>-1.0329999999999999</v>
      </c>
      <c r="I92" s="240">
        <f>+'7. Other Costs and Assumptions'!J66</f>
        <v>-2.8559999999999999</v>
      </c>
      <c r="J92" s="240">
        <f>+'7. Other Costs and Assumptions'!K66</f>
        <v>-3.86</v>
      </c>
      <c r="K92" s="240">
        <f>+'7. Other Costs and Assumptions'!L66</f>
        <v>-4.9059999999999997</v>
      </c>
      <c r="L92" s="240">
        <f>+'7. Other Costs and Assumptions'!M66</f>
        <v>-6.0090000000000003</v>
      </c>
      <c r="M92" s="240">
        <f>+'7. Other Costs and Assumptions'!N66</f>
        <v>-18.664000000000001</v>
      </c>
    </row>
    <row r="93" spans="2:13">
      <c r="B93" s="225" t="s">
        <v>2403</v>
      </c>
      <c r="C93" s="192"/>
      <c r="D93" s="454" t="s">
        <v>148</v>
      </c>
      <c r="E93" s="455"/>
      <c r="F93" s="456"/>
      <c r="G93" s="59">
        <f t="shared" ref="G93:M93" si="11">G88+G89+G90+G91+G92</f>
        <v>2004.7914785449775</v>
      </c>
      <c r="H93" s="59">
        <f t="shared" si="11"/>
        <v>2070.5635884438002</v>
      </c>
      <c r="I93" s="59">
        <f t="shared" si="11"/>
        <v>2130.1236280486246</v>
      </c>
      <c r="J93" s="59">
        <f t="shared" si="11"/>
        <v>2187.5524232705816</v>
      </c>
      <c r="K93" s="59">
        <f t="shared" si="11"/>
        <v>2258.9603880125655</v>
      </c>
      <c r="L93" s="59">
        <f t="shared" si="11"/>
        <v>2350.1404258673633</v>
      </c>
      <c r="M93" s="59">
        <f t="shared" si="11"/>
        <v>13002.131932187911</v>
      </c>
    </row>
    <row r="94" spans="2:13">
      <c r="B94" s="65" t="s">
        <v>2404</v>
      </c>
      <c r="C94" s="241" t="s">
        <v>2271</v>
      </c>
      <c r="D94" s="252"/>
      <c r="E94" s="253"/>
      <c r="F94" s="182"/>
      <c r="G94" s="58">
        <v>0.05</v>
      </c>
      <c r="H94" s="58">
        <v>0.05</v>
      </c>
      <c r="I94" s="58">
        <v>0.05</v>
      </c>
      <c r="J94" s="58">
        <v>0.05</v>
      </c>
      <c r="K94" s="58">
        <v>0.05</v>
      </c>
      <c r="L94" s="58">
        <v>0.05</v>
      </c>
      <c r="M94" s="58"/>
    </row>
    <row r="95" spans="2:13">
      <c r="B95" s="65" t="s">
        <v>2405</v>
      </c>
      <c r="C95" s="241" t="s">
        <v>2273</v>
      </c>
      <c r="D95" s="252"/>
      <c r="E95" s="253"/>
      <c r="F95" s="182"/>
      <c r="G95" s="55">
        <v>153.71899999999999</v>
      </c>
      <c r="H95" s="55">
        <v>150.70500000000001</v>
      </c>
      <c r="I95" s="55">
        <v>147.75</v>
      </c>
      <c r="J95" s="55">
        <v>144.85300000000001</v>
      </c>
      <c r="K95" s="55">
        <v>142.01300000000001</v>
      </c>
      <c r="L95" s="55">
        <v>139.22800000000001</v>
      </c>
      <c r="M95" s="55">
        <v>878.26800000000003</v>
      </c>
    </row>
    <row r="97" spans="6:13">
      <c r="F97" t="s">
        <v>2353</v>
      </c>
      <c r="G97" s="297">
        <v>1160.4885461179492</v>
      </c>
      <c r="H97" s="297">
        <v>1193.8575085509185</v>
      </c>
      <c r="I97" s="297">
        <v>1273.9552247877364</v>
      </c>
      <c r="J97" s="297">
        <v>1353.8158826529962</v>
      </c>
      <c r="K97" s="297">
        <v>1425.3917727075263</v>
      </c>
      <c r="L97" s="297">
        <v>1499.8020728408671</v>
      </c>
      <c r="M97" s="297">
        <f>SUM(G97:L97)</f>
        <v>7907.3110076579933</v>
      </c>
    </row>
    <row r="98" spans="6:13">
      <c r="G98" s="317">
        <f t="shared" ref="G98:L98" si="12">+G97-G88</f>
        <v>19.504067572971735</v>
      </c>
      <c r="H98" s="317">
        <f t="shared" si="12"/>
        <v>-11.037079892881593</v>
      </c>
      <c r="I98" s="317">
        <f t="shared" si="12"/>
        <v>-5.3224032608882226</v>
      </c>
      <c r="J98" s="317">
        <f t="shared" si="12"/>
        <v>5.159459382414525</v>
      </c>
      <c r="K98" s="317">
        <f t="shared" si="12"/>
        <v>4.3793846949611179</v>
      </c>
      <c r="L98" s="317">
        <f t="shared" si="12"/>
        <v>-13.338353026496407</v>
      </c>
    </row>
  </sheetData>
  <mergeCells count="41">
    <mergeCell ref="D88:F88"/>
    <mergeCell ref="D87:F87"/>
    <mergeCell ref="D93:F93"/>
    <mergeCell ref="D27:F27"/>
    <mergeCell ref="E51:E55"/>
    <mergeCell ref="D72:D76"/>
    <mergeCell ref="D77:D81"/>
    <mergeCell ref="E77:E81"/>
    <mergeCell ref="E72:E76"/>
    <mergeCell ref="D82:D86"/>
    <mergeCell ref="E82:E86"/>
    <mergeCell ref="D56:F56"/>
    <mergeCell ref="D57:F57"/>
    <mergeCell ref="D62:F62"/>
    <mergeCell ref="C9:D9"/>
    <mergeCell ref="C8:M8"/>
    <mergeCell ref="C37:M37"/>
    <mergeCell ref="E12:E16"/>
    <mergeCell ref="E17:E21"/>
    <mergeCell ref="D12:D16"/>
    <mergeCell ref="D17:D21"/>
    <mergeCell ref="D22:D26"/>
    <mergeCell ref="E22:E26"/>
    <mergeCell ref="D28:F28"/>
    <mergeCell ref="D31:F31"/>
    <mergeCell ref="G39:M39"/>
    <mergeCell ref="C41:C57"/>
    <mergeCell ref="G70:M70"/>
    <mergeCell ref="C72:C88"/>
    <mergeCell ref="G10:M10"/>
    <mergeCell ref="C12:C28"/>
    <mergeCell ref="C38:D38"/>
    <mergeCell ref="C39:D39"/>
    <mergeCell ref="C68:M68"/>
    <mergeCell ref="C69:D69"/>
    <mergeCell ref="C70:D70"/>
    <mergeCell ref="D41:D45"/>
    <mergeCell ref="D46:D50"/>
    <mergeCell ref="D51:D55"/>
    <mergeCell ref="E41:E45"/>
    <mergeCell ref="E46:E5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33940-7ED8-4527-AC35-462F2BE8DADD}">
  <dimension ref="A2:AJ31"/>
  <sheetViews>
    <sheetView zoomScale="55" zoomScaleNormal="55" workbookViewId="0">
      <selection activeCell="G6" sqref="G6"/>
    </sheetView>
  </sheetViews>
  <sheetFormatPr defaultColWidth="8.85546875" defaultRowHeight="15" customHeight="1"/>
  <cols>
    <col min="2" max="2" width="11.42578125" customWidth="1"/>
    <col min="3" max="4" width="22.42578125" customWidth="1"/>
    <col min="5" max="5" width="11.42578125" customWidth="1"/>
    <col min="6" max="6" width="11.5703125" customWidth="1"/>
    <col min="7" max="11" width="8.42578125" customWidth="1"/>
    <col min="12" max="12" width="14" style="9" customWidth="1"/>
    <col min="13" max="18" width="8.42578125" customWidth="1"/>
    <col min="19" max="19" width="8.42578125" style="9" customWidth="1"/>
    <col min="20" max="22" width="8.42578125" customWidth="1"/>
    <col min="23" max="23" width="11.42578125" style="9" customWidth="1"/>
    <col min="24" max="29" width="8.42578125" customWidth="1"/>
    <col min="30" max="30" width="8.42578125" style="9" customWidth="1"/>
    <col min="31" max="33" width="8.42578125" customWidth="1"/>
    <col min="34" max="34" width="11.42578125" style="9" customWidth="1"/>
    <col min="35" max="35" width="8.85546875" customWidth="1"/>
    <col min="36" max="36" width="10.42578125" customWidth="1"/>
  </cols>
  <sheetData>
    <row r="2" spans="1:36" ht="26.1">
      <c r="B2" s="118" t="s">
        <v>0</v>
      </c>
    </row>
    <row r="4" spans="1:36" ht="26.1">
      <c r="B4" s="91" t="s">
        <v>2406</v>
      </c>
      <c r="E4" s="8"/>
    </row>
    <row r="6" spans="1:36" ht="63" customHeight="1">
      <c r="B6" s="361" t="s">
        <v>2407</v>
      </c>
      <c r="C6" s="361"/>
      <c r="D6" s="361"/>
    </row>
    <row r="8" spans="1:36" ht="15" customHeight="1">
      <c r="C8" s="459" t="s">
        <v>2408</v>
      </c>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row>
    <row r="9" spans="1:36" ht="15" customHeight="1">
      <c r="C9" s="464" t="s">
        <v>2409</v>
      </c>
      <c r="D9" s="465"/>
      <c r="E9" s="466"/>
      <c r="F9" s="202">
        <v>1</v>
      </c>
      <c r="G9" s="202">
        <v>2</v>
      </c>
      <c r="H9" s="202">
        <v>3</v>
      </c>
      <c r="I9" s="202">
        <v>4</v>
      </c>
      <c r="J9" s="202">
        <v>5</v>
      </c>
      <c r="K9" s="202">
        <v>6</v>
      </c>
      <c r="L9" s="202">
        <v>7</v>
      </c>
      <c r="M9" s="202">
        <v>8</v>
      </c>
      <c r="N9" s="202">
        <v>9</v>
      </c>
      <c r="O9" s="202">
        <v>10</v>
      </c>
      <c r="P9" s="202">
        <v>11</v>
      </c>
      <c r="Q9" s="202">
        <v>12</v>
      </c>
      <c r="R9" s="202">
        <v>13</v>
      </c>
      <c r="S9" s="202">
        <v>14</v>
      </c>
      <c r="T9" s="202">
        <v>15</v>
      </c>
      <c r="U9" s="202">
        <v>16</v>
      </c>
      <c r="V9" s="202">
        <v>17</v>
      </c>
      <c r="W9" s="202">
        <v>18</v>
      </c>
      <c r="X9" s="202">
        <v>19</v>
      </c>
      <c r="Y9" s="202">
        <v>20</v>
      </c>
      <c r="Z9" s="202">
        <v>21</v>
      </c>
      <c r="AA9" s="202">
        <v>22</v>
      </c>
      <c r="AB9" s="202">
        <v>23</v>
      </c>
      <c r="AC9" s="202">
        <v>24</v>
      </c>
      <c r="AD9" s="202">
        <v>25</v>
      </c>
      <c r="AE9" s="202">
        <v>26</v>
      </c>
      <c r="AF9" s="202">
        <v>27</v>
      </c>
      <c r="AG9" s="202">
        <v>28</v>
      </c>
      <c r="AH9" s="202">
        <v>29</v>
      </c>
      <c r="AI9" s="202">
        <v>30</v>
      </c>
      <c r="AJ9" s="202">
        <v>31</v>
      </c>
    </row>
    <row r="10" spans="1:36" ht="21.6" customHeight="1">
      <c r="B10" s="112"/>
      <c r="C10" s="467"/>
      <c r="D10" s="468"/>
      <c r="E10" s="461" t="s">
        <v>2410</v>
      </c>
      <c r="F10" s="461"/>
      <c r="G10" s="461"/>
      <c r="H10" s="461"/>
      <c r="I10" s="461"/>
      <c r="J10" s="461"/>
      <c r="K10" s="461"/>
      <c r="L10" s="461"/>
      <c r="M10" s="461" t="s">
        <v>2411</v>
      </c>
      <c r="N10" s="461"/>
      <c r="O10" s="461"/>
      <c r="P10" s="461"/>
      <c r="Q10" s="461"/>
      <c r="R10" s="461"/>
      <c r="S10" s="461"/>
      <c r="T10" s="461"/>
      <c r="U10" s="461"/>
      <c r="V10" s="461"/>
      <c r="W10" s="461"/>
      <c r="X10" s="461" t="s">
        <v>2412</v>
      </c>
      <c r="Y10" s="461"/>
      <c r="Z10" s="461"/>
      <c r="AA10" s="461"/>
      <c r="AB10" s="461"/>
      <c r="AC10" s="461"/>
      <c r="AD10" s="461"/>
      <c r="AE10" s="461"/>
      <c r="AF10" s="461"/>
      <c r="AG10" s="461"/>
      <c r="AH10" s="461"/>
      <c r="AI10" s="462" t="s">
        <v>2413</v>
      </c>
      <c r="AJ10" s="463"/>
    </row>
    <row r="11" spans="1:36" s="89" customFormat="1" ht="48.6" customHeight="1">
      <c r="A11"/>
      <c r="B11" s="27" t="s">
        <v>5</v>
      </c>
      <c r="C11" s="111" t="s">
        <v>787</v>
      </c>
      <c r="D11" s="111" t="s">
        <v>146</v>
      </c>
      <c r="E11" s="27" t="s">
        <v>2414</v>
      </c>
      <c r="F11" s="25" t="s">
        <v>9</v>
      </c>
      <c r="G11" s="25" t="s">
        <v>10</v>
      </c>
      <c r="H11" s="25" t="s">
        <v>11</v>
      </c>
      <c r="I11" s="25" t="s">
        <v>12</v>
      </c>
      <c r="J11" s="25" t="s">
        <v>13</v>
      </c>
      <c r="K11" s="25" t="s">
        <v>14</v>
      </c>
      <c r="L11" s="25" t="s">
        <v>147</v>
      </c>
      <c r="M11" s="25" t="s">
        <v>9</v>
      </c>
      <c r="N11" s="25" t="s">
        <v>10</v>
      </c>
      <c r="O11" s="25" t="s">
        <v>11</v>
      </c>
      <c r="P11" s="25" t="s">
        <v>12</v>
      </c>
      <c r="Q11" s="25" t="s">
        <v>13</v>
      </c>
      <c r="R11" s="25" t="s">
        <v>14</v>
      </c>
      <c r="S11" s="25" t="s">
        <v>147</v>
      </c>
      <c r="T11" s="26" t="s">
        <v>15</v>
      </c>
      <c r="U11" s="26" t="s">
        <v>16</v>
      </c>
      <c r="V11" s="26" t="s">
        <v>17</v>
      </c>
      <c r="W11" s="27" t="s">
        <v>809</v>
      </c>
      <c r="X11" s="25" t="s">
        <v>9</v>
      </c>
      <c r="Y11" s="25" t="s">
        <v>10</v>
      </c>
      <c r="Z11" s="25" t="s">
        <v>11</v>
      </c>
      <c r="AA11" s="25" t="s">
        <v>12</v>
      </c>
      <c r="AB11" s="25" t="s">
        <v>13</v>
      </c>
      <c r="AC11" s="25" t="s">
        <v>14</v>
      </c>
      <c r="AD11" s="25" t="s">
        <v>147</v>
      </c>
      <c r="AE11" s="26" t="s">
        <v>15</v>
      </c>
      <c r="AF11" s="26" t="s">
        <v>16</v>
      </c>
      <c r="AG11" s="26" t="s">
        <v>17</v>
      </c>
      <c r="AH11" s="27" t="s">
        <v>809</v>
      </c>
      <c r="AI11" s="111" t="s">
        <v>8</v>
      </c>
      <c r="AJ11" s="27" t="s">
        <v>2208</v>
      </c>
    </row>
    <row r="12" spans="1:36" s="2" customFormat="1" ht="15.6">
      <c r="A12"/>
      <c r="B12" s="144" t="s">
        <v>2415</v>
      </c>
      <c r="C12" s="470" t="s">
        <v>2416</v>
      </c>
      <c r="D12" s="151" t="s">
        <v>2417</v>
      </c>
      <c r="E12" s="92" t="s">
        <v>237</v>
      </c>
      <c r="F12" s="93">
        <v>281</v>
      </c>
      <c r="G12" s="93">
        <v>281</v>
      </c>
      <c r="H12" s="93">
        <v>280</v>
      </c>
      <c r="I12" s="93">
        <v>279</v>
      </c>
      <c r="J12" s="93">
        <v>279</v>
      </c>
      <c r="K12" s="93">
        <v>278</v>
      </c>
      <c r="L12" s="114">
        <f>SUM(F12:K12)</f>
        <v>1678</v>
      </c>
      <c r="M12" s="94">
        <v>70.213999999999999</v>
      </c>
      <c r="N12" s="94">
        <v>60.963000000000001</v>
      </c>
      <c r="O12" s="94">
        <v>61.887999999999998</v>
      </c>
      <c r="P12" s="94">
        <v>72.823999999999998</v>
      </c>
      <c r="Q12" s="94">
        <v>96.863</v>
      </c>
      <c r="R12" s="94">
        <v>132.26</v>
      </c>
      <c r="S12" s="115">
        <f>SUM(M12:R12)</f>
        <v>495.012</v>
      </c>
      <c r="T12" s="94">
        <v>506</v>
      </c>
      <c r="U12" s="94">
        <v>490</v>
      </c>
      <c r="V12" s="94">
        <v>520</v>
      </c>
      <c r="W12" s="115">
        <f t="shared" ref="W12:W20" si="0">S12+T12+U12+V12</f>
        <v>2011.0119999999999</v>
      </c>
      <c r="X12" s="94">
        <v>70.213999999999999</v>
      </c>
      <c r="Y12" s="94">
        <v>60.963000000000001</v>
      </c>
      <c r="Z12" s="94">
        <v>61.887999999999998</v>
      </c>
      <c r="AA12" s="94">
        <v>72.823999999999998</v>
      </c>
      <c r="AB12" s="94">
        <v>96.863</v>
      </c>
      <c r="AC12" s="94">
        <v>132.26</v>
      </c>
      <c r="AD12" s="115">
        <f>SUM(X12:AC12)</f>
        <v>495.012</v>
      </c>
      <c r="AE12" s="94">
        <v>506</v>
      </c>
      <c r="AF12" s="94">
        <v>490</v>
      </c>
      <c r="AG12" s="94">
        <v>520</v>
      </c>
      <c r="AH12" s="115">
        <f t="shared" ref="AH12:AH20" si="1">AD12+AE12+AF12+AG12</f>
        <v>2011.0119999999999</v>
      </c>
      <c r="AI12" s="66" t="s">
        <v>154</v>
      </c>
      <c r="AJ12" s="66">
        <v>3</v>
      </c>
    </row>
    <row r="13" spans="1:36" s="2" customFormat="1" ht="15.6">
      <c r="A13"/>
      <c r="B13" s="144" t="s">
        <v>2418</v>
      </c>
      <c r="C13" s="471"/>
      <c r="D13" s="151" t="s">
        <v>2419</v>
      </c>
      <c r="E13" s="95"/>
      <c r="F13" s="95"/>
      <c r="G13" s="95"/>
      <c r="H13" s="95"/>
      <c r="I13" s="95"/>
      <c r="J13" s="95"/>
      <c r="K13" s="95"/>
      <c r="L13" s="96"/>
      <c r="M13" s="55">
        <v>0.52300000000000002</v>
      </c>
      <c r="N13" s="55">
        <v>0.54600000000000004</v>
      </c>
      <c r="O13" s="55">
        <v>0.58899999999999997</v>
      </c>
      <c r="P13" s="55">
        <v>0.63400000000000001</v>
      </c>
      <c r="Q13" s="55">
        <v>0.67600000000000005</v>
      </c>
      <c r="R13" s="55">
        <v>0.72</v>
      </c>
      <c r="S13" s="115">
        <f>SUM(M13:R13)</f>
        <v>3.6879999999999997</v>
      </c>
      <c r="T13" s="55">
        <v>0</v>
      </c>
      <c r="U13" s="55">
        <v>0</v>
      </c>
      <c r="V13" s="55">
        <v>0</v>
      </c>
      <c r="W13" s="115">
        <f t="shared" si="0"/>
        <v>3.6879999999999997</v>
      </c>
      <c r="X13" s="55">
        <v>0.52300000000000002</v>
      </c>
      <c r="Y13" s="55">
        <v>0.54600000000000004</v>
      </c>
      <c r="Z13" s="55">
        <v>0.58899999999999997</v>
      </c>
      <c r="AA13" s="55">
        <v>0.63400000000000001</v>
      </c>
      <c r="AB13" s="55">
        <v>0.67600000000000005</v>
      </c>
      <c r="AC13" s="55">
        <v>0.72</v>
      </c>
      <c r="AD13" s="115">
        <f t="shared" ref="AD13:AD14" si="2">SUM(X13:AC13)</f>
        <v>3.6879999999999997</v>
      </c>
      <c r="AE13" s="55">
        <v>0</v>
      </c>
      <c r="AF13" s="55">
        <v>0</v>
      </c>
      <c r="AG13" s="55">
        <v>0</v>
      </c>
      <c r="AH13" s="115">
        <f t="shared" si="1"/>
        <v>3.6879999999999997</v>
      </c>
      <c r="AI13" s="66" t="s">
        <v>154</v>
      </c>
      <c r="AJ13" s="66">
        <v>3.2810000000000001</v>
      </c>
    </row>
    <row r="14" spans="1:36" s="2" customFormat="1" ht="15.6">
      <c r="A14"/>
      <c r="B14" s="144" t="s">
        <v>2420</v>
      </c>
      <c r="C14" s="472"/>
      <c r="D14" s="151" t="s">
        <v>311</v>
      </c>
      <c r="E14" s="95"/>
      <c r="F14" s="95"/>
      <c r="G14" s="95"/>
      <c r="H14" s="95"/>
      <c r="I14" s="95"/>
      <c r="J14" s="95"/>
      <c r="K14" s="95"/>
      <c r="L14" s="96"/>
      <c r="M14" s="55">
        <v>2.665</v>
      </c>
      <c r="N14" s="55">
        <v>2.78</v>
      </c>
      <c r="O14" s="55">
        <v>3.0019999999999998</v>
      </c>
      <c r="P14" s="55">
        <v>3.23</v>
      </c>
      <c r="Q14" s="55">
        <v>3.4430000000000001</v>
      </c>
      <c r="R14" s="55">
        <v>3.6669999999999998</v>
      </c>
      <c r="S14" s="115">
        <f>SUM(M14:R14)</f>
        <v>18.786999999999999</v>
      </c>
      <c r="T14" s="55">
        <v>0</v>
      </c>
      <c r="U14" s="55">
        <v>0</v>
      </c>
      <c r="V14" s="55">
        <v>0</v>
      </c>
      <c r="W14" s="115">
        <f t="shared" si="0"/>
        <v>18.786999999999999</v>
      </c>
      <c r="X14" s="55">
        <v>2.665</v>
      </c>
      <c r="Y14" s="55">
        <v>2.78</v>
      </c>
      <c r="Z14" s="55">
        <v>3.0019999999999998</v>
      </c>
      <c r="AA14" s="55">
        <v>3.23</v>
      </c>
      <c r="AB14" s="55">
        <v>3.4430000000000001</v>
      </c>
      <c r="AC14" s="55">
        <v>3.6669999999999998</v>
      </c>
      <c r="AD14" s="115">
        <f t="shared" si="2"/>
        <v>18.786999999999999</v>
      </c>
      <c r="AE14" s="55">
        <v>0</v>
      </c>
      <c r="AF14" s="55">
        <v>0</v>
      </c>
      <c r="AG14" s="55">
        <v>0</v>
      </c>
      <c r="AH14" s="115">
        <f t="shared" si="1"/>
        <v>18.786999999999999</v>
      </c>
      <c r="AI14" s="66" t="s">
        <v>154</v>
      </c>
      <c r="AJ14" s="66">
        <v>16.719000000000001</v>
      </c>
    </row>
    <row r="15" spans="1:36" s="2" customFormat="1" ht="15.6">
      <c r="A15"/>
      <c r="B15" s="144">
        <v>9.1999999999999993</v>
      </c>
      <c r="C15" s="124" t="s">
        <v>2421</v>
      </c>
      <c r="D15" s="110" t="s">
        <v>2422</v>
      </c>
      <c r="E15" s="37" t="s">
        <v>23</v>
      </c>
      <c r="F15" s="57">
        <v>0</v>
      </c>
      <c r="G15" s="57">
        <v>0</v>
      </c>
      <c r="H15" s="57">
        <v>0</v>
      </c>
      <c r="I15" s="57">
        <v>0</v>
      </c>
      <c r="J15" s="57">
        <v>0</v>
      </c>
      <c r="K15" s="57">
        <v>0</v>
      </c>
      <c r="L15" s="114">
        <f t="shared" ref="L15:L20" si="3">SUM(F15:K15)</f>
        <v>0</v>
      </c>
      <c r="M15" s="55">
        <v>0</v>
      </c>
      <c r="N15" s="55">
        <v>0</v>
      </c>
      <c r="O15" s="55">
        <v>0</v>
      </c>
      <c r="P15" s="55">
        <v>0</v>
      </c>
      <c r="Q15" s="55">
        <v>0</v>
      </c>
      <c r="R15" s="55">
        <v>0</v>
      </c>
      <c r="S15" s="115">
        <f>SUM(M15:R15)</f>
        <v>0</v>
      </c>
      <c r="T15" s="55">
        <v>0</v>
      </c>
      <c r="U15" s="55">
        <v>0</v>
      </c>
      <c r="V15" s="55">
        <v>0</v>
      </c>
      <c r="W15" s="115">
        <f t="shared" si="0"/>
        <v>0</v>
      </c>
      <c r="X15" s="55">
        <v>0</v>
      </c>
      <c r="Y15" s="55">
        <v>0</v>
      </c>
      <c r="Z15" s="55">
        <v>0</v>
      </c>
      <c r="AA15" s="55">
        <v>0</v>
      </c>
      <c r="AB15" s="55">
        <v>0</v>
      </c>
      <c r="AC15" s="55">
        <v>0</v>
      </c>
      <c r="AD15" s="115">
        <f>SUM(X15:AC15)</f>
        <v>0</v>
      </c>
      <c r="AE15" s="55">
        <v>0</v>
      </c>
      <c r="AF15" s="55">
        <v>0</v>
      </c>
      <c r="AG15" s="55">
        <v>0</v>
      </c>
      <c r="AH15" s="115">
        <f t="shared" si="1"/>
        <v>0</v>
      </c>
    </row>
    <row r="16" spans="1:36" s="2" customFormat="1" ht="43.5">
      <c r="A16"/>
      <c r="B16" s="144" t="s">
        <v>2423</v>
      </c>
      <c r="C16" s="473" t="s">
        <v>165</v>
      </c>
      <c r="D16" s="17" t="s">
        <v>2424</v>
      </c>
      <c r="E16" s="37" t="s">
        <v>23</v>
      </c>
      <c r="F16" s="57">
        <v>3000</v>
      </c>
      <c r="G16" s="57">
        <v>3000</v>
      </c>
      <c r="H16" s="57">
        <v>3000</v>
      </c>
      <c r="I16" s="57">
        <v>3000</v>
      </c>
      <c r="J16" s="57">
        <v>3000</v>
      </c>
      <c r="K16" s="57">
        <v>3000</v>
      </c>
      <c r="L16" s="114">
        <f t="shared" si="3"/>
        <v>18000</v>
      </c>
      <c r="M16" s="55">
        <v>3.673</v>
      </c>
      <c r="N16" s="55">
        <v>3.8330000000000002</v>
      </c>
      <c r="O16" s="55">
        <v>4.1379999999999999</v>
      </c>
      <c r="P16" s="55">
        <v>4.4530000000000003</v>
      </c>
      <c r="Q16" s="55">
        <v>4.7460000000000004</v>
      </c>
      <c r="R16" s="55">
        <v>5.0549999999999997</v>
      </c>
      <c r="S16" s="115">
        <f t="shared" ref="S16:S18" si="4">SUM(M16:R16)</f>
        <v>25.898000000000003</v>
      </c>
      <c r="T16" s="55">
        <v>25.826000000000001</v>
      </c>
      <c r="U16" s="55">
        <v>13.811999999999999</v>
      </c>
      <c r="V16" s="55">
        <v>0</v>
      </c>
      <c r="W16" s="115">
        <f t="shared" si="0"/>
        <v>65.536000000000001</v>
      </c>
      <c r="X16" s="55">
        <v>3.673</v>
      </c>
      <c r="Y16" s="55">
        <v>3.8330000000000002</v>
      </c>
      <c r="Z16" s="55">
        <v>4.1379999999999999</v>
      </c>
      <c r="AA16" s="55">
        <v>4.4530000000000003</v>
      </c>
      <c r="AB16" s="55">
        <v>4.7460000000000004</v>
      </c>
      <c r="AC16" s="55">
        <v>5.0549999999999997</v>
      </c>
      <c r="AD16" s="115">
        <f t="shared" ref="AD16:AD18" si="5">SUM(X16:AC16)</f>
        <v>25.898000000000003</v>
      </c>
      <c r="AE16" s="55">
        <v>25.826000000000001</v>
      </c>
      <c r="AF16" s="55">
        <v>13.811999999999999</v>
      </c>
      <c r="AG16" s="55">
        <v>0</v>
      </c>
      <c r="AH16" s="115">
        <f t="shared" si="1"/>
        <v>65.536000000000001</v>
      </c>
    </row>
    <row r="17" spans="1:36" s="2" customFormat="1" ht="29.1">
      <c r="A17"/>
      <c r="B17" s="144" t="s">
        <v>2425</v>
      </c>
      <c r="C17" s="474"/>
      <c r="D17" s="17" t="s">
        <v>2426</v>
      </c>
      <c r="E17" s="37" t="s">
        <v>23</v>
      </c>
      <c r="F17" s="57">
        <v>100</v>
      </c>
      <c r="G17" s="57">
        <v>100</v>
      </c>
      <c r="H17" s="57">
        <v>50</v>
      </c>
      <c r="I17" s="57">
        <v>0</v>
      </c>
      <c r="J17" s="57">
        <v>0</v>
      </c>
      <c r="K17" s="57">
        <v>0</v>
      </c>
      <c r="L17" s="114">
        <f t="shared" si="3"/>
        <v>250</v>
      </c>
      <c r="M17" s="55">
        <v>3.7440000000000002</v>
      </c>
      <c r="N17" s="55">
        <v>3.0550000000000002</v>
      </c>
      <c r="O17" s="55">
        <v>1.639</v>
      </c>
      <c r="P17" s="55">
        <v>0</v>
      </c>
      <c r="Q17" s="55">
        <v>0</v>
      </c>
      <c r="R17" s="55">
        <v>0</v>
      </c>
      <c r="S17" s="115">
        <f t="shared" si="4"/>
        <v>8.4380000000000006</v>
      </c>
      <c r="T17" s="55">
        <v>0</v>
      </c>
      <c r="U17" s="55">
        <v>0</v>
      </c>
      <c r="V17" s="55">
        <v>0</v>
      </c>
      <c r="W17" s="115">
        <f t="shared" si="0"/>
        <v>8.4380000000000006</v>
      </c>
      <c r="X17" s="55">
        <v>3.7440000000000002</v>
      </c>
      <c r="Y17" s="55">
        <v>3.0550000000000002</v>
      </c>
      <c r="Z17" s="55">
        <v>1.639</v>
      </c>
      <c r="AA17" s="55">
        <v>0</v>
      </c>
      <c r="AB17" s="55">
        <v>0</v>
      </c>
      <c r="AC17" s="55">
        <v>0</v>
      </c>
      <c r="AD17" s="115">
        <f t="shared" si="5"/>
        <v>8.4380000000000006</v>
      </c>
      <c r="AE17" s="55">
        <v>0</v>
      </c>
      <c r="AF17" s="55">
        <v>0</v>
      </c>
      <c r="AG17" s="55">
        <v>0</v>
      </c>
      <c r="AH17" s="115">
        <f t="shared" si="1"/>
        <v>8.4380000000000006</v>
      </c>
    </row>
    <row r="18" spans="1:36" s="2" customFormat="1" ht="29.1">
      <c r="A18"/>
      <c r="B18" s="144" t="s">
        <v>2427</v>
      </c>
      <c r="C18" s="475"/>
      <c r="D18" s="17" t="s">
        <v>2428</v>
      </c>
      <c r="E18" s="37" t="s">
        <v>23</v>
      </c>
      <c r="F18" s="57">
        <v>25</v>
      </c>
      <c r="G18" s="57">
        <v>25</v>
      </c>
      <c r="H18" s="57">
        <v>10</v>
      </c>
      <c r="I18" s="57">
        <v>0</v>
      </c>
      <c r="J18" s="57">
        <v>0</v>
      </c>
      <c r="K18" s="57">
        <v>0</v>
      </c>
      <c r="L18" s="114">
        <f t="shared" si="3"/>
        <v>60</v>
      </c>
      <c r="M18" s="55">
        <v>3.7440000000000002</v>
      </c>
      <c r="N18" s="55">
        <v>3.0550000000000002</v>
      </c>
      <c r="O18" s="55">
        <v>1.639</v>
      </c>
      <c r="P18" s="55">
        <v>0</v>
      </c>
      <c r="Q18" s="55">
        <v>0</v>
      </c>
      <c r="R18" s="55">
        <v>0</v>
      </c>
      <c r="S18" s="115">
        <f t="shared" si="4"/>
        <v>8.4380000000000006</v>
      </c>
      <c r="T18" s="55">
        <v>0</v>
      </c>
      <c r="U18" s="55">
        <v>0</v>
      </c>
      <c r="V18" s="55">
        <v>0</v>
      </c>
      <c r="W18" s="115">
        <f t="shared" si="0"/>
        <v>8.4380000000000006</v>
      </c>
      <c r="X18" s="55">
        <v>3.7440000000000002</v>
      </c>
      <c r="Y18" s="55">
        <v>3.0550000000000002</v>
      </c>
      <c r="Z18" s="55">
        <v>1.639</v>
      </c>
      <c r="AA18" s="55">
        <v>0</v>
      </c>
      <c r="AB18" s="55">
        <v>0</v>
      </c>
      <c r="AC18" s="55">
        <v>0</v>
      </c>
      <c r="AD18" s="115">
        <f t="shared" si="5"/>
        <v>8.4380000000000006</v>
      </c>
      <c r="AE18" s="55">
        <v>0</v>
      </c>
      <c r="AF18" s="55">
        <v>0</v>
      </c>
      <c r="AG18" s="55">
        <v>0</v>
      </c>
      <c r="AH18" s="115">
        <f t="shared" si="1"/>
        <v>8.4380000000000006</v>
      </c>
    </row>
    <row r="19" spans="1:36" s="99" customFormat="1" ht="29.1">
      <c r="A19"/>
      <c r="B19" s="145" t="s">
        <v>2429</v>
      </c>
      <c r="C19" s="476" t="s">
        <v>227</v>
      </c>
      <c r="D19" s="21" t="s">
        <v>2430</v>
      </c>
      <c r="E19" s="37" t="s">
        <v>23</v>
      </c>
      <c r="F19" s="97">
        <v>820</v>
      </c>
      <c r="G19" s="97">
        <v>820</v>
      </c>
      <c r="H19" s="97">
        <v>820</v>
      </c>
      <c r="I19" s="97">
        <v>820</v>
      </c>
      <c r="J19" s="97">
        <v>820</v>
      </c>
      <c r="K19" s="97">
        <v>820</v>
      </c>
      <c r="L19" s="114">
        <f t="shared" si="3"/>
        <v>4920</v>
      </c>
      <c r="M19" s="98">
        <v>1.0900000000000001</v>
      </c>
      <c r="N19" s="98">
        <v>1.0900000000000001</v>
      </c>
      <c r="O19" s="98">
        <v>1.0900000000000001</v>
      </c>
      <c r="P19" s="98">
        <v>1.0900000000000001</v>
      </c>
      <c r="Q19" s="98">
        <v>1.0900000000000001</v>
      </c>
      <c r="R19" s="98">
        <v>1.0900000000000001</v>
      </c>
      <c r="S19" s="115">
        <f t="shared" ref="S19:S20" si="6">SUM(M19:R19)</f>
        <v>6.54</v>
      </c>
      <c r="T19" s="98">
        <v>6.5419999999999998</v>
      </c>
      <c r="U19" s="98">
        <v>6.5419999999999998</v>
      </c>
      <c r="V19" s="98">
        <v>6.5419999999999998</v>
      </c>
      <c r="W19" s="115">
        <f t="shared" si="0"/>
        <v>26.166000000000004</v>
      </c>
      <c r="X19" s="98">
        <v>1.0900000000000001</v>
      </c>
      <c r="Y19" s="98">
        <v>1.0900000000000001</v>
      </c>
      <c r="Z19" s="98">
        <v>1.0900000000000001</v>
      </c>
      <c r="AA19" s="98">
        <v>1.0900000000000001</v>
      </c>
      <c r="AB19" s="98">
        <v>1.0900000000000001</v>
      </c>
      <c r="AC19" s="98">
        <v>1.0900000000000001</v>
      </c>
      <c r="AD19" s="115">
        <f t="shared" ref="AD19:AD20" si="7">SUM(X19:AC19)</f>
        <v>6.54</v>
      </c>
      <c r="AE19" s="98">
        <v>6.5419999999999998</v>
      </c>
      <c r="AF19" s="98">
        <v>6.5419999999999998</v>
      </c>
      <c r="AG19" s="98">
        <v>6.5419999999999998</v>
      </c>
      <c r="AH19" s="115">
        <f t="shared" si="1"/>
        <v>26.166000000000004</v>
      </c>
    </row>
    <row r="20" spans="1:36" s="99" customFormat="1" ht="29.1">
      <c r="A20"/>
      <c r="B20" s="145" t="s">
        <v>2431</v>
      </c>
      <c r="C20" s="476"/>
      <c r="D20" s="21" t="s">
        <v>2432</v>
      </c>
      <c r="E20" s="37" t="s">
        <v>23</v>
      </c>
      <c r="F20" s="97">
        <v>26500</v>
      </c>
      <c r="G20" s="97">
        <v>26500</v>
      </c>
      <c r="H20" s="97">
        <v>24000</v>
      </c>
      <c r="I20" s="97">
        <v>21500</v>
      </c>
      <c r="J20" s="97">
        <v>21500</v>
      </c>
      <c r="K20" s="97">
        <v>10000</v>
      </c>
      <c r="L20" s="114">
        <f t="shared" si="3"/>
        <v>130000</v>
      </c>
      <c r="M20" s="100">
        <v>11.074</v>
      </c>
      <c r="N20" s="100">
        <v>11.074</v>
      </c>
      <c r="O20" s="100">
        <v>10.029999999999999</v>
      </c>
      <c r="P20" s="100">
        <v>8.9849999999999994</v>
      </c>
      <c r="Q20" s="100">
        <v>8.9849999999999994</v>
      </c>
      <c r="R20" s="98">
        <v>4.1790000000000003</v>
      </c>
      <c r="S20" s="115">
        <f t="shared" si="6"/>
        <v>54.326999999999998</v>
      </c>
      <c r="T20" s="98">
        <v>0</v>
      </c>
      <c r="U20" s="98">
        <v>0</v>
      </c>
      <c r="V20" s="98">
        <v>0</v>
      </c>
      <c r="W20" s="115">
        <f t="shared" si="0"/>
        <v>54.326999999999998</v>
      </c>
      <c r="X20" s="98">
        <v>11.074</v>
      </c>
      <c r="Y20" s="98">
        <v>11.074</v>
      </c>
      <c r="Z20" s="98">
        <v>10.029999999999999</v>
      </c>
      <c r="AA20" s="98">
        <v>8.9849999999999994</v>
      </c>
      <c r="AB20" s="98">
        <v>8.9849999999999994</v>
      </c>
      <c r="AC20" s="98">
        <v>4.1790000000000003</v>
      </c>
      <c r="AD20" s="115">
        <f t="shared" si="7"/>
        <v>54.326999999999998</v>
      </c>
      <c r="AE20" s="98">
        <v>0</v>
      </c>
      <c r="AF20" s="98">
        <v>0</v>
      </c>
      <c r="AG20" s="98">
        <v>0</v>
      </c>
      <c r="AH20" s="115">
        <f t="shared" si="1"/>
        <v>54.326999999999998</v>
      </c>
    </row>
    <row r="21" spans="1:36" s="99" customFormat="1" ht="15.6">
      <c r="A21"/>
      <c r="B21" s="104"/>
      <c r="C21" s="103"/>
      <c r="D21" s="104"/>
      <c r="E21" s="36"/>
      <c r="F21" s="105"/>
      <c r="G21" s="105"/>
      <c r="H21" s="105"/>
      <c r="I21" s="105"/>
      <c r="J21" s="105"/>
      <c r="K21" s="105"/>
      <c r="L21" s="106"/>
      <c r="M21" s="107"/>
      <c r="N21" s="107"/>
      <c r="O21" s="107"/>
      <c r="P21" s="107"/>
      <c r="Q21" s="107"/>
      <c r="R21" s="107"/>
      <c r="S21" s="108"/>
      <c r="T21" s="107"/>
      <c r="U21" s="107"/>
      <c r="V21" s="107"/>
      <c r="W21" s="108"/>
      <c r="X21" s="107"/>
      <c r="Y21" s="107"/>
      <c r="Z21" s="107"/>
      <c r="AA21" s="107"/>
      <c r="AB21" s="107"/>
      <c r="AC21" s="107"/>
      <c r="AD21" s="108"/>
      <c r="AE21" s="107"/>
      <c r="AF21" s="107"/>
      <c r="AG21" s="107"/>
      <c r="AH21" s="108"/>
    </row>
    <row r="22" spans="1:36" s="99" customFormat="1" ht="15.6">
      <c r="A22"/>
      <c r="B22" s="104"/>
      <c r="C22" s="103"/>
      <c r="D22" s="104"/>
      <c r="E22" s="36"/>
      <c r="F22" s="105"/>
      <c r="G22" s="105"/>
      <c r="H22" s="105"/>
      <c r="I22" s="105"/>
      <c r="J22" s="105"/>
      <c r="K22" s="105"/>
      <c r="L22" s="106"/>
      <c r="M22" s="107"/>
      <c r="N22" s="107"/>
      <c r="O22" s="107"/>
      <c r="P22" s="107"/>
      <c r="Q22" s="107"/>
      <c r="R22" s="107"/>
      <c r="S22" s="108"/>
      <c r="T22" s="107"/>
      <c r="U22" s="107"/>
      <c r="V22" s="107"/>
      <c r="W22" s="108"/>
      <c r="X22" s="107"/>
      <c r="Y22" s="107"/>
      <c r="Z22" s="107"/>
      <c r="AA22" s="107"/>
      <c r="AB22" s="107"/>
      <c r="AC22" s="107"/>
      <c r="AD22" s="108"/>
      <c r="AE22" s="107"/>
      <c r="AF22" s="107"/>
      <c r="AG22" s="107"/>
      <c r="AH22" s="108"/>
    </row>
    <row r="23" spans="1:36" ht="14.45">
      <c r="B23" s="104"/>
    </row>
    <row r="24" spans="1:36" ht="15.6">
      <c r="B24" s="104"/>
      <c r="C24" s="467" t="s">
        <v>2433</v>
      </c>
      <c r="D24" s="469"/>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68"/>
      <c r="AI24" s="90"/>
      <c r="AJ24" s="90"/>
    </row>
    <row r="25" spans="1:36" ht="15.6">
      <c r="B25" s="104"/>
      <c r="C25" s="464" t="s">
        <v>2409</v>
      </c>
      <c r="D25" s="465"/>
      <c r="E25" s="466"/>
      <c r="F25" s="202">
        <v>1</v>
      </c>
      <c r="G25" s="202">
        <v>2</v>
      </c>
      <c r="H25" s="202">
        <v>3</v>
      </c>
      <c r="I25" s="202">
        <v>4</v>
      </c>
      <c r="J25" s="202">
        <v>5</v>
      </c>
      <c r="K25" s="202">
        <v>6</v>
      </c>
      <c r="L25" s="202">
        <v>7</v>
      </c>
      <c r="M25" s="202">
        <v>8</v>
      </c>
      <c r="N25" s="202">
        <v>9</v>
      </c>
      <c r="O25" s="202">
        <v>10</v>
      </c>
      <c r="P25" s="202">
        <v>11</v>
      </c>
      <c r="Q25" s="202">
        <v>12</v>
      </c>
      <c r="R25" s="202">
        <v>13</v>
      </c>
      <c r="S25" s="202">
        <v>14</v>
      </c>
      <c r="T25" s="202">
        <v>15</v>
      </c>
      <c r="U25" s="202">
        <v>16</v>
      </c>
      <c r="V25" s="202">
        <v>17</v>
      </c>
      <c r="W25" s="202">
        <v>18</v>
      </c>
      <c r="X25" s="202">
        <v>19</v>
      </c>
      <c r="Y25" s="202">
        <v>20</v>
      </c>
      <c r="Z25" s="202">
        <v>21</v>
      </c>
      <c r="AA25" s="202">
        <v>22</v>
      </c>
      <c r="AB25" s="202">
        <v>23</v>
      </c>
      <c r="AC25" s="202">
        <v>24</v>
      </c>
      <c r="AD25" s="202">
        <v>25</v>
      </c>
      <c r="AE25" s="202">
        <v>26</v>
      </c>
      <c r="AF25" s="202">
        <v>27</v>
      </c>
      <c r="AG25" s="202">
        <v>28</v>
      </c>
      <c r="AH25" s="202">
        <v>29</v>
      </c>
      <c r="AI25" s="2"/>
      <c r="AJ25" s="2"/>
    </row>
    <row r="26" spans="1:36" ht="21.6" customHeight="1">
      <c r="B26" s="113"/>
      <c r="C26" s="467"/>
      <c r="D26" s="468"/>
      <c r="E26" s="459" t="s">
        <v>2410</v>
      </c>
      <c r="F26" s="459"/>
      <c r="G26" s="459"/>
      <c r="H26" s="459"/>
      <c r="I26" s="459"/>
      <c r="J26" s="459"/>
      <c r="K26" s="459"/>
      <c r="L26" s="459"/>
      <c r="M26" s="459" t="s">
        <v>2411</v>
      </c>
      <c r="N26" s="459"/>
      <c r="O26" s="459"/>
      <c r="P26" s="459"/>
      <c r="Q26" s="459"/>
      <c r="R26" s="459"/>
      <c r="S26" s="459"/>
      <c r="T26" s="459"/>
      <c r="U26" s="459"/>
      <c r="V26" s="459"/>
      <c r="W26" s="459"/>
      <c r="X26" s="459" t="s">
        <v>2412</v>
      </c>
      <c r="Y26" s="459"/>
      <c r="Z26" s="459"/>
      <c r="AA26" s="459"/>
      <c r="AB26" s="459"/>
      <c r="AC26" s="459"/>
      <c r="AD26" s="459"/>
      <c r="AE26" s="459"/>
      <c r="AF26" s="459"/>
      <c r="AG26" s="459"/>
      <c r="AH26" s="459"/>
      <c r="AI26" s="460"/>
      <c r="AJ26" s="460"/>
    </row>
    <row r="27" spans="1:36" s="5" customFormat="1" ht="48.6" customHeight="1">
      <c r="A27"/>
      <c r="B27" s="27" t="s">
        <v>5</v>
      </c>
      <c r="C27" s="111" t="s">
        <v>787</v>
      </c>
      <c r="D27" s="111" t="s">
        <v>146</v>
      </c>
      <c r="E27" s="27" t="s">
        <v>2414</v>
      </c>
      <c r="F27" s="25" t="s">
        <v>9</v>
      </c>
      <c r="G27" s="25" t="s">
        <v>10</v>
      </c>
      <c r="H27" s="25" t="s">
        <v>11</v>
      </c>
      <c r="I27" s="25" t="s">
        <v>12</v>
      </c>
      <c r="J27" s="25" t="s">
        <v>13</v>
      </c>
      <c r="K27" s="25" t="s">
        <v>14</v>
      </c>
      <c r="L27" s="25" t="s">
        <v>147</v>
      </c>
      <c r="M27" s="25" t="s">
        <v>9</v>
      </c>
      <c r="N27" s="25" t="s">
        <v>10</v>
      </c>
      <c r="O27" s="25" t="s">
        <v>11</v>
      </c>
      <c r="P27" s="25" t="s">
        <v>12</v>
      </c>
      <c r="Q27" s="25" t="s">
        <v>13</v>
      </c>
      <c r="R27" s="25" t="s">
        <v>14</v>
      </c>
      <c r="S27" s="25" t="s">
        <v>147</v>
      </c>
      <c r="T27" s="26" t="s">
        <v>15</v>
      </c>
      <c r="U27" s="26" t="s">
        <v>16</v>
      </c>
      <c r="V27" s="26" t="s">
        <v>17</v>
      </c>
      <c r="W27" s="27" t="s">
        <v>809</v>
      </c>
      <c r="X27" s="25" t="s">
        <v>9</v>
      </c>
      <c r="Y27" s="25" t="s">
        <v>10</v>
      </c>
      <c r="Z27" s="25" t="s">
        <v>11</v>
      </c>
      <c r="AA27" s="25" t="s">
        <v>12</v>
      </c>
      <c r="AB27" s="25" t="s">
        <v>13</v>
      </c>
      <c r="AC27" s="25" t="s">
        <v>14</v>
      </c>
      <c r="AD27" s="25" t="s">
        <v>147</v>
      </c>
      <c r="AE27" s="26" t="s">
        <v>15</v>
      </c>
      <c r="AF27" s="26" t="s">
        <v>16</v>
      </c>
      <c r="AG27" s="26" t="s">
        <v>17</v>
      </c>
      <c r="AH27" s="27" t="s">
        <v>809</v>
      </c>
      <c r="AI27" s="90"/>
      <c r="AJ27" s="90"/>
    </row>
    <row r="28" spans="1:36" s="2" customFormat="1" ht="29.1">
      <c r="A28"/>
      <c r="B28" s="143">
        <v>9.5</v>
      </c>
      <c r="C28" s="125" t="s">
        <v>2434</v>
      </c>
      <c r="D28" s="109" t="s">
        <v>2435</v>
      </c>
      <c r="E28" s="86" t="s">
        <v>23</v>
      </c>
      <c r="F28" s="101">
        <v>0</v>
      </c>
      <c r="G28" s="101">
        <v>0</v>
      </c>
      <c r="H28" s="101">
        <v>0</v>
      </c>
      <c r="I28" s="101">
        <v>0</v>
      </c>
      <c r="J28" s="101">
        <v>0</v>
      </c>
      <c r="K28" s="101">
        <v>0</v>
      </c>
      <c r="L28" s="116">
        <f>SUM(F28:K28)</f>
        <v>0</v>
      </c>
      <c r="M28" s="70">
        <v>0</v>
      </c>
      <c r="N28" s="70">
        <v>0</v>
      </c>
      <c r="O28" s="70">
        <v>0</v>
      </c>
      <c r="P28" s="70">
        <v>0</v>
      </c>
      <c r="Q28" s="70">
        <v>0</v>
      </c>
      <c r="R28" s="70">
        <v>0</v>
      </c>
      <c r="S28" s="117">
        <f>SUM(M28:R28)</f>
        <v>0</v>
      </c>
      <c r="T28" s="70">
        <v>0</v>
      </c>
      <c r="U28" s="70">
        <v>0</v>
      </c>
      <c r="V28" s="70">
        <v>0</v>
      </c>
      <c r="W28" s="117">
        <f>S28+T28+U28+V28</f>
        <v>0</v>
      </c>
      <c r="X28" s="70">
        <v>0</v>
      </c>
      <c r="Y28" s="70">
        <v>0</v>
      </c>
      <c r="Z28" s="70">
        <v>0</v>
      </c>
      <c r="AA28" s="70">
        <v>0</v>
      </c>
      <c r="AB28" s="70">
        <v>0</v>
      </c>
      <c r="AC28" s="70">
        <v>0</v>
      </c>
      <c r="AD28" s="117">
        <f>SUM(X28:AC28)</f>
        <v>0</v>
      </c>
      <c r="AE28" s="70">
        <v>0</v>
      </c>
      <c r="AF28" s="70">
        <v>0</v>
      </c>
      <c r="AG28" s="70">
        <v>0</v>
      </c>
      <c r="AH28" s="117">
        <f>AD28+AE28+AF28+AG28</f>
        <v>0</v>
      </c>
    </row>
    <row r="29" spans="1:36" s="2" customFormat="1" ht="43.5">
      <c r="A29"/>
      <c r="B29" s="144">
        <v>9.6</v>
      </c>
      <c r="C29" s="126" t="s">
        <v>2436</v>
      </c>
      <c r="D29" s="124" t="s">
        <v>2437</v>
      </c>
      <c r="E29" s="37" t="s">
        <v>23</v>
      </c>
      <c r="F29" s="57">
        <v>0</v>
      </c>
      <c r="G29" s="57">
        <v>0</v>
      </c>
      <c r="H29" s="57">
        <v>0</v>
      </c>
      <c r="I29" s="57">
        <v>0</v>
      </c>
      <c r="J29" s="57">
        <v>0</v>
      </c>
      <c r="K29" s="57">
        <v>0</v>
      </c>
      <c r="L29" s="114">
        <f>SUM(F29:K29)</f>
        <v>0</v>
      </c>
      <c r="M29" s="55">
        <v>0</v>
      </c>
      <c r="N29" s="55">
        <v>0</v>
      </c>
      <c r="O29" s="55">
        <v>7.0019999999999998</v>
      </c>
      <c r="P29" s="55">
        <v>2.4950000000000001</v>
      </c>
      <c r="Q29" s="55">
        <v>0</v>
      </c>
      <c r="R29" s="55">
        <v>0</v>
      </c>
      <c r="S29" s="115">
        <f>SUM(M29:R29)</f>
        <v>9.4969999999999999</v>
      </c>
      <c r="T29" s="55">
        <v>0</v>
      </c>
      <c r="U29" s="55">
        <v>0</v>
      </c>
      <c r="V29" s="55">
        <v>0</v>
      </c>
      <c r="W29" s="115">
        <f>S29+T29+U29+V29</f>
        <v>9.4969999999999999</v>
      </c>
      <c r="X29" s="55">
        <v>0</v>
      </c>
      <c r="Y29" s="55">
        <v>0</v>
      </c>
      <c r="Z29" s="55">
        <v>7.0019999999999998</v>
      </c>
      <c r="AA29" s="55">
        <v>2.4950000000000001</v>
      </c>
      <c r="AB29" s="55">
        <v>0</v>
      </c>
      <c r="AC29" s="55">
        <v>0</v>
      </c>
      <c r="AD29" s="115">
        <f>SUM(X29:AC29)</f>
        <v>9.4969999999999999</v>
      </c>
      <c r="AE29" s="55">
        <v>0</v>
      </c>
      <c r="AF29" s="55">
        <v>0</v>
      </c>
      <c r="AG29" s="55">
        <v>0</v>
      </c>
      <c r="AH29" s="115">
        <f>AD29+AE29+AF29+AG29</f>
        <v>9.4969999999999999</v>
      </c>
    </row>
    <row r="30" spans="1:36" s="2" customFormat="1" ht="72.599999999999994">
      <c r="B30" s="144">
        <v>9.6999999999999993</v>
      </c>
      <c r="C30" s="124" t="s">
        <v>2438</v>
      </c>
      <c r="D30" s="126" t="s">
        <v>2439</v>
      </c>
      <c r="E30" s="37" t="s">
        <v>23</v>
      </c>
      <c r="F30" s="57">
        <v>37</v>
      </c>
      <c r="G30" s="57">
        <v>38</v>
      </c>
      <c r="H30" s="57">
        <v>41</v>
      </c>
      <c r="I30" s="57">
        <v>45</v>
      </c>
      <c r="J30" s="57">
        <v>48</v>
      </c>
      <c r="K30" s="57">
        <v>51</v>
      </c>
      <c r="L30" s="114">
        <f>SUM(F30:K30)</f>
        <v>260</v>
      </c>
      <c r="M30" s="55">
        <v>0.26</v>
      </c>
      <c r="N30" s="55">
        <v>0.27200000000000002</v>
      </c>
      <c r="O30" s="55">
        <v>0.29299999999999998</v>
      </c>
      <c r="P30" s="55">
        <v>0.316</v>
      </c>
      <c r="Q30" s="55">
        <v>0.33600000000000002</v>
      </c>
      <c r="R30" s="55">
        <v>0.35799999999999998</v>
      </c>
      <c r="S30" s="115">
        <f>SUM(M30:R30)</f>
        <v>1.835</v>
      </c>
      <c r="T30" s="55">
        <v>0</v>
      </c>
      <c r="U30" s="55">
        <v>0</v>
      </c>
      <c r="V30" s="55">
        <v>0</v>
      </c>
      <c r="W30" s="115">
        <f>S30+T30+U30+V30</f>
        <v>1.835</v>
      </c>
      <c r="X30" s="55">
        <v>0.26</v>
      </c>
      <c r="Y30" s="55">
        <v>0.27200000000000002</v>
      </c>
      <c r="Z30" s="55">
        <v>0.29299999999999998</v>
      </c>
      <c r="AA30" s="55">
        <v>0.316</v>
      </c>
      <c r="AB30" s="55">
        <v>0.33600000000000002</v>
      </c>
      <c r="AC30" s="55">
        <v>0.35799999999999998</v>
      </c>
      <c r="AD30" s="115">
        <f>SUM(X30:AC30)</f>
        <v>1.835</v>
      </c>
      <c r="AE30" s="55">
        <v>0</v>
      </c>
      <c r="AF30" s="55">
        <v>0</v>
      </c>
      <c r="AG30" s="55">
        <v>0</v>
      </c>
      <c r="AH30" s="115">
        <f>AD30+AE30+AF30+AG30</f>
        <v>1.835</v>
      </c>
    </row>
    <row r="31" spans="1:36" s="2" customFormat="1" ht="87">
      <c r="B31" s="144">
        <v>9.8000000000000007</v>
      </c>
      <c r="C31" s="126" t="s">
        <v>2440</v>
      </c>
      <c r="D31" s="17" t="s">
        <v>2441</v>
      </c>
      <c r="E31" s="102" t="s">
        <v>2442</v>
      </c>
      <c r="F31" s="55">
        <v>149563</v>
      </c>
      <c r="G31" s="55">
        <v>0</v>
      </c>
      <c r="H31" s="55">
        <v>0</v>
      </c>
      <c r="I31" s="55">
        <v>0</v>
      </c>
      <c r="J31" s="55">
        <v>0</v>
      </c>
      <c r="K31" s="55">
        <v>0</v>
      </c>
      <c r="L31" s="115">
        <f>SUM(F31:K31)</f>
        <v>149563</v>
      </c>
      <c r="M31" s="55">
        <v>4.5629999999999997</v>
      </c>
      <c r="N31" s="55">
        <v>0</v>
      </c>
      <c r="O31" s="55">
        <v>0</v>
      </c>
      <c r="P31" s="55">
        <v>0</v>
      </c>
      <c r="Q31" s="55">
        <v>0</v>
      </c>
      <c r="R31" s="55">
        <v>0</v>
      </c>
      <c r="S31" s="115">
        <f>SUM(M31:R31)</f>
        <v>4.5629999999999997</v>
      </c>
      <c r="T31" s="55">
        <v>0</v>
      </c>
      <c r="U31" s="55">
        <v>0</v>
      </c>
      <c r="V31" s="55">
        <v>0</v>
      </c>
      <c r="W31" s="115">
        <f>S31+T31+U31+V31</f>
        <v>4.5629999999999997</v>
      </c>
      <c r="X31" s="55">
        <v>4.5629999999999997</v>
      </c>
      <c r="Y31" s="55">
        <v>0</v>
      </c>
      <c r="Z31" s="55">
        <v>0</v>
      </c>
      <c r="AA31" s="55">
        <v>0</v>
      </c>
      <c r="AB31" s="55">
        <v>0</v>
      </c>
      <c r="AC31" s="55">
        <v>0</v>
      </c>
      <c r="AD31" s="115">
        <f>SUM(X31:AC31)</f>
        <v>4.5629999999999997</v>
      </c>
      <c r="AE31" s="55">
        <v>0</v>
      </c>
      <c r="AF31" s="55">
        <v>0</v>
      </c>
      <c r="AG31" s="55">
        <v>0</v>
      </c>
      <c r="AH31" s="115">
        <f>AD31+AE31+AF31+AG31</f>
        <v>4.5629999999999997</v>
      </c>
    </row>
  </sheetData>
  <mergeCells count="18">
    <mergeCell ref="C9:E9"/>
    <mergeCell ref="C10:D10"/>
    <mergeCell ref="B6:D6"/>
    <mergeCell ref="E26:L26"/>
    <mergeCell ref="M26:W26"/>
    <mergeCell ref="AI26:AJ26"/>
    <mergeCell ref="E10:L10"/>
    <mergeCell ref="M10:W10"/>
    <mergeCell ref="X10:AH10"/>
    <mergeCell ref="X26:AH26"/>
    <mergeCell ref="AI10:AJ10"/>
    <mergeCell ref="C25:E25"/>
    <mergeCell ref="C26:D26"/>
    <mergeCell ref="C24:AH24"/>
    <mergeCell ref="C8:AJ8"/>
    <mergeCell ref="C12:C14"/>
    <mergeCell ref="C16:C18"/>
    <mergeCell ref="C19:C20"/>
  </mergeCells>
  <pageMargins left="0.7" right="0.7" top="0.75" bottom="0.75" header="0.3" footer="0.3"/>
  <ignoredErrors>
    <ignoredError sqref="E31" numberStoredAsText="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F77A-D7F0-4C11-8612-A9B236D93F1A}">
  <dimension ref="B2:F71"/>
  <sheetViews>
    <sheetView workbookViewId="0"/>
  </sheetViews>
  <sheetFormatPr defaultColWidth="8.85546875" defaultRowHeight="14.45"/>
  <cols>
    <col min="2" max="2" width="60.42578125" customWidth="1"/>
    <col min="4" max="4" width="48.42578125" customWidth="1"/>
    <col min="6" max="6" width="73.85546875" bestFit="1" customWidth="1"/>
  </cols>
  <sheetData>
    <row r="2" spans="2:6" s="9" customFormat="1">
      <c r="B2" s="139" t="s">
        <v>2443</v>
      </c>
      <c r="D2" s="140" t="s">
        <v>2444</v>
      </c>
      <c r="F2" s="73" t="s">
        <v>763</v>
      </c>
    </row>
    <row r="3" spans="2:6">
      <c r="B3" s="7" t="s">
        <v>2176</v>
      </c>
      <c r="D3" s="139" t="s">
        <v>2445</v>
      </c>
      <c r="F3" s="139" t="s">
        <v>2445</v>
      </c>
    </row>
    <row r="4" spans="2:6">
      <c r="B4" s="7" t="s">
        <v>359</v>
      </c>
      <c r="D4" s="7" t="s">
        <v>854</v>
      </c>
      <c r="F4" s="7" t="s">
        <v>854</v>
      </c>
    </row>
    <row r="5" spans="2:6">
      <c r="B5" s="7" t="s">
        <v>355</v>
      </c>
      <c r="D5" s="7" t="s">
        <v>155</v>
      </c>
      <c r="F5" s="7" t="s">
        <v>155</v>
      </c>
    </row>
    <row r="6" spans="2:6">
      <c r="B6" s="7" t="s">
        <v>2446</v>
      </c>
      <c r="D6" s="7" t="s">
        <v>2447</v>
      </c>
      <c r="F6" s="7" t="s">
        <v>159</v>
      </c>
    </row>
    <row r="7" spans="2:6">
      <c r="B7" s="7" t="s">
        <v>2448</v>
      </c>
      <c r="D7" s="7" t="s">
        <v>479</v>
      </c>
      <c r="F7" s="7" t="s">
        <v>479</v>
      </c>
    </row>
    <row r="8" spans="2:6">
      <c r="B8" s="7" t="s">
        <v>363</v>
      </c>
      <c r="D8" s="7" t="s">
        <v>502</v>
      </c>
      <c r="F8" s="7" t="s">
        <v>502</v>
      </c>
    </row>
    <row r="9" spans="2:6">
      <c r="B9" s="7" t="s">
        <v>364</v>
      </c>
      <c r="D9" s="7" t="s">
        <v>2449</v>
      </c>
      <c r="F9" s="7" t="s">
        <v>193</v>
      </c>
    </row>
    <row r="10" spans="2:6">
      <c r="B10" s="7" t="s">
        <v>354</v>
      </c>
    </row>
    <row r="11" spans="2:6">
      <c r="B11" s="7" t="s">
        <v>2450</v>
      </c>
      <c r="D11" s="140" t="s">
        <v>2135</v>
      </c>
      <c r="F11" s="141" t="s">
        <v>2451</v>
      </c>
    </row>
    <row r="12" spans="2:6">
      <c r="B12" s="7" t="s">
        <v>2452</v>
      </c>
      <c r="D12" s="139" t="s">
        <v>2453</v>
      </c>
      <c r="F12" s="7" t="s">
        <v>854</v>
      </c>
    </row>
    <row r="13" spans="2:6">
      <c r="B13" s="7" t="s">
        <v>2190</v>
      </c>
      <c r="D13" s="7" t="s">
        <v>854</v>
      </c>
      <c r="F13" s="7" t="s">
        <v>846</v>
      </c>
    </row>
    <row r="14" spans="2:6">
      <c r="B14" s="7" t="s">
        <v>369</v>
      </c>
      <c r="D14" s="7" t="s">
        <v>2454</v>
      </c>
      <c r="F14" s="7" t="s">
        <v>1991</v>
      </c>
    </row>
    <row r="15" spans="2:6">
      <c r="B15" s="7" t="s">
        <v>378</v>
      </c>
      <c r="D15" s="119" t="s">
        <v>2455</v>
      </c>
      <c r="F15" s="7" t="s">
        <v>2042</v>
      </c>
    </row>
    <row r="16" spans="2:6">
      <c r="B16" s="7" t="s">
        <v>2456</v>
      </c>
    </row>
    <row r="17" spans="2:6">
      <c r="B17" s="7" t="s">
        <v>2457</v>
      </c>
      <c r="F17" s="139" t="s">
        <v>2458</v>
      </c>
    </row>
    <row r="18" spans="2:6">
      <c r="B18" s="7" t="s">
        <v>2459</v>
      </c>
      <c r="F18" s="7" t="s">
        <v>854</v>
      </c>
    </row>
    <row r="19" spans="2:6">
      <c r="B19" s="7" t="s">
        <v>2460</v>
      </c>
      <c r="F19" s="7" t="s">
        <v>847</v>
      </c>
    </row>
    <row r="20" spans="2:6">
      <c r="B20" s="7" t="s">
        <v>2461</v>
      </c>
      <c r="F20" s="7" t="s">
        <v>2462</v>
      </c>
    </row>
    <row r="21" spans="2:6">
      <c r="B21" s="7" t="s">
        <v>2463</v>
      </c>
    </row>
    <row r="22" spans="2:6">
      <c r="F22" s="139" t="s">
        <v>2464</v>
      </c>
    </row>
    <row r="23" spans="2:6">
      <c r="F23" s="16" t="s">
        <v>854</v>
      </c>
    </row>
    <row r="24" spans="2:6">
      <c r="F24" s="7" t="s">
        <v>1332</v>
      </c>
    </row>
    <row r="25" spans="2:6">
      <c r="F25" s="7" t="s">
        <v>2465</v>
      </c>
    </row>
    <row r="26" spans="2:6">
      <c r="F26" s="7" t="s">
        <v>2466</v>
      </c>
    </row>
    <row r="28" spans="2:6">
      <c r="F28" s="139" t="s">
        <v>2467</v>
      </c>
    </row>
    <row r="29" spans="2:6">
      <c r="F29" s="16" t="s">
        <v>854</v>
      </c>
    </row>
    <row r="30" spans="2:6">
      <c r="F30" s="7" t="s">
        <v>2468</v>
      </c>
    </row>
    <row r="31" spans="2:6">
      <c r="F31" s="7" t="s">
        <v>2469</v>
      </c>
    </row>
    <row r="33" spans="6:6">
      <c r="F33" s="139" t="s">
        <v>2470</v>
      </c>
    </row>
    <row r="34" spans="6:6">
      <c r="F34" s="7" t="s">
        <v>854</v>
      </c>
    </row>
    <row r="35" spans="6:6">
      <c r="F35" s="7" t="s">
        <v>858</v>
      </c>
    </row>
    <row r="36" spans="6:6">
      <c r="F36" s="7" t="s">
        <v>849</v>
      </c>
    </row>
    <row r="38" spans="6:6">
      <c r="F38" s="139" t="s">
        <v>2471</v>
      </c>
    </row>
    <row r="39" spans="6:6">
      <c r="F39" s="148" t="s">
        <v>854</v>
      </c>
    </row>
    <row r="40" spans="6:6">
      <c r="F40" s="7" t="s">
        <v>2472</v>
      </c>
    </row>
    <row r="41" spans="6:6">
      <c r="F41" s="16" t="s">
        <v>2473</v>
      </c>
    </row>
    <row r="42" spans="6:6">
      <c r="F42" s="7" t="s">
        <v>850</v>
      </c>
    </row>
    <row r="44" spans="6:6">
      <c r="F44" s="139" t="s">
        <v>2474</v>
      </c>
    </row>
    <row r="45" spans="6:6">
      <c r="F45" s="7" t="s">
        <v>854</v>
      </c>
    </row>
    <row r="46" spans="6:6">
      <c r="F46" s="7" t="s">
        <v>851</v>
      </c>
    </row>
    <row r="47" spans="6:6">
      <c r="F47" s="7" t="s">
        <v>863</v>
      </c>
    </row>
    <row r="48" spans="6:6">
      <c r="F48" s="7" t="s">
        <v>983</v>
      </c>
    </row>
    <row r="49" spans="6:6">
      <c r="F49" s="7" t="s">
        <v>2475</v>
      </c>
    </row>
    <row r="51" spans="6:6">
      <c r="F51" s="139" t="s">
        <v>2476</v>
      </c>
    </row>
    <row r="52" spans="6:6">
      <c r="F52" s="16" t="s">
        <v>854</v>
      </c>
    </row>
    <row r="53" spans="6:6">
      <c r="F53" s="7" t="s">
        <v>1980</v>
      </c>
    </row>
    <row r="54" spans="6:6">
      <c r="F54" s="7" t="s">
        <v>2477</v>
      </c>
    </row>
    <row r="55" spans="6:6">
      <c r="F55" s="7" t="s">
        <v>2478</v>
      </c>
    </row>
    <row r="56" spans="6:6">
      <c r="F56" s="7" t="s">
        <v>2479</v>
      </c>
    </row>
    <row r="58" spans="6:6">
      <c r="F58" s="139" t="s">
        <v>2480</v>
      </c>
    </row>
    <row r="59" spans="6:6">
      <c r="F59" s="7" t="s">
        <v>854</v>
      </c>
    </row>
    <row r="60" spans="6:6">
      <c r="F60" s="7" t="s">
        <v>2481</v>
      </c>
    </row>
    <row r="61" spans="6:6">
      <c r="F61" s="7" t="s">
        <v>2482</v>
      </c>
    </row>
    <row r="62" spans="6:6">
      <c r="F62" s="7" t="s">
        <v>2483</v>
      </c>
    </row>
    <row r="63" spans="6:6">
      <c r="F63" s="7" t="s">
        <v>2484</v>
      </c>
    </row>
    <row r="65" spans="6:6">
      <c r="F65" s="141" t="s">
        <v>2485</v>
      </c>
    </row>
    <row r="66" spans="6:6">
      <c r="F66" s="7" t="s">
        <v>854</v>
      </c>
    </row>
    <row r="67" spans="6:6">
      <c r="F67" s="7" t="s">
        <v>2486</v>
      </c>
    </row>
    <row r="68" spans="6:6">
      <c r="F68" s="7" t="s">
        <v>2487</v>
      </c>
    </row>
    <row r="69" spans="6:6">
      <c r="F69" s="7" t="s">
        <v>2488</v>
      </c>
    </row>
    <row r="70" spans="6:6">
      <c r="F70" s="7" t="s">
        <v>2489</v>
      </c>
    </row>
    <row r="71" spans="6:6">
      <c r="F71" s="9"/>
    </row>
  </sheetData>
  <phoneticPr fontId="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605A9-5C9C-42A2-AF98-4ACBE1AC09FD}">
  <dimension ref="B2:H70"/>
  <sheetViews>
    <sheetView zoomScale="55" zoomScaleNormal="55" workbookViewId="0">
      <selection activeCell="H8" sqref="H8"/>
    </sheetView>
  </sheetViews>
  <sheetFormatPr defaultColWidth="8.42578125" defaultRowHeight="15.6"/>
  <cols>
    <col min="1" max="1" width="8.42578125" style="257"/>
    <col min="2" max="2" width="36" style="257" customWidth="1"/>
    <col min="3" max="3" width="18.85546875" style="257" customWidth="1"/>
    <col min="4" max="4" width="66.85546875" style="258" customWidth="1"/>
    <col min="5" max="5" width="60.42578125" style="258" customWidth="1"/>
    <col min="6" max="16384" width="8.42578125" style="257"/>
  </cols>
  <sheetData>
    <row r="2" spans="2:5" ht="26.1">
      <c r="B2" s="280" t="s">
        <v>2490</v>
      </c>
      <c r="D2"/>
    </row>
    <row r="3" spans="2:5" ht="26.1">
      <c r="B3" s="280"/>
      <c r="D3"/>
    </row>
    <row r="4" spans="2:5">
      <c r="B4" s="259" t="s">
        <v>2491</v>
      </c>
      <c r="C4" s="259" t="s">
        <v>2492</v>
      </c>
      <c r="D4" s="260" t="s">
        <v>2493</v>
      </c>
      <c r="E4" s="260" t="s">
        <v>2494</v>
      </c>
    </row>
    <row r="5" spans="2:5">
      <c r="B5" s="259" t="s">
        <v>2495</v>
      </c>
      <c r="C5" s="257" t="s">
        <v>2496</v>
      </c>
      <c r="D5" s="258" t="s">
        <v>2497</v>
      </c>
      <c r="E5" s="258" t="s">
        <v>853</v>
      </c>
    </row>
    <row r="6" spans="2:5">
      <c r="B6" s="259" t="s">
        <v>2495</v>
      </c>
      <c r="C6" s="257" t="s">
        <v>2498</v>
      </c>
      <c r="D6" s="258" t="s">
        <v>2499</v>
      </c>
      <c r="E6" s="258" t="s">
        <v>853</v>
      </c>
    </row>
    <row r="7" spans="2:5" ht="30.95">
      <c r="B7" s="259" t="s">
        <v>1</v>
      </c>
      <c r="C7" s="265" t="s">
        <v>2500</v>
      </c>
      <c r="D7" s="258" t="s">
        <v>2501</v>
      </c>
      <c r="E7" s="258" t="s">
        <v>2502</v>
      </c>
    </row>
    <row r="8" spans="2:5" ht="216.95">
      <c r="B8" s="259" t="s">
        <v>1</v>
      </c>
      <c r="C8" s="266" t="s">
        <v>2503</v>
      </c>
      <c r="D8" s="258" t="s">
        <v>2504</v>
      </c>
      <c r="E8" s="258" t="s">
        <v>2505</v>
      </c>
    </row>
    <row r="9" spans="2:5" ht="30.95">
      <c r="B9" s="259" t="s">
        <v>1</v>
      </c>
      <c r="C9" s="265" t="s">
        <v>2506</v>
      </c>
      <c r="D9" s="258" t="s">
        <v>2507</v>
      </c>
      <c r="E9" s="258" t="s">
        <v>2508</v>
      </c>
    </row>
    <row r="10" spans="2:5" ht="263.45">
      <c r="B10" s="259" t="s">
        <v>1</v>
      </c>
      <c r="C10" s="265" t="s">
        <v>2509</v>
      </c>
      <c r="D10" s="258" t="s">
        <v>2510</v>
      </c>
      <c r="E10" s="258" t="s">
        <v>2511</v>
      </c>
    </row>
    <row r="11" spans="2:5" ht="123.95">
      <c r="B11" s="259" t="s">
        <v>1</v>
      </c>
      <c r="C11" s="266" t="s">
        <v>2512</v>
      </c>
      <c r="D11" s="258" t="s">
        <v>2513</v>
      </c>
      <c r="E11" s="258" t="s">
        <v>2514</v>
      </c>
    </row>
    <row r="12" spans="2:5">
      <c r="B12" s="259" t="s">
        <v>1</v>
      </c>
      <c r="C12" s="265" t="s">
        <v>2515</v>
      </c>
      <c r="D12" s="258" t="s">
        <v>2516</v>
      </c>
      <c r="E12" s="258" t="s">
        <v>2517</v>
      </c>
    </row>
    <row r="13" spans="2:5" ht="93">
      <c r="B13" s="259" t="s">
        <v>1</v>
      </c>
      <c r="C13" s="265" t="s">
        <v>2518</v>
      </c>
      <c r="D13" s="258" t="s">
        <v>2519</v>
      </c>
      <c r="E13" s="258" t="s">
        <v>2520</v>
      </c>
    </row>
    <row r="14" spans="2:5" ht="62.1">
      <c r="B14" s="260" t="s">
        <v>139</v>
      </c>
      <c r="C14" s="266" t="s">
        <v>2521</v>
      </c>
      <c r="D14" s="258" t="s">
        <v>2522</v>
      </c>
      <c r="E14" s="258" t="s">
        <v>2523</v>
      </c>
    </row>
    <row r="15" spans="2:5" ht="30.95">
      <c r="B15" s="260" t="s">
        <v>139</v>
      </c>
      <c r="C15" s="266" t="s">
        <v>2524</v>
      </c>
      <c r="D15" s="258" t="s">
        <v>2525</v>
      </c>
      <c r="E15" s="258" t="s">
        <v>2526</v>
      </c>
    </row>
    <row r="16" spans="2:5" ht="30.95">
      <c r="B16" s="260" t="s">
        <v>139</v>
      </c>
      <c r="C16" s="266" t="s">
        <v>2527</v>
      </c>
      <c r="D16" s="258" t="s">
        <v>2528</v>
      </c>
      <c r="E16" s="258" t="s">
        <v>2529</v>
      </c>
    </row>
    <row r="17" spans="2:6" ht="30.95">
      <c r="B17" s="260" t="s">
        <v>139</v>
      </c>
      <c r="C17" s="266" t="s">
        <v>2530</v>
      </c>
      <c r="D17" s="258" t="s">
        <v>2531</v>
      </c>
      <c r="E17" s="258" t="s">
        <v>2532</v>
      </c>
    </row>
    <row r="18" spans="2:6" ht="46.5">
      <c r="B18" s="260" t="s">
        <v>139</v>
      </c>
      <c r="C18" s="266" t="s">
        <v>2533</v>
      </c>
      <c r="D18" s="258" t="s">
        <v>2534</v>
      </c>
      <c r="E18" s="258" t="s">
        <v>2535</v>
      </c>
    </row>
    <row r="19" spans="2:6" ht="30.95">
      <c r="B19" s="260" t="s">
        <v>139</v>
      </c>
      <c r="C19" s="266" t="s">
        <v>2536</v>
      </c>
      <c r="D19" s="258" t="s">
        <v>2537</v>
      </c>
      <c r="E19" s="258" t="s">
        <v>2538</v>
      </c>
    </row>
    <row r="20" spans="2:6" ht="139.5">
      <c r="B20" s="260" t="s">
        <v>139</v>
      </c>
      <c r="C20" s="266" t="s">
        <v>2539</v>
      </c>
      <c r="D20" s="258" t="s">
        <v>2540</v>
      </c>
      <c r="E20" s="258" t="s">
        <v>853</v>
      </c>
    </row>
    <row r="21" spans="2:6" ht="62.1">
      <c r="B21" s="260" t="s">
        <v>139</v>
      </c>
      <c r="C21" s="266" t="s">
        <v>2541</v>
      </c>
      <c r="D21" s="258" t="s">
        <v>2542</v>
      </c>
      <c r="E21" s="258" t="s">
        <v>2543</v>
      </c>
    </row>
    <row r="22" spans="2:6" ht="93">
      <c r="B22" s="260" t="s">
        <v>139</v>
      </c>
      <c r="C22" s="266" t="s">
        <v>2544</v>
      </c>
      <c r="D22" s="258" t="s">
        <v>2545</v>
      </c>
      <c r="E22" s="258" t="s">
        <v>2546</v>
      </c>
      <c r="F22" s="262"/>
    </row>
    <row r="23" spans="2:6" ht="62.1">
      <c r="B23" s="260" t="s">
        <v>139</v>
      </c>
      <c r="C23" s="266" t="s">
        <v>2547</v>
      </c>
      <c r="D23" s="258" t="s">
        <v>2548</v>
      </c>
      <c r="E23" s="258" t="s">
        <v>2549</v>
      </c>
    </row>
    <row r="24" spans="2:6" ht="409.5">
      <c r="B24" s="260" t="s">
        <v>139</v>
      </c>
      <c r="C24" s="266" t="s">
        <v>2550</v>
      </c>
      <c r="D24" s="258" t="s">
        <v>2551</v>
      </c>
      <c r="E24" s="258" t="s">
        <v>2552</v>
      </c>
    </row>
    <row r="25" spans="2:6" ht="93">
      <c r="B25" s="259" t="s">
        <v>318</v>
      </c>
      <c r="C25" s="266" t="s">
        <v>2553</v>
      </c>
      <c r="D25" s="258" t="s">
        <v>2554</v>
      </c>
      <c r="E25" s="258" t="s">
        <v>853</v>
      </c>
    </row>
    <row r="26" spans="2:6" ht="30.95">
      <c r="B26" s="259" t="s">
        <v>318</v>
      </c>
      <c r="C26" s="266" t="s">
        <v>2555</v>
      </c>
      <c r="D26" s="258" t="s">
        <v>2556</v>
      </c>
      <c r="E26" s="258" t="s">
        <v>853</v>
      </c>
    </row>
    <row r="27" spans="2:6" ht="62.1">
      <c r="B27" s="259" t="s">
        <v>318</v>
      </c>
      <c r="C27" s="266" t="s">
        <v>2557</v>
      </c>
      <c r="D27" s="258" t="s">
        <v>2558</v>
      </c>
      <c r="E27" s="258" t="s">
        <v>2559</v>
      </c>
    </row>
    <row r="28" spans="2:6" ht="294.60000000000002">
      <c r="B28" s="259" t="s">
        <v>318</v>
      </c>
      <c r="C28" s="266" t="s">
        <v>2560</v>
      </c>
      <c r="D28" s="258" t="s">
        <v>2561</v>
      </c>
      <c r="E28" s="258" t="s">
        <v>2562</v>
      </c>
    </row>
    <row r="29" spans="2:6" ht="155.1">
      <c r="B29" s="259" t="s">
        <v>318</v>
      </c>
      <c r="C29" s="266" t="s">
        <v>2563</v>
      </c>
      <c r="D29" s="258" t="s">
        <v>2564</v>
      </c>
      <c r="E29" s="258" t="s">
        <v>2565</v>
      </c>
    </row>
    <row r="30" spans="2:6" ht="30.95">
      <c r="B30" s="259" t="s">
        <v>318</v>
      </c>
      <c r="C30" s="266" t="s">
        <v>2566</v>
      </c>
      <c r="D30" s="258" t="s">
        <v>2567</v>
      </c>
      <c r="E30" s="257" t="s">
        <v>2568</v>
      </c>
    </row>
    <row r="31" spans="2:6" ht="62.1">
      <c r="B31" s="259" t="s">
        <v>318</v>
      </c>
      <c r="C31" s="266" t="s">
        <v>2569</v>
      </c>
      <c r="D31" s="258" t="s">
        <v>2570</v>
      </c>
      <c r="E31" s="257" t="s">
        <v>853</v>
      </c>
    </row>
    <row r="32" spans="2:6" ht="46.5">
      <c r="B32" s="259" t="s">
        <v>318</v>
      </c>
      <c r="C32" s="266" t="s">
        <v>2571</v>
      </c>
      <c r="D32" s="258" t="s">
        <v>2572</v>
      </c>
      <c r="E32" s="257" t="s">
        <v>853</v>
      </c>
    </row>
    <row r="33" spans="2:8" ht="186">
      <c r="B33" s="259" t="s">
        <v>318</v>
      </c>
      <c r="C33" s="266" t="s">
        <v>2573</v>
      </c>
      <c r="D33" s="258" t="s">
        <v>2574</v>
      </c>
      <c r="E33" s="258" t="s">
        <v>2575</v>
      </c>
    </row>
    <row r="34" spans="2:8" ht="108.6">
      <c r="B34" s="259" t="s">
        <v>318</v>
      </c>
      <c r="C34" s="266" t="s">
        <v>2576</v>
      </c>
      <c r="D34" s="258" t="s">
        <v>2577</v>
      </c>
      <c r="E34" s="258" t="s">
        <v>2578</v>
      </c>
    </row>
    <row r="35" spans="2:8" ht="46.5">
      <c r="B35" s="259" t="s">
        <v>548</v>
      </c>
      <c r="C35" s="266" t="s">
        <v>2579</v>
      </c>
      <c r="D35" s="258" t="s">
        <v>2580</v>
      </c>
      <c r="E35" s="258" t="s">
        <v>2581</v>
      </c>
    </row>
    <row r="36" spans="2:8" ht="30.95">
      <c r="B36" s="259" t="s">
        <v>638</v>
      </c>
      <c r="C36" s="266" t="s">
        <v>2582</v>
      </c>
      <c r="D36" s="258" t="s">
        <v>2583</v>
      </c>
      <c r="E36" s="258" t="s">
        <v>2584</v>
      </c>
    </row>
    <row r="37" spans="2:8" ht="46.5">
      <c r="B37" s="259" t="s">
        <v>638</v>
      </c>
      <c r="C37" s="266" t="s">
        <v>2585</v>
      </c>
      <c r="D37" s="258" t="s">
        <v>2586</v>
      </c>
      <c r="E37" s="258" t="s">
        <v>2587</v>
      </c>
    </row>
    <row r="38" spans="2:8" ht="46.5">
      <c r="B38" s="260" t="s">
        <v>763</v>
      </c>
      <c r="C38" s="266" t="s">
        <v>2588</v>
      </c>
      <c r="D38" s="258" t="s">
        <v>2589</v>
      </c>
      <c r="E38" s="258" t="s">
        <v>2590</v>
      </c>
    </row>
    <row r="39" spans="2:8" ht="155.1">
      <c r="B39" s="260" t="s">
        <v>763</v>
      </c>
      <c r="C39" s="266" t="s">
        <v>2591</v>
      </c>
      <c r="D39" s="258" t="s">
        <v>2592</v>
      </c>
      <c r="E39" s="258" t="s">
        <v>2593</v>
      </c>
      <c r="F39" s="258"/>
      <c r="G39" s="258"/>
      <c r="H39" s="258"/>
    </row>
    <row r="40" spans="2:8" ht="62.1">
      <c r="B40" s="260" t="s">
        <v>763</v>
      </c>
      <c r="C40" s="266" t="s">
        <v>2594</v>
      </c>
      <c r="D40" s="258" t="s">
        <v>2595</v>
      </c>
      <c r="E40" s="258" t="s">
        <v>2596</v>
      </c>
    </row>
    <row r="41" spans="2:8" ht="108.6">
      <c r="B41" s="260" t="s">
        <v>763</v>
      </c>
      <c r="C41" s="266" t="s">
        <v>2597</v>
      </c>
      <c r="D41" s="258" t="s">
        <v>2598</v>
      </c>
      <c r="E41" s="258" t="s">
        <v>853</v>
      </c>
      <c r="F41" s="258"/>
      <c r="G41" s="258"/>
    </row>
    <row r="42" spans="2:8" ht="62.1">
      <c r="B42" s="260" t="s">
        <v>763</v>
      </c>
      <c r="C42" s="266" t="s">
        <v>2599</v>
      </c>
      <c r="D42" s="258" t="s">
        <v>2600</v>
      </c>
      <c r="E42" s="258" t="s">
        <v>2601</v>
      </c>
    </row>
    <row r="43" spans="2:8" ht="77.45">
      <c r="B43" s="260" t="s">
        <v>763</v>
      </c>
      <c r="C43" s="266" t="s">
        <v>2602</v>
      </c>
      <c r="D43" s="258" t="s">
        <v>2603</v>
      </c>
      <c r="E43" s="258" t="s">
        <v>2604</v>
      </c>
    </row>
    <row r="44" spans="2:8" ht="46.5">
      <c r="B44" s="260" t="s">
        <v>763</v>
      </c>
      <c r="C44" s="266" t="s">
        <v>2605</v>
      </c>
      <c r="D44" s="258" t="s">
        <v>2606</v>
      </c>
      <c r="E44" s="263" t="s">
        <v>2607</v>
      </c>
    </row>
    <row r="45" spans="2:8" ht="62.1">
      <c r="B45" s="260" t="s">
        <v>763</v>
      </c>
      <c r="C45" s="266" t="s">
        <v>2608</v>
      </c>
      <c r="D45" s="258" t="s">
        <v>2609</v>
      </c>
      <c r="E45" s="258" t="s">
        <v>2610</v>
      </c>
    </row>
    <row r="46" spans="2:8" ht="108.6">
      <c r="B46" s="260" t="s">
        <v>763</v>
      </c>
      <c r="C46" s="266" t="s">
        <v>2611</v>
      </c>
      <c r="D46" s="258" t="s">
        <v>2612</v>
      </c>
      <c r="E46" s="258" t="s">
        <v>2613</v>
      </c>
    </row>
    <row r="47" spans="2:8" ht="46.5">
      <c r="B47" s="260" t="s">
        <v>763</v>
      </c>
      <c r="C47" s="266" t="s">
        <v>2614</v>
      </c>
      <c r="D47" s="258" t="s">
        <v>2615</v>
      </c>
      <c r="E47" s="258" t="s">
        <v>2596</v>
      </c>
    </row>
    <row r="48" spans="2:8" ht="46.5">
      <c r="B48" s="260" t="s">
        <v>763</v>
      </c>
      <c r="C48" s="266" t="s">
        <v>2616</v>
      </c>
      <c r="D48" s="258" t="s">
        <v>2617</v>
      </c>
      <c r="E48" s="258" t="s">
        <v>853</v>
      </c>
    </row>
    <row r="49" spans="2:5" ht="46.5">
      <c r="B49" s="260" t="s">
        <v>763</v>
      </c>
      <c r="C49" s="266" t="s">
        <v>2618</v>
      </c>
      <c r="D49" s="258" t="s">
        <v>2619</v>
      </c>
      <c r="E49" s="258" t="s">
        <v>853</v>
      </c>
    </row>
    <row r="50" spans="2:5" ht="108.6">
      <c r="B50" s="259" t="s">
        <v>2135</v>
      </c>
      <c r="C50" s="266" t="s">
        <v>2620</v>
      </c>
      <c r="D50" s="263" t="s">
        <v>2621</v>
      </c>
      <c r="E50" s="258" t="s">
        <v>853</v>
      </c>
    </row>
    <row r="51" spans="2:5" ht="46.5">
      <c r="B51" s="259" t="s">
        <v>2135</v>
      </c>
      <c r="C51" s="266" t="s">
        <v>2622</v>
      </c>
      <c r="D51" s="263" t="s">
        <v>2623</v>
      </c>
      <c r="E51" s="258" t="s">
        <v>853</v>
      </c>
    </row>
    <row r="52" spans="2:5" ht="46.5">
      <c r="B52" s="259" t="s">
        <v>2135</v>
      </c>
      <c r="C52" s="266" t="s">
        <v>2624</v>
      </c>
      <c r="D52" s="263" t="s">
        <v>2625</v>
      </c>
      <c r="E52" s="258" t="s">
        <v>853</v>
      </c>
    </row>
    <row r="53" spans="2:5" ht="123.95">
      <c r="B53" s="259" t="s">
        <v>2158</v>
      </c>
      <c r="C53" s="266" t="s">
        <v>2626</v>
      </c>
      <c r="D53" s="258" t="s">
        <v>2627</v>
      </c>
      <c r="E53" s="263" t="s">
        <v>2628</v>
      </c>
    </row>
    <row r="54" spans="2:5" ht="62.1">
      <c r="B54" s="259" t="s">
        <v>2158</v>
      </c>
      <c r="C54" s="266" t="s">
        <v>2629</v>
      </c>
      <c r="D54" s="258" t="s">
        <v>2630</v>
      </c>
      <c r="E54" s="258" t="s">
        <v>2631</v>
      </c>
    </row>
    <row r="55" spans="2:5" ht="30.95">
      <c r="B55" s="259" t="s">
        <v>2158</v>
      </c>
      <c r="C55" s="266" t="s">
        <v>2632</v>
      </c>
      <c r="D55" s="258" t="s">
        <v>2633</v>
      </c>
      <c r="E55" s="264" t="s">
        <v>2634</v>
      </c>
    </row>
    <row r="56" spans="2:5">
      <c r="B56" s="259" t="s">
        <v>2158</v>
      </c>
      <c r="C56" s="266" t="s">
        <v>2635</v>
      </c>
      <c r="D56" s="258" t="s">
        <v>2636</v>
      </c>
      <c r="E56" s="258" t="s">
        <v>2637</v>
      </c>
    </row>
    <row r="57" spans="2:5">
      <c r="B57" s="259" t="s">
        <v>2158</v>
      </c>
      <c r="C57" s="266" t="s">
        <v>2638</v>
      </c>
      <c r="D57" s="266" t="s">
        <v>2639</v>
      </c>
      <c r="E57" s="258" t="s">
        <v>853</v>
      </c>
    </row>
    <row r="58" spans="2:5">
      <c r="B58" s="259" t="s">
        <v>2318</v>
      </c>
      <c r="C58" s="266" t="s">
        <v>2640</v>
      </c>
      <c r="D58" s="266" t="s">
        <v>2639</v>
      </c>
      <c r="E58" s="258" t="s">
        <v>853</v>
      </c>
    </row>
    <row r="59" spans="2:5">
      <c r="B59" s="259" t="s">
        <v>2318</v>
      </c>
      <c r="C59" s="266" t="s">
        <v>2641</v>
      </c>
      <c r="D59" s="266" t="s">
        <v>2642</v>
      </c>
      <c r="E59" s="258" t="s">
        <v>853</v>
      </c>
    </row>
    <row r="60" spans="2:5">
      <c r="B60" s="259" t="s">
        <v>2406</v>
      </c>
      <c r="C60" s="265" t="s">
        <v>2643</v>
      </c>
      <c r="D60" s="266" t="s">
        <v>2639</v>
      </c>
      <c r="E60" s="258" t="s">
        <v>853</v>
      </c>
    </row>
    <row r="61" spans="2:5">
      <c r="B61" s="259" t="s">
        <v>2644</v>
      </c>
      <c r="C61" s="265" t="s">
        <v>2645</v>
      </c>
      <c r="D61" s="258" t="s">
        <v>2646</v>
      </c>
      <c r="E61" s="258" t="s">
        <v>853</v>
      </c>
    </row>
    <row r="62" spans="2:5">
      <c r="C62" s="261"/>
    </row>
    <row r="63" spans="2:5">
      <c r="C63" s="261"/>
    </row>
    <row r="64" spans="2:5">
      <c r="C64" s="261"/>
    </row>
    <row r="65" spans="3:3">
      <c r="C65" s="261"/>
    </row>
    <row r="66" spans="3:3">
      <c r="C66" s="261"/>
    </row>
    <row r="67" spans="3:3">
      <c r="C67" s="261"/>
    </row>
    <row r="68" spans="3:3">
      <c r="C68" s="261"/>
    </row>
    <row r="69" spans="3:3">
      <c r="C69" s="261"/>
    </row>
    <row r="70" spans="3:3">
      <c r="C70" s="261"/>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DAD5A-0D46-48AF-8948-5C5BE6DB068D}">
  <dimension ref="A1:AJ101"/>
  <sheetViews>
    <sheetView zoomScale="40" zoomScaleNormal="40" workbookViewId="0">
      <pane xSplit="4" ySplit="11" topLeftCell="E12" activePane="bottomRight" state="frozen"/>
      <selection pane="bottomRight" activeCell="B7" sqref="B7:D7"/>
      <selection pane="bottomLeft" activeCell="A9" sqref="A9"/>
      <selection pane="topRight" activeCell="E1" sqref="E1"/>
    </sheetView>
  </sheetViews>
  <sheetFormatPr defaultColWidth="8.42578125" defaultRowHeight="14.45" outlineLevelCol="1"/>
  <cols>
    <col min="1" max="1" width="8.42578125" style="30" customWidth="1"/>
    <col min="2" max="2" width="10.140625" style="30" customWidth="1"/>
    <col min="3" max="3" width="20.42578125" style="30" customWidth="1"/>
    <col min="4" max="4" width="105.85546875" style="31" bestFit="1" customWidth="1"/>
    <col min="5" max="5" width="12.85546875" style="30" customWidth="1"/>
    <col min="6" max="6" width="18" style="30" customWidth="1"/>
    <col min="7" max="7" width="24" style="2" customWidth="1"/>
    <col min="8" max="13" width="10.5703125" customWidth="1" outlineLevel="1"/>
    <col min="14" max="14" width="17.85546875" style="30" customWidth="1"/>
    <col min="15" max="17" width="10.42578125" style="30" customWidth="1"/>
    <col min="18" max="18" width="16.140625" style="30" customWidth="1"/>
    <col min="19" max="19" width="14.140625" style="30" customWidth="1" outlineLevel="1"/>
    <col min="20" max="20" width="13.42578125" style="30" customWidth="1" outlineLevel="1"/>
    <col min="21" max="26" width="9.140625" style="30" customWidth="1" outlineLevel="1"/>
    <col min="27" max="27" width="15.42578125" style="30" customWidth="1"/>
    <col min="28" max="29" width="11.42578125" style="30" customWidth="1"/>
    <col min="30" max="30" width="12.140625" style="30" customWidth="1"/>
    <col min="31" max="31" width="13.42578125" style="30" customWidth="1"/>
    <col min="32" max="33" width="10.42578125" style="30" customWidth="1"/>
    <col min="34" max="35" width="8.42578125" style="30"/>
    <col min="36" max="36" width="9"/>
    <col min="37" max="16384" width="8.42578125" style="30"/>
  </cols>
  <sheetData>
    <row r="1" spans="2:36">
      <c r="B1" s="29"/>
    </row>
    <row r="2" spans="2:36" ht="26.1">
      <c r="B2" s="118" t="s">
        <v>0</v>
      </c>
    </row>
    <row r="3" spans="2:36">
      <c r="B3" s="29"/>
    </row>
    <row r="4" spans="2:36" ht="26.1">
      <c r="B4" s="38" t="s">
        <v>139</v>
      </c>
    </row>
    <row r="5" spans="2:36">
      <c r="B5" s="72"/>
    </row>
    <row r="6" spans="2:36" ht="15">
      <c r="B6" s="72"/>
    </row>
    <row r="7" spans="2:36" ht="45.75" customHeight="1">
      <c r="B7" s="361" t="s">
        <v>140</v>
      </c>
      <c r="C7" s="361"/>
      <c r="D7" s="361"/>
    </row>
    <row r="8" spans="2:36" ht="15">
      <c r="B8" s="72"/>
    </row>
    <row r="9" spans="2:36" s="2" customFormat="1">
      <c r="H9" s="360" t="s">
        <v>141</v>
      </c>
      <c r="I9" s="360"/>
      <c r="J9" s="360"/>
      <c r="K9" s="360"/>
      <c r="L9" s="360"/>
      <c r="M9" s="360"/>
      <c r="N9" s="360"/>
      <c r="O9" s="360"/>
      <c r="P9" s="360"/>
      <c r="Q9" s="360"/>
      <c r="R9" s="360"/>
      <c r="S9" s="360"/>
      <c r="T9" s="360"/>
      <c r="U9" s="362" t="s">
        <v>142</v>
      </c>
      <c r="V9" s="362"/>
      <c r="W9" s="362"/>
      <c r="X9" s="362"/>
      <c r="Y9" s="362"/>
      <c r="Z9" s="362"/>
      <c r="AA9" s="362"/>
      <c r="AB9" s="362"/>
      <c r="AC9" s="362"/>
      <c r="AD9" s="362"/>
      <c r="AE9" s="362"/>
      <c r="AF9" s="362"/>
      <c r="AG9" s="362"/>
      <c r="AJ9"/>
    </row>
    <row r="10" spans="2:36" s="2" customFormat="1">
      <c r="G10" s="27" t="s">
        <v>4</v>
      </c>
      <c r="H10" s="26">
        <v>1</v>
      </c>
      <c r="I10" s="26">
        <v>2</v>
      </c>
      <c r="J10" s="26">
        <v>3</v>
      </c>
      <c r="K10" s="26">
        <v>4</v>
      </c>
      <c r="L10" s="26">
        <v>5</v>
      </c>
      <c r="M10" s="26">
        <v>6</v>
      </c>
      <c r="N10" s="26">
        <v>7</v>
      </c>
      <c r="O10" s="26">
        <v>8</v>
      </c>
      <c r="P10" s="26">
        <v>9</v>
      </c>
      <c r="Q10" s="26">
        <v>10</v>
      </c>
      <c r="R10" s="26">
        <v>11</v>
      </c>
      <c r="S10" s="26">
        <v>12</v>
      </c>
      <c r="T10" s="26">
        <v>13</v>
      </c>
      <c r="U10" s="26">
        <v>14</v>
      </c>
      <c r="V10" s="26">
        <v>15</v>
      </c>
      <c r="W10" s="26">
        <v>16</v>
      </c>
      <c r="X10" s="26">
        <v>17</v>
      </c>
      <c r="Y10" s="26">
        <v>18</v>
      </c>
      <c r="Z10" s="26">
        <v>19</v>
      </c>
      <c r="AA10" s="26">
        <v>20</v>
      </c>
      <c r="AB10" s="26">
        <v>21</v>
      </c>
      <c r="AC10" s="26">
        <v>22</v>
      </c>
      <c r="AD10" s="26">
        <v>23</v>
      </c>
      <c r="AE10" s="26">
        <v>24</v>
      </c>
      <c r="AF10" s="26">
        <v>25</v>
      </c>
      <c r="AG10" s="26">
        <v>26</v>
      </c>
      <c r="AJ10"/>
    </row>
    <row r="11" spans="2:36" s="2" customFormat="1" ht="43.5">
      <c r="B11" s="27" t="s">
        <v>5</v>
      </c>
      <c r="C11" s="27" t="s">
        <v>143</v>
      </c>
      <c r="D11" s="27" t="s">
        <v>144</v>
      </c>
      <c r="E11" s="27" t="s">
        <v>8</v>
      </c>
      <c r="F11" s="27" t="s">
        <v>145</v>
      </c>
      <c r="G11" s="27" t="s">
        <v>146</v>
      </c>
      <c r="H11" s="25" t="s">
        <v>9</v>
      </c>
      <c r="I11" s="25" t="s">
        <v>10</v>
      </c>
      <c r="J11" s="25" t="s">
        <v>11</v>
      </c>
      <c r="K11" s="25" t="s">
        <v>12</v>
      </c>
      <c r="L11" s="25" t="s">
        <v>13</v>
      </c>
      <c r="M11" s="25" t="s">
        <v>14</v>
      </c>
      <c r="N11" s="25" t="s">
        <v>147</v>
      </c>
      <c r="O11" s="25" t="s">
        <v>15</v>
      </c>
      <c r="P11" s="25" t="s">
        <v>16</v>
      </c>
      <c r="Q11" s="25" t="s">
        <v>17</v>
      </c>
      <c r="R11" s="25" t="s">
        <v>148</v>
      </c>
      <c r="S11" s="25" t="s">
        <v>149</v>
      </c>
      <c r="T11" s="25" t="s">
        <v>150</v>
      </c>
      <c r="U11" s="25" t="s">
        <v>9</v>
      </c>
      <c r="V11" s="25" t="s">
        <v>10</v>
      </c>
      <c r="W11" s="25" t="s">
        <v>11</v>
      </c>
      <c r="X11" s="25" t="s">
        <v>12</v>
      </c>
      <c r="Y11" s="25" t="s">
        <v>13</v>
      </c>
      <c r="Z11" s="25" t="s">
        <v>14</v>
      </c>
      <c r="AA11" s="25" t="s">
        <v>147</v>
      </c>
      <c r="AB11" s="25" t="s">
        <v>15</v>
      </c>
      <c r="AC11" s="25" t="s">
        <v>16</v>
      </c>
      <c r="AD11" s="25" t="s">
        <v>17</v>
      </c>
      <c r="AE11" s="25" t="s">
        <v>148</v>
      </c>
      <c r="AF11" s="25" t="s">
        <v>149</v>
      </c>
      <c r="AG11" s="25" t="s">
        <v>150</v>
      </c>
      <c r="AJ11"/>
    </row>
    <row r="12" spans="2:36" s="2" customFormat="1" ht="29.1" customHeight="1">
      <c r="B12" s="144" t="s">
        <v>151</v>
      </c>
      <c r="C12" s="124" t="s">
        <v>152</v>
      </c>
      <c r="D12" s="124" t="s">
        <v>153</v>
      </c>
      <c r="E12" s="179" t="s">
        <v>154</v>
      </c>
      <c r="F12" s="124">
        <v>1.1599999999999999</v>
      </c>
      <c r="G12" s="23" t="s">
        <v>155</v>
      </c>
      <c r="H12" s="57">
        <v>0</v>
      </c>
      <c r="I12" s="57">
        <v>0</v>
      </c>
      <c r="J12" s="57">
        <v>0</v>
      </c>
      <c r="K12" s="57">
        <v>0</v>
      </c>
      <c r="L12" s="57">
        <v>0</v>
      </c>
      <c r="M12" s="57">
        <v>0</v>
      </c>
      <c r="N12" s="67">
        <f>SUM(H12:M12)</f>
        <v>0</v>
      </c>
      <c r="O12" s="57">
        <v>3.25</v>
      </c>
      <c r="P12" s="57">
        <v>1.95</v>
      </c>
      <c r="Q12" s="57">
        <v>1.3</v>
      </c>
      <c r="R12" s="67">
        <f t="shared" ref="R12:R26" si="0">N12+SUM(O12:Q12)</f>
        <v>6.5</v>
      </c>
      <c r="S12" s="57">
        <v>0</v>
      </c>
      <c r="T12" s="57">
        <v>0</v>
      </c>
      <c r="U12" s="55">
        <v>4.0001223081510586</v>
      </c>
      <c r="V12" s="55">
        <v>16.211781366145427</v>
      </c>
      <c r="W12" s="55">
        <v>8.4242058632797452</v>
      </c>
      <c r="X12" s="55">
        <v>7.6762901295906074</v>
      </c>
      <c r="Y12" s="55">
        <v>7.0259559949749395</v>
      </c>
      <c r="Z12" s="55">
        <v>0.25320241726931469</v>
      </c>
      <c r="AA12" s="59">
        <f>SUM(U12:Z12)</f>
        <v>43.591558079411094</v>
      </c>
      <c r="AB12" s="57">
        <v>0</v>
      </c>
      <c r="AC12" s="57">
        <v>0</v>
      </c>
      <c r="AD12" s="57">
        <v>0</v>
      </c>
      <c r="AE12" s="59">
        <f t="shared" ref="AE12:AE26" si="1">AA12+SUM(AB12:AD12)</f>
        <v>43.591558079411094</v>
      </c>
      <c r="AF12" s="55">
        <v>43.591558079411087</v>
      </c>
      <c r="AG12" s="55">
        <v>43.591558079411087</v>
      </c>
      <c r="AJ12"/>
    </row>
    <row r="13" spans="2:36" s="2" customFormat="1" ht="29.1" customHeight="1">
      <c r="B13" s="144" t="s">
        <v>156</v>
      </c>
      <c r="C13" s="124" t="s">
        <v>152</v>
      </c>
      <c r="D13" s="124" t="s">
        <v>157</v>
      </c>
      <c r="E13" s="179" t="s">
        <v>158</v>
      </c>
      <c r="F13" s="124" t="s">
        <v>97</v>
      </c>
      <c r="G13" s="23" t="s">
        <v>159</v>
      </c>
      <c r="H13" s="57">
        <v>9894</v>
      </c>
      <c r="I13" s="57">
        <v>31041</v>
      </c>
      <c r="J13" s="57">
        <v>13364</v>
      </c>
      <c r="K13" s="57">
        <v>35867</v>
      </c>
      <c r="L13" s="57">
        <v>27104</v>
      </c>
      <c r="M13" s="57">
        <v>63221</v>
      </c>
      <c r="N13" s="67">
        <f t="shared" ref="N13:N67" si="2">SUM(H13:M13)</f>
        <v>180491</v>
      </c>
      <c r="O13" s="57">
        <v>509754.5</v>
      </c>
      <c r="P13" s="57">
        <v>305852.7</v>
      </c>
      <c r="Q13" s="57">
        <v>203901.80000000002</v>
      </c>
      <c r="R13" s="67">
        <f t="shared" si="0"/>
        <v>1200000</v>
      </c>
      <c r="S13" s="57">
        <v>180491</v>
      </c>
      <c r="T13" s="57">
        <v>180491</v>
      </c>
      <c r="U13" s="55">
        <v>34.670353202133171</v>
      </c>
      <c r="V13" s="55">
        <v>35.685490588219189</v>
      </c>
      <c r="W13" s="55">
        <v>65.548668214601761</v>
      </c>
      <c r="X13" s="55">
        <v>82.397156737125087</v>
      </c>
      <c r="Y13" s="55">
        <v>83.358852084230776</v>
      </c>
      <c r="Z13" s="55">
        <v>89.008378274384214</v>
      </c>
      <c r="AA13" s="59">
        <f t="shared" ref="AA13:AA67" si="3">SUM(U13:Z13)</f>
        <v>390.6688991006942</v>
      </c>
      <c r="AB13" s="57">
        <v>425.42570511126689</v>
      </c>
      <c r="AC13" s="57">
        <v>255.25542306676013</v>
      </c>
      <c r="AD13" s="57">
        <v>170.17028204450676</v>
      </c>
      <c r="AE13" s="59">
        <f t="shared" si="1"/>
        <v>1241.520309323228</v>
      </c>
      <c r="AF13" s="55">
        <v>390.6688991006942</v>
      </c>
      <c r="AG13" s="55">
        <v>314.61241668863386</v>
      </c>
      <c r="AJ13"/>
    </row>
    <row r="14" spans="2:36" s="2" customFormat="1" ht="29.1" customHeight="1">
      <c r="B14" s="144" t="s">
        <v>160</v>
      </c>
      <c r="C14" s="124" t="s">
        <v>152</v>
      </c>
      <c r="D14" s="124" t="s">
        <v>161</v>
      </c>
      <c r="E14" s="179" t="s">
        <v>154</v>
      </c>
      <c r="F14" s="124">
        <v>1.1599999999999999</v>
      </c>
      <c r="G14" s="23" t="s">
        <v>155</v>
      </c>
      <c r="H14" s="57">
        <v>0.21</v>
      </c>
      <c r="I14" s="57">
        <v>0</v>
      </c>
      <c r="J14" s="57">
        <v>0</v>
      </c>
      <c r="K14" s="57">
        <v>6.15</v>
      </c>
      <c r="L14" s="57">
        <v>0</v>
      </c>
      <c r="M14" s="57">
        <v>0</v>
      </c>
      <c r="N14" s="67">
        <f t="shared" si="2"/>
        <v>6.36</v>
      </c>
      <c r="O14" s="57">
        <v>0</v>
      </c>
      <c r="P14" s="57">
        <v>0</v>
      </c>
      <c r="Q14" s="57">
        <v>0</v>
      </c>
      <c r="R14" s="67">
        <f t="shared" si="0"/>
        <v>6.36</v>
      </c>
      <c r="S14" s="57">
        <v>6.3599999999999994</v>
      </c>
      <c r="T14" s="57">
        <v>6.3599999999999994</v>
      </c>
      <c r="U14" s="55">
        <v>7.8568475153479422</v>
      </c>
      <c r="V14" s="55">
        <v>14.854248050328049</v>
      </c>
      <c r="W14" s="55">
        <v>13.709335752448048</v>
      </c>
      <c r="X14" s="55">
        <v>6.4403861962011506</v>
      </c>
      <c r="Y14" s="55">
        <v>5.3304427124180203</v>
      </c>
      <c r="Z14" s="55">
        <v>5.6638861382920842</v>
      </c>
      <c r="AA14" s="59">
        <f t="shared" si="3"/>
        <v>53.855146365035296</v>
      </c>
      <c r="AB14" s="57">
        <v>59.688284544988228</v>
      </c>
      <c r="AC14" s="57">
        <v>59.688284544988228</v>
      </c>
      <c r="AD14" s="57">
        <v>59.688284544988228</v>
      </c>
      <c r="AE14" s="59">
        <f t="shared" si="1"/>
        <v>232.92</v>
      </c>
      <c r="AF14" s="55">
        <v>53.855146365035296</v>
      </c>
      <c r="AG14" s="55">
        <v>53.855146365035296</v>
      </c>
      <c r="AJ14"/>
    </row>
    <row r="15" spans="2:36" s="2" customFormat="1" ht="29.1" customHeight="1">
      <c r="B15" s="144" t="s">
        <v>162</v>
      </c>
      <c r="C15" s="124" t="s">
        <v>152</v>
      </c>
      <c r="D15" s="124" t="s">
        <v>163</v>
      </c>
      <c r="E15" s="179" t="s">
        <v>158</v>
      </c>
      <c r="F15" s="124" t="s">
        <v>97</v>
      </c>
      <c r="G15" s="23" t="s">
        <v>159</v>
      </c>
      <c r="H15" s="57">
        <v>43315</v>
      </c>
      <c r="I15" s="57">
        <v>26158</v>
      </c>
      <c r="J15" s="57">
        <v>17001</v>
      </c>
      <c r="K15" s="57">
        <v>0</v>
      </c>
      <c r="L15" s="57">
        <v>0</v>
      </c>
      <c r="M15" s="57">
        <v>1128</v>
      </c>
      <c r="N15" s="67">
        <f t="shared" si="2"/>
        <v>87602</v>
      </c>
      <c r="O15" s="57">
        <v>0</v>
      </c>
      <c r="P15" s="57">
        <v>0</v>
      </c>
      <c r="Q15" s="57">
        <v>0</v>
      </c>
      <c r="R15" s="67">
        <f t="shared" si="0"/>
        <v>87602</v>
      </c>
      <c r="S15" s="57">
        <v>87602</v>
      </c>
      <c r="T15" s="57">
        <v>87602</v>
      </c>
      <c r="U15" s="55">
        <v>17.120782991243789</v>
      </c>
      <c r="V15" s="55">
        <v>16.221713041562786</v>
      </c>
      <c r="W15" s="55">
        <v>10.922690995218279</v>
      </c>
      <c r="X15" s="55">
        <v>6.9827396126849752</v>
      </c>
      <c r="Y15" s="55">
        <v>7.4163879652175879</v>
      </c>
      <c r="Z15" s="55">
        <v>7.882278142714954</v>
      </c>
      <c r="AA15" s="59">
        <f t="shared" si="3"/>
        <v>66.546592748642368</v>
      </c>
      <c r="AB15" s="57">
        <v>55.457802417119197</v>
      </c>
      <c r="AC15" s="57">
        <v>55.457802417119197</v>
      </c>
      <c r="AD15" s="57">
        <v>55.457802417119197</v>
      </c>
      <c r="AE15" s="59">
        <f t="shared" si="1"/>
        <v>232.91999999999996</v>
      </c>
      <c r="AF15" s="55">
        <v>66.546592748642368</v>
      </c>
      <c r="AG15" s="55">
        <v>66.546592748642368</v>
      </c>
      <c r="AJ15"/>
    </row>
    <row r="16" spans="2:36" s="2" customFormat="1" ht="29.1" customHeight="1">
      <c r="B16" s="144" t="s">
        <v>164</v>
      </c>
      <c r="C16" s="124" t="s">
        <v>165</v>
      </c>
      <c r="D16" s="124" t="s">
        <v>166</v>
      </c>
      <c r="E16" s="179" t="s">
        <v>23</v>
      </c>
      <c r="F16" s="124">
        <v>1.19</v>
      </c>
      <c r="G16" s="23" t="s">
        <v>155</v>
      </c>
      <c r="H16" s="57">
        <v>3000</v>
      </c>
      <c r="I16" s="57">
        <v>3000</v>
      </c>
      <c r="J16" s="57">
        <v>3000</v>
      </c>
      <c r="K16" s="57">
        <v>3000</v>
      </c>
      <c r="L16" s="57">
        <v>3000</v>
      </c>
      <c r="M16" s="57">
        <v>3000</v>
      </c>
      <c r="N16" s="67">
        <f t="shared" si="2"/>
        <v>18000</v>
      </c>
      <c r="O16" s="57">
        <v>12150</v>
      </c>
      <c r="P16" s="57">
        <v>14850.000000000002</v>
      </c>
      <c r="Q16" s="57">
        <v>0</v>
      </c>
      <c r="R16" s="67">
        <f t="shared" si="0"/>
        <v>45000</v>
      </c>
      <c r="S16" s="57">
        <v>18000</v>
      </c>
      <c r="T16" s="57">
        <v>18000</v>
      </c>
      <c r="U16" s="55">
        <v>7.3653955851682351</v>
      </c>
      <c r="V16" s="55">
        <v>6.831072740072166</v>
      </c>
      <c r="W16" s="55">
        <v>5.7219713584125982</v>
      </c>
      <c r="X16" s="55">
        <v>4.3880702219142815</v>
      </c>
      <c r="Y16" s="55">
        <v>4.6769207827405719</v>
      </c>
      <c r="Z16" s="55">
        <v>4.9811357351001746</v>
      </c>
      <c r="AA16" s="59">
        <f t="shared" si="3"/>
        <v>33.96456642340803</v>
      </c>
      <c r="AB16" s="57">
        <v>32.859956912804172</v>
      </c>
      <c r="AC16" s="57">
        <v>40.162169560093993</v>
      </c>
      <c r="AD16" s="57">
        <v>0</v>
      </c>
      <c r="AE16" s="59">
        <f t="shared" si="1"/>
        <v>106.9866928963062</v>
      </c>
      <c r="AF16" s="55">
        <v>33.964566423408023</v>
      </c>
      <c r="AG16" s="55">
        <v>33.964566423408023</v>
      </c>
      <c r="AJ16"/>
    </row>
    <row r="17" spans="2:36" s="2" customFormat="1" ht="29.1" customHeight="1">
      <c r="B17" s="144" t="s">
        <v>167</v>
      </c>
      <c r="C17" s="124" t="s">
        <v>165</v>
      </c>
      <c r="D17" s="124" t="s">
        <v>168</v>
      </c>
      <c r="E17" s="179" t="s">
        <v>154</v>
      </c>
      <c r="F17" s="124" t="s">
        <v>73</v>
      </c>
      <c r="G17" s="23" t="s">
        <v>155</v>
      </c>
      <c r="H17" s="57">
        <v>0</v>
      </c>
      <c r="I17" s="57">
        <v>0</v>
      </c>
      <c r="J17" s="57">
        <v>0</v>
      </c>
      <c r="K17" s="57">
        <v>0</v>
      </c>
      <c r="L17" s="57">
        <v>0</v>
      </c>
      <c r="M17" s="57">
        <v>0</v>
      </c>
      <c r="N17" s="347">
        <f t="shared" si="2"/>
        <v>0</v>
      </c>
      <c r="O17" s="348">
        <v>0</v>
      </c>
      <c r="P17" s="348">
        <v>0</v>
      </c>
      <c r="Q17" s="348">
        <v>0</v>
      </c>
      <c r="R17" s="347">
        <f t="shared" si="0"/>
        <v>0</v>
      </c>
      <c r="S17" s="348">
        <v>0</v>
      </c>
      <c r="T17" s="348">
        <v>0</v>
      </c>
      <c r="U17" s="349">
        <v>0</v>
      </c>
      <c r="V17" s="349">
        <v>0</v>
      </c>
      <c r="W17" s="349">
        <v>0</v>
      </c>
      <c r="X17" s="349">
        <v>0</v>
      </c>
      <c r="Y17" s="349">
        <v>0</v>
      </c>
      <c r="Z17" s="349">
        <v>0</v>
      </c>
      <c r="AA17" s="350">
        <f t="shared" si="3"/>
        <v>0</v>
      </c>
      <c r="AB17" s="348">
        <v>0</v>
      </c>
      <c r="AC17" s="348">
        <v>0</v>
      </c>
      <c r="AD17" s="348">
        <v>0</v>
      </c>
      <c r="AE17" s="350">
        <f t="shared" si="1"/>
        <v>0</v>
      </c>
      <c r="AF17" s="349">
        <v>0</v>
      </c>
      <c r="AG17" s="349">
        <v>0</v>
      </c>
      <c r="AJ17"/>
    </row>
    <row r="18" spans="2:36" s="2" customFormat="1" ht="29.1" customHeight="1">
      <c r="B18" s="144" t="s">
        <v>169</v>
      </c>
      <c r="C18" s="124" t="s">
        <v>170</v>
      </c>
      <c r="D18" s="124" t="s">
        <v>171</v>
      </c>
      <c r="E18" s="179" t="s">
        <v>154</v>
      </c>
      <c r="F18" s="124">
        <v>1.22</v>
      </c>
      <c r="G18" s="23" t="s">
        <v>155</v>
      </c>
      <c r="H18" s="57">
        <v>42</v>
      </c>
      <c r="I18" s="57">
        <v>28.220000000000002</v>
      </c>
      <c r="J18" s="57">
        <v>21.68</v>
      </c>
      <c r="K18" s="57">
        <v>31.240000000000002</v>
      </c>
      <c r="L18" s="57">
        <v>50.5</v>
      </c>
      <c r="M18" s="57">
        <v>241</v>
      </c>
      <c r="N18" s="67">
        <f t="shared" si="2"/>
        <v>414.64</v>
      </c>
      <c r="O18" s="57">
        <v>912.36</v>
      </c>
      <c r="P18" s="57">
        <v>0</v>
      </c>
      <c r="Q18" s="57">
        <v>0</v>
      </c>
      <c r="R18" s="67">
        <f t="shared" si="0"/>
        <v>1327</v>
      </c>
      <c r="S18" s="57">
        <v>414.64</v>
      </c>
      <c r="T18" s="57">
        <v>414.64</v>
      </c>
      <c r="U18" s="55">
        <v>0</v>
      </c>
      <c r="V18" s="55">
        <v>0</v>
      </c>
      <c r="W18" s="55">
        <v>1.5246943691247827</v>
      </c>
      <c r="X18" s="55">
        <v>6.5170998556523259</v>
      </c>
      <c r="Y18" s="55">
        <v>12.665409047980788</v>
      </c>
      <c r="Z18" s="55">
        <v>6.0987774764991309</v>
      </c>
      <c r="AA18" s="59">
        <f t="shared" si="3"/>
        <v>26.805980749257024</v>
      </c>
      <c r="AB18" s="57">
        <v>92.112619250742966</v>
      </c>
      <c r="AC18" s="57">
        <v>0</v>
      </c>
      <c r="AD18" s="57">
        <v>0</v>
      </c>
      <c r="AE18" s="59">
        <f t="shared" si="1"/>
        <v>118.9186</v>
      </c>
      <c r="AF18" s="55">
        <v>26.805980749257024</v>
      </c>
      <c r="AG18" s="55">
        <v>26.805980749257024</v>
      </c>
      <c r="AJ18"/>
    </row>
    <row r="19" spans="2:36" s="2" customFormat="1" ht="29.1" customHeight="1">
      <c r="B19" s="144" t="s">
        <v>172</v>
      </c>
      <c r="C19" s="124" t="s">
        <v>173</v>
      </c>
      <c r="D19" s="124" t="s">
        <v>174</v>
      </c>
      <c r="E19" s="179" t="s">
        <v>154</v>
      </c>
      <c r="F19" s="124">
        <v>1.21</v>
      </c>
      <c r="G19" s="23" t="s">
        <v>155</v>
      </c>
      <c r="H19" s="57">
        <v>106.58</v>
      </c>
      <c r="I19" s="57">
        <v>254</v>
      </c>
      <c r="J19" s="57">
        <v>171</v>
      </c>
      <c r="K19" s="57">
        <v>238</v>
      </c>
      <c r="L19" s="57">
        <v>120</v>
      </c>
      <c r="M19" s="57">
        <v>155.5</v>
      </c>
      <c r="N19" s="67">
        <f t="shared" si="2"/>
        <v>1045.08</v>
      </c>
      <c r="O19" s="57">
        <v>831.34388392857159</v>
      </c>
      <c r="P19" s="57">
        <v>1163.8814375000002</v>
      </c>
      <c r="Q19" s="57">
        <v>1330.1502142857146</v>
      </c>
      <c r="R19" s="67">
        <f t="shared" si="0"/>
        <v>4370.4555357142863</v>
      </c>
      <c r="S19" s="57">
        <v>1077.08</v>
      </c>
      <c r="T19" s="57">
        <v>1045.08</v>
      </c>
      <c r="U19" s="55">
        <v>99.224689886818197</v>
      </c>
      <c r="V19" s="55">
        <v>87.5181470721285</v>
      </c>
      <c r="W19" s="55">
        <v>90.569000819523126</v>
      </c>
      <c r="X19" s="55">
        <v>92.394213813439265</v>
      </c>
      <c r="Y19" s="55">
        <v>98.505673096432801</v>
      </c>
      <c r="Z19" s="55">
        <v>97.311963609208703</v>
      </c>
      <c r="AA19" s="59">
        <f t="shared" si="3"/>
        <v>565.52368829755051</v>
      </c>
      <c r="AB19" s="57">
        <v>563.66783320699324</v>
      </c>
      <c r="AC19" s="57">
        <v>789.13496648979049</v>
      </c>
      <c r="AD19" s="57">
        <v>901.86853313118922</v>
      </c>
      <c r="AE19" s="59">
        <f t="shared" si="1"/>
        <v>2820.1950211255235</v>
      </c>
      <c r="AF19" s="55">
        <v>607.72161676266683</v>
      </c>
      <c r="AG19" s="55">
        <v>565.52368829755051</v>
      </c>
      <c r="AJ19"/>
    </row>
    <row r="20" spans="2:36" s="2" customFormat="1" ht="29.1" customHeight="1">
      <c r="B20" s="144" t="s">
        <v>175</v>
      </c>
      <c r="C20" s="124" t="s">
        <v>176</v>
      </c>
      <c r="D20" s="124" t="s">
        <v>177</v>
      </c>
      <c r="E20" s="179" t="s">
        <v>154</v>
      </c>
      <c r="F20" s="124">
        <v>1.22</v>
      </c>
      <c r="G20" s="23" t="s">
        <v>155</v>
      </c>
      <c r="H20" s="57">
        <v>69.5</v>
      </c>
      <c r="I20" s="57">
        <v>30</v>
      </c>
      <c r="J20" s="57">
        <v>53.269999999999996</v>
      </c>
      <c r="K20" s="57">
        <v>12.17</v>
      </c>
      <c r="L20" s="57">
        <v>5.34</v>
      </c>
      <c r="M20" s="57">
        <v>60.2</v>
      </c>
      <c r="N20" s="67">
        <f t="shared" si="2"/>
        <v>230.47999999999996</v>
      </c>
      <c r="O20" s="57">
        <v>125.66844642857143</v>
      </c>
      <c r="P20" s="57">
        <v>377.00533928571429</v>
      </c>
      <c r="Q20" s="57">
        <v>754.01067857142857</v>
      </c>
      <c r="R20" s="67">
        <f t="shared" si="0"/>
        <v>1487.1644642857143</v>
      </c>
      <c r="S20" s="57">
        <v>230.48</v>
      </c>
      <c r="T20" s="57">
        <v>230.48</v>
      </c>
      <c r="U20" s="55">
        <v>7.5620166666612949</v>
      </c>
      <c r="V20" s="55">
        <v>3.7865841264024827</v>
      </c>
      <c r="W20" s="55">
        <v>4.4943020514293082</v>
      </c>
      <c r="X20" s="55">
        <v>5.1303765189632102</v>
      </c>
      <c r="Y20" s="55">
        <v>6.3759733068436759</v>
      </c>
      <c r="Z20" s="55">
        <v>8.3749207378539552</v>
      </c>
      <c r="AA20" s="59">
        <f t="shared" si="3"/>
        <v>35.724173408153931</v>
      </c>
      <c r="AB20" s="57">
        <v>91.10527603010658</v>
      </c>
      <c r="AC20" s="57">
        <v>273.31582809031977</v>
      </c>
      <c r="AD20" s="57">
        <v>546.63165618063954</v>
      </c>
      <c r="AE20" s="59">
        <f t="shared" si="1"/>
        <v>946.77693370921975</v>
      </c>
      <c r="AF20" s="55">
        <v>35.724173408153931</v>
      </c>
      <c r="AG20" s="55">
        <v>35.724173408153931</v>
      </c>
      <c r="AJ20"/>
    </row>
    <row r="21" spans="2:36" s="2" customFormat="1" ht="29.1" customHeight="1">
      <c r="B21" s="144" t="s">
        <v>178</v>
      </c>
      <c r="C21" s="124" t="s">
        <v>176</v>
      </c>
      <c r="D21" s="124" t="s">
        <v>179</v>
      </c>
      <c r="E21" s="179" t="s">
        <v>23</v>
      </c>
      <c r="F21" s="124">
        <v>1.21</v>
      </c>
      <c r="G21" s="23" t="s">
        <v>155</v>
      </c>
      <c r="H21" s="57">
        <v>0</v>
      </c>
      <c r="I21" s="57">
        <v>0</v>
      </c>
      <c r="J21" s="57">
        <v>1</v>
      </c>
      <c r="K21" s="57">
        <v>10</v>
      </c>
      <c r="L21" s="57">
        <v>11</v>
      </c>
      <c r="M21" s="57">
        <v>12</v>
      </c>
      <c r="N21" s="67">
        <f t="shared" si="2"/>
        <v>34</v>
      </c>
      <c r="O21" s="57">
        <v>0</v>
      </c>
      <c r="P21" s="57">
        <v>0</v>
      </c>
      <c r="Q21" s="57">
        <v>0</v>
      </c>
      <c r="R21" s="67">
        <f t="shared" si="0"/>
        <v>34</v>
      </c>
      <c r="S21" s="57">
        <v>34</v>
      </c>
      <c r="T21" s="57">
        <v>34</v>
      </c>
      <c r="U21" s="55">
        <v>0.99566031334087846</v>
      </c>
      <c r="V21" s="55">
        <v>1.9403831202216013</v>
      </c>
      <c r="W21" s="55">
        <v>2.979929790439336</v>
      </c>
      <c r="X21" s="55">
        <v>7.6541105583705029</v>
      </c>
      <c r="Y21" s="55">
        <v>7.359249156442905</v>
      </c>
      <c r="Z21" s="55">
        <v>6.8800993783105637</v>
      </c>
      <c r="AA21" s="59">
        <f t="shared" si="3"/>
        <v>27.809432317125786</v>
      </c>
      <c r="AB21" s="57">
        <v>2.3684757858670005E-15</v>
      </c>
      <c r="AC21" s="57">
        <v>2.3684757858670005E-15</v>
      </c>
      <c r="AD21" s="57">
        <v>2.3684757858670005E-15</v>
      </c>
      <c r="AE21" s="59">
        <f t="shared" si="1"/>
        <v>27.809432317125793</v>
      </c>
      <c r="AF21" s="55">
        <v>27.809432317125786</v>
      </c>
      <c r="AG21" s="55">
        <v>27.809432317125786</v>
      </c>
      <c r="AJ21"/>
    </row>
    <row r="22" spans="2:36" s="2" customFormat="1" ht="29.1" customHeight="1">
      <c r="B22" s="144" t="s">
        <v>180</v>
      </c>
      <c r="C22" s="124" t="s">
        <v>181</v>
      </c>
      <c r="D22" s="124" t="s">
        <v>182</v>
      </c>
      <c r="E22" s="179" t="s">
        <v>23</v>
      </c>
      <c r="F22" s="124">
        <v>1.28</v>
      </c>
      <c r="G22" s="23" t="s">
        <v>159</v>
      </c>
      <c r="H22" s="57">
        <v>184.39494280553888</v>
      </c>
      <c r="I22" s="57">
        <v>192.3780854906683</v>
      </c>
      <c r="J22" s="57">
        <v>207.71824202287783</v>
      </c>
      <c r="K22" s="57">
        <v>223.52799518362434</v>
      </c>
      <c r="L22" s="57">
        <v>238.24202287778448</v>
      </c>
      <c r="M22" s="57">
        <v>253.73871161950632</v>
      </c>
      <c r="N22" s="67">
        <f t="shared" si="2"/>
        <v>1300</v>
      </c>
      <c r="O22" s="57">
        <v>1800</v>
      </c>
      <c r="P22" s="57">
        <v>1800</v>
      </c>
      <c r="Q22" s="57">
        <v>0</v>
      </c>
      <c r="R22" s="67">
        <f t="shared" si="0"/>
        <v>4900</v>
      </c>
      <c r="S22" s="57">
        <v>1300</v>
      </c>
      <c r="T22" s="57">
        <v>1300</v>
      </c>
      <c r="U22" s="55">
        <v>1.3013356099033988</v>
      </c>
      <c r="V22" s="55">
        <v>1.3576752670384356</v>
      </c>
      <c r="W22" s="55">
        <v>1.4659357846704668</v>
      </c>
      <c r="X22" s="55">
        <v>1.57751039978103</v>
      </c>
      <c r="Y22" s="55">
        <v>1.6813521207750191</v>
      </c>
      <c r="Z22" s="55">
        <v>1.790717337566561</v>
      </c>
      <c r="AA22" s="59">
        <f t="shared" si="3"/>
        <v>9.1745265197349095</v>
      </c>
      <c r="AB22" s="57">
        <v>127.41072797816803</v>
      </c>
      <c r="AC22" s="57">
        <v>127.41072797816803</v>
      </c>
      <c r="AD22" s="57">
        <v>0</v>
      </c>
      <c r="AE22" s="59">
        <f t="shared" si="1"/>
        <v>263.99598247607094</v>
      </c>
      <c r="AF22" s="55">
        <v>9.1745265197349095</v>
      </c>
      <c r="AG22" s="55">
        <v>9.1745265197349095</v>
      </c>
      <c r="AJ22"/>
    </row>
    <row r="23" spans="2:36" s="2" customFormat="1" ht="29.1" customHeight="1">
      <c r="B23" s="144" t="s">
        <v>183</v>
      </c>
      <c r="C23" s="124" t="s">
        <v>181</v>
      </c>
      <c r="D23" s="124" t="s">
        <v>184</v>
      </c>
      <c r="E23" s="179" t="s">
        <v>23</v>
      </c>
      <c r="F23" s="124">
        <v>1.32</v>
      </c>
      <c r="G23" s="23" t="s">
        <v>159</v>
      </c>
      <c r="H23" s="57">
        <v>23</v>
      </c>
      <c r="I23" s="57">
        <v>39</v>
      </c>
      <c r="J23" s="57">
        <v>2</v>
      </c>
      <c r="K23" s="57">
        <v>3</v>
      </c>
      <c r="L23" s="57">
        <v>7</v>
      </c>
      <c r="M23" s="57">
        <v>51</v>
      </c>
      <c r="N23" s="67">
        <f t="shared" si="2"/>
        <v>125</v>
      </c>
      <c r="O23" s="57">
        <v>183.4</v>
      </c>
      <c r="P23" s="57">
        <v>320.95</v>
      </c>
      <c r="Q23" s="57">
        <v>412.65000000000003</v>
      </c>
      <c r="R23" s="67">
        <f t="shared" si="0"/>
        <v>1042</v>
      </c>
      <c r="S23" s="57">
        <v>135</v>
      </c>
      <c r="T23" s="57">
        <v>125</v>
      </c>
      <c r="U23" s="55">
        <v>62.98695706890787</v>
      </c>
      <c r="V23" s="55">
        <v>60.768145159149014</v>
      </c>
      <c r="W23" s="55">
        <v>57.991314793936596</v>
      </c>
      <c r="X23" s="55">
        <v>45.110859773469777</v>
      </c>
      <c r="Y23" s="55">
        <v>66.896585021270425</v>
      </c>
      <c r="Z23" s="55">
        <v>99.58559083166169</v>
      </c>
      <c r="AA23" s="59">
        <f t="shared" si="3"/>
        <v>393.33945264839537</v>
      </c>
      <c r="AB23" s="57">
        <v>434.6006567961694</v>
      </c>
      <c r="AC23" s="57">
        <v>760.55114939329633</v>
      </c>
      <c r="AD23" s="57">
        <v>977.85147779138117</v>
      </c>
      <c r="AE23" s="59">
        <f t="shared" si="1"/>
        <v>2566.3427366292422</v>
      </c>
      <c r="AF23" s="55">
        <v>450.54875497397717</v>
      </c>
      <c r="AG23" s="55">
        <v>393.33945264839571</v>
      </c>
      <c r="AJ23"/>
    </row>
    <row r="24" spans="2:36" s="2" customFormat="1" ht="29.1" customHeight="1">
      <c r="B24" s="144" t="s">
        <v>185</v>
      </c>
      <c r="C24" s="124" t="s">
        <v>186</v>
      </c>
      <c r="D24" s="124" t="s">
        <v>187</v>
      </c>
      <c r="E24" s="179" t="s">
        <v>23</v>
      </c>
      <c r="F24" s="124"/>
      <c r="G24" s="23" t="s">
        <v>155</v>
      </c>
      <c r="H24" s="57">
        <v>0</v>
      </c>
      <c r="I24" s="57">
        <v>0</v>
      </c>
      <c r="J24" s="57">
        <v>0</v>
      </c>
      <c r="K24" s="57">
        <v>0</v>
      </c>
      <c r="L24" s="57">
        <v>0</v>
      </c>
      <c r="M24" s="57">
        <v>0</v>
      </c>
      <c r="N24" s="67">
        <f t="shared" si="2"/>
        <v>0</v>
      </c>
      <c r="O24" s="57">
        <v>56</v>
      </c>
      <c r="P24" s="57">
        <v>14</v>
      </c>
      <c r="Q24" s="57">
        <v>0</v>
      </c>
      <c r="R24" s="67">
        <f t="shared" si="0"/>
        <v>70</v>
      </c>
      <c r="S24" s="57">
        <v>0</v>
      </c>
      <c r="T24" s="57">
        <v>0</v>
      </c>
      <c r="U24" s="55">
        <v>2.2654563094853177</v>
      </c>
      <c r="V24" s="55">
        <v>2.3635363364664315</v>
      </c>
      <c r="W24" s="55">
        <v>4.8556085418522255</v>
      </c>
      <c r="X24" s="55">
        <v>7.3534501605898486</v>
      </c>
      <c r="Y24" s="55">
        <v>9.8378298148398695</v>
      </c>
      <c r="Z24" s="55">
        <v>12.331825158009606</v>
      </c>
      <c r="AA24" s="59">
        <f t="shared" si="3"/>
        <v>39.007706321243298</v>
      </c>
      <c r="AB24" s="57">
        <v>97.731536121194267</v>
      </c>
      <c r="AC24" s="57">
        <v>24.432884030298567</v>
      </c>
      <c r="AD24" s="57">
        <v>0</v>
      </c>
      <c r="AE24" s="59">
        <f t="shared" si="1"/>
        <v>161.17212647273612</v>
      </c>
      <c r="AF24" s="55">
        <v>39.00770632124329</v>
      </c>
      <c r="AG24" s="55">
        <v>39.00770632124329</v>
      </c>
      <c r="AJ24"/>
    </row>
    <row r="25" spans="2:36" s="2" customFormat="1" ht="29.1" customHeight="1">
      <c r="B25" s="144" t="s">
        <v>188</v>
      </c>
      <c r="C25" s="124" t="s">
        <v>186</v>
      </c>
      <c r="D25" s="124" t="s">
        <v>189</v>
      </c>
      <c r="E25" s="179" t="s">
        <v>23</v>
      </c>
      <c r="F25" s="124"/>
      <c r="G25" s="23" t="s">
        <v>155</v>
      </c>
      <c r="H25" s="57">
        <v>0</v>
      </c>
      <c r="I25" s="57">
        <v>0</v>
      </c>
      <c r="J25" s="57">
        <v>0</v>
      </c>
      <c r="K25" s="57">
        <v>0</v>
      </c>
      <c r="L25" s="57">
        <v>0</v>
      </c>
      <c r="M25" s="57">
        <v>0</v>
      </c>
      <c r="N25" s="347">
        <f t="shared" si="2"/>
        <v>0</v>
      </c>
      <c r="O25" s="348">
        <v>0</v>
      </c>
      <c r="P25" s="348">
        <v>0</v>
      </c>
      <c r="Q25" s="348">
        <v>0</v>
      </c>
      <c r="R25" s="347">
        <f t="shared" si="0"/>
        <v>0</v>
      </c>
      <c r="S25" s="348">
        <v>0</v>
      </c>
      <c r="T25" s="348">
        <v>0</v>
      </c>
      <c r="U25" s="349">
        <v>0</v>
      </c>
      <c r="V25" s="349">
        <v>0</v>
      </c>
      <c r="W25" s="349">
        <v>0</v>
      </c>
      <c r="X25" s="349">
        <v>0</v>
      </c>
      <c r="Y25" s="349">
        <v>0</v>
      </c>
      <c r="Z25" s="349">
        <v>0</v>
      </c>
      <c r="AA25" s="350">
        <f t="shared" si="3"/>
        <v>0</v>
      </c>
      <c r="AB25" s="348">
        <v>0</v>
      </c>
      <c r="AC25" s="348">
        <v>0</v>
      </c>
      <c r="AD25" s="348">
        <v>0</v>
      </c>
      <c r="AE25" s="350">
        <f t="shared" si="1"/>
        <v>0</v>
      </c>
      <c r="AF25" s="349">
        <v>0</v>
      </c>
      <c r="AG25" s="349">
        <v>0</v>
      </c>
      <c r="AJ25"/>
    </row>
    <row r="26" spans="2:36" s="2" customFormat="1" ht="29.1" customHeight="1">
      <c r="B26" s="144" t="s">
        <v>190</v>
      </c>
      <c r="C26" s="124" t="s">
        <v>133</v>
      </c>
      <c r="D26" s="124" t="s">
        <v>191</v>
      </c>
      <c r="E26" s="179" t="s">
        <v>192</v>
      </c>
      <c r="F26" s="124">
        <v>1.34</v>
      </c>
      <c r="G26" s="23" t="s">
        <v>193</v>
      </c>
      <c r="H26" s="57">
        <v>0</v>
      </c>
      <c r="I26" s="57">
        <v>0</v>
      </c>
      <c r="J26" s="57">
        <v>0</v>
      </c>
      <c r="K26" s="57">
        <v>0</v>
      </c>
      <c r="L26" s="57">
        <v>0</v>
      </c>
      <c r="M26" s="57">
        <v>0</v>
      </c>
      <c r="N26" s="67">
        <f t="shared" si="2"/>
        <v>0</v>
      </c>
      <c r="O26" s="57">
        <v>37.916671000000036</v>
      </c>
      <c r="P26" s="57">
        <v>0</v>
      </c>
      <c r="Q26" s="57">
        <v>0</v>
      </c>
      <c r="R26" s="67">
        <f t="shared" si="0"/>
        <v>37.916671000000036</v>
      </c>
      <c r="S26" s="57">
        <v>0</v>
      </c>
      <c r="T26" s="57">
        <v>0</v>
      </c>
      <c r="U26" s="55">
        <v>50.94939465398285</v>
      </c>
      <c r="V26" s="55">
        <v>125.26725262032471</v>
      </c>
      <c r="W26" s="55">
        <v>149.90674240298111</v>
      </c>
      <c r="X26" s="55">
        <v>79.66331770977169</v>
      </c>
      <c r="Y26" s="55">
        <v>46.893860209116305</v>
      </c>
      <c r="Z26" s="55">
        <v>9.9586324458502453</v>
      </c>
      <c r="AA26" s="60">
        <f t="shared" si="3"/>
        <v>462.63920004202691</v>
      </c>
      <c r="AB26" s="57">
        <v>45.794972231973134</v>
      </c>
      <c r="AC26" s="57">
        <v>0</v>
      </c>
      <c r="AD26" s="57">
        <v>0</v>
      </c>
      <c r="AE26" s="60">
        <f t="shared" si="1"/>
        <v>508.43417227400005</v>
      </c>
      <c r="AF26" s="55">
        <v>462.63920004202691</v>
      </c>
      <c r="AG26" s="55">
        <v>462.63920004202691</v>
      </c>
      <c r="AJ26"/>
    </row>
    <row r="27" spans="2:36" s="2" customFormat="1" ht="29.1" customHeight="1">
      <c r="B27" s="144" t="s">
        <v>194</v>
      </c>
      <c r="C27" s="124" t="s">
        <v>195</v>
      </c>
      <c r="D27" s="124" t="s">
        <v>196</v>
      </c>
      <c r="E27" s="179" t="s">
        <v>158</v>
      </c>
      <c r="F27" s="124" t="s">
        <v>97</v>
      </c>
      <c r="G27" s="23" t="s">
        <v>155</v>
      </c>
      <c r="H27" s="57">
        <v>0</v>
      </c>
      <c r="I27" s="57">
        <v>0</v>
      </c>
      <c r="J27" s="57">
        <v>757000</v>
      </c>
      <c r="K27" s="57">
        <v>0</v>
      </c>
      <c r="L27" s="57">
        <v>0</v>
      </c>
      <c r="M27" s="57">
        <v>0</v>
      </c>
      <c r="N27" s="67">
        <f t="shared" si="2"/>
        <v>757000</v>
      </c>
      <c r="O27" s="57">
        <v>185394.6</v>
      </c>
      <c r="P27" s="57">
        <v>556183.79999999993</v>
      </c>
      <c r="Q27" s="57">
        <v>1112367.5999999999</v>
      </c>
      <c r="R27" s="67">
        <f>N27+SUM(O27:Q27)</f>
        <v>2610946</v>
      </c>
      <c r="S27" s="57">
        <v>757000</v>
      </c>
      <c r="T27" s="57">
        <v>757000</v>
      </c>
      <c r="U27" s="55">
        <v>6.9264028550182024</v>
      </c>
      <c r="V27" s="55">
        <v>8.0799351433999134E-3</v>
      </c>
      <c r="W27" s="55">
        <v>7.2613807256577808E-3</v>
      </c>
      <c r="X27" s="55">
        <v>0</v>
      </c>
      <c r="Y27" s="55">
        <v>0</v>
      </c>
      <c r="Z27" s="55">
        <v>0</v>
      </c>
      <c r="AA27" s="59">
        <f t="shared" si="3"/>
        <v>6.9417441708872598</v>
      </c>
      <c r="AB27" s="57">
        <v>158.46578947437192</v>
      </c>
      <c r="AC27" s="57">
        <v>475.39736842311567</v>
      </c>
      <c r="AD27" s="57">
        <v>950.79473684623133</v>
      </c>
      <c r="AE27" s="59">
        <f>AA27+SUM(AB27:AD27)</f>
        <v>1591.599638914606</v>
      </c>
      <c r="AF27" s="55">
        <v>6.9417441708872598</v>
      </c>
      <c r="AG27" s="55">
        <v>6.9417441708872598</v>
      </c>
      <c r="AJ27"/>
    </row>
    <row r="28" spans="2:36" s="2" customFormat="1" ht="29.1" customHeight="1">
      <c r="B28" s="144" t="s">
        <v>197</v>
      </c>
      <c r="C28" s="124" t="s">
        <v>198</v>
      </c>
      <c r="D28" s="124" t="s">
        <v>199</v>
      </c>
      <c r="E28" s="179" t="s">
        <v>200</v>
      </c>
      <c r="F28" s="124" t="s">
        <v>124</v>
      </c>
      <c r="G28" s="23" t="s">
        <v>193</v>
      </c>
      <c r="H28" s="57">
        <v>750</v>
      </c>
      <c r="I28" s="57">
        <v>750</v>
      </c>
      <c r="J28" s="57">
        <v>750</v>
      </c>
      <c r="K28" s="57">
        <v>750</v>
      </c>
      <c r="L28" s="57">
        <v>750</v>
      </c>
      <c r="M28" s="57">
        <v>750</v>
      </c>
      <c r="N28" s="67">
        <f t="shared" si="2"/>
        <v>4500</v>
      </c>
      <c r="O28" s="57">
        <v>4515</v>
      </c>
      <c r="P28" s="57">
        <v>0</v>
      </c>
      <c r="Q28" s="57">
        <v>0</v>
      </c>
      <c r="R28" s="67">
        <f>N28+SUM(O28:Q28)</f>
        <v>9015</v>
      </c>
      <c r="S28" s="57">
        <v>4500</v>
      </c>
      <c r="T28" s="57">
        <v>4500</v>
      </c>
      <c r="U28" s="55">
        <v>2.7679999999999998</v>
      </c>
      <c r="V28" s="55">
        <v>2.6989999999999998</v>
      </c>
      <c r="W28" s="55">
        <v>2.915</v>
      </c>
      <c r="X28" s="55">
        <v>3.1360000000000001</v>
      </c>
      <c r="Y28" s="55">
        <v>3.3420000000000001</v>
      </c>
      <c r="Z28" s="55">
        <v>3.57</v>
      </c>
      <c r="AA28" s="59">
        <f>SUM(U28:Z28)</f>
        <v>18.43</v>
      </c>
      <c r="AB28" s="57">
        <v>21.54</v>
      </c>
      <c r="AC28" s="57">
        <v>0</v>
      </c>
      <c r="AD28" s="57">
        <v>0</v>
      </c>
      <c r="AE28" s="59">
        <f>AA28+SUM(AB28:AD28)</f>
        <v>39.97</v>
      </c>
      <c r="AF28" s="55">
        <v>42.164265831615353</v>
      </c>
      <c r="AG28" s="55">
        <v>42.164265831615353</v>
      </c>
      <c r="AJ28"/>
    </row>
    <row r="29" spans="2:36" s="2" customFormat="1" ht="29.1" customHeight="1">
      <c r="B29" s="144" t="s">
        <v>201</v>
      </c>
      <c r="C29" s="124" t="s">
        <v>113</v>
      </c>
      <c r="D29" s="124" t="s">
        <v>202</v>
      </c>
      <c r="E29" s="179" t="s">
        <v>23</v>
      </c>
      <c r="F29" s="124"/>
      <c r="G29" s="23" t="s">
        <v>159</v>
      </c>
      <c r="H29" s="57">
        <v>0</v>
      </c>
      <c r="I29" s="57">
        <v>0</v>
      </c>
      <c r="J29" s="57">
        <v>0</v>
      </c>
      <c r="K29" s="57">
        <v>1</v>
      </c>
      <c r="L29" s="57">
        <v>1</v>
      </c>
      <c r="M29" s="57">
        <v>6</v>
      </c>
      <c r="N29" s="67">
        <f t="shared" si="2"/>
        <v>8</v>
      </c>
      <c r="O29" s="57">
        <v>11</v>
      </c>
      <c r="P29" s="57">
        <v>0</v>
      </c>
      <c r="Q29" s="57">
        <v>0</v>
      </c>
      <c r="R29" s="67">
        <f>N29+SUM(O29:Q29)</f>
        <v>19</v>
      </c>
      <c r="S29" s="57">
        <v>8</v>
      </c>
      <c r="T29" s="57">
        <v>8</v>
      </c>
      <c r="U29" s="55">
        <v>5.61758776459126</v>
      </c>
      <c r="V29" s="55">
        <v>5.8607940260463982</v>
      </c>
      <c r="W29" s="55">
        <v>6.3281315480582352</v>
      </c>
      <c r="X29" s="55">
        <v>6.8097753207439027</v>
      </c>
      <c r="Y29" s="55">
        <v>7.2580378418572966</v>
      </c>
      <c r="Z29" s="55">
        <v>7.7301441140937452</v>
      </c>
      <c r="AA29" s="59">
        <f t="shared" si="3"/>
        <v>39.604470615390838</v>
      </c>
      <c r="AB29" s="57">
        <v>89.651631408609148</v>
      </c>
      <c r="AC29" s="57">
        <v>0</v>
      </c>
      <c r="AD29" s="57">
        <v>0</v>
      </c>
      <c r="AE29" s="59">
        <f>AA29+SUM(AB29:AD29)</f>
        <v>129.25610202399997</v>
      </c>
      <c r="AF29" s="55">
        <v>39.604470615390838</v>
      </c>
      <c r="AG29" s="55">
        <v>39.604470615390838</v>
      </c>
      <c r="AJ29"/>
    </row>
    <row r="30" spans="2:36" s="2" customFormat="1" ht="29.1" customHeight="1">
      <c r="B30" s="144" t="s">
        <v>203</v>
      </c>
      <c r="C30" s="124" t="s">
        <v>113</v>
      </c>
      <c r="D30" s="124" t="s">
        <v>204</v>
      </c>
      <c r="E30" s="179" t="s">
        <v>192</v>
      </c>
      <c r="F30" s="124" t="s">
        <v>205</v>
      </c>
      <c r="G30" s="23" t="s">
        <v>159</v>
      </c>
      <c r="H30" s="57">
        <v>0</v>
      </c>
      <c r="I30" s="57">
        <v>0</v>
      </c>
      <c r="J30" s="57">
        <v>0</v>
      </c>
      <c r="K30" s="57">
        <v>0</v>
      </c>
      <c r="L30" s="57">
        <v>0</v>
      </c>
      <c r="M30" s="57">
        <v>45</v>
      </c>
      <c r="N30" s="67">
        <v>45</v>
      </c>
      <c r="O30" s="57">
        <v>0</v>
      </c>
      <c r="P30" s="57">
        <v>0</v>
      </c>
      <c r="Q30" s="57">
        <v>0</v>
      </c>
      <c r="R30" s="67">
        <f>N30+SUM(O30:Q30)</f>
        <v>45</v>
      </c>
      <c r="S30" s="57">
        <v>45</v>
      </c>
      <c r="T30" s="57">
        <v>45</v>
      </c>
      <c r="U30" s="55">
        <v>9.2929999999999993</v>
      </c>
      <c r="V30" s="55">
        <v>9.6959999999999997</v>
      </c>
      <c r="W30" s="55">
        <v>10.465999999999999</v>
      </c>
      <c r="X30" s="55">
        <v>11.263</v>
      </c>
      <c r="Y30" s="55">
        <v>12.006</v>
      </c>
      <c r="Z30" s="55">
        <v>12.786</v>
      </c>
      <c r="AA30" s="59">
        <f>SUM(U30:Z30)</f>
        <v>65.509999999999991</v>
      </c>
      <c r="AB30" s="57">
        <v>0</v>
      </c>
      <c r="AC30" s="57">
        <v>0</v>
      </c>
      <c r="AD30" s="57">
        <v>0</v>
      </c>
      <c r="AE30" s="60">
        <f>AA30+SUM(AB30:AD30)</f>
        <v>65.509999999999991</v>
      </c>
      <c r="AF30" s="55">
        <v>41.772031939742718</v>
      </c>
      <c r="AG30" s="55">
        <v>41.772031939742718</v>
      </c>
      <c r="AJ30"/>
    </row>
    <row r="31" spans="2:36" s="2" customFormat="1" ht="29.1" customHeight="1">
      <c r="B31" s="144" t="s">
        <v>206</v>
      </c>
      <c r="C31" s="124" t="s">
        <v>207</v>
      </c>
      <c r="D31" s="124" t="s">
        <v>208</v>
      </c>
      <c r="E31" s="179" t="s">
        <v>23</v>
      </c>
      <c r="F31" s="124">
        <v>1.1100000000000001</v>
      </c>
      <c r="G31" s="23" t="s">
        <v>155</v>
      </c>
      <c r="H31" s="57">
        <v>0</v>
      </c>
      <c r="I31" s="57">
        <v>3</v>
      </c>
      <c r="J31" s="57">
        <v>14</v>
      </c>
      <c r="K31" s="57">
        <v>9</v>
      </c>
      <c r="L31" s="57">
        <v>7</v>
      </c>
      <c r="M31" s="57">
        <v>7</v>
      </c>
      <c r="N31" s="67">
        <f t="shared" si="2"/>
        <v>40</v>
      </c>
      <c r="O31" s="57">
        <v>54.666666666666664</v>
      </c>
      <c r="P31" s="57">
        <v>54.666666666666664</v>
      </c>
      <c r="Q31" s="57">
        <v>54.666666666666664</v>
      </c>
      <c r="R31" s="67">
        <f t="shared" ref="R31:R68" si="4">N31+SUM(O31:Q31)</f>
        <v>204</v>
      </c>
      <c r="S31" s="57">
        <v>40</v>
      </c>
      <c r="T31" s="57">
        <v>40</v>
      </c>
      <c r="U31" s="55">
        <v>1.7672346964586412</v>
      </c>
      <c r="V31" s="55">
        <v>1.8513147071544509</v>
      </c>
      <c r="W31" s="55">
        <v>1.8204116017982694</v>
      </c>
      <c r="X31" s="55">
        <v>1.958965913615621</v>
      </c>
      <c r="Y31" s="55">
        <v>2.087917451346621</v>
      </c>
      <c r="Z31" s="55">
        <v>2.2237281134250146</v>
      </c>
      <c r="AA31" s="59">
        <f t="shared" si="3"/>
        <v>11.709572483798619</v>
      </c>
      <c r="AB31" s="57">
        <v>18.910986113911491</v>
      </c>
      <c r="AC31" s="57">
        <v>18.910986113911491</v>
      </c>
      <c r="AD31" s="57">
        <v>18.910986113911491</v>
      </c>
      <c r="AE31" s="59">
        <f t="shared" ref="AE31:AE70" si="5">AA31+SUM(AB31:AD31)</f>
        <v>68.442530825533098</v>
      </c>
      <c r="AF31" s="55">
        <v>11.709572483798619</v>
      </c>
      <c r="AG31" s="55">
        <v>11.709572483798619</v>
      </c>
      <c r="AJ31"/>
    </row>
    <row r="32" spans="2:36" s="2" customFormat="1" ht="29.1" customHeight="1">
      <c r="B32" s="144" t="s">
        <v>209</v>
      </c>
      <c r="C32" s="124" t="s">
        <v>210</v>
      </c>
      <c r="D32" s="124" t="s">
        <v>211</v>
      </c>
      <c r="E32" s="179" t="s">
        <v>212</v>
      </c>
      <c r="F32" s="124"/>
      <c r="G32" s="23" t="s">
        <v>155</v>
      </c>
      <c r="H32" s="57">
        <v>0</v>
      </c>
      <c r="I32" s="57">
        <v>0</v>
      </c>
      <c r="J32" s="57">
        <v>0</v>
      </c>
      <c r="K32" s="57">
        <v>0</v>
      </c>
      <c r="L32" s="57">
        <v>0</v>
      </c>
      <c r="M32" s="57">
        <v>0</v>
      </c>
      <c r="N32" s="347">
        <f t="shared" si="2"/>
        <v>0</v>
      </c>
      <c r="O32" s="348">
        <v>0</v>
      </c>
      <c r="P32" s="348">
        <v>0</v>
      </c>
      <c r="Q32" s="348">
        <v>0</v>
      </c>
      <c r="R32" s="347">
        <f t="shared" si="4"/>
        <v>0</v>
      </c>
      <c r="S32" s="348">
        <v>0</v>
      </c>
      <c r="T32" s="348">
        <v>0</v>
      </c>
      <c r="U32" s="349">
        <v>0</v>
      </c>
      <c r="V32" s="349">
        <v>0</v>
      </c>
      <c r="W32" s="349">
        <v>0</v>
      </c>
      <c r="X32" s="349">
        <v>0</v>
      </c>
      <c r="Y32" s="349">
        <v>0</v>
      </c>
      <c r="Z32" s="349">
        <v>0</v>
      </c>
      <c r="AA32" s="350">
        <f t="shared" si="3"/>
        <v>0</v>
      </c>
      <c r="AB32" s="348">
        <v>0</v>
      </c>
      <c r="AC32" s="348">
        <v>0</v>
      </c>
      <c r="AD32" s="348">
        <v>0</v>
      </c>
      <c r="AE32" s="350">
        <f t="shared" si="5"/>
        <v>0</v>
      </c>
      <c r="AF32" s="349">
        <v>0</v>
      </c>
      <c r="AG32" s="349">
        <v>0</v>
      </c>
      <c r="AJ32"/>
    </row>
    <row r="33" spans="2:36" s="2" customFormat="1" ht="29.1" customHeight="1">
      <c r="B33" s="144" t="s">
        <v>213</v>
      </c>
      <c r="C33" s="124" t="s">
        <v>210</v>
      </c>
      <c r="D33" s="124" t="s">
        <v>214</v>
      </c>
      <c r="E33" s="179" t="s">
        <v>212</v>
      </c>
      <c r="F33" s="124">
        <v>1.1499999999999999</v>
      </c>
      <c r="G33" s="23">
        <v>0</v>
      </c>
      <c r="H33" s="57">
        <v>0</v>
      </c>
      <c r="I33" s="57">
        <v>0</v>
      </c>
      <c r="J33" s="57">
        <v>0</v>
      </c>
      <c r="K33" s="57">
        <v>0</v>
      </c>
      <c r="L33" s="57">
        <v>0</v>
      </c>
      <c r="M33" s="57">
        <v>0</v>
      </c>
      <c r="N33" s="67">
        <f t="shared" si="2"/>
        <v>0</v>
      </c>
      <c r="O33" s="57">
        <v>84791.666666666686</v>
      </c>
      <c r="P33" s="57">
        <v>169583.33333333337</v>
      </c>
      <c r="Q33" s="57">
        <v>593541.66666666663</v>
      </c>
      <c r="R33" s="67">
        <f t="shared" si="4"/>
        <v>847916.66666666674</v>
      </c>
      <c r="S33" s="57">
        <v>0</v>
      </c>
      <c r="T33" s="57">
        <v>0</v>
      </c>
      <c r="U33" s="55">
        <v>0</v>
      </c>
      <c r="V33" s="55">
        <v>0</v>
      </c>
      <c r="W33" s="55">
        <v>0</v>
      </c>
      <c r="X33" s="55">
        <v>0</v>
      </c>
      <c r="Y33" s="55">
        <v>0</v>
      </c>
      <c r="Z33" s="55">
        <v>0</v>
      </c>
      <c r="AA33" s="59">
        <f t="shared" si="3"/>
        <v>0</v>
      </c>
      <c r="AB33" s="57">
        <v>40.17304834043864</v>
      </c>
      <c r="AC33" s="57">
        <v>80.346096680877281</v>
      </c>
      <c r="AD33" s="57">
        <v>281.21133838307043</v>
      </c>
      <c r="AE33" s="59">
        <f t="shared" si="5"/>
        <v>401.73048340438635</v>
      </c>
      <c r="AF33" s="55">
        <v>0</v>
      </c>
      <c r="AG33" s="55">
        <v>0</v>
      </c>
      <c r="AJ33"/>
    </row>
    <row r="34" spans="2:36" s="2" customFormat="1" ht="29.1" customHeight="1">
      <c r="B34" s="144" t="s">
        <v>215</v>
      </c>
      <c r="C34" s="124" t="s">
        <v>216</v>
      </c>
      <c r="D34" s="124" t="s">
        <v>217</v>
      </c>
      <c r="E34" s="179" t="s">
        <v>23</v>
      </c>
      <c r="F34" s="124">
        <v>1.25</v>
      </c>
      <c r="G34" s="23" t="s">
        <v>159</v>
      </c>
      <c r="H34" s="57">
        <v>11</v>
      </c>
      <c r="I34" s="57">
        <v>41</v>
      </c>
      <c r="J34" s="57">
        <v>70</v>
      </c>
      <c r="K34" s="57">
        <v>52</v>
      </c>
      <c r="L34" s="57">
        <v>55</v>
      </c>
      <c r="M34" s="57">
        <v>71</v>
      </c>
      <c r="N34" s="67">
        <f t="shared" si="2"/>
        <v>300</v>
      </c>
      <c r="O34" s="57">
        <v>329.8</v>
      </c>
      <c r="P34" s="57">
        <v>989.4</v>
      </c>
      <c r="Q34" s="57">
        <v>1978.8</v>
      </c>
      <c r="R34" s="67">
        <f t="shared" si="4"/>
        <v>3598</v>
      </c>
      <c r="S34" s="57">
        <v>353</v>
      </c>
      <c r="T34" s="57">
        <v>150</v>
      </c>
      <c r="U34" s="55">
        <v>19.415357418084284</v>
      </c>
      <c r="V34" s="55">
        <v>26.935615958551466</v>
      </c>
      <c r="W34" s="55">
        <v>29.332727313401019</v>
      </c>
      <c r="X34" s="55">
        <v>31.235383563680468</v>
      </c>
      <c r="Y34" s="55">
        <v>46.665113934890073</v>
      </c>
      <c r="Z34" s="55">
        <v>58.93789299514318</v>
      </c>
      <c r="AA34" s="59">
        <f t="shared" si="3"/>
        <v>212.52209118375052</v>
      </c>
      <c r="AB34" s="57">
        <v>196.92867427136321</v>
      </c>
      <c r="AC34" s="57">
        <v>590.78602281408962</v>
      </c>
      <c r="AD34" s="57">
        <v>1181.5720456281792</v>
      </c>
      <c r="AE34" s="59">
        <f t="shared" si="5"/>
        <v>2181.8088338973826</v>
      </c>
      <c r="AF34" s="55">
        <v>288.80116095119234</v>
      </c>
      <c r="AG34" s="55">
        <v>13.83042145680577</v>
      </c>
      <c r="AJ34"/>
    </row>
    <row r="35" spans="2:36" s="2" customFormat="1" ht="29.1" customHeight="1">
      <c r="B35" s="144" t="s">
        <v>218</v>
      </c>
      <c r="C35" s="124" t="s">
        <v>219</v>
      </c>
      <c r="D35" s="124" t="s">
        <v>220</v>
      </c>
      <c r="E35" s="179" t="s">
        <v>23</v>
      </c>
      <c r="F35" s="124">
        <v>1.27</v>
      </c>
      <c r="G35" s="23" t="s">
        <v>159</v>
      </c>
      <c r="H35" s="57">
        <v>104</v>
      </c>
      <c r="I35" s="57">
        <v>104</v>
      </c>
      <c r="J35" s="57">
        <v>104</v>
      </c>
      <c r="K35" s="57">
        <v>104</v>
      </c>
      <c r="L35" s="57">
        <v>104</v>
      </c>
      <c r="M35" s="57">
        <v>104</v>
      </c>
      <c r="N35" s="67">
        <f t="shared" si="2"/>
        <v>624</v>
      </c>
      <c r="O35" s="57">
        <v>429.3</v>
      </c>
      <c r="P35" s="57">
        <v>1287.8999999999999</v>
      </c>
      <c r="Q35" s="57">
        <v>2575.7999999999997</v>
      </c>
      <c r="R35" s="67">
        <f t="shared" si="4"/>
        <v>4917</v>
      </c>
      <c r="S35" s="57">
        <v>624</v>
      </c>
      <c r="T35" s="57">
        <v>624</v>
      </c>
      <c r="U35" s="55">
        <v>12.992553368853548</v>
      </c>
      <c r="V35" s="55">
        <v>5.9520111283988824</v>
      </c>
      <c r="W35" s="55">
        <v>3.3552364224690345</v>
      </c>
      <c r="X35" s="55">
        <v>4.848777826126339</v>
      </c>
      <c r="Y35" s="55">
        <v>6.9955711962396752</v>
      </c>
      <c r="Z35" s="55">
        <v>9.3046827397646954</v>
      </c>
      <c r="AA35" s="59">
        <f t="shared" si="3"/>
        <v>43.448832681852167</v>
      </c>
      <c r="AB35" s="57">
        <v>331.08084726920163</v>
      </c>
      <c r="AC35" s="57">
        <v>993.24254180760488</v>
      </c>
      <c r="AD35" s="57">
        <v>1986.4850836152098</v>
      </c>
      <c r="AE35" s="59">
        <f t="shared" si="5"/>
        <v>3354.2573053738683</v>
      </c>
      <c r="AF35" s="55">
        <v>43.448832681852167</v>
      </c>
      <c r="AG35" s="55">
        <v>43.448832681852167</v>
      </c>
      <c r="AJ35"/>
    </row>
    <row r="36" spans="2:36" s="2" customFormat="1" ht="29.1" customHeight="1">
      <c r="B36" s="144" t="s">
        <v>221</v>
      </c>
      <c r="C36" s="124" t="s">
        <v>222</v>
      </c>
      <c r="D36" s="170" t="s">
        <v>223</v>
      </c>
      <c r="E36" s="179" t="s">
        <v>23</v>
      </c>
      <c r="F36" s="124"/>
      <c r="G36" s="23" t="s">
        <v>193</v>
      </c>
      <c r="H36" s="57">
        <v>0.6</v>
      </c>
      <c r="I36" s="57">
        <v>0</v>
      </c>
      <c r="J36" s="57">
        <v>0</v>
      </c>
      <c r="K36" s="57">
        <v>0</v>
      </c>
      <c r="L36" s="57">
        <v>0</v>
      </c>
      <c r="M36" s="57">
        <v>0</v>
      </c>
      <c r="N36" s="67">
        <f t="shared" si="2"/>
        <v>0.6</v>
      </c>
      <c r="O36" s="57">
        <v>0</v>
      </c>
      <c r="P36" s="57">
        <v>0</v>
      </c>
      <c r="Q36" s="57">
        <v>0</v>
      </c>
      <c r="R36" s="67">
        <f t="shared" si="4"/>
        <v>0.6</v>
      </c>
      <c r="S36" s="57">
        <v>0.6</v>
      </c>
      <c r="T36" s="57">
        <v>0.6</v>
      </c>
      <c r="U36" s="55">
        <v>1.3941269575384618</v>
      </c>
      <c r="V36" s="55">
        <v>1.4544838971262899</v>
      </c>
      <c r="W36" s="55">
        <v>1.5704638986872146</v>
      </c>
      <c r="X36" s="55">
        <v>1.6899943084591877</v>
      </c>
      <c r="Y36" s="55">
        <v>1.8012404324053808</v>
      </c>
      <c r="Z36" s="55">
        <v>1.9184039033699887</v>
      </c>
      <c r="AA36" s="59">
        <f t="shared" si="3"/>
        <v>9.8287133975865224</v>
      </c>
      <c r="AB36" s="57">
        <v>9.6637622008044914</v>
      </c>
      <c r="AC36" s="57">
        <v>9.6637622008044914</v>
      </c>
      <c r="AD36" s="57">
        <v>9.6637622008044914</v>
      </c>
      <c r="AE36" s="59">
        <f t="shared" si="5"/>
        <v>38.819999999999993</v>
      </c>
      <c r="AF36" s="55">
        <v>9.8287133975865242</v>
      </c>
      <c r="AG36" s="55">
        <v>9.8287133975865242</v>
      </c>
      <c r="AJ36"/>
    </row>
    <row r="37" spans="2:36" s="2" customFormat="1" ht="29.1" customHeight="1">
      <c r="B37" s="144" t="s">
        <v>224</v>
      </c>
      <c r="C37" s="124" t="s">
        <v>222</v>
      </c>
      <c r="D37" s="170" t="s">
        <v>225</v>
      </c>
      <c r="E37" s="179" t="s">
        <v>23</v>
      </c>
      <c r="F37" s="124"/>
      <c r="G37" s="23" t="s">
        <v>155</v>
      </c>
      <c r="H37" s="57">
        <v>3</v>
      </c>
      <c r="I37" s="57">
        <v>4</v>
      </c>
      <c r="J37" s="57">
        <v>4</v>
      </c>
      <c r="K37" s="57">
        <v>4</v>
      </c>
      <c r="L37" s="57">
        <v>4</v>
      </c>
      <c r="M37" s="57">
        <v>5</v>
      </c>
      <c r="N37" s="67">
        <f t="shared" si="2"/>
        <v>24</v>
      </c>
      <c r="O37" s="57">
        <v>0</v>
      </c>
      <c r="P37" s="57">
        <v>0</v>
      </c>
      <c r="Q37" s="57">
        <v>0</v>
      </c>
      <c r="R37" s="67">
        <f t="shared" si="4"/>
        <v>24</v>
      </c>
      <c r="S37" s="57">
        <v>24</v>
      </c>
      <c r="T37" s="57">
        <v>24</v>
      </c>
      <c r="U37" s="55">
        <v>0.17426586969230773</v>
      </c>
      <c r="V37" s="55">
        <v>0.18181048714078624</v>
      </c>
      <c r="W37" s="55">
        <v>0.19630798733590182</v>
      </c>
      <c r="X37" s="55">
        <v>0.2112492885573985</v>
      </c>
      <c r="Y37" s="55">
        <v>0.2251550540506726</v>
      </c>
      <c r="Z37" s="55">
        <v>0.23980048792124856</v>
      </c>
      <c r="AA37" s="59">
        <f t="shared" si="3"/>
        <v>1.2285891746983153</v>
      </c>
      <c r="AB37" s="57">
        <v>0</v>
      </c>
      <c r="AC37" s="57">
        <v>0</v>
      </c>
      <c r="AD37" s="57">
        <v>0</v>
      </c>
      <c r="AE37" s="59">
        <f t="shared" si="5"/>
        <v>1.2285891746983153</v>
      </c>
      <c r="AF37" s="55">
        <v>1.2285891746983153</v>
      </c>
      <c r="AG37" s="55">
        <v>1.2285891746983153</v>
      </c>
      <c r="AJ37"/>
    </row>
    <row r="38" spans="2:36" s="2" customFormat="1" ht="29.1" customHeight="1">
      <c r="B38" s="144" t="s">
        <v>226</v>
      </c>
      <c r="C38" s="124" t="s">
        <v>227</v>
      </c>
      <c r="D38" s="124" t="s">
        <v>228</v>
      </c>
      <c r="E38" s="180" t="s">
        <v>23</v>
      </c>
      <c r="F38" s="124">
        <v>1.0900000000000001</v>
      </c>
      <c r="G38" s="23" t="s">
        <v>155</v>
      </c>
      <c r="H38" s="57">
        <v>820</v>
      </c>
      <c r="I38" s="57">
        <v>820</v>
      </c>
      <c r="J38" s="57">
        <v>820</v>
      </c>
      <c r="K38" s="57">
        <v>820</v>
      </c>
      <c r="L38" s="57">
        <v>820</v>
      </c>
      <c r="M38" s="57">
        <v>820</v>
      </c>
      <c r="N38" s="67">
        <f t="shared" si="2"/>
        <v>4920</v>
      </c>
      <c r="O38" s="57">
        <v>560</v>
      </c>
      <c r="P38" s="57">
        <v>560</v>
      </c>
      <c r="Q38" s="57">
        <v>560</v>
      </c>
      <c r="R38" s="67">
        <f t="shared" si="4"/>
        <v>6600</v>
      </c>
      <c r="S38" s="57">
        <v>4920</v>
      </c>
      <c r="T38" s="57">
        <v>4920</v>
      </c>
      <c r="U38" s="55">
        <v>3.1311295071289362</v>
      </c>
      <c r="V38" s="55">
        <v>3.2666877455530239</v>
      </c>
      <c r="W38" s="55">
        <v>3.5271722037012716</v>
      </c>
      <c r="X38" s="55">
        <v>3.7956306758744653</v>
      </c>
      <c r="Y38" s="55">
        <v>4.045483115322785</v>
      </c>
      <c r="Z38" s="55">
        <v>4.3086255781460139</v>
      </c>
      <c r="AA38" s="59">
        <f t="shared" si="3"/>
        <v>22.074728825726496</v>
      </c>
      <c r="AB38" s="57">
        <v>4.7190903914245013</v>
      </c>
      <c r="AC38" s="57">
        <v>4.7190903914245013</v>
      </c>
      <c r="AD38" s="57">
        <v>4.7190903914245013</v>
      </c>
      <c r="AE38" s="59">
        <f t="shared" si="5"/>
        <v>36.231999999999999</v>
      </c>
      <c r="AF38" s="55">
        <v>22.074728825726496</v>
      </c>
      <c r="AG38" s="55">
        <v>22.074728825726496</v>
      </c>
      <c r="AJ38"/>
    </row>
    <row r="39" spans="2:36" s="2" customFormat="1" ht="29.1" customHeight="1">
      <c r="B39" s="144" t="s">
        <v>229</v>
      </c>
      <c r="C39" s="124" t="s">
        <v>227</v>
      </c>
      <c r="D39" s="124" t="s">
        <v>230</v>
      </c>
      <c r="E39" s="179" t="s">
        <v>23</v>
      </c>
      <c r="F39" s="124" t="s">
        <v>44</v>
      </c>
      <c r="G39" s="23" t="s">
        <v>155</v>
      </c>
      <c r="H39" s="57">
        <v>0</v>
      </c>
      <c r="I39" s="57">
        <v>0</v>
      </c>
      <c r="J39" s="57">
        <v>0</v>
      </c>
      <c r="K39" s="57">
        <v>0</v>
      </c>
      <c r="L39" s="57">
        <v>0</v>
      </c>
      <c r="M39" s="57">
        <v>0</v>
      </c>
      <c r="N39" s="67">
        <f t="shared" si="2"/>
        <v>0</v>
      </c>
      <c r="O39" s="57">
        <v>116688.40000000001</v>
      </c>
      <c r="P39" s="57">
        <v>233376.80000000002</v>
      </c>
      <c r="Q39" s="57">
        <v>816818.79999999993</v>
      </c>
      <c r="R39" s="67">
        <f t="shared" si="4"/>
        <v>1166884</v>
      </c>
      <c r="S39" s="57">
        <v>0</v>
      </c>
      <c r="T39" s="57">
        <v>0</v>
      </c>
      <c r="U39" s="55">
        <v>0</v>
      </c>
      <c r="V39" s="55">
        <v>0</v>
      </c>
      <c r="W39" s="55">
        <v>0</v>
      </c>
      <c r="X39" s="55">
        <v>0</v>
      </c>
      <c r="Y39" s="55">
        <v>0</v>
      </c>
      <c r="Z39" s="55">
        <v>0</v>
      </c>
      <c r="AA39" s="59">
        <f t="shared" si="3"/>
        <v>0</v>
      </c>
      <c r="AB39" s="57">
        <v>13.845800000000002</v>
      </c>
      <c r="AC39" s="57">
        <v>27.691600000000005</v>
      </c>
      <c r="AD39" s="57">
        <v>96.920599999999993</v>
      </c>
      <c r="AE39" s="59">
        <f t="shared" si="5"/>
        <v>138.458</v>
      </c>
      <c r="AF39" s="55">
        <v>0</v>
      </c>
      <c r="AG39" s="55">
        <v>0</v>
      </c>
      <c r="AJ39"/>
    </row>
    <row r="40" spans="2:36" s="2" customFormat="1" ht="29.1" customHeight="1">
      <c r="B40" s="181" t="s">
        <v>231</v>
      </c>
      <c r="C40" s="124" t="s">
        <v>232</v>
      </c>
      <c r="D40" s="124" t="s">
        <v>233</v>
      </c>
      <c r="E40" s="179" t="s">
        <v>158</v>
      </c>
      <c r="F40" s="124"/>
      <c r="G40" s="23" t="s">
        <v>155</v>
      </c>
      <c r="H40" s="57">
        <v>0</v>
      </c>
      <c r="I40" s="57">
        <v>67787</v>
      </c>
      <c r="J40" s="57">
        <v>0</v>
      </c>
      <c r="K40" s="57">
        <v>18109</v>
      </c>
      <c r="L40" s="57">
        <v>0</v>
      </c>
      <c r="M40" s="57">
        <v>0</v>
      </c>
      <c r="N40" s="67">
        <f t="shared" si="2"/>
        <v>85896</v>
      </c>
      <c r="O40" s="57">
        <v>67104</v>
      </c>
      <c r="P40" s="57">
        <v>0</v>
      </c>
      <c r="Q40" s="57">
        <v>0</v>
      </c>
      <c r="R40" s="67">
        <f t="shared" si="4"/>
        <v>153000</v>
      </c>
      <c r="S40" s="57">
        <v>85896</v>
      </c>
      <c r="T40" s="57">
        <v>85896</v>
      </c>
      <c r="U40" s="55">
        <v>6.8617933996075609</v>
      </c>
      <c r="V40" s="55">
        <v>10.236973580338772</v>
      </c>
      <c r="W40" s="55">
        <v>0</v>
      </c>
      <c r="X40" s="55">
        <v>0</v>
      </c>
      <c r="Y40" s="55">
        <v>0</v>
      </c>
      <c r="Z40" s="55">
        <v>0</v>
      </c>
      <c r="AA40" s="59">
        <f t="shared" si="3"/>
        <v>17.098766979946333</v>
      </c>
      <c r="AB40" s="57">
        <v>32.073233020053664</v>
      </c>
      <c r="AC40" s="57">
        <v>0</v>
      </c>
      <c r="AD40" s="57">
        <v>0</v>
      </c>
      <c r="AE40" s="59">
        <f t="shared" si="5"/>
        <v>49.171999999999997</v>
      </c>
      <c r="AF40" s="55">
        <v>17.098766979946333</v>
      </c>
      <c r="AG40" s="55">
        <v>17.098766979946333</v>
      </c>
      <c r="AJ40"/>
    </row>
    <row r="41" spans="2:36" s="2" customFormat="1" ht="29.1" customHeight="1">
      <c r="B41" s="181" t="s">
        <v>234</v>
      </c>
      <c r="C41" s="124" t="s">
        <v>235</v>
      </c>
      <c r="D41" s="124" t="s">
        <v>236</v>
      </c>
      <c r="E41" s="180" t="s">
        <v>237</v>
      </c>
      <c r="F41" s="124"/>
      <c r="G41" s="23" t="s">
        <v>155</v>
      </c>
      <c r="H41" s="57">
        <v>5.9931580914365536</v>
      </c>
      <c r="I41" s="57">
        <v>3.3959194920518527</v>
      </c>
      <c r="J41" s="57">
        <v>3.604424603086394</v>
      </c>
      <c r="K41" s="57">
        <v>3.8562025468041239</v>
      </c>
      <c r="L41" s="57">
        <v>4.0905305340265663</v>
      </c>
      <c r="M41" s="57">
        <v>4.3373227758885005</v>
      </c>
      <c r="N41" s="67">
        <f t="shared" si="2"/>
        <v>25.277558043293993</v>
      </c>
      <c r="O41" s="57">
        <v>0</v>
      </c>
      <c r="P41" s="57">
        <v>0</v>
      </c>
      <c r="Q41" s="57">
        <v>0</v>
      </c>
      <c r="R41" s="67">
        <f t="shared" si="4"/>
        <v>25.277558043293993</v>
      </c>
      <c r="S41" s="57">
        <v>25.277558043293993</v>
      </c>
      <c r="T41" s="57">
        <v>25.277558043293993</v>
      </c>
      <c r="U41" s="55">
        <v>5.690006945492355</v>
      </c>
      <c r="V41" s="55">
        <v>3.2241441325763951</v>
      </c>
      <c r="W41" s="55">
        <v>3.4221024563610447</v>
      </c>
      <c r="X41" s="55">
        <v>3.661144748691477</v>
      </c>
      <c r="Y41" s="55">
        <v>3.8836197534346515</v>
      </c>
      <c r="Z41" s="55">
        <v>4.1179285350258663</v>
      </c>
      <c r="AA41" s="59">
        <f t="shared" si="3"/>
        <v>23.99894657158179</v>
      </c>
      <c r="AB41" s="57">
        <v>52.387017809472731</v>
      </c>
      <c r="AC41" s="57">
        <v>52.387017809472731</v>
      </c>
      <c r="AD41" s="57">
        <v>52.387017809472731</v>
      </c>
      <c r="AE41" s="59">
        <f t="shared" si="5"/>
        <v>181.16</v>
      </c>
      <c r="AF41" s="55">
        <v>23.99894657158179</v>
      </c>
      <c r="AG41" s="55">
        <v>23.99894657158179</v>
      </c>
      <c r="AJ41"/>
    </row>
    <row r="42" spans="2:36" s="2" customFormat="1" ht="29.1" customHeight="1">
      <c r="B42" s="181" t="s">
        <v>238</v>
      </c>
      <c r="C42" s="124" t="s">
        <v>235</v>
      </c>
      <c r="D42" s="124" t="s">
        <v>239</v>
      </c>
      <c r="E42" s="180" t="s">
        <v>237</v>
      </c>
      <c r="F42" s="124"/>
      <c r="G42" s="23" t="s">
        <v>159</v>
      </c>
      <c r="H42" s="57">
        <v>0</v>
      </c>
      <c r="I42" s="57">
        <v>0</v>
      </c>
      <c r="J42" s="57">
        <v>0</v>
      </c>
      <c r="K42" s="57">
        <v>0</v>
      </c>
      <c r="L42" s="57">
        <v>0</v>
      </c>
      <c r="M42" s="57">
        <v>0</v>
      </c>
      <c r="N42" s="67">
        <f t="shared" si="2"/>
        <v>0</v>
      </c>
      <c r="O42" s="57">
        <v>0</v>
      </c>
      <c r="P42" s="57">
        <v>0</v>
      </c>
      <c r="Q42" s="57">
        <v>0</v>
      </c>
      <c r="R42" s="67">
        <f t="shared" si="4"/>
        <v>0</v>
      </c>
      <c r="S42" s="57">
        <v>0</v>
      </c>
      <c r="T42" s="57">
        <v>0</v>
      </c>
      <c r="U42" s="55">
        <v>1.8853477025572956</v>
      </c>
      <c r="V42" s="55">
        <v>1.9669714146374502</v>
      </c>
      <c r="W42" s="55">
        <v>2.1238169790267669</v>
      </c>
      <c r="X42" s="55">
        <v>2.2854639382443276</v>
      </c>
      <c r="Y42" s="55">
        <v>2.4359076428626518</v>
      </c>
      <c r="Z42" s="55">
        <v>2.5943536721947158</v>
      </c>
      <c r="AA42" s="59">
        <f t="shared" si="3"/>
        <v>13.291861349523208</v>
      </c>
      <c r="AB42" s="57">
        <v>21.44937955015893</v>
      </c>
      <c r="AC42" s="57">
        <v>21.44937955015893</v>
      </c>
      <c r="AD42" s="57">
        <v>21.44937955015893</v>
      </c>
      <c r="AE42" s="59">
        <f t="shared" si="5"/>
        <v>77.639999999999986</v>
      </c>
      <c r="AF42" s="55">
        <v>13.291861349523208</v>
      </c>
      <c r="AG42" s="55">
        <v>13.291861349523208</v>
      </c>
      <c r="AJ42"/>
    </row>
    <row r="43" spans="2:36" s="2" customFormat="1" ht="29.1" customHeight="1">
      <c r="B43" s="181" t="s">
        <v>240</v>
      </c>
      <c r="C43" s="124" t="s">
        <v>241</v>
      </c>
      <c r="D43" s="124" t="s">
        <v>242</v>
      </c>
      <c r="E43" s="179" t="s">
        <v>23</v>
      </c>
      <c r="F43" s="124"/>
      <c r="G43" s="23" t="s">
        <v>159</v>
      </c>
      <c r="H43" s="57">
        <v>0</v>
      </c>
      <c r="I43" s="57">
        <v>0</v>
      </c>
      <c r="J43" s="57">
        <v>0</v>
      </c>
      <c r="K43" s="57">
        <v>0</v>
      </c>
      <c r="L43" s="57">
        <v>0</v>
      </c>
      <c r="M43" s="57">
        <v>0</v>
      </c>
      <c r="N43" s="67">
        <f t="shared" si="2"/>
        <v>0</v>
      </c>
      <c r="O43" s="57">
        <v>0</v>
      </c>
      <c r="P43" s="57">
        <v>0</v>
      </c>
      <c r="Q43" s="57">
        <v>0</v>
      </c>
      <c r="R43" s="67">
        <f t="shared" si="4"/>
        <v>0</v>
      </c>
      <c r="S43" s="57">
        <v>0</v>
      </c>
      <c r="T43" s="57">
        <v>0</v>
      </c>
      <c r="U43" s="55">
        <v>3.3319999999999999</v>
      </c>
      <c r="V43" s="55">
        <v>3.476</v>
      </c>
      <c r="W43" s="55">
        <v>6.2350000000000003</v>
      </c>
      <c r="X43" s="55">
        <v>9.0020000000000007</v>
      </c>
      <c r="Y43" s="55">
        <v>11.75</v>
      </c>
      <c r="Z43" s="55">
        <v>14.512</v>
      </c>
      <c r="AA43" s="59">
        <f t="shared" si="3"/>
        <v>48.307000000000002</v>
      </c>
      <c r="AB43" s="57">
        <v>0</v>
      </c>
      <c r="AC43" s="57">
        <v>0</v>
      </c>
      <c r="AD43" s="57">
        <v>0</v>
      </c>
      <c r="AE43" s="59">
        <f t="shared" si="5"/>
        <v>48.307000000000002</v>
      </c>
      <c r="AF43" s="55">
        <v>53.054297347335066</v>
      </c>
      <c r="AG43" s="55">
        <v>53.054297347335066</v>
      </c>
      <c r="AJ43"/>
    </row>
    <row r="44" spans="2:36" s="2" customFormat="1" ht="29.1" customHeight="1">
      <c r="B44" s="181" t="s">
        <v>243</v>
      </c>
      <c r="C44" s="124" t="s">
        <v>241</v>
      </c>
      <c r="D44" s="124" t="s">
        <v>244</v>
      </c>
      <c r="E44" s="179" t="s">
        <v>23</v>
      </c>
      <c r="F44" s="124"/>
      <c r="G44" s="23" t="s">
        <v>193</v>
      </c>
      <c r="H44" s="57">
        <v>0</v>
      </c>
      <c r="I44" s="57">
        <v>0</v>
      </c>
      <c r="J44" s="57">
        <v>1</v>
      </c>
      <c r="K44" s="57">
        <v>0</v>
      </c>
      <c r="L44" s="57">
        <v>0</v>
      </c>
      <c r="M44" s="57">
        <v>1</v>
      </c>
      <c r="N44" s="67">
        <f t="shared" si="2"/>
        <v>2</v>
      </c>
      <c r="O44" s="57">
        <v>0</v>
      </c>
      <c r="P44" s="57">
        <v>0</v>
      </c>
      <c r="Q44" s="57">
        <v>0</v>
      </c>
      <c r="R44" s="67">
        <f t="shared" si="4"/>
        <v>2</v>
      </c>
      <c r="S44" s="57">
        <v>2</v>
      </c>
      <c r="T44" s="57">
        <v>2</v>
      </c>
      <c r="U44" s="55">
        <v>0.94299999999999995</v>
      </c>
      <c r="V44" s="55">
        <v>0.98299999999999998</v>
      </c>
      <c r="W44" s="55">
        <v>1.0629999999999999</v>
      </c>
      <c r="X44" s="55">
        <v>1.143</v>
      </c>
      <c r="Y44" s="55">
        <v>1.2190000000000001</v>
      </c>
      <c r="Z44" s="55">
        <v>1.298</v>
      </c>
      <c r="AA44" s="59">
        <f t="shared" si="3"/>
        <v>6.649</v>
      </c>
      <c r="AB44" s="57">
        <v>0</v>
      </c>
      <c r="AC44" s="57">
        <v>0</v>
      </c>
      <c r="AD44" s="57">
        <v>0</v>
      </c>
      <c r="AE44" s="59">
        <f t="shared" si="5"/>
        <v>6.649</v>
      </c>
      <c r="AF44" s="55">
        <v>1.9018560424329924</v>
      </c>
      <c r="AG44" s="55">
        <v>1.9018560424329924</v>
      </c>
      <c r="AJ44"/>
    </row>
    <row r="45" spans="2:36" s="2" customFormat="1" ht="29.1" customHeight="1">
      <c r="B45" s="181" t="s">
        <v>245</v>
      </c>
      <c r="C45" s="124" t="s">
        <v>246</v>
      </c>
      <c r="D45" s="124" t="s">
        <v>247</v>
      </c>
      <c r="E45" s="180" t="s">
        <v>154</v>
      </c>
      <c r="F45" s="124"/>
      <c r="G45" s="23" t="s">
        <v>155</v>
      </c>
      <c r="H45" s="57">
        <v>0</v>
      </c>
      <c r="I45" s="57">
        <v>0</v>
      </c>
      <c r="J45" s="57">
        <v>0</v>
      </c>
      <c r="K45" s="57">
        <v>0</v>
      </c>
      <c r="L45" s="57">
        <v>0</v>
      </c>
      <c r="M45" s="57">
        <v>0</v>
      </c>
      <c r="N45" s="67">
        <f t="shared" si="2"/>
        <v>0</v>
      </c>
      <c r="O45" s="57">
        <v>63.083333333333329</v>
      </c>
      <c r="P45" s="57">
        <v>63.083333333333329</v>
      </c>
      <c r="Q45" s="57">
        <v>63.083333333333329</v>
      </c>
      <c r="R45" s="67">
        <f t="shared" si="4"/>
        <v>189.25</v>
      </c>
      <c r="S45" s="57">
        <v>0</v>
      </c>
      <c r="T45" s="57">
        <v>0</v>
      </c>
      <c r="U45" s="55">
        <v>0</v>
      </c>
      <c r="V45" s="55">
        <v>0</v>
      </c>
      <c r="W45" s="55">
        <v>0</v>
      </c>
      <c r="X45" s="55">
        <v>0</v>
      </c>
      <c r="Y45" s="55">
        <v>0</v>
      </c>
      <c r="Z45" s="55">
        <v>0</v>
      </c>
      <c r="AA45" s="59">
        <f t="shared" si="3"/>
        <v>0</v>
      </c>
      <c r="AB45" s="57">
        <v>2.0562805016457588</v>
      </c>
      <c r="AC45" s="57">
        <v>2.0562805016457588</v>
      </c>
      <c r="AD45" s="57">
        <v>2.0562805016457588</v>
      </c>
      <c r="AE45" s="59">
        <f t="shared" si="5"/>
        <v>6.1688415049372765</v>
      </c>
      <c r="AF45" s="55">
        <v>0</v>
      </c>
      <c r="AG45" s="55">
        <v>0</v>
      </c>
      <c r="AJ45"/>
    </row>
    <row r="46" spans="2:36" s="2" customFormat="1" ht="29.1" customHeight="1">
      <c r="B46" s="181" t="s">
        <v>248</v>
      </c>
      <c r="C46" s="124" t="s">
        <v>246</v>
      </c>
      <c r="D46" s="124" t="s">
        <v>249</v>
      </c>
      <c r="E46" s="180" t="s">
        <v>154</v>
      </c>
      <c r="F46" s="124"/>
      <c r="G46" s="23" t="s">
        <v>155</v>
      </c>
      <c r="H46" s="57">
        <v>0</v>
      </c>
      <c r="I46" s="57">
        <v>0</v>
      </c>
      <c r="J46" s="57">
        <v>0</v>
      </c>
      <c r="K46" s="57">
        <v>0</v>
      </c>
      <c r="L46" s="57">
        <v>0</v>
      </c>
      <c r="M46" s="57">
        <v>0</v>
      </c>
      <c r="N46" s="67">
        <f t="shared" si="2"/>
        <v>0</v>
      </c>
      <c r="O46" s="57">
        <v>10.5</v>
      </c>
      <c r="P46" s="57">
        <v>10.5</v>
      </c>
      <c r="Q46" s="57">
        <v>10.5</v>
      </c>
      <c r="R46" s="67">
        <f t="shared" si="4"/>
        <v>31.5</v>
      </c>
      <c r="S46" s="57">
        <v>0</v>
      </c>
      <c r="T46" s="57">
        <v>0</v>
      </c>
      <c r="U46" s="55">
        <v>0</v>
      </c>
      <c r="V46" s="55">
        <v>0</v>
      </c>
      <c r="W46" s="55">
        <v>0</v>
      </c>
      <c r="X46" s="55">
        <v>0</v>
      </c>
      <c r="Y46" s="55">
        <v>0</v>
      </c>
      <c r="Z46" s="55">
        <v>0</v>
      </c>
      <c r="AA46" s="59">
        <f t="shared" si="3"/>
        <v>0</v>
      </c>
      <c r="AB46" s="57">
        <v>24.395537739254497</v>
      </c>
      <c r="AC46" s="57">
        <v>24.395537739254497</v>
      </c>
      <c r="AD46" s="57">
        <v>24.395537739254497</v>
      </c>
      <c r="AE46" s="59">
        <f t="shared" si="5"/>
        <v>73.186613217763494</v>
      </c>
      <c r="AF46" s="55">
        <v>0</v>
      </c>
      <c r="AG46" s="55">
        <v>0</v>
      </c>
      <c r="AJ46"/>
    </row>
    <row r="47" spans="2:36" s="2" customFormat="1" ht="29.1" customHeight="1">
      <c r="B47" s="181" t="s">
        <v>250</v>
      </c>
      <c r="C47" s="124" t="s">
        <v>251</v>
      </c>
      <c r="D47" s="124" t="s">
        <v>252</v>
      </c>
      <c r="E47" s="180" t="s">
        <v>253</v>
      </c>
      <c r="F47" s="124">
        <v>1.32</v>
      </c>
      <c r="G47" s="23" t="s">
        <v>159</v>
      </c>
      <c r="H47" s="57">
        <v>0</v>
      </c>
      <c r="I47" s="57">
        <v>0</v>
      </c>
      <c r="J47" s="57">
        <v>0</v>
      </c>
      <c r="K47" s="57">
        <v>0</v>
      </c>
      <c r="L47" s="57">
        <v>0</v>
      </c>
      <c r="M47" s="57">
        <v>0</v>
      </c>
      <c r="N47" s="67">
        <f t="shared" si="2"/>
        <v>0</v>
      </c>
      <c r="O47" s="57">
        <v>44000</v>
      </c>
      <c r="P47" s="57">
        <v>44000</v>
      </c>
      <c r="Q47" s="57">
        <v>44000</v>
      </c>
      <c r="R47" s="67">
        <f t="shared" si="4"/>
        <v>132000</v>
      </c>
      <c r="S47" s="57">
        <v>0</v>
      </c>
      <c r="T47" s="57">
        <v>0</v>
      </c>
      <c r="U47" s="55">
        <v>0</v>
      </c>
      <c r="V47" s="55">
        <v>0</v>
      </c>
      <c r="W47" s="55">
        <v>0</v>
      </c>
      <c r="X47" s="55">
        <v>0</v>
      </c>
      <c r="Y47" s="55">
        <v>0</v>
      </c>
      <c r="Z47" s="55">
        <v>0</v>
      </c>
      <c r="AA47" s="59">
        <f t="shared" si="3"/>
        <v>0</v>
      </c>
      <c r="AB47" s="57">
        <v>232.90181805496522</v>
      </c>
      <c r="AC47" s="57">
        <v>232.90181805496522</v>
      </c>
      <c r="AD47" s="57">
        <v>232.90181805496522</v>
      </c>
      <c r="AE47" s="59">
        <f t="shared" si="5"/>
        <v>698.70545416489563</v>
      </c>
      <c r="AF47" s="55">
        <v>0</v>
      </c>
      <c r="AG47" s="55">
        <v>0</v>
      </c>
      <c r="AJ47"/>
    </row>
    <row r="48" spans="2:36" s="2" customFormat="1" ht="29.1" customHeight="1">
      <c r="B48" s="181" t="s">
        <v>254</v>
      </c>
      <c r="C48" s="124" t="s">
        <v>255</v>
      </c>
      <c r="D48" s="170" t="s">
        <v>256</v>
      </c>
      <c r="E48" s="180" t="s">
        <v>253</v>
      </c>
      <c r="F48" s="124">
        <v>1.32</v>
      </c>
      <c r="G48" s="23" t="s">
        <v>257</v>
      </c>
      <c r="H48" s="57">
        <v>0</v>
      </c>
      <c r="I48" s="57">
        <v>0</v>
      </c>
      <c r="J48" s="57">
        <v>0</v>
      </c>
      <c r="K48" s="57">
        <v>0</v>
      </c>
      <c r="L48" s="57">
        <v>0</v>
      </c>
      <c r="M48" s="57">
        <v>0</v>
      </c>
      <c r="N48" s="67">
        <f t="shared" si="2"/>
        <v>0</v>
      </c>
      <c r="O48" s="57">
        <v>262738</v>
      </c>
      <c r="P48" s="57">
        <v>525476</v>
      </c>
      <c r="Q48" s="57">
        <v>1839165.9999999998</v>
      </c>
      <c r="R48" s="67">
        <f t="shared" si="4"/>
        <v>2627380</v>
      </c>
      <c r="S48" s="57">
        <v>0</v>
      </c>
      <c r="T48" s="57">
        <v>0</v>
      </c>
      <c r="U48" s="55">
        <v>0</v>
      </c>
      <c r="V48" s="55">
        <v>0</v>
      </c>
      <c r="W48" s="55">
        <v>0</v>
      </c>
      <c r="X48" s="55">
        <v>0</v>
      </c>
      <c r="Y48" s="55">
        <v>0</v>
      </c>
      <c r="Z48" s="55">
        <v>0</v>
      </c>
      <c r="AA48" s="59">
        <f t="shared" si="3"/>
        <v>0</v>
      </c>
      <c r="AB48" s="57">
        <v>46.590272921079119</v>
      </c>
      <c r="AC48" s="57">
        <v>93.180545842158239</v>
      </c>
      <c r="AD48" s="57">
        <v>326.13191044755376</v>
      </c>
      <c r="AE48" s="59">
        <f t="shared" si="5"/>
        <v>465.90272921079111</v>
      </c>
      <c r="AF48" s="55">
        <v>0</v>
      </c>
      <c r="AG48" s="55">
        <v>0</v>
      </c>
      <c r="AJ48"/>
    </row>
    <row r="49" spans="2:36" s="2" customFormat="1" ht="29.1" customHeight="1">
      <c r="B49" s="181" t="s">
        <v>258</v>
      </c>
      <c r="C49" s="124" t="s">
        <v>259</v>
      </c>
      <c r="D49" s="124" t="s">
        <v>260</v>
      </c>
      <c r="E49" s="179" t="s">
        <v>154</v>
      </c>
      <c r="F49" s="124"/>
      <c r="G49" s="23" t="s">
        <v>155</v>
      </c>
      <c r="H49" s="57">
        <v>0</v>
      </c>
      <c r="I49" s="57">
        <v>0</v>
      </c>
      <c r="J49" s="57">
        <v>0</v>
      </c>
      <c r="K49" s="57">
        <v>0</v>
      </c>
      <c r="L49" s="57">
        <v>0</v>
      </c>
      <c r="M49" s="57">
        <v>0</v>
      </c>
      <c r="N49" s="67">
        <f t="shared" si="2"/>
        <v>0</v>
      </c>
      <c r="O49" s="57">
        <v>0</v>
      </c>
      <c r="P49" s="57">
        <v>0</v>
      </c>
      <c r="Q49" s="57">
        <v>0</v>
      </c>
      <c r="R49" s="67">
        <f t="shared" si="4"/>
        <v>0</v>
      </c>
      <c r="S49" s="57">
        <v>0</v>
      </c>
      <c r="T49" s="57">
        <v>0</v>
      </c>
      <c r="U49" s="55">
        <v>0</v>
      </c>
      <c r="V49" s="55">
        <v>0</v>
      </c>
      <c r="W49" s="55">
        <v>0</v>
      </c>
      <c r="X49" s="55">
        <v>0</v>
      </c>
      <c r="Y49" s="55">
        <v>0</v>
      </c>
      <c r="Z49" s="55">
        <v>0</v>
      </c>
      <c r="AA49" s="59">
        <f t="shared" si="3"/>
        <v>0</v>
      </c>
      <c r="AB49" s="57">
        <v>97.624332706271332</v>
      </c>
      <c r="AC49" s="57">
        <v>97.624332706271332</v>
      </c>
      <c r="AD49" s="57">
        <v>97.624332706271332</v>
      </c>
      <c r="AE49" s="59">
        <f t="shared" si="5"/>
        <v>292.872998118814</v>
      </c>
      <c r="AF49" s="55">
        <v>0</v>
      </c>
      <c r="AG49" s="55">
        <v>0</v>
      </c>
      <c r="AJ49"/>
    </row>
    <row r="50" spans="2:36" s="2" customFormat="1" ht="29.1" customHeight="1">
      <c r="B50" s="181" t="s">
        <v>261</v>
      </c>
      <c r="C50" s="124" t="s">
        <v>262</v>
      </c>
      <c r="D50" s="124" t="s">
        <v>263</v>
      </c>
      <c r="E50" s="179" t="s">
        <v>200</v>
      </c>
      <c r="F50" s="124">
        <v>1.41</v>
      </c>
      <c r="G50" s="23" t="s">
        <v>193</v>
      </c>
      <c r="H50" s="57">
        <v>750</v>
      </c>
      <c r="I50" s="57">
        <v>750</v>
      </c>
      <c r="J50" s="57">
        <v>750</v>
      </c>
      <c r="K50" s="57">
        <v>750</v>
      </c>
      <c r="L50" s="57">
        <v>750</v>
      </c>
      <c r="M50" s="57">
        <v>750</v>
      </c>
      <c r="N50" s="67">
        <f t="shared" si="2"/>
        <v>4500</v>
      </c>
      <c r="O50" s="57">
        <v>0</v>
      </c>
      <c r="P50" s="57">
        <v>0</v>
      </c>
      <c r="Q50" s="57">
        <v>0</v>
      </c>
      <c r="R50" s="67">
        <f t="shared" si="4"/>
        <v>4500</v>
      </c>
      <c r="S50" s="57">
        <v>4500</v>
      </c>
      <c r="T50" s="57">
        <v>4500</v>
      </c>
      <c r="U50" s="55">
        <v>1.0405094595066111</v>
      </c>
      <c r="V50" s="55">
        <v>0.66035142361262855</v>
      </c>
      <c r="W50" s="55">
        <v>0.55839330118701069</v>
      </c>
      <c r="X50" s="55">
        <v>0.57037307910497592</v>
      </c>
      <c r="Y50" s="55">
        <v>0.60791864593681599</v>
      </c>
      <c r="Z50" s="55">
        <v>0.647461317387371</v>
      </c>
      <c r="AA50" s="59">
        <f t="shared" si="3"/>
        <v>4.0850072267354136</v>
      </c>
      <c r="AB50" s="57">
        <v>11.58</v>
      </c>
      <c r="AC50" s="57">
        <v>11.58</v>
      </c>
      <c r="AD50" s="57">
        <v>11.58</v>
      </c>
      <c r="AE50" s="59">
        <f t="shared" si="5"/>
        <v>38.825007226735416</v>
      </c>
      <c r="AF50" s="55">
        <v>4.0850072267354127</v>
      </c>
      <c r="AG50" s="55">
        <v>4.0850072267354127</v>
      </c>
      <c r="AJ50"/>
    </row>
    <row r="51" spans="2:36" s="2" customFormat="1" ht="29.1" customHeight="1">
      <c r="B51" s="181" t="s">
        <v>264</v>
      </c>
      <c r="C51" s="124" t="s">
        <v>227</v>
      </c>
      <c r="D51" s="170" t="s">
        <v>265</v>
      </c>
      <c r="E51" s="179" t="s">
        <v>23</v>
      </c>
      <c r="F51" s="124" t="s">
        <v>44</v>
      </c>
      <c r="G51" s="23" t="s">
        <v>155</v>
      </c>
      <c r="H51" s="57">
        <v>0</v>
      </c>
      <c r="I51" s="57">
        <v>0</v>
      </c>
      <c r="J51" s="57">
        <v>0</v>
      </c>
      <c r="K51" s="57">
        <v>0</v>
      </c>
      <c r="L51" s="57">
        <v>0</v>
      </c>
      <c r="M51" s="57">
        <v>0</v>
      </c>
      <c r="N51" s="347">
        <f t="shared" si="2"/>
        <v>0</v>
      </c>
      <c r="O51" s="348">
        <v>0</v>
      </c>
      <c r="P51" s="348">
        <v>0</v>
      </c>
      <c r="Q51" s="348">
        <v>0</v>
      </c>
      <c r="R51" s="347">
        <f t="shared" si="4"/>
        <v>0</v>
      </c>
      <c r="S51" s="348">
        <v>0</v>
      </c>
      <c r="T51" s="348">
        <v>0</v>
      </c>
      <c r="U51" s="349">
        <v>0</v>
      </c>
      <c r="V51" s="349">
        <v>0</v>
      </c>
      <c r="W51" s="349">
        <v>0</v>
      </c>
      <c r="X51" s="349">
        <v>0</v>
      </c>
      <c r="Y51" s="349">
        <v>0</v>
      </c>
      <c r="Z51" s="349">
        <v>0</v>
      </c>
      <c r="AA51" s="350">
        <f t="shared" si="3"/>
        <v>0</v>
      </c>
      <c r="AB51" s="348">
        <v>0</v>
      </c>
      <c r="AC51" s="348">
        <v>0</v>
      </c>
      <c r="AD51" s="348">
        <v>0</v>
      </c>
      <c r="AE51" s="350">
        <f t="shared" si="5"/>
        <v>0</v>
      </c>
      <c r="AF51" s="349">
        <v>0</v>
      </c>
      <c r="AG51" s="349">
        <v>0</v>
      </c>
      <c r="AJ51"/>
    </row>
    <row r="52" spans="2:36" s="2" customFormat="1" ht="29.1" customHeight="1">
      <c r="B52" s="181" t="s">
        <v>266</v>
      </c>
      <c r="C52" s="124" t="s">
        <v>227</v>
      </c>
      <c r="D52" s="170" t="s">
        <v>267</v>
      </c>
      <c r="E52" s="179" t="s">
        <v>23</v>
      </c>
      <c r="F52" s="124">
        <v>1.0900000000000001</v>
      </c>
      <c r="G52" s="23" t="s">
        <v>155</v>
      </c>
      <c r="H52" s="57">
        <v>26500</v>
      </c>
      <c r="I52" s="57">
        <v>26500</v>
      </c>
      <c r="J52" s="57">
        <v>24000</v>
      </c>
      <c r="K52" s="57">
        <v>21500</v>
      </c>
      <c r="L52" s="57">
        <v>21500</v>
      </c>
      <c r="M52" s="57">
        <v>10000</v>
      </c>
      <c r="N52" s="67">
        <f t="shared" si="2"/>
        <v>130000</v>
      </c>
      <c r="O52" s="57">
        <v>666.66666666666663</v>
      </c>
      <c r="P52" s="57">
        <v>666.66666666666663</v>
      </c>
      <c r="Q52" s="57">
        <v>666.66666666666663</v>
      </c>
      <c r="R52" s="67">
        <f t="shared" si="4"/>
        <v>132000</v>
      </c>
      <c r="S52" s="57">
        <v>130000</v>
      </c>
      <c r="T52" s="57">
        <v>130000</v>
      </c>
      <c r="U52" s="55">
        <v>6.0463230498568343</v>
      </c>
      <c r="V52" s="55">
        <v>6.3080908559202458</v>
      </c>
      <c r="W52" s="55">
        <v>6.8110956597283696</v>
      </c>
      <c r="X52" s="55">
        <v>7.3294985697755166</v>
      </c>
      <c r="Y52" s="55">
        <v>7.8119725652649414</v>
      </c>
      <c r="Z52" s="55">
        <v>8.3201100711527385</v>
      </c>
      <c r="AA52" s="59">
        <f t="shared" si="3"/>
        <v>42.627090771698647</v>
      </c>
      <c r="AB52" s="57">
        <v>2.6129697427671177</v>
      </c>
      <c r="AC52" s="57">
        <v>2.6129697427671177</v>
      </c>
      <c r="AD52" s="57">
        <v>2.6129697427671177</v>
      </c>
      <c r="AE52" s="59">
        <f t="shared" si="5"/>
        <v>50.466000000000001</v>
      </c>
      <c r="AF52" s="55">
        <v>42.627090771698647</v>
      </c>
      <c r="AG52" s="55">
        <v>42.627090771698647</v>
      </c>
      <c r="AJ52"/>
    </row>
    <row r="53" spans="2:36" s="2" customFormat="1" ht="29.1" customHeight="1">
      <c r="B53" s="181" t="s">
        <v>268</v>
      </c>
      <c r="C53" s="124" t="s">
        <v>269</v>
      </c>
      <c r="D53" s="124" t="s">
        <v>270</v>
      </c>
      <c r="E53" s="179" t="s">
        <v>237</v>
      </c>
      <c r="F53" s="124">
        <v>1.1399999999999999</v>
      </c>
      <c r="G53" s="23" t="s">
        <v>155</v>
      </c>
      <c r="H53" s="57">
        <v>287.03399999999999</v>
      </c>
      <c r="I53" s="57">
        <v>287.4871</v>
      </c>
      <c r="J53" s="57">
        <v>287.21570000000003</v>
      </c>
      <c r="K53" s="57">
        <v>287.22410000000002</v>
      </c>
      <c r="L53" s="57">
        <v>286.9341</v>
      </c>
      <c r="M53" s="57">
        <v>286.78710000000001</v>
      </c>
      <c r="N53" s="67">
        <f t="shared" si="2"/>
        <v>1722.6821</v>
      </c>
      <c r="O53" s="57">
        <v>0</v>
      </c>
      <c r="P53" s="57">
        <v>0</v>
      </c>
      <c r="Q53" s="57">
        <v>0</v>
      </c>
      <c r="R53" s="67">
        <f t="shared" si="4"/>
        <v>1722.6821</v>
      </c>
      <c r="S53" s="57">
        <v>1739.305520587729</v>
      </c>
      <c r="T53" s="57">
        <v>1228.3149643216079</v>
      </c>
      <c r="U53" s="222"/>
      <c r="V53" s="222"/>
      <c r="W53" s="222"/>
      <c r="X53" s="222"/>
      <c r="Y53" s="222"/>
      <c r="Z53" s="222"/>
      <c r="AA53" s="60">
        <f t="shared" si="3"/>
        <v>0</v>
      </c>
      <c r="AB53" s="152">
        <v>0</v>
      </c>
      <c r="AC53" s="152">
        <v>0</v>
      </c>
      <c r="AD53" s="152">
        <v>0</v>
      </c>
      <c r="AE53" s="60">
        <f t="shared" si="5"/>
        <v>0</v>
      </c>
      <c r="AF53" s="222"/>
      <c r="AG53" s="222"/>
      <c r="AJ53"/>
    </row>
    <row r="54" spans="2:36" s="2" customFormat="1" ht="29.1" customHeight="1">
      <c r="B54" s="181" t="s">
        <v>271</v>
      </c>
      <c r="C54" s="124" t="s">
        <v>272</v>
      </c>
      <c r="D54" s="124" t="s">
        <v>273</v>
      </c>
      <c r="E54" s="179" t="s">
        <v>154</v>
      </c>
      <c r="F54" s="124"/>
      <c r="G54" s="23" t="s">
        <v>155</v>
      </c>
      <c r="H54" s="57">
        <v>0</v>
      </c>
      <c r="I54" s="57">
        <v>0</v>
      </c>
      <c r="J54" s="57">
        <v>0</v>
      </c>
      <c r="K54" s="57">
        <v>0</v>
      </c>
      <c r="L54" s="57">
        <v>0</v>
      </c>
      <c r="M54" s="57">
        <v>0</v>
      </c>
      <c r="N54" s="67">
        <f t="shared" si="2"/>
        <v>0</v>
      </c>
      <c r="O54" s="57">
        <v>5.5</v>
      </c>
      <c r="P54" s="57">
        <v>16.5</v>
      </c>
      <c r="Q54" s="57">
        <v>33</v>
      </c>
      <c r="R54" s="67">
        <f t="shared" si="4"/>
        <v>55</v>
      </c>
      <c r="S54" s="57">
        <v>0</v>
      </c>
      <c r="T54" s="57">
        <v>0</v>
      </c>
      <c r="U54" s="55">
        <v>8.4567019585866525</v>
      </c>
      <c r="V54" s="55">
        <v>1.9388103711858813</v>
      </c>
      <c r="W54" s="55">
        <v>7.0426459180828616</v>
      </c>
      <c r="X54" s="55">
        <v>17.930077302413093</v>
      </c>
      <c r="Y54" s="55">
        <v>18.016798608924013</v>
      </c>
      <c r="Z54" s="55">
        <v>18.761548882258094</v>
      </c>
      <c r="AA54" s="59">
        <f t="shared" si="3"/>
        <v>72.146583041450597</v>
      </c>
      <c r="AB54" s="57">
        <v>97.812611520422294</v>
      </c>
      <c r="AC54" s="57">
        <v>293.43783456126687</v>
      </c>
      <c r="AD54" s="57">
        <v>586.87566912253374</v>
      </c>
      <c r="AE54" s="59">
        <f t="shared" si="5"/>
        <v>1050.2726982456736</v>
      </c>
      <c r="AF54" s="55">
        <v>72.146583041450612</v>
      </c>
      <c r="AG54" s="55">
        <v>72.146583041450612</v>
      </c>
      <c r="AJ54"/>
    </row>
    <row r="55" spans="2:36" s="2" customFormat="1" ht="29.1" customHeight="1">
      <c r="B55" s="181" t="s">
        <v>274</v>
      </c>
      <c r="C55" s="124" t="s">
        <v>272</v>
      </c>
      <c r="D55" s="124" t="s">
        <v>275</v>
      </c>
      <c r="E55" s="179" t="s">
        <v>237</v>
      </c>
      <c r="F55" s="124"/>
      <c r="G55" s="23" t="s">
        <v>155</v>
      </c>
      <c r="H55" s="57">
        <v>0</v>
      </c>
      <c r="I55" s="57">
        <v>0</v>
      </c>
      <c r="J55" s="57">
        <v>0</v>
      </c>
      <c r="K55" s="57">
        <v>0</v>
      </c>
      <c r="L55" s="57">
        <v>0</v>
      </c>
      <c r="M55" s="57">
        <v>0</v>
      </c>
      <c r="N55" s="347">
        <f t="shared" si="2"/>
        <v>0</v>
      </c>
      <c r="O55" s="348">
        <v>0</v>
      </c>
      <c r="P55" s="348">
        <v>0</v>
      </c>
      <c r="Q55" s="348">
        <v>0</v>
      </c>
      <c r="R55" s="347">
        <f t="shared" si="4"/>
        <v>0</v>
      </c>
      <c r="S55" s="348">
        <v>0</v>
      </c>
      <c r="T55" s="348">
        <v>0</v>
      </c>
      <c r="U55" s="349">
        <v>0</v>
      </c>
      <c r="V55" s="349">
        <v>0</v>
      </c>
      <c r="W55" s="349">
        <v>0</v>
      </c>
      <c r="X55" s="349">
        <v>0</v>
      </c>
      <c r="Y55" s="349">
        <v>0</v>
      </c>
      <c r="Z55" s="349">
        <v>0</v>
      </c>
      <c r="AA55" s="350">
        <f t="shared" si="3"/>
        <v>0</v>
      </c>
      <c r="AB55" s="348">
        <v>0</v>
      </c>
      <c r="AC55" s="348">
        <v>0</v>
      </c>
      <c r="AD55" s="348">
        <v>0</v>
      </c>
      <c r="AE55" s="350">
        <f t="shared" si="5"/>
        <v>0</v>
      </c>
      <c r="AF55" s="349">
        <v>0</v>
      </c>
      <c r="AG55" s="349">
        <v>0</v>
      </c>
      <c r="AJ55"/>
    </row>
    <row r="56" spans="2:36" s="2" customFormat="1" ht="29.1" customHeight="1">
      <c r="B56" s="181" t="s">
        <v>276</v>
      </c>
      <c r="C56" s="124" t="s">
        <v>277</v>
      </c>
      <c r="D56" s="124" t="s">
        <v>278</v>
      </c>
      <c r="E56" s="179" t="s">
        <v>237</v>
      </c>
      <c r="F56" s="124"/>
      <c r="G56" s="23" t="s">
        <v>155</v>
      </c>
      <c r="H56" s="57">
        <v>3.45</v>
      </c>
      <c r="I56" s="57">
        <v>0</v>
      </c>
      <c r="J56" s="57">
        <v>0</v>
      </c>
      <c r="K56" s="57">
        <v>0</v>
      </c>
      <c r="L56" s="57">
        <v>0</v>
      </c>
      <c r="M56" s="57">
        <v>0</v>
      </c>
      <c r="N56" s="67">
        <f t="shared" si="2"/>
        <v>3.45</v>
      </c>
      <c r="O56" s="57">
        <v>0</v>
      </c>
      <c r="P56" s="57">
        <v>0</v>
      </c>
      <c r="Q56" s="57">
        <v>0</v>
      </c>
      <c r="R56" s="67">
        <f t="shared" si="4"/>
        <v>3.45</v>
      </c>
      <c r="S56" s="57">
        <v>3.45</v>
      </c>
      <c r="T56" s="57">
        <v>3.45</v>
      </c>
      <c r="U56" s="55">
        <v>0.15323181118827964</v>
      </c>
      <c r="V56" s="55">
        <v>0</v>
      </c>
      <c r="W56" s="55">
        <v>0</v>
      </c>
      <c r="X56" s="55">
        <v>0</v>
      </c>
      <c r="Y56" s="55">
        <v>0</v>
      </c>
      <c r="Z56" s="55">
        <v>0</v>
      </c>
      <c r="AA56" s="59">
        <f t="shared" si="3"/>
        <v>0.15323181118827964</v>
      </c>
      <c r="AB56" s="57">
        <v>0</v>
      </c>
      <c r="AC56" s="57">
        <v>0</v>
      </c>
      <c r="AD56" s="57">
        <v>0</v>
      </c>
      <c r="AE56" s="59">
        <f t="shared" si="5"/>
        <v>0.15323181118827964</v>
      </c>
      <c r="AF56" s="55">
        <v>0.15323181118827964</v>
      </c>
      <c r="AG56" s="55">
        <v>0.15323181118827964</v>
      </c>
      <c r="AJ56"/>
    </row>
    <row r="57" spans="2:36" s="2" customFormat="1" ht="29.1" customHeight="1">
      <c r="B57" s="181" t="s">
        <v>279</v>
      </c>
      <c r="C57" s="124" t="s">
        <v>280</v>
      </c>
      <c r="D57" s="124" t="s">
        <v>281</v>
      </c>
      <c r="E57" s="179" t="s">
        <v>282</v>
      </c>
      <c r="F57" s="124"/>
      <c r="G57" s="23" t="s">
        <v>159</v>
      </c>
      <c r="H57" s="57">
        <v>0</v>
      </c>
      <c r="I57" s="57">
        <v>0</v>
      </c>
      <c r="J57" s="57">
        <v>0</v>
      </c>
      <c r="K57" s="57">
        <v>0</v>
      </c>
      <c r="L57" s="57">
        <v>0</v>
      </c>
      <c r="M57" s="57">
        <v>0</v>
      </c>
      <c r="N57" s="67">
        <f t="shared" si="2"/>
        <v>0</v>
      </c>
      <c r="O57" s="57">
        <v>15792</v>
      </c>
      <c r="P57" s="57">
        <v>11844</v>
      </c>
      <c r="Q57" s="57">
        <v>11844</v>
      </c>
      <c r="R57" s="67">
        <f t="shared" si="4"/>
        <v>39480</v>
      </c>
      <c r="S57" s="57">
        <v>0</v>
      </c>
      <c r="T57" s="57">
        <v>0</v>
      </c>
      <c r="U57" s="55">
        <v>0.8549874176203649</v>
      </c>
      <c r="V57" s="55">
        <v>0.25419466286733527</v>
      </c>
      <c r="W57" s="55">
        <v>7.0424035492355808</v>
      </c>
      <c r="X57" s="55">
        <v>13.999721890856627</v>
      </c>
      <c r="Y57" s="55">
        <v>33.285474583268098</v>
      </c>
      <c r="Z57" s="55">
        <v>40.285335528696407</v>
      </c>
      <c r="AA57" s="59">
        <f t="shared" si="3"/>
        <v>95.722117632544411</v>
      </c>
      <c r="AB57" s="57">
        <v>318.07079910047941</v>
      </c>
      <c r="AC57" s="57">
        <v>238.55309932535957</v>
      </c>
      <c r="AD57" s="57">
        <v>238.55309932535957</v>
      </c>
      <c r="AE57" s="59">
        <f t="shared" si="5"/>
        <v>890.89911538374292</v>
      </c>
      <c r="AF57" s="55">
        <v>95.722117632544411</v>
      </c>
      <c r="AG57" s="55">
        <v>95.722117632544411</v>
      </c>
      <c r="AJ57"/>
    </row>
    <row r="58" spans="2:36" s="2" customFormat="1" ht="29.1" customHeight="1">
      <c r="B58" s="181" t="s">
        <v>283</v>
      </c>
      <c r="C58" s="124" t="s">
        <v>284</v>
      </c>
      <c r="D58" s="124" t="s">
        <v>285</v>
      </c>
      <c r="E58" s="179" t="s">
        <v>23</v>
      </c>
      <c r="F58" s="124"/>
      <c r="G58" s="23" t="s">
        <v>159</v>
      </c>
      <c r="H58" s="57">
        <v>0</v>
      </c>
      <c r="I58" s="57">
        <v>0</v>
      </c>
      <c r="J58" s="57">
        <v>0</v>
      </c>
      <c r="K58" s="57">
        <v>0</v>
      </c>
      <c r="L58" s="57">
        <v>0</v>
      </c>
      <c r="M58" s="57">
        <v>0</v>
      </c>
      <c r="N58" s="67">
        <f t="shared" si="2"/>
        <v>0</v>
      </c>
      <c r="O58" s="57">
        <v>3316.5</v>
      </c>
      <c r="P58" s="57">
        <v>1989.8999999999999</v>
      </c>
      <c r="Q58" s="57">
        <v>1326.6000000000001</v>
      </c>
      <c r="R58" s="67">
        <f t="shared" si="4"/>
        <v>6633</v>
      </c>
      <c r="S58" s="57">
        <v>0</v>
      </c>
      <c r="T58" s="57">
        <v>0</v>
      </c>
      <c r="U58" s="55">
        <v>0</v>
      </c>
      <c r="V58" s="55">
        <v>0</v>
      </c>
      <c r="W58" s="55">
        <v>0</v>
      </c>
      <c r="X58" s="55">
        <v>0</v>
      </c>
      <c r="Y58" s="55">
        <v>0</v>
      </c>
      <c r="Z58" s="55">
        <v>0</v>
      </c>
      <c r="AA58" s="59">
        <f t="shared" si="3"/>
        <v>0</v>
      </c>
      <c r="AB58" s="57">
        <v>260.46971083506475</v>
      </c>
      <c r="AC58" s="57">
        <v>156.28182650103884</v>
      </c>
      <c r="AD58" s="57">
        <v>104.1878843340259</v>
      </c>
      <c r="AE58" s="59">
        <f t="shared" si="5"/>
        <v>520.93942167012949</v>
      </c>
      <c r="AF58" s="55">
        <v>0</v>
      </c>
      <c r="AG58" s="55">
        <v>0</v>
      </c>
      <c r="AJ58"/>
    </row>
    <row r="59" spans="2:36" s="2" customFormat="1" ht="29.1" customHeight="1">
      <c r="B59" s="181" t="s">
        <v>286</v>
      </c>
      <c r="C59" s="124" t="s">
        <v>287</v>
      </c>
      <c r="D59" s="124" t="s">
        <v>288</v>
      </c>
      <c r="E59" s="179" t="s">
        <v>158</v>
      </c>
      <c r="F59" s="124">
        <v>1.28</v>
      </c>
      <c r="G59" s="23" t="s">
        <v>159</v>
      </c>
      <c r="H59" s="57">
        <v>0</v>
      </c>
      <c r="I59" s="57">
        <v>0</v>
      </c>
      <c r="J59" s="57">
        <v>0</v>
      </c>
      <c r="K59" s="57">
        <v>0</v>
      </c>
      <c r="L59" s="57">
        <v>0</v>
      </c>
      <c r="M59" s="57">
        <v>0</v>
      </c>
      <c r="N59" s="347">
        <f t="shared" si="2"/>
        <v>0</v>
      </c>
      <c r="O59" s="348">
        <v>0</v>
      </c>
      <c r="P59" s="348">
        <v>0</v>
      </c>
      <c r="Q59" s="348">
        <v>0</v>
      </c>
      <c r="R59" s="347">
        <f t="shared" si="4"/>
        <v>0</v>
      </c>
      <c r="S59" s="348">
        <v>0</v>
      </c>
      <c r="T59" s="348">
        <v>0</v>
      </c>
      <c r="U59" s="349">
        <v>0</v>
      </c>
      <c r="V59" s="349">
        <v>0</v>
      </c>
      <c r="W59" s="349">
        <v>0</v>
      </c>
      <c r="X59" s="349">
        <v>0</v>
      </c>
      <c r="Y59" s="349">
        <v>0</v>
      </c>
      <c r="Z59" s="349">
        <v>0</v>
      </c>
      <c r="AA59" s="350">
        <f t="shared" si="3"/>
        <v>0</v>
      </c>
      <c r="AB59" s="348">
        <v>0</v>
      </c>
      <c r="AC59" s="348">
        <v>0</v>
      </c>
      <c r="AD59" s="348">
        <v>0</v>
      </c>
      <c r="AE59" s="350">
        <f t="shared" si="5"/>
        <v>0</v>
      </c>
      <c r="AF59" s="349">
        <v>0</v>
      </c>
      <c r="AG59" s="349">
        <v>0</v>
      </c>
      <c r="AJ59"/>
    </row>
    <row r="60" spans="2:36" s="2" customFormat="1" ht="29.1" customHeight="1">
      <c r="B60" s="181" t="s">
        <v>289</v>
      </c>
      <c r="C60" s="124" t="s">
        <v>287</v>
      </c>
      <c r="D60" s="124" t="s">
        <v>290</v>
      </c>
      <c r="E60" s="179" t="s">
        <v>158</v>
      </c>
      <c r="F60" s="124" t="s">
        <v>291</v>
      </c>
      <c r="G60" s="23" t="s">
        <v>159</v>
      </c>
      <c r="H60" s="57">
        <v>142962</v>
      </c>
      <c r="I60" s="57">
        <v>0</v>
      </c>
      <c r="J60" s="57">
        <v>0</v>
      </c>
      <c r="K60" s="57">
        <v>14153</v>
      </c>
      <c r="L60" s="57">
        <v>22441</v>
      </c>
      <c r="M60" s="57">
        <v>112969</v>
      </c>
      <c r="N60" s="67">
        <f t="shared" si="2"/>
        <v>292525</v>
      </c>
      <c r="O60" s="57">
        <v>0</v>
      </c>
      <c r="P60" s="57">
        <v>0</v>
      </c>
      <c r="Q60" s="57">
        <v>0</v>
      </c>
      <c r="R60" s="67">
        <f t="shared" si="4"/>
        <v>292525</v>
      </c>
      <c r="S60" s="57">
        <v>292525</v>
      </c>
      <c r="T60" s="57">
        <v>292525</v>
      </c>
      <c r="U60" s="55">
        <v>16.520362582693942</v>
      </c>
      <c r="V60" s="55">
        <v>5.6223069326443902</v>
      </c>
      <c r="W60" s="55">
        <v>5.8980699791236431</v>
      </c>
      <c r="X60" s="55">
        <v>3.2031426682132058</v>
      </c>
      <c r="Y60" s="55">
        <v>0.90523288203587771</v>
      </c>
      <c r="Z60" s="55">
        <v>1.5349548890835181E-2</v>
      </c>
      <c r="AA60" s="59">
        <f t="shared" si="3"/>
        <v>32.164464593601892</v>
      </c>
      <c r="AB60" s="57">
        <v>0</v>
      </c>
      <c r="AC60" s="57">
        <v>0</v>
      </c>
      <c r="AD60" s="57">
        <v>0</v>
      </c>
      <c r="AE60" s="59">
        <f t="shared" si="5"/>
        <v>32.164464593601892</v>
      </c>
      <c r="AF60" s="55">
        <v>32.164464593601892</v>
      </c>
      <c r="AG60" s="55">
        <v>32.164464593601892</v>
      </c>
      <c r="AJ60"/>
    </row>
    <row r="61" spans="2:36" s="2" customFormat="1" ht="29.1" customHeight="1">
      <c r="B61" s="181" t="s">
        <v>292</v>
      </c>
      <c r="C61" s="124" t="s">
        <v>287</v>
      </c>
      <c r="D61" s="124" t="s">
        <v>293</v>
      </c>
      <c r="E61" s="179" t="s">
        <v>158</v>
      </c>
      <c r="F61" s="124">
        <v>1.28</v>
      </c>
      <c r="G61" s="23" t="s">
        <v>159</v>
      </c>
      <c r="H61" s="57">
        <v>0</v>
      </c>
      <c r="I61" s="57">
        <v>0</v>
      </c>
      <c r="J61" s="57">
        <v>0</v>
      </c>
      <c r="K61" s="57">
        <v>0</v>
      </c>
      <c r="L61" s="57">
        <v>0</v>
      </c>
      <c r="M61" s="57">
        <v>0</v>
      </c>
      <c r="N61" s="67">
        <f t="shared" si="2"/>
        <v>0</v>
      </c>
      <c r="O61" s="57">
        <v>0</v>
      </c>
      <c r="P61" s="57">
        <v>0</v>
      </c>
      <c r="Q61" s="57">
        <v>0</v>
      </c>
      <c r="R61" s="67">
        <f t="shared" si="4"/>
        <v>0</v>
      </c>
      <c r="S61" s="57">
        <v>0</v>
      </c>
      <c r="T61" s="57">
        <v>0</v>
      </c>
      <c r="U61" s="55">
        <v>0</v>
      </c>
      <c r="V61" s="55">
        <v>0</v>
      </c>
      <c r="W61" s="55">
        <v>0</v>
      </c>
      <c r="X61" s="55">
        <v>0</v>
      </c>
      <c r="Y61" s="55">
        <v>0</v>
      </c>
      <c r="Z61" s="55">
        <v>0</v>
      </c>
      <c r="AA61" s="59">
        <f t="shared" si="3"/>
        <v>0</v>
      </c>
      <c r="AB61" s="57">
        <v>0</v>
      </c>
      <c r="AC61" s="57">
        <v>0</v>
      </c>
      <c r="AD61" s="57">
        <v>0</v>
      </c>
      <c r="AE61" s="59">
        <f t="shared" si="5"/>
        <v>0</v>
      </c>
      <c r="AF61" s="55">
        <v>0</v>
      </c>
      <c r="AG61" s="55">
        <v>0</v>
      </c>
      <c r="AJ61"/>
    </row>
    <row r="62" spans="2:36" s="2" customFormat="1" ht="29.1" customHeight="1">
      <c r="B62" s="181" t="s">
        <v>294</v>
      </c>
      <c r="C62" s="124" t="s">
        <v>287</v>
      </c>
      <c r="D62" s="124" t="s">
        <v>295</v>
      </c>
      <c r="E62" s="179" t="s">
        <v>158</v>
      </c>
      <c r="F62" s="124">
        <v>1.28</v>
      </c>
      <c r="G62" s="23" t="s">
        <v>159</v>
      </c>
      <c r="H62" s="57">
        <v>1270</v>
      </c>
      <c r="I62" s="57">
        <v>0</v>
      </c>
      <c r="J62" s="57">
        <v>0</v>
      </c>
      <c r="K62" s="57">
        <v>52</v>
      </c>
      <c r="L62" s="57">
        <v>10</v>
      </c>
      <c r="M62" s="57">
        <v>3000</v>
      </c>
      <c r="N62" s="67">
        <f t="shared" ref="N62" si="6">SUM(H62:M62)</f>
        <v>4332</v>
      </c>
      <c r="O62" s="57">
        <v>1420513.7072879486</v>
      </c>
      <c r="P62" s="57">
        <v>1775642.1341099355</v>
      </c>
      <c r="Q62" s="57">
        <v>355128.42682198714</v>
      </c>
      <c r="R62" s="67">
        <f t="shared" si="4"/>
        <v>3555616.2682198714</v>
      </c>
      <c r="S62" s="57">
        <v>4332</v>
      </c>
      <c r="T62" s="57">
        <v>4332</v>
      </c>
      <c r="U62" s="55">
        <v>0.42819987496169615</v>
      </c>
      <c r="V62" s="55">
        <v>3.4726549715447664E-3</v>
      </c>
      <c r="W62" s="55">
        <v>2.4599481697819265</v>
      </c>
      <c r="X62" s="55">
        <v>4.9149695800116238</v>
      </c>
      <c r="Y62" s="55">
        <v>7.3715350481898918</v>
      </c>
      <c r="Z62" s="55">
        <v>9.8287133975865224</v>
      </c>
      <c r="AA62" s="59">
        <f t="shared" ref="AA62" si="7">SUM(U62:Z62)</f>
        <v>25.006838725503204</v>
      </c>
      <c r="AB62" s="57">
        <v>356.9485082393096</v>
      </c>
      <c r="AC62" s="57">
        <v>446.18563529913695</v>
      </c>
      <c r="AD62" s="57">
        <v>89.237127059827401</v>
      </c>
      <c r="AE62" s="59">
        <f t="shared" si="5"/>
        <v>917.37810932377715</v>
      </c>
      <c r="AF62" s="55">
        <v>25.006838725503208</v>
      </c>
      <c r="AG62" s="55">
        <v>25.006838725503208</v>
      </c>
      <c r="AJ62"/>
    </row>
    <row r="63" spans="2:36" s="2" customFormat="1" ht="29.1" customHeight="1">
      <c r="B63" s="181" t="s">
        <v>296</v>
      </c>
      <c r="C63" s="124" t="s">
        <v>297</v>
      </c>
      <c r="D63" s="124" t="s">
        <v>298</v>
      </c>
      <c r="E63" s="179" t="s">
        <v>23</v>
      </c>
      <c r="F63" s="124"/>
      <c r="G63" s="23" t="s">
        <v>159</v>
      </c>
      <c r="H63" s="57">
        <v>23</v>
      </c>
      <c r="I63" s="57">
        <v>39</v>
      </c>
      <c r="J63" s="57">
        <v>2</v>
      </c>
      <c r="K63" s="57">
        <v>3</v>
      </c>
      <c r="L63" s="57">
        <v>7</v>
      </c>
      <c r="M63" s="57">
        <v>51</v>
      </c>
      <c r="N63" s="67">
        <f t="shared" si="2"/>
        <v>125</v>
      </c>
      <c r="O63" s="57">
        <v>39</v>
      </c>
      <c r="P63" s="57">
        <v>58.5</v>
      </c>
      <c r="Q63" s="57">
        <v>97.5</v>
      </c>
      <c r="R63" s="67">
        <f t="shared" si="4"/>
        <v>320</v>
      </c>
      <c r="S63" s="57">
        <v>0</v>
      </c>
      <c r="T63" s="57">
        <v>0</v>
      </c>
      <c r="U63" s="55">
        <v>0</v>
      </c>
      <c r="V63" s="55">
        <v>0</v>
      </c>
      <c r="W63" s="55">
        <v>0</v>
      </c>
      <c r="X63" s="55">
        <v>0</v>
      </c>
      <c r="Y63" s="55">
        <v>0</v>
      </c>
      <c r="Z63" s="55">
        <v>0</v>
      </c>
      <c r="AA63" s="59">
        <f t="shared" si="3"/>
        <v>0</v>
      </c>
      <c r="AB63" s="57">
        <v>44.157715827508056</v>
      </c>
      <c r="AC63" s="57">
        <v>66.236573741262077</v>
      </c>
      <c r="AD63" s="57">
        <v>110.39428956877013</v>
      </c>
      <c r="AE63" s="59">
        <f t="shared" si="5"/>
        <v>220.78857913754027</v>
      </c>
      <c r="AF63" s="55">
        <v>0</v>
      </c>
      <c r="AG63" s="55">
        <v>0</v>
      </c>
      <c r="AJ63"/>
    </row>
    <row r="64" spans="2:36" s="2" customFormat="1" ht="29.1" customHeight="1">
      <c r="B64" s="181" t="s">
        <v>299</v>
      </c>
      <c r="C64" s="124" t="s">
        <v>241</v>
      </c>
      <c r="D64" s="124" t="s">
        <v>300</v>
      </c>
      <c r="E64" s="179" t="s">
        <v>23</v>
      </c>
      <c r="F64" s="124"/>
      <c r="G64" s="23" t="s">
        <v>159</v>
      </c>
      <c r="H64" s="57">
        <v>0</v>
      </c>
      <c r="I64" s="57">
        <v>0</v>
      </c>
      <c r="J64" s="57">
        <v>0</v>
      </c>
      <c r="K64" s="57">
        <v>0</v>
      </c>
      <c r="L64" s="57">
        <v>0</v>
      </c>
      <c r="M64" s="57">
        <v>0</v>
      </c>
      <c r="N64" s="347">
        <f t="shared" si="2"/>
        <v>0</v>
      </c>
      <c r="O64" s="348">
        <v>0</v>
      </c>
      <c r="P64" s="348">
        <v>0</v>
      </c>
      <c r="Q64" s="348">
        <v>0</v>
      </c>
      <c r="R64" s="347">
        <f t="shared" si="4"/>
        <v>0</v>
      </c>
      <c r="S64" s="348">
        <v>0</v>
      </c>
      <c r="T64" s="348">
        <v>0</v>
      </c>
      <c r="U64" s="349">
        <v>0</v>
      </c>
      <c r="V64" s="349">
        <v>0</v>
      </c>
      <c r="W64" s="349">
        <v>0</v>
      </c>
      <c r="X64" s="349">
        <v>0</v>
      </c>
      <c r="Y64" s="349">
        <v>0</v>
      </c>
      <c r="Z64" s="349">
        <v>0</v>
      </c>
      <c r="AA64" s="350">
        <f t="shared" si="3"/>
        <v>0</v>
      </c>
      <c r="AB64" s="348">
        <v>0</v>
      </c>
      <c r="AC64" s="348">
        <v>0</v>
      </c>
      <c r="AD64" s="348">
        <v>0</v>
      </c>
      <c r="AE64" s="350">
        <f t="shared" si="5"/>
        <v>0</v>
      </c>
      <c r="AF64" s="349">
        <v>0</v>
      </c>
      <c r="AG64" s="349">
        <v>0</v>
      </c>
      <c r="AJ64"/>
    </row>
    <row r="65" spans="2:36" s="2" customFormat="1" ht="29.1" customHeight="1">
      <c r="B65" s="181" t="s">
        <v>301</v>
      </c>
      <c r="C65" s="124" t="s">
        <v>37</v>
      </c>
      <c r="D65" s="124" t="s">
        <v>302</v>
      </c>
      <c r="E65" s="179" t="s">
        <v>154</v>
      </c>
      <c r="F65" s="124">
        <v>1.07</v>
      </c>
      <c r="G65" s="23" t="s">
        <v>155</v>
      </c>
      <c r="H65" s="57">
        <v>3.5</v>
      </c>
      <c r="I65" s="57">
        <v>3.5</v>
      </c>
      <c r="J65" s="57">
        <v>3.5</v>
      </c>
      <c r="K65" s="57">
        <v>3.5</v>
      </c>
      <c r="L65" s="57">
        <v>4.5</v>
      </c>
      <c r="M65" s="57">
        <v>4.5</v>
      </c>
      <c r="N65" s="67">
        <f t="shared" si="2"/>
        <v>23</v>
      </c>
      <c r="O65" s="57">
        <v>18</v>
      </c>
      <c r="P65" s="57">
        <v>4</v>
      </c>
      <c r="Q65" s="57">
        <v>3</v>
      </c>
      <c r="R65" s="67">
        <f t="shared" si="4"/>
        <v>48</v>
      </c>
      <c r="S65" s="57">
        <v>23</v>
      </c>
      <c r="T65" s="57">
        <v>20</v>
      </c>
      <c r="U65" s="55">
        <v>2.6932790160946167</v>
      </c>
      <c r="V65" s="55">
        <v>2.8098810787608515</v>
      </c>
      <c r="W65" s="55">
        <v>3.0339399442763626</v>
      </c>
      <c r="X65" s="55">
        <v>3.264857754654594</v>
      </c>
      <c r="Y65" s="55">
        <v>3.479771360353145</v>
      </c>
      <c r="Z65" s="55">
        <v>3.7061165408228969</v>
      </c>
      <c r="AA65" s="59">
        <f t="shared" si="3"/>
        <v>18.987845694962466</v>
      </c>
      <c r="AB65" s="57">
        <v>0.31</v>
      </c>
      <c r="AC65" s="57">
        <v>0.06</v>
      </c>
      <c r="AD65" s="57">
        <v>0.06</v>
      </c>
      <c r="AE65" s="59">
        <f t="shared" si="5"/>
        <v>19.417845694962466</v>
      </c>
      <c r="AF65" s="55">
        <v>18.987845694962466</v>
      </c>
      <c r="AG65" s="55">
        <v>18.987845694962466</v>
      </c>
      <c r="AJ65"/>
    </row>
    <row r="66" spans="2:36" s="2" customFormat="1" ht="29.1" customHeight="1">
      <c r="B66" s="181" t="s">
        <v>303</v>
      </c>
      <c r="C66" s="124" t="s">
        <v>222</v>
      </c>
      <c r="D66" s="124" t="s">
        <v>304</v>
      </c>
      <c r="E66" s="179" t="s">
        <v>23</v>
      </c>
      <c r="F66" s="124"/>
      <c r="G66" s="23" t="s">
        <v>155</v>
      </c>
      <c r="H66" s="57">
        <v>0</v>
      </c>
      <c r="I66" s="57">
        <v>0</v>
      </c>
      <c r="J66" s="57">
        <v>0</v>
      </c>
      <c r="K66" s="57">
        <v>0</v>
      </c>
      <c r="L66" s="57">
        <v>0</v>
      </c>
      <c r="M66" s="57">
        <v>0</v>
      </c>
      <c r="N66" s="67">
        <f t="shared" si="2"/>
        <v>0</v>
      </c>
      <c r="O66" s="57">
        <v>0</v>
      </c>
      <c r="P66" s="57">
        <v>0</v>
      </c>
      <c r="Q66" s="57">
        <v>0</v>
      </c>
      <c r="R66" s="67">
        <f t="shared" si="4"/>
        <v>0</v>
      </c>
      <c r="S66" s="57">
        <v>0</v>
      </c>
      <c r="T66" s="57">
        <v>0</v>
      </c>
      <c r="U66" s="55">
        <v>0.34853173938461546</v>
      </c>
      <c r="V66" s="55">
        <v>0.36362097428157247</v>
      </c>
      <c r="W66" s="55">
        <v>0.39261597467180365</v>
      </c>
      <c r="X66" s="55">
        <v>0.42249857711479699</v>
      </c>
      <c r="Y66" s="55">
        <v>0.4503101081013452</v>
      </c>
      <c r="Z66" s="55">
        <v>0.47960097584249711</v>
      </c>
      <c r="AA66" s="59">
        <f t="shared" si="3"/>
        <v>2.4571783493966306</v>
      </c>
      <c r="AB66" s="57">
        <v>0</v>
      </c>
      <c r="AC66" s="57">
        <v>0</v>
      </c>
      <c r="AD66" s="57">
        <v>0</v>
      </c>
      <c r="AE66" s="59">
        <f t="shared" si="5"/>
        <v>2.4571783493966306</v>
      </c>
      <c r="AF66" s="55">
        <v>2.4571783493966306</v>
      </c>
      <c r="AG66" s="55">
        <v>2.4571783493966306</v>
      </c>
      <c r="AJ66"/>
    </row>
    <row r="67" spans="2:36" s="2" customFormat="1" ht="29.1" customHeight="1">
      <c r="B67" s="181" t="s">
        <v>305</v>
      </c>
      <c r="C67" s="124" t="s">
        <v>165</v>
      </c>
      <c r="D67" s="124" t="s">
        <v>306</v>
      </c>
      <c r="E67" s="179" t="s">
        <v>23</v>
      </c>
      <c r="F67" s="124">
        <v>1.19</v>
      </c>
      <c r="G67" s="23" t="s">
        <v>155</v>
      </c>
      <c r="H67" s="57">
        <v>0</v>
      </c>
      <c r="I67" s="57">
        <v>0</v>
      </c>
      <c r="J67" s="57">
        <v>0</v>
      </c>
      <c r="K67" s="57">
        <v>0</v>
      </c>
      <c r="L67" s="57">
        <v>0</v>
      </c>
      <c r="M67" s="57">
        <v>0</v>
      </c>
      <c r="N67" s="347">
        <f t="shared" si="2"/>
        <v>0</v>
      </c>
      <c r="O67" s="348">
        <v>0</v>
      </c>
      <c r="P67" s="348">
        <v>0</v>
      </c>
      <c r="Q67" s="348">
        <v>0</v>
      </c>
      <c r="R67" s="347">
        <f t="shared" si="4"/>
        <v>0</v>
      </c>
      <c r="S67" s="348">
        <v>0</v>
      </c>
      <c r="T67" s="348">
        <v>0</v>
      </c>
      <c r="U67" s="349">
        <v>0</v>
      </c>
      <c r="V67" s="349">
        <v>0</v>
      </c>
      <c r="W67" s="349">
        <v>0</v>
      </c>
      <c r="X67" s="349">
        <v>0</v>
      </c>
      <c r="Y67" s="349">
        <v>0</v>
      </c>
      <c r="Z67" s="349">
        <v>0</v>
      </c>
      <c r="AA67" s="350">
        <f t="shared" si="3"/>
        <v>0</v>
      </c>
      <c r="AB67" s="348">
        <v>0</v>
      </c>
      <c r="AC67" s="348">
        <v>0</v>
      </c>
      <c r="AD67" s="348">
        <v>0</v>
      </c>
      <c r="AE67" s="350">
        <f t="shared" si="5"/>
        <v>0</v>
      </c>
      <c r="AF67" s="349">
        <v>0</v>
      </c>
      <c r="AG67" s="349">
        <v>0</v>
      </c>
      <c r="AJ67"/>
    </row>
    <row r="68" spans="2:36" s="2" customFormat="1" ht="29.1" customHeight="1">
      <c r="B68" s="181" t="s">
        <v>307</v>
      </c>
      <c r="C68" s="124" t="s">
        <v>308</v>
      </c>
      <c r="D68" s="124" t="s">
        <v>309</v>
      </c>
      <c r="E68" s="180" t="s">
        <v>111</v>
      </c>
      <c r="F68" s="124">
        <v>1.34</v>
      </c>
      <c r="G68" s="23" t="s">
        <v>193</v>
      </c>
      <c r="H68" s="57">
        <v>0</v>
      </c>
      <c r="I68" s="57">
        <v>0</v>
      </c>
      <c r="J68" s="57">
        <v>0</v>
      </c>
      <c r="K68" s="57">
        <v>0</v>
      </c>
      <c r="L68" s="57">
        <v>0</v>
      </c>
      <c r="M68" s="57">
        <v>0</v>
      </c>
      <c r="N68" s="67">
        <f t="shared" ref="N68" si="8">SUM(H68:M68)</f>
        <v>0</v>
      </c>
      <c r="O68" s="57">
        <v>93401</v>
      </c>
      <c r="P68" s="57">
        <v>0</v>
      </c>
      <c r="Q68" s="57">
        <v>0</v>
      </c>
      <c r="R68" s="67">
        <f t="shared" si="4"/>
        <v>93401</v>
      </c>
      <c r="S68" s="57">
        <v>0</v>
      </c>
      <c r="T68" s="57">
        <v>0</v>
      </c>
      <c r="U68" s="55">
        <v>0</v>
      </c>
      <c r="V68" s="55">
        <v>0</v>
      </c>
      <c r="W68" s="55">
        <v>0</v>
      </c>
      <c r="X68" s="55">
        <v>0</v>
      </c>
      <c r="Y68" s="55">
        <v>0</v>
      </c>
      <c r="Z68" s="55">
        <v>0</v>
      </c>
      <c r="AA68" s="59">
        <f t="shared" ref="AA68" si="9">SUM(U68:Z68)</f>
        <v>0</v>
      </c>
      <c r="AB68" s="57">
        <v>49.172000000000004</v>
      </c>
      <c r="AC68" s="57">
        <v>0</v>
      </c>
      <c r="AD68" s="57">
        <v>0</v>
      </c>
      <c r="AE68" s="59">
        <f t="shared" si="5"/>
        <v>49.172000000000004</v>
      </c>
      <c r="AF68" s="55">
        <v>0</v>
      </c>
      <c r="AG68" s="55">
        <v>0</v>
      </c>
      <c r="AJ68"/>
    </row>
    <row r="69" spans="2:36" s="2" customFormat="1" ht="29.1" customHeight="1">
      <c r="B69" s="181" t="s">
        <v>310</v>
      </c>
      <c r="C69" s="124" t="s">
        <v>311</v>
      </c>
      <c r="D69" s="124" t="s">
        <v>312</v>
      </c>
      <c r="E69" s="180"/>
      <c r="F69" s="124"/>
      <c r="G69" s="182"/>
      <c r="H69" s="183"/>
      <c r="I69" s="183"/>
      <c r="J69" s="183"/>
      <c r="K69" s="183"/>
      <c r="L69" s="183"/>
      <c r="M69" s="183"/>
      <c r="N69" s="183"/>
      <c r="O69" s="273"/>
      <c r="P69" s="273"/>
      <c r="Q69" s="273"/>
      <c r="R69" s="183"/>
      <c r="S69" s="183"/>
      <c r="T69" s="183"/>
      <c r="U69" s="55">
        <v>75.028576000673141</v>
      </c>
      <c r="V69" s="55">
        <v>81.816549381061165</v>
      </c>
      <c r="W69" s="55">
        <v>59.226482451927964</v>
      </c>
      <c r="X69" s="55">
        <v>53.514224353070119</v>
      </c>
      <c r="Y69" s="55">
        <v>49.465213760658472</v>
      </c>
      <c r="Z69" s="55">
        <v>42.082332788269952</v>
      </c>
      <c r="AA69" s="59">
        <f t="shared" ref="AA69" si="10">SUM(U69:Z69)</f>
        <v>361.13337873566081</v>
      </c>
      <c r="AB69" s="57">
        <v>325.33</v>
      </c>
      <c r="AC69" s="57">
        <v>67.739999999999995</v>
      </c>
      <c r="AD69" s="57">
        <v>87.63</v>
      </c>
      <c r="AE69" s="59">
        <f t="shared" si="5"/>
        <v>841.83337873566074</v>
      </c>
      <c r="AF69" s="55">
        <v>423.11012292170733</v>
      </c>
      <c r="AG69" s="55">
        <v>414.08863725767338</v>
      </c>
      <c r="AJ69"/>
    </row>
    <row r="70" spans="2:36" s="2" customFormat="1" ht="29.1" customHeight="1">
      <c r="B70" s="181" t="s">
        <v>313</v>
      </c>
      <c r="C70" s="124" t="s">
        <v>311</v>
      </c>
      <c r="D70" s="124" t="s">
        <v>314</v>
      </c>
      <c r="E70" s="180"/>
      <c r="F70" s="124"/>
      <c r="G70" s="182"/>
      <c r="H70" s="183"/>
      <c r="I70" s="183"/>
      <c r="J70" s="183"/>
      <c r="K70" s="183"/>
      <c r="L70" s="183"/>
      <c r="M70" s="183"/>
      <c r="N70" s="183"/>
      <c r="O70" s="273"/>
      <c r="P70" s="273"/>
      <c r="Q70" s="273"/>
      <c r="R70" s="183"/>
      <c r="S70" s="183"/>
      <c r="T70" s="183"/>
      <c r="U70" s="55">
        <v>0</v>
      </c>
      <c r="V70" s="55">
        <v>0</v>
      </c>
      <c r="W70" s="55">
        <v>0</v>
      </c>
      <c r="X70" s="55">
        <v>0</v>
      </c>
      <c r="Y70" s="55">
        <v>0</v>
      </c>
      <c r="Z70" s="55">
        <v>0</v>
      </c>
      <c r="AA70" s="59">
        <f>SUM(U70:Z70)</f>
        <v>0</v>
      </c>
      <c r="AB70" s="57">
        <v>0</v>
      </c>
      <c r="AC70" s="57">
        <v>0</v>
      </c>
      <c r="AD70" s="57">
        <v>0</v>
      </c>
      <c r="AE70" s="59">
        <f t="shared" si="5"/>
        <v>0</v>
      </c>
      <c r="AF70" s="55">
        <v>0</v>
      </c>
      <c r="AG70" s="55">
        <v>0</v>
      </c>
      <c r="AJ70"/>
    </row>
    <row r="71" spans="2:36" s="2" customFormat="1" ht="29.1" customHeight="1">
      <c r="B71" s="181" t="s">
        <v>315</v>
      </c>
      <c r="C71" s="184" t="s">
        <v>148</v>
      </c>
      <c r="D71" s="184"/>
      <c r="E71" s="180"/>
      <c r="F71" s="144"/>
      <c r="G71" s="182"/>
      <c r="H71" s="182"/>
      <c r="I71" s="182"/>
      <c r="J71" s="182"/>
      <c r="K71" s="182"/>
      <c r="L71" s="182"/>
      <c r="M71" s="182"/>
      <c r="N71" s="182"/>
      <c r="O71" s="182"/>
      <c r="P71" s="182"/>
      <c r="Q71" s="182"/>
      <c r="R71" s="182"/>
      <c r="S71" s="182"/>
      <c r="T71" s="182"/>
      <c r="U71" s="59">
        <f>SUM(U12:U70)</f>
        <v>490.06152150673347</v>
      </c>
      <c r="V71" s="59">
        <f t="shared" ref="V71:AC71" si="11">SUM(V12:V70)</f>
        <v>550.3761948360318</v>
      </c>
      <c r="W71" s="59">
        <f t="shared" si="11"/>
        <v>582.94262747749724</v>
      </c>
      <c r="X71" s="59">
        <f t="shared" si="11"/>
        <v>539.47533104676154</v>
      </c>
      <c r="Y71" s="59">
        <f t="shared" si="11"/>
        <v>583.13376529842617</v>
      </c>
      <c r="Z71" s="59">
        <f t="shared" si="11"/>
        <v>597.7895368727128</v>
      </c>
      <c r="AA71" s="59">
        <f t="shared" si="11"/>
        <v>3343.7789770381619</v>
      </c>
      <c r="AB71" s="59">
        <f t="shared" si="11"/>
        <v>4886.7771876401021</v>
      </c>
      <c r="AC71" s="59">
        <f t="shared" si="11"/>
        <v>6392.8495553774228</v>
      </c>
      <c r="AD71" s="59">
        <f t="shared" ref="AD71" si="12">SUM(AD12:AD70)</f>
        <v>9230.0229952512618</v>
      </c>
      <c r="AE71" s="59">
        <f>SUM(AE12:AE70)</f>
        <v>23853.428715306942</v>
      </c>
      <c r="AF71" s="59">
        <f>SUM(AF12:AF70)</f>
        <v>3581.4384729434751</v>
      </c>
      <c r="AG71" s="59">
        <f>SUM(AG12:AG70)</f>
        <v>3121.982534582296</v>
      </c>
      <c r="AJ71"/>
    </row>
    <row r="72" spans="2:36">
      <c r="H72" s="2"/>
      <c r="I72" s="2"/>
      <c r="J72" s="2"/>
      <c r="K72" s="2"/>
      <c r="L72" s="2"/>
      <c r="M72" s="2"/>
    </row>
    <row r="74" spans="2:36">
      <c r="B74" s="69" t="s">
        <v>137</v>
      </c>
    </row>
    <row r="75" spans="2:36">
      <c r="B75" s="30" t="s">
        <v>316</v>
      </c>
      <c r="AA75" s="214"/>
    </row>
    <row r="76" spans="2:36">
      <c r="B76"/>
    </row>
    <row r="77" spans="2:36">
      <c r="X77" s="30" t="s">
        <v>317</v>
      </c>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row r="99" spans="1:6">
      <c r="A99"/>
      <c r="B99"/>
      <c r="C99"/>
      <c r="D99"/>
      <c r="E99"/>
      <c r="F99"/>
    </row>
    <row r="100" spans="1:6">
      <c r="A100"/>
      <c r="B100"/>
      <c r="C100"/>
      <c r="D100"/>
      <c r="E100"/>
      <c r="F100"/>
    </row>
    <row r="101" spans="1:6">
      <c r="A101"/>
      <c r="B101"/>
      <c r="C101"/>
      <c r="D101"/>
      <c r="E101"/>
      <c r="F101"/>
    </row>
  </sheetData>
  <autoFilter ref="A11:AJ71" xr:uid="{C00DAD5A-0D46-48AF-8948-5C5BE6DB068D}"/>
  <mergeCells count="3">
    <mergeCell ref="H9:T9"/>
    <mergeCell ref="U9:AG9"/>
    <mergeCell ref="B7:D7"/>
  </mergeCells>
  <phoneticPr fontId="10" type="noConversion"/>
  <conditionalFormatting sqref="G12:G68">
    <cfRule type="containsText" dxfId="102" priority="1" operator="containsText" text="Select">
      <formula>NOT(ISERROR(SEARCH("Select",G12)))</formula>
    </cfRule>
  </conditionalFormatting>
  <pageMargins left="0.7" right="0.7" top="0.75" bottom="0.75" header="0.3" footer="0.3"/>
  <headerFooter>
    <oddHeader>&amp;C&amp;"Calibri"&amp;7&amp;K000000 Client Confidential&amp;1#_x000D_</oddHead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47075C8-3659-4404-BFDF-33AA64A529AC}">
          <x14:formula1>
            <xm:f>'Dropdown options'!$D$4:$D$9</xm:f>
          </x14:formula1>
          <xm:sqref>G12:G68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FEF4-7CE2-4BDC-89C7-A703CCEAE416}">
  <dimension ref="A1:AR102"/>
  <sheetViews>
    <sheetView zoomScale="55" zoomScaleNormal="55" workbookViewId="0">
      <selection activeCell="B6" sqref="B6:F6"/>
    </sheetView>
  </sheetViews>
  <sheetFormatPr defaultColWidth="9" defaultRowHeight="14.45" customHeight="1"/>
  <cols>
    <col min="1" max="1" width="8.85546875" style="6" customWidth="1"/>
    <col min="2" max="2" width="16.42578125" style="6" customWidth="1"/>
    <col min="3" max="3" width="11.42578125" style="6" customWidth="1"/>
    <col min="4" max="4" width="24.42578125" style="6" bestFit="1" customWidth="1"/>
    <col min="5" max="5" width="27.7109375" style="10" customWidth="1"/>
    <col min="6" max="6" width="49.42578125" style="10" customWidth="1"/>
    <col min="7" max="7" width="39.42578125" style="10" bestFit="1" customWidth="1"/>
    <col min="8" max="21" width="18.85546875" style="6" customWidth="1"/>
    <col min="22" max="22" width="16.42578125" style="6" bestFit="1" customWidth="1"/>
    <col min="23" max="23" width="9" style="6"/>
    <col min="24" max="24" width="22.42578125" style="6" bestFit="1" customWidth="1"/>
    <col min="25" max="25" width="13.42578125" style="6" bestFit="1" customWidth="1"/>
    <col min="26" max="26" width="24" style="6" customWidth="1"/>
    <col min="27" max="27" width="17.42578125" style="6" customWidth="1"/>
    <col min="28" max="28" width="10.140625" style="6" bestFit="1" customWidth="1"/>
    <col min="29" max="29" width="13.85546875" style="6" customWidth="1"/>
    <col min="30" max="30" width="10.140625" style="6" bestFit="1" customWidth="1"/>
    <col min="31" max="31" width="17.85546875" style="6" customWidth="1"/>
    <col min="32" max="32" width="18" style="6" customWidth="1"/>
    <col min="33" max="38" width="18.85546875" style="6" customWidth="1"/>
    <col min="39" max="16384" width="9" style="6"/>
  </cols>
  <sheetData>
    <row r="1" spans="2:38"/>
    <row r="2" spans="2:38" ht="26.1">
      <c r="B2" s="118" t="s">
        <v>0</v>
      </c>
      <c r="C2" s="38"/>
      <c r="AI2" s="6">
        <v>6</v>
      </c>
    </row>
    <row r="3" spans="2:38"/>
    <row r="4" spans="2:38" ht="26.1">
      <c r="B4" s="38" t="s">
        <v>318</v>
      </c>
      <c r="C4" s="38"/>
    </row>
    <row r="5" spans="2:38" ht="17.25" customHeight="1">
      <c r="B5" s="38"/>
      <c r="C5" s="38"/>
    </row>
    <row r="6" spans="2:38" ht="36.75" customHeight="1">
      <c r="B6" s="361" t="s">
        <v>319</v>
      </c>
      <c r="C6" s="361"/>
      <c r="D6" s="361"/>
      <c r="E6" s="361"/>
      <c r="F6" s="361"/>
    </row>
    <row r="7" spans="2:38" ht="36.75" customHeight="1">
      <c r="B7" s="358"/>
      <c r="C7" s="358"/>
      <c r="D7" s="358"/>
      <c r="E7" s="358"/>
    </row>
    <row r="8" spans="2:38"/>
    <row r="9" spans="2:38" s="12" customFormat="1" ht="72.599999999999994">
      <c r="D9" s="372" t="s">
        <v>320</v>
      </c>
      <c r="E9" s="372"/>
      <c r="F9" s="372"/>
      <c r="G9" s="372"/>
      <c r="H9" s="374" t="s">
        <v>142</v>
      </c>
      <c r="I9" s="374"/>
      <c r="J9" s="374"/>
      <c r="K9" s="374"/>
      <c r="L9" s="374"/>
      <c r="M9" s="374"/>
      <c r="N9" s="374"/>
      <c r="O9" s="374"/>
      <c r="P9" s="374"/>
      <c r="Q9" s="374"/>
      <c r="R9" s="374"/>
      <c r="S9" s="374"/>
      <c r="T9" s="374"/>
      <c r="U9" s="374"/>
      <c r="V9" s="368" t="s">
        <v>321</v>
      </c>
      <c r="W9" s="369"/>
      <c r="X9" s="369"/>
      <c r="Y9" s="369"/>
      <c r="Z9" s="369"/>
      <c r="AA9" s="369"/>
      <c r="AB9" s="369"/>
      <c r="AC9" s="369"/>
      <c r="AD9" s="369"/>
      <c r="AE9" s="370"/>
      <c r="AF9" s="167" t="s">
        <v>322</v>
      </c>
      <c r="AG9" s="363" t="s">
        <v>323</v>
      </c>
      <c r="AH9" s="364"/>
      <c r="AI9" s="364"/>
      <c r="AJ9" s="364"/>
      <c r="AK9" s="364"/>
      <c r="AL9" s="365"/>
    </row>
    <row r="10" spans="2:38" s="12" customFormat="1">
      <c r="B10" s="40" t="s">
        <v>4</v>
      </c>
      <c r="C10" s="40"/>
      <c r="D10" s="44"/>
      <c r="E10" s="44"/>
      <c r="F10" s="44"/>
      <c r="G10" s="44"/>
      <c r="H10" s="41">
        <v>1</v>
      </c>
      <c r="I10" s="41">
        <v>2</v>
      </c>
      <c r="J10" s="41">
        <v>3</v>
      </c>
      <c r="K10" s="41">
        <v>4</v>
      </c>
      <c r="L10" s="41">
        <v>5</v>
      </c>
      <c r="M10" s="41">
        <v>6</v>
      </c>
      <c r="N10" s="41">
        <v>7</v>
      </c>
      <c r="O10" s="41">
        <v>8</v>
      </c>
      <c r="P10" s="41">
        <v>9</v>
      </c>
      <c r="Q10" s="41">
        <v>10</v>
      </c>
      <c r="R10" s="41">
        <v>11</v>
      </c>
      <c r="S10" s="41">
        <v>12</v>
      </c>
      <c r="T10" s="41">
        <v>13</v>
      </c>
      <c r="U10" s="41">
        <v>14</v>
      </c>
      <c r="V10" s="41">
        <v>15</v>
      </c>
      <c r="W10" s="41">
        <v>16</v>
      </c>
      <c r="X10" s="41">
        <v>17</v>
      </c>
      <c r="Y10" s="41">
        <v>18</v>
      </c>
      <c r="Z10" s="41">
        <v>19</v>
      </c>
      <c r="AA10" s="41">
        <v>20</v>
      </c>
      <c r="AB10" s="41">
        <v>21</v>
      </c>
      <c r="AC10" s="41">
        <v>22</v>
      </c>
      <c r="AD10" s="41">
        <v>23</v>
      </c>
      <c r="AE10" s="41">
        <v>24</v>
      </c>
      <c r="AF10" s="41">
        <v>25</v>
      </c>
      <c r="AG10" s="41">
        <v>26</v>
      </c>
      <c r="AH10" s="41">
        <v>27</v>
      </c>
      <c r="AI10" s="41">
        <v>28</v>
      </c>
      <c r="AJ10" s="41">
        <v>29</v>
      </c>
      <c r="AK10" s="41">
        <v>30</v>
      </c>
      <c r="AL10" s="41">
        <v>31</v>
      </c>
    </row>
    <row r="11" spans="2:38" s="12" customFormat="1" ht="62.1">
      <c r="B11" s="40" t="s">
        <v>5</v>
      </c>
      <c r="C11" s="156" t="s">
        <v>324</v>
      </c>
      <c r="D11" s="42" t="s">
        <v>146</v>
      </c>
      <c r="E11" s="43" t="s">
        <v>325</v>
      </c>
      <c r="F11" s="42" t="s">
        <v>326</v>
      </c>
      <c r="G11" s="42" t="s">
        <v>327</v>
      </c>
      <c r="H11" s="373" t="s">
        <v>9</v>
      </c>
      <c r="I11" s="373"/>
      <c r="J11" s="373" t="s">
        <v>10</v>
      </c>
      <c r="K11" s="373"/>
      <c r="L11" s="373" t="s">
        <v>328</v>
      </c>
      <c r="M11" s="373"/>
      <c r="N11" s="373" t="s">
        <v>329</v>
      </c>
      <c r="O11" s="373"/>
      <c r="P11" s="373" t="s">
        <v>330</v>
      </c>
      <c r="Q11" s="373"/>
      <c r="R11" s="373" t="s">
        <v>331</v>
      </c>
      <c r="S11" s="373"/>
      <c r="T11" s="374" t="s">
        <v>147</v>
      </c>
      <c r="U11" s="374"/>
      <c r="V11" s="43" t="s">
        <v>332</v>
      </c>
      <c r="W11" s="42" t="s">
        <v>333</v>
      </c>
      <c r="X11" s="43" t="s">
        <v>334</v>
      </c>
      <c r="Y11" s="42" t="s">
        <v>335</v>
      </c>
      <c r="Z11" s="43" t="s">
        <v>336</v>
      </c>
      <c r="AA11" s="43" t="s">
        <v>337</v>
      </c>
      <c r="AB11" s="43" t="s">
        <v>338</v>
      </c>
      <c r="AC11" s="43" t="s">
        <v>339</v>
      </c>
      <c r="AD11" s="43" t="s">
        <v>338</v>
      </c>
      <c r="AE11" s="43" t="s">
        <v>340</v>
      </c>
      <c r="AF11" s="157" t="s">
        <v>341</v>
      </c>
      <c r="AG11" s="366" t="s">
        <v>342</v>
      </c>
      <c r="AH11" s="367"/>
      <c r="AI11" s="366" t="s">
        <v>343</v>
      </c>
      <c r="AJ11" s="367"/>
      <c r="AK11" s="366" t="s">
        <v>344</v>
      </c>
      <c r="AL11" s="367"/>
    </row>
    <row r="12" spans="2:38" s="4" customFormat="1">
      <c r="B12" s="44"/>
      <c r="C12" s="44"/>
      <c r="D12" s="44"/>
      <c r="E12" s="45"/>
      <c r="F12" s="44"/>
      <c r="G12" s="44"/>
      <c r="H12" s="41" t="s">
        <v>345</v>
      </c>
      <c r="I12" s="41" t="s">
        <v>346</v>
      </c>
      <c r="J12" s="41" t="s">
        <v>345</v>
      </c>
      <c r="K12" s="41" t="s">
        <v>346</v>
      </c>
      <c r="L12" s="41" t="s">
        <v>345</v>
      </c>
      <c r="M12" s="41" t="s">
        <v>346</v>
      </c>
      <c r="N12" s="41" t="s">
        <v>345</v>
      </c>
      <c r="O12" s="41" t="s">
        <v>346</v>
      </c>
      <c r="P12" s="41" t="s">
        <v>345</v>
      </c>
      <c r="Q12" s="41" t="s">
        <v>346</v>
      </c>
      <c r="R12" s="41" t="s">
        <v>345</v>
      </c>
      <c r="S12" s="41" t="s">
        <v>346</v>
      </c>
      <c r="T12" s="41" t="s">
        <v>345</v>
      </c>
      <c r="U12" s="41" t="s">
        <v>346</v>
      </c>
      <c r="V12" s="33"/>
      <c r="W12" s="33"/>
      <c r="X12" s="33"/>
      <c r="Y12" s="33"/>
      <c r="Z12" s="33"/>
      <c r="AA12" s="33"/>
      <c r="AB12" s="33"/>
      <c r="AC12" s="33"/>
      <c r="AD12" s="33"/>
      <c r="AE12" s="33"/>
      <c r="AF12" s="33"/>
      <c r="AG12" s="41" t="s">
        <v>345</v>
      </c>
      <c r="AH12" s="41" t="s">
        <v>346</v>
      </c>
      <c r="AI12" s="355" t="s">
        <v>345</v>
      </c>
      <c r="AJ12" s="355" t="s">
        <v>346</v>
      </c>
      <c r="AK12" s="355" t="s">
        <v>345</v>
      </c>
      <c r="AL12" s="355" t="s">
        <v>346</v>
      </c>
    </row>
    <row r="13" spans="2:38" s="30" customFormat="1">
      <c r="B13" s="48" t="s">
        <v>347</v>
      </c>
      <c r="C13" s="48" t="s">
        <v>348</v>
      </c>
      <c r="D13" s="32" t="s">
        <v>155</v>
      </c>
      <c r="E13" s="49" t="s">
        <v>349</v>
      </c>
      <c r="F13" s="50" t="s">
        <v>350</v>
      </c>
      <c r="G13" s="50" t="s">
        <v>351</v>
      </c>
      <c r="H13" s="55">
        <v>0.66172132933521299</v>
      </c>
      <c r="I13" s="55">
        <v>0.20076706616191206</v>
      </c>
      <c r="J13" s="55">
        <v>0.48257802676636563</v>
      </c>
      <c r="K13" s="55">
        <v>0.14641476756601232</v>
      </c>
      <c r="L13" s="55">
        <v>0.32380930401858377</v>
      </c>
      <c r="M13" s="55">
        <v>9.8244141577018718E-2</v>
      </c>
      <c r="N13" s="55">
        <v>0</v>
      </c>
      <c r="O13" s="55">
        <v>0</v>
      </c>
      <c r="P13" s="55">
        <v>0</v>
      </c>
      <c r="Q13" s="55">
        <v>0</v>
      </c>
      <c r="R13" s="55">
        <v>0</v>
      </c>
      <c r="S13" s="55">
        <v>0</v>
      </c>
      <c r="T13" s="59">
        <f>H13+J13+L13+N13+P13+R13</f>
        <v>1.4681086601201625</v>
      </c>
      <c r="U13" s="59">
        <f t="shared" ref="U13:U42" si="0">I13+K13+M13+O13+Q13+S13</f>
        <v>0.4454259753049431</v>
      </c>
      <c r="V13" s="57">
        <v>417</v>
      </c>
      <c r="W13" s="50" t="s">
        <v>352</v>
      </c>
      <c r="X13" s="55">
        <v>0.1570739455621204</v>
      </c>
      <c r="Y13" s="57" t="s">
        <v>353</v>
      </c>
      <c r="Z13" s="50" t="s">
        <v>353</v>
      </c>
      <c r="AA13" s="55">
        <v>65.499835299404211</v>
      </c>
      <c r="AB13" s="50" t="s">
        <v>354</v>
      </c>
      <c r="AC13" s="57">
        <v>80</v>
      </c>
      <c r="AD13" s="50" t="s">
        <v>355</v>
      </c>
      <c r="AE13" s="59">
        <f>IFERROR(AA13/AC13, 0)</f>
        <v>0.81874794124255268</v>
      </c>
      <c r="AF13" s="59">
        <f>T13-6*AE13</f>
        <v>-3.444378987335154</v>
      </c>
      <c r="AG13" s="59">
        <f t="shared" ref="AG13:AG44" si="1">T13/6</f>
        <v>0.24468477668669375</v>
      </c>
      <c r="AH13" s="354">
        <f t="shared" ref="AH13:AH44" si="2">U13/6</f>
        <v>7.4237662550823855E-2</v>
      </c>
      <c r="AI13" s="351">
        <v>0.24468477668669372</v>
      </c>
      <c r="AJ13" s="351">
        <v>7.4237662550823855E-2</v>
      </c>
      <c r="AK13" s="351">
        <v>0.23585222178348261</v>
      </c>
      <c r="AL13" s="351">
        <v>7.1557854516808669E-2</v>
      </c>
    </row>
    <row r="14" spans="2:38" s="30" customFormat="1">
      <c r="B14" s="48" t="s">
        <v>356</v>
      </c>
      <c r="C14" s="48" t="s">
        <v>357</v>
      </c>
      <c r="D14" s="32" t="s">
        <v>155</v>
      </c>
      <c r="E14" s="49" t="s">
        <v>349</v>
      </c>
      <c r="F14" s="50" t="s">
        <v>350</v>
      </c>
      <c r="G14" s="50" t="s">
        <v>358</v>
      </c>
      <c r="H14" s="55">
        <v>0.99258199400281943</v>
      </c>
      <c r="I14" s="55">
        <v>0.30115059924286808</v>
      </c>
      <c r="J14" s="55">
        <v>0.72386704014954839</v>
      </c>
      <c r="K14" s="55">
        <v>0.21962215134901847</v>
      </c>
      <c r="L14" s="55">
        <v>0.48571395602787554</v>
      </c>
      <c r="M14" s="55">
        <v>0.14736621236552805</v>
      </c>
      <c r="N14" s="55">
        <v>0</v>
      </c>
      <c r="O14" s="55">
        <v>0</v>
      </c>
      <c r="P14" s="55">
        <v>0</v>
      </c>
      <c r="Q14" s="55">
        <v>0</v>
      </c>
      <c r="R14" s="55">
        <v>0</v>
      </c>
      <c r="S14" s="55">
        <v>0</v>
      </c>
      <c r="T14" s="59">
        <f>H14+J14+L14+N14+P14+R14</f>
        <v>2.2021629901802435</v>
      </c>
      <c r="U14" s="59">
        <f>I14+K14+M14+O14+Q14+S14</f>
        <v>0.66813896295741459</v>
      </c>
      <c r="V14" s="57">
        <v>616</v>
      </c>
      <c r="W14" s="50" t="s">
        <v>352</v>
      </c>
      <c r="X14" s="55">
        <v>7.5201292910736822E-2</v>
      </c>
      <c r="Y14" s="57" t="s">
        <v>353</v>
      </c>
      <c r="Z14" s="50" t="s">
        <v>353</v>
      </c>
      <c r="AA14" s="55">
        <v>46.323996433013882</v>
      </c>
      <c r="AB14" s="50" t="s">
        <v>354</v>
      </c>
      <c r="AC14" s="57">
        <v>20</v>
      </c>
      <c r="AD14" s="50" t="s">
        <v>359</v>
      </c>
      <c r="AE14" s="59">
        <f>IFERROR(AA14/AC14, 0)</f>
        <v>2.3161998216506943</v>
      </c>
      <c r="AF14" s="59">
        <f t="shared" ref="AF14:AF44" si="3">T14-6*AE14</f>
        <v>-11.695035939723923</v>
      </c>
      <c r="AG14" s="59">
        <f t="shared" si="1"/>
        <v>0.36702716503004057</v>
      </c>
      <c r="AH14" s="354">
        <f t="shared" si="2"/>
        <v>0.11135649382623576</v>
      </c>
      <c r="AI14" s="351">
        <v>0.36702716503004057</v>
      </c>
      <c r="AJ14" s="351">
        <v>0.11135649382623576</v>
      </c>
      <c r="AK14" s="351">
        <v>0.35377833267522391</v>
      </c>
      <c r="AL14" s="351">
        <v>0.107336781775213</v>
      </c>
    </row>
    <row r="15" spans="2:38" s="30" customFormat="1">
      <c r="B15" s="48" t="s">
        <v>360</v>
      </c>
      <c r="C15" s="48" t="s">
        <v>361</v>
      </c>
      <c r="D15" s="32" t="s">
        <v>155</v>
      </c>
      <c r="E15" s="49" t="s">
        <v>349</v>
      </c>
      <c r="F15" s="50" t="s">
        <v>362</v>
      </c>
      <c r="G15" s="51" t="s">
        <v>148</v>
      </c>
      <c r="H15" s="55">
        <v>0.15349007583120119</v>
      </c>
      <c r="I15" s="55">
        <v>0.51589533991760472</v>
      </c>
      <c r="J15" s="55">
        <v>0.16013523191557408</v>
      </c>
      <c r="K15" s="55">
        <v>0.53823036736734831</v>
      </c>
      <c r="L15" s="55">
        <v>0.17290435537182003</v>
      </c>
      <c r="M15" s="55">
        <v>0.58114865540803184</v>
      </c>
      <c r="N15" s="55">
        <v>0.18606437036244086</v>
      </c>
      <c r="O15" s="55">
        <v>0.62538076859281799</v>
      </c>
      <c r="P15" s="55">
        <v>0.19831230510618697</v>
      </c>
      <c r="Q15" s="55">
        <v>0.66654728977469824</v>
      </c>
      <c r="R15" s="55">
        <v>0.21121172574055783</v>
      </c>
      <c r="S15" s="55">
        <v>0.70990351953008246</v>
      </c>
      <c r="T15" s="59">
        <f t="shared" ref="T15:T42" si="4">H15+J15+L15+N15+P15+R15</f>
        <v>1.082118064327781</v>
      </c>
      <c r="U15" s="59">
        <f t="shared" si="0"/>
        <v>3.6371059405905841</v>
      </c>
      <c r="V15" s="57">
        <v>1678.8210000000001</v>
      </c>
      <c r="W15" s="50" t="s">
        <v>237</v>
      </c>
      <c r="X15" s="55">
        <v>1.6206818589769316</v>
      </c>
      <c r="Y15" s="57" t="s">
        <v>353</v>
      </c>
      <c r="Z15" s="50" t="s">
        <v>353</v>
      </c>
      <c r="AA15" s="55">
        <v>2720.8347391695115</v>
      </c>
      <c r="AB15" s="50" t="s">
        <v>363</v>
      </c>
      <c r="AC15" s="57">
        <v>115</v>
      </c>
      <c r="AD15" s="50" t="s">
        <v>364</v>
      </c>
      <c r="AE15" s="59">
        <f t="shared" ref="AE15:AE85" si="5">IFERROR(AA15/AC15, 0)</f>
        <v>23.659432514517491</v>
      </c>
      <c r="AF15" s="59">
        <f t="shared" si="3"/>
        <v>-140.87447702277717</v>
      </c>
      <c r="AG15" s="59">
        <f t="shared" si="1"/>
        <v>0.18035301072129684</v>
      </c>
      <c r="AH15" s="354">
        <f t="shared" si="2"/>
        <v>0.60618432343176398</v>
      </c>
      <c r="AI15" s="351">
        <v>0.18035301072129681</v>
      </c>
      <c r="AJ15" s="351">
        <v>0.60618432343176387</v>
      </c>
      <c r="AK15" s="351">
        <v>0.18035301072129681</v>
      </c>
      <c r="AL15" s="351">
        <v>0.60618432343176387</v>
      </c>
    </row>
    <row r="16" spans="2:38" s="30" customFormat="1">
      <c r="B16" s="48" t="s">
        <v>365</v>
      </c>
      <c r="C16" s="48" t="s">
        <v>366</v>
      </c>
      <c r="D16" s="32" t="s">
        <v>155</v>
      </c>
      <c r="E16" s="49" t="s">
        <v>349</v>
      </c>
      <c r="F16" s="50" t="s">
        <v>367</v>
      </c>
      <c r="G16" s="50" t="s">
        <v>368</v>
      </c>
      <c r="H16" s="55">
        <v>10.989330721308097</v>
      </c>
      <c r="I16" s="55">
        <v>34.519025667852858</v>
      </c>
      <c r="J16" s="55">
        <v>10.08846866697904</v>
      </c>
      <c r="K16" s="55">
        <v>33.544775573399676</v>
      </c>
      <c r="L16" s="55">
        <v>9.5734146088648018</v>
      </c>
      <c r="M16" s="55">
        <v>33.853360671745335</v>
      </c>
      <c r="N16" s="55">
        <v>11.721996140314134</v>
      </c>
      <c r="O16" s="55">
        <v>38.976354368441612</v>
      </c>
      <c r="P16" s="55">
        <v>12.493612132743774</v>
      </c>
      <c r="Q16" s="55">
        <v>41.542024754039304</v>
      </c>
      <c r="R16" s="55">
        <v>13.306271529026054</v>
      </c>
      <c r="S16" s="55">
        <v>44.244166968658149</v>
      </c>
      <c r="T16" s="59">
        <f t="shared" si="4"/>
        <v>68.1730937992359</v>
      </c>
      <c r="U16" s="59">
        <f t="shared" si="0"/>
        <v>226.6797080041369</v>
      </c>
      <c r="V16" s="57">
        <v>199</v>
      </c>
      <c r="W16" s="50" t="s">
        <v>352</v>
      </c>
      <c r="X16" s="55">
        <v>10.270182976814901</v>
      </c>
      <c r="Y16" s="57" t="s">
        <v>353</v>
      </c>
      <c r="Z16" s="50" t="s">
        <v>353</v>
      </c>
      <c r="AA16" s="55">
        <v>2043.7664123861653</v>
      </c>
      <c r="AB16" s="50" t="s">
        <v>369</v>
      </c>
      <c r="AC16" s="57"/>
      <c r="AD16" s="50"/>
      <c r="AE16" s="59">
        <f t="shared" si="5"/>
        <v>0</v>
      </c>
      <c r="AF16" s="59">
        <f t="shared" si="3"/>
        <v>68.1730937992359</v>
      </c>
      <c r="AG16" s="59">
        <f t="shared" si="1"/>
        <v>11.36218229987265</v>
      </c>
      <c r="AH16" s="354">
        <f t="shared" si="2"/>
        <v>37.779951334022819</v>
      </c>
      <c r="AI16" s="351">
        <v>11.36218229987265</v>
      </c>
      <c r="AJ16" s="351">
        <v>37.779951334022826</v>
      </c>
      <c r="AK16" s="351">
        <v>11.36218229987265</v>
      </c>
      <c r="AL16" s="351">
        <v>37.779951334022826</v>
      </c>
    </row>
    <row r="17" spans="2:38" s="30" customFormat="1">
      <c r="B17" s="48" t="s">
        <v>370</v>
      </c>
      <c r="C17" s="48" t="s">
        <v>366</v>
      </c>
      <c r="D17" s="32" t="s">
        <v>155</v>
      </c>
      <c r="E17" s="49" t="s">
        <v>349</v>
      </c>
      <c r="F17" s="50" t="s">
        <v>367</v>
      </c>
      <c r="G17" s="50" t="s">
        <v>371</v>
      </c>
      <c r="H17" s="55">
        <v>0</v>
      </c>
      <c r="I17" s="55">
        <v>0</v>
      </c>
      <c r="J17" s="55">
        <v>0</v>
      </c>
      <c r="K17" s="55">
        <v>0</v>
      </c>
      <c r="L17" s="55">
        <v>0</v>
      </c>
      <c r="M17" s="55">
        <v>0</v>
      </c>
      <c r="N17" s="55">
        <v>0</v>
      </c>
      <c r="O17" s="55">
        <v>0</v>
      </c>
      <c r="P17" s="55">
        <v>0</v>
      </c>
      <c r="Q17" s="55">
        <v>0</v>
      </c>
      <c r="R17" s="55">
        <v>0</v>
      </c>
      <c r="S17" s="55">
        <v>0</v>
      </c>
      <c r="T17" s="59">
        <f t="shared" si="4"/>
        <v>0</v>
      </c>
      <c r="U17" s="59">
        <f t="shared" si="0"/>
        <v>0</v>
      </c>
      <c r="V17" s="57"/>
      <c r="W17" s="50"/>
      <c r="X17" s="55"/>
      <c r="Y17" s="57" t="s">
        <v>353</v>
      </c>
      <c r="Z17" s="50" t="s">
        <v>353</v>
      </c>
      <c r="AA17" s="55"/>
      <c r="AB17" s="50"/>
      <c r="AC17" s="57"/>
      <c r="AD17" s="50"/>
      <c r="AE17" s="59">
        <f t="shared" si="5"/>
        <v>0</v>
      </c>
      <c r="AF17" s="59">
        <f t="shared" si="3"/>
        <v>0</v>
      </c>
      <c r="AG17" s="59">
        <f t="shared" si="1"/>
        <v>0</v>
      </c>
      <c r="AH17" s="354">
        <f t="shared" si="2"/>
        <v>0</v>
      </c>
      <c r="AI17" s="351">
        <v>0</v>
      </c>
      <c r="AJ17" s="351">
        <v>0</v>
      </c>
      <c r="AK17" s="351">
        <v>0</v>
      </c>
      <c r="AL17" s="351">
        <v>0</v>
      </c>
    </row>
    <row r="18" spans="2:38" s="29" customFormat="1">
      <c r="B18" s="48" t="s">
        <v>372</v>
      </c>
      <c r="C18" s="48" t="s">
        <v>366</v>
      </c>
      <c r="D18" s="32" t="s">
        <v>155</v>
      </c>
      <c r="E18" s="49" t="s">
        <v>349</v>
      </c>
      <c r="F18" s="50" t="s">
        <v>367</v>
      </c>
      <c r="G18" s="50" t="s">
        <v>373</v>
      </c>
      <c r="H18" s="55">
        <v>2.3218046097957279</v>
      </c>
      <c r="I18" s="55">
        <v>0.33041688742308206</v>
      </c>
      <c r="J18" s="55">
        <v>0.13794939875092077</v>
      </c>
      <c r="K18" s="55">
        <v>0.34472186302459068</v>
      </c>
      <c r="L18" s="55">
        <v>1.2281320664084602E-2</v>
      </c>
      <c r="M18" s="55">
        <v>0.37220985535690143</v>
      </c>
      <c r="N18" s="55">
        <v>1.321607076737966E-2</v>
      </c>
      <c r="O18" s="55">
        <v>0.40053931684224203</v>
      </c>
      <c r="P18" s="55">
        <v>1.4086036210050308E-2</v>
      </c>
      <c r="Q18" s="55">
        <v>0.42690535030384619</v>
      </c>
      <c r="R18" s="55">
        <v>1.5002276410309823E-2</v>
      </c>
      <c r="S18" s="55">
        <v>0.45467383235383352</v>
      </c>
      <c r="T18" s="59">
        <f t="shared" si="4"/>
        <v>2.5143397125984728</v>
      </c>
      <c r="U18" s="59">
        <f t="shared" si="0"/>
        <v>2.329467105304496</v>
      </c>
      <c r="V18" s="57"/>
      <c r="W18" s="52"/>
      <c r="X18" s="55"/>
      <c r="Y18" s="57" t="s">
        <v>353</v>
      </c>
      <c r="Z18" s="52" t="s">
        <v>353</v>
      </c>
      <c r="AA18" s="55"/>
      <c r="AB18" s="52"/>
      <c r="AC18" s="57"/>
      <c r="AD18" s="52"/>
      <c r="AE18" s="59">
        <f t="shared" si="5"/>
        <v>0</v>
      </c>
      <c r="AF18" s="59">
        <f t="shared" si="3"/>
        <v>2.5143397125984728</v>
      </c>
      <c r="AG18" s="59">
        <f t="shared" si="1"/>
        <v>0.41905661876641215</v>
      </c>
      <c r="AH18" s="354">
        <f t="shared" si="2"/>
        <v>0.38824451755074935</v>
      </c>
      <c r="AI18" s="351">
        <v>0.4190566187664122</v>
      </c>
      <c r="AJ18" s="351">
        <v>0.38824451755074935</v>
      </c>
      <c r="AK18" s="351">
        <v>0.41760405189022309</v>
      </c>
      <c r="AL18" s="351">
        <v>0.34422158861089441</v>
      </c>
    </row>
    <row r="19" spans="2:38" s="30" customFormat="1">
      <c r="B19" s="48" t="s">
        <v>374</v>
      </c>
      <c r="C19" s="48" t="s">
        <v>366</v>
      </c>
      <c r="D19" s="32" t="s">
        <v>155</v>
      </c>
      <c r="E19" s="49" t="s">
        <v>349</v>
      </c>
      <c r="F19" s="50" t="s">
        <v>367</v>
      </c>
      <c r="G19" s="50" t="s">
        <v>375</v>
      </c>
      <c r="H19" s="55">
        <v>2.0747496245555288</v>
      </c>
      <c r="I19" s="55">
        <v>5.851940366026259</v>
      </c>
      <c r="J19" s="55">
        <v>2.1645732500668462</v>
      </c>
      <c r="K19" s="55">
        <v>6.1052926229594835</v>
      </c>
      <c r="L19" s="55">
        <v>2.3371755108533003</v>
      </c>
      <c r="M19" s="55">
        <v>10.714768184031142</v>
      </c>
      <c r="N19" s="55">
        <v>2.5150615143168888</v>
      </c>
      <c r="O19" s="55">
        <v>15.339146819040046</v>
      </c>
      <c r="P19" s="55">
        <v>2.6806187848671619</v>
      </c>
      <c r="Q19" s="55">
        <v>19.92875161486204</v>
      </c>
      <c r="R19" s="55">
        <v>2.8549822932126601</v>
      </c>
      <c r="S19" s="55">
        <v>24.543194867246115</v>
      </c>
      <c r="T19" s="59">
        <f>H19+J19+L19+N19+P19+R19</f>
        <v>14.627160977872386</v>
      </c>
      <c r="U19" s="59">
        <f t="shared" si="0"/>
        <v>82.483094474165085</v>
      </c>
      <c r="V19" s="57">
        <v>1678.8209999999999</v>
      </c>
      <c r="W19" s="50" t="s">
        <v>237</v>
      </c>
      <c r="X19" s="55">
        <v>1.6206818589769318</v>
      </c>
      <c r="Y19" s="57" t="s">
        <v>353</v>
      </c>
      <c r="Z19" s="50" t="s">
        <v>353</v>
      </c>
      <c r="AA19" s="55">
        <v>2720.8347391695115</v>
      </c>
      <c r="AB19" s="50" t="s">
        <v>363</v>
      </c>
      <c r="AC19" s="57"/>
      <c r="AD19" s="50"/>
      <c r="AE19" s="59">
        <f t="shared" si="5"/>
        <v>0</v>
      </c>
      <c r="AF19" s="59">
        <f t="shared" si="3"/>
        <v>14.627160977872386</v>
      </c>
      <c r="AG19" s="59">
        <f t="shared" si="1"/>
        <v>2.4378601629787311</v>
      </c>
      <c r="AH19" s="354">
        <f t="shared" si="2"/>
        <v>13.747182412360848</v>
      </c>
      <c r="AI19" s="351">
        <v>2.4378601629787311</v>
      </c>
      <c r="AJ19" s="351">
        <v>13.747182412360848</v>
      </c>
      <c r="AK19" s="351">
        <v>1.6829016049483541</v>
      </c>
      <c r="AL19" s="351">
        <v>13.532583983402661</v>
      </c>
    </row>
    <row r="20" spans="2:38" s="30" customFormat="1">
      <c r="B20" s="48" t="s">
        <v>376</v>
      </c>
      <c r="C20" s="48" t="s">
        <v>366</v>
      </c>
      <c r="D20" s="32" t="s">
        <v>155</v>
      </c>
      <c r="E20" s="49" t="s">
        <v>349</v>
      </c>
      <c r="F20" s="50" t="s">
        <v>367</v>
      </c>
      <c r="G20" s="50" t="s">
        <v>377</v>
      </c>
      <c r="H20" s="55">
        <v>0.93602766070907573</v>
      </c>
      <c r="I20" s="55">
        <v>0.64949941169003211</v>
      </c>
      <c r="J20" s="55">
        <v>0.97655177844775376</v>
      </c>
      <c r="K20" s="55">
        <v>0.67761865616897232</v>
      </c>
      <c r="L20" s="55">
        <v>1.0544216517495275</v>
      </c>
      <c r="M20" s="55">
        <v>0.73165171418732811</v>
      </c>
      <c r="N20" s="55">
        <v>1.1346752966829881</v>
      </c>
      <c r="O20" s="55">
        <v>0.7873388454103275</v>
      </c>
      <c r="P20" s="55">
        <v>1.209366807809179</v>
      </c>
      <c r="Q20" s="55">
        <v>0.83916647248915843</v>
      </c>
      <c r="R20" s="55">
        <v>1.2880312716548483</v>
      </c>
      <c r="S20" s="55">
        <v>0.89375088824239535</v>
      </c>
      <c r="T20" s="59">
        <f t="shared" si="4"/>
        <v>6.5990744670533719</v>
      </c>
      <c r="U20" s="59">
        <f t="shared" si="0"/>
        <v>4.5790259881882136</v>
      </c>
      <c r="V20" s="57">
        <v>263</v>
      </c>
      <c r="W20" s="50" t="s">
        <v>352</v>
      </c>
      <c r="X20" s="55">
        <v>0.12743697345014565</v>
      </c>
      <c r="Y20" s="57" t="s">
        <v>353</v>
      </c>
      <c r="Z20" s="50" t="s">
        <v>353</v>
      </c>
      <c r="AA20" s="55">
        <v>33.515924017388308</v>
      </c>
      <c r="AB20" s="50" t="s">
        <v>378</v>
      </c>
      <c r="AC20" s="57"/>
      <c r="AD20" s="50"/>
      <c r="AE20" s="59">
        <f t="shared" si="5"/>
        <v>0</v>
      </c>
      <c r="AF20" s="59">
        <f t="shared" si="3"/>
        <v>6.5990744670533719</v>
      </c>
      <c r="AG20" s="59">
        <f t="shared" si="1"/>
        <v>1.0998457445088954</v>
      </c>
      <c r="AH20" s="354">
        <f t="shared" si="2"/>
        <v>0.7631709980313689</v>
      </c>
      <c r="AI20" s="351">
        <v>1.0998457445088954</v>
      </c>
      <c r="AJ20" s="351">
        <v>0.7631709980313689</v>
      </c>
      <c r="AK20" s="351">
        <v>1.0513033336605109</v>
      </c>
      <c r="AL20" s="351">
        <v>0.72948794718631416</v>
      </c>
    </row>
    <row r="21" spans="2:38" s="30" customFormat="1">
      <c r="B21" s="48" t="s">
        <v>379</v>
      </c>
      <c r="C21" s="48" t="s">
        <v>380</v>
      </c>
      <c r="D21" s="32" t="s">
        <v>155</v>
      </c>
      <c r="E21" s="49" t="s">
        <v>349</v>
      </c>
      <c r="F21" s="50" t="s">
        <v>381</v>
      </c>
      <c r="G21" s="50" t="s">
        <v>351</v>
      </c>
      <c r="H21" s="55">
        <v>0.46523110356183073</v>
      </c>
      <c r="I21" s="55">
        <v>0.28568566722028566</v>
      </c>
      <c r="J21" s="55">
        <v>0.48537268784167231</v>
      </c>
      <c r="K21" s="55">
        <v>0.29805406198109596</v>
      </c>
      <c r="L21" s="55">
        <v>0.52407612430097572</v>
      </c>
      <c r="M21" s="55">
        <v>0.32182078132539815</v>
      </c>
      <c r="N21" s="55">
        <v>0.56396435983556392</v>
      </c>
      <c r="O21" s="55">
        <v>0.34631505330268914</v>
      </c>
      <c r="P21" s="55">
        <v>0.60108806419448735</v>
      </c>
      <c r="Q21" s="55">
        <v>0.36911170246967284</v>
      </c>
      <c r="R21" s="55">
        <v>0.64018643367888584</v>
      </c>
      <c r="S21" s="55">
        <v>0.39312093935830467</v>
      </c>
      <c r="T21" s="59">
        <f t="shared" si="4"/>
        <v>3.2799187734134163</v>
      </c>
      <c r="U21" s="59">
        <f t="shared" si="0"/>
        <v>2.0141082056574464</v>
      </c>
      <c r="V21" s="57">
        <v>247</v>
      </c>
      <c r="W21" s="50" t="s">
        <v>352</v>
      </c>
      <c r="X21" s="55">
        <v>5.1679288687600924E-2</v>
      </c>
      <c r="Y21" s="57" t="s">
        <v>353</v>
      </c>
      <c r="Z21" s="50" t="s">
        <v>353</v>
      </c>
      <c r="AA21" s="55">
        <v>12.764784305837429</v>
      </c>
      <c r="AB21" s="50" t="s">
        <v>354</v>
      </c>
      <c r="AC21" s="57">
        <v>80</v>
      </c>
      <c r="AD21" s="50" t="s">
        <v>355</v>
      </c>
      <c r="AE21" s="59">
        <f t="shared" si="5"/>
        <v>0.15955980382296786</v>
      </c>
      <c r="AF21" s="59">
        <f t="shared" si="3"/>
        <v>2.3225599504756094</v>
      </c>
      <c r="AG21" s="59">
        <f t="shared" si="1"/>
        <v>0.54665312890223605</v>
      </c>
      <c r="AH21" s="354">
        <f t="shared" si="2"/>
        <v>0.33568470094290775</v>
      </c>
      <c r="AI21" s="351">
        <v>0.54665312890223594</v>
      </c>
      <c r="AJ21" s="351">
        <v>0.33568470094290764</v>
      </c>
      <c r="AK21" s="351">
        <v>0.54665312890223594</v>
      </c>
      <c r="AL21" s="351">
        <v>0.33568470094290764</v>
      </c>
    </row>
    <row r="22" spans="2:38" s="30" customFormat="1">
      <c r="B22" s="48" t="s">
        <v>382</v>
      </c>
      <c r="C22" s="48" t="s">
        <v>383</v>
      </c>
      <c r="D22" s="32" t="s">
        <v>155</v>
      </c>
      <c r="E22" s="49" t="s">
        <v>349</v>
      </c>
      <c r="F22" s="50" t="s">
        <v>381</v>
      </c>
      <c r="G22" s="50" t="s">
        <v>358</v>
      </c>
      <c r="H22" s="55">
        <v>0.56714725307351521</v>
      </c>
      <c r="I22" s="55">
        <v>0.2978290985611976</v>
      </c>
      <c r="J22" s="55">
        <v>0.59170116640691872</v>
      </c>
      <c r="K22" s="55">
        <v>0.3107232276160542</v>
      </c>
      <c r="L22" s="55">
        <v>0.63888319594953702</v>
      </c>
      <c r="M22" s="55">
        <v>0.33550018148617078</v>
      </c>
      <c r="N22" s="55">
        <v>0.68750957333529683</v>
      </c>
      <c r="O22" s="55">
        <v>0.36103561353598479</v>
      </c>
      <c r="P22" s="55">
        <v>0.73276580575372652</v>
      </c>
      <c r="Q22" s="55">
        <v>0.38480126316650476</v>
      </c>
      <c r="R22" s="55">
        <v>0.78042928457739225</v>
      </c>
      <c r="S22" s="55">
        <v>0.40983104309652058</v>
      </c>
      <c r="T22" s="59">
        <f t="shared" ref="T22" si="6">H22+J22+L22+N22+P22+R22</f>
        <v>3.9984362790963863</v>
      </c>
      <c r="U22" s="59">
        <f t="shared" ref="U22" si="7">I22+K22+M22+O22+Q22+S22</f>
        <v>2.0997204274624326</v>
      </c>
      <c r="V22" s="57">
        <v>309</v>
      </c>
      <c r="W22" s="50" t="s">
        <v>352</v>
      </c>
      <c r="X22" s="55">
        <v>5.8847988900439206E-2</v>
      </c>
      <c r="Y22" s="57" t="s">
        <v>353</v>
      </c>
      <c r="Z22" s="50" t="s">
        <v>353</v>
      </c>
      <c r="AA22" s="55">
        <v>18.184028570235714</v>
      </c>
      <c r="AB22" s="50" t="s">
        <v>354</v>
      </c>
      <c r="AC22" s="57">
        <v>20</v>
      </c>
      <c r="AD22" s="50" t="s">
        <v>359</v>
      </c>
      <c r="AE22" s="59">
        <f t="shared" si="5"/>
        <v>0.90920142851178576</v>
      </c>
      <c r="AF22" s="59">
        <f t="shared" si="3"/>
        <v>-1.4567722919743287</v>
      </c>
      <c r="AG22" s="59">
        <f t="shared" si="1"/>
        <v>0.66640604651606439</v>
      </c>
      <c r="AH22" s="354">
        <f t="shared" si="2"/>
        <v>0.34995340457707208</v>
      </c>
      <c r="AI22" s="351">
        <v>0.6664060465160645</v>
      </c>
      <c r="AJ22" s="351">
        <v>0.34995340457707219</v>
      </c>
      <c r="AK22" s="351">
        <v>0.6664060465160645</v>
      </c>
      <c r="AL22" s="351">
        <v>0.34995340457707219</v>
      </c>
    </row>
    <row r="23" spans="2:38" s="30" customFormat="1">
      <c r="B23" s="48" t="s">
        <v>384</v>
      </c>
      <c r="C23" s="48" t="s">
        <v>385</v>
      </c>
      <c r="D23" s="32" t="s">
        <v>155</v>
      </c>
      <c r="E23" s="49" t="s">
        <v>349</v>
      </c>
      <c r="F23" s="50" t="s">
        <v>386</v>
      </c>
      <c r="G23" s="50" t="s">
        <v>351</v>
      </c>
      <c r="H23" s="55">
        <v>5.7130486266462892</v>
      </c>
      <c r="I23" s="55">
        <v>16.647948888922958</v>
      </c>
      <c r="J23" s="55">
        <v>5.9603877437591581</v>
      </c>
      <c r="K23" s="55">
        <v>17.368700496168355</v>
      </c>
      <c r="L23" s="55">
        <v>6.4356668315446734</v>
      </c>
      <c r="M23" s="55">
        <v>18.753674172835971</v>
      </c>
      <c r="N23" s="55">
        <v>6.9254952791603559</v>
      </c>
      <c r="O23" s="55">
        <v>20.181045002870956</v>
      </c>
      <c r="P23" s="55">
        <v>7.3813752205056442</v>
      </c>
      <c r="Q23" s="55">
        <v>21.509489141715402</v>
      </c>
      <c r="R23" s="55">
        <v>7.8615040949012176</v>
      </c>
      <c r="S23" s="55">
        <v>22.908595202838811</v>
      </c>
      <c r="T23" s="59">
        <f t="shared" si="4"/>
        <v>40.277477796517331</v>
      </c>
      <c r="U23" s="59">
        <f t="shared" si="0"/>
        <v>117.36945290535246</v>
      </c>
      <c r="V23" s="57">
        <v>6712</v>
      </c>
      <c r="W23" s="50" t="s">
        <v>352</v>
      </c>
      <c r="X23" s="55">
        <v>0.30917580699074426</v>
      </c>
      <c r="Y23" s="57" t="s">
        <v>353</v>
      </c>
      <c r="Z23" s="50" t="s">
        <v>353</v>
      </c>
      <c r="AA23" s="55">
        <v>2075.1880165218754</v>
      </c>
      <c r="AB23" s="50" t="s">
        <v>369</v>
      </c>
      <c r="AC23" s="57">
        <v>80</v>
      </c>
      <c r="AD23" s="50" t="s">
        <v>355</v>
      </c>
      <c r="AE23" s="59">
        <f t="shared" si="5"/>
        <v>25.939850206523442</v>
      </c>
      <c r="AF23" s="59">
        <f t="shared" si="3"/>
        <v>-115.36162344262331</v>
      </c>
      <c r="AG23" s="59">
        <f t="shared" si="1"/>
        <v>6.7129129660862219</v>
      </c>
      <c r="AH23" s="354">
        <f t="shared" si="2"/>
        <v>19.561575484225411</v>
      </c>
      <c r="AI23" s="351">
        <v>6.7129129660862219</v>
      </c>
      <c r="AJ23" s="351">
        <v>19.561575484225408</v>
      </c>
      <c r="AK23" s="351">
        <v>6.4599749624169149</v>
      </c>
      <c r="AL23" s="351">
        <v>18.526045298427199</v>
      </c>
    </row>
    <row r="24" spans="2:38" s="30" customFormat="1">
      <c r="B24" s="48" t="s">
        <v>387</v>
      </c>
      <c r="C24" s="48" t="s">
        <v>388</v>
      </c>
      <c r="D24" s="32" t="s">
        <v>155</v>
      </c>
      <c r="E24" s="49" t="s">
        <v>349</v>
      </c>
      <c r="F24" s="50" t="s">
        <v>386</v>
      </c>
      <c r="G24" s="50" t="s">
        <v>358</v>
      </c>
      <c r="H24" s="55">
        <v>61.395998544381392</v>
      </c>
      <c r="I24" s="55">
        <v>25.736095158085309</v>
      </c>
      <c r="J24" s="55">
        <v>64.054059601905522</v>
      </c>
      <c r="K24" s="55">
        <v>26.850306408562684</v>
      </c>
      <c r="L24" s="55">
        <v>69.161706339893129</v>
      </c>
      <c r="M24" s="55">
        <v>28.991339791832935</v>
      </c>
      <c r="N24" s="55">
        <v>74.42570961067625</v>
      </c>
      <c r="O24" s="55">
        <v>31.197915013366568</v>
      </c>
      <c r="P24" s="55">
        <v>79.324880971603108</v>
      </c>
      <c r="Q24" s="55">
        <v>33.251559278952328</v>
      </c>
      <c r="R24" s="55">
        <v>84.484646553855853</v>
      </c>
      <c r="S24" s="55">
        <v>35.414439941643707</v>
      </c>
      <c r="T24" s="59">
        <f t="shared" si="4"/>
        <v>432.84700162231519</v>
      </c>
      <c r="U24" s="59">
        <f>I24+K24+M24+O24+Q24+S24</f>
        <v>181.44165559244351</v>
      </c>
      <c r="V24" s="57">
        <v>7580</v>
      </c>
      <c r="W24" s="50" t="s">
        <v>352</v>
      </c>
      <c r="X24" s="55">
        <v>0.27253903957872633</v>
      </c>
      <c r="Y24" s="57" t="s">
        <v>353</v>
      </c>
      <c r="Z24" s="50" t="s">
        <v>353</v>
      </c>
      <c r="AA24" s="55">
        <v>2065.8459200067455</v>
      </c>
      <c r="AB24" s="50" t="s">
        <v>369</v>
      </c>
      <c r="AC24" s="57">
        <v>20</v>
      </c>
      <c r="AD24" s="50" t="s">
        <v>359</v>
      </c>
      <c r="AE24" s="59">
        <f t="shared" si="5"/>
        <v>103.29229600033727</v>
      </c>
      <c r="AF24" s="59">
        <f t="shared" si="3"/>
        <v>-186.90677437970845</v>
      </c>
      <c r="AG24" s="59">
        <f t="shared" si="1"/>
        <v>72.141166937052532</v>
      </c>
      <c r="AH24" s="354">
        <f t="shared" si="2"/>
        <v>30.240275932073917</v>
      </c>
      <c r="AI24" s="351">
        <v>92.23037634659255</v>
      </c>
      <c r="AJ24" s="351">
        <v>34.761109933386599</v>
      </c>
      <c r="AK24" s="351">
        <v>71.18183239311621</v>
      </c>
      <c r="AL24" s="351">
        <v>30.084178217171537</v>
      </c>
    </row>
    <row r="25" spans="2:38" s="30" customFormat="1">
      <c r="B25" s="48" t="s">
        <v>389</v>
      </c>
      <c r="C25" s="48" t="s">
        <v>390</v>
      </c>
      <c r="D25" s="32" t="s">
        <v>155</v>
      </c>
      <c r="E25" s="53" t="s">
        <v>391</v>
      </c>
      <c r="F25" s="50" t="s">
        <v>392</v>
      </c>
      <c r="G25" s="50" t="s">
        <v>351</v>
      </c>
      <c r="H25" s="55">
        <v>0.94468338022342602</v>
      </c>
      <c r="I25" s="55">
        <v>0.63613361121169021</v>
      </c>
      <c r="J25" s="55">
        <v>0.98558223624328489</v>
      </c>
      <c r="K25" s="55">
        <v>0.66367420049165238</v>
      </c>
      <c r="L25" s="55">
        <v>1.0641721948696825</v>
      </c>
      <c r="M25" s="55">
        <v>0.71659533283354215</v>
      </c>
      <c r="N25" s="55">
        <v>1.1451679685560709</v>
      </c>
      <c r="O25" s="55">
        <v>0.77113649983895838</v>
      </c>
      <c r="P25" s="55">
        <v>1.2205501737691469</v>
      </c>
      <c r="Q25" s="55">
        <v>0.82189758596281226</v>
      </c>
      <c r="R25" s="55">
        <v>1.2999420707488725</v>
      </c>
      <c r="S25" s="55">
        <v>0.87535872985920937</v>
      </c>
      <c r="T25" s="59">
        <f t="shared" si="4"/>
        <v>6.660098024410483</v>
      </c>
      <c r="U25" s="59">
        <f t="shared" si="0"/>
        <v>4.4847959601978653</v>
      </c>
      <c r="V25" s="57">
        <v>1850</v>
      </c>
      <c r="W25" s="50" t="s">
        <v>352</v>
      </c>
      <c r="X25" s="55">
        <v>4.932802771423736E-2</v>
      </c>
      <c r="Y25" s="57" t="s">
        <v>353</v>
      </c>
      <c r="Z25" s="50" t="s">
        <v>353</v>
      </c>
      <c r="AA25" s="55">
        <v>91.256851271339116</v>
      </c>
      <c r="AB25" s="50" t="s">
        <v>354</v>
      </c>
      <c r="AC25" s="57">
        <v>80</v>
      </c>
      <c r="AD25" s="50" t="s">
        <v>355</v>
      </c>
      <c r="AE25" s="59">
        <f t="shared" si="5"/>
        <v>1.1407106408917389</v>
      </c>
      <c r="AF25" s="59">
        <f t="shared" si="3"/>
        <v>-0.18416582093994993</v>
      </c>
      <c r="AG25" s="59">
        <f t="shared" si="1"/>
        <v>1.1100163374017471</v>
      </c>
      <c r="AH25" s="354">
        <f t="shared" si="2"/>
        <v>0.74746599336631092</v>
      </c>
      <c r="AI25" s="351">
        <v>1.1100163374017473</v>
      </c>
      <c r="AJ25" s="351">
        <v>0.74746599336631092</v>
      </c>
      <c r="AK25" s="351">
        <v>1.0803618278064833</v>
      </c>
      <c r="AL25" s="351">
        <v>0.72749715441723828</v>
      </c>
    </row>
    <row r="26" spans="2:38" s="30" customFormat="1">
      <c r="B26" s="48" t="s">
        <v>393</v>
      </c>
      <c r="C26" s="48" t="s">
        <v>394</v>
      </c>
      <c r="D26" s="32" t="s">
        <v>155</v>
      </c>
      <c r="E26" s="53" t="s">
        <v>391</v>
      </c>
      <c r="F26" s="50" t="s">
        <v>392</v>
      </c>
      <c r="G26" s="50" t="s">
        <v>358</v>
      </c>
      <c r="H26" s="55">
        <v>3.4143438620427471</v>
      </c>
      <c r="I26" s="55">
        <v>1.9282602597853362</v>
      </c>
      <c r="J26" s="55">
        <v>3.5621635029291472</v>
      </c>
      <c r="K26" s="55">
        <v>2.0117418160239198</v>
      </c>
      <c r="L26" s="55">
        <v>3.8462090873775256</v>
      </c>
      <c r="M26" s="55">
        <v>2.172157355462768</v>
      </c>
      <c r="N26" s="55">
        <v>4.1389499448192204</v>
      </c>
      <c r="O26" s="55">
        <v>2.3374835746803555</v>
      </c>
      <c r="P26" s="55">
        <v>4.4114018319431771</v>
      </c>
      <c r="Q26" s="55">
        <v>2.4913515410808853</v>
      </c>
      <c r="R26" s="55">
        <v>4.6983458407226575</v>
      </c>
      <c r="S26" s="55">
        <v>2.6534039737793109</v>
      </c>
      <c r="T26" s="59">
        <f>H26+J26+L26+N26+P26+R26</f>
        <v>24.071414069834475</v>
      </c>
      <c r="U26" s="59">
        <f>I26+K26+M26+O26+Q26+S26</f>
        <v>13.594398520812575</v>
      </c>
      <c r="V26" s="57">
        <v>3086</v>
      </c>
      <c r="W26" s="50" t="s">
        <v>352</v>
      </c>
      <c r="X26" s="55">
        <v>5.7012892419156448E-2</v>
      </c>
      <c r="Y26" s="57" t="s">
        <v>353</v>
      </c>
      <c r="Z26" s="50" t="s">
        <v>353</v>
      </c>
      <c r="AA26" s="55">
        <v>175.9417860055168</v>
      </c>
      <c r="AB26" s="50" t="s">
        <v>354</v>
      </c>
      <c r="AC26" s="57">
        <v>20</v>
      </c>
      <c r="AD26" s="50" t="s">
        <v>359</v>
      </c>
      <c r="AE26" s="59">
        <f>IFERROR(AA26/AC26, 0)</f>
        <v>8.7970893002758395</v>
      </c>
      <c r="AF26" s="59">
        <f t="shared" si="3"/>
        <v>-28.711121731820562</v>
      </c>
      <c r="AG26" s="59">
        <f t="shared" si="1"/>
        <v>4.0119023449724125</v>
      </c>
      <c r="AH26" s="354">
        <f t="shared" si="2"/>
        <v>2.2657330868020957</v>
      </c>
      <c r="AI26" s="351">
        <v>4.0119023449724134</v>
      </c>
      <c r="AJ26" s="351">
        <v>2.2657330868020966</v>
      </c>
      <c r="AK26" s="351">
        <v>3.9674205805795171</v>
      </c>
      <c r="AL26" s="351">
        <v>2.2357798283784875</v>
      </c>
    </row>
    <row r="27" spans="2:38" s="47" customFormat="1">
      <c r="B27" s="48" t="s">
        <v>395</v>
      </c>
      <c r="C27" s="48" t="s">
        <v>396</v>
      </c>
      <c r="D27" s="32" t="s">
        <v>155</v>
      </c>
      <c r="E27" s="53" t="s">
        <v>391</v>
      </c>
      <c r="F27" s="50" t="s">
        <v>397</v>
      </c>
      <c r="G27" s="50" t="s">
        <v>398</v>
      </c>
      <c r="H27" s="55">
        <v>0</v>
      </c>
      <c r="I27" s="55">
        <v>0</v>
      </c>
      <c r="J27" s="55">
        <v>0</v>
      </c>
      <c r="K27" s="55">
        <v>0</v>
      </c>
      <c r="L27" s="55">
        <v>0</v>
      </c>
      <c r="M27" s="55">
        <v>0</v>
      </c>
      <c r="N27" s="55">
        <v>0</v>
      </c>
      <c r="O27" s="55">
        <v>0</v>
      </c>
      <c r="P27" s="55">
        <v>0</v>
      </c>
      <c r="Q27" s="55">
        <v>0</v>
      </c>
      <c r="R27" s="55">
        <v>0</v>
      </c>
      <c r="S27" s="55">
        <v>0</v>
      </c>
      <c r="T27" s="59">
        <f t="shared" si="4"/>
        <v>0</v>
      </c>
      <c r="U27" s="59">
        <f t="shared" si="0"/>
        <v>0</v>
      </c>
      <c r="V27" s="57">
        <v>15</v>
      </c>
      <c r="W27" s="50"/>
      <c r="X27" s="55">
        <f>AA27/V27</f>
        <v>2.3333333333333335</v>
      </c>
      <c r="Y27" s="57" t="s">
        <v>353</v>
      </c>
      <c r="Z27" s="50" t="s">
        <v>353</v>
      </c>
      <c r="AA27" s="55">
        <v>35</v>
      </c>
      <c r="AB27" s="50" t="s">
        <v>369</v>
      </c>
      <c r="AC27" s="57">
        <v>80</v>
      </c>
      <c r="AD27" s="50" t="s">
        <v>355</v>
      </c>
      <c r="AE27" s="59">
        <f t="shared" si="5"/>
        <v>0.4375</v>
      </c>
      <c r="AF27" s="59">
        <f t="shared" si="3"/>
        <v>-2.625</v>
      </c>
      <c r="AG27" s="59">
        <f t="shared" si="1"/>
        <v>0</v>
      </c>
      <c r="AH27" s="354">
        <f t="shared" si="2"/>
        <v>0</v>
      </c>
      <c r="AI27" s="351">
        <v>0</v>
      </c>
      <c r="AJ27" s="351">
        <v>0</v>
      </c>
      <c r="AK27" s="351">
        <v>0</v>
      </c>
      <c r="AL27" s="351">
        <v>0</v>
      </c>
    </row>
    <row r="28" spans="2:38" s="47" customFormat="1">
      <c r="B28" s="48" t="s">
        <v>399</v>
      </c>
      <c r="C28" s="48" t="s">
        <v>396</v>
      </c>
      <c r="D28" s="32" t="s">
        <v>155</v>
      </c>
      <c r="E28" s="53" t="s">
        <v>391</v>
      </c>
      <c r="F28" s="50" t="s">
        <v>397</v>
      </c>
      <c r="G28" s="50" t="s">
        <v>400</v>
      </c>
      <c r="H28" s="55">
        <v>9.9217761898421131</v>
      </c>
      <c r="I28" s="55">
        <v>45.565683584510531</v>
      </c>
      <c r="J28" s="55">
        <v>9.0332141529351144</v>
      </c>
      <c r="K28" s="55">
        <v>41.484969018467012</v>
      </c>
      <c r="L28" s="55">
        <v>10.957052257833123</v>
      </c>
      <c r="M28" s="55">
        <v>50.320181250461729</v>
      </c>
      <c r="N28" s="55">
        <v>13.345528917022861</v>
      </c>
      <c r="O28" s="55">
        <v>61.289242597869553</v>
      </c>
      <c r="P28" s="55">
        <v>13.038822415223057</v>
      </c>
      <c r="Q28" s="55">
        <v>59.880695262501334</v>
      </c>
      <c r="R28" s="55">
        <v>13.652970461573904</v>
      </c>
      <c r="S28" s="55">
        <v>62.701165611622706</v>
      </c>
      <c r="T28" s="59">
        <f t="shared" si="4"/>
        <v>69.949364394430177</v>
      </c>
      <c r="U28" s="59">
        <f t="shared" si="0"/>
        <v>321.24193732543284</v>
      </c>
      <c r="V28" s="57">
        <v>1281</v>
      </c>
      <c r="W28" s="50"/>
      <c r="X28" s="55">
        <f>AA28/V28</f>
        <v>2.1319281811085089</v>
      </c>
      <c r="Y28" s="57" t="s">
        <v>353</v>
      </c>
      <c r="Z28" s="50" t="s">
        <v>353</v>
      </c>
      <c r="AA28" s="55">
        <v>2731</v>
      </c>
      <c r="AB28" s="50" t="s">
        <v>369</v>
      </c>
      <c r="AC28" s="57">
        <v>80</v>
      </c>
      <c r="AD28" s="50" t="s">
        <v>355</v>
      </c>
      <c r="AE28" s="59">
        <f t="shared" si="5"/>
        <v>34.137500000000003</v>
      </c>
      <c r="AF28" s="59">
        <f t="shared" si="3"/>
        <v>-134.87563560556984</v>
      </c>
      <c r="AG28" s="59">
        <f t="shared" si="1"/>
        <v>11.658227399071697</v>
      </c>
      <c r="AH28" s="354">
        <f t="shared" si="2"/>
        <v>53.540322887572138</v>
      </c>
      <c r="AI28" s="351">
        <v>11.658227399071693</v>
      </c>
      <c r="AJ28" s="351">
        <v>53.540322887572138</v>
      </c>
      <c r="AK28" s="351">
        <v>11.658227399071693</v>
      </c>
      <c r="AL28" s="351">
        <v>53.540322887572138</v>
      </c>
    </row>
    <row r="29" spans="2:38" s="30" customFormat="1">
      <c r="B29" s="48" t="s">
        <v>401</v>
      </c>
      <c r="C29" s="48" t="s">
        <v>402</v>
      </c>
      <c r="D29" s="32" t="s">
        <v>155</v>
      </c>
      <c r="E29" s="53" t="s">
        <v>391</v>
      </c>
      <c r="F29" s="50" t="s">
        <v>403</v>
      </c>
      <c r="G29" s="50" t="s">
        <v>404</v>
      </c>
      <c r="H29" s="55">
        <v>0</v>
      </c>
      <c r="I29" s="55">
        <v>0</v>
      </c>
      <c r="J29" s="55">
        <v>0</v>
      </c>
      <c r="K29" s="55">
        <v>0</v>
      </c>
      <c r="L29" s="55">
        <v>0</v>
      </c>
      <c r="M29" s="55">
        <v>0</v>
      </c>
      <c r="N29" s="55">
        <v>0</v>
      </c>
      <c r="O29" s="55">
        <v>0</v>
      </c>
      <c r="P29" s="55">
        <v>0</v>
      </c>
      <c r="Q29" s="55">
        <v>0</v>
      </c>
      <c r="R29" s="55">
        <v>0</v>
      </c>
      <c r="S29" s="55">
        <v>0</v>
      </c>
      <c r="T29" s="59">
        <f t="shared" si="4"/>
        <v>0</v>
      </c>
      <c r="U29" s="59">
        <f t="shared" si="0"/>
        <v>0</v>
      </c>
      <c r="V29" s="57">
        <v>476.08499999999998</v>
      </c>
      <c r="W29" s="50" t="s">
        <v>237</v>
      </c>
      <c r="X29" s="55">
        <v>0.54070251682620962</v>
      </c>
      <c r="Y29" s="57" t="s">
        <v>353</v>
      </c>
      <c r="Z29" s="50" t="s">
        <v>353</v>
      </c>
      <c r="AA29" s="55">
        <v>257.420357723206</v>
      </c>
      <c r="AB29" s="50" t="s">
        <v>354</v>
      </c>
      <c r="AC29" s="57">
        <v>105</v>
      </c>
      <c r="AD29" s="50" t="s">
        <v>355</v>
      </c>
      <c r="AE29" s="59">
        <f t="shared" si="5"/>
        <v>2.4516224545067238</v>
      </c>
      <c r="AF29" s="59">
        <f t="shared" si="3"/>
        <v>-14.709734727040342</v>
      </c>
      <c r="AG29" s="59">
        <f t="shared" si="1"/>
        <v>0</v>
      </c>
      <c r="AH29" s="354">
        <f t="shared" si="2"/>
        <v>0</v>
      </c>
      <c r="AI29" s="351">
        <v>0</v>
      </c>
      <c r="AJ29" s="351">
        <v>0</v>
      </c>
      <c r="AK29" s="351">
        <v>0</v>
      </c>
      <c r="AL29" s="351">
        <v>0</v>
      </c>
    </row>
    <row r="30" spans="2:38" s="30" customFormat="1">
      <c r="B30" s="48" t="s">
        <v>405</v>
      </c>
      <c r="C30" s="48" t="s">
        <v>402</v>
      </c>
      <c r="D30" s="32" t="s">
        <v>155</v>
      </c>
      <c r="E30" s="53" t="s">
        <v>391</v>
      </c>
      <c r="F30" s="50" t="s">
        <v>403</v>
      </c>
      <c r="G30" s="50" t="s">
        <v>406</v>
      </c>
      <c r="H30" s="55">
        <v>1.5882392417695621</v>
      </c>
      <c r="I30" s="55">
        <v>5.3603192580462942</v>
      </c>
      <c r="J30" s="55">
        <v>1.6570000238835243</v>
      </c>
      <c r="K30" s="55">
        <v>5.5923874092859895</v>
      </c>
      <c r="L30" s="55">
        <v>1.789128585592707</v>
      </c>
      <c r="M30" s="55">
        <v>6.0383222881387377</v>
      </c>
      <c r="N30" s="55">
        <v>1.9253018991909461</v>
      </c>
      <c r="O30" s="55">
        <v>6.4979082347114669</v>
      </c>
      <c r="P30" s="55">
        <v>2.0520374583813861</v>
      </c>
      <c r="Q30" s="55">
        <v>6.9256416899375708</v>
      </c>
      <c r="R30" s="55">
        <v>2.1855142707202542</v>
      </c>
      <c r="S30" s="55">
        <v>7.3761269246969796</v>
      </c>
      <c r="T30" s="59">
        <f t="shared" si="4"/>
        <v>11.19722147953838</v>
      </c>
      <c r="U30" s="59">
        <f t="shared" si="0"/>
        <v>37.790705804817037</v>
      </c>
      <c r="V30" s="57">
        <v>5164.143</v>
      </c>
      <c r="W30" s="50" t="s">
        <v>237</v>
      </c>
      <c r="X30" s="55">
        <v>0.90151915518933001</v>
      </c>
      <c r="Y30" s="57" t="s">
        <v>353</v>
      </c>
      <c r="Z30" s="50" t="s">
        <v>353</v>
      </c>
      <c r="AA30" s="55">
        <v>4655.5738346368926</v>
      </c>
      <c r="AB30" s="50" t="s">
        <v>354</v>
      </c>
      <c r="AC30" s="57">
        <v>115</v>
      </c>
      <c r="AD30" s="50" t="s">
        <v>355</v>
      </c>
      <c r="AE30" s="59">
        <f t="shared" si="5"/>
        <v>40.48325073597298</v>
      </c>
      <c r="AF30" s="59">
        <f t="shared" si="3"/>
        <v>-231.70228293629953</v>
      </c>
      <c r="AG30" s="59">
        <f t="shared" si="1"/>
        <v>1.8662035799230632</v>
      </c>
      <c r="AH30" s="354">
        <f t="shared" si="2"/>
        <v>6.2984509674695062</v>
      </c>
      <c r="AI30" s="351">
        <v>1.8662035799230632</v>
      </c>
      <c r="AJ30" s="351">
        <v>6.2984509674695062</v>
      </c>
      <c r="AK30" s="351">
        <v>1.444401872426095</v>
      </c>
      <c r="AL30" s="351">
        <v>4.8748670663100757</v>
      </c>
    </row>
    <row r="31" spans="2:38" s="30" customFormat="1">
      <c r="B31" s="48" t="s">
        <v>407</v>
      </c>
      <c r="C31" s="48" t="s">
        <v>408</v>
      </c>
      <c r="D31" s="32" t="s">
        <v>155</v>
      </c>
      <c r="E31" s="53" t="s">
        <v>391</v>
      </c>
      <c r="F31" s="50" t="s">
        <v>403</v>
      </c>
      <c r="G31" s="50" t="s">
        <v>409</v>
      </c>
      <c r="H31" s="55">
        <v>0</v>
      </c>
      <c r="I31" s="55">
        <v>0</v>
      </c>
      <c r="J31" s="55">
        <v>0</v>
      </c>
      <c r="K31" s="55">
        <v>0</v>
      </c>
      <c r="L31" s="55">
        <v>0</v>
      </c>
      <c r="M31" s="55">
        <v>0</v>
      </c>
      <c r="N31" s="55">
        <v>0</v>
      </c>
      <c r="O31" s="55">
        <v>0</v>
      </c>
      <c r="P31" s="55">
        <v>0</v>
      </c>
      <c r="Q31" s="55">
        <v>0</v>
      </c>
      <c r="R31" s="55">
        <v>0</v>
      </c>
      <c r="S31" s="55">
        <v>0</v>
      </c>
      <c r="T31" s="59">
        <f t="shared" si="4"/>
        <v>0</v>
      </c>
      <c r="U31" s="59">
        <f t="shared" si="0"/>
        <v>0</v>
      </c>
      <c r="V31" s="57">
        <v>245.18299999999999</v>
      </c>
      <c r="W31" s="50" t="s">
        <v>237</v>
      </c>
      <c r="X31" s="55">
        <v>0.65192213671679011</v>
      </c>
      <c r="Y31" s="57" t="s">
        <v>353</v>
      </c>
      <c r="Z31" s="50" t="s">
        <v>353</v>
      </c>
      <c r="AA31" s="55">
        <v>159.84022524663274</v>
      </c>
      <c r="AB31" s="50" t="s">
        <v>354</v>
      </c>
      <c r="AC31" s="57">
        <v>90</v>
      </c>
      <c r="AD31" s="50" t="s">
        <v>355</v>
      </c>
      <c r="AE31" s="59">
        <f t="shared" si="5"/>
        <v>1.7760025027403639</v>
      </c>
      <c r="AF31" s="59">
        <f t="shared" si="3"/>
        <v>-10.656015016442183</v>
      </c>
      <c r="AG31" s="59">
        <f t="shared" si="1"/>
        <v>0</v>
      </c>
      <c r="AH31" s="354">
        <f t="shared" si="2"/>
        <v>0</v>
      </c>
      <c r="AI31" s="351">
        <v>0</v>
      </c>
      <c r="AJ31" s="351">
        <v>0</v>
      </c>
      <c r="AK31" s="351">
        <v>0</v>
      </c>
      <c r="AL31" s="351">
        <v>0</v>
      </c>
    </row>
    <row r="32" spans="2:38" s="30" customFormat="1">
      <c r="B32" s="48" t="s">
        <v>410</v>
      </c>
      <c r="C32" s="48" t="s">
        <v>411</v>
      </c>
      <c r="D32" s="32" t="s">
        <v>155</v>
      </c>
      <c r="E32" s="53" t="s">
        <v>391</v>
      </c>
      <c r="F32" s="50" t="s">
        <v>403</v>
      </c>
      <c r="G32" s="50" t="s">
        <v>412</v>
      </c>
      <c r="H32" s="55">
        <v>35.754181947764778</v>
      </c>
      <c r="I32" s="55">
        <v>3.6730397783091906</v>
      </c>
      <c r="J32" s="55">
        <v>37.302113424280904</v>
      </c>
      <c r="K32" s="55">
        <v>3.8320593272852355</v>
      </c>
      <c r="L32" s="55">
        <v>40.276569986998169</v>
      </c>
      <c r="M32" s="55">
        <v>4.1376263037489807</v>
      </c>
      <c r="N32" s="55">
        <v>43.342081342451685</v>
      </c>
      <c r="O32" s="55">
        <v>4.4525473713289809</v>
      </c>
      <c r="P32" s="55">
        <v>46.195131514853976</v>
      </c>
      <c r="Q32" s="55">
        <v>4.7456422263044162</v>
      </c>
      <c r="R32" s="55">
        <v>49.199939675149999</v>
      </c>
      <c r="S32" s="55">
        <v>5.0543272331402358</v>
      </c>
      <c r="T32" s="59">
        <f t="shared" si="4"/>
        <v>252.07001789149953</v>
      </c>
      <c r="U32" s="59">
        <f t="shared" si="0"/>
        <v>25.895242240117039</v>
      </c>
      <c r="V32" s="57">
        <v>37894.099000000002</v>
      </c>
      <c r="W32" s="50" t="s">
        <v>237</v>
      </c>
      <c r="X32" s="55">
        <v>0.26379962641310412</v>
      </c>
      <c r="Y32" s="57" t="s">
        <v>353</v>
      </c>
      <c r="Z32" s="50" t="s">
        <v>353</v>
      </c>
      <c r="AA32" s="55">
        <v>9996.4491594611827</v>
      </c>
      <c r="AB32" s="50" t="s">
        <v>354</v>
      </c>
      <c r="AC32" s="57">
        <v>105</v>
      </c>
      <c r="AD32" s="50" t="s">
        <v>355</v>
      </c>
      <c r="AE32" s="59">
        <f t="shared" si="5"/>
        <v>95.204277709154127</v>
      </c>
      <c r="AF32" s="59">
        <f t="shared" si="3"/>
        <v>-319.15564836342526</v>
      </c>
      <c r="AG32" s="59">
        <f t="shared" si="1"/>
        <v>42.011669648583258</v>
      </c>
      <c r="AH32" s="354">
        <f t="shared" si="2"/>
        <v>4.3158737066861734</v>
      </c>
      <c r="AI32" s="351">
        <v>46.124528074939839</v>
      </c>
      <c r="AJ32" s="351">
        <v>4.3158737066861734</v>
      </c>
      <c r="AK32" s="351">
        <v>42.011669648583251</v>
      </c>
      <c r="AL32" s="351">
        <v>4.3158737066861734</v>
      </c>
    </row>
    <row r="33" spans="2:38" s="30" customFormat="1">
      <c r="B33" s="48" t="s">
        <v>413</v>
      </c>
      <c r="C33" s="48" t="s">
        <v>411</v>
      </c>
      <c r="D33" s="32" t="s">
        <v>155</v>
      </c>
      <c r="E33" s="53" t="s">
        <v>391</v>
      </c>
      <c r="F33" s="50" t="s">
        <v>403</v>
      </c>
      <c r="G33" s="50" t="s">
        <v>414</v>
      </c>
      <c r="H33" s="55">
        <v>0</v>
      </c>
      <c r="I33" s="55">
        <v>0</v>
      </c>
      <c r="J33" s="55">
        <v>0</v>
      </c>
      <c r="K33" s="55">
        <v>0</v>
      </c>
      <c r="L33" s="55">
        <v>0</v>
      </c>
      <c r="M33" s="55">
        <v>0</v>
      </c>
      <c r="N33" s="55">
        <v>0</v>
      </c>
      <c r="O33" s="55">
        <v>0</v>
      </c>
      <c r="P33" s="55">
        <v>0</v>
      </c>
      <c r="Q33" s="55">
        <v>0</v>
      </c>
      <c r="R33" s="55">
        <v>0</v>
      </c>
      <c r="S33" s="55">
        <v>0</v>
      </c>
      <c r="T33" s="59">
        <f t="shared" si="4"/>
        <v>0</v>
      </c>
      <c r="U33" s="59">
        <f t="shared" si="0"/>
        <v>0</v>
      </c>
      <c r="V33" s="57">
        <v>36.598999999999997</v>
      </c>
      <c r="W33" s="50" t="s">
        <v>237</v>
      </c>
      <c r="X33" s="55">
        <v>0.76760350183838411</v>
      </c>
      <c r="Y33" s="57" t="s">
        <v>353</v>
      </c>
      <c r="Z33" s="50" t="s">
        <v>353</v>
      </c>
      <c r="AA33" s="55">
        <v>28.093520563783017</v>
      </c>
      <c r="AB33" s="50" t="s">
        <v>354</v>
      </c>
      <c r="AC33" s="57">
        <v>115</v>
      </c>
      <c r="AD33" s="50" t="s">
        <v>355</v>
      </c>
      <c r="AE33" s="59">
        <f t="shared" si="5"/>
        <v>0.24429148316333058</v>
      </c>
      <c r="AF33" s="59">
        <f t="shared" si="3"/>
        <v>-1.4657488989799834</v>
      </c>
      <c r="AG33" s="59">
        <f t="shared" si="1"/>
        <v>0</v>
      </c>
      <c r="AH33" s="354">
        <f t="shared" si="2"/>
        <v>0</v>
      </c>
      <c r="AI33" s="351">
        <v>0</v>
      </c>
      <c r="AJ33" s="351">
        <v>0</v>
      </c>
      <c r="AK33" s="351">
        <v>0</v>
      </c>
      <c r="AL33" s="351">
        <v>0</v>
      </c>
    </row>
    <row r="34" spans="2:38" s="30" customFormat="1">
      <c r="B34" s="48" t="s">
        <v>415</v>
      </c>
      <c r="C34" s="48" t="s">
        <v>416</v>
      </c>
      <c r="D34" s="32" t="s">
        <v>155</v>
      </c>
      <c r="E34" s="53" t="s">
        <v>391</v>
      </c>
      <c r="F34" s="50" t="s">
        <v>403</v>
      </c>
      <c r="G34" s="50" t="s">
        <v>417</v>
      </c>
      <c r="H34" s="55">
        <v>43.266487276586638</v>
      </c>
      <c r="I34" s="55">
        <v>33.477922565217654</v>
      </c>
      <c r="J34" s="55">
        <v>32.85376263580546</v>
      </c>
      <c r="K34" s="55">
        <v>34.927306309552201</v>
      </c>
      <c r="L34" s="55">
        <v>31.538825082263035</v>
      </c>
      <c r="M34" s="55">
        <v>37.712396641802904</v>
      </c>
      <c r="N34" s="55">
        <v>40.162787226671966</v>
      </c>
      <c r="O34" s="55">
        <v>40.582744841367408</v>
      </c>
      <c r="P34" s="55">
        <v>62.044128925244429</v>
      </c>
      <c r="Q34" s="55">
        <v>43.254158017199721</v>
      </c>
      <c r="R34" s="55">
        <v>95.166417030043107</v>
      </c>
      <c r="S34" s="55">
        <v>46.067667638555022</v>
      </c>
      <c r="T34" s="59">
        <f t="shared" si="4"/>
        <v>305.03240817661458</v>
      </c>
      <c r="U34" s="59">
        <f t="shared" si="0"/>
        <v>236.0221960136949</v>
      </c>
      <c r="V34" s="57">
        <v>5408.3209999999999</v>
      </c>
      <c r="W34" s="50" t="s">
        <v>237</v>
      </c>
      <c r="X34" s="55">
        <v>0.20874613781890428</v>
      </c>
      <c r="Y34" s="57" t="s">
        <v>353</v>
      </c>
      <c r="Z34" s="50" t="s">
        <v>353</v>
      </c>
      <c r="AA34" s="55">
        <v>1128.9661208348741</v>
      </c>
      <c r="AB34" s="50" t="s">
        <v>354</v>
      </c>
      <c r="AC34" s="57">
        <v>90</v>
      </c>
      <c r="AD34" s="50" t="s">
        <v>355</v>
      </c>
      <c r="AE34" s="59">
        <f t="shared" si="5"/>
        <v>12.54406800927638</v>
      </c>
      <c r="AF34" s="59">
        <f t="shared" si="3"/>
        <v>229.76800012095629</v>
      </c>
      <c r="AG34" s="59">
        <f t="shared" si="1"/>
        <v>50.838734696102428</v>
      </c>
      <c r="AH34" s="354">
        <f t="shared" si="2"/>
        <v>39.337032668949149</v>
      </c>
      <c r="AI34" s="351">
        <v>50.838734696102442</v>
      </c>
      <c r="AJ34" s="351">
        <v>39.337032668949142</v>
      </c>
      <c r="AK34" s="351">
        <v>34.993634193589877</v>
      </c>
      <c r="AL34" s="351">
        <v>39.337032668949142</v>
      </c>
    </row>
    <row r="35" spans="2:38" s="47" customFormat="1">
      <c r="B35" s="48" t="s">
        <v>418</v>
      </c>
      <c r="C35" s="48" t="s">
        <v>361</v>
      </c>
      <c r="D35" s="32" t="s">
        <v>155</v>
      </c>
      <c r="E35" s="53" t="s">
        <v>391</v>
      </c>
      <c r="F35" s="50" t="s">
        <v>403</v>
      </c>
      <c r="G35" s="50" t="s">
        <v>419</v>
      </c>
      <c r="H35" s="55">
        <v>0</v>
      </c>
      <c r="I35" s="55">
        <v>0</v>
      </c>
      <c r="J35" s="55">
        <v>0</v>
      </c>
      <c r="K35" s="55">
        <v>0</v>
      </c>
      <c r="L35" s="55">
        <v>0</v>
      </c>
      <c r="M35" s="55">
        <v>0</v>
      </c>
      <c r="N35" s="55">
        <v>0</v>
      </c>
      <c r="O35" s="55">
        <v>0</v>
      </c>
      <c r="P35" s="55">
        <v>0</v>
      </c>
      <c r="Q35" s="55">
        <v>0</v>
      </c>
      <c r="R35" s="55">
        <v>0</v>
      </c>
      <c r="S35" s="55">
        <v>0</v>
      </c>
      <c r="T35" s="59">
        <f t="shared" si="4"/>
        <v>0</v>
      </c>
      <c r="U35" s="59">
        <f t="shared" si="0"/>
        <v>0</v>
      </c>
      <c r="V35" s="57"/>
      <c r="W35" s="50"/>
      <c r="X35" s="55"/>
      <c r="Y35" s="57" t="s">
        <v>353</v>
      </c>
      <c r="Z35" s="50" t="s">
        <v>353</v>
      </c>
      <c r="AA35" s="55"/>
      <c r="AB35" s="50"/>
      <c r="AC35" s="57"/>
      <c r="AD35" s="50"/>
      <c r="AE35" s="59">
        <f t="shared" si="5"/>
        <v>0</v>
      </c>
      <c r="AF35" s="59">
        <f t="shared" si="3"/>
        <v>0</v>
      </c>
      <c r="AG35" s="59">
        <f t="shared" si="1"/>
        <v>0</v>
      </c>
      <c r="AH35" s="354">
        <f t="shared" si="2"/>
        <v>0</v>
      </c>
      <c r="AI35" s="351">
        <v>0</v>
      </c>
      <c r="AJ35" s="351">
        <v>0</v>
      </c>
      <c r="AK35" s="351">
        <v>0</v>
      </c>
      <c r="AL35" s="351">
        <v>0</v>
      </c>
    </row>
    <row r="36" spans="2:38" s="30" customFormat="1">
      <c r="B36" s="48" t="s">
        <v>420</v>
      </c>
      <c r="C36" s="48" t="s">
        <v>361</v>
      </c>
      <c r="D36" s="32" t="s">
        <v>155</v>
      </c>
      <c r="E36" s="53" t="s">
        <v>391</v>
      </c>
      <c r="F36" s="50" t="s">
        <v>403</v>
      </c>
      <c r="G36" s="50" t="s">
        <v>421</v>
      </c>
      <c r="H36" s="55">
        <v>7.3653955851682333</v>
      </c>
      <c r="I36" s="55">
        <v>0</v>
      </c>
      <c r="J36" s="55">
        <v>6.8310727400721669</v>
      </c>
      <c r="K36" s="55">
        <v>0</v>
      </c>
      <c r="L36" s="55">
        <v>5.7219713584125982</v>
      </c>
      <c r="M36" s="55">
        <v>0</v>
      </c>
      <c r="N36" s="55">
        <v>4.3880702219142815</v>
      </c>
      <c r="O36" s="55">
        <v>0</v>
      </c>
      <c r="P36" s="55">
        <v>4.6769207827405719</v>
      </c>
      <c r="Q36" s="55">
        <v>0</v>
      </c>
      <c r="R36" s="55">
        <v>4.9811357351001746</v>
      </c>
      <c r="S36" s="55">
        <v>0</v>
      </c>
      <c r="T36" s="59">
        <f>H36+J36+L36+N36+P36+R36</f>
        <v>33.96456642340803</v>
      </c>
      <c r="U36" s="59">
        <f t="shared" si="0"/>
        <v>0</v>
      </c>
      <c r="V36" s="57"/>
      <c r="W36" s="50"/>
      <c r="X36" s="55"/>
      <c r="Y36" s="57" t="s">
        <v>353</v>
      </c>
      <c r="Z36" s="50" t="s">
        <v>353</v>
      </c>
      <c r="AA36" s="55"/>
      <c r="AB36" s="50"/>
      <c r="AC36" s="57"/>
      <c r="AD36" s="50"/>
      <c r="AE36" s="59">
        <f t="shared" si="5"/>
        <v>0</v>
      </c>
      <c r="AF36" s="59">
        <f t="shared" si="3"/>
        <v>33.96456642340803</v>
      </c>
      <c r="AG36" s="59">
        <f t="shared" si="1"/>
        <v>5.6607610705680047</v>
      </c>
      <c r="AH36" s="354">
        <f t="shared" si="2"/>
        <v>0</v>
      </c>
      <c r="AI36" s="351">
        <v>5.6607610705680047</v>
      </c>
      <c r="AJ36" s="351">
        <v>0</v>
      </c>
      <c r="AK36" s="351">
        <v>5.6607610705680047</v>
      </c>
      <c r="AL36" s="351">
        <v>0</v>
      </c>
    </row>
    <row r="37" spans="2:38" s="30" customFormat="1">
      <c r="B37" s="48" t="s">
        <v>422</v>
      </c>
      <c r="C37" s="48" t="s">
        <v>361</v>
      </c>
      <c r="D37" s="32" t="s">
        <v>155</v>
      </c>
      <c r="E37" s="53" t="s">
        <v>391</v>
      </c>
      <c r="F37" s="50" t="s">
        <v>403</v>
      </c>
      <c r="G37" s="50" t="s">
        <v>423</v>
      </c>
      <c r="H37" s="55">
        <v>0</v>
      </c>
      <c r="I37" s="55">
        <v>0</v>
      </c>
      <c r="J37" s="55">
        <v>0</v>
      </c>
      <c r="K37" s="55">
        <v>0</v>
      </c>
      <c r="L37" s="55">
        <v>0</v>
      </c>
      <c r="M37" s="55">
        <v>0</v>
      </c>
      <c r="N37" s="55">
        <v>0</v>
      </c>
      <c r="O37" s="55">
        <v>0</v>
      </c>
      <c r="P37" s="55">
        <v>0</v>
      </c>
      <c r="Q37" s="55">
        <v>0</v>
      </c>
      <c r="R37" s="55">
        <v>0</v>
      </c>
      <c r="S37" s="55">
        <v>0</v>
      </c>
      <c r="T37" s="59">
        <f t="shared" si="4"/>
        <v>0</v>
      </c>
      <c r="U37" s="59">
        <f t="shared" si="0"/>
        <v>0</v>
      </c>
      <c r="V37" s="57">
        <v>1852973</v>
      </c>
      <c r="W37" s="50" t="s">
        <v>352</v>
      </c>
      <c r="X37" s="55"/>
      <c r="Y37" s="57" t="s">
        <v>353</v>
      </c>
      <c r="Z37" s="50" t="s">
        <v>353</v>
      </c>
      <c r="AA37" s="55">
        <v>2259</v>
      </c>
      <c r="AB37" s="50" t="s">
        <v>369</v>
      </c>
      <c r="AC37" s="57"/>
      <c r="AD37" s="50"/>
      <c r="AE37" s="59">
        <f t="shared" si="5"/>
        <v>0</v>
      </c>
      <c r="AF37" s="59">
        <f t="shared" si="3"/>
        <v>0</v>
      </c>
      <c r="AG37" s="59">
        <f t="shared" si="1"/>
        <v>0</v>
      </c>
      <c r="AH37" s="354">
        <f t="shared" si="2"/>
        <v>0</v>
      </c>
      <c r="AI37" s="351">
        <v>0</v>
      </c>
      <c r="AJ37" s="351">
        <v>0</v>
      </c>
      <c r="AK37" s="351">
        <v>0</v>
      </c>
      <c r="AL37" s="351">
        <v>0</v>
      </c>
    </row>
    <row r="38" spans="2:38" s="30" customFormat="1">
      <c r="B38" s="48" t="s">
        <v>424</v>
      </c>
      <c r="C38" s="48" t="s">
        <v>361</v>
      </c>
      <c r="D38" s="32" t="s">
        <v>155</v>
      </c>
      <c r="E38" s="53" t="s">
        <v>391</v>
      </c>
      <c r="F38" s="50" t="s">
        <v>403</v>
      </c>
      <c r="G38" s="50" t="s">
        <v>425</v>
      </c>
      <c r="H38" s="55">
        <v>6.1824968288958768</v>
      </c>
      <c r="I38" s="55">
        <v>15.821213355365762</v>
      </c>
      <c r="J38" s="55">
        <v>6.4501601041706556</v>
      </c>
      <c r="K38" s="55">
        <v>16.506172507423198</v>
      </c>
      <c r="L38" s="55">
        <v>6.9644934566594481</v>
      </c>
      <c r="M38" s="55">
        <v>17.822368525102178</v>
      </c>
      <c r="N38" s="55">
        <v>7.4945717076938143</v>
      </c>
      <c r="O38" s="55">
        <v>19.178856257608071</v>
      </c>
      <c r="P38" s="55">
        <v>7.9879118621218366</v>
      </c>
      <c r="Q38" s="55">
        <v>20.441329988851184</v>
      </c>
      <c r="R38" s="55">
        <v>8.5074935141258177</v>
      </c>
      <c r="S38" s="55">
        <v>21.770956578139131</v>
      </c>
      <c r="T38" s="59">
        <f t="shared" ref="T38" si="8">H38+J38+L38+N38+P38+R38</f>
        <v>43.587127473667451</v>
      </c>
      <c r="U38" s="59">
        <f t="shared" ref="U38" si="9">I38+K38+M38+O38+Q38+S38</f>
        <v>111.54089721248953</v>
      </c>
      <c r="V38" s="57"/>
      <c r="W38" s="50"/>
      <c r="X38" s="55"/>
      <c r="Y38" s="57" t="s">
        <v>353</v>
      </c>
      <c r="Z38" s="50" t="s">
        <v>353</v>
      </c>
      <c r="AA38" s="55"/>
      <c r="AB38" s="50"/>
      <c r="AC38" s="57"/>
      <c r="AD38" s="50"/>
      <c r="AE38" s="59">
        <f t="shared" si="5"/>
        <v>0</v>
      </c>
      <c r="AF38" s="59">
        <f t="shared" si="3"/>
        <v>43.587127473667451</v>
      </c>
      <c r="AG38" s="59">
        <f t="shared" si="1"/>
        <v>7.2645212456112418</v>
      </c>
      <c r="AH38" s="354">
        <f t="shared" si="2"/>
        <v>18.59014953541492</v>
      </c>
      <c r="AI38" s="351">
        <v>7.2645212456112418</v>
      </c>
      <c r="AJ38" s="351">
        <v>18.590149535414916</v>
      </c>
      <c r="AK38" s="351">
        <v>7.2645212456112418</v>
      </c>
      <c r="AL38" s="351">
        <v>18.590149535414916</v>
      </c>
    </row>
    <row r="39" spans="2:38" s="47" customFormat="1">
      <c r="B39" s="48" t="s">
        <v>426</v>
      </c>
      <c r="C39" s="48" t="s">
        <v>361</v>
      </c>
      <c r="D39" s="32" t="s">
        <v>155</v>
      </c>
      <c r="E39" s="53" t="s">
        <v>391</v>
      </c>
      <c r="F39" s="50" t="s">
        <v>427</v>
      </c>
      <c r="G39" s="50" t="s">
        <v>428</v>
      </c>
      <c r="H39" s="55">
        <v>0</v>
      </c>
      <c r="I39" s="55">
        <v>0</v>
      </c>
      <c r="J39" s="55">
        <v>0</v>
      </c>
      <c r="K39" s="55">
        <v>0</v>
      </c>
      <c r="L39" s="55">
        <v>0</v>
      </c>
      <c r="M39" s="55">
        <v>0</v>
      </c>
      <c r="N39" s="55">
        <v>0</v>
      </c>
      <c r="O39" s="55">
        <v>0</v>
      </c>
      <c r="P39" s="55">
        <v>0</v>
      </c>
      <c r="Q39" s="55">
        <v>0</v>
      </c>
      <c r="R39" s="55">
        <v>0</v>
      </c>
      <c r="S39" s="55">
        <v>0</v>
      </c>
      <c r="T39" s="59">
        <f t="shared" si="4"/>
        <v>0</v>
      </c>
      <c r="U39" s="59">
        <f t="shared" si="0"/>
        <v>0</v>
      </c>
      <c r="V39" s="57"/>
      <c r="W39" s="50"/>
      <c r="X39" s="55"/>
      <c r="Y39" s="57" t="s">
        <v>353</v>
      </c>
      <c r="Z39" s="50" t="s">
        <v>353</v>
      </c>
      <c r="AA39" s="55"/>
      <c r="AB39" s="50"/>
      <c r="AC39" s="57"/>
      <c r="AD39" s="50"/>
      <c r="AE39" s="59">
        <f t="shared" si="5"/>
        <v>0</v>
      </c>
      <c r="AF39" s="59">
        <f t="shared" si="3"/>
        <v>0</v>
      </c>
      <c r="AG39" s="59">
        <f t="shared" si="1"/>
        <v>0</v>
      </c>
      <c r="AH39" s="354">
        <f t="shared" si="2"/>
        <v>0</v>
      </c>
      <c r="AI39" s="351">
        <v>0</v>
      </c>
      <c r="AJ39" s="351">
        <v>0</v>
      </c>
      <c r="AK39" s="351">
        <v>0</v>
      </c>
      <c r="AL39" s="351">
        <v>0</v>
      </c>
    </row>
    <row r="40" spans="2:38" s="47" customFormat="1">
      <c r="B40" s="48" t="s">
        <v>429</v>
      </c>
      <c r="C40" s="48" t="s">
        <v>361</v>
      </c>
      <c r="D40" s="32" t="s">
        <v>155</v>
      </c>
      <c r="E40" s="53" t="s">
        <v>391</v>
      </c>
      <c r="F40" s="50" t="s">
        <v>427</v>
      </c>
      <c r="G40" s="50" t="s">
        <v>430</v>
      </c>
      <c r="H40" s="55">
        <v>1.8994979796461544</v>
      </c>
      <c r="I40" s="55">
        <v>0</v>
      </c>
      <c r="J40" s="55">
        <v>1.9817343098345699</v>
      </c>
      <c r="K40" s="55">
        <v>0</v>
      </c>
      <c r="L40" s="55">
        <v>2.1397570619613298</v>
      </c>
      <c r="M40" s="55">
        <v>0</v>
      </c>
      <c r="N40" s="55">
        <v>2.3026172452756435</v>
      </c>
      <c r="O40" s="55">
        <v>0</v>
      </c>
      <c r="P40" s="55">
        <v>2.4541900891523314</v>
      </c>
      <c r="Q40" s="55">
        <v>0</v>
      </c>
      <c r="R40" s="55">
        <v>2.6138253183416089</v>
      </c>
      <c r="S40" s="55">
        <v>0</v>
      </c>
      <c r="T40" s="59">
        <f t="shared" si="4"/>
        <v>13.391622004211639</v>
      </c>
      <c r="U40" s="59">
        <f t="shared" si="0"/>
        <v>0</v>
      </c>
      <c r="V40" s="57">
        <v>138074</v>
      </c>
      <c r="W40" s="50" t="s">
        <v>352</v>
      </c>
      <c r="X40" s="55">
        <v>1.1204530500971907E-3</v>
      </c>
      <c r="Y40" s="57" t="s">
        <v>353</v>
      </c>
      <c r="Z40" s="50" t="s">
        <v>353</v>
      </c>
      <c r="AA40" s="55">
        <v>154.7054344391195</v>
      </c>
      <c r="AB40" s="50" t="s">
        <v>354</v>
      </c>
      <c r="AC40" s="57">
        <v>10</v>
      </c>
      <c r="AD40" s="50" t="s">
        <v>364</v>
      </c>
      <c r="AE40" s="59">
        <f>IFERROR(AA40/#REF!, 0)</f>
        <v>0</v>
      </c>
      <c r="AF40" s="59">
        <f t="shared" si="3"/>
        <v>13.391622004211639</v>
      </c>
      <c r="AG40" s="59">
        <f t="shared" si="1"/>
        <v>2.2319370007019397</v>
      </c>
      <c r="AH40" s="354">
        <f t="shared" si="2"/>
        <v>0</v>
      </c>
      <c r="AI40" s="351">
        <v>2.2319370007019397</v>
      </c>
      <c r="AJ40" s="351">
        <v>0</v>
      </c>
      <c r="AK40" s="351">
        <v>2.2319370007019397</v>
      </c>
      <c r="AL40" s="351">
        <v>0</v>
      </c>
    </row>
    <row r="41" spans="2:38" s="47" customFormat="1">
      <c r="B41" s="48" t="s">
        <v>431</v>
      </c>
      <c r="C41" s="48" t="s">
        <v>361</v>
      </c>
      <c r="D41" s="32" t="s">
        <v>155</v>
      </c>
      <c r="E41" s="53" t="s">
        <v>391</v>
      </c>
      <c r="F41" s="50" t="s">
        <v>427</v>
      </c>
      <c r="G41" s="50" t="s">
        <v>432</v>
      </c>
      <c r="H41" s="55">
        <v>0</v>
      </c>
      <c r="I41" s="55">
        <v>0</v>
      </c>
      <c r="J41" s="55">
        <v>0</v>
      </c>
      <c r="K41" s="55">
        <v>0</v>
      </c>
      <c r="L41" s="55">
        <v>0</v>
      </c>
      <c r="M41" s="55">
        <v>0</v>
      </c>
      <c r="N41" s="55">
        <v>0</v>
      </c>
      <c r="O41" s="55">
        <v>0</v>
      </c>
      <c r="P41" s="55">
        <v>0</v>
      </c>
      <c r="Q41" s="55">
        <v>0</v>
      </c>
      <c r="R41" s="55">
        <v>0</v>
      </c>
      <c r="S41" s="55">
        <v>0</v>
      </c>
      <c r="T41" s="59">
        <f t="shared" si="4"/>
        <v>0</v>
      </c>
      <c r="U41" s="59">
        <f t="shared" si="0"/>
        <v>0</v>
      </c>
      <c r="V41" s="57"/>
      <c r="W41" s="50" t="s">
        <v>352</v>
      </c>
      <c r="X41" s="55"/>
      <c r="Y41" s="57" t="s">
        <v>353</v>
      </c>
      <c r="Z41" s="50" t="s">
        <v>353</v>
      </c>
      <c r="AA41" s="55"/>
      <c r="AB41" s="50"/>
      <c r="AD41" s="50"/>
      <c r="AE41" s="59">
        <f>IFERROR(AA41/AC40, 0)</f>
        <v>0</v>
      </c>
      <c r="AF41" s="59">
        <f t="shared" si="3"/>
        <v>0</v>
      </c>
      <c r="AG41" s="59">
        <f t="shared" si="1"/>
        <v>0</v>
      </c>
      <c r="AH41" s="354">
        <f t="shared" si="2"/>
        <v>0</v>
      </c>
      <c r="AI41" s="351">
        <v>0</v>
      </c>
      <c r="AJ41" s="351">
        <v>0</v>
      </c>
      <c r="AK41" s="351">
        <v>0</v>
      </c>
      <c r="AL41" s="351">
        <v>0</v>
      </c>
    </row>
    <row r="42" spans="2:38" s="47" customFormat="1">
      <c r="B42" s="48" t="s">
        <v>433</v>
      </c>
      <c r="C42" s="48" t="s">
        <v>361</v>
      </c>
      <c r="D42" s="32" t="s">
        <v>155</v>
      </c>
      <c r="E42" s="53" t="s">
        <v>391</v>
      </c>
      <c r="F42" s="50" t="s">
        <v>427</v>
      </c>
      <c r="G42" s="50" t="s">
        <v>425</v>
      </c>
      <c r="H42" s="55">
        <v>0</v>
      </c>
      <c r="I42" s="55">
        <v>0</v>
      </c>
      <c r="J42" s="55">
        <v>0</v>
      </c>
      <c r="K42" s="55">
        <v>0</v>
      </c>
      <c r="L42" s="55">
        <v>0</v>
      </c>
      <c r="M42" s="55">
        <v>0</v>
      </c>
      <c r="N42" s="55">
        <v>0</v>
      </c>
      <c r="O42" s="55">
        <v>0</v>
      </c>
      <c r="P42" s="55">
        <v>0</v>
      </c>
      <c r="Q42" s="55">
        <v>0</v>
      </c>
      <c r="R42" s="55">
        <v>0</v>
      </c>
      <c r="S42" s="55">
        <v>0</v>
      </c>
      <c r="T42" s="59">
        <f t="shared" si="4"/>
        <v>0</v>
      </c>
      <c r="U42" s="59">
        <f t="shared" si="0"/>
        <v>0</v>
      </c>
      <c r="V42" s="57"/>
      <c r="W42" s="50"/>
      <c r="X42" s="55"/>
      <c r="Y42" s="57" t="s">
        <v>353</v>
      </c>
      <c r="Z42" s="50" t="s">
        <v>353</v>
      </c>
      <c r="AA42" s="55"/>
      <c r="AB42" s="50"/>
      <c r="AC42" s="57"/>
      <c r="AD42" s="50"/>
      <c r="AE42" s="59">
        <f t="shared" si="5"/>
        <v>0</v>
      </c>
      <c r="AF42" s="59">
        <f t="shared" si="3"/>
        <v>0</v>
      </c>
      <c r="AG42" s="59">
        <f t="shared" si="1"/>
        <v>0</v>
      </c>
      <c r="AH42" s="354">
        <f t="shared" si="2"/>
        <v>0</v>
      </c>
      <c r="AI42" s="351">
        <v>0</v>
      </c>
      <c r="AJ42" s="351">
        <v>0</v>
      </c>
      <c r="AK42" s="351">
        <v>0</v>
      </c>
      <c r="AL42" s="351">
        <v>0</v>
      </c>
    </row>
    <row r="43" spans="2:38" s="29" customFormat="1">
      <c r="B43" s="267" t="s">
        <v>434</v>
      </c>
      <c r="C43" s="164"/>
      <c r="D43" s="371" t="s">
        <v>435</v>
      </c>
      <c r="E43" s="371"/>
      <c r="F43" s="371"/>
      <c r="G43" s="371"/>
      <c r="H43" s="59">
        <f>SUM(H13:H35, H37:H42)</f>
        <v>189.24283824997198</v>
      </c>
      <c r="I43" s="59">
        <f>SUM(I13:I35, I37:I42)</f>
        <v>191.79882656355085</v>
      </c>
      <c r="J43" s="59">
        <f>SUM(J13:J35, J37:J42)</f>
        <v>179.65137498307197</v>
      </c>
      <c r="K43" s="59">
        <f t="shared" ref="K43:R43" si="10">SUM(K13:K35, K37:K42)</f>
        <v>191.42277078469246</v>
      </c>
      <c r="L43" s="59">
        <f t="shared" si="10"/>
        <v>189.29626091279331</v>
      </c>
      <c r="M43" s="59">
        <f t="shared" si="10"/>
        <v>213.82073205970264</v>
      </c>
      <c r="N43" s="59">
        <f t="shared" si="10"/>
        <v>212.0306984671335</v>
      </c>
      <c r="O43" s="59">
        <f t="shared" si="10"/>
        <v>243.32499017880804</v>
      </c>
      <c r="P43" s="59">
        <f t="shared" si="10"/>
        <v>244.04028039948267</v>
      </c>
      <c r="Q43" s="59">
        <f t="shared" si="10"/>
        <v>257.47907317961091</v>
      </c>
      <c r="R43" s="59">
        <f t="shared" si="10"/>
        <v>288.76671364448396</v>
      </c>
      <c r="S43" s="59">
        <f>SUM(S13:S35, S37:S42)</f>
        <v>276.47068389276058</v>
      </c>
      <c r="T43" s="59">
        <f>SUM(T13:T35, T37:T42)</f>
        <v>1303.0281666569374</v>
      </c>
      <c r="U43" s="59">
        <f>SUM(U13:U35, U37:U42)</f>
        <v>1374.317076659125</v>
      </c>
      <c r="V43" s="54"/>
      <c r="W43" s="54"/>
      <c r="X43" s="59">
        <f>SUM(X13:X35, X37:X42)</f>
        <v>22.470516993277325</v>
      </c>
      <c r="Y43" s="54" t="s">
        <v>353</v>
      </c>
      <c r="Z43" s="54" t="s">
        <v>353</v>
      </c>
      <c r="AA43" s="59">
        <f>SUM(AA13:AA35, AA37:AA42)</f>
        <v>33476.005686062235</v>
      </c>
      <c r="AB43" s="54"/>
      <c r="AC43" s="54"/>
      <c r="AD43" s="54"/>
      <c r="AE43" s="59">
        <f>SUM(AE13:AE35, AE37:AE42)</f>
        <v>354.31160055258772</v>
      </c>
      <c r="AF43" s="59">
        <f t="shared" si="3"/>
        <v>-822.84143665858915</v>
      </c>
      <c r="AG43" s="59">
        <f t="shared" si="1"/>
        <v>217.17136110948957</v>
      </c>
      <c r="AH43" s="354">
        <f t="shared" si="2"/>
        <v>229.05284610985416</v>
      </c>
      <c r="AI43" s="352">
        <f>SUM(AI13:AI35, AI37:AI42)</f>
        <v>241.37342894538617</v>
      </c>
      <c r="AJ43" s="352">
        <f>SUM(AJ13:AJ35, AJ37:AJ42)</f>
        <v>233.57368011116691</v>
      </c>
      <c r="AK43" s="352">
        <f>SUM(AK13:AK35, AK37:AK42)</f>
        <v>198.79101515487329</v>
      </c>
      <c r="AL43" s="352">
        <f>SUM(AL13:AL35, AL37:AL42)</f>
        <v>226.08870828179337</v>
      </c>
    </row>
    <row r="44" spans="2:38" s="30" customFormat="1" ht="29.1">
      <c r="B44" s="48" t="s">
        <v>436</v>
      </c>
      <c r="C44" s="48" t="s">
        <v>361</v>
      </c>
      <c r="D44" s="32" t="s">
        <v>159</v>
      </c>
      <c r="E44" s="49" t="s">
        <v>437</v>
      </c>
      <c r="F44" s="50" t="s">
        <v>438</v>
      </c>
      <c r="G44" s="51" t="s">
        <v>148</v>
      </c>
      <c r="H44" s="55">
        <v>12.381615190351395</v>
      </c>
      <c r="I44" s="55">
        <v>7.5587983734428672</v>
      </c>
      <c r="J44" s="55">
        <v>12.917661348847075</v>
      </c>
      <c r="K44" s="55">
        <v>7.8860468598992188</v>
      </c>
      <c r="L44" s="55">
        <v>13.947710829878003</v>
      </c>
      <c r="M44" s="55">
        <v>8.5148772848545651</v>
      </c>
      <c r="N44" s="55">
        <v>15.009292437879269</v>
      </c>
      <c r="O44" s="55">
        <v>9.1629576207779344</v>
      </c>
      <c r="P44" s="55">
        <v>15.997299082949754</v>
      </c>
      <c r="Q44" s="55">
        <v>9.7661214977759236</v>
      </c>
      <c r="R44" s="55">
        <v>17.037859272970792</v>
      </c>
      <c r="S44" s="55">
        <v>10.401368559720609</v>
      </c>
      <c r="T44" s="59">
        <f t="shared" ref="T44:T60" si="11">H44+J44+L44+N44+P44+R44</f>
        <v>87.29143816287629</v>
      </c>
      <c r="U44" s="59">
        <f t="shared" ref="U44:U60" si="12">I44+K44+M44+O44+Q44+S44</f>
        <v>53.290170196471124</v>
      </c>
      <c r="V44" s="57">
        <v>1136.0619999999999</v>
      </c>
      <c r="W44" s="50" t="s">
        <v>237</v>
      </c>
      <c r="X44" s="55">
        <v>0.55584172373762597</v>
      </c>
      <c r="Y44" s="57" t="s">
        <v>353</v>
      </c>
      <c r="Z44" s="50" t="s">
        <v>353</v>
      </c>
      <c r="AA44" s="55">
        <v>631.47066035281478</v>
      </c>
      <c r="AB44" s="50" t="s">
        <v>354</v>
      </c>
      <c r="AC44" s="57">
        <v>38</v>
      </c>
      <c r="AD44" s="50" t="s">
        <v>364</v>
      </c>
      <c r="AE44" s="59">
        <f t="shared" si="5"/>
        <v>16.617648956653021</v>
      </c>
      <c r="AF44" s="59">
        <f t="shared" si="3"/>
        <v>-12.414455577041835</v>
      </c>
      <c r="AG44" s="59">
        <f t="shared" si="1"/>
        <v>14.548573027146048</v>
      </c>
      <c r="AH44" s="354">
        <f t="shared" si="2"/>
        <v>8.8816950327451867</v>
      </c>
      <c r="AI44" s="351">
        <v>14.548573027146048</v>
      </c>
      <c r="AJ44" s="351">
        <v>8.8816950327451867</v>
      </c>
      <c r="AK44" s="351">
        <v>14.531640559243973</v>
      </c>
      <c r="AL44" s="351">
        <v>8.8712884545930883</v>
      </c>
    </row>
    <row r="45" spans="2:38" s="47" customFormat="1" ht="29.1">
      <c r="B45" s="48" t="s">
        <v>439</v>
      </c>
      <c r="C45" s="48" t="s">
        <v>361</v>
      </c>
      <c r="D45" s="32" t="s">
        <v>159</v>
      </c>
      <c r="E45" s="49" t="s">
        <v>437</v>
      </c>
      <c r="F45" s="50" t="s">
        <v>440</v>
      </c>
      <c r="G45" s="51" t="s">
        <v>148</v>
      </c>
      <c r="H45" s="55">
        <v>0</v>
      </c>
      <c r="I45" s="55">
        <v>0</v>
      </c>
      <c r="J45" s="55">
        <v>0</v>
      </c>
      <c r="K45" s="55">
        <v>0</v>
      </c>
      <c r="L45" s="55">
        <v>0</v>
      </c>
      <c r="M45" s="55">
        <v>0</v>
      </c>
      <c r="N45" s="55">
        <v>0</v>
      </c>
      <c r="O45" s="55">
        <v>0</v>
      </c>
      <c r="P45" s="55">
        <v>0</v>
      </c>
      <c r="Q45" s="55">
        <v>0</v>
      </c>
      <c r="R45" s="55">
        <v>0</v>
      </c>
      <c r="S45" s="55">
        <v>0</v>
      </c>
      <c r="T45" s="59">
        <f t="shared" si="11"/>
        <v>0</v>
      </c>
      <c r="U45" s="59">
        <f t="shared" si="12"/>
        <v>0</v>
      </c>
      <c r="V45" s="57">
        <v>45668.2</v>
      </c>
      <c r="W45" s="50" t="s">
        <v>237</v>
      </c>
      <c r="X45" s="55">
        <v>1.4337781339402655</v>
      </c>
      <c r="Y45" s="57" t="s">
        <v>353</v>
      </c>
      <c r="Z45" s="50" t="s">
        <v>353</v>
      </c>
      <c r="AA45" s="55">
        <v>65478.066576410827</v>
      </c>
      <c r="AB45" s="50" t="s">
        <v>354</v>
      </c>
      <c r="AC45" s="57"/>
      <c r="AD45" s="50"/>
      <c r="AE45" s="59">
        <f t="shared" si="5"/>
        <v>0</v>
      </c>
      <c r="AF45" s="59">
        <f t="shared" ref="AF45:AF75" si="13">T45-6*AE45</f>
        <v>0</v>
      </c>
      <c r="AG45" s="59">
        <f t="shared" ref="AG45:AG76" si="14">T45/6</f>
        <v>0</v>
      </c>
      <c r="AH45" s="354">
        <f t="shared" ref="AH45:AH76" si="15">U45/6</f>
        <v>0</v>
      </c>
      <c r="AI45" s="351">
        <v>0</v>
      </c>
      <c r="AJ45" s="351">
        <v>0</v>
      </c>
      <c r="AK45" s="351">
        <v>0</v>
      </c>
      <c r="AL45" s="351">
        <v>0</v>
      </c>
    </row>
    <row r="46" spans="2:38" s="47" customFormat="1" ht="29.1">
      <c r="B46" s="48" t="s">
        <v>441</v>
      </c>
      <c r="C46" s="48" t="s">
        <v>361</v>
      </c>
      <c r="D46" s="32" t="s">
        <v>159</v>
      </c>
      <c r="E46" s="49" t="s">
        <v>437</v>
      </c>
      <c r="F46" s="50" t="s">
        <v>442</v>
      </c>
      <c r="G46" s="51" t="s">
        <v>148</v>
      </c>
      <c r="H46" s="55">
        <v>0</v>
      </c>
      <c r="I46" s="55">
        <v>0</v>
      </c>
      <c r="J46" s="55">
        <v>0</v>
      </c>
      <c r="K46" s="55">
        <v>0</v>
      </c>
      <c r="L46" s="55">
        <v>0</v>
      </c>
      <c r="M46" s="55">
        <v>0</v>
      </c>
      <c r="N46" s="55">
        <v>0</v>
      </c>
      <c r="O46" s="55">
        <v>0</v>
      </c>
      <c r="P46" s="55">
        <v>0</v>
      </c>
      <c r="Q46" s="55">
        <v>0</v>
      </c>
      <c r="R46" s="55">
        <v>0</v>
      </c>
      <c r="S46" s="55">
        <v>0</v>
      </c>
      <c r="T46" s="59">
        <f t="shared" si="11"/>
        <v>0</v>
      </c>
      <c r="U46" s="59">
        <f t="shared" si="12"/>
        <v>0</v>
      </c>
      <c r="V46" s="57"/>
      <c r="W46" s="50"/>
      <c r="X46" s="55"/>
      <c r="Y46" s="57" t="s">
        <v>353</v>
      </c>
      <c r="Z46" s="50" t="s">
        <v>353</v>
      </c>
      <c r="AA46" s="55"/>
      <c r="AB46" s="50"/>
      <c r="AC46" s="57"/>
      <c r="AD46" s="50"/>
      <c r="AE46" s="59">
        <f t="shared" si="5"/>
        <v>0</v>
      </c>
      <c r="AF46" s="59">
        <f t="shared" si="13"/>
        <v>0</v>
      </c>
      <c r="AG46" s="59">
        <f t="shared" si="14"/>
        <v>0</v>
      </c>
      <c r="AH46" s="354">
        <f t="shared" si="15"/>
        <v>0</v>
      </c>
      <c r="AI46" s="351">
        <v>0</v>
      </c>
      <c r="AJ46" s="351">
        <v>0</v>
      </c>
      <c r="AK46" s="351">
        <v>0</v>
      </c>
      <c r="AL46" s="351">
        <v>0</v>
      </c>
    </row>
    <row r="47" spans="2:38" s="30" customFormat="1" ht="29.1">
      <c r="B47" s="48" t="s">
        <v>443</v>
      </c>
      <c r="C47" s="48" t="s">
        <v>361</v>
      </c>
      <c r="D47" s="32" t="s">
        <v>159</v>
      </c>
      <c r="E47" s="49" t="s">
        <v>437</v>
      </c>
      <c r="F47" s="50" t="s">
        <v>444</v>
      </c>
      <c r="G47" s="50" t="s">
        <v>445</v>
      </c>
      <c r="H47" s="55">
        <v>0.78840843051562048</v>
      </c>
      <c r="I47" s="55">
        <v>0.87426388141859857</v>
      </c>
      <c r="J47" s="55">
        <v>0.8225415629063646</v>
      </c>
      <c r="K47" s="55">
        <v>0.91211401550378413</v>
      </c>
      <c r="L47" s="55">
        <v>0.88813071926504938</v>
      </c>
      <c r="M47" s="55">
        <v>0.98484564570668942</v>
      </c>
      <c r="N47" s="55">
        <v>0.95572770694083686</v>
      </c>
      <c r="O47" s="55">
        <v>1.0598037543851941</v>
      </c>
      <c r="P47" s="55">
        <v>1.0186397548767183</v>
      </c>
      <c r="Q47" s="55">
        <v>1.1295667466206343</v>
      </c>
      <c r="R47" s="55">
        <v>1.084898188341104</v>
      </c>
      <c r="S47" s="55">
        <v>1.203040536315406</v>
      </c>
      <c r="T47" s="59">
        <f t="shared" si="11"/>
        <v>5.5583463628456933</v>
      </c>
      <c r="U47" s="59">
        <f t="shared" si="12"/>
        <v>6.1636345799503065</v>
      </c>
      <c r="V47" s="57"/>
      <c r="W47" s="50"/>
      <c r="X47" s="55"/>
      <c r="Y47" s="57" t="s">
        <v>353</v>
      </c>
      <c r="Z47" s="50" t="s">
        <v>353</v>
      </c>
      <c r="AA47" s="55"/>
      <c r="AB47" s="50"/>
      <c r="AC47" s="57"/>
      <c r="AD47" s="50"/>
      <c r="AE47" s="59">
        <f t="shared" ref="AE47:AE60" si="16">IFERROR(AA47/AC47, 0)</f>
        <v>0</v>
      </c>
      <c r="AF47" s="59">
        <f t="shared" si="13"/>
        <v>5.5583463628456933</v>
      </c>
      <c r="AG47" s="59">
        <f t="shared" si="14"/>
        <v>0.92639106047428221</v>
      </c>
      <c r="AH47" s="354">
        <f t="shared" si="15"/>
        <v>1.0272724299917178</v>
      </c>
      <c r="AI47" s="351">
        <v>0.92639106047428221</v>
      </c>
      <c r="AJ47" s="351">
        <v>1.0272724299917178</v>
      </c>
      <c r="AK47" s="351">
        <v>0.92639106047428221</v>
      </c>
      <c r="AL47" s="351">
        <v>1.0272724299917178</v>
      </c>
    </row>
    <row r="48" spans="2:38" s="30" customFormat="1" ht="29.1">
      <c r="B48" s="48" t="s">
        <v>446</v>
      </c>
      <c r="C48" s="48" t="s">
        <v>361</v>
      </c>
      <c r="D48" s="32" t="s">
        <v>159</v>
      </c>
      <c r="E48" s="49" t="s">
        <v>437</v>
      </c>
      <c r="F48" s="50" t="s">
        <v>444</v>
      </c>
      <c r="G48" s="50" t="s">
        <v>447</v>
      </c>
      <c r="H48" s="55">
        <v>0</v>
      </c>
      <c r="I48" s="55">
        <v>0</v>
      </c>
      <c r="J48" s="55">
        <v>0</v>
      </c>
      <c r="K48" s="55">
        <v>0</v>
      </c>
      <c r="L48" s="55">
        <v>0</v>
      </c>
      <c r="M48" s="55">
        <v>0</v>
      </c>
      <c r="N48" s="55">
        <v>0</v>
      </c>
      <c r="O48" s="55">
        <v>0</v>
      </c>
      <c r="P48" s="55">
        <v>0</v>
      </c>
      <c r="Q48" s="55">
        <v>0</v>
      </c>
      <c r="R48" s="55">
        <v>0</v>
      </c>
      <c r="S48" s="55">
        <v>0</v>
      </c>
      <c r="T48" s="59">
        <f t="shared" si="11"/>
        <v>0</v>
      </c>
      <c r="U48" s="59">
        <f t="shared" si="12"/>
        <v>0</v>
      </c>
      <c r="V48" s="57"/>
      <c r="W48" s="50"/>
      <c r="X48" s="55"/>
      <c r="Y48" s="57" t="s">
        <v>353</v>
      </c>
      <c r="Z48" s="50" t="s">
        <v>353</v>
      </c>
      <c r="AA48" s="55"/>
      <c r="AB48" s="50"/>
      <c r="AC48" s="57"/>
      <c r="AD48" s="50"/>
      <c r="AE48" s="59">
        <f t="shared" si="16"/>
        <v>0</v>
      </c>
      <c r="AF48" s="59">
        <f t="shared" si="13"/>
        <v>0</v>
      </c>
      <c r="AG48" s="59">
        <f t="shared" si="14"/>
        <v>0</v>
      </c>
      <c r="AH48" s="354">
        <f t="shared" si="15"/>
        <v>0</v>
      </c>
      <c r="AI48" s="351">
        <v>0</v>
      </c>
      <c r="AJ48" s="351">
        <v>0</v>
      </c>
      <c r="AK48" s="351">
        <v>0</v>
      </c>
      <c r="AL48" s="351">
        <v>0</v>
      </c>
    </row>
    <row r="49" spans="1:44" s="30" customFormat="1" ht="29.1">
      <c r="B49" s="48" t="s">
        <v>448</v>
      </c>
      <c r="C49" s="48" t="s">
        <v>449</v>
      </c>
      <c r="D49" s="32" t="s">
        <v>159</v>
      </c>
      <c r="E49" s="49" t="s">
        <v>437</v>
      </c>
      <c r="F49" s="50" t="s">
        <v>450</v>
      </c>
      <c r="G49" s="50" t="s">
        <v>351</v>
      </c>
      <c r="H49" s="55">
        <v>4.2817066711453728</v>
      </c>
      <c r="I49" s="55">
        <v>3.6648169868238591</v>
      </c>
      <c r="J49" s="55">
        <v>4.4670776730370658</v>
      </c>
      <c r="K49" s="55">
        <v>3.8234805405827865</v>
      </c>
      <c r="L49" s="55">
        <v>4.8232807747112991</v>
      </c>
      <c r="M49" s="55">
        <v>4.1283634478058246</v>
      </c>
      <c r="N49" s="55">
        <v>5.1903880529673945</v>
      </c>
      <c r="O49" s="55">
        <v>4.4425795052499737</v>
      </c>
      <c r="P49" s="55">
        <v>5.5320522525324751</v>
      </c>
      <c r="Q49" s="55">
        <v>4.7350182121781934</v>
      </c>
      <c r="R49" s="55">
        <v>5.8918900797339964</v>
      </c>
      <c r="S49" s="55">
        <v>5.0430121694749355</v>
      </c>
      <c r="T49" s="59">
        <f t="shared" ref="T49:T59" si="17">H49+J49+L49+N49+P49+R49</f>
        <v>30.186395504127603</v>
      </c>
      <c r="U49" s="59">
        <f t="shared" si="12"/>
        <v>25.83727086211557</v>
      </c>
      <c r="V49" s="57">
        <v>7015</v>
      </c>
      <c r="W49" s="50" t="s">
        <v>352</v>
      </c>
      <c r="X49" s="55">
        <v>0.11228126805079792</v>
      </c>
      <c r="Y49" s="57" t="s">
        <v>353</v>
      </c>
      <c r="Z49" s="50" t="s">
        <v>353</v>
      </c>
      <c r="AA49" s="55">
        <v>787.65309537634744</v>
      </c>
      <c r="AB49" s="50" t="s">
        <v>354</v>
      </c>
      <c r="AC49" s="57">
        <v>80</v>
      </c>
      <c r="AD49" s="50" t="s">
        <v>355</v>
      </c>
      <c r="AE49" s="59">
        <f t="shared" si="16"/>
        <v>9.8456636922043437</v>
      </c>
      <c r="AF49" s="59">
        <f t="shared" si="13"/>
        <v>-28.887586649098459</v>
      </c>
      <c r="AG49" s="59">
        <f t="shared" si="14"/>
        <v>5.0310659173546002</v>
      </c>
      <c r="AH49" s="354">
        <f t="shared" si="15"/>
        <v>4.306211810352595</v>
      </c>
      <c r="AI49" s="351">
        <v>5.0310659173546011</v>
      </c>
      <c r="AJ49" s="351">
        <v>4.3062118103525959</v>
      </c>
      <c r="AK49" s="351">
        <v>4.8744562929561335</v>
      </c>
      <c r="AL49" s="351">
        <v>4.1721658198452465</v>
      </c>
    </row>
    <row r="50" spans="1:44" s="30" customFormat="1" ht="29.1">
      <c r="B50" s="48" t="s">
        <v>451</v>
      </c>
      <c r="C50" s="48" t="s">
        <v>452</v>
      </c>
      <c r="D50" s="32" t="s">
        <v>159</v>
      </c>
      <c r="E50" s="49" t="s">
        <v>437</v>
      </c>
      <c r="F50" s="50" t="s">
        <v>450</v>
      </c>
      <c r="G50" s="50" t="s">
        <v>358</v>
      </c>
      <c r="H50" s="55">
        <v>12.858096299613104</v>
      </c>
      <c r="I50" s="55">
        <v>12.65402315546107</v>
      </c>
      <c r="J50" s="55">
        <v>13.414771096964778</v>
      </c>
      <c r="K50" s="55">
        <v>13.201862867624499</v>
      </c>
      <c r="L50" s="55">
        <v>14.48445992324838</v>
      </c>
      <c r="M50" s="55">
        <v>14.254574471389512</v>
      </c>
      <c r="N50" s="55">
        <v>15.586894325846782</v>
      </c>
      <c r="O50" s="55">
        <v>15.339511940575896</v>
      </c>
      <c r="P50" s="55">
        <v>16.612922383710647</v>
      </c>
      <c r="Q50" s="55">
        <v>16.349255723779073</v>
      </c>
      <c r="R50" s="55">
        <v>17.693526402099184</v>
      </c>
      <c r="S50" s="55">
        <v>17.412709282684546</v>
      </c>
      <c r="T50" s="59">
        <f t="shared" si="17"/>
        <v>90.65067043148288</v>
      </c>
      <c r="U50" s="59">
        <f t="shared" si="12"/>
        <v>89.211937441514593</v>
      </c>
      <c r="V50" s="57">
        <v>9847</v>
      </c>
      <c r="W50" s="50" t="s">
        <v>352</v>
      </c>
      <c r="X50" s="55">
        <v>5.6109972250419533E-2</v>
      </c>
      <c r="Y50" s="57" t="s">
        <v>353</v>
      </c>
      <c r="Z50" s="50" t="s">
        <v>353</v>
      </c>
      <c r="AA50" s="55">
        <v>552.51489674988113</v>
      </c>
      <c r="AB50" s="50" t="s">
        <v>354</v>
      </c>
      <c r="AC50" s="57">
        <v>20</v>
      </c>
      <c r="AD50" s="50" t="s">
        <v>359</v>
      </c>
      <c r="AE50" s="59">
        <f t="shared" si="16"/>
        <v>27.625744837494057</v>
      </c>
      <c r="AF50" s="59">
        <f t="shared" si="13"/>
        <v>-75.103798593481471</v>
      </c>
      <c r="AG50" s="59">
        <f t="shared" si="14"/>
        <v>15.108445071913813</v>
      </c>
      <c r="AH50" s="354">
        <f t="shared" si="15"/>
        <v>14.868656240252433</v>
      </c>
      <c r="AI50" s="351">
        <v>15.108445071913815</v>
      </c>
      <c r="AJ50" s="351">
        <v>14.868656240252434</v>
      </c>
      <c r="AK50" s="351">
        <v>14.864905892966684</v>
      </c>
      <c r="AL50" s="351">
        <v>14.611281762462184</v>
      </c>
    </row>
    <row r="51" spans="1:44" s="30" customFormat="1" ht="29.1">
      <c r="B51" s="48" t="s">
        <v>453</v>
      </c>
      <c r="C51" s="48" t="s">
        <v>361</v>
      </c>
      <c r="D51" s="32" t="s">
        <v>159</v>
      </c>
      <c r="E51" s="49" t="s">
        <v>437</v>
      </c>
      <c r="F51" s="50" t="s">
        <v>454</v>
      </c>
      <c r="G51" s="51" t="s">
        <v>148</v>
      </c>
      <c r="H51" s="55">
        <v>2.1642624927907286</v>
      </c>
      <c r="I51" s="55">
        <v>16.198442043111861</v>
      </c>
      <c r="J51" s="55">
        <v>2.2579614631916849</v>
      </c>
      <c r="K51" s="55">
        <v>16.899732827660841</v>
      </c>
      <c r="L51" s="55">
        <v>2.4380104651386212</v>
      </c>
      <c r="M51" s="55">
        <v>18.247311197970657</v>
      </c>
      <c r="N51" s="55">
        <v>2.6235711712267897</v>
      </c>
      <c r="O51" s="55">
        <v>19.636141967371582</v>
      </c>
      <c r="P51" s="55">
        <v>2.7962712343187501</v>
      </c>
      <c r="Q51" s="55">
        <v>20.928717138893244</v>
      </c>
      <c r="R51" s="55">
        <v>2.9781574709794318</v>
      </c>
      <c r="S51" s="55">
        <v>22.290046308900102</v>
      </c>
      <c r="T51" s="59">
        <f t="shared" si="17"/>
        <v>15.258234297646005</v>
      </c>
      <c r="U51" s="59">
        <f t="shared" si="12"/>
        <v>114.20039148390829</v>
      </c>
      <c r="V51" s="57"/>
      <c r="W51" s="50"/>
      <c r="X51" s="55"/>
      <c r="Y51" s="57" t="s">
        <v>353</v>
      </c>
      <c r="Z51" s="50" t="s">
        <v>353</v>
      </c>
      <c r="AA51" s="55"/>
      <c r="AB51" s="50"/>
      <c r="AC51" s="57"/>
      <c r="AD51" s="50"/>
      <c r="AE51" s="59">
        <f t="shared" si="16"/>
        <v>0</v>
      </c>
      <c r="AF51" s="59">
        <f t="shared" si="13"/>
        <v>15.258234297646005</v>
      </c>
      <c r="AG51" s="59">
        <f t="shared" si="14"/>
        <v>2.5430390496076676</v>
      </c>
      <c r="AH51" s="354">
        <f t="shared" si="15"/>
        <v>19.033398580651383</v>
      </c>
      <c r="AI51" s="351">
        <v>2.543039049607668</v>
      </c>
      <c r="AJ51" s="351">
        <v>19.033398580651383</v>
      </c>
      <c r="AK51" s="351">
        <v>2.2801636067791216</v>
      </c>
      <c r="AL51" s="351">
        <v>18.954535947802817</v>
      </c>
    </row>
    <row r="52" spans="1:44" s="30" customFormat="1" ht="29.1">
      <c r="B52" s="48" t="s">
        <v>455</v>
      </c>
      <c r="C52" s="48" t="s">
        <v>366</v>
      </c>
      <c r="D52" s="32" t="s">
        <v>159</v>
      </c>
      <c r="E52" s="49" t="s">
        <v>437</v>
      </c>
      <c r="F52" s="50" t="s">
        <v>456</v>
      </c>
      <c r="G52" s="50" t="s">
        <v>457</v>
      </c>
      <c r="H52" s="55">
        <v>0</v>
      </c>
      <c r="I52" s="55">
        <v>0</v>
      </c>
      <c r="J52" s="55">
        <v>0</v>
      </c>
      <c r="K52" s="55">
        <v>0</v>
      </c>
      <c r="L52" s="55">
        <v>0</v>
      </c>
      <c r="M52" s="55">
        <v>0</v>
      </c>
      <c r="N52" s="55">
        <v>0</v>
      </c>
      <c r="O52" s="55">
        <v>0</v>
      </c>
      <c r="P52" s="55">
        <v>0</v>
      </c>
      <c r="Q52" s="55">
        <v>0</v>
      </c>
      <c r="R52" s="55">
        <v>0</v>
      </c>
      <c r="S52" s="55">
        <v>0</v>
      </c>
      <c r="T52" s="59">
        <f t="shared" si="17"/>
        <v>0</v>
      </c>
      <c r="U52" s="59">
        <f t="shared" si="12"/>
        <v>0</v>
      </c>
      <c r="V52" s="57"/>
      <c r="W52" s="50"/>
      <c r="X52" s="55"/>
      <c r="Y52" s="57" t="s">
        <v>353</v>
      </c>
      <c r="Z52" s="50" t="s">
        <v>353</v>
      </c>
      <c r="AA52" s="55"/>
      <c r="AB52" s="50"/>
      <c r="AC52" s="57"/>
      <c r="AD52" s="50"/>
      <c r="AE52" s="59">
        <f t="shared" si="16"/>
        <v>0</v>
      </c>
      <c r="AF52" s="59">
        <f t="shared" si="13"/>
        <v>0</v>
      </c>
      <c r="AG52" s="59">
        <f t="shared" si="14"/>
        <v>0</v>
      </c>
      <c r="AH52" s="354">
        <f t="shared" si="15"/>
        <v>0</v>
      </c>
      <c r="AI52" s="351">
        <v>0</v>
      </c>
      <c r="AJ52" s="351">
        <v>0</v>
      </c>
      <c r="AK52" s="351">
        <v>0</v>
      </c>
      <c r="AL52" s="351">
        <v>0</v>
      </c>
    </row>
    <row r="53" spans="1:44" s="30" customFormat="1" ht="29.1">
      <c r="B53" s="48" t="s">
        <v>458</v>
      </c>
      <c r="C53" s="48" t="s">
        <v>366</v>
      </c>
      <c r="D53" s="32" t="s">
        <v>159</v>
      </c>
      <c r="E53" s="49" t="s">
        <v>437</v>
      </c>
      <c r="F53" s="50" t="s">
        <v>456</v>
      </c>
      <c r="G53" s="50" t="s">
        <v>311</v>
      </c>
      <c r="H53" s="55">
        <v>6.0550626593508818</v>
      </c>
      <c r="I53" s="55">
        <v>29.258870238577121</v>
      </c>
      <c r="J53" s="55">
        <v>6.317208835604613</v>
      </c>
      <c r="K53" s="55">
        <v>30.525595520552869</v>
      </c>
      <c r="L53" s="55">
        <v>6.8209407037000176</v>
      </c>
      <c r="M53" s="55">
        <v>32.959695081996465</v>
      </c>
      <c r="N53" s="55">
        <v>7.3400929351044653</v>
      </c>
      <c r="O53" s="55">
        <v>35.46830789532099</v>
      </c>
      <c r="P53" s="55">
        <v>7.8232643187878121</v>
      </c>
      <c r="Q53" s="55">
        <v>37.803056454256684</v>
      </c>
      <c r="R53" s="55">
        <v>8.3321363079862305</v>
      </c>
      <c r="S53" s="55">
        <v>40.261993766327258</v>
      </c>
      <c r="T53" s="59">
        <f t="shared" si="17"/>
        <v>42.68870576053402</v>
      </c>
      <c r="U53" s="59">
        <f t="shared" si="12"/>
        <v>206.27751895703136</v>
      </c>
      <c r="V53" s="57"/>
      <c r="W53" s="50"/>
      <c r="X53" s="55"/>
      <c r="Y53" s="57" t="s">
        <v>353</v>
      </c>
      <c r="Z53" s="50" t="s">
        <v>353</v>
      </c>
      <c r="AA53" s="55"/>
      <c r="AB53" s="50"/>
      <c r="AC53" s="57"/>
      <c r="AD53" s="50"/>
      <c r="AE53" s="59">
        <f t="shared" si="16"/>
        <v>0</v>
      </c>
      <c r="AF53" s="59">
        <f t="shared" si="13"/>
        <v>42.68870576053402</v>
      </c>
      <c r="AG53" s="59">
        <f t="shared" si="14"/>
        <v>7.1147842934223364</v>
      </c>
      <c r="AH53" s="354">
        <f t="shared" si="15"/>
        <v>34.379586492838563</v>
      </c>
      <c r="AI53" s="351">
        <v>7.1147842934223364</v>
      </c>
      <c r="AJ53" s="351">
        <v>34.379586492838563</v>
      </c>
      <c r="AK53" s="351">
        <v>6.6023414212807809</v>
      </c>
      <c r="AL53" s="351">
        <v>32.593200388897735</v>
      </c>
    </row>
    <row r="54" spans="1:44" s="166" customFormat="1" ht="29.1">
      <c r="A54" s="30"/>
      <c r="B54" s="48" t="s">
        <v>459</v>
      </c>
      <c r="C54" s="48" t="s">
        <v>460</v>
      </c>
      <c r="D54" s="32" t="s">
        <v>159</v>
      </c>
      <c r="E54" s="53" t="s">
        <v>461</v>
      </c>
      <c r="F54" s="50" t="s">
        <v>462</v>
      </c>
      <c r="G54" s="50" t="s">
        <v>351</v>
      </c>
      <c r="H54" s="55">
        <v>26.043787965657842</v>
      </c>
      <c r="I54" s="55">
        <v>26.918084520508273</v>
      </c>
      <c r="J54" s="55">
        <v>26.702197098480529</v>
      </c>
      <c r="K54" s="55">
        <v>27.614345201970494</v>
      </c>
      <c r="L54" s="55">
        <v>28.43087750345877</v>
      </c>
      <c r="M54" s="55">
        <v>29.415759955314901</v>
      </c>
      <c r="N54" s="55">
        <v>41.086489982366075</v>
      </c>
      <c r="O54" s="55">
        <v>42.146333344273039</v>
      </c>
      <c r="P54" s="55">
        <v>40.580483444857258</v>
      </c>
      <c r="Q54" s="55">
        <v>41.710092406217491</v>
      </c>
      <c r="R54" s="55">
        <v>43.053450487448082</v>
      </c>
      <c r="S54" s="55">
        <v>44.256535984402696</v>
      </c>
      <c r="T54" s="59">
        <f t="shared" si="17"/>
        <v>205.89728648226856</v>
      </c>
      <c r="U54" s="59">
        <f t="shared" si="12"/>
        <v>212.06115141268688</v>
      </c>
      <c r="V54" s="57">
        <v>14790</v>
      </c>
      <c r="W54" s="50" t="s">
        <v>352</v>
      </c>
      <c r="X54" s="55">
        <v>0.24434074092269867</v>
      </c>
      <c r="Y54" s="57" t="s">
        <v>353</v>
      </c>
      <c r="Z54" s="50" t="s">
        <v>353</v>
      </c>
      <c r="AA54" s="55">
        <v>3613.7995582467133</v>
      </c>
      <c r="AB54" s="50" t="s">
        <v>354</v>
      </c>
      <c r="AC54" s="57">
        <v>80</v>
      </c>
      <c r="AD54" s="50" t="s">
        <v>355</v>
      </c>
      <c r="AE54" s="59">
        <f t="shared" si="16"/>
        <v>45.172494478083919</v>
      </c>
      <c r="AF54" s="59">
        <f t="shared" si="13"/>
        <v>-65.137680386234933</v>
      </c>
      <c r="AG54" s="59">
        <f t="shared" si="14"/>
        <v>34.316214413711428</v>
      </c>
      <c r="AH54" s="354">
        <f t="shared" si="15"/>
        <v>35.343525235447814</v>
      </c>
      <c r="AI54" s="351">
        <v>34.316214413711421</v>
      </c>
      <c r="AJ54" s="351">
        <v>35.343525235447807</v>
      </c>
      <c r="AK54" s="351">
        <v>33.512227335010458</v>
      </c>
      <c r="AL54" s="351">
        <v>34.224271116920235</v>
      </c>
      <c r="AM54" s="30"/>
      <c r="AN54" s="30"/>
      <c r="AO54" s="30"/>
      <c r="AP54" s="30"/>
      <c r="AQ54" s="30"/>
      <c r="AR54" s="30"/>
    </row>
    <row r="55" spans="1:44" s="30" customFormat="1" ht="29.1">
      <c r="B55" s="48" t="s">
        <v>463</v>
      </c>
      <c r="C55" s="48" t="s">
        <v>464</v>
      </c>
      <c r="D55" s="32" t="s">
        <v>159</v>
      </c>
      <c r="E55" s="53" t="s">
        <v>461</v>
      </c>
      <c r="F55" s="50" t="s">
        <v>462</v>
      </c>
      <c r="G55" s="50" t="s">
        <v>358</v>
      </c>
      <c r="H55" s="55">
        <v>52.810638406610344</v>
      </c>
      <c r="I55" s="55">
        <v>24.290410202103992</v>
      </c>
      <c r="J55" s="55">
        <v>54.497434358585096</v>
      </c>
      <c r="K55" s="55">
        <v>24.742459432151897</v>
      </c>
      <c r="L55" s="55">
        <v>58.912540094662788</v>
      </c>
      <c r="M55" s="55">
        <v>26.31358315279904</v>
      </c>
      <c r="N55" s="55">
        <v>79.569463686878635</v>
      </c>
      <c r="O55" s="55">
        <v>44.053892569470989</v>
      </c>
      <c r="P55" s="55">
        <v>80.400639804421928</v>
      </c>
      <c r="Q55" s="55">
        <v>42.137929551734857</v>
      </c>
      <c r="R55" s="55">
        <v>85.7597898278635</v>
      </c>
      <c r="S55" s="55">
        <v>44.628886839708088</v>
      </c>
      <c r="T55" s="59">
        <f t="shared" si="17"/>
        <v>411.95050617902234</v>
      </c>
      <c r="U55" s="59">
        <f t="shared" si="12"/>
        <v>206.16716174796886</v>
      </c>
      <c r="V55" s="57">
        <v>15289</v>
      </c>
      <c r="W55" s="50" t="s">
        <v>352</v>
      </c>
      <c r="X55" s="55">
        <v>0.14520656228297779</v>
      </c>
      <c r="Y55" s="57" t="s">
        <v>353</v>
      </c>
      <c r="Z55" s="50" t="s">
        <v>353</v>
      </c>
      <c r="AA55" s="55">
        <v>2220.0631307444473</v>
      </c>
      <c r="AB55" s="50" t="s">
        <v>354</v>
      </c>
      <c r="AC55" s="57">
        <v>20</v>
      </c>
      <c r="AD55" s="50" t="s">
        <v>359</v>
      </c>
      <c r="AE55" s="59">
        <f t="shared" si="16"/>
        <v>111.00315653722237</v>
      </c>
      <c r="AF55" s="59">
        <f t="shared" si="13"/>
        <v>-254.06843304431186</v>
      </c>
      <c r="AG55" s="59">
        <f t="shared" si="14"/>
        <v>68.658417696503719</v>
      </c>
      <c r="AH55" s="354">
        <f t="shared" si="15"/>
        <v>34.361193624661475</v>
      </c>
      <c r="AI55" s="351">
        <v>68.658417696503719</v>
      </c>
      <c r="AJ55" s="351">
        <v>34.361193624661475</v>
      </c>
      <c r="AK55" s="351">
        <v>67.15158064714042</v>
      </c>
      <c r="AL55" s="351">
        <v>33.740871633135093</v>
      </c>
    </row>
    <row r="56" spans="1:44" s="166" customFormat="1" ht="29.1">
      <c r="A56" s="30"/>
      <c r="B56" s="48" t="s">
        <v>465</v>
      </c>
      <c r="C56" s="48" t="s">
        <v>460</v>
      </c>
      <c r="D56" s="32" t="s">
        <v>159</v>
      </c>
      <c r="E56" s="53" t="s">
        <v>461</v>
      </c>
      <c r="F56" s="50" t="s">
        <v>466</v>
      </c>
      <c r="G56" s="50" t="s">
        <v>351</v>
      </c>
      <c r="H56" s="55">
        <v>0</v>
      </c>
      <c r="I56" s="55">
        <v>0</v>
      </c>
      <c r="J56" s="55">
        <v>0</v>
      </c>
      <c r="K56" s="55">
        <v>0</v>
      </c>
      <c r="L56" s="55">
        <v>0</v>
      </c>
      <c r="M56" s="55">
        <v>0</v>
      </c>
      <c r="N56" s="55">
        <v>0</v>
      </c>
      <c r="O56" s="55">
        <v>0</v>
      </c>
      <c r="P56" s="55">
        <v>0</v>
      </c>
      <c r="Q56" s="55">
        <v>0</v>
      </c>
      <c r="R56" s="55">
        <v>0</v>
      </c>
      <c r="S56" s="55">
        <v>0</v>
      </c>
      <c r="T56" s="59">
        <f t="shared" si="17"/>
        <v>0</v>
      </c>
      <c r="U56" s="59">
        <f t="shared" si="12"/>
        <v>0</v>
      </c>
      <c r="V56" s="57">
        <v>2518</v>
      </c>
      <c r="W56" s="50" t="s">
        <v>352</v>
      </c>
      <c r="X56" s="55">
        <v>7.0835850521786786E-2</v>
      </c>
      <c r="Y56" s="57" t="s">
        <v>353</v>
      </c>
      <c r="Z56" s="50" t="s">
        <v>353</v>
      </c>
      <c r="AA56" s="55">
        <v>178.36467161385914</v>
      </c>
      <c r="AB56" s="50" t="s">
        <v>369</v>
      </c>
      <c r="AC56" s="57">
        <v>80</v>
      </c>
      <c r="AD56" s="50" t="s">
        <v>355</v>
      </c>
      <c r="AE56" s="59">
        <f t="shared" si="16"/>
        <v>2.2295583951732394</v>
      </c>
      <c r="AF56" s="59">
        <f t="shared" si="13"/>
        <v>-13.377350371039437</v>
      </c>
      <c r="AG56" s="59">
        <f t="shared" si="14"/>
        <v>0</v>
      </c>
      <c r="AH56" s="354">
        <f t="shared" si="15"/>
        <v>0</v>
      </c>
      <c r="AI56" s="351">
        <v>0</v>
      </c>
      <c r="AJ56" s="351">
        <v>0</v>
      </c>
      <c r="AK56" s="351">
        <v>0</v>
      </c>
      <c r="AL56" s="351">
        <v>0</v>
      </c>
      <c r="AM56" s="30"/>
      <c r="AN56" s="30"/>
      <c r="AO56" s="30"/>
      <c r="AP56" s="30"/>
      <c r="AQ56" s="30"/>
      <c r="AR56" s="30"/>
    </row>
    <row r="57" spans="1:44" s="30" customFormat="1" ht="29.1">
      <c r="B57" s="48" t="s">
        <v>467</v>
      </c>
      <c r="C57" s="48" t="s">
        <v>464</v>
      </c>
      <c r="D57" s="32" t="s">
        <v>159</v>
      </c>
      <c r="E57" s="53" t="s">
        <v>461</v>
      </c>
      <c r="F57" s="50" t="s">
        <v>466</v>
      </c>
      <c r="G57" s="50" t="s">
        <v>358</v>
      </c>
      <c r="H57" s="55">
        <v>0</v>
      </c>
      <c r="I57" s="55">
        <v>0</v>
      </c>
      <c r="J57" s="55">
        <v>0</v>
      </c>
      <c r="K57" s="55">
        <v>0</v>
      </c>
      <c r="L57" s="55">
        <v>0</v>
      </c>
      <c r="M57" s="55">
        <v>0</v>
      </c>
      <c r="N57" s="55">
        <v>0</v>
      </c>
      <c r="O57" s="55">
        <v>0</v>
      </c>
      <c r="P57" s="55">
        <v>0</v>
      </c>
      <c r="Q57" s="55">
        <v>0</v>
      </c>
      <c r="R57" s="55">
        <v>0</v>
      </c>
      <c r="S57" s="55">
        <v>0</v>
      </c>
      <c r="T57" s="59">
        <f t="shared" si="17"/>
        <v>0</v>
      </c>
      <c r="U57" s="59">
        <f t="shared" si="12"/>
        <v>0</v>
      </c>
      <c r="V57" s="57">
        <v>1297</v>
      </c>
      <c r="W57" s="50" t="s">
        <v>352</v>
      </c>
      <c r="X57" s="55">
        <v>1.0183180015189726E-2</v>
      </c>
      <c r="Y57" s="57" t="s">
        <v>353</v>
      </c>
      <c r="Z57" s="50" t="s">
        <v>353</v>
      </c>
      <c r="AA57" s="55">
        <v>13.207584479701074</v>
      </c>
      <c r="AB57" s="50" t="s">
        <v>369</v>
      </c>
      <c r="AC57" s="57">
        <v>20</v>
      </c>
      <c r="AD57" s="50" t="s">
        <v>359</v>
      </c>
      <c r="AE57" s="59">
        <f t="shared" si="16"/>
        <v>0.66037922398505366</v>
      </c>
      <c r="AF57" s="59">
        <f t="shared" si="13"/>
        <v>-3.962275343910322</v>
      </c>
      <c r="AG57" s="59">
        <f t="shared" si="14"/>
        <v>0</v>
      </c>
      <c r="AH57" s="354">
        <f t="shared" si="15"/>
        <v>0</v>
      </c>
      <c r="AI57" s="351">
        <v>0</v>
      </c>
      <c r="AJ57" s="351">
        <v>0</v>
      </c>
      <c r="AK57" s="351">
        <v>0</v>
      </c>
      <c r="AL57" s="351">
        <v>0</v>
      </c>
    </row>
    <row r="58" spans="1:44" s="30" customFormat="1" ht="29.1">
      <c r="B58" s="48" t="s">
        <v>468</v>
      </c>
      <c r="C58" s="48" t="s">
        <v>469</v>
      </c>
      <c r="D58" s="32" t="s">
        <v>159</v>
      </c>
      <c r="E58" s="53" t="s">
        <v>461</v>
      </c>
      <c r="F58" s="50" t="s">
        <v>470</v>
      </c>
      <c r="G58" s="50" t="s">
        <v>351</v>
      </c>
      <c r="H58" s="55">
        <v>5.9322683224970802</v>
      </c>
      <c r="I58" s="55">
        <v>3.1468440757763951</v>
      </c>
      <c r="J58" s="55">
        <v>6.1890982753386377</v>
      </c>
      <c r="K58" s="55">
        <v>3.2830826563066142</v>
      </c>
      <c r="L58" s="55">
        <v>6.682614655308682</v>
      </c>
      <c r="M58" s="55">
        <v>3.5448744385019331</v>
      </c>
      <c r="N58" s="55">
        <v>7.191238679563523</v>
      </c>
      <c r="O58" s="55">
        <v>3.8146802548460883</v>
      </c>
      <c r="P58" s="55">
        <v>7.6646115338205059</v>
      </c>
      <c r="Q58" s="55">
        <v>4.0657866581762931</v>
      </c>
      <c r="R58" s="55">
        <v>8.1631637952188214</v>
      </c>
      <c r="S58" s="55">
        <v>4.3302497850878936</v>
      </c>
      <c r="T58" s="59">
        <f t="shared" si="17"/>
        <v>41.822995261747252</v>
      </c>
      <c r="U58" s="59">
        <f t="shared" si="12"/>
        <v>22.185517868695218</v>
      </c>
      <c r="V58" s="57">
        <v>348</v>
      </c>
      <c r="W58" s="50" t="s">
        <v>352</v>
      </c>
      <c r="X58" s="55">
        <v>0.65917411297690109</v>
      </c>
      <c r="Y58" s="57" t="s">
        <v>353</v>
      </c>
      <c r="Z58" s="50" t="s">
        <v>353</v>
      </c>
      <c r="AA58" s="55">
        <v>229.3925913159616</v>
      </c>
      <c r="AB58" s="50" t="s">
        <v>354</v>
      </c>
      <c r="AC58" s="57">
        <v>80</v>
      </c>
      <c r="AD58" s="50" t="s">
        <v>355</v>
      </c>
      <c r="AE58" s="59">
        <f t="shared" si="16"/>
        <v>2.8674073914495199</v>
      </c>
      <c r="AF58" s="59">
        <f t="shared" si="13"/>
        <v>24.618550913050132</v>
      </c>
      <c r="AG58" s="59">
        <f t="shared" si="14"/>
        <v>6.9704992102912087</v>
      </c>
      <c r="AH58" s="354">
        <f t="shared" si="15"/>
        <v>3.6975863114492031</v>
      </c>
      <c r="AI58" s="351">
        <v>6.9704992102912087</v>
      </c>
      <c r="AJ58" s="351">
        <v>3.6975863114492031</v>
      </c>
      <c r="AK58" s="351">
        <v>6.9450429911850948</v>
      </c>
      <c r="AL58" s="351">
        <v>3.6840827495853627</v>
      </c>
    </row>
    <row r="59" spans="1:44" s="30" customFormat="1" ht="29.1">
      <c r="B59" s="48" t="s">
        <v>471</v>
      </c>
      <c r="C59" s="48" t="s">
        <v>472</v>
      </c>
      <c r="D59" s="32" t="s">
        <v>159</v>
      </c>
      <c r="E59" s="53" t="s">
        <v>461</v>
      </c>
      <c r="F59" s="50" t="s">
        <v>470</v>
      </c>
      <c r="G59" s="50" t="s">
        <v>358</v>
      </c>
      <c r="H59" s="55">
        <v>3.9548455483313871</v>
      </c>
      <c r="I59" s="55">
        <v>2.0978960505175968</v>
      </c>
      <c r="J59" s="55">
        <v>4.1260655168924254</v>
      </c>
      <c r="K59" s="55">
        <v>2.1887217708710764</v>
      </c>
      <c r="L59" s="55">
        <v>4.4550764368724556</v>
      </c>
      <c r="M59" s="55">
        <v>2.3632496256679558</v>
      </c>
      <c r="N59" s="55">
        <v>4.7941591197090156</v>
      </c>
      <c r="O59" s="55">
        <v>2.5431201698973922</v>
      </c>
      <c r="P59" s="55">
        <v>5.1097410225470048</v>
      </c>
      <c r="Q59" s="55">
        <v>2.7105244387841956</v>
      </c>
      <c r="R59" s="55">
        <v>5.442109196812547</v>
      </c>
      <c r="S59" s="55">
        <v>2.8868331900585957</v>
      </c>
      <c r="T59" s="59">
        <f t="shared" si="17"/>
        <v>27.881996841164835</v>
      </c>
      <c r="U59" s="59">
        <f t="shared" si="12"/>
        <v>14.790345245796813</v>
      </c>
      <c r="V59" s="57">
        <v>412</v>
      </c>
      <c r="W59" s="50" t="s">
        <v>352</v>
      </c>
      <c r="X59" s="55">
        <v>0.47593861949508359</v>
      </c>
      <c r="Y59" s="57" t="s">
        <v>353</v>
      </c>
      <c r="Z59" s="50" t="s">
        <v>353</v>
      </c>
      <c r="AA59" s="55">
        <v>196.08671123197445</v>
      </c>
      <c r="AB59" s="50" t="s">
        <v>354</v>
      </c>
      <c r="AC59" s="57">
        <v>20</v>
      </c>
      <c r="AD59" s="50" t="s">
        <v>359</v>
      </c>
      <c r="AE59" s="59">
        <f t="shared" si="16"/>
        <v>9.8043355615987231</v>
      </c>
      <c r="AF59" s="59">
        <f t="shared" si="13"/>
        <v>-30.944016528427504</v>
      </c>
      <c r="AG59" s="59">
        <f t="shared" si="14"/>
        <v>4.6469994735274724</v>
      </c>
      <c r="AH59" s="354">
        <f t="shared" si="15"/>
        <v>2.4650575409661353</v>
      </c>
      <c r="AI59" s="351">
        <v>4.6469994735274733</v>
      </c>
      <c r="AJ59" s="351">
        <v>2.4650575409661357</v>
      </c>
      <c r="AK59" s="351">
        <v>4.6300286607900638</v>
      </c>
      <c r="AL59" s="351">
        <v>2.4560551663902421</v>
      </c>
    </row>
    <row r="60" spans="1:44" s="30" customFormat="1" ht="29.1">
      <c r="B60" s="48" t="s">
        <v>473</v>
      </c>
      <c r="C60" s="48" t="s">
        <v>361</v>
      </c>
      <c r="D60" s="32" t="s">
        <v>159</v>
      </c>
      <c r="E60" s="49" t="s">
        <v>474</v>
      </c>
      <c r="F60" s="50" t="s">
        <v>475</v>
      </c>
      <c r="G60" s="51" t="s">
        <v>148</v>
      </c>
      <c r="H60" s="55">
        <v>2.0102580347107235</v>
      </c>
      <c r="I60" s="55">
        <v>1.542500250706353</v>
      </c>
      <c r="J60" s="55">
        <v>2.0972895795071991</v>
      </c>
      <c r="K60" s="55">
        <v>1.6092808218320107</v>
      </c>
      <c r="L60" s="55">
        <v>2.2645266655866982</v>
      </c>
      <c r="M60" s="55">
        <v>1.7376042722303318</v>
      </c>
      <c r="N60" s="55">
        <v>2.4368832543012848</v>
      </c>
      <c r="O60" s="55">
        <v>1.8698559915183974</v>
      </c>
      <c r="P60" s="55">
        <v>2.5972943368673365</v>
      </c>
      <c r="Q60" s="55">
        <v>1.9929417500637265</v>
      </c>
      <c r="R60" s="55">
        <v>2.7662379238251993</v>
      </c>
      <c r="S60" s="55">
        <v>2.1225746234252969</v>
      </c>
      <c r="T60" s="59">
        <f t="shared" si="11"/>
        <v>14.172489794798443</v>
      </c>
      <c r="U60" s="59">
        <f t="shared" si="12"/>
        <v>10.874757709776116</v>
      </c>
      <c r="V60" s="57">
        <v>1096</v>
      </c>
      <c r="W60" s="50" t="s">
        <v>352</v>
      </c>
      <c r="X60" s="55">
        <v>0.57807704842542007</v>
      </c>
      <c r="Y60" s="57" t="s">
        <v>353</v>
      </c>
      <c r="Z60" s="50" t="s">
        <v>353</v>
      </c>
      <c r="AA60" s="55">
        <v>633.57244507426037</v>
      </c>
      <c r="AB60" s="50" t="s">
        <v>354</v>
      </c>
      <c r="AC60" s="57"/>
      <c r="AD60" s="50"/>
      <c r="AE60" s="59">
        <f t="shared" si="16"/>
        <v>0</v>
      </c>
      <c r="AF60" s="59">
        <f t="shared" si="13"/>
        <v>14.172489794798443</v>
      </c>
      <c r="AG60" s="59">
        <f t="shared" si="14"/>
        <v>2.3620816324664071</v>
      </c>
      <c r="AH60" s="354">
        <f t="shared" si="15"/>
        <v>1.8124596182960193</v>
      </c>
      <c r="AI60" s="351">
        <v>2.3620816324664067</v>
      </c>
      <c r="AJ60" s="351">
        <v>1.8124596182960193</v>
      </c>
      <c r="AK60" s="351">
        <v>2.2557304789502832</v>
      </c>
      <c r="AL60" s="351">
        <v>1.730854830189732</v>
      </c>
    </row>
    <row r="61" spans="1:44" s="29" customFormat="1">
      <c r="B61" s="267" t="s">
        <v>476</v>
      </c>
      <c r="C61" s="164"/>
      <c r="D61" s="371" t="s">
        <v>477</v>
      </c>
      <c r="E61" s="371"/>
      <c r="F61" s="371"/>
      <c r="G61" s="371"/>
      <c r="H61" s="59">
        <f>SUM(H44:H60)</f>
        <v>129.28095002157448</v>
      </c>
      <c r="I61" s="59">
        <f t="shared" ref="I61:U61" si="18">SUM(I44:I60)</f>
        <v>128.20494977844797</v>
      </c>
      <c r="J61" s="59">
        <f t="shared" si="18"/>
        <v>133.80930680935546</v>
      </c>
      <c r="K61" s="59">
        <f t="shared" si="18"/>
        <v>132.6867225149561</v>
      </c>
      <c r="L61" s="59">
        <f t="shared" si="18"/>
        <v>144.14816877183074</v>
      </c>
      <c r="M61" s="59">
        <f t="shared" si="18"/>
        <v>142.46473857423786</v>
      </c>
      <c r="N61" s="59">
        <f t="shared" si="18"/>
        <v>181.78420135278407</v>
      </c>
      <c r="O61" s="59">
        <f t="shared" si="18"/>
        <v>179.53718501368743</v>
      </c>
      <c r="P61" s="59">
        <f t="shared" si="18"/>
        <v>186.13321916969022</v>
      </c>
      <c r="Q61" s="59">
        <f t="shared" si="18"/>
        <v>183.32901057848034</v>
      </c>
      <c r="R61" s="59">
        <f t="shared" si="18"/>
        <v>198.20321895327888</v>
      </c>
      <c r="S61" s="59">
        <f t="shared" si="18"/>
        <v>194.83725104610539</v>
      </c>
      <c r="T61" s="59">
        <f t="shared" si="18"/>
        <v>973.35906507851394</v>
      </c>
      <c r="U61" s="59">
        <f t="shared" si="18"/>
        <v>961.05985750591515</v>
      </c>
      <c r="V61" s="54"/>
      <c r="W61" s="54"/>
      <c r="X61" s="59">
        <f t="shared" ref="X61" si="19">SUM(X44:X60)</f>
        <v>4.3417672126191666</v>
      </c>
      <c r="Y61" s="54" t="s">
        <v>353</v>
      </c>
      <c r="Z61" s="54" t="s">
        <v>353</v>
      </c>
      <c r="AA61" s="59">
        <f t="shared" ref="AA61" si="20">SUM(AA44:AA60)</f>
        <v>74534.191921596779</v>
      </c>
      <c r="AB61" s="54"/>
      <c r="AC61" s="54"/>
      <c r="AD61" s="54"/>
      <c r="AE61" s="59">
        <f>SUM(AE44:AE60)</f>
        <v>225.82638907386422</v>
      </c>
      <c r="AF61" s="59">
        <f t="shared" si="13"/>
        <v>-381.59926936467139</v>
      </c>
      <c r="AG61" s="59">
        <f t="shared" si="14"/>
        <v>162.22651084641899</v>
      </c>
      <c r="AH61" s="354">
        <f t="shared" si="15"/>
        <v>160.17664291765252</v>
      </c>
      <c r="AI61" s="352">
        <f>SUM(AI44:AI60)</f>
        <v>162.22651084641902</v>
      </c>
      <c r="AJ61" s="352">
        <f>SUM(AJ44:AJ60)</f>
        <v>160.17664291765254</v>
      </c>
      <c r="AK61" s="352">
        <f>SUM(AK44:AK60)</f>
        <v>158.57450894677729</v>
      </c>
      <c r="AL61" s="352">
        <f>SUM(AL44:AL60)</f>
        <v>156.06588029981344</v>
      </c>
    </row>
    <row r="62" spans="1:44" s="30" customFormat="1">
      <c r="B62" s="48" t="s">
        <v>478</v>
      </c>
      <c r="C62" s="48" t="s">
        <v>361</v>
      </c>
      <c r="D62" s="32" t="s">
        <v>479</v>
      </c>
      <c r="E62" s="53" t="s">
        <v>437</v>
      </c>
      <c r="F62" s="50" t="s">
        <v>480</v>
      </c>
      <c r="G62" s="51" t="s">
        <v>148</v>
      </c>
      <c r="H62" s="55">
        <v>0</v>
      </c>
      <c r="I62" s="55">
        <v>0</v>
      </c>
      <c r="J62" s="55">
        <v>0</v>
      </c>
      <c r="K62" s="55">
        <v>0</v>
      </c>
      <c r="L62" s="55">
        <v>0</v>
      </c>
      <c r="M62" s="55">
        <v>0</v>
      </c>
      <c r="N62" s="55">
        <v>0</v>
      </c>
      <c r="O62" s="55">
        <v>0</v>
      </c>
      <c r="P62" s="55">
        <v>0</v>
      </c>
      <c r="Q62" s="55">
        <v>0</v>
      </c>
      <c r="R62" s="55">
        <v>0</v>
      </c>
      <c r="S62" s="55">
        <v>0</v>
      </c>
      <c r="T62" s="59">
        <f t="shared" ref="T62:T73" si="21">H62+J62+L62+N62+P62+R62</f>
        <v>0</v>
      </c>
      <c r="U62" s="59">
        <f t="shared" ref="U62:U73" si="22">I62+K62+M62+O62+Q62+S62</f>
        <v>0</v>
      </c>
      <c r="V62" s="57">
        <v>300.2</v>
      </c>
      <c r="W62" s="50" t="s">
        <v>237</v>
      </c>
      <c r="X62" s="55">
        <v>0.33737802334481687</v>
      </c>
      <c r="Y62" s="57" t="s">
        <v>353</v>
      </c>
      <c r="Z62" s="50" t="s">
        <v>353</v>
      </c>
      <c r="AA62" s="55">
        <v>101.28088260811403</v>
      </c>
      <c r="AB62" s="50" t="s">
        <v>354</v>
      </c>
      <c r="AC62" s="57">
        <v>38</v>
      </c>
      <c r="AD62" s="50" t="s">
        <v>364</v>
      </c>
      <c r="AE62" s="59">
        <f t="shared" si="5"/>
        <v>2.6652863844240535</v>
      </c>
      <c r="AF62" s="59">
        <f t="shared" si="13"/>
        <v>-15.991718306544321</v>
      </c>
      <c r="AG62" s="59">
        <f t="shared" si="14"/>
        <v>0</v>
      </c>
      <c r="AH62" s="354">
        <f t="shared" si="15"/>
        <v>0</v>
      </c>
      <c r="AI62" s="353">
        <v>0</v>
      </c>
      <c r="AJ62" s="353">
        <v>0</v>
      </c>
      <c r="AK62" s="353">
        <v>0</v>
      </c>
      <c r="AL62" s="353">
        <v>0</v>
      </c>
    </row>
    <row r="63" spans="1:44" s="30" customFormat="1">
      <c r="B63" s="48" t="s">
        <v>481</v>
      </c>
      <c r="C63" s="48" t="s">
        <v>361</v>
      </c>
      <c r="D63" s="32" t="s">
        <v>479</v>
      </c>
      <c r="E63" s="53" t="s">
        <v>437</v>
      </c>
      <c r="F63" s="50" t="s">
        <v>482</v>
      </c>
      <c r="G63" s="51" t="s">
        <v>148</v>
      </c>
      <c r="H63" s="55">
        <v>0</v>
      </c>
      <c r="I63" s="55">
        <v>0</v>
      </c>
      <c r="J63" s="55">
        <v>0</v>
      </c>
      <c r="K63" s="55">
        <v>0</v>
      </c>
      <c r="L63" s="55">
        <v>0</v>
      </c>
      <c r="M63" s="55">
        <v>0</v>
      </c>
      <c r="N63" s="55">
        <v>0</v>
      </c>
      <c r="O63" s="55">
        <v>0</v>
      </c>
      <c r="P63" s="55">
        <v>0</v>
      </c>
      <c r="Q63" s="55">
        <v>0</v>
      </c>
      <c r="R63" s="55">
        <v>0</v>
      </c>
      <c r="S63" s="55">
        <v>0</v>
      </c>
      <c r="T63" s="59">
        <f t="shared" si="21"/>
        <v>0</v>
      </c>
      <c r="U63" s="59">
        <f t="shared" si="22"/>
        <v>0</v>
      </c>
      <c r="V63" s="57"/>
      <c r="W63" s="50"/>
      <c r="X63" s="55"/>
      <c r="Y63" s="57" t="s">
        <v>353</v>
      </c>
      <c r="Z63" s="50" t="s">
        <v>353</v>
      </c>
      <c r="AA63" s="55"/>
      <c r="AB63" s="50"/>
      <c r="AC63" s="57"/>
      <c r="AD63" s="50"/>
      <c r="AE63" s="59">
        <f>IFERROR(AA63/AC63, 0)</f>
        <v>0</v>
      </c>
      <c r="AF63" s="59">
        <f t="shared" si="13"/>
        <v>0</v>
      </c>
      <c r="AG63" s="59">
        <f t="shared" si="14"/>
        <v>0</v>
      </c>
      <c r="AH63" s="354">
        <f t="shared" si="15"/>
        <v>0</v>
      </c>
      <c r="AI63" s="353">
        <v>0</v>
      </c>
      <c r="AJ63" s="353">
        <v>0</v>
      </c>
      <c r="AK63" s="353">
        <v>0</v>
      </c>
      <c r="AL63" s="353">
        <v>0</v>
      </c>
    </row>
    <row r="64" spans="1:44" s="46" customFormat="1">
      <c r="B64" s="48" t="s">
        <v>483</v>
      </c>
      <c r="C64" s="48" t="s">
        <v>449</v>
      </c>
      <c r="D64" s="32" t="s">
        <v>479</v>
      </c>
      <c r="E64" s="53" t="s">
        <v>437</v>
      </c>
      <c r="F64" s="50" t="s">
        <v>484</v>
      </c>
      <c r="G64" s="50" t="s">
        <v>351</v>
      </c>
      <c r="H64" s="55">
        <v>0</v>
      </c>
      <c r="I64" s="55">
        <v>0</v>
      </c>
      <c r="J64" s="55">
        <v>0</v>
      </c>
      <c r="K64" s="55">
        <v>0</v>
      </c>
      <c r="L64" s="55">
        <v>0</v>
      </c>
      <c r="M64" s="55">
        <v>0</v>
      </c>
      <c r="N64" s="55">
        <v>0</v>
      </c>
      <c r="O64" s="55">
        <v>0</v>
      </c>
      <c r="P64" s="55">
        <v>0</v>
      </c>
      <c r="Q64" s="55">
        <v>0</v>
      </c>
      <c r="R64" s="55">
        <v>0</v>
      </c>
      <c r="S64" s="55">
        <v>0</v>
      </c>
      <c r="T64" s="59">
        <f t="shared" si="21"/>
        <v>0</v>
      </c>
      <c r="U64" s="59">
        <f t="shared" si="22"/>
        <v>0</v>
      </c>
      <c r="V64" s="57">
        <v>3213</v>
      </c>
      <c r="W64" s="50" t="s">
        <v>352</v>
      </c>
      <c r="X64" s="55">
        <v>5.6018926150136303E-2</v>
      </c>
      <c r="Y64" s="57" t="s">
        <v>353</v>
      </c>
      <c r="Z64" s="50" t="s">
        <v>353</v>
      </c>
      <c r="AA64" s="55">
        <v>179.98880972038793</v>
      </c>
      <c r="AB64" s="50" t="s">
        <v>354</v>
      </c>
      <c r="AC64" s="57">
        <v>80</v>
      </c>
      <c r="AD64" s="50" t="s">
        <v>355</v>
      </c>
      <c r="AE64" s="59">
        <f t="shared" si="5"/>
        <v>2.2498601215048493</v>
      </c>
      <c r="AF64" s="59">
        <f t="shared" si="13"/>
        <v>-13.499160729029096</v>
      </c>
      <c r="AG64" s="59">
        <f t="shared" si="14"/>
        <v>0</v>
      </c>
      <c r="AH64" s="354">
        <f t="shared" si="15"/>
        <v>0</v>
      </c>
      <c r="AI64" s="353">
        <v>0</v>
      </c>
      <c r="AJ64" s="353">
        <v>0</v>
      </c>
      <c r="AK64" s="353">
        <v>0</v>
      </c>
      <c r="AL64" s="353">
        <v>0</v>
      </c>
    </row>
    <row r="65" spans="1:44" s="46" customFormat="1">
      <c r="B65" s="48" t="s">
        <v>485</v>
      </c>
      <c r="C65" s="48" t="s">
        <v>452</v>
      </c>
      <c r="D65" s="32" t="s">
        <v>479</v>
      </c>
      <c r="E65" s="53" t="s">
        <v>437</v>
      </c>
      <c r="F65" s="50" t="s">
        <v>484</v>
      </c>
      <c r="G65" s="50" t="s">
        <v>358</v>
      </c>
      <c r="H65" s="55">
        <v>0</v>
      </c>
      <c r="I65" s="55">
        <v>0</v>
      </c>
      <c r="J65" s="55">
        <v>0</v>
      </c>
      <c r="K65" s="55">
        <v>0</v>
      </c>
      <c r="L65" s="55">
        <v>0</v>
      </c>
      <c r="M65" s="55">
        <v>0</v>
      </c>
      <c r="N65" s="55">
        <v>0</v>
      </c>
      <c r="O65" s="55">
        <v>0</v>
      </c>
      <c r="P65" s="55">
        <v>0</v>
      </c>
      <c r="Q65" s="55">
        <v>0</v>
      </c>
      <c r="R65" s="55">
        <v>0</v>
      </c>
      <c r="S65" s="55">
        <v>0</v>
      </c>
      <c r="T65" s="59">
        <f>H65+J65+L65+N65+P65+R65</f>
        <v>0</v>
      </c>
      <c r="U65" s="59">
        <f>I65+K65+M65+O65+Q65+S65</f>
        <v>0</v>
      </c>
      <c r="V65" s="57">
        <v>4717</v>
      </c>
      <c r="W65" s="50" t="s">
        <v>352</v>
      </c>
      <c r="X65" s="55">
        <v>3.9297136370828066E-2</v>
      </c>
      <c r="Y65" s="57" t="s">
        <v>353</v>
      </c>
      <c r="Z65" s="50" t="s">
        <v>353</v>
      </c>
      <c r="AA65" s="55">
        <v>185.36459226119598</v>
      </c>
      <c r="AB65" s="50" t="s">
        <v>354</v>
      </c>
      <c r="AC65" s="57">
        <v>20</v>
      </c>
      <c r="AD65" s="50" t="s">
        <v>359</v>
      </c>
      <c r="AE65" s="59">
        <f>IFERROR(AA65/AC65, 0)</f>
        <v>9.2682296130597983</v>
      </c>
      <c r="AF65" s="59">
        <f t="shared" si="13"/>
        <v>-55.60937767835879</v>
      </c>
      <c r="AG65" s="59">
        <f t="shared" si="14"/>
        <v>0</v>
      </c>
      <c r="AH65" s="354">
        <f t="shared" si="15"/>
        <v>0</v>
      </c>
      <c r="AI65" s="353">
        <v>0</v>
      </c>
      <c r="AJ65" s="353">
        <v>0</v>
      </c>
      <c r="AK65" s="353">
        <v>0</v>
      </c>
      <c r="AL65" s="353">
        <v>0</v>
      </c>
    </row>
    <row r="66" spans="1:44" s="30" customFormat="1">
      <c r="B66" s="48" t="s">
        <v>486</v>
      </c>
      <c r="C66" s="48" t="s">
        <v>361</v>
      </c>
      <c r="D66" s="32" t="s">
        <v>479</v>
      </c>
      <c r="E66" s="53" t="s">
        <v>437</v>
      </c>
      <c r="F66" s="50" t="s">
        <v>487</v>
      </c>
      <c r="G66" s="51" t="s">
        <v>148</v>
      </c>
      <c r="H66" s="55">
        <v>0</v>
      </c>
      <c r="I66" s="55">
        <v>0</v>
      </c>
      <c r="J66" s="55">
        <v>0</v>
      </c>
      <c r="K66" s="55">
        <v>0</v>
      </c>
      <c r="L66" s="55">
        <v>0</v>
      </c>
      <c r="M66" s="55">
        <v>0</v>
      </c>
      <c r="N66" s="55">
        <v>0</v>
      </c>
      <c r="O66" s="55">
        <v>0</v>
      </c>
      <c r="P66" s="55">
        <v>0</v>
      </c>
      <c r="Q66" s="55">
        <v>0</v>
      </c>
      <c r="R66" s="55">
        <v>0</v>
      </c>
      <c r="S66" s="55">
        <v>0</v>
      </c>
      <c r="T66" s="59">
        <f t="shared" si="21"/>
        <v>0</v>
      </c>
      <c r="U66" s="59">
        <f t="shared" si="22"/>
        <v>0</v>
      </c>
      <c r="V66" s="57"/>
      <c r="W66" s="50"/>
      <c r="X66" s="55"/>
      <c r="Y66" s="57" t="s">
        <v>353</v>
      </c>
      <c r="Z66" s="50" t="s">
        <v>353</v>
      </c>
      <c r="AA66" s="55"/>
      <c r="AB66" s="50"/>
      <c r="AC66" s="57"/>
      <c r="AD66" s="50"/>
      <c r="AE66" s="59">
        <f t="shared" si="5"/>
        <v>0</v>
      </c>
      <c r="AF66" s="59">
        <f t="shared" si="13"/>
        <v>0</v>
      </c>
      <c r="AG66" s="59">
        <f t="shared" si="14"/>
        <v>0</v>
      </c>
      <c r="AH66" s="354">
        <f t="shared" si="15"/>
        <v>0</v>
      </c>
      <c r="AI66" s="353">
        <v>0</v>
      </c>
      <c r="AJ66" s="353">
        <v>0</v>
      </c>
      <c r="AK66" s="353">
        <v>0</v>
      </c>
      <c r="AL66" s="353">
        <v>0</v>
      </c>
    </row>
    <row r="67" spans="1:44" s="30" customFormat="1">
      <c r="B67" s="48" t="s">
        <v>488</v>
      </c>
      <c r="C67" s="48" t="s">
        <v>366</v>
      </c>
      <c r="D67" s="32" t="s">
        <v>479</v>
      </c>
      <c r="E67" s="53" t="s">
        <v>437</v>
      </c>
      <c r="F67" s="50" t="s">
        <v>489</v>
      </c>
      <c r="G67" s="50" t="s">
        <v>457</v>
      </c>
      <c r="H67" s="55">
        <v>0</v>
      </c>
      <c r="I67" s="55">
        <v>0</v>
      </c>
      <c r="J67" s="55">
        <v>0</v>
      </c>
      <c r="K67" s="55">
        <v>0</v>
      </c>
      <c r="L67" s="55">
        <v>0</v>
      </c>
      <c r="M67" s="55">
        <v>0</v>
      </c>
      <c r="N67" s="55">
        <v>0</v>
      </c>
      <c r="O67" s="55">
        <v>0</v>
      </c>
      <c r="P67" s="55">
        <v>0</v>
      </c>
      <c r="Q67" s="55">
        <v>0</v>
      </c>
      <c r="R67" s="55">
        <v>0</v>
      </c>
      <c r="S67" s="55">
        <v>0</v>
      </c>
      <c r="T67" s="59">
        <f t="shared" si="21"/>
        <v>0</v>
      </c>
      <c r="U67" s="59">
        <f t="shared" si="22"/>
        <v>0</v>
      </c>
      <c r="V67" s="57"/>
      <c r="W67" s="50"/>
      <c r="X67" s="55"/>
      <c r="Y67" s="57" t="s">
        <v>353</v>
      </c>
      <c r="Z67" s="50" t="s">
        <v>353</v>
      </c>
      <c r="AA67" s="55"/>
      <c r="AB67" s="50"/>
      <c r="AC67" s="57"/>
      <c r="AD67" s="50"/>
      <c r="AE67" s="59">
        <f t="shared" si="5"/>
        <v>0</v>
      </c>
      <c r="AF67" s="59">
        <f t="shared" si="13"/>
        <v>0</v>
      </c>
      <c r="AG67" s="59">
        <f t="shared" si="14"/>
        <v>0</v>
      </c>
      <c r="AH67" s="354">
        <f t="shared" si="15"/>
        <v>0</v>
      </c>
      <c r="AI67" s="353">
        <v>0</v>
      </c>
      <c r="AJ67" s="353">
        <v>0</v>
      </c>
      <c r="AK67" s="353">
        <v>0</v>
      </c>
      <c r="AL67" s="353">
        <v>0</v>
      </c>
    </row>
    <row r="68" spans="1:44" s="30" customFormat="1">
      <c r="B68" s="48" t="s">
        <v>490</v>
      </c>
      <c r="C68" s="48" t="s">
        <v>366</v>
      </c>
      <c r="D68" s="32" t="s">
        <v>479</v>
      </c>
      <c r="E68" s="53" t="s">
        <v>437</v>
      </c>
      <c r="F68" s="50" t="s">
        <v>489</v>
      </c>
      <c r="G68" s="50" t="s">
        <v>311</v>
      </c>
      <c r="H68" s="55">
        <v>0</v>
      </c>
      <c r="I68" s="55">
        <v>0</v>
      </c>
      <c r="J68" s="55">
        <v>0</v>
      </c>
      <c r="K68" s="55">
        <v>0</v>
      </c>
      <c r="L68" s="55">
        <v>0</v>
      </c>
      <c r="M68" s="55">
        <v>0</v>
      </c>
      <c r="N68" s="55">
        <v>0</v>
      </c>
      <c r="O68" s="55">
        <v>0</v>
      </c>
      <c r="P68" s="55">
        <v>0</v>
      </c>
      <c r="Q68" s="55">
        <v>0</v>
      </c>
      <c r="R68" s="55">
        <v>0</v>
      </c>
      <c r="S68" s="55">
        <v>0</v>
      </c>
      <c r="T68" s="59">
        <f>H68+J68+L68+N68+P68+R68</f>
        <v>0</v>
      </c>
      <c r="U68" s="59">
        <f>I68+K68+M68+O68+Q68+S68</f>
        <v>0</v>
      </c>
      <c r="V68" s="57"/>
      <c r="W68" s="50"/>
      <c r="X68" s="55"/>
      <c r="Y68" s="57" t="s">
        <v>353</v>
      </c>
      <c r="Z68" s="50" t="s">
        <v>353</v>
      </c>
      <c r="AA68" s="55"/>
      <c r="AB68" s="50"/>
      <c r="AC68" s="57"/>
      <c r="AD68" s="50"/>
      <c r="AE68" s="59">
        <f>IFERROR(AA68/AC68, 0)</f>
        <v>0</v>
      </c>
      <c r="AF68" s="59">
        <f t="shared" si="13"/>
        <v>0</v>
      </c>
      <c r="AG68" s="59">
        <f t="shared" si="14"/>
        <v>0</v>
      </c>
      <c r="AH68" s="354">
        <f t="shared" si="15"/>
        <v>0</v>
      </c>
      <c r="AI68" s="353">
        <v>0</v>
      </c>
      <c r="AJ68" s="353">
        <v>0</v>
      </c>
      <c r="AK68" s="353">
        <v>0</v>
      </c>
      <c r="AL68" s="353">
        <v>0</v>
      </c>
    </row>
    <row r="69" spans="1:44" s="166" customFormat="1">
      <c r="A69" s="30"/>
      <c r="B69" s="48" t="s">
        <v>491</v>
      </c>
      <c r="C69" s="48" t="s">
        <v>460</v>
      </c>
      <c r="D69" s="32" t="s">
        <v>479</v>
      </c>
      <c r="E69" s="53" t="s">
        <v>461</v>
      </c>
      <c r="F69" s="50" t="s">
        <v>492</v>
      </c>
      <c r="G69" s="50" t="s">
        <v>351</v>
      </c>
      <c r="H69" s="55">
        <v>0</v>
      </c>
      <c r="I69" s="55">
        <v>0</v>
      </c>
      <c r="J69" s="55">
        <v>0</v>
      </c>
      <c r="K69" s="55">
        <v>0</v>
      </c>
      <c r="L69" s="55">
        <v>0</v>
      </c>
      <c r="M69" s="55">
        <v>0</v>
      </c>
      <c r="N69" s="55">
        <v>0</v>
      </c>
      <c r="O69" s="55">
        <v>0</v>
      </c>
      <c r="P69" s="55">
        <v>0</v>
      </c>
      <c r="Q69" s="55">
        <v>0</v>
      </c>
      <c r="R69" s="55">
        <v>0</v>
      </c>
      <c r="S69" s="55">
        <v>0</v>
      </c>
      <c r="T69" s="59">
        <f t="shared" si="21"/>
        <v>0</v>
      </c>
      <c r="U69" s="59">
        <f t="shared" si="22"/>
        <v>0</v>
      </c>
      <c r="V69" s="57"/>
      <c r="W69" s="50"/>
      <c r="X69" s="55"/>
      <c r="Y69" s="57" t="s">
        <v>353</v>
      </c>
      <c r="Z69" s="50" t="s">
        <v>353</v>
      </c>
      <c r="AA69" s="55"/>
      <c r="AB69" s="50"/>
      <c r="AC69" s="57"/>
      <c r="AD69" s="50"/>
      <c r="AE69" s="59">
        <f t="shared" si="5"/>
        <v>0</v>
      </c>
      <c r="AF69" s="59">
        <f t="shared" si="13"/>
        <v>0</v>
      </c>
      <c r="AG69" s="59">
        <f t="shared" si="14"/>
        <v>0</v>
      </c>
      <c r="AH69" s="354">
        <f t="shared" si="15"/>
        <v>0</v>
      </c>
      <c r="AI69" s="353">
        <v>0</v>
      </c>
      <c r="AJ69" s="353">
        <v>0</v>
      </c>
      <c r="AK69" s="353">
        <v>0</v>
      </c>
      <c r="AL69" s="353">
        <v>0</v>
      </c>
      <c r="AM69" s="30"/>
      <c r="AN69" s="30"/>
      <c r="AO69" s="30"/>
      <c r="AP69" s="30"/>
      <c r="AQ69" s="30"/>
      <c r="AR69" s="30"/>
    </row>
    <row r="70" spans="1:44" s="30" customFormat="1">
      <c r="B70" s="48" t="s">
        <v>493</v>
      </c>
      <c r="C70" s="48" t="s">
        <v>464</v>
      </c>
      <c r="D70" s="32" t="s">
        <v>479</v>
      </c>
      <c r="E70" s="53" t="s">
        <v>461</v>
      </c>
      <c r="F70" s="50" t="s">
        <v>492</v>
      </c>
      <c r="G70" s="50" t="s">
        <v>358</v>
      </c>
      <c r="H70" s="55">
        <v>0</v>
      </c>
      <c r="I70" s="55">
        <v>0</v>
      </c>
      <c r="J70" s="55">
        <v>0</v>
      </c>
      <c r="K70" s="55">
        <v>0</v>
      </c>
      <c r="L70" s="55">
        <v>0</v>
      </c>
      <c r="M70" s="55">
        <v>0</v>
      </c>
      <c r="N70" s="55">
        <v>0</v>
      </c>
      <c r="O70" s="55">
        <v>0</v>
      </c>
      <c r="P70" s="55">
        <v>0</v>
      </c>
      <c r="Q70" s="55">
        <v>0</v>
      </c>
      <c r="R70" s="55">
        <v>0</v>
      </c>
      <c r="S70" s="55">
        <v>0</v>
      </c>
      <c r="T70" s="59">
        <f t="shared" si="21"/>
        <v>0</v>
      </c>
      <c r="U70" s="59">
        <f t="shared" si="22"/>
        <v>0</v>
      </c>
      <c r="V70" s="57"/>
      <c r="W70" s="50"/>
      <c r="X70" s="55"/>
      <c r="Y70" s="57" t="s">
        <v>353</v>
      </c>
      <c r="Z70" s="50" t="s">
        <v>353</v>
      </c>
      <c r="AA70" s="55"/>
      <c r="AB70" s="50"/>
      <c r="AC70" s="57"/>
      <c r="AD70" s="50"/>
      <c r="AE70" s="59">
        <f t="shared" si="5"/>
        <v>0</v>
      </c>
      <c r="AF70" s="59">
        <f t="shared" si="13"/>
        <v>0</v>
      </c>
      <c r="AG70" s="59">
        <f t="shared" si="14"/>
        <v>0</v>
      </c>
      <c r="AH70" s="354">
        <f t="shared" si="15"/>
        <v>0</v>
      </c>
      <c r="AI70" s="353">
        <v>0</v>
      </c>
      <c r="AJ70" s="353">
        <v>0</v>
      </c>
      <c r="AK70" s="353">
        <v>0</v>
      </c>
      <c r="AL70" s="353">
        <v>0</v>
      </c>
    </row>
    <row r="71" spans="1:44" s="166" customFormat="1">
      <c r="A71" s="30"/>
      <c r="B71" s="48" t="s">
        <v>494</v>
      </c>
      <c r="C71" s="48" t="s">
        <v>460</v>
      </c>
      <c r="D71" s="32" t="s">
        <v>479</v>
      </c>
      <c r="E71" s="53" t="s">
        <v>461</v>
      </c>
      <c r="F71" s="50" t="s">
        <v>495</v>
      </c>
      <c r="G71" s="50" t="s">
        <v>351</v>
      </c>
      <c r="H71" s="55">
        <v>0</v>
      </c>
      <c r="I71" s="55">
        <v>0</v>
      </c>
      <c r="J71" s="55">
        <v>0</v>
      </c>
      <c r="K71" s="55">
        <v>0</v>
      </c>
      <c r="L71" s="55">
        <v>0</v>
      </c>
      <c r="M71" s="55">
        <v>0</v>
      </c>
      <c r="N71" s="55">
        <v>0</v>
      </c>
      <c r="O71" s="55">
        <v>0</v>
      </c>
      <c r="P71" s="55">
        <v>0</v>
      </c>
      <c r="Q71" s="55">
        <v>0</v>
      </c>
      <c r="R71" s="55">
        <v>0</v>
      </c>
      <c r="S71" s="55">
        <v>0</v>
      </c>
      <c r="T71" s="59">
        <f t="shared" si="21"/>
        <v>0</v>
      </c>
      <c r="U71" s="59">
        <f t="shared" si="22"/>
        <v>0</v>
      </c>
      <c r="V71" s="57"/>
      <c r="W71" s="50"/>
      <c r="X71" s="55"/>
      <c r="Y71" s="57" t="s">
        <v>353</v>
      </c>
      <c r="Z71" s="50" t="s">
        <v>353</v>
      </c>
      <c r="AA71" s="55"/>
      <c r="AB71" s="50"/>
      <c r="AC71" s="57"/>
      <c r="AD71" s="50"/>
      <c r="AE71" s="59">
        <f t="shared" si="5"/>
        <v>0</v>
      </c>
      <c r="AF71" s="59">
        <f t="shared" si="13"/>
        <v>0</v>
      </c>
      <c r="AG71" s="59">
        <f t="shared" si="14"/>
        <v>0</v>
      </c>
      <c r="AH71" s="354">
        <f t="shared" si="15"/>
        <v>0</v>
      </c>
      <c r="AI71" s="353">
        <v>0</v>
      </c>
      <c r="AJ71" s="353">
        <v>0</v>
      </c>
      <c r="AK71" s="353">
        <v>0</v>
      </c>
      <c r="AL71" s="353">
        <v>0</v>
      </c>
      <c r="AM71" s="30"/>
      <c r="AN71" s="30"/>
      <c r="AO71" s="30"/>
      <c r="AP71" s="30"/>
      <c r="AQ71" s="30"/>
      <c r="AR71" s="30"/>
    </row>
    <row r="72" spans="1:44" s="30" customFormat="1">
      <c r="B72" s="48" t="s">
        <v>496</v>
      </c>
      <c r="C72" s="48" t="s">
        <v>464</v>
      </c>
      <c r="D72" s="32" t="s">
        <v>479</v>
      </c>
      <c r="E72" s="53" t="s">
        <v>461</v>
      </c>
      <c r="F72" s="50" t="s">
        <v>495</v>
      </c>
      <c r="G72" s="50" t="s">
        <v>358</v>
      </c>
      <c r="H72" s="55">
        <v>0</v>
      </c>
      <c r="I72" s="55">
        <v>0</v>
      </c>
      <c r="J72" s="55">
        <v>0</v>
      </c>
      <c r="K72" s="55">
        <v>0</v>
      </c>
      <c r="L72" s="55">
        <v>0</v>
      </c>
      <c r="M72" s="55">
        <v>0</v>
      </c>
      <c r="N72" s="55">
        <v>0</v>
      </c>
      <c r="O72" s="55">
        <v>0</v>
      </c>
      <c r="P72" s="55">
        <v>0</v>
      </c>
      <c r="Q72" s="55">
        <v>0</v>
      </c>
      <c r="R72" s="55">
        <v>0</v>
      </c>
      <c r="S72" s="55">
        <v>0</v>
      </c>
      <c r="T72" s="59">
        <f t="shared" si="21"/>
        <v>0</v>
      </c>
      <c r="U72" s="59">
        <f t="shared" si="22"/>
        <v>0</v>
      </c>
      <c r="V72" s="57"/>
      <c r="W72" s="50"/>
      <c r="X72" s="55"/>
      <c r="Y72" s="57" t="s">
        <v>353</v>
      </c>
      <c r="Z72" s="50" t="s">
        <v>353</v>
      </c>
      <c r="AA72" s="55"/>
      <c r="AB72" s="50"/>
      <c r="AC72" s="57"/>
      <c r="AD72" s="50"/>
      <c r="AE72" s="59">
        <f t="shared" si="5"/>
        <v>0</v>
      </c>
      <c r="AF72" s="59">
        <f t="shared" si="13"/>
        <v>0</v>
      </c>
      <c r="AG72" s="59">
        <f t="shared" si="14"/>
        <v>0</v>
      </c>
      <c r="AH72" s="354">
        <f t="shared" si="15"/>
        <v>0</v>
      </c>
      <c r="AI72" s="353">
        <v>0</v>
      </c>
      <c r="AJ72" s="353">
        <v>0</v>
      </c>
      <c r="AK72" s="353">
        <v>0</v>
      </c>
      <c r="AL72" s="353">
        <v>0</v>
      </c>
    </row>
    <row r="73" spans="1:44" s="30" customFormat="1">
      <c r="B73" s="48" t="s">
        <v>497</v>
      </c>
      <c r="C73" s="48" t="s">
        <v>361</v>
      </c>
      <c r="D73" s="32" t="s">
        <v>479</v>
      </c>
      <c r="E73" s="49" t="s">
        <v>474</v>
      </c>
      <c r="F73" s="50" t="s">
        <v>498</v>
      </c>
      <c r="G73" s="51" t="s">
        <v>148</v>
      </c>
      <c r="H73" s="55">
        <v>0</v>
      </c>
      <c r="I73" s="55">
        <v>0</v>
      </c>
      <c r="J73" s="55">
        <v>0</v>
      </c>
      <c r="K73" s="55">
        <v>0</v>
      </c>
      <c r="L73" s="55">
        <v>0</v>
      </c>
      <c r="M73" s="55">
        <v>0</v>
      </c>
      <c r="N73" s="55">
        <v>0</v>
      </c>
      <c r="O73" s="55">
        <v>0</v>
      </c>
      <c r="P73" s="55">
        <v>0</v>
      </c>
      <c r="Q73" s="55">
        <v>0</v>
      </c>
      <c r="R73" s="55">
        <v>0</v>
      </c>
      <c r="S73" s="55">
        <v>0</v>
      </c>
      <c r="T73" s="59">
        <f t="shared" si="21"/>
        <v>0</v>
      </c>
      <c r="U73" s="59">
        <f t="shared" si="22"/>
        <v>0</v>
      </c>
      <c r="V73" s="57"/>
      <c r="W73" s="50"/>
      <c r="X73" s="55"/>
      <c r="Y73" s="57" t="s">
        <v>353</v>
      </c>
      <c r="Z73" s="50" t="s">
        <v>353</v>
      </c>
      <c r="AA73" s="55"/>
      <c r="AB73" s="50"/>
      <c r="AC73" s="57"/>
      <c r="AD73" s="50"/>
      <c r="AE73" s="59">
        <f t="shared" si="5"/>
        <v>0</v>
      </c>
      <c r="AF73" s="59">
        <f t="shared" si="13"/>
        <v>0</v>
      </c>
      <c r="AG73" s="59">
        <f t="shared" si="14"/>
        <v>0</v>
      </c>
      <c r="AH73" s="354">
        <f t="shared" si="15"/>
        <v>0</v>
      </c>
      <c r="AI73" s="353">
        <v>0</v>
      </c>
      <c r="AJ73" s="353">
        <v>0</v>
      </c>
      <c r="AK73" s="353">
        <v>0</v>
      </c>
      <c r="AL73" s="353">
        <v>0</v>
      </c>
    </row>
    <row r="74" spans="1:44" s="29" customFormat="1">
      <c r="B74" s="267" t="s">
        <v>499</v>
      </c>
      <c r="C74" s="164"/>
      <c r="D74" s="371" t="s">
        <v>500</v>
      </c>
      <c r="E74" s="371"/>
      <c r="F74" s="371"/>
      <c r="G74" s="371"/>
      <c r="H74" s="59">
        <f t="shared" ref="H74:U74" si="23">SUM(H62:H73)</f>
        <v>0</v>
      </c>
      <c r="I74" s="59">
        <f t="shared" si="23"/>
        <v>0</v>
      </c>
      <c r="J74" s="59">
        <f t="shared" si="23"/>
        <v>0</v>
      </c>
      <c r="K74" s="59">
        <f t="shared" si="23"/>
        <v>0</v>
      </c>
      <c r="L74" s="59">
        <f t="shared" si="23"/>
        <v>0</v>
      </c>
      <c r="M74" s="59">
        <f t="shared" si="23"/>
        <v>0</v>
      </c>
      <c r="N74" s="59">
        <f t="shared" si="23"/>
        <v>0</v>
      </c>
      <c r="O74" s="59">
        <f t="shared" si="23"/>
        <v>0</v>
      </c>
      <c r="P74" s="59">
        <f t="shared" si="23"/>
        <v>0</v>
      </c>
      <c r="Q74" s="59">
        <f t="shared" si="23"/>
        <v>0</v>
      </c>
      <c r="R74" s="59">
        <f t="shared" si="23"/>
        <v>0</v>
      </c>
      <c r="S74" s="59">
        <f t="shared" si="23"/>
        <v>0</v>
      </c>
      <c r="T74" s="59">
        <f t="shared" si="23"/>
        <v>0</v>
      </c>
      <c r="U74" s="59">
        <f t="shared" si="23"/>
        <v>0</v>
      </c>
      <c r="V74" s="54"/>
      <c r="W74" s="54"/>
      <c r="X74" s="59">
        <f t="shared" ref="X74" si="24">SUM(X62:X73)</f>
        <v>0.43269408586578123</v>
      </c>
      <c r="Y74" s="54" t="s">
        <v>353</v>
      </c>
      <c r="Z74" s="54" t="s">
        <v>353</v>
      </c>
      <c r="AA74" s="59">
        <f t="shared" ref="AA74" si="25">SUM(AA62:AA73)</f>
        <v>466.63428458969793</v>
      </c>
      <c r="AB74" s="54"/>
      <c r="AC74" s="54"/>
      <c r="AD74" s="54"/>
      <c r="AE74" s="59">
        <f>SUM(AE62:AE73)</f>
        <v>14.183376118988701</v>
      </c>
      <c r="AF74" s="59">
        <f t="shared" si="13"/>
        <v>-85.100256713932197</v>
      </c>
      <c r="AG74" s="59">
        <f t="shared" si="14"/>
        <v>0</v>
      </c>
      <c r="AH74" s="354">
        <f t="shared" si="15"/>
        <v>0</v>
      </c>
      <c r="AI74" s="352">
        <f>SUM(AI62:AI73)</f>
        <v>0</v>
      </c>
      <c r="AJ74" s="352">
        <f>SUM(AJ62:AJ73)</f>
        <v>0</v>
      </c>
      <c r="AK74" s="352">
        <f>SUM(AK62:AK73)</f>
        <v>0</v>
      </c>
      <c r="AL74" s="352">
        <f>SUM(AL62:AL73)</f>
        <v>0</v>
      </c>
    </row>
    <row r="75" spans="1:44" s="30" customFormat="1">
      <c r="B75" s="48" t="s">
        <v>501</v>
      </c>
      <c r="C75" s="48" t="s">
        <v>361</v>
      </c>
      <c r="D75" s="32" t="s">
        <v>502</v>
      </c>
      <c r="E75" s="53" t="s">
        <v>437</v>
      </c>
      <c r="F75" s="50" t="s">
        <v>503</v>
      </c>
      <c r="G75" s="51" t="s">
        <v>148</v>
      </c>
      <c r="H75" s="55">
        <v>0</v>
      </c>
      <c r="I75" s="55">
        <v>0</v>
      </c>
      <c r="J75" s="55">
        <v>0</v>
      </c>
      <c r="K75" s="55">
        <v>0</v>
      </c>
      <c r="L75" s="55">
        <v>0</v>
      </c>
      <c r="M75" s="55">
        <v>0</v>
      </c>
      <c r="N75" s="55">
        <v>0</v>
      </c>
      <c r="O75" s="55">
        <v>0</v>
      </c>
      <c r="P75" s="55">
        <v>0</v>
      </c>
      <c r="Q75" s="55">
        <v>0</v>
      </c>
      <c r="R75" s="55">
        <v>0</v>
      </c>
      <c r="S75" s="55">
        <v>0</v>
      </c>
      <c r="T75" s="59">
        <f t="shared" ref="T75:T88" si="26">H75+J75+L75+N75+P75+R75</f>
        <v>0</v>
      </c>
      <c r="U75" s="59">
        <f t="shared" ref="U75:U88" si="27">I75+K75+M75+O75+Q75+S75</f>
        <v>0</v>
      </c>
      <c r="V75" s="57">
        <v>6.2</v>
      </c>
      <c r="W75" s="50" t="s">
        <v>237</v>
      </c>
      <c r="X75" s="55">
        <v>0.73030096545918144</v>
      </c>
      <c r="Y75" s="57" t="s">
        <v>353</v>
      </c>
      <c r="Z75" s="50" t="s">
        <v>353</v>
      </c>
      <c r="AA75" s="55">
        <v>4.5278659858469252</v>
      </c>
      <c r="AB75" s="50" t="s">
        <v>364</v>
      </c>
      <c r="AC75" s="57">
        <v>38</v>
      </c>
      <c r="AD75" s="50" t="s">
        <v>364</v>
      </c>
      <c r="AE75" s="59">
        <f t="shared" si="5"/>
        <v>0.1191543680486033</v>
      </c>
      <c r="AF75" s="59">
        <f t="shared" si="13"/>
        <v>-0.71492620829161979</v>
      </c>
      <c r="AG75" s="59">
        <f t="shared" si="14"/>
        <v>0</v>
      </c>
      <c r="AH75" s="354">
        <f t="shared" si="15"/>
        <v>0</v>
      </c>
      <c r="AI75" s="353">
        <v>0</v>
      </c>
      <c r="AJ75" s="353">
        <v>0</v>
      </c>
      <c r="AK75" s="353">
        <v>0</v>
      </c>
      <c r="AL75" s="353">
        <v>0</v>
      </c>
    </row>
    <row r="76" spans="1:44" s="30" customFormat="1">
      <c r="B76" s="48" t="s">
        <v>504</v>
      </c>
      <c r="C76" s="48" t="s">
        <v>361</v>
      </c>
      <c r="D76" s="32" t="s">
        <v>502</v>
      </c>
      <c r="E76" s="53" t="s">
        <v>437</v>
      </c>
      <c r="F76" s="50" t="s">
        <v>505</v>
      </c>
      <c r="G76" s="51" t="s">
        <v>148</v>
      </c>
      <c r="H76" s="55">
        <v>0</v>
      </c>
      <c r="I76" s="55">
        <v>0</v>
      </c>
      <c r="J76" s="55">
        <v>0</v>
      </c>
      <c r="K76" s="55">
        <v>0</v>
      </c>
      <c r="L76" s="55">
        <v>0</v>
      </c>
      <c r="M76" s="55">
        <v>0</v>
      </c>
      <c r="N76" s="55">
        <v>0</v>
      </c>
      <c r="O76" s="55">
        <v>0</v>
      </c>
      <c r="P76" s="55">
        <v>0</v>
      </c>
      <c r="Q76" s="55">
        <v>0</v>
      </c>
      <c r="R76" s="55">
        <v>0</v>
      </c>
      <c r="S76" s="55">
        <v>0</v>
      </c>
      <c r="T76" s="59">
        <f t="shared" si="26"/>
        <v>0</v>
      </c>
      <c r="U76" s="59">
        <f t="shared" si="27"/>
        <v>0</v>
      </c>
      <c r="V76" s="57"/>
      <c r="W76" s="50"/>
      <c r="X76" s="55"/>
      <c r="Y76" s="57" t="s">
        <v>353</v>
      </c>
      <c r="Z76" s="50" t="s">
        <v>353</v>
      </c>
      <c r="AA76" s="55"/>
      <c r="AB76" s="50"/>
      <c r="AC76" s="57"/>
      <c r="AD76" s="50"/>
      <c r="AE76" s="59">
        <f t="shared" si="5"/>
        <v>0</v>
      </c>
      <c r="AF76" s="59">
        <f t="shared" ref="AF76:AF97" si="28">T76-6*AE76</f>
        <v>0</v>
      </c>
      <c r="AG76" s="59">
        <f t="shared" si="14"/>
        <v>0</v>
      </c>
      <c r="AH76" s="354">
        <f t="shared" si="15"/>
        <v>0</v>
      </c>
      <c r="AI76" s="353">
        <v>0</v>
      </c>
      <c r="AJ76" s="353">
        <v>0</v>
      </c>
      <c r="AK76" s="353">
        <v>0</v>
      </c>
      <c r="AL76" s="353">
        <v>0</v>
      </c>
    </row>
    <row r="77" spans="1:44" s="30" customFormat="1">
      <c r="B77" s="48" t="s">
        <v>506</v>
      </c>
      <c r="C77" s="48" t="s">
        <v>449</v>
      </c>
      <c r="D77" s="32" t="s">
        <v>502</v>
      </c>
      <c r="E77" s="53" t="s">
        <v>437</v>
      </c>
      <c r="F77" s="50" t="s">
        <v>507</v>
      </c>
      <c r="G77" s="50" t="s">
        <v>351</v>
      </c>
      <c r="H77" s="55">
        <v>0</v>
      </c>
      <c r="I77" s="55">
        <v>0</v>
      </c>
      <c r="J77" s="55">
        <v>0</v>
      </c>
      <c r="K77" s="55">
        <v>0</v>
      </c>
      <c r="L77" s="55">
        <v>0</v>
      </c>
      <c r="M77" s="55">
        <v>0</v>
      </c>
      <c r="N77" s="55">
        <v>0</v>
      </c>
      <c r="O77" s="55">
        <v>0</v>
      </c>
      <c r="P77" s="55">
        <v>0</v>
      </c>
      <c r="Q77" s="55">
        <v>0</v>
      </c>
      <c r="R77" s="55">
        <v>0</v>
      </c>
      <c r="S77" s="55">
        <v>0</v>
      </c>
      <c r="T77" s="59">
        <f t="shared" si="26"/>
        <v>0</v>
      </c>
      <c r="U77" s="59">
        <f t="shared" si="27"/>
        <v>0</v>
      </c>
      <c r="V77" s="57">
        <v>198</v>
      </c>
      <c r="W77" s="50" t="s">
        <v>352</v>
      </c>
      <c r="X77" s="55">
        <v>0.13228665005915985</v>
      </c>
      <c r="Y77" s="57" t="s">
        <v>353</v>
      </c>
      <c r="Z77" s="50" t="s">
        <v>353</v>
      </c>
      <c r="AA77" s="55">
        <v>26.192756711713653</v>
      </c>
      <c r="AB77" s="50" t="s">
        <v>354</v>
      </c>
      <c r="AC77" s="57">
        <v>80</v>
      </c>
      <c r="AD77" s="50" t="s">
        <v>355</v>
      </c>
      <c r="AE77" s="59">
        <f t="shared" si="5"/>
        <v>0.32740945889642065</v>
      </c>
      <c r="AF77" s="59">
        <f t="shared" si="28"/>
        <v>-1.9644567533785238</v>
      </c>
      <c r="AG77" s="59">
        <f t="shared" ref="AG77:AG97" si="29">T77/6</f>
        <v>0</v>
      </c>
      <c r="AH77" s="354">
        <f t="shared" ref="AH77:AH97" si="30">U77/6</f>
        <v>0</v>
      </c>
      <c r="AI77" s="353">
        <v>0</v>
      </c>
      <c r="AJ77" s="353">
        <v>0</v>
      </c>
      <c r="AK77" s="353">
        <v>0</v>
      </c>
      <c r="AL77" s="353">
        <v>0</v>
      </c>
    </row>
    <row r="78" spans="1:44" s="30" customFormat="1">
      <c r="B78" s="48" t="s">
        <v>508</v>
      </c>
      <c r="C78" s="48" t="s">
        <v>452</v>
      </c>
      <c r="D78" s="32" t="s">
        <v>502</v>
      </c>
      <c r="E78" s="53" t="s">
        <v>437</v>
      </c>
      <c r="F78" s="50" t="s">
        <v>507</v>
      </c>
      <c r="G78" s="50" t="s">
        <v>358</v>
      </c>
      <c r="H78" s="55">
        <v>0</v>
      </c>
      <c r="I78" s="55">
        <v>0</v>
      </c>
      <c r="J78" s="55">
        <v>0</v>
      </c>
      <c r="K78" s="55">
        <v>0</v>
      </c>
      <c r="L78" s="55">
        <v>0</v>
      </c>
      <c r="M78" s="55">
        <v>0</v>
      </c>
      <c r="N78" s="55">
        <v>0</v>
      </c>
      <c r="O78" s="55">
        <v>0</v>
      </c>
      <c r="P78" s="55">
        <v>0</v>
      </c>
      <c r="Q78" s="55">
        <v>0</v>
      </c>
      <c r="R78" s="55">
        <v>0</v>
      </c>
      <c r="S78" s="55">
        <v>0</v>
      </c>
      <c r="T78" s="59">
        <f>H78+J78+L78+N78+P78+R78</f>
        <v>0</v>
      </c>
      <c r="U78" s="59">
        <f>I78+K78+M78+O78+Q78+S78</f>
        <v>0</v>
      </c>
      <c r="V78" s="57">
        <v>262</v>
      </c>
      <c r="W78" s="50" t="s">
        <v>352</v>
      </c>
      <c r="X78" s="55">
        <v>5.6846260882459268E-2</v>
      </c>
      <c r="Y78" s="57" t="s">
        <v>353</v>
      </c>
      <c r="Z78" s="50" t="s">
        <v>353</v>
      </c>
      <c r="AA78" s="55">
        <v>14.893720351204328</v>
      </c>
      <c r="AB78" s="50" t="s">
        <v>354</v>
      </c>
      <c r="AC78" s="57">
        <v>20</v>
      </c>
      <c r="AD78" s="50" t="s">
        <v>359</v>
      </c>
      <c r="AE78" s="59">
        <f>IFERROR(AA78/AC78, 0)</f>
        <v>0.74468601756021635</v>
      </c>
      <c r="AF78" s="59">
        <f t="shared" si="28"/>
        <v>-4.4681161053612986</v>
      </c>
      <c r="AG78" s="59">
        <f t="shared" si="29"/>
        <v>0</v>
      </c>
      <c r="AH78" s="354">
        <f t="shared" si="30"/>
        <v>0</v>
      </c>
      <c r="AI78" s="353">
        <v>0</v>
      </c>
      <c r="AJ78" s="353">
        <v>0</v>
      </c>
      <c r="AK78" s="353">
        <v>0</v>
      </c>
      <c r="AL78" s="353">
        <v>0</v>
      </c>
    </row>
    <row r="79" spans="1:44" s="30" customFormat="1">
      <c r="B79" s="48" t="s">
        <v>509</v>
      </c>
      <c r="C79" s="48" t="s">
        <v>361</v>
      </c>
      <c r="D79" s="32" t="s">
        <v>502</v>
      </c>
      <c r="E79" s="53" t="s">
        <v>437</v>
      </c>
      <c r="F79" s="50" t="s">
        <v>510</v>
      </c>
      <c r="G79" s="51" t="s">
        <v>148</v>
      </c>
      <c r="H79" s="55">
        <v>0</v>
      </c>
      <c r="I79" s="55">
        <v>0</v>
      </c>
      <c r="J79" s="55">
        <v>0</v>
      </c>
      <c r="K79" s="55">
        <v>0</v>
      </c>
      <c r="L79" s="55">
        <v>0</v>
      </c>
      <c r="M79" s="55">
        <v>0</v>
      </c>
      <c r="N79" s="55">
        <v>0</v>
      </c>
      <c r="O79" s="55">
        <v>0</v>
      </c>
      <c r="P79" s="55">
        <v>0</v>
      </c>
      <c r="Q79" s="55">
        <v>0</v>
      </c>
      <c r="R79" s="55">
        <v>0</v>
      </c>
      <c r="S79" s="55">
        <v>0</v>
      </c>
      <c r="T79" s="59">
        <f t="shared" si="26"/>
        <v>0</v>
      </c>
      <c r="U79" s="59">
        <f t="shared" si="27"/>
        <v>0</v>
      </c>
      <c r="V79" s="57"/>
      <c r="W79" s="50"/>
      <c r="X79" s="55"/>
      <c r="Y79" s="57" t="s">
        <v>353</v>
      </c>
      <c r="Z79" s="50" t="s">
        <v>353</v>
      </c>
      <c r="AA79" s="55"/>
      <c r="AB79" s="50"/>
      <c r="AC79" s="57"/>
      <c r="AD79" s="50"/>
      <c r="AE79" s="59">
        <f t="shared" si="5"/>
        <v>0</v>
      </c>
      <c r="AF79" s="59">
        <f t="shared" si="28"/>
        <v>0</v>
      </c>
      <c r="AG79" s="59">
        <f t="shared" si="29"/>
        <v>0</v>
      </c>
      <c r="AH79" s="354">
        <f t="shared" si="30"/>
        <v>0</v>
      </c>
      <c r="AI79" s="353">
        <v>0</v>
      </c>
      <c r="AJ79" s="353">
        <v>0</v>
      </c>
      <c r="AK79" s="353">
        <v>0</v>
      </c>
      <c r="AL79" s="353">
        <v>0</v>
      </c>
    </row>
    <row r="80" spans="1:44" s="30" customFormat="1">
      <c r="B80" s="48" t="s">
        <v>511</v>
      </c>
      <c r="C80" s="48" t="s">
        <v>366</v>
      </c>
      <c r="D80" s="32" t="s">
        <v>502</v>
      </c>
      <c r="E80" s="53" t="s">
        <v>437</v>
      </c>
      <c r="F80" s="50" t="s">
        <v>512</v>
      </c>
      <c r="G80" s="51" t="s">
        <v>148</v>
      </c>
      <c r="H80" s="55">
        <v>0</v>
      </c>
      <c r="I80" s="55">
        <v>0</v>
      </c>
      <c r="J80" s="55">
        <v>0</v>
      </c>
      <c r="K80" s="55">
        <v>0</v>
      </c>
      <c r="L80" s="55">
        <v>0</v>
      </c>
      <c r="M80" s="55">
        <v>0</v>
      </c>
      <c r="N80" s="55">
        <v>0</v>
      </c>
      <c r="O80" s="55">
        <v>0</v>
      </c>
      <c r="P80" s="55">
        <v>0</v>
      </c>
      <c r="Q80" s="55">
        <v>0</v>
      </c>
      <c r="R80" s="55">
        <v>0</v>
      </c>
      <c r="S80" s="55">
        <v>0</v>
      </c>
      <c r="T80" s="59">
        <f t="shared" si="26"/>
        <v>0</v>
      </c>
      <c r="U80" s="59">
        <f t="shared" si="27"/>
        <v>0</v>
      </c>
      <c r="V80" s="57"/>
      <c r="W80" s="50"/>
      <c r="X80" s="55"/>
      <c r="Y80" s="57" t="s">
        <v>353</v>
      </c>
      <c r="Z80" s="50" t="s">
        <v>353</v>
      </c>
      <c r="AA80" s="55"/>
      <c r="AB80" s="50"/>
      <c r="AC80" s="57"/>
      <c r="AD80" s="50"/>
      <c r="AE80" s="59">
        <f t="shared" si="5"/>
        <v>0</v>
      </c>
      <c r="AF80" s="59">
        <f t="shared" si="28"/>
        <v>0</v>
      </c>
      <c r="AG80" s="59">
        <f t="shared" si="29"/>
        <v>0</v>
      </c>
      <c r="AH80" s="354">
        <f t="shared" si="30"/>
        <v>0</v>
      </c>
      <c r="AI80" s="353">
        <v>0</v>
      </c>
      <c r="AJ80" s="353">
        <v>0</v>
      </c>
      <c r="AK80" s="353">
        <v>0</v>
      </c>
      <c r="AL80" s="353">
        <v>0</v>
      </c>
    </row>
    <row r="81" spans="2:38" s="30" customFormat="1">
      <c r="B81" s="48" t="s">
        <v>513</v>
      </c>
      <c r="C81" s="48" t="s">
        <v>361</v>
      </c>
      <c r="D81" s="32" t="s">
        <v>502</v>
      </c>
      <c r="E81" s="53" t="s">
        <v>461</v>
      </c>
      <c r="F81" s="50" t="s">
        <v>514</v>
      </c>
      <c r="G81" s="50" t="s">
        <v>515</v>
      </c>
      <c r="H81" s="55">
        <v>0</v>
      </c>
      <c r="I81" s="55">
        <v>7.8419641361538478E-2</v>
      </c>
      <c r="J81" s="55">
        <v>0</v>
      </c>
      <c r="K81" s="55">
        <v>8.1814719213353815E-2</v>
      </c>
      <c r="L81" s="55">
        <v>0</v>
      </c>
      <c r="M81" s="55">
        <v>8.8338594301155829E-2</v>
      </c>
      <c r="N81" s="55">
        <v>0</v>
      </c>
      <c r="O81" s="55">
        <v>9.506217985082932E-2</v>
      </c>
      <c r="P81" s="55">
        <v>0</v>
      </c>
      <c r="Q81" s="55">
        <v>0.10131977432280269</v>
      </c>
      <c r="R81" s="55">
        <v>0</v>
      </c>
      <c r="S81" s="55">
        <v>0.10791021956456186</v>
      </c>
      <c r="T81" s="59">
        <f t="shared" si="26"/>
        <v>0</v>
      </c>
      <c r="U81" s="59">
        <f t="shared" si="27"/>
        <v>0.55286512861424197</v>
      </c>
      <c r="V81" s="57"/>
      <c r="W81" s="50"/>
      <c r="X81" s="55"/>
      <c r="Y81" s="57" t="s">
        <v>353</v>
      </c>
      <c r="Z81" s="50" t="s">
        <v>353</v>
      </c>
      <c r="AA81" s="55"/>
      <c r="AB81" s="50"/>
      <c r="AC81" s="57"/>
      <c r="AD81" s="50"/>
      <c r="AE81" s="59">
        <f t="shared" si="5"/>
        <v>0</v>
      </c>
      <c r="AF81" s="59">
        <f t="shared" si="28"/>
        <v>0</v>
      </c>
      <c r="AG81" s="59">
        <f t="shared" si="29"/>
        <v>0</v>
      </c>
      <c r="AH81" s="354">
        <f t="shared" si="30"/>
        <v>9.2144188102373667E-2</v>
      </c>
      <c r="AI81" s="353">
        <v>0</v>
      </c>
      <c r="AJ81" s="353">
        <v>0.55286512861424197</v>
      </c>
      <c r="AK81" s="353">
        <v>0</v>
      </c>
      <c r="AL81" s="353">
        <v>0.18378800688296226</v>
      </c>
    </row>
    <row r="82" spans="2:38" s="30" customFormat="1">
      <c r="B82" s="48" t="s">
        <v>516</v>
      </c>
      <c r="C82" s="48" t="s">
        <v>361</v>
      </c>
      <c r="D82" s="32" t="s">
        <v>502</v>
      </c>
      <c r="E82" s="53" t="s">
        <v>461</v>
      </c>
      <c r="F82" s="50" t="s">
        <v>514</v>
      </c>
      <c r="G82" s="50" t="s">
        <v>517</v>
      </c>
      <c r="H82" s="55">
        <v>0</v>
      </c>
      <c r="I82" s="55">
        <v>0</v>
      </c>
      <c r="J82" s="55">
        <v>0</v>
      </c>
      <c r="K82" s="55">
        <v>0</v>
      </c>
      <c r="L82" s="55">
        <v>0</v>
      </c>
      <c r="M82" s="55">
        <v>0</v>
      </c>
      <c r="N82" s="55">
        <v>0</v>
      </c>
      <c r="O82" s="55">
        <v>0</v>
      </c>
      <c r="P82" s="55">
        <v>0</v>
      </c>
      <c r="Q82" s="55">
        <v>0</v>
      </c>
      <c r="R82" s="55">
        <v>0</v>
      </c>
      <c r="S82" s="55">
        <v>0</v>
      </c>
      <c r="T82" s="59">
        <f t="shared" si="26"/>
        <v>0</v>
      </c>
      <c r="U82" s="59">
        <f t="shared" si="27"/>
        <v>0</v>
      </c>
      <c r="V82" s="57"/>
      <c r="W82" s="50"/>
      <c r="X82" s="55"/>
      <c r="Y82" s="57" t="s">
        <v>353</v>
      </c>
      <c r="Z82" s="50" t="s">
        <v>353</v>
      </c>
      <c r="AA82" s="55"/>
      <c r="AB82" s="50"/>
      <c r="AC82" s="57"/>
      <c r="AD82" s="50"/>
      <c r="AE82" s="59">
        <f t="shared" si="5"/>
        <v>0</v>
      </c>
      <c r="AF82" s="59">
        <f t="shared" si="28"/>
        <v>0</v>
      </c>
      <c r="AG82" s="59">
        <f t="shared" si="29"/>
        <v>0</v>
      </c>
      <c r="AH82" s="354">
        <f t="shared" si="30"/>
        <v>0</v>
      </c>
      <c r="AI82" s="353">
        <v>0</v>
      </c>
      <c r="AJ82" s="353">
        <v>0</v>
      </c>
      <c r="AK82" s="353">
        <v>0</v>
      </c>
      <c r="AL82" s="353">
        <v>0</v>
      </c>
    </row>
    <row r="83" spans="2:38" s="30" customFormat="1">
      <c r="B83" s="48" t="s">
        <v>518</v>
      </c>
      <c r="C83" s="48" t="s">
        <v>361</v>
      </c>
      <c r="D83" s="32" t="s">
        <v>502</v>
      </c>
      <c r="E83" s="53" t="s">
        <v>461</v>
      </c>
      <c r="F83" s="50" t="s">
        <v>514</v>
      </c>
      <c r="G83" s="50" t="s">
        <v>519</v>
      </c>
      <c r="H83" s="55">
        <v>0</v>
      </c>
      <c r="I83" s="55">
        <v>0</v>
      </c>
      <c r="J83" s="55">
        <v>0</v>
      </c>
      <c r="K83" s="55">
        <v>0</v>
      </c>
      <c r="L83" s="55">
        <v>0</v>
      </c>
      <c r="M83" s="55">
        <v>0</v>
      </c>
      <c r="N83" s="55">
        <v>0</v>
      </c>
      <c r="O83" s="55">
        <v>0</v>
      </c>
      <c r="P83" s="55">
        <v>0</v>
      </c>
      <c r="Q83" s="55">
        <v>0</v>
      </c>
      <c r="R83" s="55">
        <v>0</v>
      </c>
      <c r="S83" s="55">
        <v>0</v>
      </c>
      <c r="T83" s="59">
        <f t="shared" si="26"/>
        <v>0</v>
      </c>
      <c r="U83" s="59">
        <f t="shared" si="27"/>
        <v>0</v>
      </c>
      <c r="V83" s="57"/>
      <c r="W83" s="50"/>
      <c r="X83" s="55"/>
      <c r="Y83" s="57" t="s">
        <v>353</v>
      </c>
      <c r="Z83" s="50" t="s">
        <v>353</v>
      </c>
      <c r="AA83" s="55"/>
      <c r="AB83" s="50"/>
      <c r="AC83" s="57"/>
      <c r="AD83" s="50"/>
      <c r="AE83" s="59">
        <f t="shared" si="5"/>
        <v>0</v>
      </c>
      <c r="AF83" s="59">
        <f t="shared" si="28"/>
        <v>0</v>
      </c>
      <c r="AG83" s="59">
        <f t="shared" si="29"/>
        <v>0</v>
      </c>
      <c r="AH83" s="354">
        <f t="shared" si="30"/>
        <v>0</v>
      </c>
      <c r="AI83" s="353">
        <v>0</v>
      </c>
      <c r="AJ83" s="353">
        <v>0</v>
      </c>
      <c r="AK83" s="353">
        <v>0</v>
      </c>
      <c r="AL83" s="353">
        <v>0</v>
      </c>
    </row>
    <row r="84" spans="2:38" s="30" customFormat="1">
      <c r="B84" s="48" t="s">
        <v>520</v>
      </c>
      <c r="C84" s="48" t="s">
        <v>361</v>
      </c>
      <c r="D84" s="32" t="s">
        <v>502</v>
      </c>
      <c r="E84" s="53" t="s">
        <v>461</v>
      </c>
      <c r="F84" s="50" t="s">
        <v>514</v>
      </c>
      <c r="G84" s="50" t="s">
        <v>521</v>
      </c>
      <c r="H84" s="55">
        <v>0</v>
      </c>
      <c r="I84" s="55">
        <v>0</v>
      </c>
      <c r="J84" s="55">
        <v>0</v>
      </c>
      <c r="K84" s="55">
        <v>0</v>
      </c>
      <c r="L84" s="55">
        <v>0</v>
      </c>
      <c r="M84" s="55">
        <v>0</v>
      </c>
      <c r="N84" s="55">
        <v>0</v>
      </c>
      <c r="O84" s="55">
        <v>0</v>
      </c>
      <c r="P84" s="55">
        <v>0</v>
      </c>
      <c r="Q84" s="55">
        <v>0</v>
      </c>
      <c r="R84" s="55">
        <v>0</v>
      </c>
      <c r="S84" s="55">
        <v>0</v>
      </c>
      <c r="T84" s="59">
        <f t="shared" si="26"/>
        <v>0</v>
      </c>
      <c r="U84" s="59">
        <f t="shared" si="27"/>
        <v>0</v>
      </c>
      <c r="V84" s="57"/>
      <c r="W84" s="50"/>
      <c r="X84" s="55"/>
      <c r="Y84" s="57" t="s">
        <v>353</v>
      </c>
      <c r="Z84" s="50" t="s">
        <v>353</v>
      </c>
      <c r="AA84" s="55"/>
      <c r="AB84" s="50"/>
      <c r="AC84" s="57"/>
      <c r="AD84" s="50"/>
      <c r="AE84" s="59">
        <f t="shared" si="5"/>
        <v>0</v>
      </c>
      <c r="AF84" s="59">
        <f t="shared" si="28"/>
        <v>0</v>
      </c>
      <c r="AG84" s="59">
        <f t="shared" si="29"/>
        <v>0</v>
      </c>
      <c r="AH84" s="354">
        <f t="shared" si="30"/>
        <v>0</v>
      </c>
      <c r="AI84" s="353">
        <v>0</v>
      </c>
      <c r="AJ84" s="353">
        <v>0</v>
      </c>
      <c r="AK84" s="353">
        <v>0</v>
      </c>
      <c r="AL84" s="353">
        <v>0</v>
      </c>
    </row>
    <row r="85" spans="2:38" s="30" customFormat="1">
      <c r="B85" s="48" t="s">
        <v>522</v>
      </c>
      <c r="C85" s="48" t="s">
        <v>361</v>
      </c>
      <c r="D85" s="32" t="s">
        <v>502</v>
      </c>
      <c r="E85" s="53" t="s">
        <v>461</v>
      </c>
      <c r="F85" s="50" t="s">
        <v>514</v>
      </c>
      <c r="G85" s="50" t="s">
        <v>523</v>
      </c>
      <c r="H85" s="55">
        <v>0</v>
      </c>
      <c r="I85" s="55">
        <v>0</v>
      </c>
      <c r="J85" s="55">
        <v>0</v>
      </c>
      <c r="K85" s="55">
        <v>0</v>
      </c>
      <c r="L85" s="55">
        <v>0</v>
      </c>
      <c r="M85" s="55">
        <v>0</v>
      </c>
      <c r="N85" s="55">
        <v>0</v>
      </c>
      <c r="O85" s="55">
        <v>0</v>
      </c>
      <c r="P85" s="55">
        <v>0</v>
      </c>
      <c r="Q85" s="55">
        <v>0</v>
      </c>
      <c r="R85" s="55">
        <v>0</v>
      </c>
      <c r="S85" s="55">
        <v>0</v>
      </c>
      <c r="T85" s="59">
        <f t="shared" si="26"/>
        <v>0</v>
      </c>
      <c r="U85" s="59">
        <f t="shared" si="27"/>
        <v>0</v>
      </c>
      <c r="V85" s="57"/>
      <c r="W85" s="50"/>
      <c r="X85" s="55"/>
      <c r="Y85" s="57" t="s">
        <v>353</v>
      </c>
      <c r="Z85" s="50" t="s">
        <v>353</v>
      </c>
      <c r="AA85" s="55"/>
      <c r="AB85" s="50"/>
      <c r="AC85" s="57"/>
      <c r="AD85" s="50"/>
      <c r="AE85" s="59">
        <f t="shared" si="5"/>
        <v>0</v>
      </c>
      <c r="AF85" s="59">
        <f t="shared" si="28"/>
        <v>0</v>
      </c>
      <c r="AG85" s="59">
        <f t="shared" si="29"/>
        <v>0</v>
      </c>
      <c r="AH85" s="354">
        <f t="shared" si="30"/>
        <v>0</v>
      </c>
      <c r="AI85" s="353">
        <v>0</v>
      </c>
      <c r="AJ85" s="353">
        <v>0</v>
      </c>
      <c r="AK85" s="353">
        <v>0</v>
      </c>
      <c r="AL85" s="353">
        <v>0</v>
      </c>
    </row>
    <row r="86" spans="2:38" s="30" customFormat="1">
      <c r="B86" s="48" t="s">
        <v>524</v>
      </c>
      <c r="C86" s="48" t="s">
        <v>361</v>
      </c>
      <c r="D86" s="32" t="s">
        <v>502</v>
      </c>
      <c r="E86" s="53" t="s">
        <v>461</v>
      </c>
      <c r="F86" s="50" t="s">
        <v>514</v>
      </c>
      <c r="G86" s="51" t="s">
        <v>148</v>
      </c>
      <c r="H86" s="55">
        <v>0</v>
      </c>
      <c r="I86" s="55">
        <v>0</v>
      </c>
      <c r="J86" s="55">
        <v>0</v>
      </c>
      <c r="K86" s="55">
        <v>0</v>
      </c>
      <c r="L86" s="55">
        <v>0</v>
      </c>
      <c r="M86" s="55">
        <v>0</v>
      </c>
      <c r="N86" s="55">
        <v>0</v>
      </c>
      <c r="O86" s="55">
        <v>0</v>
      </c>
      <c r="P86" s="55">
        <v>0</v>
      </c>
      <c r="Q86" s="55">
        <v>0</v>
      </c>
      <c r="R86" s="55">
        <v>0</v>
      </c>
      <c r="S86" s="55">
        <v>0</v>
      </c>
      <c r="T86" s="59">
        <f t="shared" si="26"/>
        <v>0</v>
      </c>
      <c r="U86" s="59">
        <f t="shared" si="27"/>
        <v>0</v>
      </c>
      <c r="V86" s="57"/>
      <c r="W86" s="50"/>
      <c r="X86" s="55"/>
      <c r="Y86" s="57" t="s">
        <v>353</v>
      </c>
      <c r="Z86" s="50" t="s">
        <v>353</v>
      </c>
      <c r="AA86" s="55"/>
      <c r="AB86" s="50"/>
      <c r="AC86" s="57"/>
      <c r="AD86" s="50"/>
      <c r="AE86" s="59">
        <f t="shared" ref="AE86:AE95" si="31">IFERROR(AA86/AC86, 0)</f>
        <v>0</v>
      </c>
      <c r="AF86" s="59">
        <f t="shared" si="28"/>
        <v>0</v>
      </c>
      <c r="AG86" s="59">
        <f t="shared" si="29"/>
        <v>0</v>
      </c>
      <c r="AH86" s="354">
        <f t="shared" si="30"/>
        <v>0</v>
      </c>
      <c r="AI86" s="353">
        <v>0</v>
      </c>
      <c r="AJ86" s="353">
        <v>0</v>
      </c>
      <c r="AK86" s="353">
        <v>0</v>
      </c>
      <c r="AL86" s="353">
        <v>0</v>
      </c>
    </row>
    <row r="87" spans="2:38" s="30" customFormat="1">
      <c r="B87" s="48" t="s">
        <v>525</v>
      </c>
      <c r="C87" s="48" t="s">
        <v>361</v>
      </c>
      <c r="D87" s="32" t="s">
        <v>502</v>
      </c>
      <c r="E87" s="53" t="s">
        <v>461</v>
      </c>
      <c r="F87" s="50" t="s">
        <v>526</v>
      </c>
      <c r="G87" s="50" t="s">
        <v>358</v>
      </c>
      <c r="H87" s="55">
        <v>0</v>
      </c>
      <c r="I87" s="55">
        <v>0</v>
      </c>
      <c r="J87" s="55">
        <v>0</v>
      </c>
      <c r="K87" s="55">
        <v>0</v>
      </c>
      <c r="L87" s="55">
        <v>0</v>
      </c>
      <c r="M87" s="55">
        <v>0</v>
      </c>
      <c r="N87" s="55">
        <v>0</v>
      </c>
      <c r="O87" s="55">
        <v>0</v>
      </c>
      <c r="P87" s="55">
        <v>0</v>
      </c>
      <c r="Q87" s="55">
        <v>0</v>
      </c>
      <c r="R87" s="55">
        <v>0</v>
      </c>
      <c r="S87" s="55">
        <v>0</v>
      </c>
      <c r="T87" s="59">
        <f t="shared" si="26"/>
        <v>0</v>
      </c>
      <c r="U87" s="59">
        <f t="shared" si="27"/>
        <v>0</v>
      </c>
      <c r="V87" s="57"/>
      <c r="W87" s="50"/>
      <c r="X87" s="55"/>
      <c r="Y87" s="57" t="s">
        <v>353</v>
      </c>
      <c r="Z87" s="50" t="s">
        <v>353</v>
      </c>
      <c r="AA87" s="55"/>
      <c r="AB87" s="50"/>
      <c r="AC87" s="57"/>
      <c r="AD87" s="50"/>
      <c r="AE87" s="59">
        <f t="shared" si="31"/>
        <v>0</v>
      </c>
      <c r="AF87" s="59">
        <f t="shared" si="28"/>
        <v>0</v>
      </c>
      <c r="AG87" s="59">
        <f t="shared" si="29"/>
        <v>0</v>
      </c>
      <c r="AH87" s="354">
        <f t="shared" si="30"/>
        <v>0</v>
      </c>
      <c r="AI87" s="353">
        <v>0</v>
      </c>
      <c r="AJ87" s="353">
        <v>0</v>
      </c>
      <c r="AK87" s="353">
        <v>0</v>
      </c>
      <c r="AL87" s="353">
        <v>0</v>
      </c>
    </row>
    <row r="88" spans="2:38" s="30" customFormat="1">
      <c r="B88" s="48" t="s">
        <v>527</v>
      </c>
      <c r="C88" s="48" t="s">
        <v>361</v>
      </c>
      <c r="D88" s="32" t="s">
        <v>502</v>
      </c>
      <c r="E88" s="49" t="s">
        <v>474</v>
      </c>
      <c r="F88" s="49" t="s">
        <v>528</v>
      </c>
      <c r="G88" s="51" t="s">
        <v>148</v>
      </c>
      <c r="H88" s="55">
        <v>0</v>
      </c>
      <c r="I88" s="55">
        <v>0</v>
      </c>
      <c r="J88" s="55">
        <v>0</v>
      </c>
      <c r="K88" s="55">
        <v>0</v>
      </c>
      <c r="L88" s="55">
        <v>0</v>
      </c>
      <c r="M88" s="55">
        <v>0</v>
      </c>
      <c r="N88" s="55">
        <v>0</v>
      </c>
      <c r="O88" s="55">
        <v>0</v>
      </c>
      <c r="P88" s="55">
        <v>0</v>
      </c>
      <c r="Q88" s="55">
        <v>0</v>
      </c>
      <c r="R88" s="55">
        <v>0</v>
      </c>
      <c r="S88" s="55">
        <v>0</v>
      </c>
      <c r="T88" s="59">
        <f t="shared" si="26"/>
        <v>0</v>
      </c>
      <c r="U88" s="59">
        <f t="shared" si="27"/>
        <v>0</v>
      </c>
      <c r="V88" s="57"/>
      <c r="W88" s="50"/>
      <c r="X88" s="55"/>
      <c r="Y88" s="57" t="s">
        <v>353</v>
      </c>
      <c r="Z88" s="50" t="s">
        <v>353</v>
      </c>
      <c r="AA88" s="55"/>
      <c r="AB88" s="50"/>
      <c r="AC88" s="57"/>
      <c r="AD88" s="50"/>
      <c r="AE88" s="59">
        <f t="shared" si="31"/>
        <v>0</v>
      </c>
      <c r="AF88" s="59">
        <f t="shared" si="28"/>
        <v>0</v>
      </c>
      <c r="AG88" s="59">
        <f t="shared" si="29"/>
        <v>0</v>
      </c>
      <c r="AH88" s="354">
        <f t="shared" si="30"/>
        <v>0</v>
      </c>
      <c r="AI88" s="353">
        <v>0</v>
      </c>
      <c r="AJ88" s="353">
        <v>0</v>
      </c>
      <c r="AK88" s="353">
        <v>0</v>
      </c>
      <c r="AL88" s="353">
        <v>0</v>
      </c>
    </row>
    <row r="89" spans="2:38" s="29" customFormat="1">
      <c r="B89" s="267" t="s">
        <v>529</v>
      </c>
      <c r="C89" s="164"/>
      <c r="D89" s="371" t="s">
        <v>530</v>
      </c>
      <c r="E89" s="371"/>
      <c r="F89" s="371"/>
      <c r="G89" s="371"/>
      <c r="H89" s="59">
        <f t="shared" ref="H89:U89" si="32">SUM(H75:H88)</f>
        <v>0</v>
      </c>
      <c r="I89" s="59">
        <f t="shared" si="32"/>
        <v>7.8419641361538478E-2</v>
      </c>
      <c r="J89" s="59">
        <f t="shared" si="32"/>
        <v>0</v>
      </c>
      <c r="K89" s="59">
        <f t="shared" si="32"/>
        <v>8.1814719213353815E-2</v>
      </c>
      <c r="L89" s="59">
        <f t="shared" si="32"/>
        <v>0</v>
      </c>
      <c r="M89" s="59">
        <f t="shared" si="32"/>
        <v>8.8338594301155829E-2</v>
      </c>
      <c r="N89" s="59">
        <f t="shared" si="32"/>
        <v>0</v>
      </c>
      <c r="O89" s="59">
        <f t="shared" si="32"/>
        <v>9.506217985082932E-2</v>
      </c>
      <c r="P89" s="59">
        <f t="shared" si="32"/>
        <v>0</v>
      </c>
      <c r="Q89" s="59">
        <f t="shared" si="32"/>
        <v>0.10131977432280269</v>
      </c>
      <c r="R89" s="59">
        <f t="shared" si="32"/>
        <v>0</v>
      </c>
      <c r="S89" s="59">
        <f t="shared" si="32"/>
        <v>0.10791021956456186</v>
      </c>
      <c r="T89" s="59">
        <f t="shared" si="32"/>
        <v>0</v>
      </c>
      <c r="U89" s="59">
        <f t="shared" si="32"/>
        <v>0.55286512861424197</v>
      </c>
      <c r="V89" s="54"/>
      <c r="W89" s="54"/>
      <c r="X89" s="59">
        <f t="shared" ref="X89" si="33">SUM(X75:X88)</f>
        <v>0.91943387640080054</v>
      </c>
      <c r="Y89" s="54" t="s">
        <v>353</v>
      </c>
      <c r="Z89" s="54" t="s">
        <v>353</v>
      </c>
      <c r="AA89" s="59">
        <f t="shared" ref="AA89" si="34">SUM(AA75:AA88)</f>
        <v>45.614343048764908</v>
      </c>
      <c r="AB89" s="54"/>
      <c r="AC89" s="54"/>
      <c r="AD89" s="54"/>
      <c r="AE89" s="59">
        <f>SUM(AE75:AE88)</f>
        <v>1.1912498445052404</v>
      </c>
      <c r="AF89" s="59">
        <f t="shared" si="28"/>
        <v>-7.1474990670314424</v>
      </c>
      <c r="AG89" s="59">
        <f t="shared" si="29"/>
        <v>0</v>
      </c>
      <c r="AH89" s="354">
        <f t="shared" si="30"/>
        <v>9.2144188102373667E-2</v>
      </c>
      <c r="AI89" s="352">
        <f>SUM(AI75:AI88)</f>
        <v>0</v>
      </c>
      <c r="AJ89" s="352">
        <f>SUM(AJ75:AJ88)</f>
        <v>0.55286512861424197</v>
      </c>
      <c r="AK89" s="352">
        <f>SUM(AK75:AK88)</f>
        <v>0</v>
      </c>
      <c r="AL89" s="352">
        <f>SUM(AL75:AL88)</f>
        <v>0.18378800688296226</v>
      </c>
    </row>
    <row r="90" spans="2:38" s="30" customFormat="1" ht="29.1">
      <c r="B90" s="48" t="s">
        <v>531</v>
      </c>
      <c r="C90" s="48" t="s">
        <v>361</v>
      </c>
      <c r="D90" s="32" t="s">
        <v>193</v>
      </c>
      <c r="E90" s="53" t="s">
        <v>532</v>
      </c>
      <c r="F90" s="49" t="s">
        <v>533</v>
      </c>
      <c r="G90" s="49" t="s">
        <v>534</v>
      </c>
      <c r="H90" s="55">
        <v>17.429664707577324</v>
      </c>
      <c r="I90" s="55">
        <v>0</v>
      </c>
      <c r="J90" s="55">
        <v>10.409947447746116</v>
      </c>
      <c r="K90" s="55">
        <v>0</v>
      </c>
      <c r="L90" s="55">
        <v>17.591416042893734</v>
      </c>
      <c r="M90" s="55">
        <v>0</v>
      </c>
      <c r="N90" s="55">
        <v>32.57460323264425</v>
      </c>
      <c r="O90" s="55">
        <v>0</v>
      </c>
      <c r="P90" s="55">
        <v>26.71079583546295</v>
      </c>
      <c r="Q90" s="55">
        <v>0</v>
      </c>
      <c r="R90" s="55">
        <v>21.995345855361073</v>
      </c>
      <c r="S90" s="55">
        <v>0</v>
      </c>
      <c r="T90" s="59">
        <f t="shared" ref="T90:U95" si="35">H90+J90+L90+N90+P90+R90</f>
        <v>126.71177312168544</v>
      </c>
      <c r="U90" s="59">
        <f t="shared" si="35"/>
        <v>0</v>
      </c>
      <c r="V90" s="57">
        <v>2559</v>
      </c>
      <c r="W90" s="57" t="s">
        <v>352</v>
      </c>
      <c r="X90" s="55">
        <v>4.0232230459635747E-2</v>
      </c>
      <c r="Y90" s="33" t="s">
        <v>353</v>
      </c>
      <c r="Z90" s="33" t="s">
        <v>353</v>
      </c>
      <c r="AA90" s="55">
        <v>102.95427774620788</v>
      </c>
      <c r="AB90" s="50" t="s">
        <v>364</v>
      </c>
      <c r="AC90" s="57">
        <v>5</v>
      </c>
      <c r="AD90" s="50" t="s">
        <v>355</v>
      </c>
      <c r="AE90" s="59">
        <f t="shared" si="31"/>
        <v>20.590855549241574</v>
      </c>
      <c r="AF90" s="59">
        <f t="shared" si="28"/>
        <v>3.1666398262359934</v>
      </c>
      <c r="AG90" s="59">
        <f t="shared" si="29"/>
        <v>21.11862885361424</v>
      </c>
      <c r="AH90" s="354">
        <f t="shared" si="30"/>
        <v>0</v>
      </c>
      <c r="AI90" s="351">
        <v>21.118628853614243</v>
      </c>
      <c r="AJ90" s="351">
        <v>0</v>
      </c>
      <c r="AK90" s="351">
        <v>21.118628853614243</v>
      </c>
      <c r="AL90" s="351">
        <v>0</v>
      </c>
    </row>
    <row r="91" spans="2:38" s="47" customFormat="1" ht="29.1">
      <c r="B91" s="48" t="s">
        <v>535</v>
      </c>
      <c r="C91" s="48" t="s">
        <v>361</v>
      </c>
      <c r="D91" s="32" t="s">
        <v>193</v>
      </c>
      <c r="E91" s="53" t="s">
        <v>532</v>
      </c>
      <c r="F91" s="49" t="s">
        <v>533</v>
      </c>
      <c r="G91" s="49" t="s">
        <v>536</v>
      </c>
      <c r="H91" s="55">
        <v>12.292855620876427</v>
      </c>
      <c r="I91" s="55">
        <v>2.4015997566118323</v>
      </c>
      <c r="J91" s="55">
        <v>12.825059047586695</v>
      </c>
      <c r="K91" s="55">
        <v>2.5055739396230399</v>
      </c>
      <c r="L91" s="55">
        <v>13.847724455775055</v>
      </c>
      <c r="M91" s="55">
        <v>2.7053674677622248</v>
      </c>
      <c r="N91" s="55">
        <v>14.90169594788755</v>
      </c>
      <c r="O91" s="55">
        <v>2.9112771243138331</v>
      </c>
      <c r="P91" s="55">
        <v>15.882619910843731</v>
      </c>
      <c r="Q91" s="55">
        <v>3.1029158145697853</v>
      </c>
      <c r="R91" s="55">
        <v>16.915720680340137</v>
      </c>
      <c r="S91" s="55">
        <v>3.3047480521797783</v>
      </c>
      <c r="T91" s="59">
        <f t="shared" si="35"/>
        <v>86.665675663309599</v>
      </c>
      <c r="U91" s="59">
        <f t="shared" si="35"/>
        <v>16.931482155060493</v>
      </c>
      <c r="V91" s="57">
        <v>4632</v>
      </c>
      <c r="W91" s="57" t="s">
        <v>352</v>
      </c>
      <c r="X91" s="55">
        <v>1.2770041021655271E-3</v>
      </c>
      <c r="Y91" s="33" t="s">
        <v>353</v>
      </c>
      <c r="Z91" s="33" t="s">
        <v>353</v>
      </c>
      <c r="AA91" s="55">
        <v>5.9150830012307214</v>
      </c>
      <c r="AB91" s="50" t="s">
        <v>363</v>
      </c>
      <c r="AC91" s="57">
        <v>3</v>
      </c>
      <c r="AD91" s="50" t="s">
        <v>359</v>
      </c>
      <c r="AE91" s="59">
        <f t="shared" si="31"/>
        <v>1.9716943337435737</v>
      </c>
      <c r="AF91" s="59">
        <f t="shared" si="28"/>
        <v>74.83550966084816</v>
      </c>
      <c r="AG91" s="59">
        <f t="shared" si="29"/>
        <v>14.444279277218266</v>
      </c>
      <c r="AH91" s="354">
        <f t="shared" si="30"/>
        <v>2.8219136925100821</v>
      </c>
      <c r="AI91" s="351">
        <v>14.444279277218264</v>
      </c>
      <c r="AJ91" s="351">
        <v>2.8219136925100821</v>
      </c>
      <c r="AK91" s="351">
        <v>14.444279277218264</v>
      </c>
      <c r="AL91" s="351">
        <v>2.8219136925100821</v>
      </c>
    </row>
    <row r="92" spans="2:38" s="30" customFormat="1" ht="29.1">
      <c r="B92" s="48" t="s">
        <v>537</v>
      </c>
      <c r="C92" s="48" t="s">
        <v>361</v>
      </c>
      <c r="D92" s="32" t="s">
        <v>193</v>
      </c>
      <c r="E92" s="53" t="s">
        <v>532</v>
      </c>
      <c r="F92" s="49" t="s">
        <v>533</v>
      </c>
      <c r="G92" s="49" t="s">
        <v>538</v>
      </c>
      <c r="H92" s="55">
        <v>3.1082525234892868</v>
      </c>
      <c r="I92" s="55">
        <v>4.3871266535807276</v>
      </c>
      <c r="J92" s="55">
        <v>3.2428203322311826</v>
      </c>
      <c r="K92" s="55">
        <v>4.5770616784810816</v>
      </c>
      <c r="L92" s="55">
        <v>3.5014016117744342</v>
      </c>
      <c r="M92" s="55">
        <v>4.9420348635837232</v>
      </c>
      <c r="N92" s="55">
        <v>3.7678986447730907</v>
      </c>
      <c r="O92" s="55">
        <v>5.3181806972099128</v>
      </c>
      <c r="P92" s="55">
        <v>4.0159255863758005</v>
      </c>
      <c r="Q92" s="55">
        <v>5.6682570176144882</v>
      </c>
      <c r="R92" s="55">
        <v>4.2771454504041877</v>
      </c>
      <c r="S92" s="55">
        <v>6.0369544188916464</v>
      </c>
      <c r="T92" s="59">
        <f t="shared" si="35"/>
        <v>21.913444149047983</v>
      </c>
      <c r="U92" s="59">
        <f t="shared" si="35"/>
        <v>30.929615329361582</v>
      </c>
      <c r="V92" s="57">
        <v>77</v>
      </c>
      <c r="W92" s="57" t="s">
        <v>352</v>
      </c>
      <c r="X92" s="55">
        <v>1.2090084329171147</v>
      </c>
      <c r="Y92" s="33" t="s">
        <v>353</v>
      </c>
      <c r="Z92" s="33" t="s">
        <v>353</v>
      </c>
      <c r="AA92" s="55">
        <v>93.093649334617837</v>
      </c>
      <c r="AB92" s="50" t="s">
        <v>369</v>
      </c>
      <c r="AC92" s="57">
        <v>60</v>
      </c>
      <c r="AD92" s="50" t="s">
        <v>359</v>
      </c>
      <c r="AE92" s="59">
        <f t="shared" si="31"/>
        <v>1.5515608222436306</v>
      </c>
      <c r="AF92" s="59">
        <f t="shared" si="28"/>
        <v>12.6040792155862</v>
      </c>
      <c r="AG92" s="59">
        <f t="shared" si="29"/>
        <v>3.652240691507997</v>
      </c>
      <c r="AH92" s="354">
        <f t="shared" si="30"/>
        <v>5.1549358882269303</v>
      </c>
      <c r="AI92" s="351">
        <v>3.652240691507997</v>
      </c>
      <c r="AJ92" s="351">
        <v>5.1549358882269303</v>
      </c>
      <c r="AK92" s="351">
        <v>3.6459998705057877</v>
      </c>
      <c r="AL92" s="351">
        <v>5.1231241745024931</v>
      </c>
    </row>
    <row r="93" spans="2:38" s="30" customFormat="1" ht="29.1">
      <c r="B93" s="48" t="s">
        <v>539</v>
      </c>
      <c r="C93" s="48" t="s">
        <v>361</v>
      </c>
      <c r="D93" s="32" t="s">
        <v>193</v>
      </c>
      <c r="E93" s="53" t="s">
        <v>532</v>
      </c>
      <c r="F93" s="49" t="s">
        <v>533</v>
      </c>
      <c r="G93" s="49" t="s">
        <v>540</v>
      </c>
      <c r="H93" s="55">
        <v>3.2403201475972314</v>
      </c>
      <c r="I93" s="55">
        <v>1.2317954477610203E-3</v>
      </c>
      <c r="J93" s="55">
        <v>3.38060565483616</v>
      </c>
      <c r="K93" s="55">
        <v>1.2851244527150201E-3</v>
      </c>
      <c r="L93" s="55">
        <v>3.6501738844325344</v>
      </c>
      <c r="M93" s="55">
        <v>1.3875997955678046E-3</v>
      </c>
      <c r="N93" s="55">
        <v>3.9279942026900221</v>
      </c>
      <c r="O93" s="55">
        <v>1.4932121387120007E-3</v>
      </c>
      <c r="P93" s="55">
        <v>4.1865596474049118</v>
      </c>
      <c r="Q93" s="55">
        <v>1.5915048145095695E-3</v>
      </c>
      <c r="R93" s="55">
        <v>4.4588785732216563</v>
      </c>
      <c r="S93" s="55">
        <v>1.6950258241261573E-3</v>
      </c>
      <c r="T93" s="59">
        <f t="shared" si="35"/>
        <v>22.844532110182517</v>
      </c>
      <c r="U93" s="59">
        <f t="shared" si="35"/>
        <v>8.6842624733915724E-3</v>
      </c>
      <c r="V93" s="57"/>
      <c r="W93" s="57"/>
      <c r="X93" s="55"/>
      <c r="Y93" s="33" t="s">
        <v>353</v>
      </c>
      <c r="Z93" s="33" t="s">
        <v>353</v>
      </c>
      <c r="AA93" s="55"/>
      <c r="AB93" s="50"/>
      <c r="AC93" s="57"/>
      <c r="AD93" s="50"/>
      <c r="AE93" s="59">
        <f t="shared" si="31"/>
        <v>0</v>
      </c>
      <c r="AF93" s="59">
        <f t="shared" si="28"/>
        <v>22.844532110182517</v>
      </c>
      <c r="AG93" s="59">
        <f t="shared" si="29"/>
        <v>3.8074220183637526</v>
      </c>
      <c r="AH93" s="354">
        <f t="shared" si="30"/>
        <v>1.4473770788985955E-3</v>
      </c>
      <c r="AI93" s="351">
        <v>3.8074220183637526</v>
      </c>
      <c r="AJ93" s="351">
        <v>1.4473770788985955E-3</v>
      </c>
      <c r="AK93" s="351">
        <v>3.8074220183637526</v>
      </c>
      <c r="AL93" s="351">
        <v>1.4473770788985955E-3</v>
      </c>
    </row>
    <row r="94" spans="2:38" s="30" customFormat="1" ht="29.1">
      <c r="B94" s="48" t="s">
        <v>541</v>
      </c>
      <c r="C94" s="48" t="s">
        <v>361</v>
      </c>
      <c r="D94" s="32" t="s">
        <v>193</v>
      </c>
      <c r="E94" s="53" t="s">
        <v>532</v>
      </c>
      <c r="F94" s="49" t="s">
        <v>533</v>
      </c>
      <c r="G94" s="49" t="s">
        <v>542</v>
      </c>
      <c r="H94" s="55">
        <v>1.219861087846154</v>
      </c>
      <c r="I94" s="55">
        <v>0</v>
      </c>
      <c r="J94" s="55">
        <v>1.2726734099855037</v>
      </c>
      <c r="K94" s="55">
        <v>0</v>
      </c>
      <c r="L94" s="55">
        <v>1.3741559113513127</v>
      </c>
      <c r="M94" s="55">
        <v>0</v>
      </c>
      <c r="N94" s="55">
        <v>1.4787450199017895</v>
      </c>
      <c r="O94" s="55">
        <v>0</v>
      </c>
      <c r="P94" s="55">
        <v>1.5760853783547084</v>
      </c>
      <c r="Q94" s="55">
        <v>0</v>
      </c>
      <c r="R94" s="55">
        <v>1.6786034154487399</v>
      </c>
      <c r="S94" s="55">
        <v>0</v>
      </c>
      <c r="T94" s="59">
        <f t="shared" si="35"/>
        <v>8.6001242228882084</v>
      </c>
      <c r="U94" s="59">
        <f t="shared" si="35"/>
        <v>0</v>
      </c>
      <c r="V94" s="57"/>
      <c r="W94" s="57"/>
      <c r="X94" s="55"/>
      <c r="Y94" s="33" t="s">
        <v>353</v>
      </c>
      <c r="Z94" s="33" t="s">
        <v>353</v>
      </c>
      <c r="AA94" s="55"/>
      <c r="AB94" s="50"/>
      <c r="AC94" s="57"/>
      <c r="AD94" s="50"/>
      <c r="AE94" s="59">
        <f t="shared" si="31"/>
        <v>0</v>
      </c>
      <c r="AF94" s="59">
        <f t="shared" si="28"/>
        <v>8.6001242228882084</v>
      </c>
      <c r="AG94" s="59">
        <f t="shared" si="29"/>
        <v>1.4333540371480347</v>
      </c>
      <c r="AH94" s="354">
        <f t="shared" si="30"/>
        <v>0</v>
      </c>
      <c r="AI94" s="351">
        <v>1.4333540371480347</v>
      </c>
      <c r="AJ94" s="351">
        <v>0</v>
      </c>
      <c r="AK94" s="351">
        <v>1.4333540371480347</v>
      </c>
      <c r="AL94" s="351">
        <v>0</v>
      </c>
    </row>
    <row r="95" spans="2:38" s="30" customFormat="1" ht="29.1">
      <c r="B95" s="48" t="s">
        <v>543</v>
      </c>
      <c r="C95" s="48" t="s">
        <v>361</v>
      </c>
      <c r="D95" s="32" t="s">
        <v>193</v>
      </c>
      <c r="E95" s="53" t="s">
        <v>532</v>
      </c>
      <c r="F95" s="49" t="s">
        <v>533</v>
      </c>
      <c r="G95" s="49" t="s">
        <v>311</v>
      </c>
      <c r="H95" s="55">
        <v>0.3938408655046155</v>
      </c>
      <c r="I95" s="55">
        <v>4.4716622163046171</v>
      </c>
      <c r="J95" s="55">
        <v>0.41089170093817695</v>
      </c>
      <c r="K95" s="55">
        <v>4.6652571000325755</v>
      </c>
      <c r="L95" s="55">
        <v>0.44365605137913822</v>
      </c>
      <c r="M95" s="55">
        <v>5.0372629550392416</v>
      </c>
      <c r="N95" s="55">
        <v>0.47742339213972051</v>
      </c>
      <c r="O95" s="55">
        <v>5.4206567443828453</v>
      </c>
      <c r="P95" s="55">
        <v>0.50885042215452014</v>
      </c>
      <c r="Q95" s="55">
        <v>5.7774786869402597</v>
      </c>
      <c r="R95" s="55">
        <v>0.54194910270202179</v>
      </c>
      <c r="S95" s="55">
        <v>6.153280520059238</v>
      </c>
      <c r="T95" s="59">
        <f t="shared" si="35"/>
        <v>2.7766115348181932</v>
      </c>
      <c r="U95" s="59">
        <f t="shared" si="35"/>
        <v>31.525598222758777</v>
      </c>
      <c r="V95" s="57">
        <v>35</v>
      </c>
      <c r="W95" s="57" t="s">
        <v>352</v>
      </c>
      <c r="X95" s="55">
        <v>0.57936275669147363</v>
      </c>
      <c r="Y95" s="33" t="s">
        <v>353</v>
      </c>
      <c r="Z95" s="33" t="s">
        <v>353</v>
      </c>
      <c r="AA95" s="55">
        <v>20.277696484201577</v>
      </c>
      <c r="AB95" s="50" t="s">
        <v>369</v>
      </c>
      <c r="AC95" s="57">
        <v>60</v>
      </c>
      <c r="AD95" s="50" t="s">
        <v>355</v>
      </c>
      <c r="AE95" s="59">
        <f t="shared" si="31"/>
        <v>0.33796160807002629</v>
      </c>
      <c r="AF95" s="59">
        <f t="shared" si="28"/>
        <v>0.74884188639803551</v>
      </c>
      <c r="AG95" s="59">
        <f t="shared" si="29"/>
        <v>0.46276858913636554</v>
      </c>
      <c r="AH95" s="354">
        <f t="shared" si="30"/>
        <v>5.2542663704597965</v>
      </c>
      <c r="AI95" s="351">
        <v>0.46276858913636554</v>
      </c>
      <c r="AJ95" s="351">
        <v>5.2542663704597965</v>
      </c>
      <c r="AK95" s="351">
        <v>0.46276858913636554</v>
      </c>
      <c r="AL95" s="351">
        <v>5.2542663704597965</v>
      </c>
    </row>
    <row r="96" spans="2:38" s="29" customFormat="1">
      <c r="B96" s="267" t="s">
        <v>544</v>
      </c>
      <c r="C96" s="164"/>
      <c r="D96" s="371" t="s">
        <v>545</v>
      </c>
      <c r="E96" s="371"/>
      <c r="F96" s="371"/>
      <c r="G96" s="371"/>
      <c r="H96" s="59">
        <f>SUM(H90:H95)</f>
        <v>37.684794952891039</v>
      </c>
      <c r="I96" s="59">
        <f t="shared" ref="I96:U96" si="36">SUM(I90:I95)</f>
        <v>11.261620421944937</v>
      </c>
      <c r="J96" s="59">
        <f t="shared" si="36"/>
        <v>31.541997593323835</v>
      </c>
      <c r="K96" s="59">
        <f t="shared" si="36"/>
        <v>11.749177842589411</v>
      </c>
      <c r="L96" s="59">
        <f t="shared" si="36"/>
        <v>40.408527957606211</v>
      </c>
      <c r="M96" s="59">
        <f t="shared" si="36"/>
        <v>12.686052886180757</v>
      </c>
      <c r="N96" s="59">
        <f t="shared" si="36"/>
        <v>57.128360440036417</v>
      </c>
      <c r="O96" s="59">
        <f t="shared" si="36"/>
        <v>13.651607778045303</v>
      </c>
      <c r="P96" s="59">
        <f t="shared" si="36"/>
        <v>52.880836780596624</v>
      </c>
      <c r="Q96" s="59">
        <f t="shared" si="36"/>
        <v>14.550243023939043</v>
      </c>
      <c r="R96" s="59">
        <f t="shared" si="36"/>
        <v>49.867643077477815</v>
      </c>
      <c r="S96" s="59">
        <f t="shared" si="36"/>
        <v>15.496678016954789</v>
      </c>
      <c r="T96" s="59">
        <f t="shared" si="36"/>
        <v>269.51216080193194</v>
      </c>
      <c r="U96" s="59">
        <f t="shared" si="36"/>
        <v>79.395379969654243</v>
      </c>
      <c r="V96" s="54"/>
      <c r="W96" s="54"/>
      <c r="X96" s="60"/>
      <c r="Y96" s="54"/>
      <c r="Z96" s="54"/>
      <c r="AA96" s="59">
        <f t="shared" ref="AA96" si="37">SUM(AA90:AA95)</f>
        <v>222.24070656625801</v>
      </c>
      <c r="AB96" s="54"/>
      <c r="AC96" s="54"/>
      <c r="AD96" s="52"/>
      <c r="AE96" s="59">
        <f>SUM(AE90:AE95)</f>
        <v>24.452072313298807</v>
      </c>
      <c r="AF96" s="59">
        <f t="shared" si="28"/>
        <v>122.79972692213909</v>
      </c>
      <c r="AG96" s="59">
        <f t="shared" si="29"/>
        <v>44.918693466988657</v>
      </c>
      <c r="AH96" s="354">
        <f t="shared" si="30"/>
        <v>13.232563328275708</v>
      </c>
      <c r="AI96" s="352">
        <f>SUM(AI90:AI95)</f>
        <v>44.918693466988664</v>
      </c>
      <c r="AJ96" s="352">
        <f>SUM(AJ90:AJ95)</f>
        <v>13.232563328275706</v>
      </c>
      <c r="AK96" s="352">
        <f>SUM(AK90:AK95)</f>
        <v>44.912452645986455</v>
      </c>
      <c r="AL96" s="352">
        <f>SUM(AL90:AL95)</f>
        <v>13.200751614551269</v>
      </c>
    </row>
    <row r="97" spans="2:38" s="29" customFormat="1">
      <c r="B97" s="267" t="s">
        <v>546</v>
      </c>
      <c r="C97" s="165"/>
      <c r="D97" s="371" t="s">
        <v>547</v>
      </c>
      <c r="E97" s="371"/>
      <c r="F97" s="371"/>
      <c r="G97" s="371"/>
      <c r="H97" s="59">
        <f t="shared" ref="H97:U97" si="38">SUM(H96,H89,H74,H61,H43)</f>
        <v>356.20858322443746</v>
      </c>
      <c r="I97" s="59">
        <f t="shared" si="38"/>
        <v>331.34381640530529</v>
      </c>
      <c r="J97" s="59">
        <f t="shared" si="38"/>
        <v>345.00267938575126</v>
      </c>
      <c r="K97" s="59">
        <f t="shared" si="38"/>
        <v>335.94048586145129</v>
      </c>
      <c r="L97" s="59">
        <f t="shared" si="38"/>
        <v>373.85295764223031</v>
      </c>
      <c r="M97" s="59">
        <f t="shared" si="38"/>
        <v>369.0598621144224</v>
      </c>
      <c r="N97" s="59">
        <f t="shared" si="38"/>
        <v>450.943260259954</v>
      </c>
      <c r="O97" s="59">
        <f t="shared" si="38"/>
        <v>436.60884515039163</v>
      </c>
      <c r="P97" s="59">
        <f t="shared" si="38"/>
        <v>483.05433634976953</v>
      </c>
      <c r="Q97" s="59">
        <f t="shared" si="38"/>
        <v>455.45964655635305</v>
      </c>
      <c r="R97" s="59">
        <f t="shared" si="38"/>
        <v>536.83757567524071</v>
      </c>
      <c r="S97" s="59">
        <f t="shared" si="38"/>
        <v>486.91252317538533</v>
      </c>
      <c r="T97" s="59">
        <f t="shared" si="38"/>
        <v>2545.8993925373834</v>
      </c>
      <c r="U97" s="59">
        <f t="shared" si="38"/>
        <v>2415.3251792633087</v>
      </c>
      <c r="V97" s="54"/>
      <c r="W97" s="54"/>
      <c r="X97" s="60"/>
      <c r="Y97" s="54"/>
      <c r="Z97" s="54"/>
      <c r="AA97" s="59">
        <f>SUM(AA96,AA89,AA74,AA61,AA43)</f>
        <v>108744.68694186374</v>
      </c>
      <c r="AB97" s="50"/>
      <c r="AC97" s="54"/>
      <c r="AD97" s="54"/>
      <c r="AE97" s="59">
        <f>SUM(AE96,AE89,AE74,AE61,AE43)</f>
        <v>619.96468790324468</v>
      </c>
      <c r="AF97" s="59">
        <f t="shared" si="28"/>
        <v>-1173.8887348820845</v>
      </c>
      <c r="AG97" s="59">
        <f t="shared" si="29"/>
        <v>424.31656542289721</v>
      </c>
      <c r="AH97" s="354">
        <f t="shared" si="30"/>
        <v>402.55419654388476</v>
      </c>
      <c r="AI97" s="352">
        <f>SUM(AI96,AI89,AI74,AI61,AI43)</f>
        <v>448.51863325879384</v>
      </c>
      <c r="AJ97" s="352">
        <f>SUM(AJ96,AJ89,AJ74,AJ61,AJ43)</f>
        <v>407.5357514857094</v>
      </c>
      <c r="AK97" s="352">
        <f>SUM(AK96,AK89,AK74,AK61,AK43)</f>
        <v>402.27797674763701</v>
      </c>
      <c r="AL97" s="352">
        <f>SUM(AL96,AL89,AL74,AL61,AL43)</f>
        <v>395.53912820304106</v>
      </c>
    </row>
    <row r="98" spans="2:38"/>
    <row r="99" spans="2:38">
      <c r="R99" s="345"/>
      <c r="S99" s="345"/>
      <c r="T99" s="346"/>
      <c r="U99" s="345"/>
    </row>
    <row r="100" spans="2:38">
      <c r="R100" s="345"/>
      <c r="S100" s="345"/>
      <c r="T100" s="345"/>
      <c r="U100" s="345"/>
    </row>
    <row r="101" spans="2:38">
      <c r="R101" s="345"/>
      <c r="S101" s="345"/>
      <c r="T101" s="346"/>
      <c r="U101" s="345"/>
    </row>
    <row r="102" spans="2:38">
      <c r="G102" s="13"/>
      <c r="R102" s="345"/>
      <c r="S102" s="345"/>
      <c r="T102" s="345"/>
      <c r="U102" s="345"/>
    </row>
  </sheetData>
  <autoFilter ref="B11:AL97" xr:uid="{5E0BFEF4-7CE2-4BDC-89C7-A703CCEAE416}">
    <filterColumn colId="6" showButton="0"/>
    <filterColumn colId="8" showButton="0"/>
    <filterColumn colId="10" showButton="0"/>
    <filterColumn colId="12" showButton="0"/>
    <filterColumn colId="14" showButton="0"/>
    <filterColumn colId="16" showButton="0"/>
    <filterColumn colId="18" showButton="0"/>
    <filterColumn colId="31" showButton="0"/>
    <filterColumn colId="33" showButton="0"/>
    <filterColumn colId="35" showButton="0"/>
  </autoFilter>
  <mergeCells count="21">
    <mergeCell ref="D97:G97"/>
    <mergeCell ref="D43:G43"/>
    <mergeCell ref="D61:G61"/>
    <mergeCell ref="D74:G74"/>
    <mergeCell ref="D89:G89"/>
    <mergeCell ref="D96:G96"/>
    <mergeCell ref="B6:F6"/>
    <mergeCell ref="AG9:AL9"/>
    <mergeCell ref="AG11:AH11"/>
    <mergeCell ref="AI11:AJ11"/>
    <mergeCell ref="AK11:AL11"/>
    <mergeCell ref="V9:AE9"/>
    <mergeCell ref="D9:G9"/>
    <mergeCell ref="R11:S11"/>
    <mergeCell ref="H11:I11"/>
    <mergeCell ref="J11:K11"/>
    <mergeCell ref="L11:M11"/>
    <mergeCell ref="N11:O11"/>
    <mergeCell ref="P11:Q11"/>
    <mergeCell ref="H9:U9"/>
    <mergeCell ref="T11:U11"/>
  </mergeCells>
  <phoneticPr fontId="10" type="noConversion"/>
  <pageMargins left="0.7" right="0.7" top="0.75" bottom="0.75" header="0.3" footer="0.3"/>
  <pageSetup paperSize="9" orientation="portrait" r:id="rId1"/>
  <headerFooter>
    <oddHeader>&amp;C&amp;"Calibri"&amp;7&amp;K000000 Client Confidential&amp;1#_x000D_</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64EC7-2D44-4911-923D-7C8A172E7913}">
  <dimension ref="A2:AQ184"/>
  <sheetViews>
    <sheetView zoomScale="55" zoomScaleNormal="55" workbookViewId="0">
      <selection activeCell="B6" sqref="B6:F6"/>
    </sheetView>
  </sheetViews>
  <sheetFormatPr defaultColWidth="9.140625" defaultRowHeight="14.45"/>
  <cols>
    <col min="1" max="1" width="8.85546875" style="158" customWidth="1"/>
    <col min="2" max="2" width="15.42578125" style="158" customWidth="1"/>
    <col min="3" max="3" width="10.42578125" style="158" customWidth="1"/>
    <col min="4" max="4" width="16" style="158" customWidth="1"/>
    <col min="5" max="5" width="24.85546875" style="158" customWidth="1"/>
    <col min="6" max="6" width="47.140625" style="158" bestFit="1" customWidth="1"/>
    <col min="7" max="7" width="31.85546875" style="158" bestFit="1" customWidth="1"/>
    <col min="8" max="13" width="11.85546875" style="158" customWidth="1"/>
    <col min="14" max="15" width="20.42578125" style="158" customWidth="1"/>
    <col min="16" max="24" width="11.85546875" style="158" customWidth="1"/>
    <col min="25" max="25" width="17.85546875" style="158" customWidth="1"/>
    <col min="26" max="42" width="11.85546875" style="158" customWidth="1"/>
    <col min="43" max="16384" width="9.140625" style="158"/>
  </cols>
  <sheetData>
    <row r="2" spans="1:43" ht="26.1">
      <c r="A2" s="268"/>
      <c r="B2" s="188" t="s">
        <v>0</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row>
    <row r="4" spans="1:43" ht="26.1">
      <c r="A4" s="268"/>
      <c r="B4" s="189" t="s">
        <v>548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row>
    <row r="5" spans="1:43" ht="26.25">
      <c r="A5" s="268"/>
      <c r="B5" s="189"/>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row>
    <row r="6" spans="1:43" ht="48.75" customHeight="1">
      <c r="A6" s="268"/>
      <c r="B6" s="361" t="s">
        <v>549</v>
      </c>
      <c r="C6" s="361"/>
      <c r="D6" s="361"/>
      <c r="E6" s="361"/>
      <c r="F6" s="361"/>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row>
    <row r="7" spans="1:43" ht="26.25">
      <c r="A7" s="268"/>
      <c r="B7" s="189"/>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row>
    <row r="9" spans="1:43" s="159" customFormat="1">
      <c r="A9" s="12"/>
      <c r="B9" s="12"/>
      <c r="C9" s="12"/>
      <c r="D9" s="406" t="s">
        <v>320</v>
      </c>
      <c r="E9" s="406"/>
      <c r="F9" s="406"/>
      <c r="G9" s="407"/>
      <c r="H9" s="375" t="s">
        <v>550</v>
      </c>
      <c r="I9" s="375"/>
      <c r="J9" s="375"/>
      <c r="K9" s="375"/>
      <c r="L9" s="375"/>
      <c r="M9" s="375"/>
      <c r="N9" s="375"/>
      <c r="O9" s="375"/>
      <c r="P9" s="375"/>
      <c r="Q9" s="375"/>
      <c r="R9" s="375"/>
      <c r="S9" s="375"/>
      <c r="T9" s="375"/>
      <c r="U9" s="375"/>
      <c r="V9" s="375"/>
      <c r="W9" s="375"/>
      <c r="X9" s="375"/>
      <c r="Y9" s="375"/>
      <c r="Z9" s="375"/>
      <c r="AA9" s="375"/>
      <c r="AB9" s="375"/>
      <c r="AC9" s="375"/>
      <c r="AD9" s="368"/>
      <c r="AE9" s="375" t="s">
        <v>551</v>
      </c>
      <c r="AF9" s="375"/>
      <c r="AG9" s="375"/>
      <c r="AH9" s="375"/>
      <c r="AI9" s="375"/>
      <c r="AJ9" s="375"/>
      <c r="AK9" s="375"/>
      <c r="AL9" s="375"/>
      <c r="AM9" s="375"/>
      <c r="AN9" s="375"/>
      <c r="AO9" s="375"/>
      <c r="AP9" s="375"/>
      <c r="AQ9" s="39"/>
    </row>
    <row r="10" spans="1:43" s="159" customFormat="1">
      <c r="A10" s="12"/>
      <c r="B10" s="40" t="s">
        <v>4</v>
      </c>
      <c r="C10" s="408"/>
      <c r="D10" s="408"/>
      <c r="E10" s="408"/>
      <c r="F10" s="408"/>
      <c r="G10" s="409"/>
      <c r="H10" s="41">
        <v>1</v>
      </c>
      <c r="I10" s="41">
        <v>2</v>
      </c>
      <c r="J10" s="41">
        <v>3</v>
      </c>
      <c r="K10" s="41">
        <v>4</v>
      </c>
      <c r="L10" s="41">
        <v>5</v>
      </c>
      <c r="M10" s="41">
        <v>6</v>
      </c>
      <c r="N10" s="41">
        <v>7</v>
      </c>
      <c r="O10" s="41">
        <v>8</v>
      </c>
      <c r="P10" s="41">
        <v>9</v>
      </c>
      <c r="Q10" s="41">
        <v>10</v>
      </c>
      <c r="R10" s="41">
        <v>11</v>
      </c>
      <c r="S10" s="41">
        <v>12</v>
      </c>
      <c r="T10" s="41">
        <v>13</v>
      </c>
      <c r="U10" s="41">
        <v>14</v>
      </c>
      <c r="V10" s="41">
        <v>15</v>
      </c>
      <c r="W10" s="41">
        <v>16</v>
      </c>
      <c r="X10" s="41">
        <v>17</v>
      </c>
      <c r="Y10" s="41">
        <v>18</v>
      </c>
      <c r="Z10" s="41">
        <v>19</v>
      </c>
      <c r="AA10" s="41">
        <v>20</v>
      </c>
      <c r="AB10" s="41">
        <v>21</v>
      </c>
      <c r="AC10" s="41">
        <v>22</v>
      </c>
      <c r="AD10" s="41">
        <v>23</v>
      </c>
      <c r="AE10" s="269">
        <v>24</v>
      </c>
      <c r="AF10" s="269">
        <v>25</v>
      </c>
      <c r="AG10" s="269">
        <v>26</v>
      </c>
      <c r="AH10" s="269">
        <v>27</v>
      </c>
      <c r="AI10" s="269">
        <v>28</v>
      </c>
      <c r="AJ10" s="269">
        <v>29</v>
      </c>
      <c r="AK10" s="269">
        <v>30</v>
      </c>
      <c r="AL10" s="269">
        <v>31</v>
      </c>
      <c r="AM10" s="269">
        <v>32</v>
      </c>
      <c r="AN10" s="269">
        <v>33</v>
      </c>
      <c r="AO10" s="269">
        <v>34</v>
      </c>
      <c r="AP10" s="269">
        <v>35</v>
      </c>
      <c r="AQ10" s="39"/>
    </row>
    <row r="11" spans="1:43" s="159" customFormat="1" ht="29.1">
      <c r="A11" s="12"/>
      <c r="B11" s="270" t="s">
        <v>5</v>
      </c>
      <c r="C11" s="156" t="s">
        <v>552</v>
      </c>
      <c r="D11" s="410" t="s">
        <v>553</v>
      </c>
      <c r="E11" s="411"/>
      <c r="F11" s="411"/>
      <c r="G11" s="412"/>
      <c r="H11" s="379" t="s">
        <v>554</v>
      </c>
      <c r="I11" s="380"/>
      <c r="J11" s="380"/>
      <c r="K11" s="380"/>
      <c r="L11" s="381"/>
      <c r="M11" s="382" t="s">
        <v>338</v>
      </c>
      <c r="N11" s="373" t="s">
        <v>555</v>
      </c>
      <c r="O11" s="373"/>
      <c r="P11" s="379" t="s">
        <v>556</v>
      </c>
      <c r="Q11" s="380"/>
      <c r="R11" s="380"/>
      <c r="S11" s="380"/>
      <c r="T11" s="381"/>
      <c r="U11" s="382" t="s">
        <v>338</v>
      </c>
      <c r="V11" s="413" t="s">
        <v>557</v>
      </c>
      <c r="W11" s="414"/>
      <c r="X11" s="415"/>
      <c r="Y11" s="379" t="s">
        <v>558</v>
      </c>
      <c r="Z11" s="380"/>
      <c r="AA11" s="380"/>
      <c r="AB11" s="380"/>
      <c r="AC11" s="381"/>
      <c r="AD11" s="382" t="s">
        <v>338</v>
      </c>
      <c r="AE11" s="379" t="s">
        <v>559</v>
      </c>
      <c r="AF11" s="380"/>
      <c r="AG11" s="380"/>
      <c r="AH11" s="380"/>
      <c r="AI11" s="381"/>
      <c r="AJ11" s="382" t="s">
        <v>338</v>
      </c>
      <c r="AK11" s="379" t="s">
        <v>560</v>
      </c>
      <c r="AL11" s="380"/>
      <c r="AM11" s="380"/>
      <c r="AN11" s="380"/>
      <c r="AO11" s="381"/>
      <c r="AP11" s="382" t="s">
        <v>338</v>
      </c>
      <c r="AQ11" s="39"/>
    </row>
    <row r="12" spans="1:43" s="160" customFormat="1">
      <c r="A12" s="4"/>
      <c r="B12" s="168"/>
      <c r="C12" s="168"/>
      <c r="D12" s="199" t="s">
        <v>146</v>
      </c>
      <c r="E12" s="199" t="s">
        <v>325</v>
      </c>
      <c r="F12" s="199" t="s">
        <v>326</v>
      </c>
      <c r="G12" s="199" t="s">
        <v>327</v>
      </c>
      <c r="H12" s="41" t="s">
        <v>561</v>
      </c>
      <c r="I12" s="41" t="s">
        <v>562</v>
      </c>
      <c r="J12" s="41" t="s">
        <v>563</v>
      </c>
      <c r="K12" s="41" t="s">
        <v>564</v>
      </c>
      <c r="L12" s="41" t="s">
        <v>565</v>
      </c>
      <c r="M12" s="383"/>
      <c r="N12" s="41" t="s">
        <v>345</v>
      </c>
      <c r="O12" s="255" t="s">
        <v>346</v>
      </c>
      <c r="P12" s="41" t="s">
        <v>561</v>
      </c>
      <c r="Q12" s="41" t="s">
        <v>562</v>
      </c>
      <c r="R12" s="41" t="s">
        <v>563</v>
      </c>
      <c r="S12" s="41" t="s">
        <v>564</v>
      </c>
      <c r="T12" s="41" t="s">
        <v>565</v>
      </c>
      <c r="U12" s="383"/>
      <c r="V12" s="41" t="s">
        <v>15</v>
      </c>
      <c r="W12" s="41" t="s">
        <v>16</v>
      </c>
      <c r="X12" s="41" t="s">
        <v>17</v>
      </c>
      <c r="Y12" s="41" t="s">
        <v>561</v>
      </c>
      <c r="Z12" s="41" t="s">
        <v>562</v>
      </c>
      <c r="AA12" s="41" t="s">
        <v>563</v>
      </c>
      <c r="AB12" s="41" t="s">
        <v>564</v>
      </c>
      <c r="AC12" s="41" t="s">
        <v>565</v>
      </c>
      <c r="AD12" s="383"/>
      <c r="AE12" s="41" t="s">
        <v>561</v>
      </c>
      <c r="AF12" s="41" t="s">
        <v>562</v>
      </c>
      <c r="AG12" s="41" t="s">
        <v>563</v>
      </c>
      <c r="AH12" s="41" t="s">
        <v>564</v>
      </c>
      <c r="AI12" s="41" t="s">
        <v>565</v>
      </c>
      <c r="AJ12" s="383"/>
      <c r="AK12" s="41" t="s">
        <v>561</v>
      </c>
      <c r="AL12" s="41" t="s">
        <v>562</v>
      </c>
      <c r="AM12" s="41" t="s">
        <v>563</v>
      </c>
      <c r="AN12" s="41" t="s">
        <v>564</v>
      </c>
      <c r="AO12" s="41" t="s">
        <v>565</v>
      </c>
      <c r="AP12" s="383"/>
      <c r="AQ12" s="268"/>
    </row>
    <row r="13" spans="1:43">
      <c r="A13" s="268"/>
      <c r="B13" s="48" t="s">
        <v>380</v>
      </c>
      <c r="C13" s="48" t="s">
        <v>379</v>
      </c>
      <c r="D13" s="387" t="s">
        <v>155</v>
      </c>
      <c r="E13" s="387" t="s">
        <v>566</v>
      </c>
      <c r="F13" s="387" t="s">
        <v>567</v>
      </c>
      <c r="G13" s="213" t="s">
        <v>568</v>
      </c>
      <c r="H13" s="193">
        <v>0.64705882400000003</v>
      </c>
      <c r="I13" s="194">
        <v>6.2091502999999999E-2</v>
      </c>
      <c r="J13" s="194">
        <v>6.5359476999999999E-2</v>
      </c>
      <c r="K13" s="194">
        <v>7.8431372999999999E-2</v>
      </c>
      <c r="L13" s="194">
        <v>0.147058824</v>
      </c>
      <c r="M13" s="190" t="s">
        <v>378</v>
      </c>
      <c r="N13" s="185">
        <f>'3a. Maintenance Expenditure'!T21</f>
        <v>3.2799187734134163</v>
      </c>
      <c r="O13" s="185">
        <f>'3a. Maintenance Expenditure'!U21</f>
        <v>2.0141082056574464</v>
      </c>
      <c r="P13" s="194">
        <v>0.65990000000000004</v>
      </c>
      <c r="Q13" s="194">
        <v>0.22670000000000001</v>
      </c>
      <c r="R13" s="194">
        <v>4.0500000000000001E-2</v>
      </c>
      <c r="S13" s="194">
        <v>7.2900000000000006E-2</v>
      </c>
      <c r="T13" s="194">
        <v>0</v>
      </c>
      <c r="U13" s="194" t="s">
        <v>378</v>
      </c>
      <c r="V13" s="274">
        <v>0.62785367436860307</v>
      </c>
      <c r="W13" s="274">
        <v>0.7586733519687433</v>
      </c>
      <c r="X13" s="274">
        <v>0.8005762559286701</v>
      </c>
      <c r="Y13" s="194">
        <v>0.247</v>
      </c>
      <c r="Z13" s="194">
        <v>0.1134</v>
      </c>
      <c r="AA13" s="194">
        <v>0.27129999999999999</v>
      </c>
      <c r="AB13" s="194">
        <v>0.36840000000000001</v>
      </c>
      <c r="AC13" s="194">
        <v>0</v>
      </c>
      <c r="AD13" s="194" t="s">
        <v>378</v>
      </c>
      <c r="AE13" s="194">
        <v>0.65990000000000004</v>
      </c>
      <c r="AF13" s="194">
        <v>0.22670000000000001</v>
      </c>
      <c r="AG13" s="194">
        <v>4.0500000000000001E-2</v>
      </c>
      <c r="AH13" s="194">
        <v>7.2900000000000006E-2</v>
      </c>
      <c r="AI13" s="194">
        <v>0</v>
      </c>
      <c r="AJ13" s="194" t="s">
        <v>378</v>
      </c>
      <c r="AK13" s="194">
        <v>0.65990000000000004</v>
      </c>
      <c r="AL13" s="194">
        <v>0.22670000000000001</v>
      </c>
      <c r="AM13" s="194">
        <v>4.0500000000000001E-2</v>
      </c>
      <c r="AN13" s="194">
        <v>7.2900000000000006E-2</v>
      </c>
      <c r="AO13" s="194">
        <v>0</v>
      </c>
      <c r="AP13" s="194" t="s">
        <v>378</v>
      </c>
      <c r="AQ13" s="268"/>
    </row>
    <row r="14" spans="1:43">
      <c r="A14" s="268"/>
      <c r="B14" s="48" t="s">
        <v>383</v>
      </c>
      <c r="C14" s="48" t="s">
        <v>382</v>
      </c>
      <c r="D14" s="388"/>
      <c r="E14" s="388"/>
      <c r="F14" s="403"/>
      <c r="G14" s="213" t="s">
        <v>358</v>
      </c>
      <c r="H14" s="194">
        <v>0.426605505</v>
      </c>
      <c r="I14" s="194">
        <v>4.8929663999999998E-2</v>
      </c>
      <c r="J14" s="194">
        <v>4.7400612000000002E-2</v>
      </c>
      <c r="K14" s="194">
        <v>0.29357798200000002</v>
      </c>
      <c r="L14" s="194">
        <v>0.183486239</v>
      </c>
      <c r="M14" s="190" t="s">
        <v>378</v>
      </c>
      <c r="N14" s="185">
        <f>'3a. Maintenance Expenditure'!T22</f>
        <v>3.9984362790963863</v>
      </c>
      <c r="O14" s="185">
        <f>'3a. Maintenance Expenditure'!U22</f>
        <v>2.0997204274624326</v>
      </c>
      <c r="P14" s="194">
        <v>0.70069999999999999</v>
      </c>
      <c r="Q14" s="194">
        <v>0.27339999999999998</v>
      </c>
      <c r="R14" s="194">
        <v>2.0799999999999999E-2</v>
      </c>
      <c r="S14" s="194">
        <v>5.1999999999999998E-3</v>
      </c>
      <c r="T14" s="194">
        <v>0</v>
      </c>
      <c r="U14" s="194" t="s">
        <v>378</v>
      </c>
      <c r="V14" s="274">
        <v>8.0246919600378632</v>
      </c>
      <c r="W14" s="274">
        <v>7.5337188876941799</v>
      </c>
      <c r="X14" s="274">
        <v>7.7491476564875494</v>
      </c>
      <c r="Y14" s="194">
        <v>0.84599999999999997</v>
      </c>
      <c r="Z14" s="194">
        <v>0.10730000000000001</v>
      </c>
      <c r="AA14" s="194">
        <v>2.2499999999999999E-2</v>
      </c>
      <c r="AB14" s="194">
        <v>2.4199999999999999E-2</v>
      </c>
      <c r="AC14" s="194">
        <v>0</v>
      </c>
      <c r="AD14" s="194" t="s">
        <v>378</v>
      </c>
      <c r="AE14" s="194">
        <v>0.70069999999999999</v>
      </c>
      <c r="AF14" s="194">
        <v>0.27339999999999998</v>
      </c>
      <c r="AG14" s="194">
        <v>2.0799999999999999E-2</v>
      </c>
      <c r="AH14" s="194">
        <v>5.1999999999999998E-3</v>
      </c>
      <c r="AI14" s="194">
        <v>0</v>
      </c>
      <c r="AJ14" s="194" t="s">
        <v>378</v>
      </c>
      <c r="AK14" s="194">
        <v>0.70069999999999999</v>
      </c>
      <c r="AL14" s="194">
        <v>0.27339999999999998</v>
      </c>
      <c r="AM14" s="194">
        <v>2.0799999999999999E-2</v>
      </c>
      <c r="AN14" s="194">
        <v>5.1999999999999998E-3</v>
      </c>
      <c r="AO14" s="194">
        <v>0</v>
      </c>
      <c r="AP14" s="194" t="s">
        <v>378</v>
      </c>
      <c r="AQ14" s="268"/>
    </row>
    <row r="15" spans="1:43">
      <c r="A15" s="268"/>
      <c r="B15" s="48" t="s">
        <v>348</v>
      </c>
      <c r="C15" s="48" t="s">
        <v>347</v>
      </c>
      <c r="D15" s="388"/>
      <c r="E15" s="388"/>
      <c r="F15" s="387" t="s">
        <v>350</v>
      </c>
      <c r="G15" s="213" t="s">
        <v>568</v>
      </c>
      <c r="H15" s="194">
        <v>0.66747572799999999</v>
      </c>
      <c r="I15" s="194">
        <v>0.11165048499999999</v>
      </c>
      <c r="J15" s="194">
        <v>6.3106796000000007E-2</v>
      </c>
      <c r="K15" s="194">
        <v>8.9805825000000006E-2</v>
      </c>
      <c r="L15" s="194">
        <v>6.7961165000000004E-2</v>
      </c>
      <c r="M15" s="190" t="s">
        <v>378</v>
      </c>
      <c r="N15" s="185">
        <f>'3a. Maintenance Expenditure'!T13</f>
        <v>1.4681086601201625</v>
      </c>
      <c r="O15" s="185">
        <f>'3a. Maintenance Expenditure'!U13</f>
        <v>0.4454259753049431</v>
      </c>
      <c r="P15" s="194">
        <v>0.5635</v>
      </c>
      <c r="Q15" s="194">
        <v>0.23019999999999999</v>
      </c>
      <c r="R15" s="194">
        <v>5.7599999999999998E-2</v>
      </c>
      <c r="S15" s="194">
        <v>0.1487</v>
      </c>
      <c r="T15" s="194">
        <v>0</v>
      </c>
      <c r="U15" s="194" t="s">
        <v>378</v>
      </c>
      <c r="V15" s="274">
        <v>3.0134161376135493</v>
      </c>
      <c r="W15" s="274">
        <v>3.8939214301502449</v>
      </c>
      <c r="X15" s="274">
        <v>5.4047345248188385</v>
      </c>
      <c r="Y15" s="194">
        <v>0.26860000000000001</v>
      </c>
      <c r="Z15" s="194">
        <v>0.17269999999999999</v>
      </c>
      <c r="AA15" s="194">
        <v>0.13669999999999999</v>
      </c>
      <c r="AB15" s="194">
        <v>0.42209999999999998</v>
      </c>
      <c r="AC15" s="194">
        <v>0</v>
      </c>
      <c r="AD15" s="194" t="s">
        <v>378</v>
      </c>
      <c r="AE15" s="194">
        <v>0.5635</v>
      </c>
      <c r="AF15" s="194">
        <v>0.23019999999999999</v>
      </c>
      <c r="AG15" s="194">
        <v>5.7599999999999998E-2</v>
      </c>
      <c r="AH15" s="194">
        <v>0.1487</v>
      </c>
      <c r="AI15" s="194">
        <v>0</v>
      </c>
      <c r="AJ15" s="194" t="s">
        <v>378</v>
      </c>
      <c r="AK15" s="194">
        <v>0.5635</v>
      </c>
      <c r="AL15" s="194">
        <v>0.23019999999999999</v>
      </c>
      <c r="AM15" s="194">
        <v>5.7599999999999998E-2</v>
      </c>
      <c r="AN15" s="194">
        <v>0.1487</v>
      </c>
      <c r="AO15" s="194">
        <v>0</v>
      </c>
      <c r="AP15" s="194" t="s">
        <v>378</v>
      </c>
      <c r="AQ15" s="268"/>
    </row>
    <row r="16" spans="1:43">
      <c r="A16" s="268"/>
      <c r="B16" s="48" t="s">
        <v>357</v>
      </c>
      <c r="C16" s="48" t="s">
        <v>356</v>
      </c>
      <c r="D16" s="388"/>
      <c r="E16" s="403"/>
      <c r="F16" s="403"/>
      <c r="G16" s="213" t="s">
        <v>358</v>
      </c>
      <c r="H16" s="194">
        <v>0.36208178400000002</v>
      </c>
      <c r="I16" s="194">
        <v>8.5501858999999999E-2</v>
      </c>
      <c r="J16" s="194">
        <v>8.1040892000000003E-2</v>
      </c>
      <c r="K16" s="194">
        <v>0.40223048300000003</v>
      </c>
      <c r="L16" s="194">
        <v>6.9144980999999994E-2</v>
      </c>
      <c r="M16" s="190" t="s">
        <v>378</v>
      </c>
      <c r="N16" s="185">
        <f>'3a. Maintenance Expenditure'!T14</f>
        <v>2.2021629901802435</v>
      </c>
      <c r="O16" s="185">
        <f>'3a. Maintenance Expenditure'!U14</f>
        <v>0.66813896295741459</v>
      </c>
      <c r="P16" s="194">
        <v>0.72550000000000003</v>
      </c>
      <c r="Q16" s="194">
        <v>0.23280000000000001</v>
      </c>
      <c r="R16" s="194">
        <v>3.1899999999999998E-2</v>
      </c>
      <c r="S16" s="194">
        <v>9.7999999999999997E-3</v>
      </c>
      <c r="T16" s="194">
        <v>0</v>
      </c>
      <c r="U16" s="194" t="s">
        <v>378</v>
      </c>
      <c r="V16" s="274">
        <v>15.444489028771269</v>
      </c>
      <c r="W16" s="274">
        <v>15.630549130578885</v>
      </c>
      <c r="X16" s="274">
        <v>16.988767311327855</v>
      </c>
      <c r="Y16" s="194">
        <v>0.87339999999999995</v>
      </c>
      <c r="Z16" s="194">
        <v>0.10539999999999999</v>
      </c>
      <c r="AA16" s="194">
        <v>1.47E-2</v>
      </c>
      <c r="AB16" s="194">
        <v>6.4999999999999997E-3</v>
      </c>
      <c r="AC16" s="194">
        <v>0</v>
      </c>
      <c r="AD16" s="194" t="s">
        <v>378</v>
      </c>
      <c r="AE16" s="194">
        <v>0.72550000000000003</v>
      </c>
      <c r="AF16" s="194">
        <v>0.23280000000000001</v>
      </c>
      <c r="AG16" s="194">
        <v>3.1899999999999998E-2</v>
      </c>
      <c r="AH16" s="194">
        <v>9.7999999999999997E-3</v>
      </c>
      <c r="AI16" s="194">
        <v>0</v>
      </c>
      <c r="AJ16" s="194" t="s">
        <v>378</v>
      </c>
      <c r="AK16" s="194">
        <v>0.72550000000000003</v>
      </c>
      <c r="AL16" s="194">
        <v>0.23280000000000001</v>
      </c>
      <c r="AM16" s="194">
        <v>3.1899999999999998E-2</v>
      </c>
      <c r="AN16" s="194">
        <v>9.7999999999999997E-3</v>
      </c>
      <c r="AO16" s="194">
        <v>0</v>
      </c>
      <c r="AP16" s="194" t="s">
        <v>378</v>
      </c>
      <c r="AQ16" s="268"/>
    </row>
    <row r="17" spans="1:43">
      <c r="A17" s="268"/>
      <c r="B17" s="48" t="s">
        <v>385</v>
      </c>
      <c r="C17" s="48" t="s">
        <v>384</v>
      </c>
      <c r="D17" s="388"/>
      <c r="E17" s="387" t="s">
        <v>569</v>
      </c>
      <c r="F17" s="387" t="s">
        <v>570</v>
      </c>
      <c r="G17" s="213" t="s">
        <v>568</v>
      </c>
      <c r="H17" s="194">
        <v>0.66647580900000003</v>
      </c>
      <c r="I17" s="194">
        <v>0.108073289</v>
      </c>
      <c r="J17" s="194">
        <v>4.2370455000000001E-2</v>
      </c>
      <c r="K17" s="194">
        <v>0.15831663300000001</v>
      </c>
      <c r="L17" s="194">
        <v>2.4763812999999999E-2</v>
      </c>
      <c r="M17" s="190" t="s">
        <v>378</v>
      </c>
      <c r="N17" s="185">
        <f>'3a. Maintenance Expenditure'!T23</f>
        <v>40.277477796517331</v>
      </c>
      <c r="O17" s="185">
        <f>'3a. Maintenance Expenditure'!U23</f>
        <v>117.36945290535246</v>
      </c>
      <c r="P17" s="194">
        <v>0.53349999999999997</v>
      </c>
      <c r="Q17" s="194">
        <v>0.21920000000000001</v>
      </c>
      <c r="R17" s="194">
        <v>6.8599999999999994E-2</v>
      </c>
      <c r="S17" s="194">
        <v>0.1787</v>
      </c>
      <c r="T17" s="194">
        <v>0</v>
      </c>
      <c r="U17" s="194" t="s">
        <v>378</v>
      </c>
      <c r="V17" s="274">
        <v>381.27310875593196</v>
      </c>
      <c r="W17" s="274">
        <v>511.01096327098912</v>
      </c>
      <c r="X17" s="274">
        <v>627.15191330203754</v>
      </c>
      <c r="Y17" s="194">
        <v>0.16439999999999999</v>
      </c>
      <c r="Z17" s="194">
        <v>0.2172</v>
      </c>
      <c r="AA17" s="194">
        <v>0.2321</v>
      </c>
      <c r="AB17" s="194">
        <v>0.38629999999999998</v>
      </c>
      <c r="AC17" s="194">
        <v>0</v>
      </c>
      <c r="AD17" s="194" t="s">
        <v>378</v>
      </c>
      <c r="AE17" s="194">
        <v>0.53349999999999997</v>
      </c>
      <c r="AF17" s="194">
        <v>0.21920000000000001</v>
      </c>
      <c r="AG17" s="194">
        <v>6.8599999999999994E-2</v>
      </c>
      <c r="AH17" s="194">
        <v>0.1787</v>
      </c>
      <c r="AI17" s="194">
        <v>0</v>
      </c>
      <c r="AJ17" s="194" t="s">
        <v>378</v>
      </c>
      <c r="AK17" s="194">
        <v>0.53349999999999997</v>
      </c>
      <c r="AL17" s="194">
        <v>0.21920000000000001</v>
      </c>
      <c r="AM17" s="194">
        <v>6.8599999999999994E-2</v>
      </c>
      <c r="AN17" s="194">
        <v>0.1787</v>
      </c>
      <c r="AO17" s="194">
        <v>0</v>
      </c>
      <c r="AP17" s="194" t="s">
        <v>378</v>
      </c>
      <c r="AQ17" s="268"/>
    </row>
    <row r="18" spans="1:43">
      <c r="A18" s="268"/>
      <c r="B18" s="48" t="s">
        <v>388</v>
      </c>
      <c r="C18" s="48" t="s">
        <v>387</v>
      </c>
      <c r="D18" s="388"/>
      <c r="E18" s="403"/>
      <c r="F18" s="403"/>
      <c r="G18" s="213" t="s">
        <v>358</v>
      </c>
      <c r="H18" s="194">
        <v>0.40887946200000003</v>
      </c>
      <c r="I18" s="194">
        <v>7.6670925000000001E-2</v>
      </c>
      <c r="J18" s="194">
        <v>4.6638868E-2</v>
      </c>
      <c r="K18" s="194">
        <v>0.33526959000000001</v>
      </c>
      <c r="L18" s="194">
        <v>0.13254115499999999</v>
      </c>
      <c r="M18" s="190" t="s">
        <v>378</v>
      </c>
      <c r="N18" s="185">
        <f>'3a. Maintenance Expenditure'!T24</f>
        <v>432.84700162231519</v>
      </c>
      <c r="O18" s="185">
        <f>'3a. Maintenance Expenditure'!U24</f>
        <v>181.44165559244351</v>
      </c>
      <c r="P18" s="194">
        <v>0.74350000000000005</v>
      </c>
      <c r="Q18" s="194">
        <v>0.23380000000000001</v>
      </c>
      <c r="R18" s="194">
        <v>1.6500000000000001E-2</v>
      </c>
      <c r="S18" s="194">
        <v>6.1000000000000004E-3</v>
      </c>
      <c r="T18" s="194">
        <v>0</v>
      </c>
      <c r="U18" s="194" t="s">
        <v>378</v>
      </c>
      <c r="V18" s="274">
        <v>692.62112339159376</v>
      </c>
      <c r="W18" s="274">
        <v>694.30132557577394</v>
      </c>
      <c r="X18" s="274">
        <v>730.18638740159372</v>
      </c>
      <c r="Y18" s="194">
        <v>0.91639999999999999</v>
      </c>
      <c r="Z18" s="194">
        <v>6.9800000000000001E-2</v>
      </c>
      <c r="AA18" s="194">
        <v>5.1000000000000004E-3</v>
      </c>
      <c r="AB18" s="194">
        <v>8.6999999999999994E-3</v>
      </c>
      <c r="AC18" s="194">
        <v>0</v>
      </c>
      <c r="AD18" s="194" t="s">
        <v>378</v>
      </c>
      <c r="AE18" s="194">
        <v>0.74350000000000005</v>
      </c>
      <c r="AF18" s="194">
        <v>0.23380000000000001</v>
      </c>
      <c r="AG18" s="194">
        <v>1.6500000000000001E-2</v>
      </c>
      <c r="AH18" s="194">
        <v>6.1000000000000004E-3</v>
      </c>
      <c r="AI18" s="194">
        <v>0</v>
      </c>
      <c r="AJ18" s="194" t="s">
        <v>378</v>
      </c>
      <c r="AK18" s="194">
        <v>0.74350000000000005</v>
      </c>
      <c r="AL18" s="194">
        <v>0.23380000000000001</v>
      </c>
      <c r="AM18" s="194">
        <v>1.6500000000000001E-2</v>
      </c>
      <c r="AN18" s="194">
        <v>6.1000000000000004E-3</v>
      </c>
      <c r="AO18" s="194">
        <v>0</v>
      </c>
      <c r="AP18" s="194" t="s">
        <v>378</v>
      </c>
      <c r="AQ18" s="268"/>
    </row>
    <row r="19" spans="1:43">
      <c r="A19" s="268"/>
      <c r="B19" s="48" t="s">
        <v>390</v>
      </c>
      <c r="C19" s="48" t="s">
        <v>389</v>
      </c>
      <c r="D19" s="388"/>
      <c r="E19" s="387" t="s">
        <v>571</v>
      </c>
      <c r="F19" s="387" t="s">
        <v>392</v>
      </c>
      <c r="G19" s="213" t="s">
        <v>568</v>
      </c>
      <c r="H19" s="194">
        <v>0.51092515100000002</v>
      </c>
      <c r="I19" s="194">
        <v>8.9260808999999997E-2</v>
      </c>
      <c r="J19" s="194">
        <v>3.5332403999999998E-2</v>
      </c>
      <c r="K19" s="194">
        <v>7.4384007000000002E-2</v>
      </c>
      <c r="L19" s="194">
        <v>0.29009762900000002</v>
      </c>
      <c r="M19" s="190" t="s">
        <v>378</v>
      </c>
      <c r="N19" s="185">
        <f>'3a. Maintenance Expenditure'!T25</f>
        <v>6.660098024410483</v>
      </c>
      <c r="O19" s="185">
        <f>'3a. Maintenance Expenditure'!U25</f>
        <v>4.4847959601978653</v>
      </c>
      <c r="P19" s="194">
        <v>0.51519999999999999</v>
      </c>
      <c r="Q19" s="194">
        <v>0.32940000000000003</v>
      </c>
      <c r="R19" s="194">
        <v>5.4199999999999998E-2</v>
      </c>
      <c r="S19" s="194">
        <v>0.1013</v>
      </c>
      <c r="T19" s="194">
        <v>0</v>
      </c>
      <c r="U19" s="194" t="s">
        <v>378</v>
      </c>
      <c r="V19" s="274">
        <v>7.2184894410184093</v>
      </c>
      <c r="W19" s="274">
        <v>8.421920739903916</v>
      </c>
      <c r="X19" s="274">
        <v>9.3086761756414731</v>
      </c>
      <c r="Y19" s="194">
        <v>0.23730000000000001</v>
      </c>
      <c r="Z19" s="194">
        <v>0.13</v>
      </c>
      <c r="AA19" s="194">
        <v>0.15010000000000001</v>
      </c>
      <c r="AB19" s="194">
        <v>0.48270000000000002</v>
      </c>
      <c r="AC19" s="194">
        <v>0</v>
      </c>
      <c r="AD19" s="194" t="s">
        <v>378</v>
      </c>
      <c r="AE19" s="194">
        <v>0.51519999999999999</v>
      </c>
      <c r="AF19" s="194">
        <v>0.32940000000000003</v>
      </c>
      <c r="AG19" s="194">
        <v>5.4199999999999998E-2</v>
      </c>
      <c r="AH19" s="194">
        <v>0.1013</v>
      </c>
      <c r="AI19" s="194">
        <v>0</v>
      </c>
      <c r="AJ19" s="194" t="s">
        <v>378</v>
      </c>
      <c r="AK19" s="194">
        <v>0.51519999999999999</v>
      </c>
      <c r="AL19" s="194">
        <v>0.32940000000000003</v>
      </c>
      <c r="AM19" s="194">
        <v>5.4199999999999998E-2</v>
      </c>
      <c r="AN19" s="194">
        <v>0.1013</v>
      </c>
      <c r="AO19" s="194">
        <v>0</v>
      </c>
      <c r="AP19" s="194" t="s">
        <v>378</v>
      </c>
      <c r="AQ19" s="268"/>
    </row>
    <row r="20" spans="1:43">
      <c r="A20" s="268"/>
      <c r="B20" s="48" t="s">
        <v>394</v>
      </c>
      <c r="C20" s="48" t="s">
        <v>393</v>
      </c>
      <c r="D20" s="388"/>
      <c r="E20" s="388"/>
      <c r="F20" s="403"/>
      <c r="G20" s="213" t="s">
        <v>358</v>
      </c>
      <c r="H20" s="194">
        <v>0.33137062499999997</v>
      </c>
      <c r="I20" s="194">
        <v>9.1920183000000003E-2</v>
      </c>
      <c r="J20" s="194">
        <v>4.9558391E-2</v>
      </c>
      <c r="K20" s="194">
        <v>0.34052993100000001</v>
      </c>
      <c r="L20" s="194">
        <v>0.18662086999999999</v>
      </c>
      <c r="M20" s="190" t="s">
        <v>378</v>
      </c>
      <c r="N20" s="185">
        <f>'3a. Maintenance Expenditure'!T26</f>
        <v>24.071414069834475</v>
      </c>
      <c r="O20" s="185">
        <f>'3a. Maintenance Expenditure'!U26</f>
        <v>13.594398520812575</v>
      </c>
      <c r="P20" s="194">
        <v>0.68030000000000002</v>
      </c>
      <c r="Q20" s="194">
        <v>0.25869999999999999</v>
      </c>
      <c r="R20" s="194">
        <v>5.2400000000000002E-2</v>
      </c>
      <c r="S20" s="194">
        <v>8.6E-3</v>
      </c>
      <c r="T20" s="194">
        <v>0</v>
      </c>
      <c r="U20" s="194" t="s">
        <v>378</v>
      </c>
      <c r="V20" s="274">
        <v>102.2262955066517</v>
      </c>
      <c r="W20" s="274">
        <v>101.61213806519378</v>
      </c>
      <c r="X20" s="274">
        <v>109.85313836073777</v>
      </c>
      <c r="Y20" s="194">
        <v>0.81789999999999996</v>
      </c>
      <c r="Z20" s="194">
        <v>0.1449</v>
      </c>
      <c r="AA20" s="194">
        <v>2.2499999999999999E-2</v>
      </c>
      <c r="AB20" s="194">
        <v>1.46E-2</v>
      </c>
      <c r="AC20" s="194">
        <v>0</v>
      </c>
      <c r="AD20" s="194" t="s">
        <v>378</v>
      </c>
      <c r="AE20" s="194">
        <v>0.68030000000000002</v>
      </c>
      <c r="AF20" s="194">
        <v>0.25869999999999999</v>
      </c>
      <c r="AG20" s="194">
        <v>5.2400000000000002E-2</v>
      </c>
      <c r="AH20" s="194">
        <v>8.6E-3</v>
      </c>
      <c r="AI20" s="194">
        <v>0</v>
      </c>
      <c r="AJ20" s="194" t="s">
        <v>378</v>
      </c>
      <c r="AK20" s="194">
        <v>0.68030000000000002</v>
      </c>
      <c r="AL20" s="194">
        <v>0.25869999999999999</v>
      </c>
      <c r="AM20" s="194">
        <v>5.2400000000000002E-2</v>
      </c>
      <c r="AN20" s="194">
        <v>8.6E-3</v>
      </c>
      <c r="AO20" s="194">
        <v>0</v>
      </c>
      <c r="AP20" s="194" t="s">
        <v>378</v>
      </c>
      <c r="AQ20" s="268"/>
    </row>
    <row r="21" spans="1:43" s="161" customFormat="1">
      <c r="A21" s="268"/>
      <c r="B21" s="401" t="s">
        <v>572</v>
      </c>
      <c r="C21" s="48" t="s">
        <v>395</v>
      </c>
      <c r="D21" s="388"/>
      <c r="E21" s="388"/>
      <c r="F21" s="387" t="s">
        <v>397</v>
      </c>
      <c r="G21" s="387" t="s">
        <v>568</v>
      </c>
      <c r="H21" s="376">
        <v>0.46935773800000002</v>
      </c>
      <c r="I21" s="376">
        <v>8.0732146000000005E-2</v>
      </c>
      <c r="J21" s="376">
        <v>6.5206733000000003E-2</v>
      </c>
      <c r="K21" s="376">
        <v>0.178460533</v>
      </c>
      <c r="L21" s="376">
        <v>0.20624285000000001</v>
      </c>
      <c r="M21" s="389" t="s">
        <v>378</v>
      </c>
      <c r="N21" s="392">
        <f>'3a. Maintenance Expenditure'!T27+'3a. Maintenance Expenditure'!T28</f>
        <v>69.949364394430177</v>
      </c>
      <c r="O21" s="392">
        <f>'3a. Maintenance Expenditure'!U27+'3a. Maintenance Expenditure'!U28</f>
        <v>321.24193732543284</v>
      </c>
      <c r="P21" s="376">
        <v>0.4022</v>
      </c>
      <c r="Q21" s="376">
        <v>0.28360000000000002</v>
      </c>
      <c r="R21" s="376">
        <v>9.5000000000000001E-2</v>
      </c>
      <c r="S21" s="376">
        <v>0.21920000000000001</v>
      </c>
      <c r="T21" s="376">
        <v>0</v>
      </c>
      <c r="U21" s="376" t="s">
        <v>378</v>
      </c>
      <c r="V21" s="398">
        <v>589.62080060714345</v>
      </c>
      <c r="W21" s="398">
        <v>797.55264317047863</v>
      </c>
      <c r="X21" s="398">
        <v>878.6651289203437</v>
      </c>
      <c r="Y21" s="376">
        <v>0.22889999999999999</v>
      </c>
      <c r="Z21" s="376">
        <v>0.16919999999999999</v>
      </c>
      <c r="AA21" s="376">
        <v>0.22589999999999999</v>
      </c>
      <c r="AB21" s="376">
        <v>0.376</v>
      </c>
      <c r="AC21" s="376">
        <v>0</v>
      </c>
      <c r="AD21" s="376" t="s">
        <v>378</v>
      </c>
      <c r="AE21" s="376">
        <v>0.4022</v>
      </c>
      <c r="AF21" s="376">
        <v>0.28360000000000002</v>
      </c>
      <c r="AG21" s="376">
        <v>9.5000000000000001E-2</v>
      </c>
      <c r="AH21" s="376">
        <v>0.21920000000000001</v>
      </c>
      <c r="AI21" s="376">
        <v>0</v>
      </c>
      <c r="AJ21" s="376" t="s">
        <v>378</v>
      </c>
      <c r="AK21" s="376">
        <v>0.4022</v>
      </c>
      <c r="AL21" s="376">
        <v>0.28360000000000002</v>
      </c>
      <c r="AM21" s="376">
        <v>9.5000000000000001E-2</v>
      </c>
      <c r="AN21" s="376">
        <v>0.21920000000000001</v>
      </c>
      <c r="AO21" s="376">
        <v>0</v>
      </c>
      <c r="AP21" s="376" t="s">
        <v>378</v>
      </c>
      <c r="AQ21" s="268"/>
    </row>
    <row r="22" spans="1:43" s="161" customFormat="1">
      <c r="A22" s="268"/>
      <c r="B22" s="402"/>
      <c r="C22" s="48" t="s">
        <v>399</v>
      </c>
      <c r="D22" s="388"/>
      <c r="E22" s="388"/>
      <c r="F22" s="388"/>
      <c r="G22" s="405"/>
      <c r="H22" s="378"/>
      <c r="I22" s="378"/>
      <c r="J22" s="378"/>
      <c r="K22" s="378"/>
      <c r="L22" s="378"/>
      <c r="M22" s="391"/>
      <c r="N22" s="393"/>
      <c r="O22" s="393"/>
      <c r="P22" s="378"/>
      <c r="Q22" s="378"/>
      <c r="R22" s="378"/>
      <c r="S22" s="378"/>
      <c r="T22" s="378"/>
      <c r="U22" s="378"/>
      <c r="V22" s="400"/>
      <c r="W22" s="400"/>
      <c r="X22" s="400"/>
      <c r="Y22" s="378"/>
      <c r="Z22" s="378"/>
      <c r="AA22" s="378"/>
      <c r="AB22" s="378"/>
      <c r="AC22" s="378"/>
      <c r="AD22" s="378"/>
      <c r="AE22" s="378"/>
      <c r="AF22" s="378"/>
      <c r="AG22" s="378"/>
      <c r="AH22" s="378"/>
      <c r="AI22" s="378"/>
      <c r="AJ22" s="378"/>
      <c r="AK22" s="378"/>
      <c r="AL22" s="378"/>
      <c r="AM22" s="378"/>
      <c r="AN22" s="378"/>
      <c r="AO22" s="378"/>
      <c r="AP22" s="378"/>
      <c r="AQ22" s="268"/>
    </row>
    <row r="23" spans="1:43" s="161" customFormat="1">
      <c r="A23" s="268"/>
      <c r="B23" s="401" t="s">
        <v>573</v>
      </c>
      <c r="C23" s="48" t="s">
        <v>395</v>
      </c>
      <c r="D23" s="388"/>
      <c r="E23" s="388"/>
      <c r="F23" s="388"/>
      <c r="G23" s="387" t="s">
        <v>358</v>
      </c>
      <c r="H23" s="376">
        <v>0.32153244399999997</v>
      </c>
      <c r="I23" s="376">
        <v>9.0763212999999995E-2</v>
      </c>
      <c r="J23" s="376">
        <v>4.5231170000000001E-2</v>
      </c>
      <c r="K23" s="376">
        <v>0.33928392299999999</v>
      </c>
      <c r="L23" s="376">
        <v>0.20318924899999999</v>
      </c>
      <c r="M23" s="389" t="s">
        <v>378</v>
      </c>
      <c r="N23" s="393"/>
      <c r="O23" s="393"/>
      <c r="P23" s="376">
        <v>0.75949999999999995</v>
      </c>
      <c r="Q23" s="376">
        <v>0.19450000000000001</v>
      </c>
      <c r="R23" s="376">
        <v>4.4600000000000001E-2</v>
      </c>
      <c r="S23" s="376">
        <v>1.4E-3</v>
      </c>
      <c r="T23" s="376">
        <v>0</v>
      </c>
      <c r="U23" s="376" t="s">
        <v>378</v>
      </c>
      <c r="V23" s="398">
        <v>0</v>
      </c>
      <c r="W23" s="398">
        <v>0</v>
      </c>
      <c r="X23" s="398">
        <v>0</v>
      </c>
      <c r="Y23" s="376">
        <v>0.81559999999999999</v>
      </c>
      <c r="Z23" s="376">
        <v>0.1671</v>
      </c>
      <c r="AA23" s="376">
        <v>1.49E-2</v>
      </c>
      <c r="AB23" s="376">
        <v>2.5000000000000001E-3</v>
      </c>
      <c r="AC23" s="376">
        <v>0</v>
      </c>
      <c r="AD23" s="376" t="s">
        <v>378</v>
      </c>
      <c r="AE23" s="376">
        <v>0.75949999999999995</v>
      </c>
      <c r="AF23" s="376">
        <v>0.19450000000000001</v>
      </c>
      <c r="AG23" s="376">
        <v>4.4600000000000001E-2</v>
      </c>
      <c r="AH23" s="376">
        <v>1.4E-3</v>
      </c>
      <c r="AI23" s="376">
        <v>0</v>
      </c>
      <c r="AJ23" s="376" t="s">
        <v>378</v>
      </c>
      <c r="AK23" s="376">
        <v>0.75949999999999995</v>
      </c>
      <c r="AL23" s="376">
        <v>0.19450000000000001</v>
      </c>
      <c r="AM23" s="376">
        <v>4.4600000000000001E-2</v>
      </c>
      <c r="AN23" s="376">
        <v>1.4E-3</v>
      </c>
      <c r="AO23" s="376">
        <v>0</v>
      </c>
      <c r="AP23" s="376" t="s">
        <v>378</v>
      </c>
      <c r="AQ23" s="268"/>
    </row>
    <row r="24" spans="1:43" s="161" customFormat="1">
      <c r="A24" s="268"/>
      <c r="B24" s="402"/>
      <c r="C24" s="48" t="s">
        <v>399</v>
      </c>
      <c r="D24" s="388"/>
      <c r="E24" s="388"/>
      <c r="F24" s="403"/>
      <c r="G24" s="405"/>
      <c r="H24" s="378"/>
      <c r="I24" s="378"/>
      <c r="J24" s="378"/>
      <c r="K24" s="378"/>
      <c r="L24" s="378"/>
      <c r="M24" s="391"/>
      <c r="N24" s="394"/>
      <c r="O24" s="394"/>
      <c r="P24" s="378"/>
      <c r="Q24" s="378"/>
      <c r="R24" s="378"/>
      <c r="S24" s="378"/>
      <c r="T24" s="378"/>
      <c r="U24" s="378"/>
      <c r="V24" s="400"/>
      <c r="W24" s="400"/>
      <c r="X24" s="400"/>
      <c r="Y24" s="378"/>
      <c r="Z24" s="378"/>
      <c r="AA24" s="378"/>
      <c r="AB24" s="378"/>
      <c r="AC24" s="378"/>
      <c r="AD24" s="378"/>
      <c r="AE24" s="378"/>
      <c r="AF24" s="378"/>
      <c r="AG24" s="378"/>
      <c r="AH24" s="378"/>
      <c r="AI24" s="378"/>
      <c r="AJ24" s="378"/>
      <c r="AK24" s="378"/>
      <c r="AL24" s="378"/>
      <c r="AM24" s="378"/>
      <c r="AN24" s="378"/>
      <c r="AO24" s="378"/>
      <c r="AP24" s="378"/>
      <c r="AQ24" s="268"/>
    </row>
    <row r="25" spans="1:43">
      <c r="A25" s="268"/>
      <c r="B25" s="401" t="s">
        <v>402</v>
      </c>
      <c r="C25" s="48" t="s">
        <v>401</v>
      </c>
      <c r="D25" s="388"/>
      <c r="E25" s="388"/>
      <c r="F25" s="387" t="s">
        <v>574</v>
      </c>
      <c r="G25" s="387" t="s">
        <v>575</v>
      </c>
      <c r="H25" s="376">
        <v>0.72030000000000005</v>
      </c>
      <c r="I25" s="376">
        <v>0.1036</v>
      </c>
      <c r="J25" s="376">
        <v>8.0100000000000005E-2</v>
      </c>
      <c r="K25" s="376">
        <v>9.0300000000000005E-2</v>
      </c>
      <c r="L25" s="376">
        <v>5.7000000000000002E-3</v>
      </c>
      <c r="M25" s="389" t="s">
        <v>378</v>
      </c>
      <c r="N25" s="392">
        <f>'3a. Maintenance Expenditure'!T29+'3a. Maintenance Expenditure'!T30</f>
        <v>11.19722147953838</v>
      </c>
      <c r="O25" s="392">
        <f>'3a. Maintenance Expenditure'!U29+'3a. Maintenance Expenditure'!U30</f>
        <v>37.790705804817037</v>
      </c>
      <c r="P25" s="376">
        <v>0.73450000000000004</v>
      </c>
      <c r="Q25" s="376">
        <v>0.1177</v>
      </c>
      <c r="R25" s="376">
        <v>0.1079</v>
      </c>
      <c r="S25" s="376">
        <v>3.9899999999999998E-2</v>
      </c>
      <c r="T25" s="376">
        <v>0</v>
      </c>
      <c r="U25" s="376" t="s">
        <v>378</v>
      </c>
      <c r="V25" s="398">
        <v>151.83577127309573</v>
      </c>
      <c r="W25" s="398">
        <v>171.82181545071219</v>
      </c>
      <c r="X25" s="398">
        <v>193.68667150408689</v>
      </c>
      <c r="Y25" s="376">
        <v>0.55220000000000002</v>
      </c>
      <c r="Z25" s="376">
        <v>0.3347</v>
      </c>
      <c r="AA25" s="376">
        <v>0.1132</v>
      </c>
      <c r="AB25" s="376">
        <v>0</v>
      </c>
      <c r="AC25" s="376">
        <v>0</v>
      </c>
      <c r="AD25" s="376" t="s">
        <v>378</v>
      </c>
      <c r="AE25" s="376">
        <v>0.73450000000000004</v>
      </c>
      <c r="AF25" s="376">
        <v>0.1177</v>
      </c>
      <c r="AG25" s="376">
        <v>0.1079</v>
      </c>
      <c r="AH25" s="376">
        <v>3.9899999999999998E-2</v>
      </c>
      <c r="AI25" s="376">
        <v>0</v>
      </c>
      <c r="AJ25" s="376" t="s">
        <v>378</v>
      </c>
      <c r="AK25" s="376">
        <v>0.73450000000000004</v>
      </c>
      <c r="AL25" s="376">
        <v>0.1177</v>
      </c>
      <c r="AM25" s="376">
        <v>0.1079</v>
      </c>
      <c r="AN25" s="376">
        <v>3.9899999999999998E-2</v>
      </c>
      <c r="AO25" s="376">
        <v>0</v>
      </c>
      <c r="AP25" s="376" t="s">
        <v>378</v>
      </c>
      <c r="AQ25" s="268"/>
    </row>
    <row r="26" spans="1:43">
      <c r="A26" s="268"/>
      <c r="B26" s="402"/>
      <c r="C26" s="48" t="s">
        <v>405</v>
      </c>
      <c r="D26" s="388"/>
      <c r="E26" s="388"/>
      <c r="F26" s="405"/>
      <c r="G26" s="405"/>
      <c r="H26" s="378"/>
      <c r="I26" s="378"/>
      <c r="J26" s="378"/>
      <c r="K26" s="378"/>
      <c r="L26" s="378"/>
      <c r="M26" s="391"/>
      <c r="N26" s="394"/>
      <c r="O26" s="394"/>
      <c r="P26" s="378"/>
      <c r="Q26" s="378"/>
      <c r="R26" s="378"/>
      <c r="S26" s="378"/>
      <c r="T26" s="378"/>
      <c r="U26" s="378"/>
      <c r="V26" s="400"/>
      <c r="W26" s="400"/>
      <c r="X26" s="400"/>
      <c r="Y26" s="378"/>
      <c r="Z26" s="378"/>
      <c r="AA26" s="378"/>
      <c r="AB26" s="378"/>
      <c r="AC26" s="378"/>
      <c r="AD26" s="378"/>
      <c r="AE26" s="378"/>
      <c r="AF26" s="378"/>
      <c r="AG26" s="378"/>
      <c r="AH26" s="378"/>
      <c r="AI26" s="378"/>
      <c r="AJ26" s="378"/>
      <c r="AK26" s="378"/>
      <c r="AL26" s="378"/>
      <c r="AM26" s="378"/>
      <c r="AN26" s="378"/>
      <c r="AO26" s="378"/>
      <c r="AP26" s="378"/>
      <c r="AQ26" s="268"/>
    </row>
    <row r="27" spans="1:43">
      <c r="A27" s="268"/>
      <c r="B27" s="48" t="s">
        <v>408</v>
      </c>
      <c r="C27" s="48" t="s">
        <v>407</v>
      </c>
      <c r="D27" s="388"/>
      <c r="E27" s="388"/>
      <c r="F27" s="213" t="s">
        <v>576</v>
      </c>
      <c r="G27" s="213" t="s">
        <v>575</v>
      </c>
      <c r="H27" s="194">
        <v>0.62829999999999997</v>
      </c>
      <c r="I27" s="194">
        <v>0.37169999999999997</v>
      </c>
      <c r="J27" s="194">
        <v>0</v>
      </c>
      <c r="K27" s="194">
        <v>0</v>
      </c>
      <c r="L27" s="194">
        <v>0</v>
      </c>
      <c r="M27" s="190" t="s">
        <v>378</v>
      </c>
      <c r="N27" s="185">
        <f>'3a. Maintenance Expenditure'!T31</f>
        <v>0</v>
      </c>
      <c r="O27" s="185">
        <f>'3a. Maintenance Expenditure'!U31</f>
        <v>0</v>
      </c>
      <c r="P27" s="194">
        <v>0.30790000000000001</v>
      </c>
      <c r="Q27" s="194">
        <v>0.69210000000000005</v>
      </c>
      <c r="R27" s="194">
        <v>0</v>
      </c>
      <c r="S27" s="194">
        <v>5.0000000000000001E-3</v>
      </c>
      <c r="T27" s="194">
        <v>0</v>
      </c>
      <c r="U27" s="194" t="s">
        <v>378</v>
      </c>
      <c r="V27" s="274">
        <v>0</v>
      </c>
      <c r="W27" s="274">
        <v>0</v>
      </c>
      <c r="X27" s="274">
        <v>0</v>
      </c>
      <c r="Y27" s="194">
        <v>0</v>
      </c>
      <c r="Z27" s="194">
        <v>0</v>
      </c>
      <c r="AA27" s="194">
        <v>0</v>
      </c>
      <c r="AB27" s="194">
        <v>0</v>
      </c>
      <c r="AC27" s="194">
        <v>0</v>
      </c>
      <c r="AD27" s="194" t="s">
        <v>378</v>
      </c>
      <c r="AE27" s="194">
        <v>0.30790000000000001</v>
      </c>
      <c r="AF27" s="194">
        <v>0.69210000000000005</v>
      </c>
      <c r="AG27" s="194">
        <v>0</v>
      </c>
      <c r="AH27" s="194">
        <v>5.0000000000000001E-3</v>
      </c>
      <c r="AI27" s="194">
        <v>0</v>
      </c>
      <c r="AJ27" s="194" t="s">
        <v>378</v>
      </c>
      <c r="AK27" s="194">
        <v>0.30790000000000001</v>
      </c>
      <c r="AL27" s="194">
        <v>0.69210000000000005</v>
      </c>
      <c r="AM27" s="194">
        <v>0</v>
      </c>
      <c r="AN27" s="194">
        <v>5.0000000000000001E-3</v>
      </c>
      <c r="AO27" s="194">
        <v>0</v>
      </c>
      <c r="AP27" s="194" t="s">
        <v>378</v>
      </c>
      <c r="AQ27" s="268"/>
    </row>
    <row r="28" spans="1:43">
      <c r="A28" s="268"/>
      <c r="B28" s="401" t="s">
        <v>411</v>
      </c>
      <c r="C28" s="48" t="s">
        <v>410</v>
      </c>
      <c r="D28" s="388"/>
      <c r="E28" s="388"/>
      <c r="F28" s="387" t="s">
        <v>577</v>
      </c>
      <c r="G28" s="387" t="s">
        <v>575</v>
      </c>
      <c r="H28" s="376">
        <v>0.80659999999999998</v>
      </c>
      <c r="I28" s="376">
        <v>7.8100000000000003E-2</v>
      </c>
      <c r="J28" s="376">
        <v>5.3999999999999999E-2</v>
      </c>
      <c r="K28" s="376">
        <v>4.2700000000000002E-2</v>
      </c>
      <c r="L28" s="376">
        <v>1.8599999999999998E-2</v>
      </c>
      <c r="M28" s="389" t="s">
        <v>378</v>
      </c>
      <c r="N28" s="392">
        <f>'3a. Maintenance Expenditure'!T32+'3a. Maintenance Expenditure'!T33</f>
        <v>252.07001789149953</v>
      </c>
      <c r="O28" s="392">
        <f>'3a. Maintenance Expenditure'!U32+'3a. Maintenance Expenditure'!U33</f>
        <v>25.895242240117039</v>
      </c>
      <c r="P28" s="376">
        <v>0.73660000000000003</v>
      </c>
      <c r="Q28" s="376">
        <v>0.1245</v>
      </c>
      <c r="R28" s="376">
        <v>6.2399999999999997E-2</v>
      </c>
      <c r="S28" s="376">
        <v>7.6499999999999999E-2</v>
      </c>
      <c r="T28" s="376">
        <v>0</v>
      </c>
      <c r="U28" s="376" t="s">
        <v>378</v>
      </c>
      <c r="V28" s="398">
        <v>288.09390675318576</v>
      </c>
      <c r="W28" s="398">
        <v>322.18601055750423</v>
      </c>
      <c r="X28" s="398">
        <v>354.01426996120904</v>
      </c>
      <c r="Y28" s="376">
        <v>0.70269999999999999</v>
      </c>
      <c r="Z28" s="376">
        <v>0.24279999999999999</v>
      </c>
      <c r="AA28" s="376">
        <v>5.45E-2</v>
      </c>
      <c r="AB28" s="376">
        <v>0</v>
      </c>
      <c r="AC28" s="376">
        <v>0</v>
      </c>
      <c r="AD28" s="376" t="s">
        <v>378</v>
      </c>
      <c r="AE28" s="376">
        <v>0.73660000000000003</v>
      </c>
      <c r="AF28" s="376">
        <v>0.1245</v>
      </c>
      <c r="AG28" s="376">
        <v>6.2399999999999997E-2</v>
      </c>
      <c r="AH28" s="376">
        <v>7.6499999999999999E-2</v>
      </c>
      <c r="AI28" s="376">
        <v>0</v>
      </c>
      <c r="AJ28" s="376" t="s">
        <v>378</v>
      </c>
      <c r="AK28" s="376">
        <v>0.73660000000000003</v>
      </c>
      <c r="AL28" s="376">
        <v>0.1245</v>
      </c>
      <c r="AM28" s="376">
        <v>6.2399999999999997E-2</v>
      </c>
      <c r="AN28" s="376">
        <v>7.6499999999999999E-2</v>
      </c>
      <c r="AO28" s="376">
        <v>0</v>
      </c>
      <c r="AP28" s="376" t="s">
        <v>378</v>
      </c>
      <c r="AQ28" s="268"/>
    </row>
    <row r="29" spans="1:43">
      <c r="A29" s="268"/>
      <c r="B29" s="402"/>
      <c r="C29" s="48" t="s">
        <v>413</v>
      </c>
      <c r="D29" s="388"/>
      <c r="E29" s="388"/>
      <c r="F29" s="405"/>
      <c r="G29" s="405"/>
      <c r="H29" s="378"/>
      <c r="I29" s="378"/>
      <c r="J29" s="378"/>
      <c r="K29" s="378"/>
      <c r="L29" s="378"/>
      <c r="M29" s="391"/>
      <c r="N29" s="394"/>
      <c r="O29" s="394"/>
      <c r="P29" s="378"/>
      <c r="Q29" s="378"/>
      <c r="R29" s="378"/>
      <c r="S29" s="378"/>
      <c r="T29" s="378"/>
      <c r="U29" s="378"/>
      <c r="V29" s="400"/>
      <c r="W29" s="400"/>
      <c r="X29" s="400"/>
      <c r="Y29" s="378"/>
      <c r="Z29" s="378"/>
      <c r="AA29" s="378"/>
      <c r="AB29" s="378"/>
      <c r="AC29" s="378"/>
      <c r="AD29" s="378"/>
      <c r="AE29" s="378"/>
      <c r="AF29" s="378"/>
      <c r="AG29" s="378"/>
      <c r="AH29" s="378"/>
      <c r="AI29" s="378"/>
      <c r="AJ29" s="378"/>
      <c r="AK29" s="378"/>
      <c r="AL29" s="378"/>
      <c r="AM29" s="378"/>
      <c r="AN29" s="378"/>
      <c r="AO29" s="378"/>
      <c r="AP29" s="378"/>
      <c r="AQ29" s="268"/>
    </row>
    <row r="30" spans="1:43">
      <c r="A30" s="268"/>
      <c r="B30" s="48" t="s">
        <v>416</v>
      </c>
      <c r="C30" s="48" t="s">
        <v>415</v>
      </c>
      <c r="D30" s="403"/>
      <c r="E30" s="403"/>
      <c r="F30" s="213" t="s">
        <v>578</v>
      </c>
      <c r="G30" s="213" t="s">
        <v>575</v>
      </c>
      <c r="H30" s="194">
        <v>0.14530000000000001</v>
      </c>
      <c r="I30" s="194">
        <v>0.85470000000000002</v>
      </c>
      <c r="J30" s="194">
        <v>0</v>
      </c>
      <c r="K30" s="194">
        <v>0</v>
      </c>
      <c r="L30" s="194">
        <v>0</v>
      </c>
      <c r="M30" s="190" t="s">
        <v>378</v>
      </c>
      <c r="N30" s="185">
        <f>'3a. Maintenance Expenditure'!T34</f>
        <v>305.03240817661458</v>
      </c>
      <c r="O30" s="185">
        <f>'3a. Maintenance Expenditure'!U34</f>
        <v>236.0221960136949</v>
      </c>
      <c r="P30" s="194">
        <v>0.111</v>
      </c>
      <c r="Q30" s="194">
        <v>0.58909999999999996</v>
      </c>
      <c r="R30" s="194">
        <v>0.2999</v>
      </c>
      <c r="S30" s="194">
        <v>0</v>
      </c>
      <c r="T30" s="194">
        <v>0</v>
      </c>
      <c r="U30" s="194" t="s">
        <v>378</v>
      </c>
      <c r="V30" s="274">
        <v>572.8080959223073</v>
      </c>
      <c r="W30" s="274">
        <v>642.85729599976059</v>
      </c>
      <c r="X30" s="274">
        <v>676.34291044761108</v>
      </c>
      <c r="Y30" s="194">
        <v>0</v>
      </c>
      <c r="Z30" s="194">
        <v>0</v>
      </c>
      <c r="AA30" s="194">
        <v>0</v>
      </c>
      <c r="AB30" s="194">
        <v>0</v>
      </c>
      <c r="AC30" s="194">
        <v>0</v>
      </c>
      <c r="AD30" s="194" t="s">
        <v>378</v>
      </c>
      <c r="AE30" s="194">
        <v>0.111</v>
      </c>
      <c r="AF30" s="194">
        <v>0.58909999999999996</v>
      </c>
      <c r="AG30" s="194">
        <v>0.2999</v>
      </c>
      <c r="AH30" s="194">
        <v>0</v>
      </c>
      <c r="AI30" s="194">
        <v>0</v>
      </c>
      <c r="AJ30" s="194" t="s">
        <v>378</v>
      </c>
      <c r="AK30" s="194">
        <v>0.111</v>
      </c>
      <c r="AL30" s="194">
        <v>0.58909999999999996</v>
      </c>
      <c r="AM30" s="194">
        <v>0.2999</v>
      </c>
      <c r="AN30" s="194">
        <v>0</v>
      </c>
      <c r="AO30" s="194">
        <v>0</v>
      </c>
      <c r="AP30" s="194" t="s">
        <v>378</v>
      </c>
      <c r="AQ30" s="268"/>
    </row>
    <row r="31" spans="1:43">
      <c r="A31" s="268"/>
      <c r="B31" s="401" t="s">
        <v>449</v>
      </c>
      <c r="C31" s="48" t="s">
        <v>448</v>
      </c>
      <c r="D31" s="387" t="s">
        <v>579</v>
      </c>
      <c r="E31" s="387" t="s">
        <v>580</v>
      </c>
      <c r="F31" s="387" t="s">
        <v>581</v>
      </c>
      <c r="G31" s="387" t="s">
        <v>568</v>
      </c>
      <c r="H31" s="376">
        <v>0.45499193199999999</v>
      </c>
      <c r="I31" s="376">
        <v>7.4300146999999997E-2</v>
      </c>
      <c r="J31" s="376">
        <v>2.8274748999999998E-2</v>
      </c>
      <c r="K31" s="376">
        <v>4.7709254E-2</v>
      </c>
      <c r="L31" s="376">
        <v>0.39472391800000001</v>
      </c>
      <c r="M31" s="389" t="s">
        <v>378</v>
      </c>
      <c r="N31" s="395">
        <f>'3a. Maintenance Expenditure'!T49+'3a. Maintenance Expenditure'!T64+'3a. Maintenance Expenditure'!T77</f>
        <v>30.186395504127603</v>
      </c>
      <c r="O31" s="395">
        <f>'3a. Maintenance Expenditure'!U49+'3a. Maintenance Expenditure'!U64+'3a. Maintenance Expenditure'!U77</f>
        <v>25.83727086211557</v>
      </c>
      <c r="P31" s="376">
        <v>0.72450000000000003</v>
      </c>
      <c r="Q31" s="376">
        <v>0.23649999999999999</v>
      </c>
      <c r="R31" s="376">
        <v>1.7500000000000002E-2</v>
      </c>
      <c r="S31" s="376">
        <v>2.1600000000000001E-2</v>
      </c>
      <c r="T31" s="376">
        <v>0</v>
      </c>
      <c r="U31" s="376" t="s">
        <v>378</v>
      </c>
      <c r="V31" s="398">
        <v>42.36726358077712</v>
      </c>
      <c r="W31" s="398">
        <v>50.413097629571816</v>
      </c>
      <c r="X31" s="398">
        <v>60.628819342941838</v>
      </c>
      <c r="Y31" s="376">
        <v>0.31690000000000002</v>
      </c>
      <c r="Z31" s="376">
        <v>9.7299999999999998E-2</v>
      </c>
      <c r="AA31" s="376">
        <v>0.32869999999999999</v>
      </c>
      <c r="AB31" s="376">
        <v>0.25719999999999998</v>
      </c>
      <c r="AC31" s="376">
        <v>0</v>
      </c>
      <c r="AD31" s="376" t="s">
        <v>378</v>
      </c>
      <c r="AE31" s="376">
        <v>0.72450000000000003</v>
      </c>
      <c r="AF31" s="376">
        <v>0.23649999999999999</v>
      </c>
      <c r="AG31" s="376">
        <v>1.7500000000000002E-2</v>
      </c>
      <c r="AH31" s="376">
        <v>2.1600000000000001E-2</v>
      </c>
      <c r="AI31" s="376">
        <v>0</v>
      </c>
      <c r="AJ31" s="376" t="s">
        <v>378</v>
      </c>
      <c r="AK31" s="376">
        <v>0.72450000000000003</v>
      </c>
      <c r="AL31" s="376">
        <v>0.23649999999999999</v>
      </c>
      <c r="AM31" s="376">
        <v>1.7500000000000002E-2</v>
      </c>
      <c r="AN31" s="376">
        <v>2.1600000000000001E-2</v>
      </c>
      <c r="AO31" s="376">
        <v>0</v>
      </c>
      <c r="AP31" s="376" t="s">
        <v>378</v>
      </c>
      <c r="AQ31" s="268"/>
    </row>
    <row r="32" spans="1:43" s="162" customFormat="1">
      <c r="A32" s="268"/>
      <c r="B32" s="402"/>
      <c r="C32" s="48" t="s">
        <v>483</v>
      </c>
      <c r="D32" s="388"/>
      <c r="E32" s="388"/>
      <c r="F32" s="388"/>
      <c r="G32" s="404"/>
      <c r="H32" s="377"/>
      <c r="I32" s="377"/>
      <c r="J32" s="377"/>
      <c r="K32" s="377"/>
      <c r="L32" s="377"/>
      <c r="M32" s="390"/>
      <c r="N32" s="396"/>
      <c r="O32" s="396"/>
      <c r="P32" s="377"/>
      <c r="Q32" s="377"/>
      <c r="R32" s="377"/>
      <c r="S32" s="377"/>
      <c r="T32" s="377"/>
      <c r="U32" s="377"/>
      <c r="V32" s="399"/>
      <c r="W32" s="399"/>
      <c r="X32" s="399"/>
      <c r="Y32" s="377"/>
      <c r="Z32" s="377"/>
      <c r="AA32" s="377"/>
      <c r="AB32" s="377"/>
      <c r="AC32" s="377"/>
      <c r="AD32" s="377"/>
      <c r="AE32" s="377"/>
      <c r="AF32" s="377"/>
      <c r="AG32" s="377"/>
      <c r="AH32" s="377"/>
      <c r="AI32" s="377"/>
      <c r="AJ32" s="377"/>
      <c r="AK32" s="377"/>
      <c r="AL32" s="377"/>
      <c r="AM32" s="377"/>
      <c r="AN32" s="377"/>
      <c r="AO32" s="377"/>
      <c r="AP32" s="377"/>
      <c r="AQ32" s="268"/>
    </row>
    <row r="33" spans="1:43">
      <c r="A33" s="268"/>
      <c r="B33" s="402"/>
      <c r="C33" s="48" t="s">
        <v>506</v>
      </c>
      <c r="D33" s="388"/>
      <c r="E33" s="388"/>
      <c r="F33" s="388"/>
      <c r="G33" s="405"/>
      <c r="H33" s="378"/>
      <c r="I33" s="378"/>
      <c r="J33" s="378"/>
      <c r="K33" s="378"/>
      <c r="L33" s="378"/>
      <c r="M33" s="391"/>
      <c r="N33" s="397"/>
      <c r="O33" s="397"/>
      <c r="P33" s="378"/>
      <c r="Q33" s="378"/>
      <c r="R33" s="378"/>
      <c r="S33" s="378"/>
      <c r="T33" s="378"/>
      <c r="U33" s="378"/>
      <c r="V33" s="400"/>
      <c r="W33" s="400"/>
      <c r="X33" s="400"/>
      <c r="Y33" s="378"/>
      <c r="Z33" s="378"/>
      <c r="AA33" s="378"/>
      <c r="AB33" s="378"/>
      <c r="AC33" s="378"/>
      <c r="AD33" s="378"/>
      <c r="AE33" s="378"/>
      <c r="AF33" s="378"/>
      <c r="AG33" s="378"/>
      <c r="AH33" s="378"/>
      <c r="AI33" s="378"/>
      <c r="AJ33" s="378"/>
      <c r="AK33" s="378"/>
      <c r="AL33" s="378"/>
      <c r="AM33" s="378"/>
      <c r="AN33" s="378"/>
      <c r="AO33" s="378"/>
      <c r="AP33" s="378"/>
      <c r="AQ33" s="268"/>
    </row>
    <row r="34" spans="1:43">
      <c r="A34" s="268"/>
      <c r="B34" s="401" t="s">
        <v>452</v>
      </c>
      <c r="C34" s="48" t="s">
        <v>451</v>
      </c>
      <c r="D34" s="388"/>
      <c r="E34" s="388"/>
      <c r="F34" s="388"/>
      <c r="G34" s="387" t="s">
        <v>358</v>
      </c>
      <c r="H34" s="376">
        <v>0.331689546</v>
      </c>
      <c r="I34" s="376">
        <v>8.6498733999999994E-2</v>
      </c>
      <c r="J34" s="376">
        <v>5.5355636E-2</v>
      </c>
      <c r="K34" s="376">
        <v>0.246523613</v>
      </c>
      <c r="L34" s="376">
        <v>0.27993247100000002</v>
      </c>
      <c r="M34" s="389" t="s">
        <v>378</v>
      </c>
      <c r="N34" s="395">
        <f>'3a. Maintenance Expenditure'!T50+'3a. Maintenance Expenditure'!T65+'3a. Maintenance Expenditure'!T78</f>
        <v>90.65067043148288</v>
      </c>
      <c r="O34" s="395">
        <f>'3a. Maintenance Expenditure'!U50+'3a. Maintenance Expenditure'!U65+'3a. Maintenance Expenditure'!U78</f>
        <v>89.211937441514593</v>
      </c>
      <c r="P34" s="376">
        <v>0.63129999999999997</v>
      </c>
      <c r="Q34" s="376">
        <v>0.3201</v>
      </c>
      <c r="R34" s="376">
        <v>3.9100000000000003E-2</v>
      </c>
      <c r="S34" s="376">
        <v>9.4999999999999998E-3</v>
      </c>
      <c r="T34" s="376">
        <v>0</v>
      </c>
      <c r="U34" s="376" t="s">
        <v>378</v>
      </c>
      <c r="V34" s="398">
        <v>292.92229751216297</v>
      </c>
      <c r="W34" s="398">
        <v>377.70431913634718</v>
      </c>
      <c r="X34" s="398">
        <v>495.50152609877841</v>
      </c>
      <c r="Y34" s="376">
        <v>0.84470000000000001</v>
      </c>
      <c r="Z34" s="376">
        <v>0.1236</v>
      </c>
      <c r="AA34" s="376">
        <v>2.1000000000000001E-2</v>
      </c>
      <c r="AB34" s="376">
        <v>1.0800000000000001E-2</v>
      </c>
      <c r="AC34" s="376">
        <v>0</v>
      </c>
      <c r="AD34" s="376" t="s">
        <v>378</v>
      </c>
      <c r="AE34" s="376">
        <v>0.63129999999999997</v>
      </c>
      <c r="AF34" s="376">
        <v>0.3201</v>
      </c>
      <c r="AG34" s="376">
        <v>3.9100000000000003E-2</v>
      </c>
      <c r="AH34" s="376">
        <v>9.4999999999999998E-3</v>
      </c>
      <c r="AI34" s="376">
        <v>0</v>
      </c>
      <c r="AJ34" s="376" t="s">
        <v>378</v>
      </c>
      <c r="AK34" s="376">
        <v>0.63129999999999997</v>
      </c>
      <c r="AL34" s="376">
        <v>0.3201</v>
      </c>
      <c r="AM34" s="376">
        <v>3.9100000000000003E-2</v>
      </c>
      <c r="AN34" s="376">
        <v>9.4999999999999998E-3</v>
      </c>
      <c r="AO34" s="376">
        <v>0</v>
      </c>
      <c r="AP34" s="376" t="s">
        <v>378</v>
      </c>
      <c r="AQ34" s="268"/>
    </row>
    <row r="35" spans="1:43">
      <c r="A35" s="268"/>
      <c r="B35" s="402"/>
      <c r="C35" s="48" t="s">
        <v>485</v>
      </c>
      <c r="D35" s="388"/>
      <c r="E35" s="388"/>
      <c r="F35" s="388"/>
      <c r="G35" s="404"/>
      <c r="H35" s="377"/>
      <c r="I35" s="377"/>
      <c r="J35" s="377"/>
      <c r="K35" s="377"/>
      <c r="L35" s="377"/>
      <c r="M35" s="390"/>
      <c r="N35" s="396"/>
      <c r="O35" s="396"/>
      <c r="P35" s="377"/>
      <c r="Q35" s="377"/>
      <c r="R35" s="377"/>
      <c r="S35" s="377"/>
      <c r="T35" s="377"/>
      <c r="U35" s="377"/>
      <c r="V35" s="399"/>
      <c r="W35" s="399"/>
      <c r="X35" s="399"/>
      <c r="Y35" s="377"/>
      <c r="Z35" s="377"/>
      <c r="AA35" s="377"/>
      <c r="AB35" s="377"/>
      <c r="AC35" s="377"/>
      <c r="AD35" s="377"/>
      <c r="AE35" s="377"/>
      <c r="AF35" s="377"/>
      <c r="AG35" s="377"/>
      <c r="AH35" s="377"/>
      <c r="AI35" s="377"/>
      <c r="AJ35" s="377"/>
      <c r="AK35" s="377"/>
      <c r="AL35" s="377"/>
      <c r="AM35" s="377"/>
      <c r="AN35" s="377"/>
      <c r="AO35" s="377"/>
      <c r="AP35" s="377"/>
      <c r="AQ35" s="268"/>
    </row>
    <row r="36" spans="1:43">
      <c r="A36" s="268"/>
      <c r="B36" s="402"/>
      <c r="C36" s="48" t="s">
        <v>508</v>
      </c>
      <c r="D36" s="388"/>
      <c r="E36" s="403"/>
      <c r="F36" s="403"/>
      <c r="G36" s="405"/>
      <c r="H36" s="378"/>
      <c r="I36" s="378"/>
      <c r="J36" s="378"/>
      <c r="K36" s="378"/>
      <c r="L36" s="378"/>
      <c r="M36" s="391"/>
      <c r="N36" s="397"/>
      <c r="O36" s="397"/>
      <c r="P36" s="378"/>
      <c r="Q36" s="378"/>
      <c r="R36" s="378"/>
      <c r="S36" s="378"/>
      <c r="T36" s="378"/>
      <c r="U36" s="378"/>
      <c r="V36" s="400"/>
      <c r="W36" s="400"/>
      <c r="X36" s="400"/>
      <c r="Y36" s="378"/>
      <c r="Z36" s="378"/>
      <c r="AA36" s="378"/>
      <c r="AB36" s="378"/>
      <c r="AC36" s="378"/>
      <c r="AD36" s="378"/>
      <c r="AE36" s="378"/>
      <c r="AF36" s="378"/>
      <c r="AG36" s="378"/>
      <c r="AH36" s="378"/>
      <c r="AI36" s="378"/>
      <c r="AJ36" s="378"/>
      <c r="AK36" s="378"/>
      <c r="AL36" s="378"/>
      <c r="AM36" s="378"/>
      <c r="AN36" s="378"/>
      <c r="AO36" s="378"/>
      <c r="AP36" s="378"/>
      <c r="AQ36" s="268"/>
    </row>
    <row r="37" spans="1:43">
      <c r="A37" s="268"/>
      <c r="B37" s="401" t="s">
        <v>460</v>
      </c>
      <c r="C37" s="48" t="s">
        <v>459</v>
      </c>
      <c r="D37" s="388"/>
      <c r="E37" s="387" t="s">
        <v>582</v>
      </c>
      <c r="F37" s="387" t="s">
        <v>583</v>
      </c>
      <c r="G37" s="387" t="s">
        <v>568</v>
      </c>
      <c r="H37" s="376">
        <v>0.49844642700000003</v>
      </c>
      <c r="I37" s="376">
        <v>0.122130901</v>
      </c>
      <c r="J37" s="376">
        <v>6.8056530000000004E-2</v>
      </c>
      <c r="K37" s="376">
        <v>0.229277338</v>
      </c>
      <c r="L37" s="376">
        <v>8.2088804000000001E-2</v>
      </c>
      <c r="M37" s="389" t="s">
        <v>378</v>
      </c>
      <c r="N37" s="392">
        <f>'3a. Maintenance Expenditure'!T54+'3a. Maintenance Expenditure'!T56+'3a. Maintenance Expenditure'!T69+'3a. Maintenance Expenditure'!T71</f>
        <v>205.89728648226856</v>
      </c>
      <c r="O37" s="392">
        <f>'3a. Maintenance Expenditure'!U54+'3a. Maintenance Expenditure'!U56+'3a. Maintenance Expenditure'!U69+'3a. Maintenance Expenditure'!U71</f>
        <v>212.06115141268688</v>
      </c>
      <c r="P37" s="376">
        <v>0.41660000000000003</v>
      </c>
      <c r="Q37" s="376">
        <v>0.20949999999999999</v>
      </c>
      <c r="R37" s="376">
        <v>0.12330000000000001</v>
      </c>
      <c r="S37" s="376">
        <v>0.25059999999999999</v>
      </c>
      <c r="T37" s="376">
        <v>0</v>
      </c>
      <c r="U37" s="376" t="s">
        <v>378</v>
      </c>
      <c r="V37" s="398">
        <v>359.96002899754524</v>
      </c>
      <c r="W37" s="398">
        <v>398.44140511405362</v>
      </c>
      <c r="X37" s="398">
        <v>444.84290103192103</v>
      </c>
      <c r="Y37" s="376">
        <v>0.17599999999999999</v>
      </c>
      <c r="Z37" s="376">
        <v>0.16700000000000001</v>
      </c>
      <c r="AA37" s="376">
        <v>0.18279999999999999</v>
      </c>
      <c r="AB37" s="376">
        <v>0.47420000000000001</v>
      </c>
      <c r="AC37" s="376">
        <v>0</v>
      </c>
      <c r="AD37" s="376" t="s">
        <v>378</v>
      </c>
      <c r="AE37" s="376">
        <v>0.41660000000000003</v>
      </c>
      <c r="AF37" s="376">
        <v>0.20949999999999999</v>
      </c>
      <c r="AG37" s="376">
        <v>0.12330000000000001</v>
      </c>
      <c r="AH37" s="376">
        <v>0.25059999999999999</v>
      </c>
      <c r="AI37" s="376">
        <v>0</v>
      </c>
      <c r="AJ37" s="376" t="s">
        <v>378</v>
      </c>
      <c r="AK37" s="376">
        <v>0.41660000000000003</v>
      </c>
      <c r="AL37" s="376">
        <v>0.20949999999999999</v>
      </c>
      <c r="AM37" s="376">
        <v>0.12330000000000001</v>
      </c>
      <c r="AN37" s="376">
        <v>0.25059999999999999</v>
      </c>
      <c r="AO37" s="376">
        <v>0</v>
      </c>
      <c r="AP37" s="376" t="s">
        <v>378</v>
      </c>
      <c r="AQ37" s="268"/>
    </row>
    <row r="38" spans="1:43">
      <c r="A38" s="268"/>
      <c r="B38" s="401"/>
      <c r="C38" s="48" t="s">
        <v>465</v>
      </c>
      <c r="D38" s="388"/>
      <c r="E38" s="388"/>
      <c r="F38" s="388"/>
      <c r="G38" s="388"/>
      <c r="H38" s="377"/>
      <c r="I38" s="377"/>
      <c r="J38" s="377"/>
      <c r="K38" s="377"/>
      <c r="L38" s="377"/>
      <c r="M38" s="390"/>
      <c r="N38" s="393"/>
      <c r="O38" s="393"/>
      <c r="P38" s="377"/>
      <c r="Q38" s="377"/>
      <c r="R38" s="377"/>
      <c r="S38" s="377"/>
      <c r="T38" s="377"/>
      <c r="U38" s="377"/>
      <c r="V38" s="399"/>
      <c r="W38" s="399"/>
      <c r="X38" s="399"/>
      <c r="Y38" s="377"/>
      <c r="Z38" s="377"/>
      <c r="AA38" s="377"/>
      <c r="AB38" s="377"/>
      <c r="AC38" s="377"/>
      <c r="AD38" s="377"/>
      <c r="AE38" s="377"/>
      <c r="AF38" s="377"/>
      <c r="AG38" s="377"/>
      <c r="AH38" s="377"/>
      <c r="AI38" s="377"/>
      <c r="AJ38" s="377"/>
      <c r="AK38" s="377"/>
      <c r="AL38" s="377"/>
      <c r="AM38" s="377"/>
      <c r="AN38" s="377"/>
      <c r="AO38" s="377"/>
      <c r="AP38" s="377"/>
      <c r="AQ38" s="268"/>
    </row>
    <row r="39" spans="1:43">
      <c r="A39" s="268"/>
      <c r="B39" s="402"/>
      <c r="C39" s="48" t="s">
        <v>491</v>
      </c>
      <c r="D39" s="388"/>
      <c r="E39" s="388"/>
      <c r="F39" s="388"/>
      <c r="G39" s="404"/>
      <c r="H39" s="377"/>
      <c r="I39" s="377"/>
      <c r="J39" s="377"/>
      <c r="K39" s="377"/>
      <c r="L39" s="377"/>
      <c r="M39" s="390"/>
      <c r="N39" s="393"/>
      <c r="O39" s="393"/>
      <c r="P39" s="377"/>
      <c r="Q39" s="377"/>
      <c r="R39" s="377"/>
      <c r="S39" s="377"/>
      <c r="T39" s="377"/>
      <c r="U39" s="377"/>
      <c r="V39" s="399"/>
      <c r="W39" s="399"/>
      <c r="X39" s="399"/>
      <c r="Y39" s="377"/>
      <c r="Z39" s="377"/>
      <c r="AA39" s="377"/>
      <c r="AB39" s="377"/>
      <c r="AC39" s="377"/>
      <c r="AD39" s="377"/>
      <c r="AE39" s="377"/>
      <c r="AF39" s="377"/>
      <c r="AG39" s="377"/>
      <c r="AH39" s="377"/>
      <c r="AI39" s="377"/>
      <c r="AJ39" s="377"/>
      <c r="AK39" s="377"/>
      <c r="AL39" s="377"/>
      <c r="AM39" s="377"/>
      <c r="AN39" s="377"/>
      <c r="AO39" s="377"/>
      <c r="AP39" s="377"/>
      <c r="AQ39" s="268"/>
    </row>
    <row r="40" spans="1:43">
      <c r="A40" s="268"/>
      <c r="B40" s="402"/>
      <c r="C40" s="48" t="s">
        <v>494</v>
      </c>
      <c r="D40" s="388"/>
      <c r="E40" s="388"/>
      <c r="F40" s="388"/>
      <c r="G40" s="405"/>
      <c r="H40" s="378"/>
      <c r="I40" s="378"/>
      <c r="J40" s="378"/>
      <c r="K40" s="378"/>
      <c r="L40" s="378"/>
      <c r="M40" s="391"/>
      <c r="N40" s="394"/>
      <c r="O40" s="394"/>
      <c r="P40" s="378"/>
      <c r="Q40" s="378"/>
      <c r="R40" s="378"/>
      <c r="S40" s="378"/>
      <c r="T40" s="378"/>
      <c r="U40" s="378"/>
      <c r="V40" s="400"/>
      <c r="W40" s="400"/>
      <c r="X40" s="400"/>
      <c r="Y40" s="378"/>
      <c r="Z40" s="378"/>
      <c r="AA40" s="378"/>
      <c r="AB40" s="378"/>
      <c r="AC40" s="378"/>
      <c r="AD40" s="378"/>
      <c r="AE40" s="378"/>
      <c r="AF40" s="378"/>
      <c r="AG40" s="378"/>
      <c r="AH40" s="378"/>
      <c r="AI40" s="378"/>
      <c r="AJ40" s="378"/>
      <c r="AK40" s="378"/>
      <c r="AL40" s="378"/>
      <c r="AM40" s="378"/>
      <c r="AN40" s="378"/>
      <c r="AO40" s="378"/>
      <c r="AP40" s="378"/>
      <c r="AQ40" s="268"/>
    </row>
    <row r="41" spans="1:43">
      <c r="A41" s="268"/>
      <c r="B41" s="401" t="s">
        <v>464</v>
      </c>
      <c r="C41" s="48" t="s">
        <v>463</v>
      </c>
      <c r="D41" s="388"/>
      <c r="E41" s="388"/>
      <c r="F41" s="388"/>
      <c r="G41" s="387" t="s">
        <v>358</v>
      </c>
      <c r="H41" s="376">
        <v>0.32676164800000002</v>
      </c>
      <c r="I41" s="376">
        <v>0.101989475</v>
      </c>
      <c r="J41" s="376">
        <v>6.6846361000000007E-2</v>
      </c>
      <c r="K41" s="376">
        <v>0.37145424199999999</v>
      </c>
      <c r="L41" s="376">
        <v>0.13294827400000001</v>
      </c>
      <c r="M41" s="389" t="s">
        <v>378</v>
      </c>
      <c r="N41" s="392">
        <f>'3a. Maintenance Expenditure'!T55+'3a. Maintenance Expenditure'!T57+'3a. Maintenance Expenditure'!T70+'3a. Maintenance Expenditure'!T72</f>
        <v>411.95050617902234</v>
      </c>
      <c r="O41" s="392">
        <f>'3a. Maintenance Expenditure'!U55+'3a. Maintenance Expenditure'!U57+'3a. Maintenance Expenditure'!U70+'3a. Maintenance Expenditure'!U72</f>
        <v>206.16716174796886</v>
      </c>
      <c r="P41" s="376">
        <v>0.66090000000000004</v>
      </c>
      <c r="Q41" s="376">
        <v>0.27189999999999998</v>
      </c>
      <c r="R41" s="376">
        <v>5.4300000000000001E-2</v>
      </c>
      <c r="S41" s="376">
        <v>1.29E-2</v>
      </c>
      <c r="T41" s="376">
        <v>0</v>
      </c>
      <c r="U41" s="376" t="s">
        <v>378</v>
      </c>
      <c r="V41" s="398">
        <v>935.14345309637292</v>
      </c>
      <c r="W41" s="398">
        <v>1243.4520025303059</v>
      </c>
      <c r="X41" s="398">
        <v>1295.2208512117152</v>
      </c>
      <c r="Y41" s="376">
        <v>0.78400000000000003</v>
      </c>
      <c r="Z41" s="376">
        <v>0.17399999999999999</v>
      </c>
      <c r="AA41" s="376">
        <v>3.0700000000000002E-2</v>
      </c>
      <c r="AB41" s="376">
        <v>1.1299999999999999E-2</v>
      </c>
      <c r="AC41" s="376">
        <v>0</v>
      </c>
      <c r="AD41" s="376" t="s">
        <v>378</v>
      </c>
      <c r="AE41" s="376">
        <v>0.66090000000000004</v>
      </c>
      <c r="AF41" s="376">
        <v>0.27189999999999998</v>
      </c>
      <c r="AG41" s="376">
        <v>5.4300000000000001E-2</v>
      </c>
      <c r="AH41" s="376">
        <v>1.29E-2</v>
      </c>
      <c r="AI41" s="376">
        <v>0</v>
      </c>
      <c r="AJ41" s="376" t="s">
        <v>378</v>
      </c>
      <c r="AK41" s="376">
        <v>0.66090000000000004</v>
      </c>
      <c r="AL41" s="376">
        <v>0.27189999999999998</v>
      </c>
      <c r="AM41" s="376">
        <v>5.4300000000000001E-2</v>
      </c>
      <c r="AN41" s="376">
        <v>1.29E-2</v>
      </c>
      <c r="AO41" s="376">
        <v>0</v>
      </c>
      <c r="AP41" s="376" t="s">
        <v>378</v>
      </c>
      <c r="AQ41" s="268"/>
    </row>
    <row r="42" spans="1:43">
      <c r="A42" s="268"/>
      <c r="B42" s="402"/>
      <c r="C42" s="48" t="s">
        <v>467</v>
      </c>
      <c r="D42" s="388"/>
      <c r="E42" s="388"/>
      <c r="F42" s="388"/>
      <c r="G42" s="404"/>
      <c r="H42" s="377"/>
      <c r="I42" s="377"/>
      <c r="J42" s="377"/>
      <c r="K42" s="377"/>
      <c r="L42" s="377"/>
      <c r="M42" s="390"/>
      <c r="N42" s="393"/>
      <c r="O42" s="393"/>
      <c r="P42" s="377"/>
      <c r="Q42" s="377"/>
      <c r="R42" s="377"/>
      <c r="S42" s="377"/>
      <c r="T42" s="377"/>
      <c r="U42" s="377"/>
      <c r="V42" s="399"/>
      <c r="W42" s="399"/>
      <c r="X42" s="399"/>
      <c r="Y42" s="377"/>
      <c r="Z42" s="377"/>
      <c r="AA42" s="377"/>
      <c r="AB42" s="377"/>
      <c r="AC42" s="377"/>
      <c r="AD42" s="377"/>
      <c r="AE42" s="377"/>
      <c r="AF42" s="377"/>
      <c r="AG42" s="377"/>
      <c r="AH42" s="377"/>
      <c r="AI42" s="377"/>
      <c r="AJ42" s="377"/>
      <c r="AK42" s="377"/>
      <c r="AL42" s="377"/>
      <c r="AM42" s="377"/>
      <c r="AN42" s="377"/>
      <c r="AO42" s="377"/>
      <c r="AP42" s="377"/>
      <c r="AQ42" s="268"/>
    </row>
    <row r="43" spans="1:43">
      <c r="A43" s="268"/>
      <c r="B43" s="402"/>
      <c r="C43" s="48" t="s">
        <v>493</v>
      </c>
      <c r="D43" s="388"/>
      <c r="E43" s="388"/>
      <c r="F43" s="388"/>
      <c r="G43" s="404"/>
      <c r="H43" s="377"/>
      <c r="I43" s="377"/>
      <c r="J43" s="377"/>
      <c r="K43" s="377"/>
      <c r="L43" s="377"/>
      <c r="M43" s="390"/>
      <c r="N43" s="393"/>
      <c r="O43" s="393"/>
      <c r="P43" s="377"/>
      <c r="Q43" s="377"/>
      <c r="R43" s="377"/>
      <c r="S43" s="377"/>
      <c r="T43" s="377"/>
      <c r="U43" s="377"/>
      <c r="V43" s="399"/>
      <c r="W43" s="399"/>
      <c r="X43" s="399"/>
      <c r="Y43" s="377"/>
      <c r="Z43" s="377"/>
      <c r="AA43" s="377"/>
      <c r="AB43" s="377"/>
      <c r="AC43" s="377"/>
      <c r="AD43" s="377"/>
      <c r="AE43" s="377"/>
      <c r="AF43" s="377"/>
      <c r="AG43" s="377"/>
      <c r="AH43" s="377"/>
      <c r="AI43" s="377"/>
      <c r="AJ43" s="377"/>
      <c r="AK43" s="377"/>
      <c r="AL43" s="377"/>
      <c r="AM43" s="377"/>
      <c r="AN43" s="377"/>
      <c r="AO43" s="377"/>
      <c r="AP43" s="377"/>
      <c r="AQ43" s="268"/>
    </row>
    <row r="44" spans="1:43">
      <c r="A44" s="268"/>
      <c r="B44" s="402"/>
      <c r="C44" s="48" t="s">
        <v>496</v>
      </c>
      <c r="D44" s="388"/>
      <c r="E44" s="388"/>
      <c r="F44" s="403"/>
      <c r="G44" s="405"/>
      <c r="H44" s="378"/>
      <c r="I44" s="378"/>
      <c r="J44" s="378"/>
      <c r="K44" s="378"/>
      <c r="L44" s="378"/>
      <c r="M44" s="391"/>
      <c r="N44" s="394"/>
      <c r="O44" s="394"/>
      <c r="P44" s="378"/>
      <c r="Q44" s="378"/>
      <c r="R44" s="378"/>
      <c r="S44" s="378"/>
      <c r="T44" s="378"/>
      <c r="U44" s="378"/>
      <c r="V44" s="400"/>
      <c r="W44" s="400"/>
      <c r="X44" s="400"/>
      <c r="Y44" s="378"/>
      <c r="Z44" s="378"/>
      <c r="AA44" s="378"/>
      <c r="AB44" s="378"/>
      <c r="AC44" s="378"/>
      <c r="AD44" s="378"/>
      <c r="AE44" s="378"/>
      <c r="AF44" s="378"/>
      <c r="AG44" s="378"/>
      <c r="AH44" s="378"/>
      <c r="AI44" s="378"/>
      <c r="AJ44" s="378"/>
      <c r="AK44" s="378"/>
      <c r="AL44" s="378"/>
      <c r="AM44" s="378"/>
      <c r="AN44" s="378"/>
      <c r="AO44" s="378"/>
      <c r="AP44" s="378"/>
      <c r="AQ44" s="268"/>
    </row>
    <row r="45" spans="1:43">
      <c r="A45" s="268"/>
      <c r="B45" s="48" t="s">
        <v>469</v>
      </c>
      <c r="C45" s="48" t="s">
        <v>468</v>
      </c>
      <c r="D45" s="388"/>
      <c r="E45" s="388"/>
      <c r="F45" s="387" t="s">
        <v>584</v>
      </c>
      <c r="G45" s="256" t="s">
        <v>568</v>
      </c>
      <c r="H45" s="195">
        <v>0.29421487600000001</v>
      </c>
      <c r="I45" s="195">
        <v>8.4297521E-2</v>
      </c>
      <c r="J45" s="195">
        <v>1.8181817999999999E-2</v>
      </c>
      <c r="K45" s="195">
        <v>0.19669421500000001</v>
      </c>
      <c r="L45" s="195">
        <v>0.40661156999999998</v>
      </c>
      <c r="M45" s="190" t="s">
        <v>378</v>
      </c>
      <c r="N45" s="185">
        <f>'3a. Maintenance Expenditure'!T58</f>
        <v>41.822995261747252</v>
      </c>
      <c r="O45" s="185">
        <f>'3a. Maintenance Expenditure'!U58</f>
        <v>22.185517868695218</v>
      </c>
      <c r="P45" s="195">
        <v>0.3468</v>
      </c>
      <c r="Q45" s="195">
        <v>0.20519999999999999</v>
      </c>
      <c r="R45" s="195">
        <v>8.6699999999999999E-2</v>
      </c>
      <c r="S45" s="195">
        <v>0.36130000000000001</v>
      </c>
      <c r="T45" s="195">
        <v>0</v>
      </c>
      <c r="U45" s="195" t="s">
        <v>378</v>
      </c>
      <c r="V45" s="275">
        <v>2.3970437692806348</v>
      </c>
      <c r="W45" s="275">
        <v>2.8927043090248072</v>
      </c>
      <c r="X45" s="275">
        <v>3.2279297933573514</v>
      </c>
      <c r="Y45" s="195">
        <v>0.19650000000000001</v>
      </c>
      <c r="Z45" s="195">
        <v>6.3600000000000004E-2</v>
      </c>
      <c r="AA45" s="195">
        <v>9.2499999999999999E-2</v>
      </c>
      <c r="AB45" s="195">
        <v>0.64739999999999998</v>
      </c>
      <c r="AC45" s="195">
        <v>0</v>
      </c>
      <c r="AD45" s="195" t="s">
        <v>378</v>
      </c>
      <c r="AE45" s="195">
        <v>0.3468</v>
      </c>
      <c r="AF45" s="195">
        <v>0.20519999999999999</v>
      </c>
      <c r="AG45" s="195">
        <v>8.6699999999999999E-2</v>
      </c>
      <c r="AH45" s="195">
        <v>0.36130000000000001</v>
      </c>
      <c r="AI45" s="195">
        <v>0</v>
      </c>
      <c r="AJ45" s="195" t="s">
        <v>378</v>
      </c>
      <c r="AK45" s="195">
        <v>0.3468</v>
      </c>
      <c r="AL45" s="195">
        <v>0.20519999999999999</v>
      </c>
      <c r="AM45" s="195">
        <v>8.6699999999999999E-2</v>
      </c>
      <c r="AN45" s="195">
        <v>0.36130000000000001</v>
      </c>
      <c r="AO45" s="195">
        <v>0</v>
      </c>
      <c r="AP45" s="195" t="s">
        <v>378</v>
      </c>
      <c r="AQ45" s="268"/>
    </row>
    <row r="46" spans="1:43">
      <c r="A46" s="268"/>
      <c r="B46" s="48" t="s">
        <v>472</v>
      </c>
      <c r="C46" s="48" t="s">
        <v>471</v>
      </c>
      <c r="D46" s="388"/>
      <c r="E46" s="388"/>
      <c r="F46" s="388"/>
      <c r="G46" s="256" t="s">
        <v>358</v>
      </c>
      <c r="H46" s="195">
        <v>0.15468531499999999</v>
      </c>
      <c r="I46" s="195">
        <v>4.1678321999999997E-2</v>
      </c>
      <c r="J46" s="195">
        <v>3.9720279999999997E-2</v>
      </c>
      <c r="K46" s="195">
        <v>0.228251748</v>
      </c>
      <c r="L46" s="195">
        <v>0.53566433599999996</v>
      </c>
      <c r="M46" s="190" t="s">
        <v>378</v>
      </c>
      <c r="N46" s="185">
        <f>'3a. Maintenance Expenditure'!T59</f>
        <v>27.881996841164835</v>
      </c>
      <c r="O46" s="185">
        <f>'3a. Maintenance Expenditure'!U59</f>
        <v>14.790345245796813</v>
      </c>
      <c r="P46" s="195">
        <v>0.61399999999999999</v>
      </c>
      <c r="Q46" s="195">
        <v>0.28010000000000002</v>
      </c>
      <c r="R46" s="195">
        <v>7.17E-2</v>
      </c>
      <c r="S46" s="195">
        <v>3.4200000000000001E-2</v>
      </c>
      <c r="T46" s="195">
        <v>0</v>
      </c>
      <c r="U46" s="195" t="s">
        <v>378</v>
      </c>
      <c r="V46" s="275">
        <v>72.302886508569628</v>
      </c>
      <c r="W46" s="275">
        <v>65.386972496956304</v>
      </c>
      <c r="X46" s="275">
        <v>67.716334835670324</v>
      </c>
      <c r="Y46" s="195">
        <v>0.77310000000000001</v>
      </c>
      <c r="Z46" s="195">
        <v>0.17469999999999999</v>
      </c>
      <c r="AA46" s="195">
        <v>2.3900000000000001E-2</v>
      </c>
      <c r="AB46" s="195">
        <v>2.8299999999999999E-2</v>
      </c>
      <c r="AC46" s="195">
        <v>0</v>
      </c>
      <c r="AD46" s="195" t="s">
        <v>378</v>
      </c>
      <c r="AE46" s="195">
        <v>0.61399999999999999</v>
      </c>
      <c r="AF46" s="195">
        <v>0.28010000000000002</v>
      </c>
      <c r="AG46" s="195">
        <v>7.17E-2</v>
      </c>
      <c r="AH46" s="195">
        <v>3.4200000000000001E-2</v>
      </c>
      <c r="AI46" s="195">
        <v>0</v>
      </c>
      <c r="AJ46" s="195" t="s">
        <v>378</v>
      </c>
      <c r="AK46" s="195">
        <v>0.61399999999999999</v>
      </c>
      <c r="AL46" s="195">
        <v>0.28010000000000002</v>
      </c>
      <c r="AM46" s="195">
        <v>7.17E-2</v>
      </c>
      <c r="AN46" s="195">
        <v>3.4200000000000001E-2</v>
      </c>
      <c r="AO46" s="195">
        <v>0</v>
      </c>
      <c r="AP46" s="195" t="s">
        <v>378</v>
      </c>
      <c r="AQ46" s="268"/>
    </row>
    <row r="47" spans="1:43">
      <c r="A47" s="268"/>
      <c r="B47" s="48" t="s">
        <v>585</v>
      </c>
      <c r="C47" s="186"/>
      <c r="D47" s="384" t="s">
        <v>586</v>
      </c>
      <c r="E47" s="385"/>
      <c r="F47" s="385"/>
      <c r="G47" s="386"/>
      <c r="H47" s="196"/>
      <c r="I47" s="196"/>
      <c r="J47" s="196"/>
      <c r="K47" s="196"/>
      <c r="L47" s="196"/>
      <c r="M47" s="191"/>
      <c r="N47" s="185">
        <f>SUM(N13:N46)</f>
        <v>1961.4434808577842</v>
      </c>
      <c r="O47" s="185">
        <f>SUM(O13:O46)</f>
        <v>1513.3211625130284</v>
      </c>
      <c r="P47" s="196"/>
      <c r="Q47" s="196"/>
      <c r="R47" s="196"/>
      <c r="S47" s="196"/>
      <c r="T47" s="196"/>
      <c r="U47" s="191"/>
      <c r="V47" s="276">
        <v>4517.9010159164272</v>
      </c>
      <c r="W47" s="276">
        <v>5415.871476846969</v>
      </c>
      <c r="X47" s="276">
        <v>5977.2906841362083</v>
      </c>
      <c r="Y47" s="196"/>
      <c r="Z47" s="196"/>
      <c r="AA47" s="196"/>
      <c r="AB47" s="196"/>
      <c r="AC47" s="196"/>
      <c r="AD47" s="191"/>
      <c r="AE47" s="196"/>
      <c r="AF47" s="196"/>
      <c r="AG47" s="196"/>
      <c r="AH47" s="196"/>
      <c r="AI47" s="196"/>
      <c r="AJ47" s="191"/>
      <c r="AK47" s="196"/>
      <c r="AL47" s="196"/>
      <c r="AM47" s="196"/>
      <c r="AN47" s="196"/>
      <c r="AO47" s="196"/>
      <c r="AP47" s="191"/>
      <c r="AQ47" s="268"/>
    </row>
    <row r="48" spans="1:43">
      <c r="A48" s="268"/>
      <c r="B48" s="48" t="s">
        <v>587</v>
      </c>
      <c r="C48" s="48" t="s">
        <v>365</v>
      </c>
      <c r="D48" s="49" t="s">
        <v>155</v>
      </c>
      <c r="E48" s="49" t="s">
        <v>349</v>
      </c>
      <c r="F48" s="49" t="s">
        <v>367</v>
      </c>
      <c r="G48" s="198" t="s">
        <v>368</v>
      </c>
      <c r="H48" s="197"/>
      <c r="I48" s="197"/>
      <c r="J48" s="197"/>
      <c r="K48" s="197"/>
      <c r="L48" s="197"/>
      <c r="M48" s="192"/>
      <c r="N48" s="201">
        <f>'3a. Maintenance Expenditure'!T16</f>
        <v>68.1730937992359</v>
      </c>
      <c r="O48" s="201">
        <f>'3a. Maintenance Expenditure'!U16</f>
        <v>226.6797080041369</v>
      </c>
      <c r="P48" s="197"/>
      <c r="Q48" s="197"/>
      <c r="R48" s="197"/>
      <c r="S48" s="197"/>
      <c r="T48" s="197"/>
      <c r="U48" s="192"/>
      <c r="V48" s="277">
        <v>62.413909642155545</v>
      </c>
      <c r="W48" s="277">
        <v>62.413909642155545</v>
      </c>
      <c r="X48" s="277">
        <v>62.413909642155545</v>
      </c>
      <c r="Y48" s="197"/>
      <c r="Z48" s="197"/>
      <c r="AA48" s="197"/>
      <c r="AB48" s="197"/>
      <c r="AC48" s="197"/>
      <c r="AD48" s="192"/>
      <c r="AE48" s="197"/>
      <c r="AF48" s="197"/>
      <c r="AG48" s="197"/>
      <c r="AH48" s="197"/>
      <c r="AI48" s="197"/>
      <c r="AJ48" s="192"/>
      <c r="AK48" s="197"/>
      <c r="AL48" s="197"/>
      <c r="AM48" s="197"/>
      <c r="AN48" s="197"/>
      <c r="AO48" s="197"/>
      <c r="AP48" s="192"/>
      <c r="AQ48" s="268"/>
    </row>
    <row r="49" spans="1:43">
      <c r="A49" s="268"/>
      <c r="B49" s="48" t="s">
        <v>588</v>
      </c>
      <c r="C49" s="48" t="s">
        <v>370</v>
      </c>
      <c r="D49" s="49" t="s">
        <v>155</v>
      </c>
      <c r="E49" s="49" t="s">
        <v>349</v>
      </c>
      <c r="F49" s="49" t="s">
        <v>367</v>
      </c>
      <c r="G49" s="198" t="s">
        <v>371</v>
      </c>
      <c r="H49" s="197"/>
      <c r="I49" s="197"/>
      <c r="J49" s="197"/>
      <c r="K49" s="197"/>
      <c r="L49" s="197"/>
      <c r="M49" s="192"/>
      <c r="N49" s="201">
        <f>'3a. Maintenance Expenditure'!T17</f>
        <v>0</v>
      </c>
      <c r="O49" s="201">
        <f>'3a. Maintenance Expenditure'!U17</f>
        <v>0</v>
      </c>
      <c r="P49" s="197"/>
      <c r="Q49" s="197"/>
      <c r="R49" s="197"/>
      <c r="S49" s="197"/>
      <c r="T49" s="197"/>
      <c r="U49" s="192"/>
      <c r="V49" s="277">
        <v>0</v>
      </c>
      <c r="W49" s="277">
        <v>0</v>
      </c>
      <c r="X49" s="277">
        <v>0</v>
      </c>
      <c r="Y49" s="197"/>
      <c r="Z49" s="197"/>
      <c r="AA49" s="197"/>
      <c r="AB49" s="197"/>
      <c r="AC49" s="197"/>
      <c r="AD49" s="192"/>
      <c r="AE49" s="197"/>
      <c r="AF49" s="197"/>
      <c r="AG49" s="197"/>
      <c r="AH49" s="197"/>
      <c r="AI49" s="197"/>
      <c r="AJ49" s="192"/>
      <c r="AK49" s="197"/>
      <c r="AL49" s="197"/>
      <c r="AM49" s="197"/>
      <c r="AN49" s="197"/>
      <c r="AO49" s="197"/>
      <c r="AP49" s="192"/>
      <c r="AQ49" s="268"/>
    </row>
    <row r="50" spans="1:43" s="163" customFormat="1">
      <c r="A50" s="268"/>
      <c r="B50" s="48" t="s">
        <v>589</v>
      </c>
      <c r="C50" s="48" t="s">
        <v>372</v>
      </c>
      <c r="D50" s="49" t="s">
        <v>155</v>
      </c>
      <c r="E50" s="49" t="s">
        <v>349</v>
      </c>
      <c r="F50" s="49" t="s">
        <v>367</v>
      </c>
      <c r="G50" s="198" t="s">
        <v>373</v>
      </c>
      <c r="H50" s="197"/>
      <c r="I50" s="197"/>
      <c r="J50" s="197"/>
      <c r="K50" s="197"/>
      <c r="L50" s="197"/>
      <c r="M50" s="192"/>
      <c r="N50" s="201">
        <f>'3a. Maintenance Expenditure'!T18</f>
        <v>2.5143397125984728</v>
      </c>
      <c r="O50" s="201">
        <f>'3a. Maintenance Expenditure'!U18</f>
        <v>2.329467105304496</v>
      </c>
      <c r="P50" s="197"/>
      <c r="Q50" s="197"/>
      <c r="R50" s="197"/>
      <c r="S50" s="197"/>
      <c r="T50" s="197"/>
      <c r="U50" s="192"/>
      <c r="V50" s="277">
        <v>0.37464863959106298</v>
      </c>
      <c r="W50" s="277">
        <v>0.39093771087763091</v>
      </c>
      <c r="X50" s="277">
        <v>0.407226782164199</v>
      </c>
      <c r="Y50" s="197"/>
      <c r="Z50" s="197"/>
      <c r="AA50" s="197"/>
      <c r="AB50" s="197"/>
      <c r="AC50" s="197"/>
      <c r="AD50" s="192"/>
      <c r="AE50" s="197"/>
      <c r="AF50" s="197"/>
      <c r="AG50" s="197"/>
      <c r="AH50" s="197"/>
      <c r="AI50" s="197"/>
      <c r="AJ50" s="192"/>
      <c r="AK50" s="197"/>
      <c r="AL50" s="197"/>
      <c r="AM50" s="197"/>
      <c r="AN50" s="197"/>
      <c r="AO50" s="197"/>
      <c r="AP50" s="192"/>
      <c r="AQ50" s="268"/>
    </row>
    <row r="51" spans="1:43">
      <c r="A51" s="268"/>
      <c r="B51" s="48" t="s">
        <v>590</v>
      </c>
      <c r="C51" s="48" t="s">
        <v>374</v>
      </c>
      <c r="D51" s="49" t="s">
        <v>155</v>
      </c>
      <c r="E51" s="49" t="s">
        <v>349</v>
      </c>
      <c r="F51" s="49" t="s">
        <v>367</v>
      </c>
      <c r="G51" s="198" t="s">
        <v>375</v>
      </c>
      <c r="H51" s="197"/>
      <c r="I51" s="197"/>
      <c r="J51" s="197"/>
      <c r="K51" s="197"/>
      <c r="L51" s="197"/>
      <c r="M51" s="192"/>
      <c r="N51" s="201">
        <f>'3a. Maintenance Expenditure'!T19</f>
        <v>14.627160977872386</v>
      </c>
      <c r="O51" s="201">
        <f>'3a. Maintenance Expenditure'!U19</f>
        <v>82.483094474165085</v>
      </c>
      <c r="P51" s="197"/>
      <c r="Q51" s="197"/>
      <c r="R51" s="197"/>
      <c r="S51" s="197"/>
      <c r="T51" s="197"/>
      <c r="U51" s="192"/>
      <c r="V51" s="277">
        <v>181.17742957342475</v>
      </c>
      <c r="W51" s="277">
        <v>189.41276728130765</v>
      </c>
      <c r="X51" s="277">
        <v>197.64810498919059</v>
      </c>
      <c r="Y51" s="197"/>
      <c r="Z51" s="197"/>
      <c r="AA51" s="197"/>
      <c r="AB51" s="197"/>
      <c r="AC51" s="197"/>
      <c r="AD51" s="192"/>
      <c r="AE51" s="197"/>
      <c r="AF51" s="197"/>
      <c r="AG51" s="197"/>
      <c r="AH51" s="197"/>
      <c r="AI51" s="197"/>
      <c r="AJ51" s="192"/>
      <c r="AK51" s="197"/>
      <c r="AL51" s="197"/>
      <c r="AM51" s="197"/>
      <c r="AN51" s="197"/>
      <c r="AO51" s="197"/>
      <c r="AP51" s="192"/>
      <c r="AQ51" s="268"/>
    </row>
    <row r="52" spans="1:43">
      <c r="A52" s="268"/>
      <c r="B52" s="48" t="s">
        <v>591</v>
      </c>
      <c r="C52" s="48" t="s">
        <v>376</v>
      </c>
      <c r="D52" s="49" t="s">
        <v>155</v>
      </c>
      <c r="E52" s="49" t="s">
        <v>349</v>
      </c>
      <c r="F52" s="49" t="s">
        <v>367</v>
      </c>
      <c r="G52" s="198" t="s">
        <v>377</v>
      </c>
      <c r="H52" s="197"/>
      <c r="I52" s="197"/>
      <c r="J52" s="197"/>
      <c r="K52" s="197"/>
      <c r="L52" s="197"/>
      <c r="M52" s="192"/>
      <c r="N52" s="201">
        <f>'3a. Maintenance Expenditure'!T20</f>
        <v>6.5990744670533719</v>
      </c>
      <c r="O52" s="201">
        <f>'3a. Maintenance Expenditure'!U20</f>
        <v>4.5790259881882136</v>
      </c>
      <c r="P52" s="197"/>
      <c r="Q52" s="197"/>
      <c r="R52" s="197"/>
      <c r="S52" s="197"/>
      <c r="T52" s="197"/>
      <c r="U52" s="192"/>
      <c r="V52" s="277">
        <v>53.059383030743753</v>
      </c>
      <c r="W52" s="277">
        <v>50.700522390675935</v>
      </c>
      <c r="X52" s="277">
        <v>50.700522390675935</v>
      </c>
      <c r="Y52" s="197"/>
      <c r="Z52" s="197"/>
      <c r="AA52" s="197"/>
      <c r="AB52" s="197"/>
      <c r="AC52" s="197"/>
      <c r="AD52" s="192"/>
      <c r="AE52" s="197"/>
      <c r="AF52" s="197"/>
      <c r="AG52" s="197"/>
      <c r="AH52" s="197"/>
      <c r="AI52" s="197"/>
      <c r="AJ52" s="192"/>
      <c r="AK52" s="197"/>
      <c r="AL52" s="197"/>
      <c r="AM52" s="197"/>
      <c r="AN52" s="197"/>
      <c r="AO52" s="197"/>
      <c r="AP52" s="192"/>
      <c r="AQ52" s="268"/>
    </row>
    <row r="53" spans="1:43">
      <c r="A53" s="268"/>
      <c r="B53" s="48" t="s">
        <v>592</v>
      </c>
      <c r="C53" s="48" t="s">
        <v>455</v>
      </c>
      <c r="D53" s="49" t="s">
        <v>159</v>
      </c>
      <c r="E53" s="49" t="s">
        <v>437</v>
      </c>
      <c r="F53" s="49" t="s">
        <v>456</v>
      </c>
      <c r="G53" s="198" t="s">
        <v>457</v>
      </c>
      <c r="H53" s="197"/>
      <c r="I53" s="197"/>
      <c r="J53" s="197"/>
      <c r="K53" s="197"/>
      <c r="L53" s="197"/>
      <c r="M53" s="192"/>
      <c r="N53" s="201">
        <f>'3a. Maintenance Expenditure'!T52</f>
        <v>0</v>
      </c>
      <c r="O53" s="201">
        <f>'3a. Maintenance Expenditure'!U52</f>
        <v>0</v>
      </c>
      <c r="P53" s="197"/>
      <c r="Q53" s="197"/>
      <c r="R53" s="197"/>
      <c r="S53" s="197"/>
      <c r="T53" s="197"/>
      <c r="U53" s="192"/>
      <c r="V53" s="277">
        <v>0</v>
      </c>
      <c r="W53" s="277">
        <v>0</v>
      </c>
      <c r="X53" s="277">
        <v>0</v>
      </c>
      <c r="Y53" s="197"/>
      <c r="Z53" s="197"/>
      <c r="AA53" s="197"/>
      <c r="AB53" s="197"/>
      <c r="AC53" s="197"/>
      <c r="AD53" s="192"/>
      <c r="AE53" s="197"/>
      <c r="AF53" s="197"/>
      <c r="AG53" s="197"/>
      <c r="AH53" s="197"/>
      <c r="AI53" s="197"/>
      <c r="AJ53" s="192"/>
      <c r="AK53" s="197"/>
      <c r="AL53" s="197"/>
      <c r="AM53" s="197"/>
      <c r="AN53" s="197"/>
      <c r="AO53" s="197"/>
      <c r="AP53" s="192"/>
      <c r="AQ53" s="268"/>
    </row>
    <row r="54" spans="1:43">
      <c r="A54" s="268"/>
      <c r="B54" s="48" t="s">
        <v>593</v>
      </c>
      <c r="C54" s="48" t="s">
        <v>458</v>
      </c>
      <c r="D54" s="49" t="s">
        <v>159</v>
      </c>
      <c r="E54" s="49" t="s">
        <v>437</v>
      </c>
      <c r="F54" s="49" t="s">
        <v>456</v>
      </c>
      <c r="G54" s="198" t="s">
        <v>311</v>
      </c>
      <c r="H54" s="197"/>
      <c r="I54" s="197"/>
      <c r="J54" s="197"/>
      <c r="K54" s="197"/>
      <c r="L54" s="197"/>
      <c r="M54" s="192"/>
      <c r="N54" s="201">
        <f>'3a. Maintenance Expenditure'!T53</f>
        <v>42.68870576053402</v>
      </c>
      <c r="O54" s="201">
        <f>'3a. Maintenance Expenditure'!U53</f>
        <v>206.27751895703136</v>
      </c>
      <c r="P54" s="197"/>
      <c r="Q54" s="197"/>
      <c r="R54" s="197"/>
      <c r="S54" s="197"/>
      <c r="T54" s="197"/>
      <c r="U54" s="192"/>
      <c r="V54" s="277">
        <v>316.57199450960246</v>
      </c>
      <c r="W54" s="277">
        <v>316.57199450960246</v>
      </c>
      <c r="X54" s="277">
        <v>331.64685139101215</v>
      </c>
      <c r="Y54" s="197"/>
      <c r="Z54" s="197"/>
      <c r="AA54" s="197"/>
      <c r="AB54" s="197"/>
      <c r="AC54" s="197"/>
      <c r="AD54" s="192"/>
      <c r="AE54" s="197"/>
      <c r="AF54" s="197"/>
      <c r="AG54" s="197"/>
      <c r="AH54" s="197"/>
      <c r="AI54" s="197"/>
      <c r="AJ54" s="192"/>
      <c r="AK54" s="197"/>
      <c r="AL54" s="197"/>
      <c r="AM54" s="197"/>
      <c r="AN54" s="197"/>
      <c r="AO54" s="197"/>
      <c r="AP54" s="192"/>
      <c r="AQ54" s="268"/>
    </row>
    <row r="55" spans="1:43">
      <c r="A55" s="268"/>
      <c r="B55" s="48" t="s">
        <v>594</v>
      </c>
      <c r="C55" s="48" t="s">
        <v>488</v>
      </c>
      <c r="D55" s="49" t="s">
        <v>479</v>
      </c>
      <c r="E55" s="49" t="s">
        <v>437</v>
      </c>
      <c r="F55" s="49" t="s">
        <v>489</v>
      </c>
      <c r="G55" s="198" t="s">
        <v>457</v>
      </c>
      <c r="H55" s="197"/>
      <c r="I55" s="197"/>
      <c r="J55" s="197"/>
      <c r="K55" s="197"/>
      <c r="L55" s="197"/>
      <c r="M55" s="192"/>
      <c r="N55" s="201">
        <f>'3a. Maintenance Expenditure'!T67</f>
        <v>0</v>
      </c>
      <c r="O55" s="201">
        <f>'3a. Maintenance Expenditure'!U67</f>
        <v>0</v>
      </c>
      <c r="P55" s="197"/>
      <c r="Q55" s="197"/>
      <c r="R55" s="197"/>
      <c r="S55" s="197"/>
      <c r="T55" s="197"/>
      <c r="U55" s="192"/>
      <c r="V55" s="277">
        <v>0</v>
      </c>
      <c r="W55" s="277">
        <v>0</v>
      </c>
      <c r="X55" s="277">
        <v>0</v>
      </c>
      <c r="Y55" s="197"/>
      <c r="Z55" s="197"/>
      <c r="AA55" s="197"/>
      <c r="AB55" s="197"/>
      <c r="AC55" s="197"/>
      <c r="AD55" s="192"/>
      <c r="AE55" s="197"/>
      <c r="AF55" s="197"/>
      <c r="AG55" s="197"/>
      <c r="AH55" s="197"/>
      <c r="AI55" s="197"/>
      <c r="AJ55" s="192"/>
      <c r="AK55" s="197"/>
      <c r="AL55" s="197"/>
      <c r="AM55" s="197"/>
      <c r="AN55" s="197"/>
      <c r="AO55" s="197"/>
      <c r="AP55" s="192"/>
      <c r="AQ55" s="268"/>
    </row>
    <row r="56" spans="1:43">
      <c r="A56" s="268"/>
      <c r="B56" s="48" t="s">
        <v>595</v>
      </c>
      <c r="C56" s="48" t="s">
        <v>490</v>
      </c>
      <c r="D56" s="49" t="s">
        <v>479</v>
      </c>
      <c r="E56" s="49" t="s">
        <v>437</v>
      </c>
      <c r="F56" s="49" t="s">
        <v>489</v>
      </c>
      <c r="G56" s="198" t="s">
        <v>311</v>
      </c>
      <c r="H56" s="197"/>
      <c r="I56" s="197"/>
      <c r="J56" s="197"/>
      <c r="K56" s="197"/>
      <c r="L56" s="197"/>
      <c r="M56" s="192"/>
      <c r="N56" s="201">
        <f>'3a. Maintenance Expenditure'!T68</f>
        <v>0</v>
      </c>
      <c r="O56" s="201">
        <f>'3a. Maintenance Expenditure'!U68</f>
        <v>0</v>
      </c>
      <c r="P56" s="197"/>
      <c r="Q56" s="197"/>
      <c r="R56" s="197"/>
      <c r="S56" s="197"/>
      <c r="T56" s="197"/>
      <c r="U56" s="192"/>
      <c r="V56" s="277">
        <v>0</v>
      </c>
      <c r="W56" s="277">
        <v>0</v>
      </c>
      <c r="X56" s="277">
        <v>0</v>
      </c>
      <c r="Y56" s="197"/>
      <c r="Z56" s="197"/>
      <c r="AA56" s="197"/>
      <c r="AB56" s="197"/>
      <c r="AC56" s="197"/>
      <c r="AD56" s="192"/>
      <c r="AE56" s="197"/>
      <c r="AF56" s="197"/>
      <c r="AG56" s="197"/>
      <c r="AH56" s="197"/>
      <c r="AI56" s="197"/>
      <c r="AJ56" s="192"/>
      <c r="AK56" s="197"/>
      <c r="AL56" s="197"/>
      <c r="AM56" s="197"/>
      <c r="AN56" s="197"/>
      <c r="AO56" s="197"/>
      <c r="AP56" s="192"/>
      <c r="AQ56" s="268"/>
    </row>
    <row r="57" spans="1:43">
      <c r="A57" s="268"/>
      <c r="B57" s="48" t="s">
        <v>596</v>
      </c>
      <c r="C57" s="48" t="s">
        <v>511</v>
      </c>
      <c r="D57" s="49" t="s">
        <v>502</v>
      </c>
      <c r="E57" s="49" t="s">
        <v>437</v>
      </c>
      <c r="F57" s="49" t="s">
        <v>512</v>
      </c>
      <c r="G57" s="200" t="s">
        <v>148</v>
      </c>
      <c r="H57" s="197"/>
      <c r="I57" s="197"/>
      <c r="J57" s="197"/>
      <c r="K57" s="197"/>
      <c r="L57" s="197"/>
      <c r="M57" s="192"/>
      <c r="N57" s="201">
        <f>'3a. Maintenance Expenditure'!T80</f>
        <v>0</v>
      </c>
      <c r="O57" s="201">
        <f>'3a. Maintenance Expenditure'!U80</f>
        <v>0</v>
      </c>
      <c r="P57" s="197"/>
      <c r="Q57" s="197"/>
      <c r="R57" s="197"/>
      <c r="S57" s="197"/>
      <c r="T57" s="197"/>
      <c r="U57" s="192"/>
      <c r="V57" s="277">
        <v>0</v>
      </c>
      <c r="W57" s="277">
        <v>0</v>
      </c>
      <c r="X57" s="277">
        <v>0</v>
      </c>
      <c r="Y57" s="197"/>
      <c r="Z57" s="197"/>
      <c r="AA57" s="197"/>
      <c r="AB57" s="197"/>
      <c r="AC57" s="197"/>
      <c r="AD57" s="192"/>
      <c r="AE57" s="197"/>
      <c r="AF57" s="197"/>
      <c r="AG57" s="197"/>
      <c r="AH57" s="197"/>
      <c r="AI57" s="197"/>
      <c r="AJ57" s="192"/>
      <c r="AK57" s="197"/>
      <c r="AL57" s="197"/>
      <c r="AM57" s="197"/>
      <c r="AN57" s="197"/>
      <c r="AO57" s="197"/>
      <c r="AP57" s="192"/>
      <c r="AQ57" s="268"/>
    </row>
    <row r="58" spans="1:43">
      <c r="A58" s="268"/>
      <c r="B58" s="48" t="s">
        <v>597</v>
      </c>
      <c r="C58" s="186"/>
      <c r="D58" s="384" t="s">
        <v>598</v>
      </c>
      <c r="E58" s="385"/>
      <c r="F58" s="385"/>
      <c r="G58" s="386"/>
      <c r="H58" s="197"/>
      <c r="I58" s="197"/>
      <c r="J58" s="197"/>
      <c r="K58" s="197"/>
      <c r="L58" s="197"/>
      <c r="M58" s="192"/>
      <c r="N58" s="185">
        <f>SUM(N48:N57)</f>
        <v>134.60237471729414</v>
      </c>
      <c r="O58" s="185">
        <f>SUM(O48:O57)</f>
        <v>522.3488145288261</v>
      </c>
      <c r="P58" s="197"/>
      <c r="Q58" s="197"/>
      <c r="R58" s="197"/>
      <c r="S58" s="197"/>
      <c r="T58" s="197"/>
      <c r="U58" s="192"/>
      <c r="V58" s="276">
        <f>SUM(V48:V57)</f>
        <v>613.5973653955175</v>
      </c>
      <c r="W58" s="276">
        <f>SUM(W48:W57)</f>
        <v>619.4901315346192</v>
      </c>
      <c r="X58" s="276">
        <f>SUM(X48:X57)</f>
        <v>642.81661519519844</v>
      </c>
      <c r="Y58" s="197"/>
      <c r="Z58" s="197"/>
      <c r="AA58" s="197"/>
      <c r="AB58" s="197"/>
      <c r="AC58" s="197"/>
      <c r="AD58" s="192"/>
      <c r="AE58" s="197"/>
      <c r="AF58" s="197"/>
      <c r="AG58" s="197"/>
      <c r="AH58" s="197"/>
      <c r="AI58" s="197"/>
      <c r="AJ58" s="192"/>
      <c r="AK58" s="197"/>
      <c r="AL58" s="197"/>
      <c r="AM58" s="197"/>
      <c r="AN58" s="197"/>
      <c r="AO58" s="197"/>
      <c r="AP58" s="192"/>
      <c r="AQ58" s="268"/>
    </row>
    <row r="59" spans="1:43" s="161" customFormat="1">
      <c r="A59" s="268"/>
      <c r="B59" s="48" t="s">
        <v>599</v>
      </c>
      <c r="C59" s="48" t="s">
        <v>360</v>
      </c>
      <c r="D59" s="50" t="s">
        <v>155</v>
      </c>
      <c r="E59" s="49" t="s">
        <v>349</v>
      </c>
      <c r="F59" s="50" t="s">
        <v>362</v>
      </c>
      <c r="G59" s="51" t="s">
        <v>148</v>
      </c>
      <c r="H59" s="197"/>
      <c r="I59" s="197"/>
      <c r="J59" s="197"/>
      <c r="K59" s="197"/>
      <c r="L59" s="197"/>
      <c r="M59" s="192"/>
      <c r="N59" s="201">
        <f>'3a. Maintenance Expenditure'!T15</f>
        <v>1.082118064327781</v>
      </c>
      <c r="O59" s="201">
        <f>'3a. Maintenance Expenditure'!U15</f>
        <v>3.6371059405905841</v>
      </c>
      <c r="P59" s="197"/>
      <c r="Q59" s="197"/>
      <c r="R59" s="197"/>
      <c r="S59" s="197"/>
      <c r="T59" s="197"/>
      <c r="U59" s="192"/>
      <c r="V59" s="277">
        <v>7.6778049723795609</v>
      </c>
      <c r="W59" s="277">
        <v>8.0267961074877228</v>
      </c>
      <c r="X59" s="277">
        <v>8.7247783777040464</v>
      </c>
      <c r="Y59" s="197"/>
      <c r="Z59" s="197"/>
      <c r="AA59" s="197"/>
      <c r="AB59" s="197"/>
      <c r="AC59" s="197"/>
      <c r="AD59" s="192"/>
      <c r="AE59" s="197"/>
      <c r="AF59" s="197"/>
      <c r="AG59" s="197"/>
      <c r="AH59" s="197"/>
      <c r="AI59" s="197"/>
      <c r="AJ59" s="192"/>
      <c r="AK59" s="197"/>
      <c r="AL59" s="197"/>
      <c r="AM59" s="197"/>
      <c r="AN59" s="197"/>
      <c r="AO59" s="197"/>
      <c r="AP59" s="192"/>
      <c r="AQ59" s="268"/>
    </row>
    <row r="60" spans="1:43">
      <c r="A60" s="268"/>
      <c r="B60" s="48" t="s">
        <v>600</v>
      </c>
      <c r="C60" s="48" t="s">
        <v>418</v>
      </c>
      <c r="D60" s="50" t="s">
        <v>155</v>
      </c>
      <c r="E60" s="49" t="s">
        <v>391</v>
      </c>
      <c r="F60" s="50" t="s">
        <v>403</v>
      </c>
      <c r="G60" s="50" t="s">
        <v>419</v>
      </c>
      <c r="H60" s="197"/>
      <c r="I60" s="197"/>
      <c r="J60" s="197"/>
      <c r="K60" s="197"/>
      <c r="L60" s="197"/>
      <c r="M60" s="192"/>
      <c r="N60" s="201">
        <f>'3a. Maintenance Expenditure'!T35</f>
        <v>0</v>
      </c>
      <c r="O60" s="201">
        <f>'3a. Maintenance Expenditure'!U35</f>
        <v>0</v>
      </c>
      <c r="P60" s="197"/>
      <c r="Q60" s="197"/>
      <c r="R60" s="197"/>
      <c r="S60" s="197"/>
      <c r="T60" s="197"/>
      <c r="U60" s="192"/>
      <c r="V60" s="277">
        <v>0</v>
      </c>
      <c r="W60" s="277">
        <v>0</v>
      </c>
      <c r="X60" s="277">
        <v>0</v>
      </c>
      <c r="Y60" s="197"/>
      <c r="Z60" s="197"/>
      <c r="AA60" s="197"/>
      <c r="AB60" s="197"/>
      <c r="AC60" s="197"/>
      <c r="AD60" s="192"/>
      <c r="AE60" s="197"/>
      <c r="AF60" s="197"/>
      <c r="AG60" s="197"/>
      <c r="AH60" s="197"/>
      <c r="AI60" s="197"/>
      <c r="AJ60" s="192"/>
      <c r="AK60" s="197"/>
      <c r="AL60" s="197"/>
      <c r="AM60" s="197"/>
      <c r="AN60" s="197"/>
      <c r="AO60" s="197"/>
      <c r="AP60" s="192"/>
      <c r="AQ60" s="268"/>
    </row>
    <row r="61" spans="1:43">
      <c r="A61" s="268"/>
      <c r="B61" s="48" t="s">
        <v>601</v>
      </c>
      <c r="C61" s="48" t="s">
        <v>420</v>
      </c>
      <c r="D61" s="50" t="s">
        <v>155</v>
      </c>
      <c r="E61" s="49" t="s">
        <v>391</v>
      </c>
      <c r="F61" s="50" t="s">
        <v>403</v>
      </c>
      <c r="G61" s="50" t="s">
        <v>421</v>
      </c>
      <c r="H61" s="197"/>
      <c r="I61" s="197"/>
      <c r="J61" s="197"/>
      <c r="K61" s="197"/>
      <c r="L61" s="197"/>
      <c r="M61" s="192"/>
      <c r="N61" s="201">
        <f>'3a. Maintenance Expenditure'!$T$36</f>
        <v>33.96456642340803</v>
      </c>
      <c r="O61" s="201">
        <f>'3a. Maintenance Expenditure'!U36</f>
        <v>0</v>
      </c>
      <c r="P61" s="197"/>
      <c r="Q61" s="197"/>
      <c r="R61" s="197"/>
      <c r="S61" s="197"/>
      <c r="T61" s="197"/>
      <c r="U61" s="192"/>
      <c r="V61" s="277">
        <v>0</v>
      </c>
      <c r="W61" s="277">
        <v>0</v>
      </c>
      <c r="X61" s="277">
        <v>0</v>
      </c>
      <c r="Y61" s="197"/>
      <c r="Z61" s="197"/>
      <c r="AA61" s="197"/>
      <c r="AB61" s="197"/>
      <c r="AC61" s="197"/>
      <c r="AD61" s="192"/>
      <c r="AE61" s="197"/>
      <c r="AF61" s="197"/>
      <c r="AG61" s="197"/>
      <c r="AH61" s="197"/>
      <c r="AI61" s="197"/>
      <c r="AJ61" s="192"/>
      <c r="AK61" s="197"/>
      <c r="AL61" s="197"/>
      <c r="AM61" s="197"/>
      <c r="AN61" s="197"/>
      <c r="AO61" s="197"/>
      <c r="AP61" s="192"/>
      <c r="AQ61" s="268"/>
    </row>
    <row r="62" spans="1:43">
      <c r="A62" s="268"/>
      <c r="B62" s="48" t="s">
        <v>602</v>
      </c>
      <c r="C62" s="48" t="s">
        <v>422</v>
      </c>
      <c r="D62" s="50" t="s">
        <v>155</v>
      </c>
      <c r="E62" s="49" t="s">
        <v>391</v>
      </c>
      <c r="F62" s="50" t="s">
        <v>403</v>
      </c>
      <c r="G62" s="50" t="s">
        <v>423</v>
      </c>
      <c r="H62" s="197"/>
      <c r="I62" s="197"/>
      <c r="J62" s="197"/>
      <c r="K62" s="197"/>
      <c r="L62" s="197"/>
      <c r="M62" s="192"/>
      <c r="N62" s="201">
        <f>'3a. Maintenance Expenditure'!T37</f>
        <v>0</v>
      </c>
      <c r="O62" s="201">
        <f>'3a. Maintenance Expenditure'!U37</f>
        <v>0</v>
      </c>
      <c r="P62" s="197"/>
      <c r="Q62" s="197"/>
      <c r="R62" s="197"/>
      <c r="S62" s="197"/>
      <c r="T62" s="197"/>
      <c r="U62" s="192"/>
      <c r="V62" s="277">
        <v>0</v>
      </c>
      <c r="W62" s="277">
        <v>0</v>
      </c>
      <c r="X62" s="277">
        <v>0</v>
      </c>
      <c r="Y62" s="197"/>
      <c r="Z62" s="197"/>
      <c r="AA62" s="197"/>
      <c r="AB62" s="197"/>
      <c r="AC62" s="197"/>
      <c r="AD62" s="192"/>
      <c r="AE62" s="197"/>
      <c r="AF62" s="197"/>
      <c r="AG62" s="197"/>
      <c r="AH62" s="197"/>
      <c r="AI62" s="197"/>
      <c r="AJ62" s="192"/>
      <c r="AK62" s="197"/>
      <c r="AL62" s="197"/>
      <c r="AM62" s="197"/>
      <c r="AN62" s="197"/>
      <c r="AO62" s="197"/>
      <c r="AP62" s="192"/>
      <c r="AQ62" s="268"/>
    </row>
    <row r="63" spans="1:43" s="161" customFormat="1">
      <c r="A63" s="268"/>
      <c r="B63" s="48" t="s">
        <v>603</v>
      </c>
      <c r="C63" s="48" t="s">
        <v>424</v>
      </c>
      <c r="D63" s="50" t="s">
        <v>155</v>
      </c>
      <c r="E63" s="49" t="s">
        <v>391</v>
      </c>
      <c r="F63" s="50" t="s">
        <v>403</v>
      </c>
      <c r="G63" s="50" t="s">
        <v>425</v>
      </c>
      <c r="H63" s="197"/>
      <c r="I63" s="197"/>
      <c r="J63" s="197"/>
      <c r="K63" s="197"/>
      <c r="L63" s="197"/>
      <c r="M63" s="192"/>
      <c r="N63" s="201">
        <f>'3a. Maintenance Expenditure'!T38</f>
        <v>43.587127473667451</v>
      </c>
      <c r="O63" s="201">
        <f>'3a. Maintenance Expenditure'!U38</f>
        <v>111.54089721248953</v>
      </c>
      <c r="P63" s="197"/>
      <c r="Q63" s="197"/>
      <c r="R63" s="197"/>
      <c r="S63" s="197"/>
      <c r="T63" s="197"/>
      <c r="U63" s="192"/>
      <c r="V63" s="277">
        <v>202.21013356447222</v>
      </c>
      <c r="W63" s="277">
        <v>260.92581852566354</v>
      </c>
      <c r="X63" s="277">
        <v>323.27303888735116</v>
      </c>
      <c r="Y63" s="197"/>
      <c r="Z63" s="197"/>
      <c r="AA63" s="197"/>
      <c r="AB63" s="197"/>
      <c r="AC63" s="197"/>
      <c r="AD63" s="192"/>
      <c r="AE63" s="197"/>
      <c r="AF63" s="197"/>
      <c r="AG63" s="197"/>
      <c r="AH63" s="197"/>
      <c r="AI63" s="197"/>
      <c r="AJ63" s="192"/>
      <c r="AK63" s="197"/>
      <c r="AL63" s="197"/>
      <c r="AM63" s="197"/>
      <c r="AN63" s="197"/>
      <c r="AO63" s="197"/>
      <c r="AP63" s="192"/>
      <c r="AQ63" s="268"/>
    </row>
    <row r="64" spans="1:43" s="161" customFormat="1">
      <c r="A64" s="268"/>
      <c r="B64" s="48" t="s">
        <v>604</v>
      </c>
      <c r="C64" s="48" t="s">
        <v>426</v>
      </c>
      <c r="D64" s="50" t="s">
        <v>155</v>
      </c>
      <c r="E64" s="49" t="s">
        <v>391</v>
      </c>
      <c r="F64" s="50" t="s">
        <v>427</v>
      </c>
      <c r="G64" s="50" t="s">
        <v>428</v>
      </c>
      <c r="H64" s="197"/>
      <c r="I64" s="197"/>
      <c r="J64" s="197"/>
      <c r="K64" s="197"/>
      <c r="L64" s="197"/>
      <c r="M64" s="192"/>
      <c r="N64" s="201">
        <f>'3a. Maintenance Expenditure'!T39</f>
        <v>0</v>
      </c>
      <c r="O64" s="201">
        <f>'3a. Maintenance Expenditure'!U39</f>
        <v>0</v>
      </c>
      <c r="P64" s="197"/>
      <c r="Q64" s="197"/>
      <c r="R64" s="197"/>
      <c r="S64" s="197"/>
      <c r="T64" s="197"/>
      <c r="U64" s="192"/>
      <c r="V64" s="277">
        <v>0</v>
      </c>
      <c r="W64" s="277">
        <v>0</v>
      </c>
      <c r="X64" s="277">
        <v>0</v>
      </c>
      <c r="Y64" s="197"/>
      <c r="Z64" s="197"/>
      <c r="AA64" s="197"/>
      <c r="AB64" s="197"/>
      <c r="AC64" s="197"/>
      <c r="AD64" s="192"/>
      <c r="AE64" s="197"/>
      <c r="AF64" s="197"/>
      <c r="AG64" s="197"/>
      <c r="AH64" s="197"/>
      <c r="AI64" s="197"/>
      <c r="AJ64" s="192"/>
      <c r="AK64" s="197"/>
      <c r="AL64" s="197"/>
      <c r="AM64" s="197"/>
      <c r="AN64" s="197"/>
      <c r="AO64" s="197"/>
      <c r="AP64" s="192"/>
      <c r="AQ64" s="268"/>
    </row>
    <row r="65" spans="1:43" s="161" customFormat="1">
      <c r="A65" s="268"/>
      <c r="B65" s="48" t="s">
        <v>605</v>
      </c>
      <c r="C65" s="48" t="s">
        <v>429</v>
      </c>
      <c r="D65" s="50" t="s">
        <v>155</v>
      </c>
      <c r="E65" s="49" t="s">
        <v>391</v>
      </c>
      <c r="F65" s="50" t="s">
        <v>427</v>
      </c>
      <c r="G65" s="50" t="s">
        <v>430</v>
      </c>
      <c r="H65" s="197"/>
      <c r="I65" s="197"/>
      <c r="J65" s="197"/>
      <c r="K65" s="197"/>
      <c r="L65" s="197"/>
      <c r="M65" s="192"/>
      <c r="N65" s="201">
        <f>'3a. Maintenance Expenditure'!T40</f>
        <v>13.391622004211639</v>
      </c>
      <c r="O65" s="201">
        <f>'3a. Maintenance Expenditure'!U40</f>
        <v>0</v>
      </c>
      <c r="P65" s="197"/>
      <c r="Q65" s="197"/>
      <c r="R65" s="197"/>
      <c r="S65" s="197"/>
      <c r="T65" s="197"/>
      <c r="U65" s="192"/>
      <c r="V65" s="277">
        <v>68.431459331929446</v>
      </c>
      <c r="W65" s="277">
        <v>68.431459331929446</v>
      </c>
      <c r="X65" s="277">
        <v>68.431459331929446</v>
      </c>
      <c r="Y65" s="197"/>
      <c r="Z65" s="197"/>
      <c r="AA65" s="197"/>
      <c r="AB65" s="197"/>
      <c r="AC65" s="197"/>
      <c r="AD65" s="192"/>
      <c r="AE65" s="197"/>
      <c r="AF65" s="197"/>
      <c r="AG65" s="197"/>
      <c r="AH65" s="197"/>
      <c r="AI65" s="197"/>
      <c r="AJ65" s="192"/>
      <c r="AK65" s="197"/>
      <c r="AL65" s="197"/>
      <c r="AM65" s="197"/>
      <c r="AN65" s="197"/>
      <c r="AO65" s="197"/>
      <c r="AP65" s="192"/>
      <c r="AQ65" s="268"/>
    </row>
    <row r="66" spans="1:43" s="161" customFormat="1">
      <c r="A66" s="268"/>
      <c r="B66" s="48" t="s">
        <v>606</v>
      </c>
      <c r="C66" s="48" t="s">
        <v>431</v>
      </c>
      <c r="D66" s="50" t="s">
        <v>155</v>
      </c>
      <c r="E66" s="49" t="s">
        <v>391</v>
      </c>
      <c r="F66" s="50" t="s">
        <v>427</v>
      </c>
      <c r="G66" s="50" t="s">
        <v>432</v>
      </c>
      <c r="H66" s="197"/>
      <c r="I66" s="197"/>
      <c r="J66" s="197"/>
      <c r="K66" s="197"/>
      <c r="L66" s="197"/>
      <c r="M66" s="192"/>
      <c r="N66" s="201">
        <f>'3a. Maintenance Expenditure'!T41</f>
        <v>0</v>
      </c>
      <c r="O66" s="201">
        <f>'3a. Maintenance Expenditure'!U41</f>
        <v>0</v>
      </c>
      <c r="P66" s="197"/>
      <c r="Q66" s="197"/>
      <c r="R66" s="197"/>
      <c r="S66" s="197"/>
      <c r="T66" s="197"/>
      <c r="U66" s="192"/>
      <c r="V66" s="277">
        <v>0</v>
      </c>
      <c r="W66" s="277">
        <v>0</v>
      </c>
      <c r="X66" s="277">
        <v>0</v>
      </c>
      <c r="Y66" s="197"/>
      <c r="Z66" s="197"/>
      <c r="AA66" s="197"/>
      <c r="AB66" s="197"/>
      <c r="AC66" s="197"/>
      <c r="AD66" s="192"/>
      <c r="AE66" s="197"/>
      <c r="AF66" s="197"/>
      <c r="AG66" s="197"/>
      <c r="AH66" s="197"/>
      <c r="AI66" s="197"/>
      <c r="AJ66" s="192"/>
      <c r="AK66" s="197"/>
      <c r="AL66" s="197"/>
      <c r="AM66" s="197"/>
      <c r="AN66" s="197"/>
      <c r="AO66" s="197"/>
      <c r="AP66" s="192"/>
      <c r="AQ66" s="268"/>
    </row>
    <row r="67" spans="1:43">
      <c r="A67" s="268"/>
      <c r="B67" s="48" t="s">
        <v>607</v>
      </c>
      <c r="C67" s="48" t="s">
        <v>433</v>
      </c>
      <c r="D67" s="50" t="s">
        <v>155</v>
      </c>
      <c r="E67" s="49" t="s">
        <v>391</v>
      </c>
      <c r="F67" s="50" t="s">
        <v>427</v>
      </c>
      <c r="G67" s="50" t="s">
        <v>425</v>
      </c>
      <c r="H67" s="197"/>
      <c r="I67" s="197"/>
      <c r="J67" s="197"/>
      <c r="K67" s="197"/>
      <c r="L67" s="197"/>
      <c r="M67" s="192"/>
      <c r="N67" s="201">
        <f>'3a. Maintenance Expenditure'!T42</f>
        <v>0</v>
      </c>
      <c r="O67" s="201">
        <f>'3a. Maintenance Expenditure'!U42</f>
        <v>0</v>
      </c>
      <c r="P67" s="197"/>
      <c r="Q67" s="197"/>
      <c r="R67" s="197"/>
      <c r="S67" s="197"/>
      <c r="T67" s="197"/>
      <c r="U67" s="192"/>
      <c r="V67" s="277">
        <v>0</v>
      </c>
      <c r="W67" s="277">
        <v>0</v>
      </c>
      <c r="X67" s="277">
        <v>0</v>
      </c>
      <c r="Y67" s="197"/>
      <c r="Z67" s="197"/>
      <c r="AA67" s="197"/>
      <c r="AB67" s="197"/>
      <c r="AC67" s="197"/>
      <c r="AD67" s="192"/>
      <c r="AE67" s="197"/>
      <c r="AF67" s="197"/>
      <c r="AG67" s="197"/>
      <c r="AH67" s="197"/>
      <c r="AI67" s="197"/>
      <c r="AJ67" s="192"/>
      <c r="AK67" s="197"/>
      <c r="AL67" s="197"/>
      <c r="AM67" s="197"/>
      <c r="AN67" s="197"/>
      <c r="AO67" s="197"/>
      <c r="AP67" s="192"/>
      <c r="AQ67" s="268"/>
    </row>
    <row r="68" spans="1:43">
      <c r="A68" s="268"/>
      <c r="B68" s="48" t="s">
        <v>608</v>
      </c>
      <c r="C68" s="48" t="s">
        <v>436</v>
      </c>
      <c r="D68" s="50" t="s">
        <v>159</v>
      </c>
      <c r="E68" s="49" t="s">
        <v>437</v>
      </c>
      <c r="F68" s="50" t="s">
        <v>438</v>
      </c>
      <c r="G68" s="51" t="s">
        <v>148</v>
      </c>
      <c r="H68" s="197"/>
      <c r="I68" s="197"/>
      <c r="J68" s="197"/>
      <c r="K68" s="197"/>
      <c r="L68" s="197"/>
      <c r="M68" s="192"/>
      <c r="N68" s="201">
        <f>'3a. Maintenance Expenditure'!T44</f>
        <v>87.29143816287629</v>
      </c>
      <c r="O68" s="201">
        <f>'3a. Maintenance Expenditure'!U44</f>
        <v>53.290170196471124</v>
      </c>
      <c r="P68" s="197"/>
      <c r="Q68" s="197"/>
      <c r="R68" s="197"/>
      <c r="S68" s="197"/>
      <c r="T68" s="197"/>
      <c r="U68" s="192"/>
      <c r="V68" s="277">
        <v>68.892374714845303</v>
      </c>
      <c r="W68" s="277">
        <v>64.000608462903642</v>
      </c>
      <c r="X68" s="277">
        <v>64.000608462903642</v>
      </c>
      <c r="Y68" s="197"/>
      <c r="Z68" s="197"/>
      <c r="AA68" s="197"/>
      <c r="AB68" s="197"/>
      <c r="AC68" s="197"/>
      <c r="AD68" s="192"/>
      <c r="AE68" s="197"/>
      <c r="AF68" s="197"/>
      <c r="AG68" s="197"/>
      <c r="AH68" s="197"/>
      <c r="AI68" s="197"/>
      <c r="AJ68" s="192"/>
      <c r="AK68" s="197"/>
      <c r="AL68" s="197"/>
      <c r="AM68" s="197"/>
      <c r="AN68" s="197"/>
      <c r="AO68" s="197"/>
      <c r="AP68" s="192"/>
      <c r="AQ68" s="268"/>
    </row>
    <row r="69" spans="1:43" s="161" customFormat="1">
      <c r="A69" s="268"/>
      <c r="B69" s="48" t="s">
        <v>609</v>
      </c>
      <c r="C69" s="48" t="s">
        <v>439</v>
      </c>
      <c r="D69" s="50" t="s">
        <v>159</v>
      </c>
      <c r="E69" s="49" t="s">
        <v>437</v>
      </c>
      <c r="F69" s="50" t="s">
        <v>440</v>
      </c>
      <c r="G69" s="51" t="s">
        <v>148</v>
      </c>
      <c r="H69" s="197"/>
      <c r="I69" s="197"/>
      <c r="J69" s="197"/>
      <c r="K69" s="197"/>
      <c r="L69" s="197"/>
      <c r="M69" s="192"/>
      <c r="N69" s="201">
        <f>'3a. Maintenance Expenditure'!T45</f>
        <v>0</v>
      </c>
      <c r="O69" s="201">
        <f>'3a. Maintenance Expenditure'!U45</f>
        <v>0</v>
      </c>
      <c r="P69" s="197"/>
      <c r="Q69" s="197"/>
      <c r="R69" s="197"/>
      <c r="S69" s="197"/>
      <c r="T69" s="197"/>
      <c r="U69" s="192"/>
      <c r="V69" s="277">
        <v>0</v>
      </c>
      <c r="W69" s="277">
        <v>0</v>
      </c>
      <c r="X69" s="277">
        <v>0</v>
      </c>
      <c r="Y69" s="197"/>
      <c r="Z69" s="197"/>
      <c r="AA69" s="197"/>
      <c r="AB69" s="197"/>
      <c r="AC69" s="197"/>
      <c r="AD69" s="192"/>
      <c r="AE69" s="197"/>
      <c r="AF69" s="197"/>
      <c r="AG69" s="197"/>
      <c r="AH69" s="197"/>
      <c r="AI69" s="197"/>
      <c r="AJ69" s="192"/>
      <c r="AK69" s="197"/>
      <c r="AL69" s="197"/>
      <c r="AM69" s="197"/>
      <c r="AN69" s="197"/>
      <c r="AO69" s="197"/>
      <c r="AP69" s="192"/>
      <c r="AQ69" s="268"/>
    </row>
    <row r="70" spans="1:43" s="161" customFormat="1">
      <c r="A70" s="268"/>
      <c r="B70" s="48" t="s">
        <v>610</v>
      </c>
      <c r="C70" s="48" t="s">
        <v>441</v>
      </c>
      <c r="D70" s="50" t="s">
        <v>159</v>
      </c>
      <c r="E70" s="49" t="s">
        <v>437</v>
      </c>
      <c r="F70" s="50" t="s">
        <v>442</v>
      </c>
      <c r="G70" s="51" t="s">
        <v>148</v>
      </c>
      <c r="H70" s="197"/>
      <c r="I70" s="197"/>
      <c r="J70" s="197"/>
      <c r="K70" s="197"/>
      <c r="L70" s="197"/>
      <c r="M70" s="192"/>
      <c r="N70" s="201">
        <f>'3a. Maintenance Expenditure'!T46</f>
        <v>0</v>
      </c>
      <c r="O70" s="201">
        <f>'3a. Maintenance Expenditure'!U46</f>
        <v>0</v>
      </c>
      <c r="P70" s="197"/>
      <c r="Q70" s="197"/>
      <c r="R70" s="197"/>
      <c r="S70" s="197"/>
      <c r="T70" s="197"/>
      <c r="U70" s="192"/>
      <c r="V70" s="277">
        <v>0</v>
      </c>
      <c r="W70" s="277">
        <v>0</v>
      </c>
      <c r="X70" s="277">
        <v>0</v>
      </c>
      <c r="Y70" s="197"/>
      <c r="Z70" s="197"/>
      <c r="AA70" s="197"/>
      <c r="AB70" s="197"/>
      <c r="AC70" s="197"/>
      <c r="AD70" s="192"/>
      <c r="AE70" s="197"/>
      <c r="AF70" s="197"/>
      <c r="AG70" s="197"/>
      <c r="AH70" s="197"/>
      <c r="AI70" s="197"/>
      <c r="AJ70" s="192"/>
      <c r="AK70" s="197"/>
      <c r="AL70" s="197"/>
      <c r="AM70" s="197"/>
      <c r="AN70" s="197"/>
      <c r="AO70" s="197"/>
      <c r="AP70" s="192"/>
      <c r="AQ70" s="268"/>
    </row>
    <row r="71" spans="1:43">
      <c r="A71" s="268"/>
      <c r="B71" s="48" t="s">
        <v>611</v>
      </c>
      <c r="C71" s="48" t="s">
        <v>443</v>
      </c>
      <c r="D71" s="50" t="s">
        <v>159</v>
      </c>
      <c r="E71" s="49" t="s">
        <v>437</v>
      </c>
      <c r="F71" s="50" t="s">
        <v>444</v>
      </c>
      <c r="G71" s="50" t="s">
        <v>445</v>
      </c>
      <c r="H71" s="197"/>
      <c r="I71" s="197"/>
      <c r="J71" s="197"/>
      <c r="K71" s="197"/>
      <c r="L71" s="197"/>
      <c r="M71" s="192"/>
      <c r="N71" s="201">
        <f>'3a. Maintenance Expenditure'!T47</f>
        <v>5.5583463628456933</v>
      </c>
      <c r="O71" s="201">
        <f>'3a. Maintenance Expenditure'!U47</f>
        <v>6.1636345799503065</v>
      </c>
      <c r="P71" s="197"/>
      <c r="Q71" s="197"/>
      <c r="R71" s="197"/>
      <c r="S71" s="197"/>
      <c r="T71" s="197"/>
      <c r="U71" s="192"/>
      <c r="V71" s="277">
        <v>7.9029713409556699</v>
      </c>
      <c r="W71" s="277">
        <v>8.2621973109991096</v>
      </c>
      <c r="X71" s="277">
        <v>8.9806492510859908</v>
      </c>
      <c r="Y71" s="197"/>
      <c r="Z71" s="197"/>
      <c r="AA71" s="197"/>
      <c r="AB71" s="197"/>
      <c r="AC71" s="197"/>
      <c r="AD71" s="192"/>
      <c r="AE71" s="197"/>
      <c r="AF71" s="197"/>
      <c r="AG71" s="197"/>
      <c r="AH71" s="197"/>
      <c r="AI71" s="197"/>
      <c r="AJ71" s="192"/>
      <c r="AK71" s="197"/>
      <c r="AL71" s="197"/>
      <c r="AM71" s="197"/>
      <c r="AN71" s="197"/>
      <c r="AO71" s="197"/>
      <c r="AP71" s="192"/>
      <c r="AQ71" s="268"/>
    </row>
    <row r="72" spans="1:43">
      <c r="A72" s="268"/>
      <c r="B72" s="48" t="s">
        <v>612</v>
      </c>
      <c r="C72" s="48" t="s">
        <v>446</v>
      </c>
      <c r="D72" s="50" t="s">
        <v>159</v>
      </c>
      <c r="E72" s="49" t="s">
        <v>437</v>
      </c>
      <c r="F72" s="50" t="s">
        <v>444</v>
      </c>
      <c r="G72" s="50" t="s">
        <v>447</v>
      </c>
      <c r="H72" s="197"/>
      <c r="I72" s="197"/>
      <c r="J72" s="197"/>
      <c r="K72" s="197"/>
      <c r="L72" s="197"/>
      <c r="M72" s="192"/>
      <c r="N72" s="201">
        <f>'3a. Maintenance Expenditure'!T48</f>
        <v>0</v>
      </c>
      <c r="O72" s="201">
        <f>'3a. Maintenance Expenditure'!U48</f>
        <v>0</v>
      </c>
      <c r="P72" s="197"/>
      <c r="Q72" s="197"/>
      <c r="R72" s="197"/>
      <c r="S72" s="197"/>
      <c r="T72" s="197"/>
      <c r="U72" s="192"/>
      <c r="V72" s="277">
        <v>0</v>
      </c>
      <c r="W72" s="277">
        <v>0</v>
      </c>
      <c r="X72" s="277">
        <v>0</v>
      </c>
      <c r="Y72" s="197"/>
      <c r="Z72" s="197"/>
      <c r="AA72" s="197"/>
      <c r="AB72" s="197"/>
      <c r="AC72" s="197"/>
      <c r="AD72" s="192"/>
      <c r="AE72" s="197"/>
      <c r="AF72" s="197"/>
      <c r="AG72" s="197"/>
      <c r="AH72" s="197"/>
      <c r="AI72" s="197"/>
      <c r="AJ72" s="192"/>
      <c r="AK72" s="197"/>
      <c r="AL72" s="197"/>
      <c r="AM72" s="197"/>
      <c r="AN72" s="197"/>
      <c r="AO72" s="197"/>
      <c r="AP72" s="192"/>
      <c r="AQ72" s="268"/>
    </row>
    <row r="73" spans="1:43">
      <c r="A73" s="268"/>
      <c r="B73" s="48" t="s">
        <v>613</v>
      </c>
      <c r="C73" s="48" t="s">
        <v>453</v>
      </c>
      <c r="D73" s="50" t="s">
        <v>159</v>
      </c>
      <c r="E73" s="49" t="s">
        <v>437</v>
      </c>
      <c r="F73" s="50" t="s">
        <v>454</v>
      </c>
      <c r="G73" s="51" t="s">
        <v>148</v>
      </c>
      <c r="H73" s="197"/>
      <c r="I73" s="197"/>
      <c r="J73" s="197"/>
      <c r="K73" s="197"/>
      <c r="L73" s="197"/>
      <c r="M73" s="192"/>
      <c r="N73" s="201">
        <f>'3a. Maintenance Expenditure'!T51</f>
        <v>15.258234297646005</v>
      </c>
      <c r="O73" s="201">
        <f>'3a. Maintenance Expenditure'!U51</f>
        <v>114.20039148390829</v>
      </c>
      <c r="P73" s="197"/>
      <c r="Q73" s="197"/>
      <c r="R73" s="197"/>
      <c r="S73" s="197"/>
      <c r="T73" s="197"/>
      <c r="U73" s="192"/>
      <c r="V73" s="277">
        <v>52.902491942339374</v>
      </c>
      <c r="W73" s="277">
        <v>53.779026154708134</v>
      </c>
      <c r="X73" s="277">
        <v>54.673821496501247</v>
      </c>
      <c r="Y73" s="197"/>
      <c r="Z73" s="197"/>
      <c r="AA73" s="197"/>
      <c r="AB73" s="197"/>
      <c r="AC73" s="197"/>
      <c r="AD73" s="192"/>
      <c r="AE73" s="197"/>
      <c r="AF73" s="197"/>
      <c r="AG73" s="197"/>
      <c r="AH73" s="197"/>
      <c r="AI73" s="197"/>
      <c r="AJ73" s="192"/>
      <c r="AK73" s="197"/>
      <c r="AL73" s="197"/>
      <c r="AM73" s="197"/>
      <c r="AN73" s="197"/>
      <c r="AO73" s="197"/>
      <c r="AP73" s="192"/>
      <c r="AQ73" s="268"/>
    </row>
    <row r="74" spans="1:43">
      <c r="A74" s="268"/>
      <c r="B74" s="48" t="s">
        <v>614</v>
      </c>
      <c r="C74" s="48" t="s">
        <v>473</v>
      </c>
      <c r="D74" s="50" t="s">
        <v>159</v>
      </c>
      <c r="E74" s="49" t="s">
        <v>474</v>
      </c>
      <c r="F74" s="50" t="s">
        <v>475</v>
      </c>
      <c r="G74" s="51" t="s">
        <v>148</v>
      </c>
      <c r="H74" s="197"/>
      <c r="I74" s="197"/>
      <c r="J74" s="197"/>
      <c r="K74" s="197"/>
      <c r="L74" s="197"/>
      <c r="M74" s="192"/>
      <c r="N74" s="201">
        <f>'3a. Maintenance Expenditure'!T60</f>
        <v>14.172489794798443</v>
      </c>
      <c r="O74" s="201">
        <f>'3a. Maintenance Expenditure'!U60</f>
        <v>10.874757709776116</v>
      </c>
      <c r="P74" s="197"/>
      <c r="Q74" s="197"/>
      <c r="R74" s="197"/>
      <c r="S74" s="197"/>
      <c r="T74" s="197"/>
      <c r="U74" s="192"/>
      <c r="V74" s="277">
        <v>9.5085416687424704</v>
      </c>
      <c r="W74" s="277">
        <v>9.9407481082307658</v>
      </c>
      <c r="X74" s="277">
        <v>10.805160987207355</v>
      </c>
      <c r="Y74" s="197"/>
      <c r="Z74" s="197"/>
      <c r="AA74" s="197"/>
      <c r="AB74" s="197"/>
      <c r="AC74" s="197"/>
      <c r="AD74" s="192"/>
      <c r="AE74" s="197"/>
      <c r="AF74" s="197"/>
      <c r="AG74" s="197"/>
      <c r="AH74" s="197"/>
      <c r="AI74" s="197"/>
      <c r="AJ74" s="192"/>
      <c r="AK74" s="197"/>
      <c r="AL74" s="197"/>
      <c r="AM74" s="197"/>
      <c r="AN74" s="197"/>
      <c r="AO74" s="197"/>
      <c r="AP74" s="192"/>
      <c r="AQ74" s="268"/>
    </row>
    <row r="75" spans="1:43">
      <c r="A75" s="268"/>
      <c r="B75" s="48" t="s">
        <v>615</v>
      </c>
      <c r="C75" s="48" t="s">
        <v>478</v>
      </c>
      <c r="D75" s="50" t="s">
        <v>479</v>
      </c>
      <c r="E75" s="49" t="s">
        <v>437</v>
      </c>
      <c r="F75" s="50" t="s">
        <v>480</v>
      </c>
      <c r="G75" s="51" t="s">
        <v>148</v>
      </c>
      <c r="H75" s="197"/>
      <c r="I75" s="197"/>
      <c r="J75" s="197"/>
      <c r="K75" s="197"/>
      <c r="L75" s="197"/>
      <c r="M75" s="192"/>
      <c r="N75" s="201">
        <f>'3a. Maintenance Expenditure'!T62</f>
        <v>0</v>
      </c>
      <c r="O75" s="201">
        <f>'3a. Maintenance Expenditure'!U62</f>
        <v>0</v>
      </c>
      <c r="P75" s="197"/>
      <c r="Q75" s="197"/>
      <c r="R75" s="197"/>
      <c r="S75" s="197"/>
      <c r="T75" s="197"/>
      <c r="U75" s="192"/>
      <c r="V75" s="277">
        <v>0</v>
      </c>
      <c r="W75" s="277">
        <v>0</v>
      </c>
      <c r="X75" s="277">
        <v>0</v>
      </c>
      <c r="Y75" s="197"/>
      <c r="Z75" s="197"/>
      <c r="AA75" s="197"/>
      <c r="AB75" s="197"/>
      <c r="AC75" s="197"/>
      <c r="AD75" s="192"/>
      <c r="AE75" s="197"/>
      <c r="AF75" s="197"/>
      <c r="AG75" s="197"/>
      <c r="AH75" s="197"/>
      <c r="AI75" s="197"/>
      <c r="AJ75" s="192"/>
      <c r="AK75" s="197"/>
      <c r="AL75" s="197"/>
      <c r="AM75" s="197"/>
      <c r="AN75" s="197"/>
      <c r="AO75" s="197"/>
      <c r="AP75" s="192"/>
      <c r="AQ75" s="268"/>
    </row>
    <row r="76" spans="1:43">
      <c r="A76" s="268"/>
      <c r="B76" s="48" t="s">
        <v>616</v>
      </c>
      <c r="C76" s="48" t="s">
        <v>481</v>
      </c>
      <c r="D76" s="50" t="s">
        <v>479</v>
      </c>
      <c r="E76" s="49" t="s">
        <v>437</v>
      </c>
      <c r="F76" s="50" t="s">
        <v>482</v>
      </c>
      <c r="G76" s="51" t="s">
        <v>148</v>
      </c>
      <c r="H76" s="197"/>
      <c r="I76" s="197"/>
      <c r="J76" s="197"/>
      <c r="K76" s="197"/>
      <c r="L76" s="197"/>
      <c r="M76" s="192"/>
      <c r="N76" s="201">
        <f>'3a. Maintenance Expenditure'!T63</f>
        <v>0</v>
      </c>
      <c r="O76" s="201">
        <f>'3a. Maintenance Expenditure'!U63</f>
        <v>0</v>
      </c>
      <c r="P76" s="197"/>
      <c r="Q76" s="197"/>
      <c r="R76" s="197"/>
      <c r="S76" s="197"/>
      <c r="T76" s="197"/>
      <c r="U76" s="192"/>
      <c r="V76" s="277">
        <v>0</v>
      </c>
      <c r="W76" s="277">
        <v>0</v>
      </c>
      <c r="X76" s="277">
        <v>0</v>
      </c>
      <c r="Y76" s="197"/>
      <c r="Z76" s="197"/>
      <c r="AA76" s="197"/>
      <c r="AB76" s="197"/>
      <c r="AC76" s="197"/>
      <c r="AD76" s="192"/>
      <c r="AE76" s="197"/>
      <c r="AF76" s="197"/>
      <c r="AG76" s="197"/>
      <c r="AH76" s="197"/>
      <c r="AI76" s="197"/>
      <c r="AJ76" s="192"/>
      <c r="AK76" s="197"/>
      <c r="AL76" s="197"/>
      <c r="AM76" s="197"/>
      <c r="AN76" s="197"/>
      <c r="AO76" s="197"/>
      <c r="AP76" s="192"/>
      <c r="AQ76" s="268"/>
    </row>
    <row r="77" spans="1:43">
      <c r="A77" s="268"/>
      <c r="B77" s="48" t="s">
        <v>617</v>
      </c>
      <c r="C77" s="48" t="s">
        <v>486</v>
      </c>
      <c r="D77" s="50" t="s">
        <v>479</v>
      </c>
      <c r="E77" s="49" t="s">
        <v>437</v>
      </c>
      <c r="F77" s="50" t="s">
        <v>487</v>
      </c>
      <c r="G77" s="51" t="s">
        <v>148</v>
      </c>
      <c r="H77" s="197"/>
      <c r="I77" s="197"/>
      <c r="J77" s="197"/>
      <c r="K77" s="197"/>
      <c r="L77" s="197"/>
      <c r="M77" s="192"/>
      <c r="N77" s="201">
        <f>'3a. Maintenance Expenditure'!T66</f>
        <v>0</v>
      </c>
      <c r="O77" s="201">
        <f>'3a. Maintenance Expenditure'!U66</f>
        <v>0</v>
      </c>
      <c r="P77" s="197"/>
      <c r="Q77" s="197"/>
      <c r="R77" s="197"/>
      <c r="S77" s="197"/>
      <c r="T77" s="197"/>
      <c r="U77" s="192"/>
      <c r="V77" s="277">
        <v>0</v>
      </c>
      <c r="W77" s="277">
        <v>0</v>
      </c>
      <c r="X77" s="277">
        <v>0</v>
      </c>
      <c r="Y77" s="197"/>
      <c r="Z77" s="197"/>
      <c r="AA77" s="197"/>
      <c r="AB77" s="197"/>
      <c r="AC77" s="197"/>
      <c r="AD77" s="192"/>
      <c r="AE77" s="197"/>
      <c r="AF77" s="197"/>
      <c r="AG77" s="197"/>
      <c r="AH77" s="197"/>
      <c r="AI77" s="197"/>
      <c r="AJ77" s="192"/>
      <c r="AK77" s="197"/>
      <c r="AL77" s="197"/>
      <c r="AM77" s="197"/>
      <c r="AN77" s="197"/>
      <c r="AO77" s="197"/>
      <c r="AP77" s="192"/>
      <c r="AQ77" s="268"/>
    </row>
    <row r="78" spans="1:43">
      <c r="A78" s="268"/>
      <c r="B78" s="48" t="s">
        <v>618</v>
      </c>
      <c r="C78" s="48" t="s">
        <v>497</v>
      </c>
      <c r="D78" s="50" t="s">
        <v>479</v>
      </c>
      <c r="E78" s="49" t="s">
        <v>474</v>
      </c>
      <c r="F78" s="50" t="s">
        <v>498</v>
      </c>
      <c r="G78" s="51" t="s">
        <v>148</v>
      </c>
      <c r="H78" s="197"/>
      <c r="I78" s="197"/>
      <c r="J78" s="197"/>
      <c r="K78" s="197"/>
      <c r="L78" s="197"/>
      <c r="M78" s="192"/>
      <c r="N78" s="201">
        <f>'3a. Maintenance Expenditure'!T73</f>
        <v>0</v>
      </c>
      <c r="O78" s="201">
        <f>'3a. Maintenance Expenditure'!U73</f>
        <v>0</v>
      </c>
      <c r="P78" s="197"/>
      <c r="Q78" s="197"/>
      <c r="R78" s="197"/>
      <c r="S78" s="197"/>
      <c r="T78" s="197"/>
      <c r="U78" s="192"/>
      <c r="V78" s="277">
        <v>0</v>
      </c>
      <c r="W78" s="277">
        <v>0</v>
      </c>
      <c r="X78" s="277">
        <v>0</v>
      </c>
      <c r="Y78" s="197"/>
      <c r="Z78" s="197"/>
      <c r="AA78" s="197"/>
      <c r="AB78" s="197"/>
      <c r="AC78" s="197"/>
      <c r="AD78" s="192"/>
      <c r="AE78" s="197"/>
      <c r="AF78" s="197"/>
      <c r="AG78" s="197"/>
      <c r="AH78" s="197"/>
      <c r="AI78" s="197"/>
      <c r="AJ78" s="192"/>
      <c r="AK78" s="197"/>
      <c r="AL78" s="197"/>
      <c r="AM78" s="197"/>
      <c r="AN78" s="197"/>
      <c r="AO78" s="197"/>
      <c r="AP78" s="192"/>
      <c r="AQ78" s="268"/>
    </row>
    <row r="79" spans="1:43">
      <c r="A79" s="268"/>
      <c r="B79" s="48" t="s">
        <v>619</v>
      </c>
      <c r="C79" s="48" t="s">
        <v>501</v>
      </c>
      <c r="D79" s="50" t="s">
        <v>502</v>
      </c>
      <c r="E79" s="49" t="s">
        <v>437</v>
      </c>
      <c r="F79" s="50" t="s">
        <v>503</v>
      </c>
      <c r="G79" s="51" t="s">
        <v>148</v>
      </c>
      <c r="H79" s="197"/>
      <c r="I79" s="197"/>
      <c r="J79" s="197"/>
      <c r="K79" s="197"/>
      <c r="L79" s="197"/>
      <c r="M79" s="192"/>
      <c r="N79" s="201">
        <f>'3a. Maintenance Expenditure'!T75</f>
        <v>0</v>
      </c>
      <c r="O79" s="201">
        <f>'3a. Maintenance Expenditure'!U75</f>
        <v>0</v>
      </c>
      <c r="P79" s="197"/>
      <c r="Q79" s="197"/>
      <c r="R79" s="197"/>
      <c r="S79" s="197"/>
      <c r="T79" s="197"/>
      <c r="U79" s="192"/>
      <c r="V79" s="277">
        <v>0</v>
      </c>
      <c r="W79" s="277">
        <v>0</v>
      </c>
      <c r="X79" s="277">
        <v>0</v>
      </c>
      <c r="Y79" s="197"/>
      <c r="Z79" s="197"/>
      <c r="AA79" s="197"/>
      <c r="AB79" s="197"/>
      <c r="AC79" s="197"/>
      <c r="AD79" s="192"/>
      <c r="AE79" s="197"/>
      <c r="AF79" s="197"/>
      <c r="AG79" s="197"/>
      <c r="AH79" s="197"/>
      <c r="AI79" s="197"/>
      <c r="AJ79" s="192"/>
      <c r="AK79" s="197"/>
      <c r="AL79" s="197"/>
      <c r="AM79" s="197"/>
      <c r="AN79" s="197"/>
      <c r="AO79" s="197"/>
      <c r="AP79" s="192"/>
      <c r="AQ79" s="268"/>
    </row>
    <row r="80" spans="1:43">
      <c r="A80" s="268"/>
      <c r="B80" s="48" t="s">
        <v>620</v>
      </c>
      <c r="C80" s="48" t="s">
        <v>504</v>
      </c>
      <c r="D80" s="50" t="s">
        <v>502</v>
      </c>
      <c r="E80" s="49" t="s">
        <v>437</v>
      </c>
      <c r="F80" s="50" t="s">
        <v>505</v>
      </c>
      <c r="G80" s="51" t="s">
        <v>148</v>
      </c>
      <c r="H80" s="197"/>
      <c r="I80" s="197"/>
      <c r="J80" s="197"/>
      <c r="K80" s="197"/>
      <c r="L80" s="197"/>
      <c r="M80" s="192"/>
      <c r="N80" s="201">
        <f>'3a. Maintenance Expenditure'!T76</f>
        <v>0</v>
      </c>
      <c r="O80" s="201">
        <f>'3a. Maintenance Expenditure'!U76</f>
        <v>0</v>
      </c>
      <c r="P80" s="197"/>
      <c r="Q80" s="197"/>
      <c r="R80" s="197"/>
      <c r="S80" s="197"/>
      <c r="T80" s="197"/>
      <c r="U80" s="192"/>
      <c r="V80" s="277">
        <v>0</v>
      </c>
      <c r="W80" s="277">
        <v>0</v>
      </c>
      <c r="X80" s="277">
        <v>0</v>
      </c>
      <c r="Y80" s="197"/>
      <c r="Z80" s="197"/>
      <c r="AA80" s="197"/>
      <c r="AB80" s="197"/>
      <c r="AC80" s="197"/>
      <c r="AD80" s="192"/>
      <c r="AE80" s="197"/>
      <c r="AF80" s="197"/>
      <c r="AG80" s="197"/>
      <c r="AH80" s="197"/>
      <c r="AI80" s="197"/>
      <c r="AJ80" s="192"/>
      <c r="AK80" s="197"/>
      <c r="AL80" s="197"/>
      <c r="AM80" s="197"/>
      <c r="AN80" s="197"/>
      <c r="AO80" s="197"/>
      <c r="AP80" s="192"/>
      <c r="AQ80" s="268"/>
    </row>
    <row r="81" spans="1:43">
      <c r="A81" s="268"/>
      <c r="B81" s="48" t="s">
        <v>621</v>
      </c>
      <c r="C81" s="48" t="s">
        <v>509</v>
      </c>
      <c r="D81" s="50" t="s">
        <v>502</v>
      </c>
      <c r="E81" s="49" t="s">
        <v>437</v>
      </c>
      <c r="F81" s="50" t="s">
        <v>510</v>
      </c>
      <c r="G81" s="51" t="s">
        <v>148</v>
      </c>
      <c r="H81" s="197"/>
      <c r="I81" s="197"/>
      <c r="J81" s="197"/>
      <c r="K81" s="197"/>
      <c r="L81" s="197"/>
      <c r="M81" s="192"/>
      <c r="N81" s="201">
        <f>'3a. Maintenance Expenditure'!T79</f>
        <v>0</v>
      </c>
      <c r="O81" s="201">
        <f>'3a. Maintenance Expenditure'!U79</f>
        <v>0</v>
      </c>
      <c r="P81" s="197"/>
      <c r="Q81" s="197"/>
      <c r="R81" s="197"/>
      <c r="S81" s="197"/>
      <c r="T81" s="197"/>
      <c r="U81" s="192"/>
      <c r="V81" s="277">
        <v>0</v>
      </c>
      <c r="W81" s="277">
        <v>0</v>
      </c>
      <c r="X81" s="277">
        <v>0</v>
      </c>
      <c r="Y81" s="197"/>
      <c r="Z81" s="197"/>
      <c r="AA81" s="197"/>
      <c r="AB81" s="197"/>
      <c r="AC81" s="197"/>
      <c r="AD81" s="192"/>
      <c r="AE81" s="197"/>
      <c r="AF81" s="197"/>
      <c r="AG81" s="197"/>
      <c r="AH81" s="197"/>
      <c r="AI81" s="197"/>
      <c r="AJ81" s="192"/>
      <c r="AK81" s="197"/>
      <c r="AL81" s="197"/>
      <c r="AM81" s="197"/>
      <c r="AN81" s="197"/>
      <c r="AO81" s="197"/>
      <c r="AP81" s="192"/>
      <c r="AQ81" s="268"/>
    </row>
    <row r="82" spans="1:43">
      <c r="A82" s="268"/>
      <c r="B82" s="48" t="s">
        <v>622</v>
      </c>
      <c r="C82" s="48" t="s">
        <v>513</v>
      </c>
      <c r="D82" s="50" t="s">
        <v>502</v>
      </c>
      <c r="E82" s="49" t="s">
        <v>461</v>
      </c>
      <c r="F82" s="50" t="s">
        <v>514</v>
      </c>
      <c r="G82" s="50" t="s">
        <v>515</v>
      </c>
      <c r="H82" s="197"/>
      <c r="I82" s="197"/>
      <c r="J82" s="197"/>
      <c r="K82" s="197"/>
      <c r="L82" s="197"/>
      <c r="M82" s="192"/>
      <c r="N82" s="201">
        <f>'3a. Maintenance Expenditure'!T81</f>
        <v>0</v>
      </c>
      <c r="O82" s="201">
        <f>'3a. Maintenance Expenditure'!U81</f>
        <v>0.55286512861424197</v>
      </c>
      <c r="P82" s="197"/>
      <c r="Q82" s="197"/>
      <c r="R82" s="197"/>
      <c r="S82" s="197"/>
      <c r="T82" s="197"/>
      <c r="U82" s="192"/>
      <c r="V82" s="277">
        <v>0.48015929743932156</v>
      </c>
      <c r="W82" s="277">
        <v>0.48015929743932156</v>
      </c>
      <c r="X82" s="277">
        <v>0.50302402588881301</v>
      </c>
      <c r="Y82" s="197"/>
      <c r="Z82" s="197"/>
      <c r="AA82" s="197"/>
      <c r="AB82" s="197"/>
      <c r="AC82" s="197"/>
      <c r="AD82" s="192"/>
      <c r="AE82" s="197"/>
      <c r="AF82" s="197"/>
      <c r="AG82" s="197"/>
      <c r="AH82" s="197"/>
      <c r="AI82" s="197"/>
      <c r="AJ82" s="192"/>
      <c r="AK82" s="197"/>
      <c r="AL82" s="197"/>
      <c r="AM82" s="197"/>
      <c r="AN82" s="197"/>
      <c r="AO82" s="197"/>
      <c r="AP82" s="192"/>
      <c r="AQ82" s="268"/>
    </row>
    <row r="83" spans="1:43">
      <c r="A83" s="268"/>
      <c r="B83" s="48" t="s">
        <v>623</v>
      </c>
      <c r="C83" s="48" t="s">
        <v>516</v>
      </c>
      <c r="D83" s="50" t="s">
        <v>502</v>
      </c>
      <c r="E83" s="49" t="s">
        <v>461</v>
      </c>
      <c r="F83" s="50" t="s">
        <v>514</v>
      </c>
      <c r="G83" s="50" t="s">
        <v>517</v>
      </c>
      <c r="H83" s="197"/>
      <c r="I83" s="197"/>
      <c r="J83" s="197"/>
      <c r="K83" s="197"/>
      <c r="L83" s="197"/>
      <c r="M83" s="192"/>
      <c r="N83" s="201">
        <f>'3a. Maintenance Expenditure'!T82</f>
        <v>0</v>
      </c>
      <c r="O83" s="201">
        <f>'3a. Maintenance Expenditure'!U82</f>
        <v>0</v>
      </c>
      <c r="P83" s="197"/>
      <c r="Q83" s="197"/>
      <c r="R83" s="197"/>
      <c r="S83" s="197"/>
      <c r="T83" s="197"/>
      <c r="U83" s="192"/>
      <c r="V83" s="277">
        <v>0</v>
      </c>
      <c r="W83" s="277">
        <v>0</v>
      </c>
      <c r="X83" s="277">
        <v>0</v>
      </c>
      <c r="Y83" s="197"/>
      <c r="Z83" s="197"/>
      <c r="AA83" s="197"/>
      <c r="AB83" s="197"/>
      <c r="AC83" s="197"/>
      <c r="AD83" s="192"/>
      <c r="AE83" s="197"/>
      <c r="AF83" s="197"/>
      <c r="AG83" s="197"/>
      <c r="AH83" s="197"/>
      <c r="AI83" s="197"/>
      <c r="AJ83" s="192"/>
      <c r="AK83" s="197"/>
      <c r="AL83" s="197"/>
      <c r="AM83" s="197"/>
      <c r="AN83" s="197"/>
      <c r="AO83" s="197"/>
      <c r="AP83" s="192"/>
      <c r="AQ83" s="268"/>
    </row>
    <row r="84" spans="1:43">
      <c r="A84" s="268"/>
      <c r="B84" s="48" t="s">
        <v>624</v>
      </c>
      <c r="C84" s="48" t="s">
        <v>518</v>
      </c>
      <c r="D84" s="50" t="s">
        <v>502</v>
      </c>
      <c r="E84" s="49" t="s">
        <v>461</v>
      </c>
      <c r="F84" s="50" t="s">
        <v>514</v>
      </c>
      <c r="G84" s="50" t="s">
        <v>519</v>
      </c>
      <c r="H84" s="197"/>
      <c r="I84" s="197"/>
      <c r="J84" s="197"/>
      <c r="K84" s="197"/>
      <c r="L84" s="197"/>
      <c r="M84" s="192"/>
      <c r="N84" s="201">
        <f>'3a. Maintenance Expenditure'!T83</f>
        <v>0</v>
      </c>
      <c r="O84" s="201">
        <f>'3a. Maintenance Expenditure'!U83</f>
        <v>0</v>
      </c>
      <c r="P84" s="197"/>
      <c r="Q84" s="197"/>
      <c r="R84" s="197"/>
      <c r="S84" s="197"/>
      <c r="T84" s="197"/>
      <c r="U84" s="192"/>
      <c r="V84" s="277">
        <v>0</v>
      </c>
      <c r="W84" s="277">
        <v>0</v>
      </c>
      <c r="X84" s="277">
        <v>0</v>
      </c>
      <c r="Y84" s="197"/>
      <c r="Z84" s="197"/>
      <c r="AA84" s="197"/>
      <c r="AB84" s="197"/>
      <c r="AC84" s="197"/>
      <c r="AD84" s="192"/>
      <c r="AE84" s="197"/>
      <c r="AF84" s="197"/>
      <c r="AG84" s="197"/>
      <c r="AH84" s="197"/>
      <c r="AI84" s="197"/>
      <c r="AJ84" s="192"/>
      <c r="AK84" s="197"/>
      <c r="AL84" s="197"/>
      <c r="AM84" s="197"/>
      <c r="AN84" s="197"/>
      <c r="AO84" s="197"/>
      <c r="AP84" s="192"/>
      <c r="AQ84" s="268"/>
    </row>
    <row r="85" spans="1:43">
      <c r="A85" s="268"/>
      <c r="B85" s="48" t="s">
        <v>625</v>
      </c>
      <c r="C85" s="48" t="s">
        <v>520</v>
      </c>
      <c r="D85" s="50" t="s">
        <v>502</v>
      </c>
      <c r="E85" s="49" t="s">
        <v>461</v>
      </c>
      <c r="F85" s="50" t="s">
        <v>514</v>
      </c>
      <c r="G85" s="50" t="s">
        <v>521</v>
      </c>
      <c r="H85" s="197"/>
      <c r="I85" s="197"/>
      <c r="J85" s="197"/>
      <c r="K85" s="197"/>
      <c r="L85" s="197"/>
      <c r="M85" s="192"/>
      <c r="N85" s="201">
        <f>'3a. Maintenance Expenditure'!T84</f>
        <v>0</v>
      </c>
      <c r="O85" s="201">
        <f>'3a. Maintenance Expenditure'!U84</f>
        <v>0</v>
      </c>
      <c r="P85" s="197"/>
      <c r="Q85" s="197"/>
      <c r="R85" s="197"/>
      <c r="S85" s="197"/>
      <c r="T85" s="197"/>
      <c r="U85" s="192"/>
      <c r="V85" s="277">
        <v>0</v>
      </c>
      <c r="W85" s="277">
        <v>0</v>
      </c>
      <c r="X85" s="277">
        <v>0</v>
      </c>
      <c r="Y85" s="197"/>
      <c r="Z85" s="197"/>
      <c r="AA85" s="197"/>
      <c r="AB85" s="197"/>
      <c r="AC85" s="197"/>
      <c r="AD85" s="192"/>
      <c r="AE85" s="197"/>
      <c r="AF85" s="197"/>
      <c r="AG85" s="197"/>
      <c r="AH85" s="197"/>
      <c r="AI85" s="197"/>
      <c r="AJ85" s="192"/>
      <c r="AK85" s="197"/>
      <c r="AL85" s="197"/>
      <c r="AM85" s="197"/>
      <c r="AN85" s="197"/>
      <c r="AO85" s="197"/>
      <c r="AP85" s="192"/>
      <c r="AQ85" s="268"/>
    </row>
    <row r="86" spans="1:43">
      <c r="A86" s="268"/>
      <c r="B86" s="48" t="s">
        <v>626</v>
      </c>
      <c r="C86" s="48" t="s">
        <v>522</v>
      </c>
      <c r="D86" s="50" t="s">
        <v>502</v>
      </c>
      <c r="E86" s="49" t="s">
        <v>461</v>
      </c>
      <c r="F86" s="50" t="s">
        <v>514</v>
      </c>
      <c r="G86" s="50" t="s">
        <v>523</v>
      </c>
      <c r="H86" s="197"/>
      <c r="I86" s="197"/>
      <c r="J86" s="197"/>
      <c r="K86" s="197"/>
      <c r="L86" s="197"/>
      <c r="M86" s="192"/>
      <c r="N86" s="201">
        <f>'3a. Maintenance Expenditure'!T85</f>
        <v>0</v>
      </c>
      <c r="O86" s="201">
        <f>'3a. Maintenance Expenditure'!U85</f>
        <v>0</v>
      </c>
      <c r="P86" s="197"/>
      <c r="Q86" s="197"/>
      <c r="R86" s="197"/>
      <c r="S86" s="197"/>
      <c r="T86" s="197"/>
      <c r="U86" s="192"/>
      <c r="V86" s="277">
        <v>0</v>
      </c>
      <c r="W86" s="277">
        <v>0</v>
      </c>
      <c r="X86" s="277">
        <v>0</v>
      </c>
      <c r="Y86" s="197"/>
      <c r="Z86" s="197"/>
      <c r="AA86" s="197"/>
      <c r="AB86" s="197"/>
      <c r="AC86" s="197"/>
      <c r="AD86" s="192"/>
      <c r="AE86" s="197"/>
      <c r="AF86" s="197"/>
      <c r="AG86" s="197"/>
      <c r="AH86" s="197"/>
      <c r="AI86" s="197"/>
      <c r="AJ86" s="192"/>
      <c r="AK86" s="197"/>
      <c r="AL86" s="197"/>
      <c r="AM86" s="197"/>
      <c r="AN86" s="197"/>
      <c r="AO86" s="197"/>
      <c r="AP86" s="192"/>
      <c r="AQ86" s="268"/>
    </row>
    <row r="87" spans="1:43">
      <c r="A87" s="268"/>
      <c r="B87" s="48" t="s">
        <v>627</v>
      </c>
      <c r="C87" s="48" t="s">
        <v>524</v>
      </c>
      <c r="D87" s="50" t="s">
        <v>502</v>
      </c>
      <c r="E87" s="49" t="s">
        <v>461</v>
      </c>
      <c r="F87" s="50" t="s">
        <v>514</v>
      </c>
      <c r="G87" s="51" t="s">
        <v>148</v>
      </c>
      <c r="H87" s="197"/>
      <c r="I87" s="197"/>
      <c r="J87" s="197"/>
      <c r="K87" s="197"/>
      <c r="L87" s="197"/>
      <c r="M87" s="192"/>
      <c r="N87" s="201">
        <f>'3a. Maintenance Expenditure'!T86</f>
        <v>0</v>
      </c>
      <c r="O87" s="201">
        <f>'3a. Maintenance Expenditure'!U86</f>
        <v>0</v>
      </c>
      <c r="P87" s="197"/>
      <c r="Q87" s="197"/>
      <c r="R87" s="197"/>
      <c r="S87" s="197"/>
      <c r="T87" s="197"/>
      <c r="U87" s="192"/>
      <c r="V87" s="277">
        <v>0</v>
      </c>
      <c r="W87" s="277">
        <v>0</v>
      </c>
      <c r="X87" s="277">
        <v>0</v>
      </c>
      <c r="Y87" s="197"/>
      <c r="Z87" s="197"/>
      <c r="AA87" s="197"/>
      <c r="AB87" s="197"/>
      <c r="AC87" s="197"/>
      <c r="AD87" s="192"/>
      <c r="AE87" s="197"/>
      <c r="AF87" s="197"/>
      <c r="AG87" s="197"/>
      <c r="AH87" s="197"/>
      <c r="AI87" s="197"/>
      <c r="AJ87" s="192"/>
      <c r="AK87" s="197"/>
      <c r="AL87" s="197"/>
      <c r="AM87" s="197"/>
      <c r="AN87" s="197"/>
      <c r="AO87" s="197"/>
      <c r="AP87" s="192"/>
      <c r="AQ87" s="268"/>
    </row>
    <row r="88" spans="1:43">
      <c r="A88" s="268"/>
      <c r="B88" s="48" t="s">
        <v>628</v>
      </c>
      <c r="C88" s="48" t="s">
        <v>525</v>
      </c>
      <c r="D88" s="50" t="s">
        <v>502</v>
      </c>
      <c r="E88" s="49" t="s">
        <v>461</v>
      </c>
      <c r="F88" s="50" t="s">
        <v>526</v>
      </c>
      <c r="G88" s="50" t="s">
        <v>358</v>
      </c>
      <c r="H88" s="197"/>
      <c r="I88" s="197"/>
      <c r="J88" s="197"/>
      <c r="K88" s="197"/>
      <c r="L88" s="197"/>
      <c r="M88" s="192"/>
      <c r="N88" s="201">
        <f>'3a. Maintenance Expenditure'!T87</f>
        <v>0</v>
      </c>
      <c r="O88" s="201">
        <f>'3a. Maintenance Expenditure'!U87</f>
        <v>0</v>
      </c>
      <c r="P88" s="197"/>
      <c r="Q88" s="197"/>
      <c r="R88" s="197"/>
      <c r="S88" s="197"/>
      <c r="T88" s="197"/>
      <c r="U88" s="192"/>
      <c r="V88" s="277">
        <v>0</v>
      </c>
      <c r="W88" s="277">
        <v>0</v>
      </c>
      <c r="X88" s="277">
        <v>0</v>
      </c>
      <c r="Y88" s="197"/>
      <c r="Z88" s="197"/>
      <c r="AA88" s="197"/>
      <c r="AB88" s="197"/>
      <c r="AC88" s="197"/>
      <c r="AD88" s="192"/>
      <c r="AE88" s="197"/>
      <c r="AF88" s="197"/>
      <c r="AG88" s="197"/>
      <c r="AH88" s="197"/>
      <c r="AI88" s="197"/>
      <c r="AJ88" s="192"/>
      <c r="AK88" s="197"/>
      <c r="AL88" s="197"/>
      <c r="AM88" s="197"/>
      <c r="AN88" s="197"/>
      <c r="AO88" s="197"/>
      <c r="AP88" s="192"/>
      <c r="AQ88" s="268"/>
    </row>
    <row r="89" spans="1:43">
      <c r="A89" s="268"/>
      <c r="B89" s="48" t="s">
        <v>629</v>
      </c>
      <c r="C89" s="48" t="s">
        <v>527</v>
      </c>
      <c r="D89" s="50" t="s">
        <v>502</v>
      </c>
      <c r="E89" s="49" t="s">
        <v>474</v>
      </c>
      <c r="F89" s="49" t="s">
        <v>528</v>
      </c>
      <c r="G89" s="51" t="s">
        <v>148</v>
      </c>
      <c r="H89" s="197"/>
      <c r="I89" s="197"/>
      <c r="J89" s="197"/>
      <c r="K89" s="197"/>
      <c r="L89" s="197"/>
      <c r="M89" s="192"/>
      <c r="N89" s="201">
        <f>'3a. Maintenance Expenditure'!T88</f>
        <v>0</v>
      </c>
      <c r="O89" s="201">
        <f>'3a. Maintenance Expenditure'!U88</f>
        <v>0</v>
      </c>
      <c r="P89" s="197"/>
      <c r="Q89" s="197"/>
      <c r="R89" s="197"/>
      <c r="S89" s="197"/>
      <c r="T89" s="197"/>
      <c r="U89" s="192"/>
      <c r="V89" s="277">
        <v>0</v>
      </c>
      <c r="W89" s="277">
        <v>0</v>
      </c>
      <c r="X89" s="277">
        <v>0</v>
      </c>
      <c r="Y89" s="197"/>
      <c r="Z89" s="197"/>
      <c r="AA89" s="197"/>
      <c r="AB89" s="197"/>
      <c r="AC89" s="197"/>
      <c r="AD89" s="192"/>
      <c r="AE89" s="197"/>
      <c r="AF89" s="197"/>
      <c r="AG89" s="197"/>
      <c r="AH89" s="197"/>
      <c r="AI89" s="197"/>
      <c r="AJ89" s="192"/>
      <c r="AK89" s="197"/>
      <c r="AL89" s="197"/>
      <c r="AM89" s="197"/>
      <c r="AN89" s="197"/>
      <c r="AO89" s="197"/>
      <c r="AP89" s="192"/>
      <c r="AQ89" s="268"/>
    </row>
    <row r="90" spans="1:43">
      <c r="A90" s="268"/>
      <c r="B90" s="48" t="s">
        <v>630</v>
      </c>
      <c r="C90" s="48" t="s">
        <v>531</v>
      </c>
      <c r="D90" s="50" t="s">
        <v>193</v>
      </c>
      <c r="E90" s="49" t="s">
        <v>532</v>
      </c>
      <c r="F90" s="49" t="s">
        <v>533</v>
      </c>
      <c r="G90" s="49" t="s">
        <v>534</v>
      </c>
      <c r="H90" s="197"/>
      <c r="I90" s="197"/>
      <c r="J90" s="197"/>
      <c r="K90" s="197"/>
      <c r="L90" s="197"/>
      <c r="M90" s="192"/>
      <c r="N90" s="201">
        <f>'3a. Maintenance Expenditure'!T90</f>
        <v>126.71177312168544</v>
      </c>
      <c r="O90" s="201">
        <f>'3a. Maintenance Expenditure'!U90</f>
        <v>0</v>
      </c>
      <c r="P90" s="197"/>
      <c r="Q90" s="197"/>
      <c r="R90" s="197"/>
      <c r="S90" s="197"/>
      <c r="T90" s="197"/>
      <c r="U90" s="192"/>
      <c r="V90" s="277">
        <v>96.220742292771519</v>
      </c>
      <c r="W90" s="277">
        <v>96.220742292771519</v>
      </c>
      <c r="X90" s="277">
        <v>96.220742292771519</v>
      </c>
      <c r="Y90" s="197"/>
      <c r="Z90" s="197"/>
      <c r="AA90" s="197"/>
      <c r="AB90" s="197"/>
      <c r="AC90" s="197"/>
      <c r="AD90" s="192"/>
      <c r="AE90" s="197"/>
      <c r="AF90" s="197"/>
      <c r="AG90" s="197"/>
      <c r="AH90" s="197"/>
      <c r="AI90" s="197"/>
      <c r="AJ90" s="192"/>
      <c r="AK90" s="197"/>
      <c r="AL90" s="197"/>
      <c r="AM90" s="197"/>
      <c r="AN90" s="197"/>
      <c r="AO90" s="197"/>
      <c r="AP90" s="192"/>
      <c r="AQ90" s="268"/>
    </row>
    <row r="91" spans="1:43" s="161" customFormat="1">
      <c r="A91" s="268"/>
      <c r="B91" s="48" t="s">
        <v>631</v>
      </c>
      <c r="C91" s="48" t="s">
        <v>535</v>
      </c>
      <c r="D91" s="50" t="s">
        <v>193</v>
      </c>
      <c r="E91" s="49" t="s">
        <v>532</v>
      </c>
      <c r="F91" s="49" t="s">
        <v>533</v>
      </c>
      <c r="G91" s="49" t="s">
        <v>536</v>
      </c>
      <c r="H91" s="197"/>
      <c r="I91" s="197"/>
      <c r="J91" s="197"/>
      <c r="K91" s="197"/>
      <c r="L91" s="197"/>
      <c r="M91" s="192"/>
      <c r="N91" s="201">
        <f>'3a. Maintenance Expenditure'!T91</f>
        <v>86.665675663309599</v>
      </c>
      <c r="O91" s="201">
        <f>'3a. Maintenance Expenditure'!U91</f>
        <v>16.931482155060493</v>
      </c>
      <c r="P91" s="197"/>
      <c r="Q91" s="197"/>
      <c r="R91" s="197"/>
      <c r="S91" s="197"/>
      <c r="T91" s="197"/>
      <c r="U91" s="192"/>
      <c r="V91" s="277">
        <v>297.23228072720997</v>
      </c>
      <c r="W91" s="277">
        <v>397.23228072720997</v>
      </c>
      <c r="X91" s="277">
        <v>497.23228072720997</v>
      </c>
      <c r="Y91" s="197"/>
      <c r="Z91" s="197"/>
      <c r="AA91" s="197"/>
      <c r="AB91" s="197"/>
      <c r="AC91" s="197"/>
      <c r="AD91" s="192"/>
      <c r="AE91" s="197"/>
      <c r="AF91" s="197"/>
      <c r="AG91" s="197"/>
      <c r="AH91" s="197"/>
      <c r="AI91" s="197"/>
      <c r="AJ91" s="192"/>
      <c r="AK91" s="197"/>
      <c r="AL91" s="197"/>
      <c r="AM91" s="197"/>
      <c r="AN91" s="197"/>
      <c r="AO91" s="197"/>
      <c r="AP91" s="192"/>
      <c r="AQ91" s="268"/>
    </row>
    <row r="92" spans="1:43">
      <c r="A92" s="268"/>
      <c r="B92" s="48" t="s">
        <v>632</v>
      </c>
      <c r="C92" s="48" t="s">
        <v>537</v>
      </c>
      <c r="D92" s="50" t="s">
        <v>193</v>
      </c>
      <c r="E92" s="49" t="s">
        <v>532</v>
      </c>
      <c r="F92" s="49" t="s">
        <v>533</v>
      </c>
      <c r="G92" s="49" t="s">
        <v>538</v>
      </c>
      <c r="H92" s="197"/>
      <c r="I92" s="197"/>
      <c r="J92" s="197"/>
      <c r="K92" s="197"/>
      <c r="L92" s="197"/>
      <c r="M92" s="192"/>
      <c r="N92" s="201">
        <f>'3a. Maintenance Expenditure'!T92</f>
        <v>21.913444149047983</v>
      </c>
      <c r="O92" s="201">
        <f>'3a. Maintenance Expenditure'!U92</f>
        <v>30.929615329361582</v>
      </c>
      <c r="P92" s="197"/>
      <c r="Q92" s="197"/>
      <c r="R92" s="197"/>
      <c r="S92" s="197"/>
      <c r="T92" s="197"/>
      <c r="U92" s="192"/>
      <c r="V92" s="277">
        <v>66.495646840530156</v>
      </c>
      <c r="W92" s="277">
        <v>66.495646840530156</v>
      </c>
      <c r="X92" s="277">
        <v>66.495646840530156</v>
      </c>
      <c r="Y92" s="197"/>
      <c r="Z92" s="197"/>
      <c r="AA92" s="197"/>
      <c r="AB92" s="197"/>
      <c r="AC92" s="197"/>
      <c r="AD92" s="192"/>
      <c r="AE92" s="197"/>
      <c r="AF92" s="197"/>
      <c r="AG92" s="197"/>
      <c r="AH92" s="197"/>
      <c r="AI92" s="197"/>
      <c r="AJ92" s="192"/>
      <c r="AK92" s="197"/>
      <c r="AL92" s="197"/>
      <c r="AM92" s="197"/>
      <c r="AN92" s="197"/>
      <c r="AO92" s="197"/>
      <c r="AP92" s="192"/>
      <c r="AQ92" s="268"/>
    </row>
    <row r="93" spans="1:43">
      <c r="A93" s="268"/>
      <c r="B93" s="48" t="s">
        <v>633</v>
      </c>
      <c r="C93" s="48" t="s">
        <v>539</v>
      </c>
      <c r="D93" s="50" t="s">
        <v>193</v>
      </c>
      <c r="E93" s="49" t="s">
        <v>532</v>
      </c>
      <c r="F93" s="49" t="s">
        <v>533</v>
      </c>
      <c r="G93" s="49" t="s">
        <v>540</v>
      </c>
      <c r="H93" s="197"/>
      <c r="I93" s="197"/>
      <c r="J93" s="197"/>
      <c r="K93" s="197"/>
      <c r="L93" s="197"/>
      <c r="M93" s="192"/>
      <c r="N93" s="201">
        <f>'3a. Maintenance Expenditure'!T93</f>
        <v>22.844532110182517</v>
      </c>
      <c r="O93" s="201">
        <f>'3a. Maintenance Expenditure'!U93</f>
        <v>8.6842624733915724E-3</v>
      </c>
      <c r="P93" s="197"/>
      <c r="Q93" s="197"/>
      <c r="R93" s="197"/>
      <c r="S93" s="197"/>
      <c r="T93" s="197"/>
      <c r="U93" s="192"/>
      <c r="V93" s="277">
        <v>28.614261209114694</v>
      </c>
      <c r="W93" s="277">
        <v>28.614261209114694</v>
      </c>
      <c r="X93" s="277">
        <v>28.614261209114694</v>
      </c>
      <c r="Y93" s="197"/>
      <c r="Z93" s="197"/>
      <c r="AA93" s="197"/>
      <c r="AB93" s="197"/>
      <c r="AC93" s="197"/>
      <c r="AD93" s="192"/>
      <c r="AE93" s="197"/>
      <c r="AF93" s="197"/>
      <c r="AG93" s="197"/>
      <c r="AH93" s="197"/>
      <c r="AI93" s="197"/>
      <c r="AJ93" s="192"/>
      <c r="AK93" s="197"/>
      <c r="AL93" s="197"/>
      <c r="AM93" s="197"/>
      <c r="AN93" s="197"/>
      <c r="AO93" s="197"/>
      <c r="AP93" s="192"/>
      <c r="AQ93" s="268"/>
    </row>
    <row r="94" spans="1:43">
      <c r="A94" s="268"/>
      <c r="B94" s="48" t="s">
        <v>634</v>
      </c>
      <c r="C94" s="48" t="s">
        <v>541</v>
      </c>
      <c r="D94" s="50" t="s">
        <v>193</v>
      </c>
      <c r="E94" s="49" t="s">
        <v>532</v>
      </c>
      <c r="F94" s="49" t="s">
        <v>533</v>
      </c>
      <c r="G94" s="49" t="s">
        <v>542</v>
      </c>
      <c r="H94" s="197"/>
      <c r="I94" s="197"/>
      <c r="J94" s="197"/>
      <c r="K94" s="197"/>
      <c r="L94" s="197"/>
      <c r="M94" s="192"/>
      <c r="N94" s="201">
        <f>'3a. Maintenance Expenditure'!T94</f>
        <v>8.6001242228882084</v>
      </c>
      <c r="O94" s="201">
        <f>'3a. Maintenance Expenditure'!U94</f>
        <v>0</v>
      </c>
      <c r="P94" s="197"/>
      <c r="Q94" s="197"/>
      <c r="R94" s="197"/>
      <c r="S94" s="197"/>
      <c r="T94" s="197"/>
      <c r="U94" s="192"/>
      <c r="V94" s="277">
        <v>8.3479585923705972</v>
      </c>
      <c r="W94" s="277">
        <v>8.3479585923705972</v>
      </c>
      <c r="X94" s="277">
        <v>8.3479585923705972</v>
      </c>
      <c r="Y94" s="197"/>
      <c r="Z94" s="197"/>
      <c r="AA94" s="197"/>
      <c r="AB94" s="197"/>
      <c r="AC94" s="197"/>
      <c r="AD94" s="192"/>
      <c r="AE94" s="197"/>
      <c r="AF94" s="197"/>
      <c r="AG94" s="197"/>
      <c r="AH94" s="197"/>
      <c r="AI94" s="197"/>
      <c r="AJ94" s="192"/>
      <c r="AK94" s="197"/>
      <c r="AL94" s="197"/>
      <c r="AM94" s="197"/>
      <c r="AN94" s="197"/>
      <c r="AO94" s="197"/>
      <c r="AP94" s="192"/>
      <c r="AQ94" s="268"/>
    </row>
    <row r="95" spans="1:43">
      <c r="A95" s="268"/>
      <c r="B95" s="48" t="s">
        <v>635</v>
      </c>
      <c r="C95" s="48" t="s">
        <v>543</v>
      </c>
      <c r="D95" s="50" t="s">
        <v>193</v>
      </c>
      <c r="E95" s="49" t="s">
        <v>532</v>
      </c>
      <c r="F95" s="49" t="s">
        <v>533</v>
      </c>
      <c r="G95" s="49" t="s">
        <v>311</v>
      </c>
      <c r="H95" s="197"/>
      <c r="I95" s="197"/>
      <c r="J95" s="197"/>
      <c r="K95" s="197"/>
      <c r="L95" s="197"/>
      <c r="M95" s="192"/>
      <c r="N95" s="201">
        <f>'3a. Maintenance Expenditure'!T95</f>
        <v>2.7766115348181932</v>
      </c>
      <c r="O95" s="201">
        <f>'3a. Maintenance Expenditure'!U95</f>
        <v>31.525598222758777</v>
      </c>
      <c r="P95" s="197"/>
      <c r="Q95" s="197"/>
      <c r="R95" s="197"/>
      <c r="S95" s="197"/>
      <c r="T95" s="197"/>
      <c r="U95" s="192"/>
      <c r="V95" s="277">
        <v>140.42993008080765</v>
      </c>
      <c r="W95" s="277">
        <v>190.42993008080765</v>
      </c>
      <c r="X95" s="277">
        <v>240.42993008080765</v>
      </c>
      <c r="Y95" s="197"/>
      <c r="Z95" s="197"/>
      <c r="AA95" s="197"/>
      <c r="AB95" s="197"/>
      <c r="AC95" s="197"/>
      <c r="AD95" s="192"/>
      <c r="AE95" s="197"/>
      <c r="AF95" s="197"/>
      <c r="AG95" s="197"/>
      <c r="AH95" s="197"/>
      <c r="AI95" s="197"/>
      <c r="AJ95" s="192"/>
      <c r="AK95" s="197"/>
      <c r="AL95" s="197"/>
      <c r="AM95" s="197"/>
      <c r="AN95" s="197"/>
      <c r="AO95" s="197"/>
      <c r="AP95" s="192"/>
      <c r="AQ95" s="268"/>
    </row>
    <row r="96" spans="1:43">
      <c r="A96" s="268"/>
      <c r="B96" s="48" t="s">
        <v>636</v>
      </c>
      <c r="C96" s="187"/>
      <c r="D96" s="384" t="s">
        <v>637</v>
      </c>
      <c r="E96" s="385"/>
      <c r="F96" s="385"/>
      <c r="G96" s="386"/>
      <c r="H96" s="197"/>
      <c r="I96" s="197"/>
      <c r="J96" s="197"/>
      <c r="K96" s="197"/>
      <c r="L96" s="197"/>
      <c r="M96" s="192"/>
      <c r="N96" s="185">
        <f>SUM(N59:N95)-N61</f>
        <v>449.85353696230521</v>
      </c>
      <c r="O96" s="185">
        <f>SUM(O59:O95)-O61</f>
        <v>379.65520222145449</v>
      </c>
      <c r="P96" s="197"/>
      <c r="Q96" s="197"/>
      <c r="R96" s="197"/>
      <c r="S96" s="197"/>
      <c r="T96" s="197"/>
      <c r="U96" s="192"/>
      <c r="V96" s="185">
        <f>SUM(V59:V95)</f>
        <v>1055.3467565759079</v>
      </c>
      <c r="W96" s="185">
        <f>SUM(W59:W95)</f>
        <v>1261.1876330421662</v>
      </c>
      <c r="X96" s="185">
        <f>SUM(X59:X95)</f>
        <v>1476.7333605633762</v>
      </c>
      <c r="Y96" s="197"/>
      <c r="Z96" s="197"/>
      <c r="AA96" s="197"/>
      <c r="AB96" s="197"/>
      <c r="AC96" s="197"/>
      <c r="AD96" s="192"/>
      <c r="AE96" s="197"/>
      <c r="AF96" s="197"/>
      <c r="AG96" s="197"/>
      <c r="AH96" s="197"/>
      <c r="AI96" s="197"/>
      <c r="AJ96" s="192"/>
      <c r="AK96" s="197"/>
      <c r="AL96" s="197"/>
      <c r="AM96" s="197"/>
      <c r="AN96" s="197"/>
      <c r="AO96" s="197"/>
      <c r="AP96" s="192"/>
      <c r="AQ96" s="268"/>
    </row>
    <row r="97" spans="1:43">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row>
    <row r="98" spans="1:43">
      <c r="A98" s="268"/>
      <c r="B98" s="268"/>
      <c r="C98" s="268"/>
      <c r="D98" s="268"/>
      <c r="E98" s="268"/>
      <c r="F98" s="268"/>
      <c r="G98" s="268"/>
      <c r="H98" s="268"/>
      <c r="I98" s="268"/>
      <c r="J98" s="268"/>
      <c r="K98" s="268"/>
      <c r="L98" s="342"/>
      <c r="M98" s="342"/>
      <c r="N98" s="343"/>
      <c r="O98" s="343"/>
      <c r="P98" s="344"/>
      <c r="Q98" s="342"/>
      <c r="R98" s="342"/>
      <c r="S98" s="342"/>
      <c r="T98" s="342"/>
      <c r="U98" s="342"/>
      <c r="V98" s="344"/>
      <c r="W98" s="344"/>
      <c r="X98" s="344"/>
      <c r="Y98" s="344"/>
      <c r="Z98" s="268"/>
      <c r="AA98" s="268"/>
      <c r="AB98" s="268"/>
      <c r="AC98" s="268"/>
      <c r="AD98" s="268"/>
      <c r="AE98" s="268"/>
      <c r="AF98" s="268"/>
      <c r="AG98" s="268"/>
      <c r="AH98" s="268"/>
      <c r="AI98" s="268"/>
      <c r="AJ98" s="268"/>
      <c r="AK98" s="268"/>
      <c r="AL98" s="268"/>
      <c r="AM98" s="268"/>
      <c r="AN98" s="268"/>
      <c r="AO98" s="268"/>
      <c r="AP98" s="268"/>
      <c r="AQ98" s="268"/>
    </row>
    <row r="99" spans="1:43">
      <c r="A99" s="268"/>
      <c r="B99" s="268"/>
      <c r="C99" s="268"/>
      <c r="D99" s="268"/>
      <c r="E99" s="268"/>
      <c r="F99" s="268"/>
      <c r="G99" s="268"/>
      <c r="H99" s="268"/>
      <c r="I99" s="268"/>
      <c r="J99" s="268"/>
      <c r="K99" s="268"/>
      <c r="L99" s="342"/>
      <c r="M99" s="342"/>
      <c r="N99" s="343"/>
      <c r="O99" s="343"/>
      <c r="P99" s="344"/>
      <c r="Q99" s="342"/>
      <c r="R99" s="342"/>
      <c r="S99" s="342"/>
      <c r="T99" s="342"/>
      <c r="U99" s="342"/>
      <c r="V99" s="342"/>
      <c r="W99" s="342"/>
      <c r="X99" s="342"/>
      <c r="Y99" s="342"/>
      <c r="Z99" s="268"/>
      <c r="AA99" s="268"/>
      <c r="AB99" s="268"/>
      <c r="AC99" s="268"/>
      <c r="AD99" s="268"/>
      <c r="AE99" s="268"/>
      <c r="AF99" s="268"/>
      <c r="AG99" s="268"/>
      <c r="AH99" s="268"/>
      <c r="AI99" s="268"/>
      <c r="AJ99" s="268"/>
      <c r="AK99" s="268"/>
      <c r="AL99" s="268"/>
      <c r="AM99" s="268"/>
      <c r="AN99" s="268"/>
      <c r="AO99" s="268"/>
      <c r="AP99" s="268"/>
      <c r="AQ99" s="268"/>
    </row>
    <row r="100" spans="1:43">
      <c r="A100" s="268"/>
      <c r="B100" s="268"/>
      <c r="C100" s="268"/>
      <c r="D100" s="268"/>
      <c r="E100" s="268"/>
      <c r="F100" s="268"/>
      <c r="G100" s="268"/>
      <c r="H100" s="268"/>
      <c r="I100" s="268"/>
      <c r="J100" s="268"/>
      <c r="K100" s="268"/>
      <c r="L100" s="342"/>
      <c r="M100" s="342"/>
      <c r="N100" s="342"/>
      <c r="O100" s="342"/>
      <c r="P100" s="342"/>
      <c r="Q100" s="342"/>
      <c r="R100" s="342"/>
      <c r="S100" s="342"/>
      <c r="T100" s="342"/>
      <c r="U100" s="342"/>
      <c r="V100" s="342"/>
      <c r="W100" s="342"/>
      <c r="X100" s="342"/>
      <c r="Y100" s="342"/>
      <c r="Z100" s="268"/>
      <c r="AA100" s="268"/>
      <c r="AB100" s="268"/>
      <c r="AC100" s="268"/>
      <c r="AD100" s="268"/>
      <c r="AE100" s="268"/>
      <c r="AF100" s="268"/>
      <c r="AG100" s="268"/>
      <c r="AH100" s="268"/>
      <c r="AI100" s="268"/>
      <c r="AJ100" s="268"/>
      <c r="AK100" s="268"/>
      <c r="AL100" s="268"/>
      <c r="AM100" s="268"/>
      <c r="AN100" s="268"/>
      <c r="AO100" s="268"/>
      <c r="AP100" s="268"/>
      <c r="AQ100" s="268"/>
    </row>
    <row r="101" spans="1:43">
      <c r="A101" s="268"/>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row>
    <row r="104" spans="1:43">
      <c r="A104" s="268"/>
      <c r="B104" s="268"/>
      <c r="C104"/>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row>
    <row r="105" spans="1:43">
      <c r="A105" s="268"/>
      <c r="B105" s="268"/>
      <c r="C105"/>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row>
    <row r="106" spans="1:43">
      <c r="A106" s="268"/>
      <c r="B106" s="268"/>
      <c r="C106"/>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row>
    <row r="107" spans="1:43">
      <c r="A107" s="268"/>
      <c r="B107" s="268"/>
      <c r="C107"/>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row>
    <row r="108" spans="1:43">
      <c r="A108" s="268"/>
      <c r="B108" s="268"/>
      <c r="C10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row>
    <row r="109" spans="1:43">
      <c r="A109" s="268"/>
      <c r="B109" s="268"/>
      <c r="C109"/>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row>
    <row r="110" spans="1:43">
      <c r="A110" s="268"/>
      <c r="B110" s="268"/>
      <c r="C110"/>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row>
    <row r="111" spans="1:43">
      <c r="A111" s="268"/>
      <c r="B111" s="268"/>
      <c r="C111"/>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row>
    <row r="112" spans="1:43">
      <c r="A112" s="268"/>
      <c r="B112" s="268"/>
      <c r="C112"/>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row>
    <row r="113" spans="1:43">
      <c r="A113" s="268"/>
      <c r="B113" s="268"/>
      <c r="C113"/>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row>
    <row r="114" spans="1:43">
      <c r="A114" s="268"/>
      <c r="B114" s="268"/>
      <c r="C114"/>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row>
    <row r="115" spans="1:43">
      <c r="A115" s="268"/>
      <c r="B115" s="268"/>
      <c r="C115"/>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row>
    <row r="116" spans="1:43">
      <c r="A116" s="268"/>
      <c r="B116" s="268"/>
      <c r="C116"/>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row>
    <row r="117" spans="1:43">
      <c r="A117" s="268"/>
      <c r="B117" s="268"/>
      <c r="C117"/>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row>
    <row r="118" spans="1:43">
      <c r="A118" s="268"/>
      <c r="B118" s="268"/>
      <c r="C11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row>
    <row r="119" spans="1:43">
      <c r="A119" s="268"/>
      <c r="B119" s="268"/>
      <c r="C119"/>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row>
    <row r="120" spans="1:43">
      <c r="A120" s="268"/>
      <c r="B120" s="268"/>
      <c r="C120"/>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row>
    <row r="121" spans="1:43">
      <c r="A121" s="268"/>
      <c r="B121" s="268"/>
      <c r="C121"/>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row>
    <row r="122" spans="1:43">
      <c r="A122" s="268"/>
      <c r="B122" s="268"/>
      <c r="C122"/>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row>
    <row r="123" spans="1:43">
      <c r="A123" s="268"/>
      <c r="B123" s="268"/>
      <c r="C123"/>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row>
    <row r="124" spans="1:43">
      <c r="A124" s="268"/>
      <c r="B124" s="268"/>
      <c r="C124"/>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row>
    <row r="125" spans="1:43">
      <c r="A125" s="268"/>
      <c r="B125" s="268"/>
      <c r="C125"/>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row>
    <row r="126" spans="1:43">
      <c r="A126" s="268"/>
      <c r="B126" s="268"/>
      <c r="C126"/>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row>
    <row r="127" spans="1:43">
      <c r="A127" s="268"/>
      <c r="B127" s="268"/>
      <c r="C127"/>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row>
    <row r="128" spans="1:43">
      <c r="A128" s="268"/>
      <c r="B128" s="268"/>
      <c r="C12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row>
    <row r="129" spans="1:43">
      <c r="A129" s="268"/>
      <c r="B129" s="268"/>
      <c r="C129"/>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row>
    <row r="130" spans="1:43">
      <c r="A130" s="268"/>
      <c r="B130" s="268"/>
      <c r="C130"/>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row>
    <row r="131" spans="1:43">
      <c r="A131" s="268"/>
      <c r="B131" s="268"/>
      <c r="C131"/>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row>
    <row r="132" spans="1:43">
      <c r="A132" s="268"/>
      <c r="B132" s="268"/>
      <c r="C132"/>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row>
    <row r="133" spans="1:43">
      <c r="A133" s="268"/>
      <c r="B133" s="268"/>
      <c r="C133"/>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row>
    <row r="134" spans="1:43">
      <c r="A134" s="268"/>
      <c r="B134" s="268"/>
      <c r="C134"/>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row>
    <row r="135" spans="1:43">
      <c r="A135" s="268"/>
      <c r="B135" s="268"/>
      <c r="C135"/>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row>
    <row r="136" spans="1:43">
      <c r="A136" s="268"/>
      <c r="B136" s="268"/>
      <c r="C136"/>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row>
    <row r="137" spans="1:43">
      <c r="A137" s="268"/>
      <c r="B137" s="268"/>
      <c r="C137"/>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row>
    <row r="138" spans="1:43">
      <c r="A138" s="268"/>
      <c r="B138" s="268"/>
      <c r="C13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row>
    <row r="139" spans="1:43">
      <c r="A139" s="268"/>
      <c r="B139" s="268"/>
      <c r="C139"/>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row>
    <row r="140" spans="1:43">
      <c r="A140" s="268"/>
      <c r="B140" s="268"/>
      <c r="C140"/>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row>
    <row r="141" spans="1:43">
      <c r="A141" s="268"/>
      <c r="B141" s="268"/>
      <c r="C141"/>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row>
    <row r="142" spans="1:43">
      <c r="A142" s="268"/>
      <c r="B142" s="268"/>
      <c r="C142"/>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row>
    <row r="143" spans="1:43">
      <c r="A143" s="268"/>
      <c r="B143" s="268"/>
      <c r="C143"/>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row>
    <row r="144" spans="1:43">
      <c r="A144" s="268"/>
      <c r="B144" s="268"/>
      <c r="C144"/>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row>
    <row r="145" spans="1:43">
      <c r="A145" s="268"/>
      <c r="B145" s="268"/>
      <c r="C145"/>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row>
    <row r="146" spans="1:43">
      <c r="A146" s="268"/>
      <c r="B146" s="268"/>
      <c r="C146"/>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row>
    <row r="147" spans="1:43">
      <c r="A147" s="268"/>
      <c r="B147" s="268"/>
      <c r="C147"/>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row>
    <row r="148" spans="1:43">
      <c r="A148" s="268"/>
      <c r="B148" s="268"/>
      <c r="C14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row>
    <row r="149" spans="1:43">
      <c r="A149" s="268"/>
      <c r="B149" s="268"/>
      <c r="C149"/>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row>
    <row r="150" spans="1:43">
      <c r="A150" s="268"/>
      <c r="B150" s="268"/>
      <c r="C150"/>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row>
    <row r="151" spans="1:43">
      <c r="A151" s="268"/>
      <c r="B151" s="268"/>
      <c r="C151"/>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row>
    <row r="152" spans="1:43">
      <c r="A152" s="268"/>
      <c r="B152" s="268"/>
      <c r="C152"/>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row>
    <row r="153" spans="1:43">
      <c r="A153" s="268"/>
      <c r="B153" s="268"/>
      <c r="C153"/>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row>
    <row r="154" spans="1:43">
      <c r="A154" s="268"/>
      <c r="B154" s="268"/>
      <c r="C154"/>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row>
    <row r="155" spans="1:43">
      <c r="A155" s="268"/>
      <c r="B155" s="268"/>
      <c r="C155"/>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row>
    <row r="156" spans="1:43">
      <c r="A156" s="268"/>
      <c r="B156" s="268"/>
      <c r="C156"/>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row>
    <row r="157" spans="1:43">
      <c r="A157" s="268"/>
      <c r="B157" s="268"/>
      <c r="C157"/>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row>
    <row r="158" spans="1:43">
      <c r="A158" s="268"/>
      <c r="B158" s="268"/>
      <c r="C15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row>
    <row r="159" spans="1:43">
      <c r="A159" s="268"/>
      <c r="B159" s="268"/>
      <c r="C159"/>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row>
    <row r="160" spans="1:43">
      <c r="A160" s="268"/>
      <c r="B160" s="268"/>
      <c r="C160"/>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row>
    <row r="161" spans="1:43">
      <c r="A161" s="268"/>
      <c r="B161" s="268"/>
      <c r="C161"/>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row>
    <row r="162" spans="1:43">
      <c r="A162" s="268"/>
      <c r="B162" s="268"/>
      <c r="C162"/>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row>
    <row r="163" spans="1:43">
      <c r="A163" s="268"/>
      <c r="B163" s="268"/>
      <c r="C163"/>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row>
    <row r="164" spans="1:43">
      <c r="A164" s="268"/>
      <c r="B164" s="268"/>
      <c r="C164"/>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row>
    <row r="165" spans="1:43">
      <c r="A165" s="268"/>
      <c r="B165" s="268"/>
      <c r="C165"/>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row>
    <row r="166" spans="1:43">
      <c r="A166" s="268"/>
      <c r="B166" s="268"/>
      <c r="C166"/>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row>
    <row r="167" spans="1:43">
      <c r="A167" s="268"/>
      <c r="B167" s="268"/>
      <c r="C167"/>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row>
    <row r="168" spans="1:43">
      <c r="A168" s="268"/>
      <c r="B168" s="268"/>
      <c r="C1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row>
    <row r="169" spans="1:43">
      <c r="A169" s="268"/>
      <c r="B169" s="268"/>
      <c r="C169"/>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row>
    <row r="170" spans="1:43">
      <c r="A170" s="268"/>
      <c r="B170" s="268"/>
      <c r="C170"/>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row>
    <row r="171" spans="1:43">
      <c r="A171" s="268"/>
      <c r="B171" s="268"/>
      <c r="C171"/>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row>
    <row r="172" spans="1:43">
      <c r="A172" s="268"/>
      <c r="B172" s="268"/>
      <c r="C172"/>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row>
    <row r="173" spans="1:43">
      <c r="A173" s="268"/>
      <c r="B173" s="268"/>
      <c r="C173"/>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row>
    <row r="174" spans="1:43">
      <c r="A174" s="268"/>
      <c r="B174" s="268"/>
      <c r="C174"/>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row>
    <row r="175" spans="1:43">
      <c r="A175" s="268"/>
      <c r="B175" s="268"/>
      <c r="C175"/>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row>
    <row r="176" spans="1:43">
      <c r="A176" s="268"/>
      <c r="B176" s="268"/>
      <c r="C176"/>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row>
    <row r="177" spans="1:43">
      <c r="A177" s="268"/>
      <c r="B177" s="268"/>
      <c r="C177"/>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row>
    <row r="178" spans="1:43">
      <c r="A178" s="268"/>
      <c r="B178" s="268"/>
      <c r="C17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row>
    <row r="179" spans="1:43">
      <c r="A179" s="268"/>
      <c r="B179" s="268"/>
      <c r="C179"/>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row>
    <row r="180" spans="1:43">
      <c r="A180" s="268"/>
      <c r="B180" s="268"/>
      <c r="C180"/>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row>
    <row r="181" spans="1:43">
      <c r="A181" s="268"/>
      <c r="B181" s="268"/>
      <c r="C181"/>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row>
    <row r="182" spans="1:43">
      <c r="A182" s="268"/>
      <c r="B182" s="268"/>
      <c r="C182"/>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row>
    <row r="183" spans="1:43">
      <c r="A183" s="268"/>
      <c r="B183" s="268"/>
      <c r="C183"/>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row>
    <row r="184" spans="1:43">
      <c r="A184" s="268"/>
      <c r="B184" s="268"/>
      <c r="C184"/>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row>
  </sheetData>
  <sortState xmlns:xlrd2="http://schemas.microsoft.com/office/spreadsheetml/2017/richdata2" ref="C104:C184">
    <sortCondition ref="C104:C184"/>
  </sortState>
  <mergeCells count="332">
    <mergeCell ref="D9:G9"/>
    <mergeCell ref="H9:AD9"/>
    <mergeCell ref="C10:G10"/>
    <mergeCell ref="F15:F16"/>
    <mergeCell ref="E17:E18"/>
    <mergeCell ref="F17:F18"/>
    <mergeCell ref="Y11:AC11"/>
    <mergeCell ref="AD11:AD12"/>
    <mergeCell ref="D13:D30"/>
    <mergeCell ref="E13:E16"/>
    <mergeCell ref="F13:F14"/>
    <mergeCell ref="D11:G11"/>
    <mergeCell ref="H11:L11"/>
    <mergeCell ref="M11:M12"/>
    <mergeCell ref="P11:T11"/>
    <mergeCell ref="U11:U12"/>
    <mergeCell ref="V11:X11"/>
    <mergeCell ref="L21:L22"/>
    <mergeCell ref="M21:M22"/>
    <mergeCell ref="P21:P22"/>
    <mergeCell ref="AC21:AC22"/>
    <mergeCell ref="AD21:AD22"/>
    <mergeCell ref="W21:W22"/>
    <mergeCell ref="X21:X22"/>
    <mergeCell ref="B21:B22"/>
    <mergeCell ref="F21:F24"/>
    <mergeCell ref="G21:G22"/>
    <mergeCell ref="H21:H22"/>
    <mergeCell ref="I21:I22"/>
    <mergeCell ref="J21:J22"/>
    <mergeCell ref="E19:E30"/>
    <mergeCell ref="F19:F20"/>
    <mergeCell ref="S23:S24"/>
    <mergeCell ref="B23:B24"/>
    <mergeCell ref="G23:G24"/>
    <mergeCell ref="H23:H24"/>
    <mergeCell ref="I23:I24"/>
    <mergeCell ref="J23:J24"/>
    <mergeCell ref="K23:K24"/>
    <mergeCell ref="L23:L24"/>
    <mergeCell ref="M23:M24"/>
    <mergeCell ref="K21:K22"/>
    <mergeCell ref="M25:M26"/>
    <mergeCell ref="N25:N26"/>
    <mergeCell ref="O25:O26"/>
    <mergeCell ref="B28:B29"/>
    <mergeCell ref="F28:F29"/>
    <mergeCell ref="G28:G29"/>
    <mergeCell ref="Y21:Y22"/>
    <mergeCell ref="Z21:Z22"/>
    <mergeCell ref="AA21:AA22"/>
    <mergeCell ref="AB21:AB22"/>
    <mergeCell ref="Q21:Q22"/>
    <mergeCell ref="R21:R22"/>
    <mergeCell ref="S21:S22"/>
    <mergeCell ref="T21:T22"/>
    <mergeCell ref="U21:U22"/>
    <mergeCell ref="V21:V22"/>
    <mergeCell ref="Z23:Z24"/>
    <mergeCell ref="AA23:AA24"/>
    <mergeCell ref="AB23:AB24"/>
    <mergeCell ref="AC23:AC24"/>
    <mergeCell ref="AD23:AD24"/>
    <mergeCell ref="B25:B26"/>
    <mergeCell ref="F25:F26"/>
    <mergeCell ref="G25:G26"/>
    <mergeCell ref="H25:H26"/>
    <mergeCell ref="I25:I26"/>
    <mergeCell ref="T23:T24"/>
    <mergeCell ref="U23:U24"/>
    <mergeCell ref="V23:V24"/>
    <mergeCell ref="W23:W24"/>
    <mergeCell ref="X23:X24"/>
    <mergeCell ref="Y23:Y24"/>
    <mergeCell ref="P23:P24"/>
    <mergeCell ref="Q23:Q24"/>
    <mergeCell ref="R23:R24"/>
    <mergeCell ref="AC25:AC26"/>
    <mergeCell ref="AD25:AD26"/>
    <mergeCell ref="AA25:AA26"/>
    <mergeCell ref="N21:N24"/>
    <mergeCell ref="O21:O24"/>
    <mergeCell ref="H28:H29"/>
    <mergeCell ref="I28:I29"/>
    <mergeCell ref="J28:J29"/>
    <mergeCell ref="K28:K29"/>
    <mergeCell ref="V25:V26"/>
    <mergeCell ref="W25:W26"/>
    <mergeCell ref="X25:X26"/>
    <mergeCell ref="Y25:Y26"/>
    <mergeCell ref="Z25:Z26"/>
    <mergeCell ref="P25:P26"/>
    <mergeCell ref="Q25:Q26"/>
    <mergeCell ref="R25:R26"/>
    <mergeCell ref="S25:S26"/>
    <mergeCell ref="T25:T26"/>
    <mergeCell ref="U25:U26"/>
    <mergeCell ref="J25:J26"/>
    <mergeCell ref="K25:K26"/>
    <mergeCell ref="L25:L26"/>
    <mergeCell ref="AD28:AD29"/>
    <mergeCell ref="B31:B33"/>
    <mergeCell ref="D31:D46"/>
    <mergeCell ref="E31:E36"/>
    <mergeCell ref="F31:F36"/>
    <mergeCell ref="G31:G33"/>
    <mergeCell ref="H31:H33"/>
    <mergeCell ref="I31:I33"/>
    <mergeCell ref="J31:J33"/>
    <mergeCell ref="K31:K33"/>
    <mergeCell ref="X28:X29"/>
    <mergeCell ref="Y28:Y29"/>
    <mergeCell ref="Z28:Z29"/>
    <mergeCell ref="AA28:AA29"/>
    <mergeCell ref="AB28:AB29"/>
    <mergeCell ref="AC28:AC29"/>
    <mergeCell ref="R28:R29"/>
    <mergeCell ref="S28:S29"/>
    <mergeCell ref="T28:T29"/>
    <mergeCell ref="U28:U29"/>
    <mergeCell ref="V28:V29"/>
    <mergeCell ref="W28:W29"/>
    <mergeCell ref="L28:L29"/>
    <mergeCell ref="M28:M29"/>
    <mergeCell ref="AD31:AD33"/>
    <mergeCell ref="B34:B36"/>
    <mergeCell ref="G34:G36"/>
    <mergeCell ref="H34:H36"/>
    <mergeCell ref="I34:I36"/>
    <mergeCell ref="J34:J36"/>
    <mergeCell ref="K34:K36"/>
    <mergeCell ref="L34:L36"/>
    <mergeCell ref="M34:M36"/>
    <mergeCell ref="N34:N36"/>
    <mergeCell ref="X31:X33"/>
    <mergeCell ref="Y31:Y33"/>
    <mergeCell ref="Z31:Z33"/>
    <mergeCell ref="AA31:AA33"/>
    <mergeCell ref="AB31:AB33"/>
    <mergeCell ref="AC31:AC33"/>
    <mergeCell ref="R31:R33"/>
    <mergeCell ref="S31:S33"/>
    <mergeCell ref="T31:T33"/>
    <mergeCell ref="U31:U33"/>
    <mergeCell ref="V31:V33"/>
    <mergeCell ref="W31:W33"/>
    <mergeCell ref="L31:L33"/>
    <mergeCell ref="M31:M33"/>
    <mergeCell ref="AC34:AC36"/>
    <mergeCell ref="AD34:AD36"/>
    <mergeCell ref="B37:B40"/>
    <mergeCell ref="E37:E46"/>
    <mergeCell ref="F37:F44"/>
    <mergeCell ref="G37:G40"/>
    <mergeCell ref="H37:H40"/>
    <mergeCell ref="I37:I40"/>
    <mergeCell ref="U34:U36"/>
    <mergeCell ref="V34:V36"/>
    <mergeCell ref="W34:W36"/>
    <mergeCell ref="X34:X36"/>
    <mergeCell ref="Y34:Y36"/>
    <mergeCell ref="Z34:Z36"/>
    <mergeCell ref="O34:O36"/>
    <mergeCell ref="P34:P36"/>
    <mergeCell ref="Q34:Q36"/>
    <mergeCell ref="R34:R36"/>
    <mergeCell ref="S34:S36"/>
    <mergeCell ref="T34:T36"/>
    <mergeCell ref="AC37:AC40"/>
    <mergeCell ref="AD37:AD40"/>
    <mergeCell ref="B41:B44"/>
    <mergeCell ref="G41:G44"/>
    <mergeCell ref="H41:H44"/>
    <mergeCell ref="I41:I44"/>
    <mergeCell ref="J41:J44"/>
    <mergeCell ref="K41:K44"/>
    <mergeCell ref="L41:L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AC41:AC44"/>
    <mergeCell ref="AD41:AD44"/>
    <mergeCell ref="S41:S44"/>
    <mergeCell ref="T41:T44"/>
    <mergeCell ref="U41:U44"/>
    <mergeCell ref="V41:V44"/>
    <mergeCell ref="W41:W44"/>
    <mergeCell ref="X41:X44"/>
    <mergeCell ref="M41:M44"/>
    <mergeCell ref="N41:N44"/>
    <mergeCell ref="O41:O44"/>
    <mergeCell ref="P41:P44"/>
    <mergeCell ref="Q41:Q44"/>
    <mergeCell ref="R41:R44"/>
    <mergeCell ref="D58:G58"/>
    <mergeCell ref="D96:G96"/>
    <mergeCell ref="N11:O11"/>
    <mergeCell ref="D47:G47"/>
    <mergeCell ref="F45:F46"/>
    <mergeCell ref="Y41:Y44"/>
    <mergeCell ref="Z41:Z44"/>
    <mergeCell ref="AA41:AA44"/>
    <mergeCell ref="AB41:AB44"/>
    <mergeCell ref="AB37:AB40"/>
    <mergeCell ref="M37:M40"/>
    <mergeCell ref="N37:N40"/>
    <mergeCell ref="O37:O40"/>
    <mergeCell ref="AA34:AA36"/>
    <mergeCell ref="AB34:AB36"/>
    <mergeCell ref="N31:N33"/>
    <mergeCell ref="O31:O33"/>
    <mergeCell ref="P31:P33"/>
    <mergeCell ref="Q31:Q33"/>
    <mergeCell ref="N28:N29"/>
    <mergeCell ref="O28:O29"/>
    <mergeCell ref="P28:P29"/>
    <mergeCell ref="Q28:Q29"/>
    <mergeCell ref="AB25:AB26"/>
    <mergeCell ref="AE23:AE24"/>
    <mergeCell ref="AF23:AF24"/>
    <mergeCell ref="AG23:AG24"/>
    <mergeCell ref="AH23:AH24"/>
    <mergeCell ref="AI23:AI24"/>
    <mergeCell ref="AJ23:AJ24"/>
    <mergeCell ref="AE11:AI11"/>
    <mergeCell ref="AJ11:AJ12"/>
    <mergeCell ref="AE21:AE22"/>
    <mergeCell ref="AF21:AF22"/>
    <mergeCell ref="AG21:AG22"/>
    <mergeCell ref="AH21:AH22"/>
    <mergeCell ref="AI21:AI22"/>
    <mergeCell ref="AJ21:AJ22"/>
    <mergeCell ref="AE28:AE29"/>
    <mergeCell ref="AF28:AF29"/>
    <mergeCell ref="AG28:AG29"/>
    <mergeCell ref="AH28:AH29"/>
    <mergeCell ref="AI28:AI29"/>
    <mergeCell ref="AJ28:AJ29"/>
    <mergeCell ref="AE25:AE26"/>
    <mergeCell ref="AF25:AF26"/>
    <mergeCell ref="AG25:AG26"/>
    <mergeCell ref="AH25:AH26"/>
    <mergeCell ref="AI25:AI26"/>
    <mergeCell ref="AJ25:AJ26"/>
    <mergeCell ref="AE34:AE36"/>
    <mergeCell ref="AF34:AF36"/>
    <mergeCell ref="AG34:AG36"/>
    <mergeCell ref="AH34:AH36"/>
    <mergeCell ref="AI34:AI36"/>
    <mergeCell ref="AJ34:AJ36"/>
    <mergeCell ref="AE31:AE33"/>
    <mergeCell ref="AF31:AF33"/>
    <mergeCell ref="AG31:AG33"/>
    <mergeCell ref="AH31:AH33"/>
    <mergeCell ref="AI31:AI33"/>
    <mergeCell ref="AJ31:AJ33"/>
    <mergeCell ref="AE41:AE44"/>
    <mergeCell ref="AF41:AF44"/>
    <mergeCell ref="AG41:AG44"/>
    <mergeCell ref="AH41:AH44"/>
    <mergeCell ref="AI41:AI44"/>
    <mergeCell ref="AJ41:AJ44"/>
    <mergeCell ref="AE37:AE40"/>
    <mergeCell ref="AF37:AF40"/>
    <mergeCell ref="AG37:AG40"/>
    <mergeCell ref="AH37:AH40"/>
    <mergeCell ref="AI37:AI40"/>
    <mergeCell ref="AJ37:AJ40"/>
    <mergeCell ref="AK23:AK24"/>
    <mergeCell ref="AL23:AL24"/>
    <mergeCell ref="AM23:AM24"/>
    <mergeCell ref="AN23:AN24"/>
    <mergeCell ref="AO23:AO24"/>
    <mergeCell ref="AP23:AP24"/>
    <mergeCell ref="AK11:AO11"/>
    <mergeCell ref="AP11:AP12"/>
    <mergeCell ref="AK21:AK22"/>
    <mergeCell ref="AL21:AL22"/>
    <mergeCell ref="AM21:AM22"/>
    <mergeCell ref="AN21:AN22"/>
    <mergeCell ref="AO21:AO22"/>
    <mergeCell ref="AP21:AP22"/>
    <mergeCell ref="AO31:AO33"/>
    <mergeCell ref="AP31:AP33"/>
    <mergeCell ref="AK28:AK29"/>
    <mergeCell ref="AL28:AL29"/>
    <mergeCell ref="AM28:AM29"/>
    <mergeCell ref="AN28:AN29"/>
    <mergeCell ref="AO28:AO29"/>
    <mergeCell ref="AP28:AP29"/>
    <mergeCell ref="AK25:AK26"/>
    <mergeCell ref="AL25:AL26"/>
    <mergeCell ref="AM25:AM26"/>
    <mergeCell ref="AN25:AN26"/>
    <mergeCell ref="AO25:AO26"/>
    <mergeCell ref="AP25:AP26"/>
    <mergeCell ref="B6:F6"/>
    <mergeCell ref="AE9:AP9"/>
    <mergeCell ref="AK41:AK44"/>
    <mergeCell ref="AL41:AL44"/>
    <mergeCell ref="AM41:AM44"/>
    <mergeCell ref="AN41:AN44"/>
    <mergeCell ref="AO41:AO44"/>
    <mergeCell ref="AP41:AP44"/>
    <mergeCell ref="AK37:AK40"/>
    <mergeCell ref="AL37:AL40"/>
    <mergeCell ref="AM37:AM40"/>
    <mergeCell ref="AN37:AN40"/>
    <mergeCell ref="AO37:AO40"/>
    <mergeCell ref="AP37:AP40"/>
    <mergeCell ref="AK34:AK36"/>
    <mergeCell ref="AL34:AL36"/>
    <mergeCell ref="AM34:AM36"/>
    <mergeCell ref="AN34:AN36"/>
    <mergeCell ref="AO34:AO36"/>
    <mergeCell ref="AP34:AP36"/>
    <mergeCell ref="AK31:AK33"/>
    <mergeCell ref="AL31:AL33"/>
    <mergeCell ref="AM31:AM33"/>
    <mergeCell ref="AN31:AN33"/>
  </mergeCells>
  <phoneticPr fontId="10" type="noConversion"/>
  <pageMargins left="0.7" right="0.7" top="0.75" bottom="0.75" header="0.3" footer="0.3"/>
  <pageSetup paperSize="9" orientation="portrait" r:id="rId1"/>
  <headerFooter>
    <oddHeader>&amp;C&amp;"Calibri"&amp;7&amp;K000000 Client Confidential&amp;1#_x000D_</oddHeader>
    <oddFooter>&amp;L_x000D_&amp;1#&amp;"Arial"&amp;11&amp;K000000 SW Internal
Personal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0AFAF-AD2E-49DF-9876-8B92AE72603A}">
  <dimension ref="B2:AB155"/>
  <sheetViews>
    <sheetView zoomScale="55" zoomScaleNormal="55" workbookViewId="0">
      <selection activeCell="B6" sqref="B6:F6"/>
    </sheetView>
  </sheetViews>
  <sheetFormatPr defaultColWidth="8.85546875" defaultRowHeight="14.45"/>
  <cols>
    <col min="2" max="2" width="15.140625" customWidth="1"/>
    <col min="3" max="3" width="38.140625" customWidth="1"/>
    <col min="4" max="7" width="11.42578125" customWidth="1"/>
    <col min="8" max="8" width="13.140625" customWidth="1"/>
    <col min="9" max="9" width="11.42578125" customWidth="1"/>
    <col min="10" max="10" width="17.85546875" customWidth="1"/>
    <col min="11" max="11" width="11.42578125" customWidth="1"/>
    <col min="12" max="12" width="13.42578125" customWidth="1"/>
    <col min="13" max="13" width="11.42578125" customWidth="1"/>
    <col min="14" max="14" width="13.140625" customWidth="1"/>
    <col min="15" max="15" width="11.42578125" customWidth="1"/>
    <col min="16" max="16" width="14" customWidth="1"/>
    <col min="17" max="21" width="11.42578125" customWidth="1"/>
    <col min="28" max="28" width="13.28515625" customWidth="1"/>
  </cols>
  <sheetData>
    <row r="2" spans="2:28" ht="26.1">
      <c r="B2" s="118" t="s">
        <v>0</v>
      </c>
    </row>
    <row r="3" spans="2:28">
      <c r="B3" s="2"/>
    </row>
    <row r="4" spans="2:28" ht="26.1">
      <c r="B4" s="63" t="s">
        <v>638</v>
      </c>
    </row>
    <row r="5" spans="2:28" ht="26.25">
      <c r="B5" s="63"/>
    </row>
    <row r="6" spans="2:28" ht="42.75" customHeight="1">
      <c r="B6" s="361" t="s">
        <v>639</v>
      </c>
      <c r="C6" s="361"/>
      <c r="D6" s="361"/>
      <c r="E6" s="361"/>
      <c r="F6" s="361"/>
    </row>
    <row r="8" spans="2:28">
      <c r="C8" s="419" t="s">
        <v>640</v>
      </c>
      <c r="D8" s="419"/>
      <c r="E8" s="419"/>
      <c r="F8" s="419"/>
      <c r="G8" s="419"/>
      <c r="H8" s="419"/>
      <c r="I8" s="419"/>
      <c r="J8" s="419"/>
      <c r="K8" s="419"/>
      <c r="L8" s="419"/>
      <c r="M8" s="419"/>
      <c r="N8" s="419"/>
      <c r="O8" s="419"/>
      <c r="P8" s="419"/>
      <c r="Q8" s="419"/>
      <c r="R8" s="419"/>
      <c r="S8" s="419"/>
      <c r="T8" s="419"/>
      <c r="U8" s="419"/>
    </row>
    <row r="9" spans="2:28">
      <c r="C9" s="271" t="s">
        <v>4</v>
      </c>
      <c r="D9" s="153">
        <v>1</v>
      </c>
      <c r="E9" s="153">
        <v>2</v>
      </c>
      <c r="F9" s="153">
        <v>3</v>
      </c>
      <c r="G9" s="153">
        <v>4</v>
      </c>
      <c r="H9" s="153">
        <v>5</v>
      </c>
      <c r="I9" s="153">
        <v>6</v>
      </c>
      <c r="J9" s="153">
        <v>7</v>
      </c>
      <c r="K9" s="153">
        <v>8</v>
      </c>
      <c r="L9" s="153">
        <v>9</v>
      </c>
      <c r="M9" s="153">
        <v>10</v>
      </c>
      <c r="N9" s="153">
        <v>11</v>
      </c>
      <c r="O9" s="153">
        <v>12</v>
      </c>
      <c r="P9" s="153">
        <v>13</v>
      </c>
      <c r="Q9" s="153">
        <v>14</v>
      </c>
      <c r="R9" s="153">
        <v>15</v>
      </c>
      <c r="S9" s="153">
        <v>16</v>
      </c>
      <c r="T9" s="153">
        <v>17</v>
      </c>
      <c r="U9" s="153">
        <v>18</v>
      </c>
    </row>
    <row r="10" spans="2:28" ht="29.1">
      <c r="B10" s="272" t="s">
        <v>5</v>
      </c>
      <c r="C10" s="272" t="s">
        <v>641</v>
      </c>
      <c r="D10" s="272" t="s">
        <v>642</v>
      </c>
      <c r="E10" s="272" t="s">
        <v>338</v>
      </c>
      <c r="F10" s="272" t="s">
        <v>643</v>
      </c>
      <c r="G10" s="272" t="s">
        <v>338</v>
      </c>
      <c r="H10" s="272" t="s">
        <v>644</v>
      </c>
      <c r="I10" s="272" t="s">
        <v>338</v>
      </c>
      <c r="J10" s="272" t="s">
        <v>645</v>
      </c>
      <c r="K10" s="272" t="s">
        <v>338</v>
      </c>
      <c r="L10" s="272" t="s">
        <v>646</v>
      </c>
      <c r="M10" s="272" t="s">
        <v>338</v>
      </c>
      <c r="N10" s="272" t="s">
        <v>647</v>
      </c>
      <c r="O10" s="272" t="s">
        <v>338</v>
      </c>
      <c r="P10" s="272" t="s">
        <v>648</v>
      </c>
      <c r="Q10" s="272" t="s">
        <v>338</v>
      </c>
      <c r="R10" s="272" t="s">
        <v>311</v>
      </c>
      <c r="S10" s="272" t="s">
        <v>338</v>
      </c>
      <c r="T10" s="272" t="s">
        <v>148</v>
      </c>
      <c r="U10" s="272" t="s">
        <v>338</v>
      </c>
    </row>
    <row r="11" spans="2:28">
      <c r="B11" s="65" t="s">
        <v>649</v>
      </c>
      <c r="C11" s="66" t="s">
        <v>650</v>
      </c>
      <c r="D11" s="335">
        <v>1928.7505784166001</v>
      </c>
      <c r="E11" s="66" t="s">
        <v>378</v>
      </c>
      <c r="F11" s="335">
        <v>1105.07135619326</v>
      </c>
      <c r="G11" s="66" t="s">
        <v>378</v>
      </c>
      <c r="H11" s="335">
        <v>2169.0542080591499</v>
      </c>
      <c r="I11" s="66" t="s">
        <v>378</v>
      </c>
      <c r="J11" s="335">
        <v>13590.750797813</v>
      </c>
      <c r="K11" s="66" t="s">
        <v>378</v>
      </c>
      <c r="L11" s="335">
        <v>7112.4689911113301</v>
      </c>
      <c r="M11" s="66" t="s">
        <v>378</v>
      </c>
      <c r="N11" s="335">
        <v>364.175868966618</v>
      </c>
      <c r="O11" s="66" t="s">
        <v>378</v>
      </c>
      <c r="P11" s="335">
        <v>126.305263380037</v>
      </c>
      <c r="Q11" s="66" t="s">
        <v>378</v>
      </c>
      <c r="R11" s="335">
        <v>686.32266665754503</v>
      </c>
      <c r="S11" s="66" t="s">
        <v>378</v>
      </c>
      <c r="T11" s="67">
        <f>+D11+F11+H11+J11+L11+N11+P11+R11</f>
        <v>27082.899730597543</v>
      </c>
      <c r="U11" s="66" t="s">
        <v>378</v>
      </c>
      <c r="W11" s="340"/>
      <c r="AB11" s="318"/>
    </row>
    <row r="12" spans="2:28">
      <c r="B12" s="65" t="s">
        <v>651</v>
      </c>
      <c r="C12" s="66" t="s">
        <v>652</v>
      </c>
      <c r="D12" s="335">
        <v>1449.52696946775</v>
      </c>
      <c r="E12" s="66" t="s">
        <v>378</v>
      </c>
      <c r="F12" s="335">
        <v>3467.7349030471901</v>
      </c>
      <c r="G12" s="66" t="s">
        <v>378</v>
      </c>
      <c r="H12" s="335">
        <v>814.19053400524899</v>
      </c>
      <c r="I12" s="66" t="s">
        <v>378</v>
      </c>
      <c r="J12" s="335">
        <v>507.12682418281298</v>
      </c>
      <c r="K12" s="66" t="s">
        <v>378</v>
      </c>
      <c r="L12" s="335">
        <v>1648.7488737388701</v>
      </c>
      <c r="M12" s="66" t="s">
        <v>378</v>
      </c>
      <c r="N12" s="335">
        <v>492.60459106739802</v>
      </c>
      <c r="O12" s="66" t="s">
        <v>378</v>
      </c>
      <c r="P12" s="335">
        <v>79.282086952962104</v>
      </c>
      <c r="Q12" s="66" t="s">
        <v>378</v>
      </c>
      <c r="R12" s="335">
        <v>97.461409812086004</v>
      </c>
      <c r="S12" s="66" t="s">
        <v>378</v>
      </c>
      <c r="T12" s="67">
        <f t="shared" ref="T12:T16" si="0">+D12+F12+H12+J12+L12+N12+P12+R12</f>
        <v>8556.676192274319</v>
      </c>
      <c r="U12" s="66" t="s">
        <v>378</v>
      </c>
      <c r="W12" s="340"/>
      <c r="AB12" s="318"/>
    </row>
    <row r="13" spans="2:28">
      <c r="B13" s="65" t="s">
        <v>653</v>
      </c>
      <c r="C13" s="66" t="s">
        <v>654</v>
      </c>
      <c r="D13" s="335">
        <v>1325.90352812008</v>
      </c>
      <c r="E13" s="66" t="s">
        <v>378</v>
      </c>
      <c r="F13" s="335">
        <v>4346.3326562624898</v>
      </c>
      <c r="G13" s="66" t="s">
        <v>378</v>
      </c>
      <c r="H13" s="335">
        <v>268.17920447780602</v>
      </c>
      <c r="I13" s="66" t="s">
        <v>378</v>
      </c>
      <c r="J13" s="335">
        <v>103.532811783219</v>
      </c>
      <c r="K13" s="66" t="s">
        <v>378</v>
      </c>
      <c r="L13" s="335">
        <v>395.43756271582998</v>
      </c>
      <c r="M13" s="66" t="s">
        <v>378</v>
      </c>
      <c r="N13" s="335">
        <v>447.058909132125</v>
      </c>
      <c r="O13" s="66" t="s">
        <v>378</v>
      </c>
      <c r="P13" s="335">
        <v>55.748936441558598</v>
      </c>
      <c r="Q13" s="66" t="s">
        <v>378</v>
      </c>
      <c r="R13" s="335">
        <v>33.047065826422099</v>
      </c>
      <c r="S13" s="66" t="s">
        <v>378</v>
      </c>
      <c r="T13" s="67">
        <f t="shared" si="0"/>
        <v>6975.2406747595296</v>
      </c>
      <c r="U13" s="66" t="s">
        <v>378</v>
      </c>
      <c r="W13" s="340"/>
      <c r="X13" s="341"/>
      <c r="AB13" s="318"/>
    </row>
    <row r="14" spans="2:28">
      <c r="B14" s="65" t="s">
        <v>655</v>
      </c>
      <c r="C14" s="66" t="s">
        <v>656</v>
      </c>
      <c r="D14" s="335">
        <v>622.14075757834905</v>
      </c>
      <c r="E14" s="66" t="s">
        <v>378</v>
      </c>
      <c r="F14" s="335">
        <v>716.71956013284102</v>
      </c>
      <c r="G14" s="66" t="s">
        <v>378</v>
      </c>
      <c r="H14" s="335">
        <v>55.093831082634097</v>
      </c>
      <c r="I14" s="66" t="s">
        <v>378</v>
      </c>
      <c r="J14" s="335">
        <v>15.752015005918899</v>
      </c>
      <c r="K14" s="66" t="s">
        <v>378</v>
      </c>
      <c r="L14" s="335">
        <v>75.912252647781003</v>
      </c>
      <c r="M14" s="66" t="s">
        <v>378</v>
      </c>
      <c r="N14" s="335">
        <v>87.342828190099297</v>
      </c>
      <c r="O14" s="66" t="s">
        <v>378</v>
      </c>
      <c r="P14" s="335">
        <v>77.616316352597707</v>
      </c>
      <c r="Q14" s="66" t="s">
        <v>378</v>
      </c>
      <c r="R14" s="335">
        <v>15.341088052272699</v>
      </c>
      <c r="S14" s="66" t="s">
        <v>378</v>
      </c>
      <c r="T14" s="67">
        <f t="shared" si="0"/>
        <v>1665.9186490424936</v>
      </c>
      <c r="U14" s="66" t="s">
        <v>378</v>
      </c>
      <c r="W14" s="340"/>
      <c r="AB14" s="318"/>
    </row>
    <row r="15" spans="2:28">
      <c r="B15" s="65" t="s">
        <v>657</v>
      </c>
      <c r="C15" s="66" t="s">
        <v>658</v>
      </c>
      <c r="D15" s="335">
        <v>97.945855699978495</v>
      </c>
      <c r="E15" s="66" t="s">
        <v>378</v>
      </c>
      <c r="F15" s="335">
        <v>12.2797141390904</v>
      </c>
      <c r="G15" s="66" t="s">
        <v>378</v>
      </c>
      <c r="H15" s="335">
        <v>3.63552154257067</v>
      </c>
      <c r="I15" s="66" t="s">
        <v>378</v>
      </c>
      <c r="J15" s="335">
        <v>2.3275003101835599</v>
      </c>
      <c r="K15" s="66" t="s">
        <v>378</v>
      </c>
      <c r="L15" s="335">
        <v>10.0331138722176</v>
      </c>
      <c r="M15" s="66" t="s">
        <v>378</v>
      </c>
      <c r="N15" s="335">
        <v>10.922546943105299</v>
      </c>
      <c r="O15" s="66" t="s">
        <v>378</v>
      </c>
      <c r="P15" s="335">
        <v>14.9470300982391</v>
      </c>
      <c r="Q15" s="66" t="s">
        <v>378</v>
      </c>
      <c r="R15" s="335">
        <v>3.3955705159927398</v>
      </c>
      <c r="S15" s="66" t="s">
        <v>378</v>
      </c>
      <c r="T15" s="67">
        <f t="shared" si="0"/>
        <v>155.48685312137789</v>
      </c>
      <c r="U15" s="66" t="s">
        <v>378</v>
      </c>
      <c r="W15" s="340"/>
      <c r="AB15" s="318"/>
    </row>
    <row r="16" spans="2:28">
      <c r="B16" s="65" t="s">
        <v>659</v>
      </c>
      <c r="C16" s="64" t="s">
        <v>660</v>
      </c>
      <c r="D16" s="67">
        <f>SUM(D11:D15)</f>
        <v>5424.2676892827576</v>
      </c>
      <c r="E16" s="64"/>
      <c r="F16" s="67">
        <f>SUM(F11:F15)</f>
        <v>9648.1381897748706</v>
      </c>
      <c r="G16" s="64"/>
      <c r="H16" s="67">
        <f>SUM(H11:H15)</f>
        <v>3310.1532991674098</v>
      </c>
      <c r="I16" s="64"/>
      <c r="J16" s="67">
        <f>SUM(J11:J15)</f>
        <v>14219.489949095136</v>
      </c>
      <c r="K16" s="64"/>
      <c r="L16" s="67">
        <f>SUM(L11:L15)</f>
        <v>9242.6007940860272</v>
      </c>
      <c r="M16" s="64"/>
      <c r="N16" s="67">
        <f>SUM(N11:N15)</f>
        <v>1402.1047442993454</v>
      </c>
      <c r="O16" s="64"/>
      <c r="P16" s="67">
        <f>SUM(P11:P15)</f>
        <v>353.89963322539455</v>
      </c>
      <c r="Q16" s="64"/>
      <c r="R16" s="67">
        <f>SUM(R11:R15)</f>
        <v>835.56780086431854</v>
      </c>
      <c r="S16" s="64"/>
      <c r="T16" s="67">
        <f t="shared" si="0"/>
        <v>44436.222099795254</v>
      </c>
      <c r="U16" s="64"/>
      <c r="AB16" s="318"/>
    </row>
    <row r="17" spans="2:24">
      <c r="B17" s="65" t="s">
        <v>661</v>
      </c>
      <c r="C17" s="66" t="s">
        <v>662</v>
      </c>
      <c r="D17" s="68">
        <f>IFERROR((D14+D15)/D16, 0)</f>
        <v>0.13275277964269191</v>
      </c>
      <c r="E17" s="152"/>
      <c r="F17" s="68">
        <f>IFERROR((F14+F15)/F16, 0)</f>
        <v>7.5558544035420977E-2</v>
      </c>
      <c r="G17" s="152"/>
      <c r="H17" s="68">
        <f>IFERROR((H14+H15)/H16, 0)</f>
        <v>1.774218512477254E-2</v>
      </c>
      <c r="I17" s="152"/>
      <c r="J17" s="68">
        <f>IFERROR((J14+J15)/J16, 0)</f>
        <v>1.2714601846357336E-3</v>
      </c>
      <c r="K17" s="152"/>
      <c r="L17" s="68">
        <f>IFERROR((L14+L15)/L16, 0)</f>
        <v>9.2988292402493063E-3</v>
      </c>
      <c r="M17" s="152"/>
      <c r="N17" s="68">
        <f>IFERROR((N14+N15)/N16, 0)</f>
        <v>7.0084189881483794E-2</v>
      </c>
      <c r="O17" s="152"/>
      <c r="P17" s="68">
        <f>IFERROR((P14+P15)/P16, 0)</f>
        <v>0.26155253569275189</v>
      </c>
      <c r="Q17" s="152"/>
      <c r="R17" s="68">
        <f>IFERROR((R14+R15)/R16, 0)</f>
        <v>2.2423863807202814E-2</v>
      </c>
      <c r="S17" s="152"/>
      <c r="T17" s="68">
        <f>IFERROR((T14+T15)/T16, 0)</f>
        <v>4.0989206914875509E-2</v>
      </c>
      <c r="U17" s="152"/>
    </row>
    <row r="21" spans="2:24">
      <c r="C21" s="419" t="s">
        <v>663</v>
      </c>
      <c r="D21" s="419"/>
      <c r="E21" s="419"/>
      <c r="F21" s="419"/>
      <c r="G21" s="419"/>
      <c r="H21" s="419"/>
      <c r="I21" s="419"/>
      <c r="J21" s="419"/>
      <c r="K21" s="419"/>
      <c r="L21" s="419"/>
      <c r="M21" s="419"/>
      <c r="N21" s="419"/>
      <c r="O21" s="419"/>
      <c r="P21" s="419"/>
      <c r="Q21" s="419"/>
      <c r="R21" s="419"/>
      <c r="S21" s="419"/>
      <c r="T21" s="419"/>
      <c r="U21" s="419"/>
    </row>
    <row r="22" spans="2:24">
      <c r="C22" s="271" t="s">
        <v>4</v>
      </c>
      <c r="D22" s="153">
        <v>1</v>
      </c>
      <c r="E22" s="153">
        <v>2</v>
      </c>
      <c r="F22" s="153">
        <v>3</v>
      </c>
      <c r="G22" s="153">
        <v>4</v>
      </c>
      <c r="H22" s="153">
        <v>5</v>
      </c>
      <c r="I22" s="153">
        <v>6</v>
      </c>
      <c r="J22" s="153">
        <v>7</v>
      </c>
      <c r="K22" s="153">
        <v>8</v>
      </c>
      <c r="L22" s="153">
        <v>9</v>
      </c>
      <c r="M22" s="153">
        <v>10</v>
      </c>
      <c r="N22" s="153">
        <v>11</v>
      </c>
      <c r="O22" s="153">
        <v>12</v>
      </c>
      <c r="P22" s="153">
        <v>13</v>
      </c>
      <c r="Q22" s="153">
        <v>14</v>
      </c>
      <c r="R22" s="153">
        <v>15</v>
      </c>
      <c r="S22" s="153">
        <v>16</v>
      </c>
      <c r="T22" s="153">
        <v>17</v>
      </c>
      <c r="U22" s="153">
        <v>18</v>
      </c>
    </row>
    <row r="23" spans="2:24" ht="29.1">
      <c r="B23" s="272" t="s">
        <v>5</v>
      </c>
      <c r="C23" s="272" t="s">
        <v>641</v>
      </c>
      <c r="D23" s="272" t="s">
        <v>642</v>
      </c>
      <c r="E23" s="272" t="s">
        <v>338</v>
      </c>
      <c r="F23" s="272" t="s">
        <v>643</v>
      </c>
      <c r="G23" s="272" t="s">
        <v>338</v>
      </c>
      <c r="H23" s="272" t="s">
        <v>644</v>
      </c>
      <c r="I23" s="272" t="s">
        <v>338</v>
      </c>
      <c r="J23" s="272" t="s">
        <v>645</v>
      </c>
      <c r="K23" s="272" t="s">
        <v>338</v>
      </c>
      <c r="L23" s="272" t="s">
        <v>646</v>
      </c>
      <c r="M23" s="272" t="s">
        <v>338</v>
      </c>
      <c r="N23" s="272" t="s">
        <v>647</v>
      </c>
      <c r="O23" s="272" t="s">
        <v>338</v>
      </c>
      <c r="P23" s="272" t="s">
        <v>648</v>
      </c>
      <c r="Q23" s="272" t="s">
        <v>338</v>
      </c>
      <c r="R23" s="272" t="s">
        <v>311</v>
      </c>
      <c r="S23" s="272" t="s">
        <v>338</v>
      </c>
      <c r="T23" s="272" t="s">
        <v>148</v>
      </c>
      <c r="U23" s="272" t="s">
        <v>338</v>
      </c>
    </row>
    <row r="24" spans="2:24">
      <c r="B24" s="65" t="s">
        <v>664</v>
      </c>
      <c r="C24" s="66" t="s">
        <v>650</v>
      </c>
      <c r="D24" s="335">
        <v>232.44774148407001</v>
      </c>
      <c r="E24" s="66" t="s">
        <v>378</v>
      </c>
      <c r="F24" s="335">
        <v>121.773890928296</v>
      </c>
      <c r="G24" s="66" t="s">
        <v>378</v>
      </c>
      <c r="H24" s="335">
        <v>1547.83097613223</v>
      </c>
      <c r="I24" s="66" t="s">
        <v>378</v>
      </c>
      <c r="J24" s="335">
        <v>14116.454441024</v>
      </c>
      <c r="K24" s="66" t="s">
        <v>378</v>
      </c>
      <c r="L24" s="335">
        <v>5593.5086420861498</v>
      </c>
      <c r="M24" s="66" t="s">
        <v>378</v>
      </c>
      <c r="N24" s="335">
        <v>382.91422925905499</v>
      </c>
      <c r="O24" s="66" t="s">
        <v>378</v>
      </c>
      <c r="P24" s="335">
        <v>59.331029480109301</v>
      </c>
      <c r="Q24" s="66" t="s">
        <v>378</v>
      </c>
      <c r="R24" s="335">
        <v>484.55029291210798</v>
      </c>
      <c r="S24" s="66" t="s">
        <v>378</v>
      </c>
      <c r="T24" s="67">
        <f>+D24+F24+H24+J24+L24+N24+P24+R24</f>
        <v>22538.811243306016</v>
      </c>
      <c r="U24" s="66" t="s">
        <v>378</v>
      </c>
      <c r="W24" s="340"/>
    </row>
    <row r="25" spans="2:24">
      <c r="B25" s="65" t="s">
        <v>665</v>
      </c>
      <c r="C25" s="66" t="s">
        <v>652</v>
      </c>
      <c r="D25" s="335">
        <v>1771.8291247642501</v>
      </c>
      <c r="E25" s="66" t="s">
        <v>378</v>
      </c>
      <c r="F25" s="335">
        <v>1268.3403949513599</v>
      </c>
      <c r="G25" s="66" t="s">
        <v>378</v>
      </c>
      <c r="H25" s="335">
        <v>1424.62525152118</v>
      </c>
      <c r="I25" s="66" t="s">
        <v>378</v>
      </c>
      <c r="J25" s="335">
        <v>102.236910301297</v>
      </c>
      <c r="K25" s="66" t="s">
        <v>378</v>
      </c>
      <c r="L25" s="335">
        <v>3264.5806283258798</v>
      </c>
      <c r="M25" s="66" t="s">
        <v>378</v>
      </c>
      <c r="N25" s="335">
        <v>687.04670426071903</v>
      </c>
      <c r="O25" s="66" t="s">
        <v>378</v>
      </c>
      <c r="P25" s="335">
        <v>65.489494339998203</v>
      </c>
      <c r="Q25" s="66" t="s">
        <v>378</v>
      </c>
      <c r="R25" s="335">
        <v>231.25522413677001</v>
      </c>
      <c r="S25" s="66" t="s">
        <v>378</v>
      </c>
      <c r="T25" s="67">
        <f t="shared" ref="T25:T29" si="1">+D25+F25+H25+J25+L25+N25+P25+R25</f>
        <v>8815.4037326014532</v>
      </c>
      <c r="U25" s="66" t="s">
        <v>378</v>
      </c>
      <c r="W25" s="340"/>
    </row>
    <row r="26" spans="2:24">
      <c r="B26" s="65" t="s">
        <v>666</v>
      </c>
      <c r="C26" s="66" t="s">
        <v>654</v>
      </c>
      <c r="D26" s="335">
        <v>2355.9739964832902</v>
      </c>
      <c r="E26" s="66" t="s">
        <v>378</v>
      </c>
      <c r="F26" s="335">
        <v>7012.9657965922297</v>
      </c>
      <c r="G26" s="66" t="s">
        <v>378</v>
      </c>
      <c r="H26" s="335">
        <v>305.74312780806002</v>
      </c>
      <c r="I26" s="66" t="s">
        <v>378</v>
      </c>
      <c r="J26" s="335">
        <v>0.63881536959994001</v>
      </c>
      <c r="K26" s="66" t="s">
        <v>378</v>
      </c>
      <c r="L26" s="335">
        <v>349.365708499959</v>
      </c>
      <c r="M26" s="66" t="s">
        <v>378</v>
      </c>
      <c r="N26" s="335">
        <v>299.46363495784902</v>
      </c>
      <c r="O26" s="66" t="s">
        <v>378</v>
      </c>
      <c r="P26" s="335">
        <v>171.52459836608799</v>
      </c>
      <c r="Q26" s="66" t="s">
        <v>378</v>
      </c>
      <c r="R26" s="335">
        <v>48.476881043936302</v>
      </c>
      <c r="S26" s="66" t="s">
        <v>378</v>
      </c>
      <c r="T26" s="67">
        <f t="shared" si="1"/>
        <v>10544.152559121014</v>
      </c>
      <c r="U26" s="66" t="s">
        <v>378</v>
      </c>
      <c r="W26" s="340"/>
      <c r="X26" s="341"/>
    </row>
    <row r="27" spans="2:24">
      <c r="B27" s="65" t="s">
        <v>667</v>
      </c>
      <c r="C27" s="66" t="s">
        <v>656</v>
      </c>
      <c r="D27" s="335">
        <v>986.30792171971302</v>
      </c>
      <c r="E27" s="66" t="s">
        <v>378</v>
      </c>
      <c r="F27" s="335">
        <v>1235.6806133718401</v>
      </c>
      <c r="G27" s="66" t="s">
        <v>378</v>
      </c>
      <c r="H27" s="335">
        <v>27.790827120999602</v>
      </c>
      <c r="I27" s="66" t="s">
        <v>378</v>
      </c>
      <c r="J27" s="335">
        <v>8.9265703611380004E-2</v>
      </c>
      <c r="K27" s="66" t="s">
        <v>378</v>
      </c>
      <c r="L27" s="335">
        <v>24.550767966292302</v>
      </c>
      <c r="M27" s="66" t="s">
        <v>378</v>
      </c>
      <c r="N27" s="335">
        <v>29.6594234607131</v>
      </c>
      <c r="O27" s="66" t="s">
        <v>378</v>
      </c>
      <c r="P27" s="335">
        <v>38.389648803064603</v>
      </c>
      <c r="Q27" s="66" t="s">
        <v>378</v>
      </c>
      <c r="R27" s="335">
        <v>64.145971504900501</v>
      </c>
      <c r="S27" s="66" t="s">
        <v>378</v>
      </c>
      <c r="T27" s="67">
        <f t="shared" si="1"/>
        <v>2406.6144396511345</v>
      </c>
      <c r="U27" s="66" t="s">
        <v>378</v>
      </c>
      <c r="W27" s="340"/>
    </row>
    <row r="28" spans="2:24">
      <c r="B28" s="65" t="s">
        <v>668</v>
      </c>
      <c r="C28" s="66" t="s">
        <v>658</v>
      </c>
      <c r="D28" s="335">
        <v>77.708904831440904</v>
      </c>
      <c r="E28" s="66" t="s">
        <v>378</v>
      </c>
      <c r="F28" s="335">
        <v>9.3774939311354792</v>
      </c>
      <c r="G28" s="66" t="s">
        <v>378</v>
      </c>
      <c r="H28" s="335">
        <v>4.1631165849276597</v>
      </c>
      <c r="I28" s="66" t="s">
        <v>378</v>
      </c>
      <c r="J28" s="335">
        <v>7.0516696664360001E-2</v>
      </c>
      <c r="K28" s="66" t="s">
        <v>378</v>
      </c>
      <c r="L28" s="335">
        <v>10.595047207745999</v>
      </c>
      <c r="M28" s="66" t="s">
        <v>378</v>
      </c>
      <c r="N28" s="335">
        <v>3.0207523610083999</v>
      </c>
      <c r="O28" s="66" t="s">
        <v>378</v>
      </c>
      <c r="P28" s="335">
        <v>19.1648622361338</v>
      </c>
      <c r="Q28" s="66" t="s">
        <v>378</v>
      </c>
      <c r="R28" s="335">
        <v>7.1394312666027</v>
      </c>
      <c r="S28" s="66" t="s">
        <v>378</v>
      </c>
      <c r="T28" s="67">
        <f t="shared" si="1"/>
        <v>131.24012511565931</v>
      </c>
      <c r="U28" s="66" t="s">
        <v>378</v>
      </c>
      <c r="W28" s="340"/>
    </row>
    <row r="29" spans="2:24">
      <c r="B29" s="65" t="s">
        <v>669</v>
      </c>
      <c r="C29" s="64" t="s">
        <v>660</v>
      </c>
      <c r="D29" s="67">
        <f>SUM(D24:D28)</f>
        <v>5424.267689282764</v>
      </c>
      <c r="E29" s="64"/>
      <c r="F29" s="67">
        <f>SUM(F24:F28)</f>
        <v>9648.1381897748615</v>
      </c>
      <c r="G29" s="64"/>
      <c r="H29" s="67">
        <f>SUM(H24:H28)</f>
        <v>3310.1532991673967</v>
      </c>
      <c r="I29" s="64"/>
      <c r="J29" s="67">
        <f>SUM(J24:J28)</f>
        <v>14219.489949095172</v>
      </c>
      <c r="K29" s="64"/>
      <c r="L29" s="67">
        <f>SUM(L24:L28)</f>
        <v>9242.6007940860272</v>
      </c>
      <c r="M29" s="64"/>
      <c r="N29" s="67">
        <f>SUM(N24:N28)</f>
        <v>1402.1047442993445</v>
      </c>
      <c r="O29" s="64"/>
      <c r="P29" s="67">
        <f>SUM(P24:P28)</f>
        <v>353.89963322539381</v>
      </c>
      <c r="Q29" s="64"/>
      <c r="R29" s="67">
        <f>SUM(R24:R28)</f>
        <v>835.56780086431741</v>
      </c>
      <c r="S29" s="64"/>
      <c r="T29" s="67">
        <f t="shared" si="1"/>
        <v>44436.222099795275</v>
      </c>
      <c r="U29" s="64"/>
    </row>
    <row r="30" spans="2:24">
      <c r="B30" s="65" t="s">
        <v>670</v>
      </c>
      <c r="C30" s="66" t="s">
        <v>662</v>
      </c>
      <c r="D30" s="68">
        <f>IFERROR((D27+D28)/D29, 0)</f>
        <v>0.19615861301488347</v>
      </c>
      <c r="E30" s="152"/>
      <c r="F30" s="68">
        <f>IFERROR((F27+F28)/F29, 0)</f>
        <v>0.12904646293545977</v>
      </c>
      <c r="G30" s="152"/>
      <c r="H30" s="68">
        <f>IFERROR((H27+H28)/H29, 0)</f>
        <v>9.6533123447680325E-3</v>
      </c>
      <c r="I30" s="152"/>
      <c r="J30" s="68">
        <f>IFERROR((J27+J28)/J29, 0)</f>
        <v>1.1236858765521855E-5</v>
      </c>
      <c r="K30" s="152"/>
      <c r="L30" s="68">
        <f>IFERROR((L27+L28)/L29, 0)</f>
        <v>3.8025893314062331E-3</v>
      </c>
      <c r="M30" s="152"/>
      <c r="N30" s="68">
        <f>IFERROR((N27+N28)/N29, 0)</f>
        <v>2.3307941831444509E-2</v>
      </c>
      <c r="O30" s="152"/>
      <c r="P30" s="68">
        <f>IFERROR((P27+P28)/P29, 0)</f>
        <v>0.16262947354495483</v>
      </c>
      <c r="Q30" s="152"/>
      <c r="R30" s="68">
        <f>IFERROR((R27+R28)/R29, 0)</f>
        <v>8.5313726423834266E-2</v>
      </c>
      <c r="S30" s="152"/>
      <c r="T30" s="68">
        <f>IFERROR((T27+T28)/T29, 0)</f>
        <v>5.7112293638897943E-2</v>
      </c>
      <c r="U30" s="152"/>
    </row>
    <row r="34" spans="2:26">
      <c r="C34" s="419" t="s">
        <v>671</v>
      </c>
      <c r="D34" s="419"/>
      <c r="E34" s="419"/>
      <c r="F34" s="419"/>
      <c r="G34" s="419"/>
      <c r="H34" s="419"/>
      <c r="I34" s="419"/>
      <c r="J34" s="419"/>
      <c r="K34" s="419"/>
      <c r="L34" s="419"/>
      <c r="M34" s="419"/>
      <c r="N34" s="419"/>
      <c r="O34" s="419"/>
      <c r="P34" s="419"/>
      <c r="Q34" s="419"/>
      <c r="R34" s="419"/>
      <c r="S34" s="419"/>
      <c r="T34" s="419"/>
      <c r="U34" s="419"/>
    </row>
    <row r="35" spans="2:26">
      <c r="C35" s="271" t="s">
        <v>4</v>
      </c>
      <c r="D35" s="153">
        <v>1</v>
      </c>
      <c r="E35" s="153">
        <v>2</v>
      </c>
      <c r="F35" s="153">
        <v>3</v>
      </c>
      <c r="G35" s="153">
        <v>4</v>
      </c>
      <c r="H35" s="153">
        <v>5</v>
      </c>
      <c r="I35" s="153">
        <v>6</v>
      </c>
      <c r="J35" s="153">
        <v>7</v>
      </c>
      <c r="K35" s="153">
        <v>8</v>
      </c>
      <c r="L35" s="153">
        <v>9</v>
      </c>
      <c r="M35" s="153">
        <v>10</v>
      </c>
      <c r="N35" s="153">
        <v>11</v>
      </c>
      <c r="O35" s="153">
        <v>12</v>
      </c>
      <c r="P35" s="153">
        <v>13</v>
      </c>
      <c r="Q35" s="153">
        <v>14</v>
      </c>
      <c r="R35" s="153">
        <v>15</v>
      </c>
      <c r="S35" s="153">
        <v>16</v>
      </c>
      <c r="T35" s="153">
        <v>17</v>
      </c>
      <c r="U35" s="153">
        <v>18</v>
      </c>
    </row>
    <row r="36" spans="2:26" ht="29.1">
      <c r="B36" s="272" t="s">
        <v>5</v>
      </c>
      <c r="C36" s="272" t="s">
        <v>641</v>
      </c>
      <c r="D36" s="272" t="s">
        <v>642</v>
      </c>
      <c r="E36" s="272" t="s">
        <v>338</v>
      </c>
      <c r="F36" s="272" t="s">
        <v>643</v>
      </c>
      <c r="G36" s="272" t="s">
        <v>338</v>
      </c>
      <c r="H36" s="272" t="s">
        <v>644</v>
      </c>
      <c r="I36" s="272" t="s">
        <v>338</v>
      </c>
      <c r="J36" s="272" t="s">
        <v>645</v>
      </c>
      <c r="K36" s="272" t="s">
        <v>338</v>
      </c>
      <c r="L36" s="272" t="s">
        <v>646</v>
      </c>
      <c r="M36" s="272" t="s">
        <v>338</v>
      </c>
      <c r="N36" s="272" t="s">
        <v>647</v>
      </c>
      <c r="O36" s="272" t="s">
        <v>338</v>
      </c>
      <c r="P36" s="272" t="s">
        <v>648</v>
      </c>
      <c r="Q36" s="272" t="s">
        <v>338</v>
      </c>
      <c r="R36" s="272" t="s">
        <v>311</v>
      </c>
      <c r="S36" s="272" t="s">
        <v>338</v>
      </c>
      <c r="T36" s="272" t="s">
        <v>148</v>
      </c>
      <c r="U36" s="272" t="s">
        <v>338</v>
      </c>
    </row>
    <row r="37" spans="2:26">
      <c r="B37" s="65" t="s">
        <v>672</v>
      </c>
      <c r="C37" s="66" t="s">
        <v>650</v>
      </c>
      <c r="D37" s="336">
        <v>644.03365417039697</v>
      </c>
      <c r="E37" s="66" t="s">
        <v>378</v>
      </c>
      <c r="F37" s="336">
        <v>118.205877334232</v>
      </c>
      <c r="G37" s="66" t="s">
        <v>378</v>
      </c>
      <c r="H37" s="336">
        <v>1792.7027260751599</v>
      </c>
      <c r="I37" s="66" t="s">
        <v>378</v>
      </c>
      <c r="J37" s="336">
        <v>15985.450653629199</v>
      </c>
      <c r="K37" s="66" t="s">
        <v>378</v>
      </c>
      <c r="L37" s="336">
        <v>6381.7304995690602</v>
      </c>
      <c r="M37" s="66" t="s">
        <v>378</v>
      </c>
      <c r="N37" s="336">
        <v>405.33139548558597</v>
      </c>
      <c r="O37" s="66" t="s">
        <v>378</v>
      </c>
      <c r="P37" s="336">
        <v>63.774744873891599</v>
      </c>
      <c r="Q37" s="66" t="s">
        <v>378</v>
      </c>
      <c r="R37" s="336">
        <v>561.92153597102197</v>
      </c>
      <c r="S37" s="66" t="s">
        <v>378</v>
      </c>
      <c r="T37" s="67">
        <f>+D37+F37+H37+J37+L37+N37+P37+R37</f>
        <v>25953.151087108552</v>
      </c>
      <c r="U37" s="66" t="s">
        <v>378</v>
      </c>
      <c r="W37" s="340"/>
      <c r="Z37" s="334"/>
    </row>
    <row r="38" spans="2:26">
      <c r="B38" s="65" t="s">
        <v>673</v>
      </c>
      <c r="C38" s="66" t="s">
        <v>652</v>
      </c>
      <c r="D38" s="336">
        <v>1938.42212201747</v>
      </c>
      <c r="E38" s="66" t="s">
        <v>378</v>
      </c>
      <c r="F38" s="336">
        <v>1346.58963650445</v>
      </c>
      <c r="G38" s="66" t="s">
        <v>378</v>
      </c>
      <c r="H38" s="336">
        <v>1311.05730446712</v>
      </c>
      <c r="I38" s="66" t="s">
        <v>378</v>
      </c>
      <c r="J38" s="336">
        <v>118.87221219946601</v>
      </c>
      <c r="K38" s="66" t="s">
        <v>378</v>
      </c>
      <c r="L38" s="336">
        <v>2539.1861281861502</v>
      </c>
      <c r="M38" s="66" t="s">
        <v>378</v>
      </c>
      <c r="N38" s="336">
        <v>706.51637476108101</v>
      </c>
      <c r="O38" s="66" t="s">
        <v>378</v>
      </c>
      <c r="P38" s="336">
        <v>101.389692454846</v>
      </c>
      <c r="Q38" s="66" t="s">
        <v>378</v>
      </c>
      <c r="R38" s="336">
        <v>210.11892961734</v>
      </c>
      <c r="S38" s="66" t="s">
        <v>378</v>
      </c>
      <c r="T38" s="67">
        <f t="shared" ref="T38:T42" si="2">+D38+F38+H38+J38+L38+N38+P38+R38</f>
        <v>8272.1524002079241</v>
      </c>
      <c r="U38" s="66" t="s">
        <v>378</v>
      </c>
      <c r="W38" s="340"/>
      <c r="Z38" s="334"/>
    </row>
    <row r="39" spans="2:26">
      <c r="B39" s="65" t="s">
        <v>674</v>
      </c>
      <c r="C39" s="66" t="s">
        <v>654</v>
      </c>
      <c r="D39" s="336">
        <v>1083.78509022049</v>
      </c>
      <c r="E39" s="66" t="s">
        <v>378</v>
      </c>
      <c r="F39" s="336">
        <v>6707.1822065097103</v>
      </c>
      <c r="G39" s="66" t="s">
        <v>378</v>
      </c>
      <c r="H39" s="336">
        <v>174.68125745404899</v>
      </c>
      <c r="I39" s="66" t="s">
        <v>378</v>
      </c>
      <c r="J39" s="336">
        <v>0.34131535129922003</v>
      </c>
      <c r="K39" s="66" t="s">
        <v>378</v>
      </c>
      <c r="L39" s="336">
        <v>214.972869158371</v>
      </c>
      <c r="M39" s="66" t="s">
        <v>378</v>
      </c>
      <c r="N39" s="336">
        <v>255.21116117094101</v>
      </c>
      <c r="O39" s="66" t="s">
        <v>378</v>
      </c>
      <c r="P39" s="336">
        <v>162.67334512882201</v>
      </c>
      <c r="Q39" s="66" t="s">
        <v>378</v>
      </c>
      <c r="R39" s="336">
        <v>45.090309607471603</v>
      </c>
      <c r="S39" s="66" t="s">
        <v>378</v>
      </c>
      <c r="T39" s="67">
        <f t="shared" si="2"/>
        <v>8643.9375546011543</v>
      </c>
      <c r="U39" s="66" t="s">
        <v>378</v>
      </c>
      <c r="W39" s="340"/>
      <c r="X39" s="341"/>
      <c r="Z39" s="334"/>
    </row>
    <row r="40" spans="2:26">
      <c r="B40" s="65" t="s">
        <v>675</v>
      </c>
      <c r="C40" s="66" t="s">
        <v>656</v>
      </c>
      <c r="D40" s="336">
        <v>177.11110887972799</v>
      </c>
      <c r="E40" s="66" t="s">
        <v>378</v>
      </c>
      <c r="F40" s="336">
        <v>1288.7544162936199</v>
      </c>
      <c r="G40" s="66" t="s">
        <v>378</v>
      </c>
      <c r="H40" s="336">
        <v>21.410312460094499</v>
      </c>
      <c r="I40" s="66" t="s">
        <v>378</v>
      </c>
      <c r="J40" s="336">
        <v>8.4911801686369998E-2</v>
      </c>
      <c r="K40" s="66" t="s">
        <v>378</v>
      </c>
      <c r="L40" s="336">
        <v>9.0868054346133</v>
      </c>
      <c r="M40" s="66" t="s">
        <v>378</v>
      </c>
      <c r="N40" s="336">
        <v>20.5974878978829</v>
      </c>
      <c r="O40" s="66" t="s">
        <v>378</v>
      </c>
      <c r="P40" s="336">
        <v>11.417706973481399</v>
      </c>
      <c r="Q40" s="66" t="s">
        <v>378</v>
      </c>
      <c r="R40" s="336">
        <v>11.062502992851901</v>
      </c>
      <c r="S40" s="66" t="s">
        <v>378</v>
      </c>
      <c r="T40" s="67">
        <f t="shared" si="2"/>
        <v>1539.5252527339583</v>
      </c>
      <c r="U40" s="66" t="s">
        <v>378</v>
      </c>
      <c r="W40" s="340"/>
      <c r="Z40" s="334"/>
    </row>
    <row r="41" spans="2:26">
      <c r="B41" s="65" t="s">
        <v>676</v>
      </c>
      <c r="C41" s="66" t="s">
        <v>658</v>
      </c>
      <c r="D41" s="336">
        <v>4.80427879951307</v>
      </c>
      <c r="E41" s="66" t="s">
        <v>378</v>
      </c>
      <c r="F41" s="336">
        <v>9.7867770139157209</v>
      </c>
      <c r="G41" s="66" t="s">
        <v>378</v>
      </c>
      <c r="H41" s="336">
        <v>3.2258651175839899</v>
      </c>
      <c r="I41" s="66" t="s">
        <v>378</v>
      </c>
      <c r="J41" s="336">
        <v>7.0516697058659997E-2</v>
      </c>
      <c r="K41" s="66" t="s">
        <v>378</v>
      </c>
      <c r="L41" s="336">
        <v>0.57445373568823999</v>
      </c>
      <c r="M41" s="66" t="s">
        <v>378</v>
      </c>
      <c r="N41" s="336">
        <v>2.8661449487799602</v>
      </c>
      <c r="O41" s="66" t="s">
        <v>378</v>
      </c>
      <c r="P41" s="336">
        <v>1.2035392715358899</v>
      </c>
      <c r="Q41" s="66" t="s">
        <v>378</v>
      </c>
      <c r="R41" s="336">
        <v>4.9242410065356097</v>
      </c>
      <c r="S41" s="66" t="s">
        <v>378</v>
      </c>
      <c r="T41" s="67">
        <f t="shared" si="2"/>
        <v>27.455816590611143</v>
      </c>
      <c r="U41" s="66" t="s">
        <v>378</v>
      </c>
      <c r="W41" s="340"/>
      <c r="Z41" s="334"/>
    </row>
    <row r="42" spans="2:26">
      <c r="B42" s="65" t="s">
        <v>677</v>
      </c>
      <c r="C42" s="64" t="s">
        <v>660</v>
      </c>
      <c r="D42" s="67">
        <f>SUM(D37:D41)</f>
        <v>3848.156254087598</v>
      </c>
      <c r="E42" s="64"/>
      <c r="F42" s="67">
        <f>SUM(F37:F41)</f>
        <v>9470.5189136559275</v>
      </c>
      <c r="G42" s="64"/>
      <c r="H42" s="67">
        <f>SUM(H37:H41)</f>
        <v>3303.0774655740079</v>
      </c>
      <c r="I42" s="64"/>
      <c r="J42" s="67">
        <f>SUM(J37:J41)</f>
        <v>16104.819609678709</v>
      </c>
      <c r="K42" s="64"/>
      <c r="L42" s="67">
        <f>SUM(L37:L41)</f>
        <v>9145.5507560838832</v>
      </c>
      <c r="M42" s="64"/>
      <c r="N42" s="67">
        <f>SUM(N37:N41)</f>
        <v>1390.5225642642711</v>
      </c>
      <c r="O42" s="64"/>
      <c r="P42" s="67">
        <f>SUM(P37:P41)</f>
        <v>340.45902870257686</v>
      </c>
      <c r="Q42" s="64"/>
      <c r="R42" s="67">
        <f>SUM(R37:R41)</f>
        <v>833.11751919522101</v>
      </c>
      <c r="S42" s="64"/>
      <c r="T42" s="67">
        <f t="shared" si="2"/>
        <v>44436.22211124219</v>
      </c>
      <c r="U42" s="64"/>
      <c r="Z42" s="334"/>
    </row>
    <row r="43" spans="2:26">
      <c r="B43" s="65" t="s">
        <v>678</v>
      </c>
      <c r="C43" s="66" t="s">
        <v>662</v>
      </c>
      <c r="D43" s="68">
        <f>IFERROR((D40+D41)/D42, 0)</f>
        <v>4.7273389038193669E-2</v>
      </c>
      <c r="E43" s="152"/>
      <c r="F43" s="68">
        <f>IFERROR((F40+F41)/F42, 0)</f>
        <v>0.13711404888649936</v>
      </c>
      <c r="G43" s="152"/>
      <c r="H43" s="68">
        <f>IFERROR((H40+H41)/H42, 0)</f>
        <v>7.4585527691816396E-3</v>
      </c>
      <c r="I43" s="152"/>
      <c r="J43" s="68">
        <f>IFERROR((J40+J41)/J42, 0)</f>
        <v>9.6510549333703962E-6</v>
      </c>
      <c r="K43" s="152"/>
      <c r="L43" s="68">
        <f>IFERROR((L40+L41)/L42, 0)</f>
        <v>1.056388994820743E-3</v>
      </c>
      <c r="M43" s="152"/>
      <c r="N43" s="68">
        <f>IFERROR((N40+N41)/N42, 0)</f>
        <v>1.6873967708015962E-2</v>
      </c>
      <c r="O43" s="152"/>
      <c r="P43" s="68">
        <f>IFERROR((P40+P41)/P42, 0)</f>
        <v>3.7071263150560009E-2</v>
      </c>
      <c r="Q43" s="152"/>
      <c r="R43" s="68">
        <f>IFERROR((R40+R41)/R42, 0)</f>
        <v>1.9189062324401082E-2</v>
      </c>
      <c r="S43" s="152"/>
      <c r="T43" s="68">
        <f>IFERROR((T40+T41)/T42, 0)</f>
        <v>3.5263597913471799E-2</v>
      </c>
      <c r="U43" s="152"/>
    </row>
    <row r="45" spans="2:26">
      <c r="D45" s="334"/>
      <c r="F45" s="334"/>
      <c r="H45" s="334"/>
      <c r="J45" s="334"/>
      <c r="L45" s="334"/>
      <c r="N45" s="334"/>
      <c r="P45" s="334"/>
      <c r="R45" s="334"/>
      <c r="W45" s="334"/>
    </row>
    <row r="47" spans="2:26">
      <c r="C47" s="419" t="s">
        <v>679</v>
      </c>
      <c r="D47" s="419"/>
      <c r="E47" s="419"/>
      <c r="F47" s="419"/>
      <c r="G47" s="419"/>
      <c r="H47" s="419"/>
      <c r="I47" s="419"/>
      <c r="J47" s="419"/>
      <c r="K47" s="419"/>
      <c r="L47" s="419"/>
      <c r="M47" s="419"/>
      <c r="N47" s="419"/>
      <c r="O47" s="419"/>
      <c r="P47" s="419"/>
      <c r="Q47" s="419"/>
      <c r="R47" s="419"/>
      <c r="S47" s="419"/>
      <c r="T47" s="419"/>
      <c r="U47" s="419"/>
    </row>
    <row r="48" spans="2:26">
      <c r="C48" s="271" t="s">
        <v>4</v>
      </c>
      <c r="D48" s="153">
        <v>1</v>
      </c>
      <c r="E48" s="153">
        <v>2</v>
      </c>
      <c r="F48" s="153">
        <v>3</v>
      </c>
      <c r="G48" s="153">
        <v>4</v>
      </c>
      <c r="H48" s="153">
        <v>5</v>
      </c>
      <c r="I48" s="153">
        <v>6</v>
      </c>
      <c r="J48" s="153">
        <v>7</v>
      </c>
      <c r="K48" s="153">
        <v>8</v>
      </c>
      <c r="L48" s="153">
        <v>9</v>
      </c>
      <c r="M48" s="153">
        <v>10</v>
      </c>
      <c r="N48" s="153">
        <v>11</v>
      </c>
      <c r="O48" s="153">
        <v>12</v>
      </c>
      <c r="P48" s="153">
        <v>13</v>
      </c>
      <c r="Q48" s="153">
        <v>14</v>
      </c>
      <c r="R48" s="153">
        <v>15</v>
      </c>
      <c r="S48" s="153">
        <v>16</v>
      </c>
      <c r="T48" s="153">
        <v>17</v>
      </c>
      <c r="U48" s="153">
        <v>18</v>
      </c>
    </row>
    <row r="49" spans="2:21" ht="29.1">
      <c r="B49" s="272" t="s">
        <v>5</v>
      </c>
      <c r="C49" s="272" t="s">
        <v>680</v>
      </c>
      <c r="D49" s="272" t="s">
        <v>642</v>
      </c>
      <c r="E49" s="272" t="s">
        <v>338</v>
      </c>
      <c r="F49" s="272" t="s">
        <v>643</v>
      </c>
      <c r="G49" s="272" t="s">
        <v>338</v>
      </c>
      <c r="H49" s="272" t="s">
        <v>644</v>
      </c>
      <c r="I49" s="272" t="s">
        <v>338</v>
      </c>
      <c r="J49" s="272" t="s">
        <v>645</v>
      </c>
      <c r="K49" s="272" t="s">
        <v>338</v>
      </c>
      <c r="L49" s="272" t="s">
        <v>646</v>
      </c>
      <c r="M49" s="272" t="s">
        <v>338</v>
      </c>
      <c r="N49" s="272" t="s">
        <v>647</v>
      </c>
      <c r="O49" s="272" t="s">
        <v>338</v>
      </c>
      <c r="P49" s="272" t="s">
        <v>648</v>
      </c>
      <c r="Q49" s="272" t="s">
        <v>338</v>
      </c>
      <c r="R49" s="272" t="s">
        <v>311</v>
      </c>
      <c r="S49" s="272" t="s">
        <v>338</v>
      </c>
      <c r="T49" s="272" t="s">
        <v>148</v>
      </c>
      <c r="U49" s="272" t="s">
        <v>338</v>
      </c>
    </row>
    <row r="50" spans="2:21">
      <c r="B50" s="65" t="s">
        <v>681</v>
      </c>
      <c r="C50" s="66" t="s">
        <v>682</v>
      </c>
      <c r="D50" s="57">
        <v>781</v>
      </c>
      <c r="E50" s="66" t="s">
        <v>378</v>
      </c>
      <c r="F50" s="57">
        <v>3649.1</v>
      </c>
      <c r="G50" s="66" t="s">
        <v>378</v>
      </c>
      <c r="H50" s="57">
        <v>3177.5</v>
      </c>
      <c r="I50" s="66" t="s">
        <v>378</v>
      </c>
      <c r="J50" s="57">
        <v>13931.7</v>
      </c>
      <c r="K50" s="66" t="s">
        <v>378</v>
      </c>
      <c r="L50" s="57">
        <v>9182.1</v>
      </c>
      <c r="M50" s="66" t="s">
        <v>378</v>
      </c>
      <c r="N50" s="57">
        <v>942</v>
      </c>
      <c r="O50" s="66" t="s">
        <v>378</v>
      </c>
      <c r="P50" s="57">
        <v>125.8</v>
      </c>
      <c r="Q50" s="66" t="s">
        <v>378</v>
      </c>
      <c r="R50" s="57">
        <v>1274</v>
      </c>
      <c r="S50" s="66" t="s">
        <v>378</v>
      </c>
      <c r="T50" s="67">
        <f>+D50+F50+H50+J50+L50+N50+P50+R50</f>
        <v>33063.199999999997</v>
      </c>
      <c r="U50" s="66" t="s">
        <v>378</v>
      </c>
    </row>
    <row r="51" spans="2:21">
      <c r="B51" s="65" t="s">
        <v>683</v>
      </c>
      <c r="C51" s="66" t="s">
        <v>684</v>
      </c>
      <c r="D51" s="57">
        <v>4592</v>
      </c>
      <c r="E51" s="66" t="s">
        <v>378</v>
      </c>
      <c r="F51" s="57">
        <v>2390.9</v>
      </c>
      <c r="G51" s="66" t="s">
        <v>378</v>
      </c>
      <c r="H51" s="57">
        <v>185.5</v>
      </c>
      <c r="I51" s="66" t="s">
        <v>378</v>
      </c>
      <c r="J51" s="57">
        <v>0</v>
      </c>
      <c r="K51" s="66" t="s">
        <v>378</v>
      </c>
      <c r="L51" s="57">
        <v>0</v>
      </c>
      <c r="M51" s="66" t="s">
        <v>378</v>
      </c>
      <c r="N51" s="57">
        <v>419.7</v>
      </c>
      <c r="O51" s="66" t="s">
        <v>378</v>
      </c>
      <c r="P51" s="57">
        <v>120.4</v>
      </c>
      <c r="Q51" s="66" t="s">
        <v>378</v>
      </c>
      <c r="R51" s="57">
        <v>10.5</v>
      </c>
      <c r="S51" s="66" t="s">
        <v>378</v>
      </c>
      <c r="T51" s="67">
        <f t="shared" ref="T51:T55" si="3">+D51+F51+H51+J51+L51+N51+P51+R51</f>
        <v>7718.9999999999991</v>
      </c>
      <c r="U51" s="66" t="s">
        <v>378</v>
      </c>
    </row>
    <row r="52" spans="2:21">
      <c r="B52" s="65" t="s">
        <v>685</v>
      </c>
      <c r="C52" s="66" t="s">
        <v>686</v>
      </c>
      <c r="D52" s="57">
        <v>0</v>
      </c>
      <c r="E52" s="66" t="s">
        <v>378</v>
      </c>
      <c r="F52" s="57">
        <v>1996.8</v>
      </c>
      <c r="G52" s="66" t="s">
        <v>378</v>
      </c>
      <c r="H52" s="57">
        <v>0</v>
      </c>
      <c r="I52" s="66" t="s">
        <v>378</v>
      </c>
      <c r="J52" s="57">
        <v>0</v>
      </c>
      <c r="K52" s="66" t="s">
        <v>378</v>
      </c>
      <c r="L52" s="57">
        <v>0</v>
      </c>
      <c r="M52" s="66" t="s">
        <v>378</v>
      </c>
      <c r="N52" s="57">
        <v>51.4</v>
      </c>
      <c r="O52" s="66" t="s">
        <v>378</v>
      </c>
      <c r="P52" s="57">
        <v>109.8</v>
      </c>
      <c r="Q52" s="66" t="s">
        <v>378</v>
      </c>
      <c r="R52" s="57">
        <v>2.9</v>
      </c>
      <c r="S52" s="66" t="s">
        <v>378</v>
      </c>
      <c r="T52" s="67">
        <f t="shared" si="3"/>
        <v>2160.9</v>
      </c>
      <c r="U52" s="66" t="s">
        <v>378</v>
      </c>
    </row>
    <row r="53" spans="2:21">
      <c r="B53" s="65" t="s">
        <v>687</v>
      </c>
      <c r="C53" s="66" t="s">
        <v>688</v>
      </c>
      <c r="D53" s="57">
        <v>0</v>
      </c>
      <c r="E53" s="66" t="s">
        <v>378</v>
      </c>
      <c r="F53" s="57">
        <v>1690.1</v>
      </c>
      <c r="G53" s="66" t="s">
        <v>378</v>
      </c>
      <c r="H53" s="57">
        <v>0</v>
      </c>
      <c r="I53" s="66" t="s">
        <v>378</v>
      </c>
      <c r="J53" s="57">
        <v>0</v>
      </c>
      <c r="K53" s="66" t="s">
        <v>378</v>
      </c>
      <c r="L53" s="57">
        <v>0</v>
      </c>
      <c r="M53" s="66" t="s">
        <v>378</v>
      </c>
      <c r="N53" s="57">
        <v>0</v>
      </c>
      <c r="O53" s="66" t="s">
        <v>378</v>
      </c>
      <c r="P53" s="57">
        <v>0</v>
      </c>
      <c r="Q53" s="66" t="s">
        <v>378</v>
      </c>
      <c r="R53" s="57">
        <v>18.399999999999999</v>
      </c>
      <c r="S53" s="66" t="s">
        <v>378</v>
      </c>
      <c r="T53" s="67">
        <f t="shared" si="3"/>
        <v>1708.5</v>
      </c>
      <c r="U53" s="66" t="s">
        <v>378</v>
      </c>
    </row>
    <row r="54" spans="2:21">
      <c r="B54" s="65" t="s">
        <v>689</v>
      </c>
      <c r="C54" s="66" t="s">
        <v>690</v>
      </c>
      <c r="D54" s="57">
        <v>0</v>
      </c>
      <c r="E54" s="66" t="s">
        <v>378</v>
      </c>
      <c r="F54" s="57"/>
      <c r="G54" s="66" t="s">
        <v>378</v>
      </c>
      <c r="H54" s="57">
        <v>0</v>
      </c>
      <c r="I54" s="66" t="s">
        <v>378</v>
      </c>
      <c r="J54" s="57">
        <v>0</v>
      </c>
      <c r="K54" s="66" t="s">
        <v>378</v>
      </c>
      <c r="L54" s="57">
        <v>0</v>
      </c>
      <c r="M54" s="66" t="s">
        <v>378</v>
      </c>
      <c r="N54" s="57">
        <v>0</v>
      </c>
      <c r="O54" s="66" t="s">
        <v>378</v>
      </c>
      <c r="P54" s="57">
        <v>0</v>
      </c>
      <c r="Q54" s="66" t="s">
        <v>378</v>
      </c>
      <c r="R54" s="57">
        <v>745.9</v>
      </c>
      <c r="S54" s="66" t="s">
        <v>378</v>
      </c>
      <c r="T54" s="67">
        <f t="shared" si="3"/>
        <v>745.9</v>
      </c>
      <c r="U54" s="66" t="s">
        <v>378</v>
      </c>
    </row>
    <row r="55" spans="2:21">
      <c r="B55" s="65" t="s">
        <v>691</v>
      </c>
      <c r="C55" s="64" t="s">
        <v>660</v>
      </c>
      <c r="D55" s="67">
        <f>SUM(D50:D54)</f>
        <v>5373</v>
      </c>
      <c r="E55" s="64"/>
      <c r="F55" s="67">
        <f>SUM(F50:F54)</f>
        <v>9726.9</v>
      </c>
      <c r="G55" s="64"/>
      <c r="H55" s="67">
        <f>SUM(H50:H54)</f>
        <v>3363</v>
      </c>
      <c r="I55" s="64"/>
      <c r="J55" s="67">
        <f>SUM(J50:J54)</f>
        <v>13931.7</v>
      </c>
      <c r="K55" s="64"/>
      <c r="L55" s="67">
        <f>SUM(L50:L54)</f>
        <v>9182.1</v>
      </c>
      <c r="M55" s="64"/>
      <c r="N55" s="67">
        <f>SUM(N50:N54)</f>
        <v>1413.1000000000001</v>
      </c>
      <c r="O55" s="64"/>
      <c r="P55" s="67">
        <f>SUM(P50:P54)</f>
        <v>356</v>
      </c>
      <c r="Q55" s="64"/>
      <c r="R55" s="67">
        <f>SUM(R50:R54)</f>
        <v>2051.7000000000003</v>
      </c>
      <c r="S55" s="64"/>
      <c r="T55" s="67">
        <f t="shared" si="3"/>
        <v>45397.5</v>
      </c>
      <c r="U55" s="64"/>
    </row>
    <row r="59" spans="2:21">
      <c r="C59" s="419" t="s">
        <v>692</v>
      </c>
      <c r="D59" s="419"/>
      <c r="E59" s="419"/>
      <c r="F59" s="419"/>
      <c r="G59" s="419"/>
      <c r="H59" s="419"/>
      <c r="I59" s="419"/>
      <c r="J59" s="419"/>
      <c r="K59" s="419"/>
      <c r="L59" s="419"/>
      <c r="M59" s="419"/>
      <c r="N59" s="419"/>
      <c r="O59" s="419"/>
      <c r="P59" s="419"/>
      <c r="Q59" s="419"/>
      <c r="R59" s="419"/>
      <c r="S59" s="419"/>
      <c r="T59" s="419"/>
      <c r="U59" s="419"/>
    </row>
    <row r="60" spans="2:21">
      <c r="C60" s="271" t="s">
        <v>4</v>
      </c>
      <c r="D60" s="153">
        <v>1</v>
      </c>
      <c r="E60" s="153">
        <v>2</v>
      </c>
      <c r="F60" s="153">
        <v>3</v>
      </c>
      <c r="G60" s="153">
        <v>4</v>
      </c>
      <c r="H60" s="153">
        <v>5</v>
      </c>
      <c r="I60" s="153">
        <v>6</v>
      </c>
      <c r="J60" s="153">
        <v>7</v>
      </c>
      <c r="K60" s="153">
        <v>8</v>
      </c>
      <c r="L60" s="153">
        <v>9</v>
      </c>
      <c r="M60" s="153">
        <v>10</v>
      </c>
      <c r="N60" s="153">
        <v>11</v>
      </c>
      <c r="O60" s="153">
        <v>12</v>
      </c>
      <c r="P60" s="153">
        <v>13</v>
      </c>
      <c r="Q60" s="153">
        <v>14</v>
      </c>
      <c r="R60" s="153">
        <v>15</v>
      </c>
      <c r="S60" s="153">
        <v>16</v>
      </c>
      <c r="T60" s="153">
        <v>17</v>
      </c>
      <c r="U60" s="153">
        <v>18</v>
      </c>
    </row>
    <row r="61" spans="2:21" ht="29.1">
      <c r="B61" s="272" t="s">
        <v>5</v>
      </c>
      <c r="C61" s="272" t="s">
        <v>680</v>
      </c>
      <c r="D61" s="272" t="s">
        <v>642</v>
      </c>
      <c r="E61" s="272" t="s">
        <v>338</v>
      </c>
      <c r="F61" s="272" t="s">
        <v>643</v>
      </c>
      <c r="G61" s="272" t="s">
        <v>338</v>
      </c>
      <c r="H61" s="272" t="s">
        <v>644</v>
      </c>
      <c r="I61" s="272" t="s">
        <v>338</v>
      </c>
      <c r="J61" s="272" t="s">
        <v>645</v>
      </c>
      <c r="K61" s="272" t="s">
        <v>338</v>
      </c>
      <c r="L61" s="272" t="s">
        <v>646</v>
      </c>
      <c r="M61" s="272" t="s">
        <v>338</v>
      </c>
      <c r="N61" s="272" t="s">
        <v>647</v>
      </c>
      <c r="O61" s="272" t="s">
        <v>338</v>
      </c>
      <c r="P61" s="272" t="s">
        <v>648</v>
      </c>
      <c r="Q61" s="272" t="s">
        <v>338</v>
      </c>
      <c r="R61" s="272" t="s">
        <v>311</v>
      </c>
      <c r="S61" s="272" t="s">
        <v>338</v>
      </c>
      <c r="T61" s="272" t="s">
        <v>148</v>
      </c>
      <c r="U61" s="272" t="s">
        <v>338</v>
      </c>
    </row>
    <row r="62" spans="2:21">
      <c r="B62" s="65" t="s">
        <v>693</v>
      </c>
      <c r="C62" s="66" t="s">
        <v>682</v>
      </c>
      <c r="D62" s="57">
        <v>420.17</v>
      </c>
      <c r="E62" s="66" t="s">
        <v>378</v>
      </c>
      <c r="F62" s="57">
        <v>0</v>
      </c>
      <c r="G62" s="66" t="s">
        <v>378</v>
      </c>
      <c r="H62" s="57">
        <v>0</v>
      </c>
      <c r="I62" s="66" t="s">
        <v>378</v>
      </c>
      <c r="J62" s="57">
        <v>3706.3099999999995</v>
      </c>
      <c r="K62" s="66" t="s">
        <v>378</v>
      </c>
      <c r="L62" s="57">
        <v>0</v>
      </c>
      <c r="M62" s="66" t="s">
        <v>378</v>
      </c>
      <c r="N62" s="57">
        <v>0</v>
      </c>
      <c r="O62" s="66" t="s">
        <v>378</v>
      </c>
      <c r="P62" s="57">
        <v>0</v>
      </c>
      <c r="Q62" s="66" t="s">
        <v>378</v>
      </c>
      <c r="R62" s="57">
        <v>27493.03</v>
      </c>
      <c r="S62" s="66" t="s">
        <v>378</v>
      </c>
      <c r="T62" s="67">
        <f>+D62+F62+H62+J62+L62+N62+P62+R62</f>
        <v>31619.51</v>
      </c>
      <c r="U62" s="66" t="s">
        <v>378</v>
      </c>
    </row>
    <row r="63" spans="2:21">
      <c r="B63" s="65" t="s">
        <v>694</v>
      </c>
      <c r="C63" s="66" t="s">
        <v>684</v>
      </c>
      <c r="D63" s="57">
        <v>2230.09</v>
      </c>
      <c r="E63" s="66" t="s">
        <v>378</v>
      </c>
      <c r="F63" s="57">
        <v>0</v>
      </c>
      <c r="G63" s="66" t="s">
        <v>378</v>
      </c>
      <c r="H63" s="57">
        <v>0</v>
      </c>
      <c r="I63" s="66" t="s">
        <v>378</v>
      </c>
      <c r="J63" s="57">
        <v>0</v>
      </c>
      <c r="K63" s="66" t="s">
        <v>378</v>
      </c>
      <c r="L63" s="57">
        <v>0</v>
      </c>
      <c r="M63" s="66" t="s">
        <v>378</v>
      </c>
      <c r="N63" s="57">
        <v>0</v>
      </c>
      <c r="O63" s="66" t="s">
        <v>378</v>
      </c>
      <c r="P63" s="57">
        <v>0</v>
      </c>
      <c r="Q63" s="66" t="s">
        <v>378</v>
      </c>
      <c r="R63" s="57">
        <v>4922.1899999999996</v>
      </c>
      <c r="S63" s="66" t="s">
        <v>378</v>
      </c>
      <c r="T63" s="67">
        <f t="shared" ref="T63:T67" si="4">+D63+F63+H63+J63+L63+N63+P63+R63</f>
        <v>7152.28</v>
      </c>
      <c r="U63" s="66" t="s">
        <v>378</v>
      </c>
    </row>
    <row r="64" spans="2:21">
      <c r="B64" s="65" t="s">
        <v>695</v>
      </c>
      <c r="C64" s="66" t="s">
        <v>686</v>
      </c>
      <c r="D64" s="57">
        <v>1135.43</v>
      </c>
      <c r="E64" s="66" t="s">
        <v>378</v>
      </c>
      <c r="F64" s="57">
        <v>0</v>
      </c>
      <c r="G64" s="66" t="s">
        <v>378</v>
      </c>
      <c r="H64" s="57">
        <v>0</v>
      </c>
      <c r="I64" s="66" t="s">
        <v>378</v>
      </c>
      <c r="J64" s="57">
        <v>0</v>
      </c>
      <c r="K64" s="66" t="s">
        <v>378</v>
      </c>
      <c r="L64" s="57">
        <v>0</v>
      </c>
      <c r="M64" s="66" t="s">
        <v>378</v>
      </c>
      <c r="N64" s="57">
        <v>0</v>
      </c>
      <c r="O64" s="66" t="s">
        <v>378</v>
      </c>
      <c r="P64" s="57">
        <v>0</v>
      </c>
      <c r="Q64" s="66" t="s">
        <v>378</v>
      </c>
      <c r="R64" s="57">
        <v>2465.2399999999998</v>
      </c>
      <c r="S64" s="66" t="s">
        <v>378</v>
      </c>
      <c r="T64" s="67">
        <f t="shared" si="4"/>
        <v>3600.67</v>
      </c>
      <c r="U64" s="66" t="s">
        <v>378</v>
      </c>
    </row>
    <row r="65" spans="2:21">
      <c r="B65" s="65" t="s">
        <v>696</v>
      </c>
      <c r="C65" s="66" t="s">
        <v>688</v>
      </c>
      <c r="D65" s="57">
        <v>0</v>
      </c>
      <c r="E65" s="66" t="s">
        <v>378</v>
      </c>
      <c r="F65" s="57">
        <v>0</v>
      </c>
      <c r="G65" s="66" t="s">
        <v>378</v>
      </c>
      <c r="H65" s="57">
        <v>0</v>
      </c>
      <c r="I65" s="66" t="s">
        <v>378</v>
      </c>
      <c r="J65" s="57">
        <v>0</v>
      </c>
      <c r="K65" s="66" t="s">
        <v>378</v>
      </c>
      <c r="L65" s="57">
        <v>0</v>
      </c>
      <c r="M65" s="66" t="s">
        <v>378</v>
      </c>
      <c r="N65" s="57">
        <v>0</v>
      </c>
      <c r="O65" s="66" t="s">
        <v>378</v>
      </c>
      <c r="P65" s="57">
        <v>0</v>
      </c>
      <c r="Q65" s="66" t="s">
        <v>378</v>
      </c>
      <c r="R65" s="57">
        <v>3025.16</v>
      </c>
      <c r="S65" s="66" t="s">
        <v>378</v>
      </c>
      <c r="T65" s="67">
        <f t="shared" si="4"/>
        <v>3025.16</v>
      </c>
      <c r="U65" s="66" t="s">
        <v>378</v>
      </c>
    </row>
    <row r="66" spans="2:21">
      <c r="B66" s="65" t="s">
        <v>697</v>
      </c>
      <c r="C66" s="66" t="s">
        <v>690</v>
      </c>
      <c r="D66" s="57">
        <v>0</v>
      </c>
      <c r="E66" s="66" t="s">
        <v>378</v>
      </c>
      <c r="F66" s="57">
        <v>0</v>
      </c>
      <c r="G66" s="66" t="s">
        <v>378</v>
      </c>
      <c r="H66" s="57">
        <v>0</v>
      </c>
      <c r="I66" s="66" t="s">
        <v>378</v>
      </c>
      <c r="J66" s="57">
        <v>0</v>
      </c>
      <c r="K66" s="66" t="s">
        <v>378</v>
      </c>
      <c r="L66" s="57">
        <v>0</v>
      </c>
      <c r="M66" s="66" t="s">
        <v>378</v>
      </c>
      <c r="N66" s="57">
        <v>0</v>
      </c>
      <c r="O66" s="66" t="s">
        <v>378</v>
      </c>
      <c r="P66" s="57">
        <v>0</v>
      </c>
      <c r="Q66" s="66" t="s">
        <v>378</v>
      </c>
      <c r="R66" s="57">
        <v>0</v>
      </c>
      <c r="S66" s="66" t="s">
        <v>378</v>
      </c>
      <c r="T66" s="67">
        <f t="shared" si="4"/>
        <v>0</v>
      </c>
      <c r="U66" s="66" t="s">
        <v>378</v>
      </c>
    </row>
    <row r="67" spans="2:21">
      <c r="B67" s="65" t="s">
        <v>698</v>
      </c>
      <c r="C67" s="64" t="s">
        <v>660</v>
      </c>
      <c r="D67" s="67">
        <f>SUM(D62:D66)</f>
        <v>3785.6900000000005</v>
      </c>
      <c r="E67" s="64"/>
      <c r="F67" s="67">
        <f>SUM(F62:F66)</f>
        <v>0</v>
      </c>
      <c r="G67" s="64"/>
      <c r="H67" s="67">
        <f>SUM(H62:H66)</f>
        <v>0</v>
      </c>
      <c r="I67" s="64"/>
      <c r="J67" s="67">
        <f>SUM(J62:J66)</f>
        <v>3706.3099999999995</v>
      </c>
      <c r="K67" s="64"/>
      <c r="L67" s="67">
        <f>SUM(L62:L66)</f>
        <v>0</v>
      </c>
      <c r="M67" s="64"/>
      <c r="N67" s="67">
        <f>SUM(N62:N66)</f>
        <v>0</v>
      </c>
      <c r="O67" s="64"/>
      <c r="P67" s="67">
        <f>SUM(P62:P66)</f>
        <v>0</v>
      </c>
      <c r="Q67" s="64"/>
      <c r="R67" s="67">
        <f>SUM(R62:R66)</f>
        <v>37905.619999999995</v>
      </c>
      <c r="S67" s="64"/>
      <c r="T67" s="67">
        <f t="shared" si="4"/>
        <v>45397.619999999995</v>
      </c>
      <c r="U67" s="64"/>
    </row>
    <row r="71" spans="2:21">
      <c r="C71" s="416" t="s">
        <v>699</v>
      </c>
      <c r="D71" s="417"/>
      <c r="E71" s="417"/>
      <c r="F71" s="417"/>
      <c r="G71" s="417"/>
      <c r="H71" s="417"/>
      <c r="I71" s="417"/>
      <c r="J71" s="417"/>
      <c r="K71" s="417"/>
      <c r="L71" s="417"/>
      <c r="M71" s="417"/>
      <c r="N71" s="417"/>
      <c r="O71" s="417"/>
      <c r="P71" s="417"/>
      <c r="Q71" s="417"/>
      <c r="R71" s="417"/>
      <c r="S71" s="417"/>
    </row>
    <row r="72" spans="2:21">
      <c r="C72" s="40" t="s">
        <v>4</v>
      </c>
      <c r="D72" s="71">
        <v>1</v>
      </c>
      <c r="E72" s="71">
        <v>2</v>
      </c>
      <c r="F72" s="71">
        <v>3</v>
      </c>
      <c r="G72" s="71">
        <v>4</v>
      </c>
      <c r="H72" s="71">
        <v>5</v>
      </c>
      <c r="I72" s="71">
        <v>6</v>
      </c>
      <c r="J72" s="71">
        <v>7</v>
      </c>
      <c r="K72" s="71">
        <v>8</v>
      </c>
      <c r="L72" s="71">
        <v>9</v>
      </c>
      <c r="M72" s="71">
        <v>10</v>
      </c>
      <c r="N72" s="71">
        <v>11</v>
      </c>
      <c r="O72" s="71">
        <v>12</v>
      </c>
      <c r="P72" s="71">
        <v>13</v>
      </c>
      <c r="Q72" s="71">
        <v>14</v>
      </c>
      <c r="R72" s="71">
        <v>15</v>
      </c>
      <c r="S72" s="239">
        <v>16</v>
      </c>
    </row>
    <row r="73" spans="2:21" ht="43.5">
      <c r="B73" s="272" t="s">
        <v>5</v>
      </c>
      <c r="C73" s="272" t="s">
        <v>641</v>
      </c>
      <c r="D73" s="272" t="s">
        <v>700</v>
      </c>
      <c r="E73" s="272" t="s">
        <v>338</v>
      </c>
      <c r="F73" s="272" t="s">
        <v>701</v>
      </c>
      <c r="G73" s="272" t="s">
        <v>338</v>
      </c>
      <c r="H73" s="272" t="s">
        <v>702</v>
      </c>
      <c r="I73" s="272" t="s">
        <v>338</v>
      </c>
      <c r="J73" s="272" t="s">
        <v>703</v>
      </c>
      <c r="K73" s="272" t="s">
        <v>338</v>
      </c>
      <c r="L73" s="272" t="s">
        <v>704</v>
      </c>
      <c r="M73" s="272" t="s">
        <v>338</v>
      </c>
      <c r="N73" s="272" t="s">
        <v>705</v>
      </c>
      <c r="O73" s="272" t="s">
        <v>338</v>
      </c>
      <c r="P73" s="272" t="s">
        <v>706</v>
      </c>
      <c r="Q73" s="272" t="s">
        <v>338</v>
      </c>
      <c r="R73" s="272" t="s">
        <v>148</v>
      </c>
      <c r="S73" s="319" t="s">
        <v>338</v>
      </c>
      <c r="T73" s="322"/>
      <c r="U73" s="322"/>
    </row>
    <row r="74" spans="2:21">
      <c r="B74" s="65" t="s">
        <v>707</v>
      </c>
      <c r="C74" s="66" t="s">
        <v>650</v>
      </c>
      <c r="D74" s="57">
        <v>0</v>
      </c>
      <c r="E74" s="66"/>
      <c r="F74" s="57">
        <v>0</v>
      </c>
      <c r="G74" s="66"/>
      <c r="H74" s="57">
        <v>0</v>
      </c>
      <c r="I74" s="66"/>
      <c r="J74" s="57">
        <v>0</v>
      </c>
      <c r="K74" s="66"/>
      <c r="L74" s="57">
        <v>0</v>
      </c>
      <c r="M74" s="66"/>
      <c r="N74" s="57">
        <v>0</v>
      </c>
      <c r="O74" s="66"/>
      <c r="P74" s="57">
        <v>0</v>
      </c>
      <c r="Q74" s="66"/>
      <c r="R74" s="67">
        <v>0</v>
      </c>
      <c r="S74" s="241"/>
    </row>
    <row r="75" spans="2:21">
      <c r="B75" s="65" t="s">
        <v>708</v>
      </c>
      <c r="C75" s="66" t="s">
        <v>652</v>
      </c>
      <c r="D75" s="57">
        <v>0</v>
      </c>
      <c r="E75" s="66"/>
      <c r="F75" s="57">
        <v>0</v>
      </c>
      <c r="G75" s="66"/>
      <c r="H75" s="57">
        <v>0</v>
      </c>
      <c r="I75" s="66"/>
      <c r="J75" s="57">
        <v>0</v>
      </c>
      <c r="K75" s="66"/>
      <c r="L75" s="57">
        <v>0</v>
      </c>
      <c r="M75" s="66"/>
      <c r="N75" s="57">
        <v>0</v>
      </c>
      <c r="O75" s="66"/>
      <c r="P75" s="57">
        <v>0</v>
      </c>
      <c r="Q75" s="66"/>
      <c r="R75" s="67">
        <v>0</v>
      </c>
      <c r="S75" s="241"/>
    </row>
    <row r="76" spans="2:21">
      <c r="B76" s="65" t="s">
        <v>709</v>
      </c>
      <c r="C76" s="66" t="s">
        <v>654</v>
      </c>
      <c r="D76" s="318">
        <v>31840.68</v>
      </c>
      <c r="E76" s="66" t="s">
        <v>710</v>
      </c>
      <c r="F76" s="57">
        <v>0</v>
      </c>
      <c r="G76" s="66"/>
      <c r="H76" s="57">
        <v>0</v>
      </c>
      <c r="I76" s="66"/>
      <c r="J76" s="57">
        <v>0</v>
      </c>
      <c r="K76" s="66"/>
      <c r="L76" s="57">
        <v>0</v>
      </c>
      <c r="M76" s="66"/>
      <c r="N76" s="57">
        <v>0</v>
      </c>
      <c r="O76" s="66"/>
      <c r="P76" s="57">
        <v>0</v>
      </c>
      <c r="Q76" s="66"/>
      <c r="R76" s="67">
        <v>0</v>
      </c>
      <c r="S76" s="241"/>
      <c r="U76" s="2"/>
    </row>
    <row r="77" spans="2:21">
      <c r="B77" s="65" t="s">
        <v>711</v>
      </c>
      <c r="C77" s="66" t="s">
        <v>656</v>
      </c>
      <c r="D77" s="57">
        <v>0</v>
      </c>
      <c r="E77" s="66"/>
      <c r="F77" s="57">
        <v>0</v>
      </c>
      <c r="G77" s="66"/>
      <c r="H77" s="57">
        <v>0</v>
      </c>
      <c r="I77" s="66"/>
      <c r="J77" s="57">
        <v>0</v>
      </c>
      <c r="K77" s="66"/>
      <c r="L77" s="57">
        <v>0</v>
      </c>
      <c r="M77" s="66"/>
      <c r="N77" s="57">
        <v>0</v>
      </c>
      <c r="O77" s="66"/>
      <c r="P77" s="57">
        <v>0</v>
      </c>
      <c r="Q77" s="66"/>
      <c r="R77" s="67">
        <v>0</v>
      </c>
      <c r="S77" s="241"/>
    </row>
    <row r="78" spans="2:21">
      <c r="B78" s="65" t="s">
        <v>712</v>
      </c>
      <c r="C78" s="66" t="s">
        <v>658</v>
      </c>
      <c r="D78" s="57">
        <v>0</v>
      </c>
      <c r="E78" s="66"/>
      <c r="F78" s="57">
        <v>0</v>
      </c>
      <c r="G78" s="66"/>
      <c r="H78" s="57">
        <v>0</v>
      </c>
      <c r="I78" s="66"/>
      <c r="J78" s="57">
        <v>0</v>
      </c>
      <c r="K78" s="66"/>
      <c r="L78" s="57">
        <v>0</v>
      </c>
      <c r="M78" s="66"/>
      <c r="N78" s="57">
        <v>0</v>
      </c>
      <c r="O78" s="66"/>
      <c r="P78" s="57">
        <v>0</v>
      </c>
      <c r="Q78" s="66"/>
      <c r="R78" s="67">
        <v>0</v>
      </c>
      <c r="S78" s="241"/>
    </row>
    <row r="79" spans="2:21">
      <c r="B79" s="65" t="s">
        <v>713</v>
      </c>
      <c r="C79" s="64" t="s">
        <v>660</v>
      </c>
      <c r="D79" s="67">
        <f>SUM(D74:D78)</f>
        <v>31840.68</v>
      </c>
      <c r="E79" s="64"/>
      <c r="F79" s="67">
        <f>SUM(F74:F78)</f>
        <v>0</v>
      </c>
      <c r="G79" s="64"/>
      <c r="H79" s="67">
        <f>SUM(H74:H78)</f>
        <v>0</v>
      </c>
      <c r="I79" s="64"/>
      <c r="J79" s="67">
        <f>SUM(J74:J78)</f>
        <v>0</v>
      </c>
      <c r="K79" s="64"/>
      <c r="L79" s="67">
        <f>SUM(L74:L78)</f>
        <v>0</v>
      </c>
      <c r="M79" s="64"/>
      <c r="N79" s="67">
        <f>SUM(N74:N78)</f>
        <v>0</v>
      </c>
      <c r="O79" s="64"/>
      <c r="P79" s="67">
        <f>SUM(P74:P78)</f>
        <v>0</v>
      </c>
      <c r="Q79" s="64"/>
      <c r="R79" s="67">
        <f>SUM(R74:R78)</f>
        <v>0</v>
      </c>
      <c r="S79" s="320"/>
    </row>
    <row r="80" spans="2:21">
      <c r="B80" s="65" t="s">
        <v>714</v>
      </c>
      <c r="C80" s="66" t="s">
        <v>662</v>
      </c>
      <c r="D80" s="68">
        <f>IFERROR((D77+D78)/D79, 0)</f>
        <v>0</v>
      </c>
      <c r="E80" s="152"/>
      <c r="F80" s="68">
        <f>IFERROR((F77+F78)/F79, 0)</f>
        <v>0</v>
      </c>
      <c r="G80" s="152"/>
      <c r="H80" s="68">
        <f>IFERROR((H77+H78)/H79, 0)</f>
        <v>0</v>
      </c>
      <c r="I80" s="152"/>
      <c r="J80" s="68">
        <f>IFERROR((J77+J78)/J79, 0)</f>
        <v>0</v>
      </c>
      <c r="K80" s="152"/>
      <c r="L80" s="68">
        <f>IFERROR((L77+L78)/L79, 0)</f>
        <v>0</v>
      </c>
      <c r="M80" s="152"/>
      <c r="N80" s="68">
        <f>IFERROR((N77+N78)/N79, 0)</f>
        <v>0</v>
      </c>
      <c r="O80" s="152"/>
      <c r="P80" s="68">
        <f>IFERROR((P77+P78)/P79, 0)</f>
        <v>0</v>
      </c>
      <c r="Q80" s="152"/>
      <c r="R80" s="68">
        <f>IFERROR((R77+R78)/R79, 0)</f>
        <v>0</v>
      </c>
      <c r="S80" s="321"/>
    </row>
    <row r="84" spans="2:21">
      <c r="C84" s="416" t="s">
        <v>715</v>
      </c>
      <c r="D84" s="417"/>
      <c r="E84" s="417"/>
      <c r="F84" s="417"/>
      <c r="G84" s="417"/>
      <c r="H84" s="417"/>
      <c r="I84" s="417"/>
      <c r="J84" s="417"/>
      <c r="K84" s="417"/>
      <c r="L84" s="417"/>
      <c r="M84" s="417"/>
      <c r="N84" s="417"/>
      <c r="O84" s="417"/>
      <c r="P84" s="417"/>
      <c r="Q84" s="417"/>
      <c r="R84" s="417"/>
      <c r="S84" s="417"/>
    </row>
    <row r="85" spans="2:21">
      <c r="C85" s="40" t="s">
        <v>4</v>
      </c>
      <c r="D85" s="71">
        <v>1</v>
      </c>
      <c r="E85" s="71">
        <v>2</v>
      </c>
      <c r="F85" s="71">
        <v>3</v>
      </c>
      <c r="G85" s="71">
        <v>4</v>
      </c>
      <c r="H85" s="71">
        <v>5</v>
      </c>
      <c r="I85" s="71">
        <v>6</v>
      </c>
      <c r="J85" s="71">
        <v>7</v>
      </c>
      <c r="K85" s="71">
        <v>8</v>
      </c>
      <c r="L85" s="71">
        <v>9</v>
      </c>
      <c r="M85" s="71">
        <v>10</v>
      </c>
      <c r="N85" s="71">
        <v>11</v>
      </c>
      <c r="O85" s="71">
        <v>12</v>
      </c>
      <c r="P85" s="71">
        <v>13</v>
      </c>
      <c r="Q85" s="71">
        <v>14</v>
      </c>
      <c r="R85" s="71">
        <v>15</v>
      </c>
      <c r="S85" s="239">
        <v>16</v>
      </c>
    </row>
    <row r="86" spans="2:21" ht="43.5">
      <c r="B86" s="272" t="s">
        <v>5</v>
      </c>
      <c r="C86" s="272" t="s">
        <v>641</v>
      </c>
      <c r="D86" s="272" t="s">
        <v>700</v>
      </c>
      <c r="E86" s="272" t="s">
        <v>338</v>
      </c>
      <c r="F86" s="272" t="s">
        <v>701</v>
      </c>
      <c r="G86" s="272" t="s">
        <v>338</v>
      </c>
      <c r="H86" s="272" t="s">
        <v>702</v>
      </c>
      <c r="I86" s="272" t="s">
        <v>338</v>
      </c>
      <c r="J86" s="272" t="s">
        <v>703</v>
      </c>
      <c r="K86" s="272" t="s">
        <v>338</v>
      </c>
      <c r="L86" s="272" t="s">
        <v>704</v>
      </c>
      <c r="M86" s="272" t="s">
        <v>338</v>
      </c>
      <c r="N86" s="272" t="s">
        <v>705</v>
      </c>
      <c r="O86" s="272" t="s">
        <v>338</v>
      </c>
      <c r="P86" s="272" t="s">
        <v>706</v>
      </c>
      <c r="Q86" s="272" t="s">
        <v>338</v>
      </c>
      <c r="R86" s="272" t="s">
        <v>148</v>
      </c>
      <c r="S86" s="319" t="s">
        <v>338</v>
      </c>
      <c r="T86" s="322"/>
      <c r="U86" s="322"/>
    </row>
    <row r="87" spans="2:21">
      <c r="B87" s="65" t="s">
        <v>716</v>
      </c>
      <c r="C87" s="66" t="s">
        <v>650</v>
      </c>
      <c r="D87" s="57">
        <v>0</v>
      </c>
      <c r="E87" s="66"/>
      <c r="F87" s="57">
        <v>0</v>
      </c>
      <c r="G87" s="66"/>
      <c r="H87" s="57">
        <v>0</v>
      </c>
      <c r="I87" s="66"/>
      <c r="J87" s="57">
        <v>0</v>
      </c>
      <c r="K87" s="66"/>
      <c r="L87" s="57">
        <v>0</v>
      </c>
      <c r="M87" s="66"/>
      <c r="N87" s="57">
        <v>0</v>
      </c>
      <c r="O87" s="66"/>
      <c r="P87" s="57">
        <v>0</v>
      </c>
      <c r="Q87" s="66"/>
      <c r="R87" s="67">
        <v>0</v>
      </c>
      <c r="S87" s="241"/>
    </row>
    <row r="88" spans="2:21">
      <c r="B88" s="65" t="s">
        <v>717</v>
      </c>
      <c r="C88" s="66" t="s">
        <v>652</v>
      </c>
      <c r="D88" s="57">
        <v>0</v>
      </c>
      <c r="E88" s="66"/>
      <c r="F88" s="57">
        <v>0</v>
      </c>
      <c r="G88" s="66"/>
      <c r="H88" s="57">
        <v>0</v>
      </c>
      <c r="I88" s="66"/>
      <c r="J88" s="57">
        <v>0</v>
      </c>
      <c r="K88" s="66"/>
      <c r="L88" s="57">
        <v>0</v>
      </c>
      <c r="M88" s="66"/>
      <c r="N88" s="57">
        <v>0</v>
      </c>
      <c r="O88" s="66"/>
      <c r="P88" s="57">
        <v>0</v>
      </c>
      <c r="Q88" s="66"/>
      <c r="R88" s="67">
        <v>0</v>
      </c>
      <c r="S88" s="241"/>
    </row>
    <row r="89" spans="2:21">
      <c r="B89" s="65" t="s">
        <v>718</v>
      </c>
      <c r="C89" s="66" t="s">
        <v>654</v>
      </c>
      <c r="D89" s="318">
        <v>31840.68</v>
      </c>
      <c r="E89" s="66" t="s">
        <v>710</v>
      </c>
      <c r="F89" s="57">
        <v>0</v>
      </c>
      <c r="G89" s="66"/>
      <c r="H89" s="57">
        <v>0</v>
      </c>
      <c r="I89" s="66"/>
      <c r="J89" s="57">
        <v>0</v>
      </c>
      <c r="K89" s="66"/>
      <c r="L89" s="57">
        <v>0</v>
      </c>
      <c r="M89" s="66"/>
      <c r="N89" s="57">
        <v>0</v>
      </c>
      <c r="O89" s="66"/>
      <c r="P89" s="57">
        <v>0</v>
      </c>
      <c r="Q89" s="66"/>
      <c r="R89" s="67">
        <v>0</v>
      </c>
      <c r="S89" s="241"/>
      <c r="U89" s="2"/>
    </row>
    <row r="90" spans="2:21">
      <c r="B90" s="65" t="s">
        <v>719</v>
      </c>
      <c r="C90" s="66" t="s">
        <v>656</v>
      </c>
      <c r="D90" s="57">
        <v>0</v>
      </c>
      <c r="E90" s="66"/>
      <c r="F90" s="57">
        <v>0</v>
      </c>
      <c r="G90" s="66"/>
      <c r="H90" s="57">
        <v>0</v>
      </c>
      <c r="I90" s="66"/>
      <c r="J90" s="57">
        <v>0</v>
      </c>
      <c r="K90" s="66"/>
      <c r="L90" s="57">
        <v>0</v>
      </c>
      <c r="M90" s="66"/>
      <c r="N90" s="57">
        <v>0</v>
      </c>
      <c r="O90" s="66"/>
      <c r="P90" s="57">
        <v>0</v>
      </c>
      <c r="Q90" s="66"/>
      <c r="R90" s="67">
        <v>0</v>
      </c>
      <c r="S90" s="241"/>
    </row>
    <row r="91" spans="2:21">
      <c r="B91" s="65" t="s">
        <v>720</v>
      </c>
      <c r="C91" s="66" t="s">
        <v>658</v>
      </c>
      <c r="D91" s="57">
        <v>0</v>
      </c>
      <c r="E91" s="66"/>
      <c r="F91" s="57">
        <v>0</v>
      </c>
      <c r="G91" s="66"/>
      <c r="H91" s="57">
        <v>0</v>
      </c>
      <c r="I91" s="66"/>
      <c r="J91" s="57">
        <v>0</v>
      </c>
      <c r="K91" s="66"/>
      <c r="L91" s="57">
        <v>0</v>
      </c>
      <c r="M91" s="66"/>
      <c r="N91" s="57">
        <v>0</v>
      </c>
      <c r="O91" s="66"/>
      <c r="P91" s="57">
        <v>0</v>
      </c>
      <c r="Q91" s="66"/>
      <c r="R91" s="67">
        <v>0</v>
      </c>
      <c r="S91" s="241"/>
    </row>
    <row r="92" spans="2:21">
      <c r="B92" s="65" t="s">
        <v>721</v>
      </c>
      <c r="C92" s="64" t="s">
        <v>660</v>
      </c>
      <c r="D92" s="67">
        <f>SUM(D87:D91)</f>
        <v>31840.68</v>
      </c>
      <c r="E92" s="64"/>
      <c r="F92" s="67">
        <f>SUM(F87:F91)</f>
        <v>0</v>
      </c>
      <c r="G92" s="64"/>
      <c r="H92" s="67">
        <f>SUM(H87:H91)</f>
        <v>0</v>
      </c>
      <c r="I92" s="64"/>
      <c r="J92" s="67">
        <f>SUM(J87:J91)</f>
        <v>0</v>
      </c>
      <c r="K92" s="64"/>
      <c r="L92" s="67">
        <f>SUM(L87:L91)</f>
        <v>0</v>
      </c>
      <c r="M92" s="64"/>
      <c r="N92" s="67">
        <f>SUM(N87:N91)</f>
        <v>0</v>
      </c>
      <c r="O92" s="64"/>
      <c r="P92" s="67">
        <f>SUM(P87:P91)</f>
        <v>0</v>
      </c>
      <c r="Q92" s="64"/>
      <c r="R92" s="67">
        <f>SUM(R87:R91)</f>
        <v>0</v>
      </c>
      <c r="S92" s="320"/>
    </row>
    <row r="93" spans="2:21">
      <c r="B93" s="65" t="s">
        <v>722</v>
      </c>
      <c r="C93" s="66" t="s">
        <v>662</v>
      </c>
      <c r="D93" s="68">
        <f>IFERROR((D90+D91)/D92, 0)</f>
        <v>0</v>
      </c>
      <c r="E93" s="152"/>
      <c r="F93" s="68">
        <f>IFERROR((F90+F91)/F92, 0)</f>
        <v>0</v>
      </c>
      <c r="G93" s="152"/>
      <c r="H93" s="68">
        <f>IFERROR((H90+H91)/H92, 0)</f>
        <v>0</v>
      </c>
      <c r="I93" s="152"/>
      <c r="J93" s="68">
        <f>IFERROR((J90+J91)/J92, 0)</f>
        <v>0</v>
      </c>
      <c r="K93" s="152"/>
      <c r="L93" s="68">
        <f>IFERROR((L90+L91)/L92, 0)</f>
        <v>0</v>
      </c>
      <c r="M93" s="152"/>
      <c r="N93" s="68">
        <f>IFERROR((N90+N91)/N92, 0)</f>
        <v>0</v>
      </c>
      <c r="O93" s="152"/>
      <c r="P93" s="68">
        <f>IFERROR((P90+P91)/P92, 0)</f>
        <v>0</v>
      </c>
      <c r="Q93" s="152"/>
      <c r="R93" s="68">
        <f>IFERROR((R90+R91)/R92, 0)</f>
        <v>0</v>
      </c>
      <c r="S93" s="321"/>
    </row>
    <row r="97" spans="2:21">
      <c r="C97" s="416" t="s">
        <v>723</v>
      </c>
      <c r="D97" s="417"/>
      <c r="E97" s="417"/>
      <c r="F97" s="417"/>
      <c r="G97" s="417"/>
      <c r="H97" s="417"/>
      <c r="I97" s="417"/>
      <c r="J97" s="417"/>
      <c r="K97" s="417"/>
      <c r="L97" s="417"/>
      <c r="M97" s="417"/>
      <c r="N97" s="417"/>
      <c r="O97" s="417"/>
      <c r="P97" s="417"/>
      <c r="Q97" s="417"/>
      <c r="R97" s="417"/>
      <c r="S97" s="417"/>
    </row>
    <row r="98" spans="2:21">
      <c r="C98" s="40" t="s">
        <v>4</v>
      </c>
      <c r="D98" s="71">
        <v>1</v>
      </c>
      <c r="E98" s="71">
        <v>2</v>
      </c>
      <c r="F98" s="71">
        <v>3</v>
      </c>
      <c r="G98" s="71">
        <v>4</v>
      </c>
      <c r="H98" s="71">
        <v>5</v>
      </c>
      <c r="I98" s="71">
        <v>6</v>
      </c>
      <c r="J98" s="71">
        <v>7</v>
      </c>
      <c r="K98" s="71">
        <v>8</v>
      </c>
      <c r="L98" s="71">
        <v>9</v>
      </c>
      <c r="M98" s="71">
        <v>10</v>
      </c>
      <c r="N98" s="71">
        <v>11</v>
      </c>
      <c r="O98" s="71">
        <v>12</v>
      </c>
      <c r="P98" s="71">
        <v>13</v>
      </c>
      <c r="Q98" s="71">
        <v>14</v>
      </c>
      <c r="R98" s="71">
        <v>15</v>
      </c>
      <c r="S98" s="239">
        <v>16</v>
      </c>
    </row>
    <row r="99" spans="2:21" ht="43.5">
      <c r="B99" s="272" t="s">
        <v>5</v>
      </c>
      <c r="C99" s="272" t="s">
        <v>641</v>
      </c>
      <c r="D99" s="272" t="s">
        <v>700</v>
      </c>
      <c r="E99" s="272" t="s">
        <v>338</v>
      </c>
      <c r="F99" s="272" t="s">
        <v>701</v>
      </c>
      <c r="G99" s="272" t="s">
        <v>338</v>
      </c>
      <c r="H99" s="272" t="s">
        <v>702</v>
      </c>
      <c r="I99" s="272" t="s">
        <v>338</v>
      </c>
      <c r="J99" s="272" t="s">
        <v>703</v>
      </c>
      <c r="K99" s="272" t="s">
        <v>338</v>
      </c>
      <c r="L99" s="272" t="s">
        <v>704</v>
      </c>
      <c r="M99" s="272" t="s">
        <v>338</v>
      </c>
      <c r="N99" s="272" t="s">
        <v>705</v>
      </c>
      <c r="O99" s="272" t="s">
        <v>338</v>
      </c>
      <c r="P99" s="272" t="s">
        <v>706</v>
      </c>
      <c r="Q99" s="272" t="s">
        <v>338</v>
      </c>
      <c r="R99" s="272" t="s">
        <v>148</v>
      </c>
      <c r="S99" s="319" t="s">
        <v>338</v>
      </c>
      <c r="T99" s="322"/>
      <c r="U99" s="322"/>
    </row>
    <row r="100" spans="2:21">
      <c r="B100" s="65" t="s">
        <v>724</v>
      </c>
      <c r="C100" s="66" t="s">
        <v>650</v>
      </c>
      <c r="D100" s="57">
        <v>0</v>
      </c>
      <c r="E100" s="66"/>
      <c r="F100" s="57">
        <v>0</v>
      </c>
      <c r="G100" s="66"/>
      <c r="H100" s="57">
        <v>0</v>
      </c>
      <c r="I100" s="66"/>
      <c r="J100" s="57">
        <v>0</v>
      </c>
      <c r="K100" s="66"/>
      <c r="L100" s="57">
        <v>0</v>
      </c>
      <c r="M100" s="66"/>
      <c r="N100" s="57">
        <v>0</v>
      </c>
      <c r="O100" s="66"/>
      <c r="P100" s="57">
        <v>0</v>
      </c>
      <c r="Q100" s="66"/>
      <c r="R100" s="67">
        <v>0</v>
      </c>
      <c r="S100" s="241"/>
    </row>
    <row r="101" spans="2:21">
      <c r="B101" s="65" t="s">
        <v>725</v>
      </c>
      <c r="C101" s="66" t="s">
        <v>652</v>
      </c>
      <c r="D101" s="57">
        <v>0</v>
      </c>
      <c r="E101" s="66"/>
      <c r="F101" s="57">
        <v>0</v>
      </c>
      <c r="G101" s="66"/>
      <c r="H101" s="57">
        <v>0</v>
      </c>
      <c r="I101" s="66"/>
      <c r="J101" s="57">
        <v>0</v>
      </c>
      <c r="K101" s="66"/>
      <c r="L101" s="57">
        <v>0</v>
      </c>
      <c r="M101" s="66"/>
      <c r="N101" s="57">
        <v>0</v>
      </c>
      <c r="O101" s="66"/>
      <c r="P101" s="57">
        <v>0</v>
      </c>
      <c r="Q101" s="66"/>
      <c r="R101" s="67">
        <v>0</v>
      </c>
      <c r="S101" s="241"/>
    </row>
    <row r="102" spans="2:21">
      <c r="B102" s="65" t="s">
        <v>726</v>
      </c>
      <c r="C102" s="66" t="s">
        <v>654</v>
      </c>
      <c r="D102" s="318">
        <v>31840.68</v>
      </c>
      <c r="E102" s="66" t="s">
        <v>710</v>
      </c>
      <c r="F102" s="57">
        <v>0</v>
      </c>
      <c r="G102" s="66"/>
      <c r="H102" s="57">
        <v>0</v>
      </c>
      <c r="I102" s="66"/>
      <c r="J102" s="57">
        <v>0</v>
      </c>
      <c r="K102" s="66"/>
      <c r="L102" s="57">
        <v>0</v>
      </c>
      <c r="M102" s="66"/>
      <c r="N102" s="57">
        <v>0</v>
      </c>
      <c r="O102" s="66"/>
      <c r="P102" s="57">
        <v>0</v>
      </c>
      <c r="Q102" s="66"/>
      <c r="R102" s="67">
        <v>0</v>
      </c>
      <c r="S102" s="241"/>
      <c r="U102" s="2"/>
    </row>
    <row r="103" spans="2:21">
      <c r="B103" s="65" t="s">
        <v>727</v>
      </c>
      <c r="C103" s="66" t="s">
        <v>656</v>
      </c>
      <c r="D103" s="57">
        <v>0</v>
      </c>
      <c r="E103" s="66"/>
      <c r="F103" s="57">
        <v>0</v>
      </c>
      <c r="G103" s="66"/>
      <c r="H103" s="57">
        <v>0</v>
      </c>
      <c r="I103" s="66"/>
      <c r="J103" s="57">
        <v>0</v>
      </c>
      <c r="K103" s="66"/>
      <c r="L103" s="57">
        <v>0</v>
      </c>
      <c r="M103" s="66"/>
      <c r="N103" s="57">
        <v>0</v>
      </c>
      <c r="O103" s="66"/>
      <c r="P103" s="57">
        <v>0</v>
      </c>
      <c r="Q103" s="66"/>
      <c r="R103" s="67">
        <v>0</v>
      </c>
      <c r="S103" s="241"/>
    </row>
    <row r="104" spans="2:21">
      <c r="B104" s="65" t="s">
        <v>728</v>
      </c>
      <c r="C104" s="66" t="s">
        <v>658</v>
      </c>
      <c r="D104" s="57">
        <v>0</v>
      </c>
      <c r="E104" s="66"/>
      <c r="F104" s="57">
        <v>0</v>
      </c>
      <c r="G104" s="66"/>
      <c r="H104" s="57">
        <v>0</v>
      </c>
      <c r="I104" s="66"/>
      <c r="J104" s="57">
        <v>0</v>
      </c>
      <c r="K104" s="66"/>
      <c r="L104" s="57">
        <v>0</v>
      </c>
      <c r="M104" s="66"/>
      <c r="N104" s="57">
        <v>0</v>
      </c>
      <c r="O104" s="66"/>
      <c r="P104" s="57">
        <v>0</v>
      </c>
      <c r="Q104" s="66"/>
      <c r="R104" s="67">
        <v>0</v>
      </c>
      <c r="S104" s="241"/>
    </row>
    <row r="105" spans="2:21">
      <c r="B105" s="65" t="s">
        <v>729</v>
      </c>
      <c r="C105" s="64" t="s">
        <v>660</v>
      </c>
      <c r="D105" s="67">
        <f>SUM(D100:D104)</f>
        <v>31840.68</v>
      </c>
      <c r="E105" s="64"/>
      <c r="F105" s="67">
        <f>SUM(F100:F104)</f>
        <v>0</v>
      </c>
      <c r="G105" s="64"/>
      <c r="H105" s="67">
        <f>SUM(H100:H104)</f>
        <v>0</v>
      </c>
      <c r="I105" s="64"/>
      <c r="J105" s="67">
        <f>SUM(J100:J104)</f>
        <v>0</v>
      </c>
      <c r="K105" s="64"/>
      <c r="L105" s="67">
        <f>SUM(L100:L104)</f>
        <v>0</v>
      </c>
      <c r="M105" s="64"/>
      <c r="N105" s="67">
        <f>SUM(N100:N104)</f>
        <v>0</v>
      </c>
      <c r="O105" s="64"/>
      <c r="P105" s="67">
        <f>SUM(P100:P104)</f>
        <v>0</v>
      </c>
      <c r="Q105" s="64"/>
      <c r="R105" s="67">
        <f>SUM(R100:R104)</f>
        <v>0</v>
      </c>
      <c r="S105" s="64"/>
    </row>
    <row r="106" spans="2:21">
      <c r="B106" s="65" t="s">
        <v>730</v>
      </c>
      <c r="C106" s="66" t="s">
        <v>662</v>
      </c>
      <c r="D106" s="68">
        <f>IFERROR((D103+D104)/D105, 0)</f>
        <v>0</v>
      </c>
      <c r="E106" s="152"/>
      <c r="F106" s="68">
        <f>IFERROR((F103+F104)/F105, 0)</f>
        <v>0</v>
      </c>
      <c r="G106" s="152"/>
      <c r="H106" s="68">
        <f>IFERROR((H103+H104)/H105, 0)</f>
        <v>0</v>
      </c>
      <c r="I106" s="152"/>
      <c r="J106" s="68">
        <f>IFERROR((J103+J104)/J105, 0)</f>
        <v>0</v>
      </c>
      <c r="K106" s="152"/>
      <c r="L106" s="68">
        <f>IFERROR((L103+L104)/L105, 0)</f>
        <v>0</v>
      </c>
      <c r="M106" s="152"/>
      <c r="N106" s="68">
        <f>IFERROR((N103+N104)/N105, 0)</f>
        <v>0</v>
      </c>
      <c r="O106" s="152"/>
      <c r="P106" s="68">
        <f>IFERROR((P103+P104)/P105, 0)</f>
        <v>0</v>
      </c>
      <c r="Q106" s="152"/>
      <c r="R106" s="68">
        <f>IFERROR((R103+R104)/R105, 0)</f>
        <v>0</v>
      </c>
      <c r="S106" s="152"/>
    </row>
    <row r="110" spans="2:21">
      <c r="C110" s="416" t="s">
        <v>731</v>
      </c>
      <c r="D110" s="417"/>
      <c r="E110" s="417"/>
      <c r="F110" s="417"/>
      <c r="G110" s="417"/>
      <c r="H110" s="417"/>
      <c r="I110" s="417"/>
      <c r="J110" s="417"/>
      <c r="K110" s="417"/>
      <c r="L110" s="417"/>
      <c r="M110" s="417"/>
      <c r="N110" s="417"/>
      <c r="O110" s="417"/>
      <c r="P110" s="417"/>
      <c r="Q110" s="417"/>
      <c r="R110" s="417"/>
      <c r="S110" s="418"/>
    </row>
    <row r="111" spans="2:21">
      <c r="C111" s="40" t="s">
        <v>4</v>
      </c>
      <c r="D111" s="71">
        <v>1</v>
      </c>
      <c r="E111" s="71">
        <v>2</v>
      </c>
      <c r="F111" s="71">
        <v>3</v>
      </c>
      <c r="G111" s="71">
        <v>4</v>
      </c>
      <c r="H111" s="71">
        <v>5</v>
      </c>
      <c r="I111" s="71">
        <v>6</v>
      </c>
      <c r="J111" s="71">
        <v>7</v>
      </c>
      <c r="K111" s="71">
        <v>8</v>
      </c>
      <c r="L111" s="71">
        <v>9</v>
      </c>
      <c r="M111" s="71">
        <v>10</v>
      </c>
      <c r="N111" s="71">
        <v>11</v>
      </c>
      <c r="O111" s="71">
        <v>12</v>
      </c>
      <c r="P111" s="71">
        <v>13</v>
      </c>
      <c r="Q111" s="71">
        <v>14</v>
      </c>
      <c r="R111" s="71">
        <v>15</v>
      </c>
      <c r="S111" s="71">
        <v>16</v>
      </c>
    </row>
    <row r="112" spans="2:21" ht="43.5">
      <c r="B112" s="272" t="s">
        <v>5</v>
      </c>
      <c r="C112" s="272" t="s">
        <v>680</v>
      </c>
      <c r="D112" s="272" t="s">
        <v>700</v>
      </c>
      <c r="E112" s="272" t="s">
        <v>338</v>
      </c>
      <c r="F112" s="272" t="s">
        <v>701</v>
      </c>
      <c r="G112" s="272" t="s">
        <v>338</v>
      </c>
      <c r="H112" s="272" t="s">
        <v>702</v>
      </c>
      <c r="I112" s="272" t="s">
        <v>338</v>
      </c>
      <c r="J112" s="272" t="s">
        <v>703</v>
      </c>
      <c r="K112" s="272" t="s">
        <v>338</v>
      </c>
      <c r="L112" s="272" t="s">
        <v>704</v>
      </c>
      <c r="M112" s="272" t="s">
        <v>338</v>
      </c>
      <c r="N112" s="272" t="s">
        <v>705</v>
      </c>
      <c r="O112" s="272" t="s">
        <v>338</v>
      </c>
      <c r="P112" s="272" t="s">
        <v>706</v>
      </c>
      <c r="Q112" s="272" t="s">
        <v>338</v>
      </c>
      <c r="R112" s="272" t="s">
        <v>148</v>
      </c>
      <c r="S112" s="272" t="s">
        <v>338</v>
      </c>
    </row>
    <row r="113" spans="2:22">
      <c r="B113" s="65" t="s">
        <v>732</v>
      </c>
      <c r="C113" s="66" t="s">
        <v>682</v>
      </c>
      <c r="D113" s="57">
        <v>16992.523845416701</v>
      </c>
      <c r="E113" s="66" t="s">
        <v>378</v>
      </c>
      <c r="F113" s="57">
        <v>8038.1576987615899</v>
      </c>
      <c r="G113" s="66"/>
      <c r="H113" s="57">
        <v>9728.3815085880906</v>
      </c>
      <c r="I113" s="66" t="s">
        <v>378</v>
      </c>
      <c r="J113" s="57">
        <v>0</v>
      </c>
      <c r="K113" s="66" t="s">
        <v>378</v>
      </c>
      <c r="L113" s="57">
        <v>349.84363357988599</v>
      </c>
      <c r="M113" s="66" t="s">
        <v>378</v>
      </c>
      <c r="N113" s="57">
        <v>0</v>
      </c>
      <c r="O113" s="66" t="s">
        <v>378</v>
      </c>
      <c r="P113" s="57">
        <v>0</v>
      </c>
      <c r="Q113" s="66" t="s">
        <v>378</v>
      </c>
      <c r="R113" s="67">
        <f>D113+F113+H113+J113+L113+N113+P113</f>
        <v>35108.906686346265</v>
      </c>
      <c r="S113" s="66" t="s">
        <v>378</v>
      </c>
    </row>
    <row r="114" spans="2:22">
      <c r="B114" s="65" t="s">
        <v>733</v>
      </c>
      <c r="C114" s="66" t="s">
        <v>684</v>
      </c>
      <c r="D114" s="57">
        <v>0</v>
      </c>
      <c r="E114" s="66" t="s">
        <v>378</v>
      </c>
      <c r="F114" s="57">
        <v>0</v>
      </c>
      <c r="G114" s="66"/>
      <c r="H114" s="57">
        <v>0</v>
      </c>
      <c r="I114" s="66" t="s">
        <v>378</v>
      </c>
      <c r="J114" s="57">
        <v>0</v>
      </c>
      <c r="K114" s="66" t="s">
        <v>378</v>
      </c>
      <c r="L114" s="57">
        <v>356.84557100497398</v>
      </c>
      <c r="M114" s="66" t="s">
        <v>378</v>
      </c>
      <c r="N114" s="57">
        <v>0</v>
      </c>
      <c r="O114" s="66" t="s">
        <v>378</v>
      </c>
      <c r="P114" s="57">
        <v>0</v>
      </c>
      <c r="Q114" s="66" t="s">
        <v>378</v>
      </c>
      <c r="R114" s="67">
        <f t="shared" ref="R114:R117" si="5">D114+F114+H114+J114+L114+N114+P114</f>
        <v>356.84557100497398</v>
      </c>
      <c r="S114" s="66" t="s">
        <v>378</v>
      </c>
    </row>
    <row r="115" spans="2:22">
      <c r="B115" s="65" t="s">
        <v>734</v>
      </c>
      <c r="C115" s="66" t="s">
        <v>686</v>
      </c>
      <c r="D115" s="57">
        <v>0</v>
      </c>
      <c r="E115" s="66" t="s">
        <v>378</v>
      </c>
      <c r="F115" s="57">
        <v>0</v>
      </c>
      <c r="G115" s="66"/>
      <c r="H115" s="57">
        <v>0</v>
      </c>
      <c r="I115" s="66" t="s">
        <v>378</v>
      </c>
      <c r="J115" s="57">
        <v>0</v>
      </c>
      <c r="K115" s="66" t="s">
        <v>378</v>
      </c>
      <c r="L115" s="57">
        <v>149.79056436377601</v>
      </c>
      <c r="M115" s="66" t="s">
        <v>378</v>
      </c>
      <c r="N115" s="57">
        <v>0</v>
      </c>
      <c r="O115" s="66" t="s">
        <v>378</v>
      </c>
      <c r="P115" s="57">
        <v>0</v>
      </c>
      <c r="Q115" s="66" t="s">
        <v>378</v>
      </c>
      <c r="R115" s="67">
        <f t="shared" si="5"/>
        <v>149.79056436377601</v>
      </c>
      <c r="S115" s="66" t="s">
        <v>378</v>
      </c>
    </row>
    <row r="116" spans="2:22">
      <c r="B116" s="65" t="s">
        <v>735</v>
      </c>
      <c r="C116" s="66" t="s">
        <v>688</v>
      </c>
      <c r="D116" s="57">
        <v>0</v>
      </c>
      <c r="E116" s="66" t="s">
        <v>378</v>
      </c>
      <c r="F116" s="57">
        <v>0</v>
      </c>
      <c r="G116" s="66"/>
      <c r="H116" s="57">
        <v>0</v>
      </c>
      <c r="I116" s="66" t="s">
        <v>378</v>
      </c>
      <c r="J116" s="57">
        <v>0</v>
      </c>
      <c r="K116" s="66" t="s">
        <v>378</v>
      </c>
      <c r="L116" s="57">
        <v>585.10540723651502</v>
      </c>
      <c r="M116" s="66" t="s">
        <v>378</v>
      </c>
      <c r="N116" s="57">
        <v>0</v>
      </c>
      <c r="O116" s="66" t="s">
        <v>378</v>
      </c>
      <c r="P116" s="57">
        <v>0</v>
      </c>
      <c r="Q116" s="66" t="s">
        <v>378</v>
      </c>
      <c r="R116" s="67">
        <f t="shared" si="5"/>
        <v>585.10540723651502</v>
      </c>
      <c r="S116" s="66" t="s">
        <v>378</v>
      </c>
    </row>
    <row r="117" spans="2:22">
      <c r="B117" s="65" t="s">
        <v>736</v>
      </c>
      <c r="C117" s="66" t="s">
        <v>690</v>
      </c>
      <c r="D117" s="57">
        <v>1219.7022550984</v>
      </c>
      <c r="E117" s="66" t="s">
        <v>378</v>
      </c>
      <c r="F117" s="57">
        <v>599.11224478152997</v>
      </c>
      <c r="G117" s="66"/>
      <c r="H117" s="57">
        <v>1021.53233040111</v>
      </c>
      <c r="I117" s="66" t="s">
        <v>378</v>
      </c>
      <c r="J117" s="57">
        <v>0</v>
      </c>
      <c r="K117" s="66" t="s">
        <v>378</v>
      </c>
      <c r="L117" s="57">
        <v>336.05830804805697</v>
      </c>
      <c r="M117" s="66" t="s">
        <v>378</v>
      </c>
      <c r="N117" s="57">
        <v>0</v>
      </c>
      <c r="O117" s="66" t="s">
        <v>378</v>
      </c>
      <c r="P117" s="57">
        <v>0</v>
      </c>
      <c r="Q117" s="66" t="s">
        <v>378</v>
      </c>
      <c r="R117" s="67">
        <f t="shared" si="5"/>
        <v>3176.4051383290966</v>
      </c>
      <c r="S117" s="66" t="s">
        <v>378</v>
      </c>
    </row>
    <row r="118" spans="2:22">
      <c r="B118" s="65" t="s">
        <v>737</v>
      </c>
      <c r="C118" s="64" t="s">
        <v>660</v>
      </c>
      <c r="D118" s="67">
        <f>SUM(D113:D117)</f>
        <v>18212.226100515101</v>
      </c>
      <c r="E118" s="64"/>
      <c r="F118" s="67">
        <f>SUM(F113:F117)</f>
        <v>8637.2699435431205</v>
      </c>
      <c r="G118" s="64"/>
      <c r="H118" s="67">
        <f>SUM(H113:H117)</f>
        <v>10749.913838989201</v>
      </c>
      <c r="I118" s="64"/>
      <c r="J118" s="67">
        <f>SUM(J113:J117)</f>
        <v>0</v>
      </c>
      <c r="K118" s="64"/>
      <c r="L118" s="67">
        <f>SUM(L113:L117)</f>
        <v>1777.6434842332078</v>
      </c>
      <c r="M118" s="64"/>
      <c r="N118" s="67">
        <f>SUM(N113:N117)</f>
        <v>0</v>
      </c>
      <c r="O118" s="64"/>
      <c r="P118" s="67">
        <f>SUM(P113:P117)</f>
        <v>0</v>
      </c>
      <c r="Q118" s="64"/>
      <c r="R118" s="67">
        <f>SUM(R113:R117)</f>
        <v>39377.053367280627</v>
      </c>
      <c r="S118" s="64"/>
      <c r="V118" s="334"/>
    </row>
    <row r="119" spans="2:22">
      <c r="V119" s="334"/>
    </row>
    <row r="122" spans="2:22">
      <c r="C122" s="416" t="s">
        <v>738</v>
      </c>
      <c r="D122" s="417"/>
      <c r="E122" s="417"/>
      <c r="F122" s="417"/>
      <c r="G122" s="417"/>
      <c r="H122" s="417"/>
      <c r="I122" s="417"/>
      <c r="J122" s="417"/>
      <c r="K122" s="417"/>
      <c r="L122" s="417"/>
      <c r="M122" s="417"/>
      <c r="N122" s="417"/>
      <c r="O122" s="417"/>
      <c r="P122" s="417"/>
      <c r="Q122" s="417"/>
      <c r="R122" s="417"/>
      <c r="S122" s="418"/>
    </row>
    <row r="123" spans="2:22">
      <c r="C123" s="40" t="s">
        <v>4</v>
      </c>
      <c r="D123" s="71">
        <v>1</v>
      </c>
      <c r="E123" s="71">
        <v>2</v>
      </c>
      <c r="F123" s="71">
        <v>3</v>
      </c>
      <c r="G123" s="71">
        <v>4</v>
      </c>
      <c r="H123" s="71">
        <v>5</v>
      </c>
      <c r="I123" s="71">
        <v>6</v>
      </c>
      <c r="J123" s="71">
        <v>7</v>
      </c>
      <c r="K123" s="71">
        <v>8</v>
      </c>
      <c r="L123" s="71">
        <v>9</v>
      </c>
      <c r="M123" s="71">
        <v>10</v>
      </c>
      <c r="N123" s="71">
        <v>11</v>
      </c>
      <c r="O123" s="71">
        <v>12</v>
      </c>
      <c r="P123" s="71">
        <v>13</v>
      </c>
      <c r="Q123" s="71">
        <v>14</v>
      </c>
      <c r="R123" s="71">
        <v>15</v>
      </c>
      <c r="S123" s="71">
        <v>16</v>
      </c>
    </row>
    <row r="124" spans="2:22" ht="43.5">
      <c r="B124" s="272" t="s">
        <v>5</v>
      </c>
      <c r="C124" s="272" t="s">
        <v>680</v>
      </c>
      <c r="D124" s="272" t="s">
        <v>700</v>
      </c>
      <c r="E124" s="272" t="s">
        <v>338</v>
      </c>
      <c r="F124" s="272" t="s">
        <v>701</v>
      </c>
      <c r="G124" s="272" t="s">
        <v>338</v>
      </c>
      <c r="H124" s="272" t="s">
        <v>702</v>
      </c>
      <c r="I124" s="272" t="s">
        <v>338</v>
      </c>
      <c r="J124" s="272" t="s">
        <v>703</v>
      </c>
      <c r="K124" s="272" t="s">
        <v>338</v>
      </c>
      <c r="L124" s="272" t="s">
        <v>704</v>
      </c>
      <c r="M124" s="272" t="s">
        <v>338</v>
      </c>
      <c r="N124" s="272" t="s">
        <v>705</v>
      </c>
      <c r="O124" s="272" t="s">
        <v>338</v>
      </c>
      <c r="P124" s="272" t="s">
        <v>706</v>
      </c>
      <c r="Q124" s="272" t="s">
        <v>338</v>
      </c>
      <c r="R124" s="272" t="s">
        <v>148</v>
      </c>
      <c r="S124" s="272" t="s">
        <v>338</v>
      </c>
    </row>
    <row r="125" spans="2:22">
      <c r="B125" s="65" t="s">
        <v>739</v>
      </c>
      <c r="C125" s="66" t="s">
        <v>682</v>
      </c>
      <c r="D125" s="57">
        <v>16992.523845416701</v>
      </c>
      <c r="E125" s="66" t="s">
        <v>378</v>
      </c>
      <c r="F125" s="57">
        <v>8038.1576987615899</v>
      </c>
      <c r="G125" s="66" t="s">
        <v>378</v>
      </c>
      <c r="H125" s="57">
        <v>9728.3815085880906</v>
      </c>
      <c r="I125" s="66" t="s">
        <v>378</v>
      </c>
      <c r="J125" s="57">
        <v>0</v>
      </c>
      <c r="K125" s="66" t="s">
        <v>378</v>
      </c>
      <c r="L125" s="57">
        <v>166.009541381426</v>
      </c>
      <c r="M125" s="66" t="s">
        <v>378</v>
      </c>
      <c r="N125" s="57">
        <v>0</v>
      </c>
      <c r="O125" s="66" t="s">
        <v>378</v>
      </c>
      <c r="P125" s="57">
        <v>0</v>
      </c>
      <c r="Q125" s="66" t="s">
        <v>378</v>
      </c>
      <c r="R125" s="67">
        <f>D125+F125+H125+J125+L125+N125+P125</f>
        <v>34925.072594147809</v>
      </c>
      <c r="S125" s="66" t="s">
        <v>378</v>
      </c>
    </row>
    <row r="126" spans="2:22">
      <c r="B126" s="65" t="s">
        <v>740</v>
      </c>
      <c r="C126" s="66" t="s">
        <v>684</v>
      </c>
      <c r="D126" s="57">
        <v>0</v>
      </c>
      <c r="E126" s="66" t="s">
        <v>378</v>
      </c>
      <c r="F126" s="57">
        <v>0</v>
      </c>
      <c r="G126" s="66" t="s">
        <v>378</v>
      </c>
      <c r="H126" s="57">
        <v>0</v>
      </c>
      <c r="I126" s="66" t="s">
        <v>378</v>
      </c>
      <c r="J126" s="57">
        <v>0</v>
      </c>
      <c r="K126" s="66" t="s">
        <v>378</v>
      </c>
      <c r="L126" s="57">
        <v>140.00497570255101</v>
      </c>
      <c r="M126" s="66" t="s">
        <v>378</v>
      </c>
      <c r="N126" s="57">
        <v>0</v>
      </c>
      <c r="O126" s="66" t="s">
        <v>378</v>
      </c>
      <c r="P126" s="57">
        <v>0</v>
      </c>
      <c r="Q126" s="66" t="s">
        <v>378</v>
      </c>
      <c r="R126" s="67">
        <f t="shared" ref="R126:R129" si="6">D126+F126+H126+J126+L126+N126+P126</f>
        <v>140.00497570255101</v>
      </c>
      <c r="S126" s="66" t="s">
        <v>378</v>
      </c>
    </row>
    <row r="127" spans="2:22">
      <c r="B127" s="65" t="s">
        <v>741</v>
      </c>
      <c r="C127" s="66" t="s">
        <v>686</v>
      </c>
      <c r="D127" s="57">
        <v>0</v>
      </c>
      <c r="E127" s="66" t="s">
        <v>378</v>
      </c>
      <c r="F127" s="57">
        <v>0</v>
      </c>
      <c r="G127" s="66" t="s">
        <v>378</v>
      </c>
      <c r="H127" s="57">
        <v>0</v>
      </c>
      <c r="I127" s="66" t="s">
        <v>378</v>
      </c>
      <c r="J127" s="57">
        <v>0</v>
      </c>
      <c r="K127" s="66" t="s">
        <v>378</v>
      </c>
      <c r="L127" s="57">
        <v>250.897145965427</v>
      </c>
      <c r="M127" s="66" t="s">
        <v>378</v>
      </c>
      <c r="N127" s="57">
        <v>0</v>
      </c>
      <c r="O127" s="66" t="s">
        <v>378</v>
      </c>
      <c r="P127" s="57">
        <v>0</v>
      </c>
      <c r="Q127" s="66" t="s">
        <v>378</v>
      </c>
      <c r="R127" s="67">
        <f t="shared" si="6"/>
        <v>250.897145965427</v>
      </c>
      <c r="S127" s="66" t="s">
        <v>378</v>
      </c>
    </row>
    <row r="128" spans="2:22">
      <c r="B128" s="65" t="s">
        <v>742</v>
      </c>
      <c r="C128" s="66" t="s">
        <v>688</v>
      </c>
      <c r="D128" s="57">
        <v>0</v>
      </c>
      <c r="E128" s="66" t="s">
        <v>378</v>
      </c>
      <c r="F128" s="57">
        <v>0</v>
      </c>
      <c r="G128" s="66" t="s">
        <v>378</v>
      </c>
      <c r="H128" s="57">
        <v>0</v>
      </c>
      <c r="I128" s="66" t="s">
        <v>378</v>
      </c>
      <c r="J128" s="57">
        <v>0</v>
      </c>
      <c r="K128" s="66" t="s">
        <v>378</v>
      </c>
      <c r="L128" s="57">
        <v>884.67351313574704</v>
      </c>
      <c r="M128" s="66" t="s">
        <v>378</v>
      </c>
      <c r="N128" s="57">
        <v>0</v>
      </c>
      <c r="O128" s="66" t="s">
        <v>378</v>
      </c>
      <c r="P128" s="57">
        <v>0</v>
      </c>
      <c r="Q128" s="66" t="s">
        <v>378</v>
      </c>
      <c r="R128" s="67">
        <f>D128+F128+H128+J128+L128+N128+P128</f>
        <v>884.67351313574704</v>
      </c>
      <c r="S128" s="66" t="s">
        <v>378</v>
      </c>
    </row>
    <row r="129" spans="2:19">
      <c r="B129" s="65" t="s">
        <v>743</v>
      </c>
      <c r="C129" s="66" t="s">
        <v>690</v>
      </c>
      <c r="D129" s="57">
        <v>1219.7022550984</v>
      </c>
      <c r="E129" s="66" t="s">
        <v>378</v>
      </c>
      <c r="F129" s="57">
        <v>599.11224478152997</v>
      </c>
      <c r="G129" s="66" t="s">
        <v>378</v>
      </c>
      <c r="H129" s="57">
        <v>1021.53233040111</v>
      </c>
      <c r="I129" s="66" t="s">
        <v>378</v>
      </c>
      <c r="J129" s="57">
        <v>0</v>
      </c>
      <c r="K129" s="66" t="s">
        <v>378</v>
      </c>
      <c r="L129" s="57">
        <v>336.05830804805697</v>
      </c>
      <c r="M129" s="66" t="s">
        <v>378</v>
      </c>
      <c r="N129" s="57">
        <v>0</v>
      </c>
      <c r="O129" s="66" t="s">
        <v>378</v>
      </c>
      <c r="P129" s="57">
        <v>0</v>
      </c>
      <c r="Q129" s="66" t="s">
        <v>378</v>
      </c>
      <c r="R129" s="67">
        <f t="shared" si="6"/>
        <v>3176.4051383290966</v>
      </c>
      <c r="S129" s="66" t="s">
        <v>378</v>
      </c>
    </row>
    <row r="130" spans="2:19">
      <c r="B130" s="65" t="s">
        <v>744</v>
      </c>
      <c r="C130" s="64" t="s">
        <v>660</v>
      </c>
      <c r="D130" s="67">
        <f>SUM(D125:D129)</f>
        <v>18212.226100515101</v>
      </c>
      <c r="E130" s="64"/>
      <c r="F130" s="67">
        <f>SUM(F125:F129)</f>
        <v>8637.2699435431205</v>
      </c>
      <c r="G130" s="64"/>
      <c r="H130" s="67">
        <f>SUM(H125:H129)</f>
        <v>10749.913838989201</v>
      </c>
      <c r="I130" s="64"/>
      <c r="J130" s="67">
        <f>SUM(J125:J129)</f>
        <v>0</v>
      </c>
      <c r="K130" s="64"/>
      <c r="L130" s="67">
        <f>SUM(L125:L129)</f>
        <v>1777.643484233208</v>
      </c>
      <c r="M130" s="64"/>
      <c r="N130" s="67">
        <f>SUM(N125:N129)</f>
        <v>0</v>
      </c>
      <c r="O130" s="64"/>
      <c r="P130" s="67">
        <f>SUM(P125:P129)</f>
        <v>0</v>
      </c>
      <c r="Q130" s="64"/>
      <c r="R130" s="67">
        <f>SUM(R125:R129)</f>
        <v>39377.053367280627</v>
      </c>
      <c r="S130" s="64"/>
    </row>
    <row r="134" spans="2:19">
      <c r="C134" s="69" t="s">
        <v>745</v>
      </c>
      <c r="D134" s="2"/>
    </row>
    <row r="135" spans="2:19">
      <c r="C135" s="2" t="s">
        <v>650</v>
      </c>
      <c r="D135" s="127" t="s">
        <v>746</v>
      </c>
    </row>
    <row r="136" spans="2:19">
      <c r="C136" s="2" t="s">
        <v>652</v>
      </c>
      <c r="D136" s="127" t="s">
        <v>747</v>
      </c>
    </row>
    <row r="137" spans="2:19">
      <c r="C137" s="2" t="s">
        <v>654</v>
      </c>
      <c r="D137" s="127" t="s">
        <v>748</v>
      </c>
    </row>
    <row r="138" spans="2:19">
      <c r="C138" s="2" t="s">
        <v>656</v>
      </c>
      <c r="D138" s="127" t="s">
        <v>749</v>
      </c>
    </row>
    <row r="139" spans="2:19">
      <c r="C139" s="2" t="s">
        <v>658</v>
      </c>
      <c r="D139" s="127" t="s">
        <v>750</v>
      </c>
    </row>
    <row r="140" spans="2:19">
      <c r="C140" s="2"/>
      <c r="D140" s="127"/>
    </row>
    <row r="141" spans="2:19">
      <c r="C141" s="69" t="s">
        <v>751</v>
      </c>
      <c r="D141" s="127"/>
    </row>
    <row r="142" spans="2:19">
      <c r="C142" s="2" t="s">
        <v>650</v>
      </c>
      <c r="D142" s="127" t="s">
        <v>752</v>
      </c>
    </row>
    <row r="143" spans="2:19">
      <c r="C143" s="2" t="s">
        <v>652</v>
      </c>
      <c r="D143" s="127" t="s">
        <v>753</v>
      </c>
    </row>
    <row r="144" spans="2:19">
      <c r="C144" s="2" t="s">
        <v>654</v>
      </c>
      <c r="D144" s="127" t="s">
        <v>754</v>
      </c>
    </row>
    <row r="145" spans="3:4">
      <c r="C145" s="2" t="s">
        <v>656</v>
      </c>
      <c r="D145" s="127" t="s">
        <v>755</v>
      </c>
    </row>
    <row r="146" spans="3:4">
      <c r="C146" s="2" t="s">
        <v>658</v>
      </c>
      <c r="D146" s="127" t="s">
        <v>756</v>
      </c>
    </row>
    <row r="150" spans="3:4">
      <c r="C150" s="9" t="s">
        <v>757</v>
      </c>
    </row>
    <row r="151" spans="3:4">
      <c r="C151" t="s">
        <v>682</v>
      </c>
      <c r="D151" s="14" t="s">
        <v>758</v>
      </c>
    </row>
    <row r="152" spans="3:4">
      <c r="C152" t="s">
        <v>684</v>
      </c>
      <c r="D152" s="14" t="s">
        <v>759</v>
      </c>
    </row>
    <row r="153" spans="3:4">
      <c r="C153" t="s">
        <v>686</v>
      </c>
      <c r="D153" s="14" t="s">
        <v>760</v>
      </c>
    </row>
    <row r="154" spans="3:4">
      <c r="C154" t="s">
        <v>688</v>
      </c>
      <c r="D154" s="14" t="s">
        <v>761</v>
      </c>
    </row>
    <row r="155" spans="3:4">
      <c r="C155" t="s">
        <v>690</v>
      </c>
      <c r="D155" t="s">
        <v>762</v>
      </c>
    </row>
  </sheetData>
  <mergeCells count="11">
    <mergeCell ref="B6:F6"/>
    <mergeCell ref="C122:S122"/>
    <mergeCell ref="C71:S71"/>
    <mergeCell ref="C84:S84"/>
    <mergeCell ref="C97:S97"/>
    <mergeCell ref="C8:U8"/>
    <mergeCell ref="C47:U47"/>
    <mergeCell ref="C34:U34"/>
    <mergeCell ref="C21:U21"/>
    <mergeCell ref="C110:S110"/>
    <mergeCell ref="C59:U5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827C7-DD6F-4212-879F-60093205112B}">
  <dimension ref="B2:EK1492"/>
  <sheetViews>
    <sheetView tabSelected="1" zoomScale="40" zoomScaleNormal="40" workbookViewId="0">
      <pane xSplit="3" ySplit="15" topLeftCell="D35" activePane="bottomRight" state="frozen"/>
      <selection pane="bottomRight" activeCell="C510" sqref="C510"/>
      <selection pane="bottomLeft" activeCell="A13" sqref="A13"/>
      <selection pane="topRight" activeCell="D1" sqref="D1"/>
    </sheetView>
  </sheetViews>
  <sheetFormatPr defaultColWidth="8.42578125" defaultRowHeight="14.45"/>
  <cols>
    <col min="1" max="1" width="8.42578125" style="2"/>
    <col min="2" max="2" width="71" style="2" customWidth="1"/>
    <col min="3" max="3" width="78.140625" style="2" customWidth="1"/>
    <col min="4" max="4" width="37.85546875" style="2" customWidth="1"/>
    <col min="5" max="8" width="22.42578125" style="2" customWidth="1"/>
    <col min="9" max="12" width="19.42578125" style="2" customWidth="1"/>
    <col min="13" max="13" width="19.42578125" style="174" customWidth="1"/>
    <col min="14" max="16" width="25.42578125" style="2" customWidth="1"/>
    <col min="17" max="22" width="17" style="2" customWidth="1"/>
    <col min="23" max="36" width="12.42578125" style="2" customWidth="1"/>
    <col min="37" max="50" width="12.42578125" style="128" customWidth="1"/>
    <col min="51" max="64" width="12.42578125" style="2" customWidth="1"/>
    <col min="65" max="65" width="24.140625" style="2" customWidth="1"/>
    <col min="66" max="66" width="32.42578125" style="2" customWidth="1"/>
    <col min="67" max="67" width="20.42578125" style="2" customWidth="1"/>
    <col min="68" max="71" width="22.42578125" style="2" customWidth="1"/>
    <col min="72" max="72" width="15" style="2" customWidth="1"/>
    <col min="73" max="73" width="20.85546875" style="2" customWidth="1"/>
    <col min="74" max="80" width="12.42578125" style="2" customWidth="1"/>
    <col min="81" max="81" width="27.42578125" style="2" customWidth="1"/>
    <col min="82" max="82" width="10.42578125" style="2" customWidth="1"/>
    <col min="83" max="89" width="12.42578125" style="2" customWidth="1"/>
    <col min="90" max="90" width="24.140625" style="2" customWidth="1"/>
    <col min="91" max="91" width="18.140625" style="2" customWidth="1"/>
    <col min="92" max="92" width="20.42578125" style="2" customWidth="1"/>
    <col min="93" max="96" width="22.42578125" style="2" customWidth="1"/>
    <col min="97" max="97" width="15" style="2" customWidth="1"/>
    <col min="98" max="98" width="20.85546875" style="2" customWidth="1"/>
    <col min="99" max="105" width="12.42578125" style="2" customWidth="1"/>
    <col min="106" max="107" width="15.42578125" style="2" customWidth="1"/>
    <col min="108" max="114" width="12.42578125" style="2" customWidth="1"/>
    <col min="115" max="115" width="18.42578125" style="2" customWidth="1"/>
    <col min="116" max="116" width="22.42578125" style="2" customWidth="1"/>
    <col min="117" max="119" width="18" style="128" customWidth="1"/>
    <col min="120" max="120" width="17.85546875" style="2" customWidth="1"/>
    <col min="121" max="121" width="17" style="2" customWidth="1"/>
    <col min="122" max="122" width="13.42578125" style="2" customWidth="1"/>
    <col min="123" max="123" width="15.42578125" style="2" customWidth="1"/>
    <col min="124" max="124" width="21.42578125" style="2" customWidth="1"/>
    <col min="125" max="125" width="20.42578125" style="2" customWidth="1"/>
    <col min="126" max="126" width="19.42578125" style="2" customWidth="1"/>
    <col min="127" max="127" width="25" style="2" customWidth="1"/>
    <col min="128" max="128" width="16.140625" style="2" customWidth="1"/>
    <col min="129" max="129" width="18.85546875" style="2" customWidth="1"/>
    <col min="130" max="130" width="21.42578125" style="2" customWidth="1"/>
    <col min="131" max="131" width="13.85546875" style="2" customWidth="1"/>
    <col min="132" max="132" width="15.85546875" style="2" customWidth="1"/>
    <col min="133" max="133" width="18.42578125" style="2" customWidth="1"/>
    <col min="134" max="134" width="19.42578125" style="2" customWidth="1"/>
    <col min="135" max="135" width="21.140625" style="2" customWidth="1"/>
    <col min="136" max="136" width="20.42578125" style="2" customWidth="1"/>
    <col min="137" max="137" width="21.42578125" style="2" customWidth="1"/>
    <col min="138" max="138" width="12.140625" style="2" customWidth="1"/>
    <col min="139" max="139" width="10.42578125" style="2" customWidth="1"/>
    <col min="140" max="140" width="12.85546875" style="2" customWidth="1"/>
    <col min="141" max="141" width="11.140625" style="2" bestFit="1" customWidth="1"/>
    <col min="142" max="16384" width="8.42578125" style="2"/>
  </cols>
  <sheetData>
    <row r="2" spans="2:141" ht="26.1">
      <c r="B2" s="118" t="s">
        <v>0</v>
      </c>
    </row>
    <row r="4" spans="2:141" ht="26.1">
      <c r="B4" s="63" t="s">
        <v>763</v>
      </c>
      <c r="BM4" s="129"/>
      <c r="BN4" s="129"/>
      <c r="CL4" s="129"/>
      <c r="CM4" s="129"/>
    </row>
    <row r="5" spans="2:141" ht="26.25">
      <c r="B5" s="63"/>
      <c r="BM5" s="129"/>
      <c r="BN5" s="129"/>
      <c r="CL5" s="129"/>
      <c r="CM5" s="129"/>
    </row>
    <row r="6" spans="2:141" ht="42.75" customHeight="1">
      <c r="B6" s="361" t="s">
        <v>764</v>
      </c>
      <c r="C6" s="361"/>
      <c r="D6" s="359"/>
      <c r="E6" s="359"/>
      <c r="F6" s="359"/>
      <c r="BM6" s="129"/>
      <c r="BN6" s="129"/>
      <c r="CL6" s="129"/>
      <c r="CM6" s="129"/>
    </row>
    <row r="7" spans="2:141" ht="26.25">
      <c r="B7" s="63"/>
      <c r="BM7" s="129"/>
      <c r="BN7" s="129"/>
      <c r="CL7" s="129"/>
      <c r="CM7" s="129"/>
    </row>
    <row r="8" spans="2:141">
      <c r="X8" s="137"/>
      <c r="Y8" s="137"/>
      <c r="Z8" s="137"/>
      <c r="AA8" s="137"/>
      <c r="AB8" s="137"/>
      <c r="AC8" s="137"/>
      <c r="AD8" s="137"/>
      <c r="AE8" s="137"/>
      <c r="AF8" s="137"/>
      <c r="AG8" s="137"/>
      <c r="AH8" s="137"/>
      <c r="AI8" s="137"/>
      <c r="AJ8" s="137"/>
      <c r="AK8" s="131"/>
      <c r="AL8" s="131"/>
      <c r="AM8" s="131"/>
      <c r="AN8" s="131"/>
      <c r="AO8" s="131"/>
      <c r="AP8" s="131"/>
      <c r="AQ8" s="131"/>
      <c r="AR8" s="131"/>
      <c r="AS8" s="131"/>
      <c r="AT8" s="131"/>
      <c r="AU8" s="131"/>
      <c r="AV8" s="131"/>
      <c r="AW8" s="131"/>
      <c r="AX8" s="131"/>
    </row>
    <row r="9" spans="2:141" s="69" customFormat="1">
      <c r="B9" s="138" t="s">
        <v>765</v>
      </c>
      <c r="C9" s="64" t="s">
        <v>766</v>
      </c>
      <c r="D9" s="142"/>
      <c r="E9" s="142"/>
      <c r="F9" s="142"/>
      <c r="G9" s="142"/>
      <c r="H9" s="142"/>
      <c r="I9" s="142"/>
      <c r="J9" s="142"/>
      <c r="K9" s="142"/>
      <c r="L9" s="142"/>
      <c r="M9" s="175"/>
      <c r="N9" s="142"/>
      <c r="O9" s="142"/>
      <c r="P9" s="142"/>
      <c r="Q9" s="142"/>
      <c r="R9" s="142"/>
      <c r="S9" s="142"/>
      <c r="T9" s="142"/>
      <c r="U9" s="142"/>
      <c r="V9" s="142"/>
      <c r="W9" s="59">
        <f>SUMIF($F$16:$F$1048576, 'Dropdown options'!$F19, '5. SRC27 Projects Programmes'!W$16:W$1048576)</f>
        <v>745.26625093873622</v>
      </c>
      <c r="X9" s="59">
        <f>SUMIF($F$16:$F$1048576, 'Dropdown options'!$F19, '5. SRC27 Projects Programmes'!X$16:X$1048576)</f>
        <v>1177.077249714019</v>
      </c>
      <c r="Y9" s="59">
        <f>SUMIF($F$16:$F$1048576, 'Dropdown options'!$F19, '5. SRC27 Projects Programmes'!Y$16:Y$1048576)</f>
        <v>1230.7596402657641</v>
      </c>
      <c r="Z9" s="59">
        <f>SUMIF($F$16:$F$1048576, 'Dropdown options'!$F19, '5. SRC27 Projects Programmes'!Z$16:Z$1048576)</f>
        <v>1326.1959372559418</v>
      </c>
      <c r="AA9" s="59">
        <f>SUMIF($F$16:$F$1048576, 'Dropdown options'!$F19, '5. SRC27 Projects Programmes'!AA$16:AA$1048576)</f>
        <v>1427.3233200945051</v>
      </c>
      <c r="AB9" s="59">
        <f>SUMIF($F$16:$F$1048576, 'Dropdown options'!$F19, '5. SRC27 Projects Programmes'!AB$16:AB$1048576)</f>
        <v>1521.8987102940612</v>
      </c>
      <c r="AC9" s="59">
        <f>SUMIF($F$16:$F$1048576, 'Dropdown options'!$F19, '5. SRC27 Projects Programmes'!AC$16:AC$1048576)</f>
        <v>1621.7455112167263</v>
      </c>
      <c r="AD9" s="59">
        <f>SUMIF($F$16:$F$1048576, 'Dropdown options'!$F19, '5. SRC27 Projects Programmes'!AD$16:AD$1048576)</f>
        <v>8305.0003688410179</v>
      </c>
      <c r="AE9" s="59">
        <f>SUMIF($F$16:$F$1048576, 'Dropdown options'!$F19, '5. SRC27 Projects Programmes'!AE$16:AE$1048576)</f>
        <v>80.027223625826679</v>
      </c>
      <c r="AF9" s="59">
        <f>SUMIF($F$16:$F$1048576, 'Dropdown options'!$F19, '5. SRC27 Projects Programmes'!AF$16:AF$1048576)</f>
        <v>0</v>
      </c>
      <c r="AG9" s="59">
        <f>SUMIF($F$16:$F$1048576, 'Dropdown options'!$F19, '5. SRC27 Projects Programmes'!AG$16:AG$1048576)</f>
        <v>0</v>
      </c>
      <c r="AH9" s="59">
        <f>SUMIF($F$16:$F$1048576, 'Dropdown options'!$F19, '5. SRC27 Projects Programmes'!AH$16:AH$1048576)</f>
        <v>0</v>
      </c>
      <c r="AI9" s="59">
        <f>SUMIF($F$16:$F$1048576, 'Dropdown options'!$F19, '5. SRC27 Projects Programmes'!AI$16:AI$1048576)</f>
        <v>9050.2666197797535</v>
      </c>
      <c r="AJ9" s="59">
        <f>SUMIF($F$16:$F$1048576, 'Dropdown options'!$F19, '5. SRC27 Projects Programmes'!AJ$16:AJ$1048576)</f>
        <v>80.027223625826679</v>
      </c>
      <c r="AK9" s="59">
        <f>SUMIF($F$16:$F$1048576, 'Dropdown options'!$F19, '5. SRC27 Projects Programmes'!AK$16:AK$1048576)</f>
        <v>776.07503757255677</v>
      </c>
      <c r="AL9" s="59">
        <f>SUMIF($F$16:$F$1048576, 'Dropdown options'!$F19, '5. SRC27 Projects Programmes'!AL$16:AL$1048576)</f>
        <v>1290.405277410357</v>
      </c>
      <c r="AM9" s="59">
        <f>SUMIF($F$16:$F$1048576, 'Dropdown options'!$F19, '5. SRC27 Projects Programmes'!AM$16:AM$1048576)</f>
        <v>1376.2438136516537</v>
      </c>
      <c r="AN9" s="59">
        <f>SUMIF($F$16:$F$1048576, 'Dropdown options'!$F19, '5. SRC27 Projects Programmes'!AN$16:AN$1048576)</f>
        <v>1512.6199084300047</v>
      </c>
      <c r="AO9" s="59">
        <f>SUMIF($F$16:$F$1048576, 'Dropdown options'!$F19, '5. SRC27 Projects Programmes'!AO$16:AO$1048576)</f>
        <v>1660.5226387001367</v>
      </c>
      <c r="AP9" s="59">
        <f>SUMIF($F$16:$F$1048576, 'Dropdown options'!$F19, '5. SRC27 Projects Programmes'!AP$16:AP$1048576)</f>
        <v>1805.9598947523946</v>
      </c>
      <c r="AQ9" s="59">
        <f>SUMIF($F$16:$F$1048576, 'Dropdown options'!$F19, '5. SRC27 Projects Programmes'!AQ$16:AQ$1048576)</f>
        <v>1962.9326564643993</v>
      </c>
      <c r="AR9" s="59">
        <f>SUMIF($F$16:$F$1048576, 'Dropdown options'!$F19, '5. SRC27 Projects Programmes'!AR$16:AR$1048576)</f>
        <v>9608.6841894089594</v>
      </c>
      <c r="AS9" s="59">
        <f>SUMIF($F$16:$F$1048576, 'Dropdown options'!$F19, '5. SRC27 Projects Programmes'!AS$16:AS$1048576)</f>
        <v>96.863574567714153</v>
      </c>
      <c r="AT9" s="59">
        <f>SUMIF($F$16:$F$1048576, 'Dropdown options'!$F19, '5. SRC27 Projects Programmes'!AT$16:AT$1048576)</f>
        <v>0</v>
      </c>
      <c r="AU9" s="59">
        <f>SUMIF($F$16:$F$1048576, 'Dropdown options'!$F19, '5. SRC27 Projects Programmes'!AU$16:AU$1048576)</f>
        <v>0</v>
      </c>
      <c r="AV9" s="59">
        <f>SUMIF($F$16:$F$1048576, 'Dropdown options'!$F19, '5. SRC27 Projects Programmes'!AV$16:AV$1048576)</f>
        <v>0</v>
      </c>
      <c r="AW9" s="59">
        <f>SUMIF($F$16:$F$1048576, 'Dropdown options'!$F19, '5. SRC27 Projects Programmes'!AW$16:AW$1048576)</f>
        <v>10384.759226981523</v>
      </c>
      <c r="AX9" s="59">
        <f>SUMIF($F$16:$F$1048576, 'Dropdown options'!$F19, '5. SRC27 Projects Programmes'!AX$16:AX$1048576)</f>
        <v>0</v>
      </c>
      <c r="AY9" s="59">
        <f>SUMIF($F$16:$F$1048576, 'Dropdown options'!$F19, '5. SRC27 Projects Programmes'!AY$16:AY$1048576)</f>
        <v>0</v>
      </c>
      <c r="AZ9" s="59">
        <f>SUMIF($F$16:$F$1048576, 'Dropdown options'!$F19, '5. SRC27 Projects Programmes'!AZ$16:AZ$1048576)</f>
        <v>0</v>
      </c>
      <c r="BA9" s="59">
        <f>SUMIF($F$16:$F$1048576, 'Dropdown options'!$F19, '5. SRC27 Projects Programmes'!BA$16:BA$1048576)</f>
        <v>0</v>
      </c>
      <c r="BB9" s="59">
        <f>SUMIF($F$16:$F$1048576, 'Dropdown options'!$F19, '5. SRC27 Projects Programmes'!BB$16:BB$1048576)</f>
        <v>0</v>
      </c>
      <c r="BC9" s="59">
        <f>SUMIF($F$16:$F$1048576, 'Dropdown options'!$F19, '5. SRC27 Projects Programmes'!BC$16:BC$1048576)</f>
        <v>0</v>
      </c>
      <c r="BD9" s="59">
        <f>SUMIF($F$16:$F$1048576, 'Dropdown options'!$F19, '5. SRC27 Projects Programmes'!BD$16:BD$1048576)</f>
        <v>0</v>
      </c>
      <c r="BE9" s="59">
        <f>SUMIF($F$16:$F$1048576, 'Dropdown options'!$F19, '5. SRC27 Projects Programmes'!BE$16:BE$1048576)</f>
        <v>0</v>
      </c>
      <c r="BF9" s="59">
        <f>SUMIF($F$16:$F$1048576, 'Dropdown options'!$F19, '5. SRC27 Projects Programmes'!BF$16:BF$1048576)</f>
        <v>0</v>
      </c>
      <c r="BG9" s="59">
        <f>SUMIF($F$16:$F$1048576, 'Dropdown options'!$F19, '5. SRC27 Projects Programmes'!BG$16:BG$1048576)</f>
        <v>0</v>
      </c>
      <c r="BH9" s="59">
        <f>SUMIF($F$16:$F$1048576, 'Dropdown options'!$F19, '5. SRC27 Projects Programmes'!BH$16:BH$1048576)</f>
        <v>0</v>
      </c>
      <c r="BI9" s="59">
        <f>SUMIF($F$16:$F$1048576, 'Dropdown options'!$F19, '5. SRC27 Projects Programmes'!BI$16:BI$1048576)</f>
        <v>0</v>
      </c>
      <c r="BJ9" s="59">
        <f>SUMIF($F$16:$F$1048576, 'Dropdown options'!$F19, '5. SRC27 Projects Programmes'!BJ$16:BJ$1048576)</f>
        <v>0</v>
      </c>
      <c r="BK9" s="59">
        <f>SUMIF($F$16:$F$1048576, 'Dropdown options'!$F19, '5. SRC27 Projects Programmes'!BK$16:BK$1048576)</f>
        <v>0</v>
      </c>
      <c r="BL9" s="59">
        <f>SUMIF($F$16:$F$1048576, 'Dropdown options'!$F19, '5. SRC27 Projects Programmes'!BL$16:BL$1048576)</f>
        <v>0</v>
      </c>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59">
        <f>SUMIF($F$16:$F$1048576, 'Dropdown options'!$F19, '5. SRC27 Projects Programmes'!DL$16:DL$1048576)</f>
        <v>0</v>
      </c>
      <c r="DM9" s="59">
        <f>SUMIF($F$16:$F$1048576, 'Dropdown options'!$F19, '5. SRC27 Projects Programmes'!DM$16:DM$1048576)</f>
        <v>707.91616893873606</v>
      </c>
      <c r="DN9" s="59">
        <f>SUMIF($F$16:$F$1048576, 'Dropdown options'!$F19, '5. SRC27 Projects Programmes'!DN$16:DN$1048576)</f>
        <v>3808.1999996580639</v>
      </c>
      <c r="DO9" s="59">
        <f>SUMIF($F$16:$F$1048576, 'Dropdown options'!$F19, '5. SRC27 Projects Programmes'!DO$16:DO$1048576)</f>
        <v>4516.1161685968009</v>
      </c>
      <c r="DP9" s="142"/>
      <c r="DQ9" s="142"/>
      <c r="DR9" s="142"/>
      <c r="DS9" s="142"/>
      <c r="DT9" s="142"/>
      <c r="DU9" s="142"/>
      <c r="DV9" s="142"/>
      <c r="DW9" s="142"/>
      <c r="DX9" s="142"/>
      <c r="DY9" s="142"/>
      <c r="DZ9" s="142"/>
      <c r="EA9" s="142"/>
      <c r="EB9" s="142"/>
      <c r="EC9" s="142"/>
      <c r="ED9" s="142"/>
      <c r="EE9" s="142"/>
      <c r="EF9" s="142"/>
      <c r="EG9" s="142"/>
    </row>
    <row r="10" spans="2:141" s="69" customFormat="1">
      <c r="B10" s="138" t="s">
        <v>767</v>
      </c>
      <c r="C10" s="64" t="s">
        <v>768</v>
      </c>
      <c r="D10" s="142"/>
      <c r="E10" s="142"/>
      <c r="F10" s="142"/>
      <c r="G10" s="142"/>
      <c r="H10" s="142"/>
      <c r="I10" s="142"/>
      <c r="J10" s="142"/>
      <c r="K10" s="142"/>
      <c r="L10" s="142"/>
      <c r="M10" s="175"/>
      <c r="N10" s="142"/>
      <c r="O10" s="142"/>
      <c r="P10" s="142"/>
      <c r="Q10" s="142"/>
      <c r="R10" s="142"/>
      <c r="S10" s="142"/>
      <c r="T10" s="142"/>
      <c r="U10" s="142"/>
      <c r="V10" s="142"/>
      <c r="W10" s="59">
        <f>SUMIF($F$16:$F$1048576, 'Dropdown options'!$F20, '5. SRC27 Projects Programmes'!W$16:W$1048576)</f>
        <v>0</v>
      </c>
      <c r="X10" s="59">
        <f>SUMIF($F$16:$F$1048576, 'Dropdown options'!$F20, '5. SRC27 Projects Programmes'!X$16:X$1048576)</f>
        <v>0</v>
      </c>
      <c r="Y10" s="59">
        <f>SUMIF($F$16:$F$1048576, 'Dropdown options'!$F20, '5. SRC27 Projects Programmes'!Y$16:Y$1048576)</f>
        <v>0</v>
      </c>
      <c r="Z10" s="59">
        <f>SUMIF($F$16:$F$1048576, 'Dropdown options'!$F20, '5. SRC27 Projects Programmes'!Z$16:Z$1048576)</f>
        <v>0</v>
      </c>
      <c r="AA10" s="59">
        <f>SUMIF($F$16:$F$1048576, 'Dropdown options'!$F20, '5. SRC27 Projects Programmes'!AA$16:AA$1048576)</f>
        <v>0</v>
      </c>
      <c r="AB10" s="59">
        <f>SUMIF($F$16:$F$1048576, 'Dropdown options'!$F20, '5. SRC27 Projects Programmes'!AB$16:AB$1048576)</f>
        <v>0</v>
      </c>
      <c r="AC10" s="59">
        <f>SUMIF($F$16:$F$1048576, 'Dropdown options'!$F20, '5. SRC27 Projects Programmes'!AC$16:AC$1048576)</f>
        <v>0</v>
      </c>
      <c r="AD10" s="59">
        <f>SUMIF($F$16:$F$1048576, 'Dropdown options'!$F20, '5. SRC27 Projects Programmes'!AD$16:AD$1048576)</f>
        <v>0</v>
      </c>
      <c r="AE10" s="59">
        <f>SUMIF($F$16:$F$1048576, 'Dropdown options'!$F20, '5. SRC27 Projects Programmes'!AE$16:AE$1048576)</f>
        <v>0</v>
      </c>
      <c r="AF10" s="59">
        <f>SUMIF($F$16:$F$1048576, 'Dropdown options'!$F20, '5. SRC27 Projects Programmes'!AF$16:AF$1048576)</f>
        <v>0</v>
      </c>
      <c r="AG10" s="59">
        <f>SUMIF($F$16:$F$1048576, 'Dropdown options'!$F20, '5. SRC27 Projects Programmes'!AG$16:AG$1048576)</f>
        <v>0</v>
      </c>
      <c r="AH10" s="59">
        <f>SUMIF($F$16:$F$1048576, 'Dropdown options'!$F20, '5. SRC27 Projects Programmes'!AH$16:AH$1048576)</f>
        <v>0</v>
      </c>
      <c r="AI10" s="59">
        <f>SUMIF($F$16:$F$1048576, 'Dropdown options'!$F20, '5. SRC27 Projects Programmes'!AI$16:AI$1048576)</f>
        <v>0</v>
      </c>
      <c r="AJ10" s="59">
        <f>SUMIF($F$16:$F$1048576, 'Dropdown options'!$F20, '5. SRC27 Projects Programmes'!AJ$16:AJ$1048576)</f>
        <v>0</v>
      </c>
      <c r="AK10" s="59">
        <f>SUMIF($F$16:$F$1048576, 'Dropdown options'!$F20, '5. SRC27 Projects Programmes'!AK$16:AK$1048576)</f>
        <v>0</v>
      </c>
      <c r="AL10" s="59">
        <f>SUMIF($F$16:$F$1048576, 'Dropdown options'!$F20, '5. SRC27 Projects Programmes'!AL$16:AL$1048576)</f>
        <v>0</v>
      </c>
      <c r="AM10" s="59">
        <f>SUMIF($F$16:$F$1048576, 'Dropdown options'!$F20, '5. SRC27 Projects Programmes'!AM$16:AM$1048576)</f>
        <v>0</v>
      </c>
      <c r="AN10" s="59">
        <f>SUMIF($F$16:$F$1048576, 'Dropdown options'!$F20, '5. SRC27 Projects Programmes'!AN$16:AN$1048576)</f>
        <v>0</v>
      </c>
      <c r="AO10" s="59">
        <f>SUMIF($F$16:$F$1048576, 'Dropdown options'!$F20, '5. SRC27 Projects Programmes'!AO$16:AO$1048576)</f>
        <v>0</v>
      </c>
      <c r="AP10" s="59">
        <f>SUMIF($F$16:$F$1048576, 'Dropdown options'!$F20, '5. SRC27 Projects Programmes'!AP$16:AP$1048576)</f>
        <v>0</v>
      </c>
      <c r="AQ10" s="59">
        <f>SUMIF($F$16:$F$1048576, 'Dropdown options'!$F20, '5. SRC27 Projects Programmes'!AQ$16:AQ$1048576)</f>
        <v>0</v>
      </c>
      <c r="AR10" s="59">
        <f>SUMIF($F$16:$F$1048576, 'Dropdown options'!$F20, '5. SRC27 Projects Programmes'!AR$16:AR$1048576)</f>
        <v>0</v>
      </c>
      <c r="AS10" s="59">
        <f>SUMIF($F$16:$F$1048576, 'Dropdown options'!$F20, '5. SRC27 Projects Programmes'!AS$16:AS$1048576)</f>
        <v>0</v>
      </c>
      <c r="AT10" s="59">
        <f>SUMIF($F$16:$F$1048576, 'Dropdown options'!$F20, '5. SRC27 Projects Programmes'!AT$16:AT$1048576)</f>
        <v>0</v>
      </c>
      <c r="AU10" s="59">
        <f>SUMIF($F$16:$F$1048576, 'Dropdown options'!$F20, '5. SRC27 Projects Programmes'!AU$16:AU$1048576)</f>
        <v>0</v>
      </c>
      <c r="AV10" s="59">
        <f>SUMIF($F$16:$F$1048576, 'Dropdown options'!$F20, '5. SRC27 Projects Programmes'!AV$16:AV$1048576)</f>
        <v>0</v>
      </c>
      <c r="AW10" s="59">
        <f>SUMIF($F$16:$F$1048576, 'Dropdown options'!$F20, '5. SRC27 Projects Programmes'!AW$16:AW$1048576)</f>
        <v>0</v>
      </c>
      <c r="AX10" s="59">
        <f>SUMIF($F$16:$F$1048576, 'Dropdown options'!$F20, '5. SRC27 Projects Programmes'!AX$16:AX$1048576)</f>
        <v>0</v>
      </c>
      <c r="AY10" s="59">
        <f>SUMIF($F$16:$F$1048576, 'Dropdown options'!$F20, '5. SRC27 Projects Programmes'!AY$16:AY$1048576)</f>
        <v>0</v>
      </c>
      <c r="AZ10" s="59">
        <f>SUMIF($F$16:$F$1048576, 'Dropdown options'!$F20, '5. SRC27 Projects Programmes'!AZ$16:AZ$1048576)</f>
        <v>0</v>
      </c>
      <c r="BA10" s="59">
        <f>SUMIF($F$16:$F$1048576, 'Dropdown options'!$F20, '5. SRC27 Projects Programmes'!BA$16:BA$1048576)</f>
        <v>0</v>
      </c>
      <c r="BB10" s="59">
        <f>SUMIF($F$16:$F$1048576, 'Dropdown options'!$F20, '5. SRC27 Projects Programmes'!BB$16:BB$1048576)</f>
        <v>0</v>
      </c>
      <c r="BC10" s="59">
        <f>SUMIF($F$16:$F$1048576, 'Dropdown options'!$F20, '5. SRC27 Projects Programmes'!BC$16:BC$1048576)</f>
        <v>0</v>
      </c>
      <c r="BD10" s="59">
        <f>SUMIF($F$16:$F$1048576, 'Dropdown options'!$F20, '5. SRC27 Projects Programmes'!BD$16:BD$1048576)</f>
        <v>0</v>
      </c>
      <c r="BE10" s="59">
        <f>SUMIF($F$16:$F$1048576, 'Dropdown options'!$F20, '5. SRC27 Projects Programmes'!BE$16:BE$1048576)</f>
        <v>0</v>
      </c>
      <c r="BF10" s="59">
        <f>SUMIF($F$16:$F$1048576, 'Dropdown options'!$F20, '5. SRC27 Projects Programmes'!BF$16:BF$1048576)</f>
        <v>0</v>
      </c>
      <c r="BG10" s="59">
        <f>SUMIF($F$16:$F$1048576, 'Dropdown options'!$F20, '5. SRC27 Projects Programmes'!BG$16:BG$1048576)</f>
        <v>0</v>
      </c>
      <c r="BH10" s="59">
        <f>SUMIF($F$16:$F$1048576, 'Dropdown options'!$F20, '5. SRC27 Projects Programmes'!BH$16:BH$1048576)</f>
        <v>0</v>
      </c>
      <c r="BI10" s="59">
        <f>SUMIF($F$16:$F$1048576, 'Dropdown options'!$F20, '5. SRC27 Projects Programmes'!BI$16:BI$1048576)</f>
        <v>0</v>
      </c>
      <c r="BJ10" s="59">
        <f>SUMIF($F$16:$F$1048576, 'Dropdown options'!$F20, '5. SRC27 Projects Programmes'!BJ$16:BJ$1048576)</f>
        <v>0</v>
      </c>
      <c r="BK10" s="59">
        <f>SUMIF($F$16:$F$1048576, 'Dropdown options'!$F20, '5. SRC27 Projects Programmes'!BK$16:BK$1048576)</f>
        <v>0</v>
      </c>
      <c r="BL10" s="59">
        <f>SUMIF($F$16:$F$1048576, 'Dropdown options'!$F20, '5. SRC27 Projects Programmes'!BL$16:BL$1048576)</f>
        <v>0</v>
      </c>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59">
        <f>SUMIF($F$16:$F$1048576, 'Dropdown options'!$F20, '5. SRC27 Projects Programmes'!DL$16:DL$1048576)</f>
        <v>0</v>
      </c>
      <c r="DM10" s="59">
        <f>SUMIF($F$16:$F$1048576, 'Dropdown options'!$F20, '5. SRC27 Projects Programmes'!DM$16:DM$1048576)</f>
        <v>0</v>
      </c>
      <c r="DN10" s="59">
        <f>SUMIF($F$16:$F$1048576, 'Dropdown options'!$F20, '5. SRC27 Projects Programmes'!DN$16:DN$1048576)</f>
        <v>0</v>
      </c>
      <c r="DO10" s="59">
        <f>SUMIF($F$16:$F$1048576, 'Dropdown options'!$F20, '5. SRC27 Projects Programmes'!DO$16:DO$1048576)</f>
        <v>0</v>
      </c>
      <c r="DP10" s="142"/>
      <c r="DQ10" s="142"/>
      <c r="DR10" s="142"/>
      <c r="DS10" s="142"/>
      <c r="DT10" s="142"/>
      <c r="DU10" s="142"/>
      <c r="DV10" s="142"/>
      <c r="DW10" s="142"/>
      <c r="DX10" s="142"/>
      <c r="DY10" s="142"/>
      <c r="DZ10" s="142"/>
      <c r="EA10" s="142"/>
      <c r="EB10" s="142"/>
      <c r="EC10" s="142"/>
      <c r="ED10" s="142"/>
      <c r="EE10" s="142"/>
      <c r="EF10" s="142"/>
      <c r="EG10" s="142"/>
    </row>
    <row r="11" spans="2:141" s="69" customFormat="1">
      <c r="B11" s="138" t="s">
        <v>769</v>
      </c>
      <c r="C11" s="64" t="s">
        <v>770</v>
      </c>
      <c r="D11" s="142"/>
      <c r="E11" s="142"/>
      <c r="F11" s="142"/>
      <c r="G11" s="142"/>
      <c r="H11" s="142"/>
      <c r="I11" s="142"/>
      <c r="J11" s="142"/>
      <c r="K11" s="142"/>
      <c r="L11" s="142"/>
      <c r="M11" s="175"/>
      <c r="N11" s="142"/>
      <c r="O11" s="142"/>
      <c r="P11" s="142"/>
      <c r="Q11" s="142"/>
      <c r="R11" s="142"/>
      <c r="S11" s="142"/>
      <c r="T11" s="142"/>
      <c r="U11" s="142"/>
      <c r="V11" s="142"/>
      <c r="W11" s="59">
        <f>SUM(W16:W1048576)</f>
        <v>745.26625093873622</v>
      </c>
      <c r="X11" s="59">
        <f>SUM(X16:X1048576)</f>
        <v>1177.077249714019</v>
      </c>
      <c r="Y11" s="59">
        <f>SUM(Y16:Y1048576)</f>
        <v>1230.7596402657641</v>
      </c>
      <c r="Z11" s="59">
        <f>SUM(Z16:Z1048576)</f>
        <v>1326.1959372559418</v>
      </c>
      <c r="AA11" s="59">
        <f>SUM(AA16:AA1048576)</f>
        <v>1427.3233200945051</v>
      </c>
      <c r="AB11" s="59">
        <f>SUM(AB16:AB1048576)</f>
        <v>1521.8987102940612</v>
      </c>
      <c r="AC11" s="59">
        <f>SUM(AC16:AC1048576)</f>
        <v>1621.7455112167263</v>
      </c>
      <c r="AD11" s="59">
        <f>SUM(AD16:AD1048576)</f>
        <v>8305.0003688410179</v>
      </c>
      <c r="AE11" s="59">
        <f>SUM(AE16:AE1048576)</f>
        <v>80.027223625826679</v>
      </c>
      <c r="AF11" s="59">
        <f>SUM(AF16:AF1048576)</f>
        <v>0</v>
      </c>
      <c r="AG11" s="59">
        <f>SUM(AG16:AG1048576)</f>
        <v>0</v>
      </c>
      <c r="AH11" s="59">
        <f>SUM(AH16:AH1048576)</f>
        <v>0</v>
      </c>
      <c r="AI11" s="59">
        <f>SUM(AI16:AI1048576)</f>
        <v>9050.2666197797535</v>
      </c>
      <c r="AJ11" s="59">
        <f>SUM(AJ16:AJ1048576)</f>
        <v>80.027223625826679</v>
      </c>
      <c r="AK11" s="59">
        <f>SUM(AK16:AK1048576)</f>
        <v>776.07503757255677</v>
      </c>
      <c r="AL11" s="59">
        <f>SUM(AL16:AL1048576)</f>
        <v>1290.405277410357</v>
      </c>
      <c r="AM11" s="59">
        <f>SUM(AM16:AM1048576)</f>
        <v>1376.2438136516537</v>
      </c>
      <c r="AN11" s="59">
        <f>SUM(AN16:AN1048576)</f>
        <v>1512.6199084300047</v>
      </c>
      <c r="AO11" s="59">
        <f>SUM(AO16:AO1048576)</f>
        <v>1660.5226387001367</v>
      </c>
      <c r="AP11" s="59">
        <f>SUM(AP16:AP1048576)</f>
        <v>1805.9598947523946</v>
      </c>
      <c r="AQ11" s="59">
        <f>SUM(AQ16:AQ1048576)</f>
        <v>1962.9326564643993</v>
      </c>
      <c r="AR11" s="59">
        <f>SUM(AR16:AR1048576)</f>
        <v>9608.6841894089594</v>
      </c>
      <c r="AS11" s="59">
        <f>SUM(AS16:AS1048576)</f>
        <v>96.863574567714153</v>
      </c>
      <c r="AT11" s="59">
        <f>SUM(AT16:AT1048576)</f>
        <v>0</v>
      </c>
      <c r="AU11" s="59">
        <f>SUM(AU16:AU1048576)</f>
        <v>0</v>
      </c>
      <c r="AV11" s="59">
        <f>SUM(AV16:AV1048576)</f>
        <v>0</v>
      </c>
      <c r="AW11" s="59">
        <f>SUM(AW16:AW1048576)</f>
        <v>10384.759226981523</v>
      </c>
      <c r="AX11" s="59">
        <f>SUM(AX16:AX1048576)</f>
        <v>0</v>
      </c>
      <c r="AY11" s="59">
        <f>SUM(AY16:AY1048576)</f>
        <v>0</v>
      </c>
      <c r="AZ11" s="59">
        <f>SUM(AZ16:AZ1048576)</f>
        <v>0</v>
      </c>
      <c r="BA11" s="59">
        <f>SUM(BA16:BA1048576)</f>
        <v>0</v>
      </c>
      <c r="BB11" s="59">
        <f>SUM(BB16:BB1048576)</f>
        <v>0</v>
      </c>
      <c r="BC11" s="59">
        <f>SUM(BC16:BC1048576)</f>
        <v>0</v>
      </c>
      <c r="BD11" s="59">
        <f>SUM(BD16:BD1048576)</f>
        <v>0</v>
      </c>
      <c r="BE11" s="59">
        <f>SUM(BE16:BE1048576)</f>
        <v>0</v>
      </c>
      <c r="BF11" s="59">
        <f>SUM(BF16:BF1048576)</f>
        <v>0</v>
      </c>
      <c r="BG11" s="59">
        <f>SUM(BG16:BG1048576)</f>
        <v>0</v>
      </c>
      <c r="BH11" s="59">
        <f>SUM(BH16:BH1048576)</f>
        <v>0</v>
      </c>
      <c r="BI11" s="59">
        <f>SUM(BI16:BI1048576)</f>
        <v>0</v>
      </c>
      <c r="BJ11" s="59">
        <f>SUM(BJ16:BJ1048576)</f>
        <v>0</v>
      </c>
      <c r="BK11" s="59">
        <f>SUM(BK16:BK1048576)</f>
        <v>0</v>
      </c>
      <c r="BL11" s="59">
        <f>SUM(BL16:BL1048576)</f>
        <v>0</v>
      </c>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59">
        <f>SUM(DL16:DL1048576)</f>
        <v>0</v>
      </c>
      <c r="DM11" s="59">
        <f>SUM(DM16:DM1048576)</f>
        <v>707.91616893873606</v>
      </c>
      <c r="DN11" s="59">
        <f>SUM(DN16:DN1048576)</f>
        <v>3808.1999996580639</v>
      </c>
      <c r="DO11" s="59">
        <f>SUM(DO16:DO1048576)</f>
        <v>4516.1161685968009</v>
      </c>
      <c r="DP11" s="142"/>
      <c r="DQ11" s="142"/>
      <c r="DR11" s="142"/>
      <c r="DS11" s="142"/>
      <c r="DT11" s="142"/>
      <c r="DU11" s="142"/>
      <c r="DV11" s="142"/>
      <c r="DW11" s="142"/>
      <c r="DX11" s="142"/>
      <c r="DY11" s="142"/>
      <c r="DZ11" s="142"/>
      <c r="EA11" s="142"/>
      <c r="EB11" s="142"/>
      <c r="EC11" s="142"/>
      <c r="ED11" s="142"/>
      <c r="EE11" s="142"/>
      <c r="EF11" s="142"/>
      <c r="EG11" s="142"/>
    </row>
    <row r="12" spans="2:141">
      <c r="X12" s="130"/>
      <c r="Y12" s="130"/>
      <c r="Z12" s="130"/>
      <c r="AA12" s="130"/>
      <c r="AB12" s="130"/>
      <c r="AC12" s="130"/>
      <c r="AD12" s="130"/>
      <c r="AE12" s="130"/>
      <c r="AF12" s="130"/>
      <c r="AG12" s="130"/>
      <c r="AH12" s="130"/>
      <c r="AI12" s="130"/>
      <c r="AJ12" s="130"/>
      <c r="AK12" s="131"/>
      <c r="AL12" s="131"/>
      <c r="AM12" s="131"/>
      <c r="AN12" s="131"/>
      <c r="AO12" s="131"/>
      <c r="AP12" s="131"/>
      <c r="AQ12" s="131"/>
      <c r="AR12" s="131"/>
      <c r="AS12" s="131"/>
      <c r="AT12" s="131"/>
      <c r="AU12" s="131"/>
      <c r="AV12" s="131"/>
      <c r="AW12" s="131"/>
      <c r="AX12" s="131"/>
    </row>
    <row r="13" spans="2:141">
      <c r="B13" s="426" t="s">
        <v>771</v>
      </c>
      <c r="C13" s="426"/>
      <c r="D13" s="426"/>
      <c r="E13" s="426"/>
      <c r="F13" s="426"/>
      <c r="G13" s="426"/>
      <c r="H13" s="426"/>
      <c r="I13" s="426"/>
      <c r="J13" s="426"/>
      <c r="K13" s="426"/>
      <c r="L13" s="426"/>
      <c r="M13" s="426"/>
      <c r="N13" s="426"/>
      <c r="O13" s="426"/>
      <c r="P13" s="426"/>
      <c r="Q13" s="426"/>
      <c r="R13" s="426"/>
      <c r="S13" s="426"/>
      <c r="T13" s="426"/>
      <c r="U13" s="426"/>
      <c r="V13" s="155"/>
      <c r="W13" s="428" t="s">
        <v>772</v>
      </c>
      <c r="X13" s="428"/>
      <c r="Y13" s="428"/>
      <c r="Z13" s="428"/>
      <c r="AA13" s="428"/>
      <c r="AB13" s="428"/>
      <c r="AC13" s="428"/>
      <c r="AD13" s="428"/>
      <c r="AE13" s="428"/>
      <c r="AF13" s="428"/>
      <c r="AG13" s="428"/>
      <c r="AH13" s="428"/>
      <c r="AI13" s="428"/>
      <c r="AJ13" s="428"/>
      <c r="AK13" s="428" t="s">
        <v>773</v>
      </c>
      <c r="AL13" s="428"/>
      <c r="AM13" s="428"/>
      <c r="AN13" s="428"/>
      <c r="AO13" s="428"/>
      <c r="AP13" s="428"/>
      <c r="AQ13" s="428"/>
      <c r="AR13" s="428"/>
      <c r="AS13" s="428"/>
      <c r="AT13" s="428"/>
      <c r="AU13" s="428"/>
      <c r="AV13" s="428"/>
      <c r="AW13" s="428"/>
      <c r="AX13" s="428"/>
      <c r="AY13" s="428" t="s">
        <v>774</v>
      </c>
      <c r="AZ13" s="428"/>
      <c r="BA13" s="428"/>
      <c r="BB13" s="428"/>
      <c r="BC13" s="428"/>
      <c r="BD13" s="428"/>
      <c r="BE13" s="428"/>
      <c r="BF13" s="428"/>
      <c r="BG13" s="428"/>
      <c r="BH13" s="428"/>
      <c r="BI13" s="428"/>
      <c r="BJ13" s="428"/>
      <c r="BK13" s="428"/>
      <c r="BL13" s="428"/>
      <c r="BM13" s="423" t="s">
        <v>775</v>
      </c>
      <c r="BN13" s="424"/>
      <c r="BO13" s="424"/>
      <c r="BP13" s="424"/>
      <c r="BQ13" s="424"/>
      <c r="BR13" s="424"/>
      <c r="BS13" s="424"/>
      <c r="BT13" s="424"/>
      <c r="BU13" s="424"/>
      <c r="BV13" s="424"/>
      <c r="BW13" s="424"/>
      <c r="BX13" s="424"/>
      <c r="BY13" s="424"/>
      <c r="BZ13" s="424"/>
      <c r="CA13" s="424"/>
      <c r="CB13" s="425"/>
      <c r="CC13" s="360" t="s">
        <v>776</v>
      </c>
      <c r="CD13" s="360"/>
      <c r="CE13" s="360"/>
      <c r="CF13" s="360"/>
      <c r="CG13" s="360"/>
      <c r="CH13" s="360"/>
      <c r="CI13" s="360"/>
      <c r="CJ13" s="360"/>
      <c r="CK13" s="360"/>
      <c r="CL13" s="423" t="s">
        <v>777</v>
      </c>
      <c r="CM13" s="424"/>
      <c r="CN13" s="424"/>
      <c r="CO13" s="424"/>
      <c r="CP13" s="424"/>
      <c r="CQ13" s="424"/>
      <c r="CR13" s="424"/>
      <c r="CS13" s="424"/>
      <c r="CT13" s="424"/>
      <c r="CU13" s="424"/>
      <c r="CV13" s="424"/>
      <c r="CW13" s="424"/>
      <c r="CX13" s="424"/>
      <c r="CY13" s="424"/>
      <c r="CZ13" s="424"/>
      <c r="DA13" s="425"/>
      <c r="DB13" s="360" t="s">
        <v>778</v>
      </c>
      <c r="DC13" s="360"/>
      <c r="DD13" s="360"/>
      <c r="DE13" s="360"/>
      <c r="DF13" s="360"/>
      <c r="DG13" s="360"/>
      <c r="DH13" s="360"/>
      <c r="DI13" s="360"/>
      <c r="DJ13" s="360"/>
      <c r="DK13" s="360" t="s">
        <v>779</v>
      </c>
      <c r="DL13" s="360"/>
      <c r="DM13" s="423" t="s">
        <v>780</v>
      </c>
      <c r="DN13" s="424"/>
      <c r="DO13" s="425"/>
      <c r="DP13" s="427" t="s">
        <v>781</v>
      </c>
      <c r="DQ13" s="427"/>
      <c r="DR13" s="427"/>
      <c r="DS13" s="427"/>
      <c r="DT13" s="427" t="s">
        <v>782</v>
      </c>
      <c r="DU13" s="427"/>
      <c r="DV13" s="427" t="s">
        <v>783</v>
      </c>
      <c r="DW13" s="427"/>
      <c r="DX13" s="427"/>
      <c r="DY13" s="427" t="s">
        <v>784</v>
      </c>
      <c r="DZ13" s="427"/>
      <c r="EA13" s="427"/>
      <c r="EB13" s="427"/>
      <c r="EC13" s="427"/>
      <c r="ED13" s="427"/>
      <c r="EE13" s="427"/>
      <c r="EF13" s="427"/>
      <c r="EG13" s="427"/>
      <c r="EH13" s="420" t="s">
        <v>785</v>
      </c>
      <c r="EI13" s="421"/>
      <c r="EJ13" s="421"/>
      <c r="EK13" s="422"/>
    </row>
    <row r="14" spans="2:141">
      <c r="B14" s="149">
        <v>1</v>
      </c>
      <c r="C14" s="149">
        <v>2</v>
      </c>
      <c r="D14" s="149">
        <v>3</v>
      </c>
      <c r="E14" s="149">
        <v>4</v>
      </c>
      <c r="F14" s="149">
        <v>5</v>
      </c>
      <c r="G14" s="149">
        <v>6</v>
      </c>
      <c r="H14" s="149">
        <v>7</v>
      </c>
      <c r="I14" s="149">
        <v>8</v>
      </c>
      <c r="J14" s="149">
        <v>9</v>
      </c>
      <c r="K14" s="149">
        <v>10</v>
      </c>
      <c r="L14" s="149">
        <v>11</v>
      </c>
      <c r="M14" s="149">
        <v>12</v>
      </c>
      <c r="N14" s="149">
        <v>13</v>
      </c>
      <c r="O14" s="149">
        <v>14</v>
      </c>
      <c r="P14" s="149">
        <v>15</v>
      </c>
      <c r="Q14" s="149">
        <v>16</v>
      </c>
      <c r="R14" s="149">
        <v>17</v>
      </c>
      <c r="S14" s="149">
        <v>18</v>
      </c>
      <c r="T14" s="149">
        <v>19</v>
      </c>
      <c r="U14" s="149">
        <v>20</v>
      </c>
      <c r="V14" s="149">
        <v>21</v>
      </c>
      <c r="W14" s="149">
        <v>22</v>
      </c>
      <c r="X14" s="149">
        <v>23</v>
      </c>
      <c r="Y14" s="149">
        <v>24</v>
      </c>
      <c r="Z14" s="149">
        <v>25</v>
      </c>
      <c r="AA14" s="149">
        <v>26</v>
      </c>
      <c r="AB14" s="149">
        <v>27</v>
      </c>
      <c r="AC14" s="149">
        <v>28</v>
      </c>
      <c r="AD14" s="149">
        <v>29</v>
      </c>
      <c r="AE14" s="149">
        <v>30</v>
      </c>
      <c r="AF14" s="149">
        <v>31</v>
      </c>
      <c r="AG14" s="149">
        <v>32</v>
      </c>
      <c r="AH14" s="149">
        <v>33</v>
      </c>
      <c r="AI14" s="149">
        <v>34</v>
      </c>
      <c r="AJ14" s="149">
        <v>35</v>
      </c>
      <c r="AK14" s="149">
        <v>36</v>
      </c>
      <c r="AL14" s="149">
        <v>37</v>
      </c>
      <c r="AM14" s="149">
        <v>38</v>
      </c>
      <c r="AN14" s="149">
        <v>39</v>
      </c>
      <c r="AO14" s="149">
        <v>40</v>
      </c>
      <c r="AP14" s="149">
        <v>41</v>
      </c>
      <c r="AQ14" s="149">
        <v>42</v>
      </c>
      <c r="AR14" s="149">
        <v>43</v>
      </c>
      <c r="AS14" s="149">
        <v>44</v>
      </c>
      <c r="AT14" s="149">
        <v>45</v>
      </c>
      <c r="AU14" s="149">
        <v>46</v>
      </c>
      <c r="AV14" s="149">
        <v>47</v>
      </c>
      <c r="AW14" s="149">
        <v>48</v>
      </c>
      <c r="AX14" s="149">
        <v>49</v>
      </c>
      <c r="AY14" s="149">
        <v>50</v>
      </c>
      <c r="AZ14" s="149">
        <v>51</v>
      </c>
      <c r="BA14" s="149">
        <v>52</v>
      </c>
      <c r="BB14" s="149">
        <v>53</v>
      </c>
      <c r="BC14" s="149">
        <v>54</v>
      </c>
      <c r="BD14" s="149">
        <v>55</v>
      </c>
      <c r="BE14" s="149">
        <v>56</v>
      </c>
      <c r="BF14" s="149">
        <v>57</v>
      </c>
      <c r="BG14" s="149">
        <v>58</v>
      </c>
      <c r="BH14" s="149">
        <v>59</v>
      </c>
      <c r="BI14" s="149">
        <v>60</v>
      </c>
      <c r="BJ14" s="149">
        <v>61</v>
      </c>
      <c r="BK14" s="149">
        <v>62</v>
      </c>
      <c r="BL14" s="149">
        <v>63</v>
      </c>
      <c r="BM14" s="149">
        <v>64</v>
      </c>
      <c r="BN14" s="149">
        <v>65</v>
      </c>
      <c r="BO14" s="149">
        <v>66</v>
      </c>
      <c r="BP14" s="149">
        <v>67</v>
      </c>
      <c r="BQ14" s="149">
        <v>68</v>
      </c>
      <c r="BR14" s="149">
        <v>69</v>
      </c>
      <c r="BS14" s="149">
        <v>70</v>
      </c>
      <c r="BT14" s="149">
        <v>71</v>
      </c>
      <c r="BU14" s="149">
        <v>72</v>
      </c>
      <c r="BV14" s="149">
        <v>73</v>
      </c>
      <c r="BW14" s="149">
        <v>74</v>
      </c>
      <c r="BX14" s="149">
        <v>75</v>
      </c>
      <c r="BY14" s="149">
        <v>76</v>
      </c>
      <c r="BZ14" s="149">
        <v>77</v>
      </c>
      <c r="CA14" s="149">
        <v>78</v>
      </c>
      <c r="CB14" s="149">
        <v>79</v>
      </c>
      <c r="CC14" s="149">
        <v>80</v>
      </c>
      <c r="CD14" s="149">
        <v>81</v>
      </c>
      <c r="CE14" s="149">
        <v>82</v>
      </c>
      <c r="CF14" s="149">
        <v>83</v>
      </c>
      <c r="CG14" s="149">
        <v>84</v>
      </c>
      <c r="CH14" s="149">
        <v>85</v>
      </c>
      <c r="CI14" s="149">
        <v>86</v>
      </c>
      <c r="CJ14" s="149">
        <v>87</v>
      </c>
      <c r="CK14" s="149">
        <v>88</v>
      </c>
      <c r="CL14" s="149">
        <v>89</v>
      </c>
      <c r="CM14" s="149">
        <v>90</v>
      </c>
      <c r="CN14" s="149">
        <v>91</v>
      </c>
      <c r="CO14" s="149">
        <v>92</v>
      </c>
      <c r="CP14" s="149">
        <v>93</v>
      </c>
      <c r="CQ14" s="149">
        <v>94</v>
      </c>
      <c r="CR14" s="149">
        <v>95</v>
      </c>
      <c r="CS14" s="149">
        <v>96</v>
      </c>
      <c r="CT14" s="149">
        <v>97</v>
      </c>
      <c r="CU14" s="149">
        <v>98</v>
      </c>
      <c r="CV14" s="149">
        <v>99</v>
      </c>
      <c r="CW14" s="149">
        <v>100</v>
      </c>
      <c r="CX14" s="149">
        <v>101</v>
      </c>
      <c r="CY14" s="149">
        <v>102</v>
      </c>
      <c r="CZ14" s="149">
        <v>103</v>
      </c>
      <c r="DA14" s="149">
        <v>104</v>
      </c>
      <c r="DB14" s="149">
        <v>105</v>
      </c>
      <c r="DC14" s="149">
        <v>106</v>
      </c>
      <c r="DD14" s="149">
        <v>107</v>
      </c>
      <c r="DE14" s="149">
        <v>108</v>
      </c>
      <c r="DF14" s="149">
        <v>109</v>
      </c>
      <c r="DG14" s="149">
        <v>110</v>
      </c>
      <c r="DH14" s="149">
        <v>111</v>
      </c>
      <c r="DI14" s="149">
        <v>112</v>
      </c>
      <c r="DJ14" s="149">
        <v>113</v>
      </c>
      <c r="DK14" s="149">
        <v>114</v>
      </c>
      <c r="DL14" s="149">
        <v>115</v>
      </c>
      <c r="DM14" s="149">
        <v>116</v>
      </c>
      <c r="DN14" s="149">
        <v>117</v>
      </c>
      <c r="DO14" s="149">
        <v>118</v>
      </c>
      <c r="DP14" s="149">
        <v>119</v>
      </c>
      <c r="DQ14" s="149">
        <v>120</v>
      </c>
      <c r="DR14" s="149">
        <v>121</v>
      </c>
      <c r="DS14" s="149">
        <v>122</v>
      </c>
      <c r="DT14" s="149">
        <v>123</v>
      </c>
      <c r="DU14" s="149">
        <v>124</v>
      </c>
      <c r="DV14" s="149">
        <v>125</v>
      </c>
      <c r="DW14" s="149">
        <v>126</v>
      </c>
      <c r="DX14" s="149">
        <v>127</v>
      </c>
      <c r="DY14" s="149">
        <v>128</v>
      </c>
      <c r="DZ14" s="149">
        <v>129</v>
      </c>
      <c r="EA14" s="149">
        <v>130</v>
      </c>
      <c r="EB14" s="149">
        <v>131</v>
      </c>
      <c r="EC14" s="149">
        <v>132</v>
      </c>
      <c r="ED14" s="149">
        <v>133</v>
      </c>
      <c r="EE14" s="149">
        <v>134</v>
      </c>
      <c r="EF14" s="149">
        <v>135</v>
      </c>
      <c r="EG14" s="149">
        <v>136</v>
      </c>
      <c r="EH14" s="281">
        <v>137</v>
      </c>
      <c r="EI14" s="281">
        <v>138</v>
      </c>
      <c r="EJ14" s="281">
        <v>139</v>
      </c>
      <c r="EK14" s="281">
        <v>140</v>
      </c>
    </row>
    <row r="15" spans="2:141" s="36" customFormat="1" ht="72.599999999999994">
      <c r="B15" s="121" t="s">
        <v>786</v>
      </c>
      <c r="C15" s="121" t="s">
        <v>787</v>
      </c>
      <c r="D15" s="121" t="s">
        <v>146</v>
      </c>
      <c r="E15" s="121" t="s">
        <v>788</v>
      </c>
      <c r="F15" s="121" t="s">
        <v>789</v>
      </c>
      <c r="G15" s="27" t="s">
        <v>790</v>
      </c>
      <c r="H15" s="27" t="s">
        <v>791</v>
      </c>
      <c r="I15" s="121" t="s">
        <v>792</v>
      </c>
      <c r="J15" s="121" t="s">
        <v>793</v>
      </c>
      <c r="K15" s="121" t="s">
        <v>794</v>
      </c>
      <c r="L15" s="121" t="s">
        <v>795</v>
      </c>
      <c r="M15" s="178" t="s">
        <v>796</v>
      </c>
      <c r="N15" s="121" t="s">
        <v>797</v>
      </c>
      <c r="O15" s="121" t="s">
        <v>798</v>
      </c>
      <c r="P15" s="121" t="s">
        <v>799</v>
      </c>
      <c r="Q15" s="121" t="s">
        <v>800</v>
      </c>
      <c r="R15" s="121" t="s">
        <v>801</v>
      </c>
      <c r="S15" s="121" t="s">
        <v>802</v>
      </c>
      <c r="T15" s="121" t="s">
        <v>803</v>
      </c>
      <c r="U15" s="121" t="s">
        <v>804</v>
      </c>
      <c r="V15" s="121" t="s">
        <v>805</v>
      </c>
      <c r="W15" s="25" t="s">
        <v>806</v>
      </c>
      <c r="X15" s="25" t="s">
        <v>9</v>
      </c>
      <c r="Y15" s="25" t="s">
        <v>10</v>
      </c>
      <c r="Z15" s="25" t="s">
        <v>11</v>
      </c>
      <c r="AA15" s="25" t="s">
        <v>12</v>
      </c>
      <c r="AB15" s="25" t="s">
        <v>13</v>
      </c>
      <c r="AC15" s="25" t="s">
        <v>14</v>
      </c>
      <c r="AD15" s="27" t="s">
        <v>807</v>
      </c>
      <c r="AE15" s="27" t="s">
        <v>808</v>
      </c>
      <c r="AF15" s="25" t="s">
        <v>15</v>
      </c>
      <c r="AG15" s="25" t="s">
        <v>16</v>
      </c>
      <c r="AH15" s="25" t="s">
        <v>17</v>
      </c>
      <c r="AI15" s="27" t="s">
        <v>809</v>
      </c>
      <c r="AJ15" s="27" t="s">
        <v>810</v>
      </c>
      <c r="AK15" s="25" t="s">
        <v>806</v>
      </c>
      <c r="AL15" s="25" t="s">
        <v>9</v>
      </c>
      <c r="AM15" s="25" t="s">
        <v>10</v>
      </c>
      <c r="AN15" s="25" t="s">
        <v>11</v>
      </c>
      <c r="AO15" s="25" t="s">
        <v>12</v>
      </c>
      <c r="AP15" s="25" t="s">
        <v>13</v>
      </c>
      <c r="AQ15" s="25" t="s">
        <v>14</v>
      </c>
      <c r="AR15" s="121" t="s">
        <v>807</v>
      </c>
      <c r="AS15" s="121" t="s">
        <v>808</v>
      </c>
      <c r="AT15" s="25" t="s">
        <v>15</v>
      </c>
      <c r="AU15" s="25" t="s">
        <v>16</v>
      </c>
      <c r="AV15" s="25" t="s">
        <v>17</v>
      </c>
      <c r="AW15" s="121" t="s">
        <v>809</v>
      </c>
      <c r="AX15" s="121" t="s">
        <v>810</v>
      </c>
      <c r="AY15" s="25" t="s">
        <v>806</v>
      </c>
      <c r="AZ15" s="25" t="s">
        <v>9</v>
      </c>
      <c r="BA15" s="25" t="s">
        <v>10</v>
      </c>
      <c r="BB15" s="25" t="s">
        <v>11</v>
      </c>
      <c r="BC15" s="25" t="s">
        <v>12</v>
      </c>
      <c r="BD15" s="25" t="s">
        <v>13</v>
      </c>
      <c r="BE15" s="25" t="s">
        <v>14</v>
      </c>
      <c r="BF15" s="121" t="s">
        <v>807</v>
      </c>
      <c r="BG15" s="121" t="s">
        <v>808</v>
      </c>
      <c r="BH15" s="25" t="s">
        <v>15</v>
      </c>
      <c r="BI15" s="25" t="s">
        <v>16</v>
      </c>
      <c r="BJ15" s="25" t="s">
        <v>17</v>
      </c>
      <c r="BK15" s="121" t="s">
        <v>809</v>
      </c>
      <c r="BL15" s="121" t="s">
        <v>810</v>
      </c>
      <c r="BM15" s="121" t="s">
        <v>811</v>
      </c>
      <c r="BN15" s="121" t="s">
        <v>812</v>
      </c>
      <c r="BO15" s="121" t="s">
        <v>325</v>
      </c>
      <c r="BP15" s="121" t="s">
        <v>326</v>
      </c>
      <c r="BQ15" s="121" t="s">
        <v>813</v>
      </c>
      <c r="BR15" s="121" t="s">
        <v>814</v>
      </c>
      <c r="BS15" s="121" t="s">
        <v>815</v>
      </c>
      <c r="BT15" s="121" t="s">
        <v>333</v>
      </c>
      <c r="BU15" s="121" t="s">
        <v>816</v>
      </c>
      <c r="BV15" s="25" t="s">
        <v>9</v>
      </c>
      <c r="BW15" s="25" t="s">
        <v>10</v>
      </c>
      <c r="BX15" s="25" t="s">
        <v>11</v>
      </c>
      <c r="BY15" s="25" t="s">
        <v>12</v>
      </c>
      <c r="BZ15" s="25" t="s">
        <v>13</v>
      </c>
      <c r="CA15" s="25" t="s">
        <v>14</v>
      </c>
      <c r="CB15" s="121" t="s">
        <v>807</v>
      </c>
      <c r="CC15" s="121" t="s">
        <v>817</v>
      </c>
      <c r="CD15" s="121" t="s">
        <v>333</v>
      </c>
      <c r="CE15" s="25" t="s">
        <v>9</v>
      </c>
      <c r="CF15" s="25" t="s">
        <v>10</v>
      </c>
      <c r="CG15" s="25" t="s">
        <v>11</v>
      </c>
      <c r="CH15" s="25" t="s">
        <v>12</v>
      </c>
      <c r="CI15" s="25" t="s">
        <v>13</v>
      </c>
      <c r="CJ15" s="25" t="s">
        <v>14</v>
      </c>
      <c r="CK15" s="121" t="s">
        <v>807</v>
      </c>
      <c r="CL15" s="121" t="s">
        <v>811</v>
      </c>
      <c r="CM15" s="121" t="s">
        <v>818</v>
      </c>
      <c r="CN15" s="121" t="s">
        <v>325</v>
      </c>
      <c r="CO15" s="121" t="s">
        <v>326</v>
      </c>
      <c r="CP15" s="121" t="s">
        <v>813</v>
      </c>
      <c r="CQ15" s="121" t="s">
        <v>814</v>
      </c>
      <c r="CR15" s="121" t="s">
        <v>815</v>
      </c>
      <c r="CS15" s="121" t="s">
        <v>333</v>
      </c>
      <c r="CT15" s="121" t="s">
        <v>816</v>
      </c>
      <c r="CU15" s="25" t="s">
        <v>9</v>
      </c>
      <c r="CV15" s="25" t="s">
        <v>10</v>
      </c>
      <c r="CW15" s="25" t="s">
        <v>11</v>
      </c>
      <c r="CX15" s="25" t="s">
        <v>12</v>
      </c>
      <c r="CY15" s="25" t="s">
        <v>13</v>
      </c>
      <c r="CZ15" s="25" t="s">
        <v>14</v>
      </c>
      <c r="DA15" s="121" t="s">
        <v>807</v>
      </c>
      <c r="DB15" s="121" t="s">
        <v>819</v>
      </c>
      <c r="DC15" s="121" t="s">
        <v>333</v>
      </c>
      <c r="DD15" s="25" t="s">
        <v>9</v>
      </c>
      <c r="DE15" s="25" t="s">
        <v>10</v>
      </c>
      <c r="DF15" s="25" t="s">
        <v>11</v>
      </c>
      <c r="DG15" s="25" t="s">
        <v>12</v>
      </c>
      <c r="DH15" s="25" t="s">
        <v>13</v>
      </c>
      <c r="DI15" s="25" t="s">
        <v>14</v>
      </c>
      <c r="DJ15" s="121" t="s">
        <v>807</v>
      </c>
      <c r="DK15" s="121" t="s">
        <v>820</v>
      </c>
      <c r="DL15" s="121" t="s">
        <v>821</v>
      </c>
      <c r="DM15" s="121" t="s">
        <v>822</v>
      </c>
      <c r="DN15" s="121" t="s">
        <v>823</v>
      </c>
      <c r="DO15" s="121" t="s">
        <v>824</v>
      </c>
      <c r="DP15" s="121" t="s">
        <v>825</v>
      </c>
      <c r="DQ15" s="121" t="s">
        <v>158</v>
      </c>
      <c r="DR15" s="121" t="s">
        <v>826</v>
      </c>
      <c r="DS15" s="121" t="s">
        <v>827</v>
      </c>
      <c r="DT15" s="121" t="s">
        <v>828</v>
      </c>
      <c r="DU15" s="121" t="s">
        <v>158</v>
      </c>
      <c r="DV15" s="121" t="s">
        <v>829</v>
      </c>
      <c r="DW15" s="121" t="s">
        <v>830</v>
      </c>
      <c r="DX15" s="121" t="s">
        <v>831</v>
      </c>
      <c r="DY15" s="121" t="s">
        <v>832</v>
      </c>
      <c r="DZ15" s="121" t="s">
        <v>830</v>
      </c>
      <c r="EA15" s="121" t="s">
        <v>833</v>
      </c>
      <c r="EB15" s="121" t="s">
        <v>834</v>
      </c>
      <c r="EC15" s="121" t="s">
        <v>835</v>
      </c>
      <c r="ED15" s="121" t="s">
        <v>836</v>
      </c>
      <c r="EE15" s="121" t="s">
        <v>837</v>
      </c>
      <c r="EF15" s="121" t="s">
        <v>838</v>
      </c>
      <c r="EG15" s="121" t="s">
        <v>839</v>
      </c>
      <c r="EH15" s="282" t="s">
        <v>840</v>
      </c>
      <c r="EI15" s="282" t="s">
        <v>841</v>
      </c>
      <c r="EJ15" s="282" t="s">
        <v>842</v>
      </c>
      <c r="EK15" s="282" t="s">
        <v>843</v>
      </c>
    </row>
    <row r="16" spans="2:141" s="127" customFormat="1">
      <c r="B16" s="132" t="s">
        <v>844</v>
      </c>
      <c r="C16" s="23" t="s">
        <v>845</v>
      </c>
      <c r="D16" s="23" t="s">
        <v>159</v>
      </c>
      <c r="E16" s="23" t="s">
        <v>846</v>
      </c>
      <c r="F16" s="23" t="s">
        <v>847</v>
      </c>
      <c r="G16" s="23"/>
      <c r="H16" s="23" t="s">
        <v>848</v>
      </c>
      <c r="I16" s="58">
        <v>0</v>
      </c>
      <c r="J16" s="58">
        <v>0</v>
      </c>
      <c r="K16" s="58">
        <v>1</v>
      </c>
      <c r="L16" s="58">
        <v>0</v>
      </c>
      <c r="M16" s="176"/>
      <c r="N16" s="23" t="s">
        <v>849</v>
      </c>
      <c r="O16" s="23" t="s">
        <v>850</v>
      </c>
      <c r="P16" s="23" t="s">
        <v>851</v>
      </c>
      <c r="Q16" s="56" t="s">
        <v>848</v>
      </c>
      <c r="R16" s="133" t="s">
        <v>848</v>
      </c>
      <c r="S16" s="133" t="s">
        <v>848</v>
      </c>
      <c r="T16" s="133" t="s">
        <v>848</v>
      </c>
      <c r="U16" s="133" t="s">
        <v>848</v>
      </c>
      <c r="V16" s="133" t="s">
        <v>848</v>
      </c>
      <c r="W16" s="55">
        <v>0</v>
      </c>
      <c r="X16" s="55">
        <v>0</v>
      </c>
      <c r="Y16" s="55">
        <v>0</v>
      </c>
      <c r="Z16" s="55">
        <v>0</v>
      </c>
      <c r="AA16" s="55">
        <v>0</v>
      </c>
      <c r="AB16" s="55">
        <v>12.285891746983154</v>
      </c>
      <c r="AC16" s="55">
        <v>12.285891746983154</v>
      </c>
      <c r="AD16" s="59">
        <f t="shared" ref="AD16:AD79" si="0">SUM(X16:AC16)</f>
        <v>24.571783493966308</v>
      </c>
      <c r="AE16" s="55">
        <v>0</v>
      </c>
      <c r="AF16" s="55"/>
      <c r="AG16" s="55"/>
      <c r="AH16" s="55"/>
      <c r="AI16" s="59">
        <f t="shared" ref="AI16:AI79" si="1">SUM(AF16:AH16,AD16,W16)</f>
        <v>24.571783493966308</v>
      </c>
      <c r="AJ16" s="55">
        <v>0</v>
      </c>
      <c r="AK16" s="55">
        <v>0</v>
      </c>
      <c r="AL16" s="55">
        <v>0</v>
      </c>
      <c r="AM16" s="55">
        <v>0</v>
      </c>
      <c r="AN16" s="55">
        <v>0</v>
      </c>
      <c r="AO16" s="55">
        <v>0</v>
      </c>
      <c r="AP16" s="55">
        <v>14.579050966222862</v>
      </c>
      <c r="AQ16" s="55">
        <v>14.87063198554732</v>
      </c>
      <c r="AR16" s="59">
        <f t="shared" ref="AR16:AR79" si="2">SUM(AL16:AQ16)</f>
        <v>29.449682951770182</v>
      </c>
      <c r="AS16" s="55">
        <v>0</v>
      </c>
      <c r="AT16" s="55"/>
      <c r="AU16" s="55"/>
      <c r="AV16" s="55"/>
      <c r="AW16" s="59">
        <f t="shared" ref="AW16:AW79" si="3">SUM(AT16:AV16,AR16,AK16)</f>
        <v>29.449682951770182</v>
      </c>
      <c r="AX16" s="55"/>
      <c r="AY16" s="55"/>
      <c r="AZ16" s="55"/>
      <c r="BA16" s="55"/>
      <c r="BB16" s="55"/>
      <c r="BC16" s="55"/>
      <c r="BD16" s="55"/>
      <c r="BE16" s="55"/>
      <c r="BF16" s="59">
        <f t="shared" ref="BF16:BF79" si="4">SUM(AZ16:BE16)</f>
        <v>0</v>
      </c>
      <c r="BG16" s="55"/>
      <c r="BH16" s="55"/>
      <c r="BI16" s="55"/>
      <c r="BJ16" s="55"/>
      <c r="BK16" s="59">
        <f t="shared" ref="BK16:BK79" si="5">SUM(BH16:BJ16,BF16,AY16)</f>
        <v>0</v>
      </c>
      <c r="BL16" s="55"/>
      <c r="BM16" s="23" t="s">
        <v>852</v>
      </c>
      <c r="BN16" s="23" t="s">
        <v>281</v>
      </c>
      <c r="BO16" s="23" t="s">
        <v>853</v>
      </c>
      <c r="BP16" s="23" t="s">
        <v>853</v>
      </c>
      <c r="BQ16" s="23" t="s">
        <v>853</v>
      </c>
      <c r="BR16" s="23"/>
      <c r="BS16" s="57"/>
      <c r="BT16" s="135" t="s">
        <v>282</v>
      </c>
      <c r="BU16" s="58">
        <v>1</v>
      </c>
      <c r="BV16" s="57">
        <v>0</v>
      </c>
      <c r="BW16" s="57">
        <v>0</v>
      </c>
      <c r="BX16" s="57">
        <v>0</v>
      </c>
      <c r="BY16" s="57">
        <v>0</v>
      </c>
      <c r="BZ16" s="57">
        <v>0</v>
      </c>
      <c r="CA16" s="57">
        <v>0</v>
      </c>
      <c r="CB16" s="67">
        <v>0</v>
      </c>
      <c r="CC16" s="134"/>
      <c r="CD16" s="134"/>
      <c r="CE16" s="57"/>
      <c r="CF16" s="57"/>
      <c r="CG16" s="57"/>
      <c r="CH16" s="57"/>
      <c r="CI16" s="57"/>
      <c r="CJ16" s="57"/>
      <c r="CK16" s="67"/>
      <c r="CL16" s="23"/>
      <c r="CM16" s="23"/>
      <c r="CN16" s="23"/>
      <c r="CO16" s="23"/>
      <c r="CP16" s="23"/>
      <c r="CQ16" s="23"/>
      <c r="CR16" s="57"/>
      <c r="CS16" s="134"/>
      <c r="CT16" s="58"/>
      <c r="CU16" s="57"/>
      <c r="CV16" s="57"/>
      <c r="CW16" s="57"/>
      <c r="CX16" s="57"/>
      <c r="CY16" s="57"/>
      <c r="CZ16" s="57"/>
      <c r="DA16" s="67"/>
      <c r="DB16" s="23"/>
      <c r="DC16" s="23"/>
      <c r="DD16" s="57"/>
      <c r="DE16" s="57"/>
      <c r="DF16" s="57"/>
      <c r="DG16" s="57"/>
      <c r="DH16" s="57"/>
      <c r="DI16" s="57"/>
      <c r="DJ16" s="67"/>
      <c r="DK16" s="23" t="s">
        <v>849</v>
      </c>
      <c r="DL16" s="55">
        <v>0</v>
      </c>
      <c r="DM16" s="55">
        <v>0</v>
      </c>
      <c r="DN16" s="55">
        <v>0</v>
      </c>
      <c r="DO16" s="59">
        <v>0</v>
      </c>
      <c r="DP16" s="23" t="s">
        <v>849</v>
      </c>
      <c r="DQ16" s="57"/>
      <c r="DR16" s="57"/>
      <c r="DS16" s="57"/>
      <c r="DT16" s="23" t="s">
        <v>854</v>
      </c>
      <c r="DU16" s="57"/>
      <c r="DV16" s="23" t="s">
        <v>849</v>
      </c>
      <c r="DW16" s="23" t="s">
        <v>854</v>
      </c>
      <c r="DX16" s="57"/>
      <c r="DY16" s="23" t="s">
        <v>849</v>
      </c>
      <c r="DZ16" s="23" t="s">
        <v>854</v>
      </c>
      <c r="EA16" s="56"/>
      <c r="EB16" s="57"/>
      <c r="EC16" s="57"/>
      <c r="ED16" s="23"/>
      <c r="EE16" s="57"/>
      <c r="EF16" s="57"/>
      <c r="EG16" s="57"/>
      <c r="EH16" s="23">
        <v>3295</v>
      </c>
      <c r="EI16" s="23"/>
      <c r="EJ16" s="23" t="s">
        <v>855</v>
      </c>
      <c r="EK16" s="23"/>
    </row>
    <row r="17" spans="2:141" s="127" customFormat="1" ht="29.1">
      <c r="B17" s="132" t="s">
        <v>856</v>
      </c>
      <c r="C17" s="23" t="s">
        <v>857</v>
      </c>
      <c r="D17" s="23" t="s">
        <v>159</v>
      </c>
      <c r="E17" s="23" t="s">
        <v>846</v>
      </c>
      <c r="F17" s="23" t="s">
        <v>847</v>
      </c>
      <c r="G17" s="23"/>
      <c r="H17" s="23" t="s">
        <v>848</v>
      </c>
      <c r="I17" s="58">
        <v>0</v>
      </c>
      <c r="J17" s="58">
        <v>0</v>
      </c>
      <c r="K17" s="58">
        <v>1</v>
      </c>
      <c r="L17" s="58">
        <v>0</v>
      </c>
      <c r="M17" s="176"/>
      <c r="N17" s="23" t="s">
        <v>858</v>
      </c>
      <c r="O17" s="23" t="s">
        <v>850</v>
      </c>
      <c r="P17" s="23" t="s">
        <v>851</v>
      </c>
      <c r="Q17" s="56">
        <v>47177</v>
      </c>
      <c r="R17" s="133">
        <v>47266</v>
      </c>
      <c r="S17" s="133">
        <v>47938</v>
      </c>
      <c r="T17" s="133" t="s">
        <v>848</v>
      </c>
      <c r="U17" s="133">
        <v>48638</v>
      </c>
      <c r="V17" s="133" t="s">
        <v>848</v>
      </c>
      <c r="W17" s="55">
        <v>0.10495822495057565</v>
      </c>
      <c r="X17" s="55">
        <v>1.6094004146837235E-2</v>
      </c>
      <c r="Y17" s="55">
        <v>1.5778434628652263E-2</v>
      </c>
      <c r="Z17" s="55">
        <v>0.1071138310514427</v>
      </c>
      <c r="AA17" s="55">
        <v>0.52566476211791358</v>
      </c>
      <c r="AB17" s="55">
        <v>9.3612024992840923E-2</v>
      </c>
      <c r="AC17" s="55">
        <v>3.9579658786703864E-3</v>
      </c>
      <c r="AD17" s="59">
        <f t="shared" si="0"/>
        <v>0.76222102281635706</v>
      </c>
      <c r="AE17" s="55">
        <v>3.2128009789803985E-2</v>
      </c>
      <c r="AF17" s="55"/>
      <c r="AG17" s="55"/>
      <c r="AH17" s="55"/>
      <c r="AI17" s="59">
        <f t="shared" si="1"/>
        <v>0.86717924776693267</v>
      </c>
      <c r="AJ17" s="55">
        <v>3.2128009789803985E-2</v>
      </c>
      <c r="AK17" s="55">
        <v>0.11506370661681571</v>
      </c>
      <c r="AL17" s="55">
        <v>1.7643550777592856E-2</v>
      </c>
      <c r="AM17" s="55">
        <v>1.76435498724902E-2</v>
      </c>
      <c r="AN17" s="55">
        <v>0.12217090161104691</v>
      </c>
      <c r="AO17" s="55">
        <v>0.61154900397787382</v>
      </c>
      <c r="AP17" s="55">
        <v>0.11108469059700787</v>
      </c>
      <c r="AQ17" s="55">
        <v>4.7906538007315112E-3</v>
      </c>
      <c r="AR17" s="59">
        <f t="shared" si="2"/>
        <v>0.88488235063674314</v>
      </c>
      <c r="AS17" s="55">
        <v>3.8887190270869287E-2</v>
      </c>
      <c r="AT17" s="55"/>
      <c r="AU17" s="55"/>
      <c r="AV17" s="55"/>
      <c r="AW17" s="59">
        <f t="shared" si="3"/>
        <v>0.9999460572535589</v>
      </c>
      <c r="AX17" s="55"/>
      <c r="AY17" s="55"/>
      <c r="AZ17" s="55"/>
      <c r="BA17" s="55"/>
      <c r="BB17" s="55"/>
      <c r="BC17" s="55"/>
      <c r="BD17" s="55"/>
      <c r="BE17" s="55"/>
      <c r="BF17" s="59">
        <f t="shared" si="4"/>
        <v>0</v>
      </c>
      <c r="BG17" s="55"/>
      <c r="BH17" s="55"/>
      <c r="BI17" s="55"/>
      <c r="BJ17" s="55"/>
      <c r="BK17" s="59">
        <f t="shared" si="5"/>
        <v>0</v>
      </c>
      <c r="BL17" s="55"/>
      <c r="BM17" s="23" t="s">
        <v>852</v>
      </c>
      <c r="BN17" s="23" t="s">
        <v>290</v>
      </c>
      <c r="BO17" s="23" t="s">
        <v>853</v>
      </c>
      <c r="BP17" s="23" t="s">
        <v>853</v>
      </c>
      <c r="BQ17" s="23" t="s">
        <v>853</v>
      </c>
      <c r="BR17" s="23"/>
      <c r="BS17" s="57"/>
      <c r="BT17" s="135" t="s">
        <v>859</v>
      </c>
      <c r="BU17" s="58">
        <v>1</v>
      </c>
      <c r="BV17" s="57">
        <v>0</v>
      </c>
      <c r="BW17" s="57">
        <v>0</v>
      </c>
      <c r="BX17" s="57">
        <v>0</v>
      </c>
      <c r="BY17" s="57">
        <v>14153</v>
      </c>
      <c r="BZ17" s="57">
        <v>0</v>
      </c>
      <c r="CA17" s="57">
        <v>0</v>
      </c>
      <c r="CB17" s="67">
        <v>14153</v>
      </c>
      <c r="CC17" s="134"/>
      <c r="CD17" s="134"/>
      <c r="CE17" s="57"/>
      <c r="CF17" s="57"/>
      <c r="CG17" s="57"/>
      <c r="CH17" s="57"/>
      <c r="CI17" s="57"/>
      <c r="CJ17" s="57"/>
      <c r="CK17" s="67"/>
      <c r="CL17" s="23"/>
      <c r="CM17" s="23"/>
      <c r="CN17" s="23"/>
      <c r="CO17" s="23"/>
      <c r="CP17" s="23"/>
      <c r="CQ17" s="23"/>
      <c r="CR17" s="57"/>
      <c r="CS17" s="134"/>
      <c r="CT17" s="58"/>
      <c r="CU17" s="57"/>
      <c r="CV17" s="57"/>
      <c r="CW17" s="57"/>
      <c r="CX17" s="57"/>
      <c r="CY17" s="57"/>
      <c r="CZ17" s="57"/>
      <c r="DA17" s="67"/>
      <c r="DB17" s="23"/>
      <c r="DC17" s="23"/>
      <c r="DD17" s="57"/>
      <c r="DE17" s="57"/>
      <c r="DF17" s="57"/>
      <c r="DG17" s="57"/>
      <c r="DH17" s="57"/>
      <c r="DI17" s="57"/>
      <c r="DJ17" s="67"/>
      <c r="DK17" s="23" t="s">
        <v>849</v>
      </c>
      <c r="DL17" s="55">
        <v>0</v>
      </c>
      <c r="DM17" s="55">
        <v>0.10495822495057565</v>
      </c>
      <c r="DN17" s="55">
        <v>0.76222102281635706</v>
      </c>
      <c r="DO17" s="59">
        <v>0.86717924776693267</v>
      </c>
      <c r="DP17" s="23" t="s">
        <v>858</v>
      </c>
      <c r="DQ17" s="57"/>
      <c r="DR17" s="57"/>
      <c r="DS17" s="57"/>
      <c r="DT17" s="23" t="s">
        <v>854</v>
      </c>
      <c r="DU17" s="57"/>
      <c r="DV17" s="23" t="s">
        <v>849</v>
      </c>
      <c r="DW17" s="23" t="s">
        <v>854</v>
      </c>
      <c r="DX17" s="57"/>
      <c r="DY17" s="23" t="s">
        <v>849</v>
      </c>
      <c r="DZ17" s="23" t="s">
        <v>854</v>
      </c>
      <c r="EA17" s="56"/>
      <c r="EB17" s="57"/>
      <c r="EC17" s="57"/>
      <c r="ED17" s="23"/>
      <c r="EE17" s="57"/>
      <c r="EF17" s="57"/>
      <c r="EG17" s="57"/>
      <c r="EH17" s="23">
        <v>953</v>
      </c>
      <c r="EI17" s="23"/>
      <c r="EJ17" s="23" t="s">
        <v>860</v>
      </c>
      <c r="EK17" s="23"/>
    </row>
    <row r="18" spans="2:141" s="127" customFormat="1">
      <c r="B18" s="132" t="s">
        <v>861</v>
      </c>
      <c r="C18" s="23" t="s">
        <v>862</v>
      </c>
      <c r="D18" s="23" t="s">
        <v>159</v>
      </c>
      <c r="E18" s="23" t="s">
        <v>846</v>
      </c>
      <c r="F18" s="23" t="s">
        <v>847</v>
      </c>
      <c r="G18" s="23"/>
      <c r="H18" s="23" t="s">
        <v>848</v>
      </c>
      <c r="I18" s="58">
        <v>1</v>
      </c>
      <c r="J18" s="58">
        <v>0</v>
      </c>
      <c r="K18" s="58">
        <v>0</v>
      </c>
      <c r="L18" s="58">
        <v>0</v>
      </c>
      <c r="M18" s="176"/>
      <c r="N18" s="23" t="s">
        <v>849</v>
      </c>
      <c r="O18" s="23" t="s">
        <v>850</v>
      </c>
      <c r="P18" s="23" t="s">
        <v>863</v>
      </c>
      <c r="Q18" s="56">
        <v>45817</v>
      </c>
      <c r="R18" s="133">
        <v>45845</v>
      </c>
      <c r="S18" s="133">
        <v>46499</v>
      </c>
      <c r="T18" s="133" t="s">
        <v>848</v>
      </c>
      <c r="U18" s="133">
        <v>46567</v>
      </c>
      <c r="V18" s="133" t="s">
        <v>848</v>
      </c>
      <c r="W18" s="55">
        <v>4.6114307677389323</v>
      </c>
      <c r="X18" s="55">
        <v>5.0428913462804821E-2</v>
      </c>
      <c r="Y18" s="55">
        <v>5.2612168629700445E-2</v>
      </c>
      <c r="Z18" s="55">
        <v>0.52813889499211475</v>
      </c>
      <c r="AA18" s="55">
        <v>1.0037940481290524</v>
      </c>
      <c r="AB18" s="55">
        <v>1.4791495387921021</v>
      </c>
      <c r="AC18" s="55">
        <v>1.9547190740793576</v>
      </c>
      <c r="AD18" s="59">
        <f t="shared" si="0"/>
        <v>5.0688426380851324</v>
      </c>
      <c r="AE18" s="55">
        <v>0.50159414897196442</v>
      </c>
      <c r="AF18" s="55"/>
      <c r="AG18" s="55"/>
      <c r="AH18" s="55"/>
      <c r="AI18" s="59">
        <f t="shared" si="1"/>
        <v>9.6802734058240638</v>
      </c>
      <c r="AJ18" s="55">
        <v>0.50159414897196442</v>
      </c>
      <c r="AK18" s="55">
        <v>5.0554238811939776</v>
      </c>
      <c r="AL18" s="55">
        <v>5.5284259108053228E-2</v>
      </c>
      <c r="AM18" s="55">
        <v>5.8831274645732914E-2</v>
      </c>
      <c r="AN18" s="55">
        <v>0.60237977060180625</v>
      </c>
      <c r="AO18" s="55">
        <v>1.167796083304022</v>
      </c>
      <c r="AP18" s="55">
        <v>1.7552325021918223</v>
      </c>
      <c r="AQ18" s="55">
        <v>2.3659583353322047</v>
      </c>
      <c r="AR18" s="59">
        <f t="shared" si="2"/>
        <v>6.0054822251836413</v>
      </c>
      <c r="AS18" s="55">
        <v>0.60712092773383508</v>
      </c>
      <c r="AT18" s="55"/>
      <c r="AU18" s="55"/>
      <c r="AV18" s="55"/>
      <c r="AW18" s="59">
        <f t="shared" si="3"/>
        <v>11.060906106377619</v>
      </c>
      <c r="AX18" s="55"/>
      <c r="AY18" s="55"/>
      <c r="AZ18" s="55"/>
      <c r="BA18" s="55"/>
      <c r="BB18" s="55"/>
      <c r="BC18" s="55"/>
      <c r="BD18" s="55"/>
      <c r="BE18" s="55"/>
      <c r="BF18" s="59">
        <f t="shared" si="4"/>
        <v>0</v>
      </c>
      <c r="BG18" s="55"/>
      <c r="BH18" s="55"/>
      <c r="BI18" s="55"/>
      <c r="BJ18" s="55"/>
      <c r="BK18" s="59">
        <f t="shared" si="5"/>
        <v>0</v>
      </c>
      <c r="BL18" s="55"/>
      <c r="BM18" s="23" t="s">
        <v>864</v>
      </c>
      <c r="BN18" s="23" t="s">
        <v>865</v>
      </c>
      <c r="BO18" s="23" t="s">
        <v>582</v>
      </c>
      <c r="BP18" s="23" t="s">
        <v>462</v>
      </c>
      <c r="BQ18" s="23" t="s">
        <v>358</v>
      </c>
      <c r="BR18" s="23"/>
      <c r="BS18" s="57"/>
      <c r="BT18" s="135" t="s">
        <v>23</v>
      </c>
      <c r="BU18" s="58">
        <v>1</v>
      </c>
      <c r="BV18" s="57">
        <v>2</v>
      </c>
      <c r="BW18" s="57">
        <v>0</v>
      </c>
      <c r="BX18" s="57">
        <v>1</v>
      </c>
      <c r="BY18" s="57">
        <v>0</v>
      </c>
      <c r="BZ18" s="57">
        <v>0</v>
      </c>
      <c r="CA18" s="57">
        <v>0</v>
      </c>
      <c r="CB18" s="67">
        <v>3</v>
      </c>
      <c r="CC18" s="134"/>
      <c r="CD18" s="134"/>
      <c r="CE18" s="57"/>
      <c r="CF18" s="57"/>
      <c r="CG18" s="57"/>
      <c r="CH18" s="57"/>
      <c r="CI18" s="57"/>
      <c r="CJ18" s="57"/>
      <c r="CK18" s="67"/>
      <c r="CL18" s="23"/>
      <c r="CM18" s="23"/>
      <c r="CN18" s="23"/>
      <c r="CO18" s="23"/>
      <c r="CP18" s="23"/>
      <c r="CQ18" s="23"/>
      <c r="CR18" s="57"/>
      <c r="CS18" s="134"/>
      <c r="CT18" s="58"/>
      <c r="CU18" s="57"/>
      <c r="CV18" s="57"/>
      <c r="CW18" s="57"/>
      <c r="CX18" s="57"/>
      <c r="CY18" s="57"/>
      <c r="CZ18" s="57"/>
      <c r="DA18" s="67"/>
      <c r="DB18" s="23"/>
      <c r="DC18" s="23"/>
      <c r="DD18" s="57"/>
      <c r="DE18" s="57"/>
      <c r="DF18" s="57"/>
      <c r="DG18" s="57"/>
      <c r="DH18" s="57"/>
      <c r="DI18" s="57"/>
      <c r="DJ18" s="67"/>
      <c r="DK18" s="23" t="s">
        <v>849</v>
      </c>
      <c r="DL18" s="55">
        <v>0</v>
      </c>
      <c r="DM18" s="55">
        <v>4.6114307677389323</v>
      </c>
      <c r="DN18" s="55">
        <v>5.0688426380851324</v>
      </c>
      <c r="DO18" s="59">
        <v>9.6802734058240638</v>
      </c>
      <c r="DP18" s="23" t="s">
        <v>849</v>
      </c>
      <c r="DQ18" s="57"/>
      <c r="DR18" s="57"/>
      <c r="DS18" s="57"/>
      <c r="DT18" s="23" t="s">
        <v>854</v>
      </c>
      <c r="DU18" s="57"/>
      <c r="DV18" s="23" t="s">
        <v>849</v>
      </c>
      <c r="DW18" s="23" t="s">
        <v>854</v>
      </c>
      <c r="DX18" s="57"/>
      <c r="DY18" s="23" t="s">
        <v>849</v>
      </c>
      <c r="DZ18" s="23" t="s">
        <v>854</v>
      </c>
      <c r="EA18" s="56"/>
      <c r="EB18" s="57"/>
      <c r="EC18" s="57"/>
      <c r="ED18" s="23"/>
      <c r="EE18" s="57"/>
      <c r="EF18" s="57"/>
      <c r="EG18" s="57"/>
      <c r="EH18" s="23">
        <v>753</v>
      </c>
      <c r="EI18" s="23" t="s">
        <v>463</v>
      </c>
      <c r="EJ18" s="23"/>
      <c r="EK18" s="23" t="s">
        <v>464</v>
      </c>
    </row>
    <row r="19" spans="2:141" s="127" customFormat="1" ht="29.1">
      <c r="B19" s="132" t="s">
        <v>866</v>
      </c>
      <c r="C19" s="23" t="s">
        <v>867</v>
      </c>
      <c r="D19" s="23" t="s">
        <v>155</v>
      </c>
      <c r="E19" s="23" t="s">
        <v>846</v>
      </c>
      <c r="F19" s="23" t="s">
        <v>847</v>
      </c>
      <c r="G19" s="23"/>
      <c r="H19" s="23" t="s">
        <v>848</v>
      </c>
      <c r="I19" s="58">
        <v>0</v>
      </c>
      <c r="J19" s="58">
        <v>0</v>
      </c>
      <c r="K19" s="58">
        <v>1</v>
      </c>
      <c r="L19" s="58">
        <v>0</v>
      </c>
      <c r="M19" s="176"/>
      <c r="N19" s="23" t="s">
        <v>849</v>
      </c>
      <c r="O19" s="23" t="s">
        <v>850</v>
      </c>
      <c r="P19" s="23" t="s">
        <v>851</v>
      </c>
      <c r="Q19" s="56" t="s">
        <v>848</v>
      </c>
      <c r="R19" s="133" t="s">
        <v>848</v>
      </c>
      <c r="S19" s="133" t="s">
        <v>848</v>
      </c>
      <c r="T19" s="133" t="s">
        <v>848</v>
      </c>
      <c r="U19" s="133" t="s">
        <v>848</v>
      </c>
      <c r="V19" s="133" t="s">
        <v>848</v>
      </c>
      <c r="W19" s="55">
        <v>0</v>
      </c>
      <c r="X19" s="55">
        <v>0.56462141780307706</v>
      </c>
      <c r="Y19" s="55">
        <v>0.58906597833614749</v>
      </c>
      <c r="Z19" s="55">
        <v>0.63603787896832198</v>
      </c>
      <c r="AA19" s="55">
        <v>0.68444769492597113</v>
      </c>
      <c r="AB19" s="55">
        <v>0.72950237512417926</v>
      </c>
      <c r="AC19" s="55">
        <v>0.77695358086484534</v>
      </c>
      <c r="AD19" s="59">
        <f t="shared" si="0"/>
        <v>3.9806289260225425</v>
      </c>
      <c r="AE19" s="55">
        <v>0</v>
      </c>
      <c r="AF19" s="55"/>
      <c r="AG19" s="55"/>
      <c r="AH19" s="55"/>
      <c r="AI19" s="59">
        <f t="shared" si="1"/>
        <v>3.9806289260225425</v>
      </c>
      <c r="AJ19" s="55">
        <v>0</v>
      </c>
      <c r="AK19" s="55">
        <v>0</v>
      </c>
      <c r="AL19" s="55">
        <v>0.61898372612776797</v>
      </c>
      <c r="AM19" s="55">
        <v>0.65869746977864818</v>
      </c>
      <c r="AN19" s="55">
        <v>0.72544619466573756</v>
      </c>
      <c r="AO19" s="55">
        <v>0.7962742345910524</v>
      </c>
      <c r="AP19" s="55">
        <v>0.86566384646255845</v>
      </c>
      <c r="AQ19" s="55">
        <v>0.94041124639824136</v>
      </c>
      <c r="AR19" s="59">
        <f t="shared" si="2"/>
        <v>4.6054767180240059</v>
      </c>
      <c r="AS19" s="55">
        <v>0</v>
      </c>
      <c r="AT19" s="55"/>
      <c r="AU19" s="55"/>
      <c r="AV19" s="55"/>
      <c r="AW19" s="59">
        <f t="shared" si="3"/>
        <v>4.6054767180240059</v>
      </c>
      <c r="AX19" s="55"/>
      <c r="AY19" s="55"/>
      <c r="AZ19" s="55"/>
      <c r="BA19" s="55"/>
      <c r="BB19" s="55"/>
      <c r="BC19" s="55"/>
      <c r="BD19" s="55"/>
      <c r="BE19" s="55"/>
      <c r="BF19" s="59">
        <f t="shared" si="4"/>
        <v>0</v>
      </c>
      <c r="BG19" s="55"/>
      <c r="BH19" s="55"/>
      <c r="BI19" s="55"/>
      <c r="BJ19" s="55"/>
      <c r="BK19" s="59">
        <f t="shared" si="5"/>
        <v>0</v>
      </c>
      <c r="BL19" s="55"/>
      <c r="BM19" s="23" t="s">
        <v>852</v>
      </c>
      <c r="BN19" s="23" t="s">
        <v>214</v>
      </c>
      <c r="BO19" s="23" t="s">
        <v>853</v>
      </c>
      <c r="BP19" s="23" t="s">
        <v>853</v>
      </c>
      <c r="BQ19" s="23" t="s">
        <v>311</v>
      </c>
      <c r="BR19" s="23"/>
      <c r="BS19" s="57"/>
      <c r="BT19" s="135" t="s">
        <v>212</v>
      </c>
      <c r="BU19" s="58">
        <v>1</v>
      </c>
      <c r="BV19" s="57">
        <v>0</v>
      </c>
      <c r="BW19" s="57">
        <v>0</v>
      </c>
      <c r="BX19" s="57">
        <v>0</v>
      </c>
      <c r="BY19" s="57">
        <v>0</v>
      </c>
      <c r="BZ19" s="57">
        <v>0</v>
      </c>
      <c r="CA19" s="57">
        <v>0</v>
      </c>
      <c r="CB19" s="67">
        <v>0</v>
      </c>
      <c r="CC19" s="134"/>
      <c r="CD19" s="134"/>
      <c r="CE19" s="57"/>
      <c r="CF19" s="57"/>
      <c r="CG19" s="57"/>
      <c r="CH19" s="57"/>
      <c r="CI19" s="57"/>
      <c r="CJ19" s="57"/>
      <c r="CK19" s="67"/>
      <c r="CL19" s="23"/>
      <c r="CM19" s="23"/>
      <c r="CN19" s="23"/>
      <c r="CO19" s="23"/>
      <c r="CP19" s="23"/>
      <c r="CQ19" s="23"/>
      <c r="CR19" s="57"/>
      <c r="CS19" s="134"/>
      <c r="CT19" s="58"/>
      <c r="CU19" s="57"/>
      <c r="CV19" s="57"/>
      <c r="CW19" s="57"/>
      <c r="CX19" s="57"/>
      <c r="CY19" s="57"/>
      <c r="CZ19" s="57"/>
      <c r="DA19" s="67"/>
      <c r="DB19" s="23"/>
      <c r="DC19" s="23"/>
      <c r="DD19" s="57"/>
      <c r="DE19" s="57"/>
      <c r="DF19" s="57"/>
      <c r="DG19" s="57"/>
      <c r="DH19" s="57"/>
      <c r="DI19" s="57"/>
      <c r="DJ19" s="67"/>
      <c r="DK19" s="23" t="s">
        <v>849</v>
      </c>
      <c r="DL19" s="55">
        <v>0</v>
      </c>
      <c r="DM19" s="55">
        <v>0</v>
      </c>
      <c r="DN19" s="55">
        <v>0</v>
      </c>
      <c r="DO19" s="59">
        <v>0</v>
      </c>
      <c r="DP19" s="23" t="s">
        <v>849</v>
      </c>
      <c r="DQ19" s="57"/>
      <c r="DR19" s="57"/>
      <c r="DS19" s="57"/>
      <c r="DT19" s="23" t="s">
        <v>854</v>
      </c>
      <c r="DU19" s="57"/>
      <c r="DV19" s="23" t="s">
        <v>849</v>
      </c>
      <c r="DW19" s="23" t="s">
        <v>854</v>
      </c>
      <c r="DX19" s="57"/>
      <c r="DY19" s="23" t="s">
        <v>858</v>
      </c>
      <c r="DZ19" s="23" t="s">
        <v>854</v>
      </c>
      <c r="EA19" s="56"/>
      <c r="EB19" s="57"/>
      <c r="EC19" s="57"/>
      <c r="ED19" s="23"/>
      <c r="EE19" s="57"/>
      <c r="EF19" s="57"/>
      <c r="EG19" s="57"/>
      <c r="EH19" s="23">
        <v>3281</v>
      </c>
      <c r="EI19" s="23"/>
      <c r="EJ19" s="23" t="s">
        <v>868</v>
      </c>
      <c r="EK19" s="23"/>
    </row>
    <row r="20" spans="2:141" s="127" customFormat="1">
      <c r="B20" s="132" t="s">
        <v>869</v>
      </c>
      <c r="C20" s="23" t="s">
        <v>870</v>
      </c>
      <c r="D20" s="23" t="s">
        <v>159</v>
      </c>
      <c r="E20" s="23" t="s">
        <v>846</v>
      </c>
      <c r="F20" s="23" t="s">
        <v>847</v>
      </c>
      <c r="G20" s="23"/>
      <c r="H20" s="23" t="s">
        <v>848</v>
      </c>
      <c r="I20" s="58">
        <v>0</v>
      </c>
      <c r="J20" s="58">
        <v>0</v>
      </c>
      <c r="K20" s="58">
        <v>1</v>
      </c>
      <c r="L20" s="58">
        <v>0</v>
      </c>
      <c r="M20" s="176"/>
      <c r="N20" s="23" t="s">
        <v>849</v>
      </c>
      <c r="O20" s="23" t="s">
        <v>850</v>
      </c>
      <c r="P20" s="23" t="s">
        <v>851</v>
      </c>
      <c r="Q20" s="56" t="s">
        <v>848</v>
      </c>
      <c r="R20" s="133" t="s">
        <v>848</v>
      </c>
      <c r="S20" s="133" t="s">
        <v>848</v>
      </c>
      <c r="T20" s="133" t="s">
        <v>848</v>
      </c>
      <c r="U20" s="133" t="s">
        <v>848</v>
      </c>
      <c r="V20" s="133" t="s">
        <v>848</v>
      </c>
      <c r="W20" s="55">
        <v>0</v>
      </c>
      <c r="X20" s="55">
        <v>6.8563966027527679</v>
      </c>
      <c r="Y20" s="55">
        <v>12.68646885584756</v>
      </c>
      <c r="Z20" s="55">
        <v>14.616845310492957</v>
      </c>
      <c r="AA20" s="55">
        <v>7.7676719086734733</v>
      </c>
      <c r="AB20" s="55">
        <v>4.5724447726702326</v>
      </c>
      <c r="AC20" s="55">
        <v>0.97102897195739779</v>
      </c>
      <c r="AD20" s="59">
        <f t="shared" si="0"/>
        <v>47.470856422394384</v>
      </c>
      <c r="AE20" s="55">
        <v>0</v>
      </c>
      <c r="AF20" s="55"/>
      <c r="AG20" s="55"/>
      <c r="AH20" s="55"/>
      <c r="AI20" s="59">
        <f t="shared" si="1"/>
        <v>47.470856422394384</v>
      </c>
      <c r="AJ20" s="55">
        <v>0</v>
      </c>
      <c r="AK20" s="55">
        <v>0</v>
      </c>
      <c r="AL20" s="55">
        <v>7.5165372463108664</v>
      </c>
      <c r="AM20" s="55">
        <v>14.186093312290714</v>
      </c>
      <c r="AN20" s="55">
        <v>16.671546081051829</v>
      </c>
      <c r="AO20" s="55">
        <v>9.0367708876605555</v>
      </c>
      <c r="AP20" s="55">
        <v>5.4258906682429222</v>
      </c>
      <c r="AQ20" s="55">
        <v>1.1753167606110937</v>
      </c>
      <c r="AR20" s="59">
        <f t="shared" si="2"/>
        <v>54.012154956167983</v>
      </c>
      <c r="AS20" s="55">
        <v>0</v>
      </c>
      <c r="AT20" s="55"/>
      <c r="AU20" s="55"/>
      <c r="AV20" s="55"/>
      <c r="AW20" s="59">
        <f t="shared" si="3"/>
        <v>54.012154956167983</v>
      </c>
      <c r="AX20" s="55"/>
      <c r="AY20" s="55"/>
      <c r="AZ20" s="55"/>
      <c r="BA20" s="55"/>
      <c r="BB20" s="55"/>
      <c r="BC20" s="55"/>
      <c r="BD20" s="55"/>
      <c r="BE20" s="55"/>
      <c r="BF20" s="59">
        <f t="shared" si="4"/>
        <v>0</v>
      </c>
      <c r="BG20" s="55"/>
      <c r="BH20" s="55"/>
      <c r="BI20" s="55"/>
      <c r="BJ20" s="55"/>
      <c r="BK20" s="59">
        <f t="shared" si="5"/>
        <v>0</v>
      </c>
      <c r="BL20" s="55"/>
      <c r="BM20" s="23" t="s">
        <v>852</v>
      </c>
      <c r="BN20" s="23" t="s">
        <v>191</v>
      </c>
      <c r="BO20" s="23" t="s">
        <v>853</v>
      </c>
      <c r="BP20" s="23" t="s">
        <v>853</v>
      </c>
      <c r="BQ20" s="23" t="s">
        <v>853</v>
      </c>
      <c r="BR20" s="23"/>
      <c r="BS20" s="57"/>
      <c r="BT20" s="135" t="s">
        <v>192</v>
      </c>
      <c r="BU20" s="58">
        <v>1</v>
      </c>
      <c r="BV20" s="57">
        <v>0</v>
      </c>
      <c r="BW20" s="57">
        <v>0</v>
      </c>
      <c r="BX20" s="57">
        <v>0</v>
      </c>
      <c r="BY20" s="57">
        <v>0</v>
      </c>
      <c r="BZ20" s="57">
        <v>0</v>
      </c>
      <c r="CA20" s="57">
        <v>0</v>
      </c>
      <c r="CB20" s="67">
        <v>0</v>
      </c>
      <c r="CC20" s="134"/>
      <c r="CD20" s="134"/>
      <c r="CE20" s="57"/>
      <c r="CF20" s="57"/>
      <c r="CG20" s="57"/>
      <c r="CH20" s="57"/>
      <c r="CI20" s="57"/>
      <c r="CJ20" s="57"/>
      <c r="CK20" s="67"/>
      <c r="CL20" s="23"/>
      <c r="CM20" s="23"/>
      <c r="CN20" s="23"/>
      <c r="CO20" s="23"/>
      <c r="CP20" s="23"/>
      <c r="CQ20" s="23"/>
      <c r="CR20" s="57"/>
      <c r="CS20" s="134"/>
      <c r="CT20" s="58"/>
      <c r="CU20" s="57"/>
      <c r="CV20" s="57"/>
      <c r="CW20" s="57"/>
      <c r="CX20" s="57"/>
      <c r="CY20" s="57"/>
      <c r="CZ20" s="57"/>
      <c r="DA20" s="67"/>
      <c r="DB20" s="23"/>
      <c r="DC20" s="23"/>
      <c r="DD20" s="57"/>
      <c r="DE20" s="57"/>
      <c r="DF20" s="57"/>
      <c r="DG20" s="57"/>
      <c r="DH20" s="57"/>
      <c r="DI20" s="57"/>
      <c r="DJ20" s="67"/>
      <c r="DK20" s="23" t="s">
        <v>849</v>
      </c>
      <c r="DL20" s="55">
        <v>0</v>
      </c>
      <c r="DM20" s="55">
        <v>0</v>
      </c>
      <c r="DN20" s="55">
        <v>0</v>
      </c>
      <c r="DO20" s="59">
        <v>0</v>
      </c>
      <c r="DP20" s="23" t="s">
        <v>849</v>
      </c>
      <c r="DQ20" s="57"/>
      <c r="DR20" s="57"/>
      <c r="DS20" s="57"/>
      <c r="DT20" s="23" t="s">
        <v>854</v>
      </c>
      <c r="DU20" s="57"/>
      <c r="DV20" s="23" t="s">
        <v>849</v>
      </c>
      <c r="DW20" s="23" t="s">
        <v>854</v>
      </c>
      <c r="DX20" s="57"/>
      <c r="DY20" s="23" t="s">
        <v>849</v>
      </c>
      <c r="DZ20" s="23" t="s">
        <v>854</v>
      </c>
      <c r="EA20" s="56"/>
      <c r="EB20" s="57"/>
      <c r="EC20" s="57"/>
      <c r="ED20" s="23"/>
      <c r="EE20" s="57"/>
      <c r="EF20" s="57"/>
      <c r="EG20" s="57"/>
      <c r="EH20" s="23">
        <v>807</v>
      </c>
      <c r="EI20" s="23"/>
      <c r="EJ20" s="23" t="s">
        <v>871</v>
      </c>
      <c r="EK20" s="23"/>
    </row>
    <row r="21" spans="2:141" s="127" customFormat="1">
      <c r="B21" s="132" t="s">
        <v>872</v>
      </c>
      <c r="C21" s="23" t="s">
        <v>873</v>
      </c>
      <c r="D21" s="23" t="s">
        <v>159</v>
      </c>
      <c r="E21" s="23" t="s">
        <v>846</v>
      </c>
      <c r="F21" s="23" t="s">
        <v>847</v>
      </c>
      <c r="G21" s="23"/>
      <c r="H21" s="23" t="s">
        <v>848</v>
      </c>
      <c r="I21" s="58">
        <v>0</v>
      </c>
      <c r="J21" s="58">
        <v>0</v>
      </c>
      <c r="K21" s="58">
        <v>1</v>
      </c>
      <c r="L21" s="58">
        <v>0</v>
      </c>
      <c r="M21" s="176"/>
      <c r="N21" s="23" t="s">
        <v>849</v>
      </c>
      <c r="O21" s="23" t="s">
        <v>850</v>
      </c>
      <c r="P21" s="23" t="s">
        <v>851</v>
      </c>
      <c r="Q21" s="56" t="s">
        <v>848</v>
      </c>
      <c r="R21" s="133" t="s">
        <v>848</v>
      </c>
      <c r="S21" s="133" t="s">
        <v>848</v>
      </c>
      <c r="T21" s="133" t="s">
        <v>848</v>
      </c>
      <c r="U21" s="133" t="s">
        <v>848</v>
      </c>
      <c r="V21" s="133" t="s">
        <v>848</v>
      </c>
      <c r="W21" s="55">
        <v>0</v>
      </c>
      <c r="X21" s="55">
        <v>1.3712793205079654</v>
      </c>
      <c r="Y21" s="55">
        <v>2.5372937710907104</v>
      </c>
      <c r="Z21" s="55">
        <v>2.9233690620077994</v>
      </c>
      <c r="AA21" s="55">
        <v>1.5535343816864464</v>
      </c>
      <c r="AB21" s="55">
        <v>0.91448895450564505</v>
      </c>
      <c r="AC21" s="55">
        <v>0.19420579438544811</v>
      </c>
      <c r="AD21" s="59">
        <f t="shared" si="0"/>
        <v>9.4941712841840147</v>
      </c>
      <c r="AE21" s="55">
        <v>0</v>
      </c>
      <c r="AF21" s="55"/>
      <c r="AG21" s="55"/>
      <c r="AH21" s="55"/>
      <c r="AI21" s="59">
        <f t="shared" si="1"/>
        <v>9.4941712841840147</v>
      </c>
      <c r="AJ21" s="55">
        <v>0</v>
      </c>
      <c r="AK21" s="55">
        <v>0</v>
      </c>
      <c r="AL21" s="55">
        <v>1.5033074492154848</v>
      </c>
      <c r="AM21" s="55">
        <v>2.8372186623700264</v>
      </c>
      <c r="AN21" s="55">
        <v>3.3343092161068113</v>
      </c>
      <c r="AO21" s="55">
        <v>1.80735417747598</v>
      </c>
      <c r="AP21" s="55">
        <v>1.085178133614882</v>
      </c>
      <c r="AQ21" s="55">
        <v>0.23506335211491836</v>
      </c>
      <c r="AR21" s="59">
        <f t="shared" si="2"/>
        <v>10.802430990898104</v>
      </c>
      <c r="AS21" s="55">
        <v>0</v>
      </c>
      <c r="AT21" s="55"/>
      <c r="AU21" s="55"/>
      <c r="AV21" s="55"/>
      <c r="AW21" s="59">
        <f t="shared" si="3"/>
        <v>10.802430990898104</v>
      </c>
      <c r="AX21" s="55"/>
      <c r="AY21" s="55"/>
      <c r="AZ21" s="55"/>
      <c r="BA21" s="55"/>
      <c r="BB21" s="55"/>
      <c r="BC21" s="55"/>
      <c r="BD21" s="55"/>
      <c r="BE21" s="55"/>
      <c r="BF21" s="59">
        <f t="shared" si="4"/>
        <v>0</v>
      </c>
      <c r="BG21" s="55"/>
      <c r="BH21" s="55"/>
      <c r="BI21" s="55"/>
      <c r="BJ21" s="55"/>
      <c r="BK21" s="59">
        <f t="shared" si="5"/>
        <v>0</v>
      </c>
      <c r="BL21" s="55"/>
      <c r="BM21" s="23" t="s">
        <v>852</v>
      </c>
      <c r="BN21" s="23" t="s">
        <v>191</v>
      </c>
      <c r="BO21" s="23" t="s">
        <v>853</v>
      </c>
      <c r="BP21" s="23" t="s">
        <v>853</v>
      </c>
      <c r="BQ21" s="23" t="s">
        <v>853</v>
      </c>
      <c r="BR21" s="23"/>
      <c r="BS21" s="57"/>
      <c r="BT21" s="135" t="s">
        <v>192</v>
      </c>
      <c r="BU21" s="58">
        <v>1</v>
      </c>
      <c r="BV21" s="57">
        <v>0</v>
      </c>
      <c r="BW21" s="57">
        <v>0</v>
      </c>
      <c r="BX21" s="57">
        <v>0</v>
      </c>
      <c r="BY21" s="57">
        <v>0</v>
      </c>
      <c r="BZ21" s="57">
        <v>0</v>
      </c>
      <c r="CA21" s="57">
        <v>0</v>
      </c>
      <c r="CB21" s="67">
        <v>0</v>
      </c>
      <c r="CC21" s="134"/>
      <c r="CD21" s="134"/>
      <c r="CE21" s="57"/>
      <c r="CF21" s="57"/>
      <c r="CG21" s="57"/>
      <c r="CH21" s="57"/>
      <c r="CI21" s="57"/>
      <c r="CJ21" s="57"/>
      <c r="CK21" s="67"/>
      <c r="CL21" s="23"/>
      <c r="CM21" s="23"/>
      <c r="CN21" s="23"/>
      <c r="CO21" s="23"/>
      <c r="CP21" s="23"/>
      <c r="CQ21" s="23"/>
      <c r="CR21" s="57"/>
      <c r="CS21" s="134"/>
      <c r="CT21" s="58"/>
      <c r="CU21" s="57"/>
      <c r="CV21" s="57"/>
      <c r="CW21" s="57"/>
      <c r="CX21" s="57"/>
      <c r="CY21" s="57"/>
      <c r="CZ21" s="57"/>
      <c r="DA21" s="67"/>
      <c r="DB21" s="23"/>
      <c r="DC21" s="23"/>
      <c r="DD21" s="57"/>
      <c r="DE21" s="57"/>
      <c r="DF21" s="57"/>
      <c r="DG21" s="57"/>
      <c r="DH21" s="57"/>
      <c r="DI21" s="57"/>
      <c r="DJ21" s="67"/>
      <c r="DK21" s="23" t="s">
        <v>849</v>
      </c>
      <c r="DL21" s="55">
        <v>0</v>
      </c>
      <c r="DM21" s="55">
        <v>0</v>
      </c>
      <c r="DN21" s="55">
        <v>0</v>
      </c>
      <c r="DO21" s="59">
        <v>0</v>
      </c>
      <c r="DP21" s="23" t="s">
        <v>849</v>
      </c>
      <c r="DQ21" s="57"/>
      <c r="DR21" s="57"/>
      <c r="DS21" s="57"/>
      <c r="DT21" s="23" t="s">
        <v>854</v>
      </c>
      <c r="DU21" s="57"/>
      <c r="DV21" s="23" t="s">
        <v>849</v>
      </c>
      <c r="DW21" s="23" t="s">
        <v>854</v>
      </c>
      <c r="DX21" s="57"/>
      <c r="DY21" s="23" t="s">
        <v>849</v>
      </c>
      <c r="DZ21" s="23" t="s">
        <v>854</v>
      </c>
      <c r="EA21" s="56"/>
      <c r="EB21" s="57"/>
      <c r="EC21" s="57"/>
      <c r="ED21" s="23"/>
      <c r="EE21" s="57"/>
      <c r="EF21" s="57"/>
      <c r="EG21" s="57"/>
      <c r="EH21" s="23">
        <v>807</v>
      </c>
      <c r="EI21" s="23"/>
      <c r="EJ21" s="23" t="s">
        <v>871</v>
      </c>
      <c r="EK21" s="23"/>
    </row>
    <row r="22" spans="2:141" s="127" customFormat="1">
      <c r="B22" s="132" t="s">
        <v>874</v>
      </c>
      <c r="C22" s="23" t="s">
        <v>875</v>
      </c>
      <c r="D22" s="23" t="s">
        <v>159</v>
      </c>
      <c r="E22" s="23" t="s">
        <v>846</v>
      </c>
      <c r="F22" s="23" t="s">
        <v>847</v>
      </c>
      <c r="G22" s="23"/>
      <c r="H22" s="23" t="s">
        <v>848</v>
      </c>
      <c r="I22" s="58">
        <v>0</v>
      </c>
      <c r="J22" s="58">
        <v>0</v>
      </c>
      <c r="K22" s="58">
        <v>1</v>
      </c>
      <c r="L22" s="58">
        <v>0</v>
      </c>
      <c r="M22" s="176"/>
      <c r="N22" s="23" t="s">
        <v>849</v>
      </c>
      <c r="O22" s="23" t="s">
        <v>850</v>
      </c>
      <c r="P22" s="23" t="s">
        <v>851</v>
      </c>
      <c r="Q22" s="56" t="s">
        <v>848</v>
      </c>
      <c r="R22" s="133" t="s">
        <v>848</v>
      </c>
      <c r="S22" s="133" t="s">
        <v>848</v>
      </c>
      <c r="T22" s="133" t="s">
        <v>848</v>
      </c>
      <c r="U22" s="133" t="s">
        <v>848</v>
      </c>
      <c r="V22" s="133" t="s">
        <v>848</v>
      </c>
      <c r="W22" s="55">
        <v>0</v>
      </c>
      <c r="X22" s="55">
        <v>1.3712793205079654</v>
      </c>
      <c r="Y22" s="55">
        <v>2.5372937710907104</v>
      </c>
      <c r="Z22" s="55">
        <v>2.9233690620077994</v>
      </c>
      <c r="AA22" s="55">
        <v>1.5535343816864464</v>
      </c>
      <c r="AB22" s="55">
        <v>0.91448895450564505</v>
      </c>
      <c r="AC22" s="55">
        <v>0.19420579438544811</v>
      </c>
      <c r="AD22" s="59">
        <f t="shared" si="0"/>
        <v>9.4941712841840147</v>
      </c>
      <c r="AE22" s="55">
        <v>0</v>
      </c>
      <c r="AF22" s="55"/>
      <c r="AG22" s="55"/>
      <c r="AH22" s="55"/>
      <c r="AI22" s="59">
        <f t="shared" si="1"/>
        <v>9.4941712841840147</v>
      </c>
      <c r="AJ22" s="55">
        <v>0</v>
      </c>
      <c r="AK22" s="55">
        <v>0</v>
      </c>
      <c r="AL22" s="55">
        <v>1.5033074492154848</v>
      </c>
      <c r="AM22" s="55">
        <v>2.8372186623700264</v>
      </c>
      <c r="AN22" s="55">
        <v>3.3343092161068113</v>
      </c>
      <c r="AO22" s="55">
        <v>1.80735417747598</v>
      </c>
      <c r="AP22" s="55">
        <v>1.085178133614882</v>
      </c>
      <c r="AQ22" s="55">
        <v>0.23506335211491836</v>
      </c>
      <c r="AR22" s="59">
        <f t="shared" si="2"/>
        <v>10.802430990898104</v>
      </c>
      <c r="AS22" s="55">
        <v>0</v>
      </c>
      <c r="AT22" s="55"/>
      <c r="AU22" s="55"/>
      <c r="AV22" s="55"/>
      <c r="AW22" s="59">
        <f t="shared" si="3"/>
        <v>10.802430990898104</v>
      </c>
      <c r="AX22" s="55"/>
      <c r="AY22" s="55"/>
      <c r="AZ22" s="55"/>
      <c r="BA22" s="55"/>
      <c r="BB22" s="55"/>
      <c r="BC22" s="55"/>
      <c r="BD22" s="55"/>
      <c r="BE22" s="55"/>
      <c r="BF22" s="59">
        <f t="shared" si="4"/>
        <v>0</v>
      </c>
      <c r="BG22" s="55"/>
      <c r="BH22" s="55"/>
      <c r="BI22" s="55"/>
      <c r="BJ22" s="55"/>
      <c r="BK22" s="59">
        <f t="shared" si="5"/>
        <v>0</v>
      </c>
      <c r="BL22" s="55"/>
      <c r="BM22" s="23" t="s">
        <v>852</v>
      </c>
      <c r="BN22" s="23" t="s">
        <v>191</v>
      </c>
      <c r="BO22" s="23" t="s">
        <v>853</v>
      </c>
      <c r="BP22" s="23" t="s">
        <v>853</v>
      </c>
      <c r="BQ22" s="23" t="s">
        <v>853</v>
      </c>
      <c r="BR22" s="23"/>
      <c r="BS22" s="57"/>
      <c r="BT22" s="135" t="s">
        <v>192</v>
      </c>
      <c r="BU22" s="58">
        <v>1</v>
      </c>
      <c r="BV22" s="57">
        <v>0</v>
      </c>
      <c r="BW22" s="57">
        <v>0</v>
      </c>
      <c r="BX22" s="57">
        <v>0</v>
      </c>
      <c r="BY22" s="57">
        <v>0</v>
      </c>
      <c r="BZ22" s="57">
        <v>0</v>
      </c>
      <c r="CA22" s="57">
        <v>0</v>
      </c>
      <c r="CB22" s="67">
        <v>0</v>
      </c>
      <c r="CC22" s="134"/>
      <c r="CD22" s="134"/>
      <c r="CE22" s="57"/>
      <c r="CF22" s="57"/>
      <c r="CG22" s="57"/>
      <c r="CH22" s="57"/>
      <c r="CI22" s="57"/>
      <c r="CJ22" s="57"/>
      <c r="CK22" s="67"/>
      <c r="CL22" s="23"/>
      <c r="CM22" s="23"/>
      <c r="CN22" s="23"/>
      <c r="CO22" s="23"/>
      <c r="CP22" s="23"/>
      <c r="CQ22" s="23"/>
      <c r="CR22" s="57"/>
      <c r="CS22" s="134"/>
      <c r="CT22" s="58"/>
      <c r="CU22" s="57"/>
      <c r="CV22" s="57"/>
      <c r="CW22" s="57"/>
      <c r="CX22" s="57"/>
      <c r="CY22" s="57"/>
      <c r="CZ22" s="57"/>
      <c r="DA22" s="67"/>
      <c r="DB22" s="23"/>
      <c r="DC22" s="23"/>
      <c r="DD22" s="57"/>
      <c r="DE22" s="57"/>
      <c r="DF22" s="57"/>
      <c r="DG22" s="57"/>
      <c r="DH22" s="57"/>
      <c r="DI22" s="57"/>
      <c r="DJ22" s="67"/>
      <c r="DK22" s="23" t="s">
        <v>849</v>
      </c>
      <c r="DL22" s="55">
        <v>0</v>
      </c>
      <c r="DM22" s="55">
        <v>0</v>
      </c>
      <c r="DN22" s="55">
        <v>0</v>
      </c>
      <c r="DO22" s="59">
        <v>0</v>
      </c>
      <c r="DP22" s="23" t="s">
        <v>849</v>
      </c>
      <c r="DQ22" s="57"/>
      <c r="DR22" s="57"/>
      <c r="DS22" s="57"/>
      <c r="DT22" s="23" t="s">
        <v>854</v>
      </c>
      <c r="DU22" s="57"/>
      <c r="DV22" s="23" t="s">
        <v>849</v>
      </c>
      <c r="DW22" s="23" t="s">
        <v>854</v>
      </c>
      <c r="DX22" s="57"/>
      <c r="DY22" s="23" t="s">
        <v>849</v>
      </c>
      <c r="DZ22" s="23" t="s">
        <v>854</v>
      </c>
      <c r="EA22" s="56"/>
      <c r="EB22" s="57"/>
      <c r="EC22" s="57"/>
      <c r="ED22" s="23"/>
      <c r="EE22" s="57"/>
      <c r="EF22" s="57"/>
      <c r="EG22" s="57"/>
      <c r="EH22" s="23">
        <v>807</v>
      </c>
      <c r="EI22" s="23"/>
      <c r="EJ22" s="23" t="s">
        <v>871</v>
      </c>
      <c r="EK22" s="23"/>
    </row>
    <row r="23" spans="2:141" s="127" customFormat="1">
      <c r="B23" s="132" t="s">
        <v>876</v>
      </c>
      <c r="C23" s="23" t="s">
        <v>877</v>
      </c>
      <c r="D23" s="23" t="s">
        <v>159</v>
      </c>
      <c r="E23" s="23" t="s">
        <v>846</v>
      </c>
      <c r="F23" s="23" t="s">
        <v>847</v>
      </c>
      <c r="G23" s="23"/>
      <c r="H23" s="23" t="s">
        <v>848</v>
      </c>
      <c r="I23" s="58">
        <v>0</v>
      </c>
      <c r="J23" s="58">
        <v>0</v>
      </c>
      <c r="K23" s="58">
        <v>1</v>
      </c>
      <c r="L23" s="58">
        <v>0</v>
      </c>
      <c r="M23" s="176"/>
      <c r="N23" s="23" t="s">
        <v>849</v>
      </c>
      <c r="O23" s="23" t="s">
        <v>850</v>
      </c>
      <c r="P23" s="23" t="s">
        <v>851</v>
      </c>
      <c r="Q23" s="56" t="s">
        <v>848</v>
      </c>
      <c r="R23" s="133" t="s">
        <v>848</v>
      </c>
      <c r="S23" s="133" t="s">
        <v>848</v>
      </c>
      <c r="T23" s="133" t="s">
        <v>848</v>
      </c>
      <c r="U23" s="133" t="s">
        <v>848</v>
      </c>
      <c r="V23" s="133" t="s">
        <v>848</v>
      </c>
      <c r="W23" s="55">
        <v>0</v>
      </c>
      <c r="X23" s="55">
        <v>1.3712793205079654</v>
      </c>
      <c r="Y23" s="55">
        <v>2.5372937710907104</v>
      </c>
      <c r="Z23" s="55">
        <v>2.9233690620077994</v>
      </c>
      <c r="AA23" s="55">
        <v>1.5535343816864464</v>
      </c>
      <c r="AB23" s="55">
        <v>0.91448895450564505</v>
      </c>
      <c r="AC23" s="55">
        <v>0.19420579438544811</v>
      </c>
      <c r="AD23" s="59">
        <f t="shared" si="0"/>
        <v>9.4941712841840147</v>
      </c>
      <c r="AE23" s="55">
        <v>0</v>
      </c>
      <c r="AF23" s="55"/>
      <c r="AG23" s="55"/>
      <c r="AH23" s="55"/>
      <c r="AI23" s="59">
        <f t="shared" si="1"/>
        <v>9.4941712841840147</v>
      </c>
      <c r="AJ23" s="55">
        <v>0</v>
      </c>
      <c r="AK23" s="55">
        <v>0</v>
      </c>
      <c r="AL23" s="55">
        <v>1.5033074492154848</v>
      </c>
      <c r="AM23" s="55">
        <v>2.8372186623700264</v>
      </c>
      <c r="AN23" s="55">
        <v>3.3343092161068113</v>
      </c>
      <c r="AO23" s="55">
        <v>1.80735417747598</v>
      </c>
      <c r="AP23" s="55">
        <v>1.085178133614882</v>
      </c>
      <c r="AQ23" s="55">
        <v>0.23506335211491836</v>
      </c>
      <c r="AR23" s="59">
        <f t="shared" si="2"/>
        <v>10.802430990898104</v>
      </c>
      <c r="AS23" s="55">
        <v>0</v>
      </c>
      <c r="AT23" s="55"/>
      <c r="AU23" s="55"/>
      <c r="AV23" s="55"/>
      <c r="AW23" s="59">
        <f t="shared" si="3"/>
        <v>10.802430990898104</v>
      </c>
      <c r="AX23" s="55"/>
      <c r="AY23" s="55"/>
      <c r="AZ23" s="55"/>
      <c r="BA23" s="55"/>
      <c r="BB23" s="55"/>
      <c r="BC23" s="55"/>
      <c r="BD23" s="55"/>
      <c r="BE23" s="55"/>
      <c r="BF23" s="59">
        <f t="shared" si="4"/>
        <v>0</v>
      </c>
      <c r="BG23" s="55"/>
      <c r="BH23" s="55"/>
      <c r="BI23" s="55"/>
      <c r="BJ23" s="55"/>
      <c r="BK23" s="59">
        <f t="shared" si="5"/>
        <v>0</v>
      </c>
      <c r="BL23" s="55"/>
      <c r="BM23" s="23" t="s">
        <v>852</v>
      </c>
      <c r="BN23" s="23" t="s">
        <v>191</v>
      </c>
      <c r="BO23" s="23" t="s">
        <v>853</v>
      </c>
      <c r="BP23" s="23" t="s">
        <v>853</v>
      </c>
      <c r="BQ23" s="23" t="s">
        <v>853</v>
      </c>
      <c r="BR23" s="23"/>
      <c r="BS23" s="57"/>
      <c r="BT23" s="135" t="s">
        <v>192</v>
      </c>
      <c r="BU23" s="58">
        <v>1</v>
      </c>
      <c r="BV23" s="57">
        <v>0</v>
      </c>
      <c r="BW23" s="57">
        <v>0</v>
      </c>
      <c r="BX23" s="57">
        <v>0</v>
      </c>
      <c r="BY23" s="57">
        <v>0</v>
      </c>
      <c r="BZ23" s="57">
        <v>0</v>
      </c>
      <c r="CA23" s="57">
        <v>0</v>
      </c>
      <c r="CB23" s="67">
        <v>0</v>
      </c>
      <c r="CC23" s="134"/>
      <c r="CD23" s="134"/>
      <c r="CE23" s="57"/>
      <c r="CF23" s="57"/>
      <c r="CG23" s="57"/>
      <c r="CH23" s="57"/>
      <c r="CI23" s="57"/>
      <c r="CJ23" s="57"/>
      <c r="CK23" s="67"/>
      <c r="CL23" s="23"/>
      <c r="CM23" s="23"/>
      <c r="CN23" s="23"/>
      <c r="CO23" s="23"/>
      <c r="CP23" s="23"/>
      <c r="CQ23" s="23"/>
      <c r="CR23" s="57"/>
      <c r="CS23" s="134"/>
      <c r="CT23" s="58"/>
      <c r="CU23" s="57"/>
      <c r="CV23" s="57"/>
      <c r="CW23" s="57"/>
      <c r="CX23" s="57"/>
      <c r="CY23" s="57"/>
      <c r="CZ23" s="57"/>
      <c r="DA23" s="67"/>
      <c r="DB23" s="23"/>
      <c r="DC23" s="23"/>
      <c r="DD23" s="57"/>
      <c r="DE23" s="57"/>
      <c r="DF23" s="57"/>
      <c r="DG23" s="57"/>
      <c r="DH23" s="57"/>
      <c r="DI23" s="57"/>
      <c r="DJ23" s="67"/>
      <c r="DK23" s="23" t="s">
        <v>849</v>
      </c>
      <c r="DL23" s="55">
        <v>0</v>
      </c>
      <c r="DM23" s="55">
        <v>0</v>
      </c>
      <c r="DN23" s="55">
        <v>0</v>
      </c>
      <c r="DO23" s="59">
        <v>0</v>
      </c>
      <c r="DP23" s="23" t="s">
        <v>849</v>
      </c>
      <c r="DQ23" s="57"/>
      <c r="DR23" s="57"/>
      <c r="DS23" s="57"/>
      <c r="DT23" s="23" t="s">
        <v>854</v>
      </c>
      <c r="DU23" s="57"/>
      <c r="DV23" s="23" t="s">
        <v>849</v>
      </c>
      <c r="DW23" s="23" t="s">
        <v>854</v>
      </c>
      <c r="DX23" s="57"/>
      <c r="DY23" s="23" t="s">
        <v>849</v>
      </c>
      <c r="DZ23" s="23" t="s">
        <v>854</v>
      </c>
      <c r="EA23" s="56"/>
      <c r="EB23" s="57"/>
      <c r="EC23" s="57"/>
      <c r="ED23" s="23"/>
      <c r="EE23" s="57"/>
      <c r="EF23" s="57"/>
      <c r="EG23" s="57"/>
      <c r="EH23" s="23">
        <v>807</v>
      </c>
      <c r="EI23" s="23"/>
      <c r="EJ23" s="23" t="s">
        <v>871</v>
      </c>
      <c r="EK23" s="23"/>
    </row>
    <row r="24" spans="2:141" s="127" customFormat="1">
      <c r="B24" s="132" t="s">
        <v>878</v>
      </c>
      <c r="C24" s="23" t="s">
        <v>879</v>
      </c>
      <c r="D24" s="23" t="s">
        <v>159</v>
      </c>
      <c r="E24" s="23" t="s">
        <v>846</v>
      </c>
      <c r="F24" s="23" t="s">
        <v>847</v>
      </c>
      <c r="G24" s="23"/>
      <c r="H24" s="23" t="s">
        <v>848</v>
      </c>
      <c r="I24" s="58">
        <v>0</v>
      </c>
      <c r="J24" s="58">
        <v>0</v>
      </c>
      <c r="K24" s="58">
        <v>1</v>
      </c>
      <c r="L24" s="58">
        <v>0</v>
      </c>
      <c r="M24" s="176"/>
      <c r="N24" s="23" t="s">
        <v>849</v>
      </c>
      <c r="O24" s="23" t="s">
        <v>850</v>
      </c>
      <c r="P24" s="23" t="s">
        <v>851</v>
      </c>
      <c r="Q24" s="56" t="s">
        <v>848</v>
      </c>
      <c r="R24" s="133" t="s">
        <v>848</v>
      </c>
      <c r="S24" s="133" t="s">
        <v>848</v>
      </c>
      <c r="T24" s="133" t="s">
        <v>848</v>
      </c>
      <c r="U24" s="133" t="s">
        <v>848</v>
      </c>
      <c r="V24" s="133" t="s">
        <v>848</v>
      </c>
      <c r="W24" s="55">
        <v>0</v>
      </c>
      <c r="X24" s="55">
        <v>2.0569189808151829</v>
      </c>
      <c r="Y24" s="55">
        <v>3.8059406567345677</v>
      </c>
      <c r="Z24" s="55">
        <v>4.3850535931251891</v>
      </c>
      <c r="AA24" s="55">
        <v>2.3303015725899798</v>
      </c>
      <c r="AB24" s="55">
        <v>1.3717334317939693</v>
      </c>
      <c r="AC24" s="55">
        <v>0.29130869158571149</v>
      </c>
      <c r="AD24" s="59">
        <f t="shared" si="0"/>
        <v>14.241256926644599</v>
      </c>
      <c r="AE24" s="55">
        <v>0</v>
      </c>
      <c r="AF24" s="55"/>
      <c r="AG24" s="55"/>
      <c r="AH24" s="55"/>
      <c r="AI24" s="59">
        <f t="shared" si="1"/>
        <v>14.241256926644599</v>
      </c>
      <c r="AJ24" s="55">
        <v>0</v>
      </c>
      <c r="AK24" s="55">
        <v>0</v>
      </c>
      <c r="AL24" s="55">
        <v>2.2549611738815876</v>
      </c>
      <c r="AM24" s="55">
        <v>4.2558279936651857</v>
      </c>
      <c r="AN24" s="55">
        <v>5.0014638242896607</v>
      </c>
      <c r="AO24" s="55">
        <v>2.7110312662841336</v>
      </c>
      <c r="AP24" s="55">
        <v>1.627767200464451</v>
      </c>
      <c r="AQ24" s="55">
        <v>0.35259502818150301</v>
      </c>
      <c r="AR24" s="59">
        <f t="shared" si="2"/>
        <v>16.203646486766523</v>
      </c>
      <c r="AS24" s="55">
        <v>0</v>
      </c>
      <c r="AT24" s="55"/>
      <c r="AU24" s="55"/>
      <c r="AV24" s="55"/>
      <c r="AW24" s="59">
        <f t="shared" si="3"/>
        <v>16.203646486766523</v>
      </c>
      <c r="AX24" s="55"/>
      <c r="AY24" s="55"/>
      <c r="AZ24" s="55"/>
      <c r="BA24" s="55"/>
      <c r="BB24" s="55"/>
      <c r="BC24" s="55"/>
      <c r="BD24" s="55"/>
      <c r="BE24" s="55"/>
      <c r="BF24" s="59">
        <f t="shared" si="4"/>
        <v>0</v>
      </c>
      <c r="BG24" s="55"/>
      <c r="BH24" s="55"/>
      <c r="BI24" s="55"/>
      <c r="BJ24" s="55"/>
      <c r="BK24" s="59">
        <f t="shared" si="5"/>
        <v>0</v>
      </c>
      <c r="BL24" s="55"/>
      <c r="BM24" s="23" t="s">
        <v>852</v>
      </c>
      <c r="BN24" s="23" t="s">
        <v>191</v>
      </c>
      <c r="BO24" s="23" t="s">
        <v>853</v>
      </c>
      <c r="BP24" s="23" t="s">
        <v>853</v>
      </c>
      <c r="BQ24" s="23" t="s">
        <v>853</v>
      </c>
      <c r="BR24" s="23"/>
      <c r="BS24" s="57"/>
      <c r="BT24" s="135" t="s">
        <v>192</v>
      </c>
      <c r="BU24" s="58">
        <v>1</v>
      </c>
      <c r="BV24" s="57">
        <v>0</v>
      </c>
      <c r="BW24" s="57">
        <v>0</v>
      </c>
      <c r="BX24" s="57">
        <v>0</v>
      </c>
      <c r="BY24" s="57">
        <v>0</v>
      </c>
      <c r="BZ24" s="57">
        <v>0</v>
      </c>
      <c r="CA24" s="57">
        <v>0</v>
      </c>
      <c r="CB24" s="67">
        <v>0</v>
      </c>
      <c r="CC24" s="134"/>
      <c r="CD24" s="134"/>
      <c r="CE24" s="57"/>
      <c r="CF24" s="57"/>
      <c r="CG24" s="57"/>
      <c r="CH24" s="57"/>
      <c r="CI24" s="57"/>
      <c r="CJ24" s="57"/>
      <c r="CK24" s="67"/>
      <c r="CL24" s="23"/>
      <c r="CM24" s="23"/>
      <c r="CN24" s="23"/>
      <c r="CO24" s="23"/>
      <c r="CP24" s="23"/>
      <c r="CQ24" s="23"/>
      <c r="CR24" s="57"/>
      <c r="CS24" s="134"/>
      <c r="CT24" s="58"/>
      <c r="CU24" s="57"/>
      <c r="CV24" s="57"/>
      <c r="CW24" s="57"/>
      <c r="CX24" s="57"/>
      <c r="CY24" s="57"/>
      <c r="CZ24" s="57"/>
      <c r="DA24" s="67"/>
      <c r="DB24" s="23"/>
      <c r="DC24" s="23"/>
      <c r="DD24" s="57"/>
      <c r="DE24" s="57"/>
      <c r="DF24" s="57"/>
      <c r="DG24" s="57"/>
      <c r="DH24" s="57"/>
      <c r="DI24" s="57"/>
      <c r="DJ24" s="67"/>
      <c r="DK24" s="23" t="s">
        <v>849</v>
      </c>
      <c r="DL24" s="55">
        <v>0</v>
      </c>
      <c r="DM24" s="55">
        <v>0</v>
      </c>
      <c r="DN24" s="55">
        <v>0</v>
      </c>
      <c r="DO24" s="59">
        <v>0</v>
      </c>
      <c r="DP24" s="23" t="s">
        <v>849</v>
      </c>
      <c r="DQ24" s="57"/>
      <c r="DR24" s="57"/>
      <c r="DS24" s="57"/>
      <c r="DT24" s="23" t="s">
        <v>854</v>
      </c>
      <c r="DU24" s="57"/>
      <c r="DV24" s="23" t="s">
        <v>849</v>
      </c>
      <c r="DW24" s="23" t="s">
        <v>854</v>
      </c>
      <c r="DX24" s="57"/>
      <c r="DY24" s="23" t="s">
        <v>849</v>
      </c>
      <c r="DZ24" s="23" t="s">
        <v>854</v>
      </c>
      <c r="EA24" s="56"/>
      <c r="EB24" s="57"/>
      <c r="EC24" s="57"/>
      <c r="ED24" s="23"/>
      <c r="EE24" s="57"/>
      <c r="EF24" s="57"/>
      <c r="EG24" s="57"/>
      <c r="EH24" s="23">
        <v>807</v>
      </c>
      <c r="EI24" s="23"/>
      <c r="EJ24" s="23" t="s">
        <v>871</v>
      </c>
      <c r="EK24" s="23"/>
    </row>
    <row r="25" spans="2:141" s="127" customFormat="1">
      <c r="B25" s="132" t="s">
        <v>880</v>
      </c>
      <c r="C25" s="23" t="s">
        <v>881</v>
      </c>
      <c r="D25" s="23" t="s">
        <v>159</v>
      </c>
      <c r="E25" s="23" t="s">
        <v>846</v>
      </c>
      <c r="F25" s="23" t="s">
        <v>847</v>
      </c>
      <c r="G25" s="23"/>
      <c r="H25" s="23" t="s">
        <v>848</v>
      </c>
      <c r="I25" s="58">
        <v>0</v>
      </c>
      <c r="J25" s="58">
        <v>0</v>
      </c>
      <c r="K25" s="58">
        <v>1</v>
      </c>
      <c r="L25" s="58">
        <v>0</v>
      </c>
      <c r="M25" s="176"/>
      <c r="N25" s="23" t="s">
        <v>849</v>
      </c>
      <c r="O25" s="23" t="s">
        <v>850</v>
      </c>
      <c r="P25" s="23" t="s">
        <v>851</v>
      </c>
      <c r="Q25" s="56" t="s">
        <v>848</v>
      </c>
      <c r="R25" s="133" t="s">
        <v>848</v>
      </c>
      <c r="S25" s="133" t="s">
        <v>848</v>
      </c>
      <c r="T25" s="133" t="s">
        <v>848</v>
      </c>
      <c r="U25" s="133" t="s">
        <v>848</v>
      </c>
      <c r="V25" s="133" t="s">
        <v>848</v>
      </c>
      <c r="W25" s="55">
        <v>0</v>
      </c>
      <c r="X25" s="55">
        <v>6.17075694244555</v>
      </c>
      <c r="Y25" s="55">
        <v>11.417821970203702</v>
      </c>
      <c r="Z25" s="55">
        <v>13.155160779375569</v>
      </c>
      <c r="AA25" s="55">
        <v>6.9909047177699408</v>
      </c>
      <c r="AB25" s="55">
        <v>4.115200295381908</v>
      </c>
      <c r="AC25" s="55">
        <v>0.87392607475713435</v>
      </c>
      <c r="AD25" s="59">
        <f t="shared" si="0"/>
        <v>42.723770779933815</v>
      </c>
      <c r="AE25" s="55">
        <v>0</v>
      </c>
      <c r="AF25" s="55"/>
      <c r="AG25" s="55"/>
      <c r="AH25" s="55"/>
      <c r="AI25" s="59">
        <f t="shared" si="1"/>
        <v>42.723770779933815</v>
      </c>
      <c r="AJ25" s="55">
        <v>0</v>
      </c>
      <c r="AK25" s="55">
        <v>0</v>
      </c>
      <c r="AL25" s="55">
        <v>6.7648835216447631</v>
      </c>
      <c r="AM25" s="55">
        <v>12.767483980995555</v>
      </c>
      <c r="AN25" s="55">
        <v>15.004391472868983</v>
      </c>
      <c r="AO25" s="55">
        <v>8.1330937988524035</v>
      </c>
      <c r="AP25" s="55">
        <v>4.8833016013933532</v>
      </c>
      <c r="AQ25" s="55">
        <v>1.0577850845445089</v>
      </c>
      <c r="AR25" s="59">
        <f t="shared" si="2"/>
        <v>48.610939460299562</v>
      </c>
      <c r="AS25" s="55">
        <v>0</v>
      </c>
      <c r="AT25" s="55"/>
      <c r="AU25" s="55"/>
      <c r="AV25" s="55"/>
      <c r="AW25" s="59">
        <f t="shared" si="3"/>
        <v>48.610939460299562</v>
      </c>
      <c r="AX25" s="55"/>
      <c r="AY25" s="55"/>
      <c r="AZ25" s="55"/>
      <c r="BA25" s="55"/>
      <c r="BB25" s="55"/>
      <c r="BC25" s="55"/>
      <c r="BD25" s="55"/>
      <c r="BE25" s="55"/>
      <c r="BF25" s="59">
        <f t="shared" si="4"/>
        <v>0</v>
      </c>
      <c r="BG25" s="55"/>
      <c r="BH25" s="55"/>
      <c r="BI25" s="55"/>
      <c r="BJ25" s="55"/>
      <c r="BK25" s="59">
        <f t="shared" si="5"/>
        <v>0</v>
      </c>
      <c r="BL25" s="55"/>
      <c r="BM25" s="23" t="s">
        <v>852</v>
      </c>
      <c r="BN25" s="23" t="s">
        <v>191</v>
      </c>
      <c r="BO25" s="23" t="s">
        <v>853</v>
      </c>
      <c r="BP25" s="23" t="s">
        <v>853</v>
      </c>
      <c r="BQ25" s="23" t="s">
        <v>853</v>
      </c>
      <c r="BR25" s="23"/>
      <c r="BS25" s="57"/>
      <c r="BT25" s="135" t="s">
        <v>192</v>
      </c>
      <c r="BU25" s="58">
        <v>1</v>
      </c>
      <c r="BV25" s="57">
        <v>0</v>
      </c>
      <c r="BW25" s="57">
        <v>0</v>
      </c>
      <c r="BX25" s="57">
        <v>0</v>
      </c>
      <c r="BY25" s="57">
        <v>0</v>
      </c>
      <c r="BZ25" s="57">
        <v>0</v>
      </c>
      <c r="CA25" s="57">
        <v>0</v>
      </c>
      <c r="CB25" s="67">
        <v>0</v>
      </c>
      <c r="CC25" s="134"/>
      <c r="CD25" s="134"/>
      <c r="CE25" s="57"/>
      <c r="CF25" s="57"/>
      <c r="CG25" s="57"/>
      <c r="CH25" s="57"/>
      <c r="CI25" s="57"/>
      <c r="CJ25" s="57"/>
      <c r="CK25" s="67"/>
      <c r="CL25" s="23"/>
      <c r="CM25" s="23"/>
      <c r="CN25" s="23"/>
      <c r="CO25" s="23"/>
      <c r="CP25" s="23"/>
      <c r="CQ25" s="23"/>
      <c r="CR25" s="57"/>
      <c r="CS25" s="134"/>
      <c r="CT25" s="58"/>
      <c r="CU25" s="57"/>
      <c r="CV25" s="57"/>
      <c r="CW25" s="57"/>
      <c r="CX25" s="57"/>
      <c r="CY25" s="57"/>
      <c r="CZ25" s="57"/>
      <c r="DA25" s="67"/>
      <c r="DB25" s="23"/>
      <c r="DC25" s="23"/>
      <c r="DD25" s="57"/>
      <c r="DE25" s="57"/>
      <c r="DF25" s="57"/>
      <c r="DG25" s="57"/>
      <c r="DH25" s="57"/>
      <c r="DI25" s="57"/>
      <c r="DJ25" s="67"/>
      <c r="DK25" s="23" t="s">
        <v>849</v>
      </c>
      <c r="DL25" s="55">
        <v>0</v>
      </c>
      <c r="DM25" s="55">
        <v>0</v>
      </c>
      <c r="DN25" s="55">
        <v>0</v>
      </c>
      <c r="DO25" s="59">
        <v>0</v>
      </c>
      <c r="DP25" s="23" t="s">
        <v>849</v>
      </c>
      <c r="DQ25" s="57"/>
      <c r="DR25" s="57"/>
      <c r="DS25" s="57"/>
      <c r="DT25" s="23" t="s">
        <v>854</v>
      </c>
      <c r="DU25" s="57"/>
      <c r="DV25" s="23" t="s">
        <v>849</v>
      </c>
      <c r="DW25" s="23" t="s">
        <v>854</v>
      </c>
      <c r="DX25" s="57"/>
      <c r="DY25" s="23" t="s">
        <v>849</v>
      </c>
      <c r="DZ25" s="23" t="s">
        <v>854</v>
      </c>
      <c r="EA25" s="56"/>
      <c r="EB25" s="57"/>
      <c r="EC25" s="57"/>
      <c r="ED25" s="23"/>
      <c r="EE25" s="57"/>
      <c r="EF25" s="57"/>
      <c r="EG25" s="57"/>
      <c r="EH25" s="23">
        <v>807</v>
      </c>
      <c r="EI25" s="23"/>
      <c r="EJ25" s="23" t="s">
        <v>871</v>
      </c>
      <c r="EK25" s="23"/>
    </row>
    <row r="26" spans="2:141" s="127" customFormat="1">
      <c r="B26" s="132" t="s">
        <v>882</v>
      </c>
      <c r="C26" s="23" t="s">
        <v>883</v>
      </c>
      <c r="D26" s="23" t="s">
        <v>159</v>
      </c>
      <c r="E26" s="23" t="s">
        <v>846</v>
      </c>
      <c r="F26" s="23" t="s">
        <v>847</v>
      </c>
      <c r="G26" s="23"/>
      <c r="H26" s="23" t="s">
        <v>848</v>
      </c>
      <c r="I26" s="58">
        <v>0</v>
      </c>
      <c r="J26" s="58">
        <v>0</v>
      </c>
      <c r="K26" s="58">
        <v>1</v>
      </c>
      <c r="L26" s="58">
        <v>0</v>
      </c>
      <c r="M26" s="176"/>
      <c r="N26" s="23" t="s">
        <v>849</v>
      </c>
      <c r="O26" s="23" t="s">
        <v>850</v>
      </c>
      <c r="P26" s="23" t="s">
        <v>851</v>
      </c>
      <c r="Q26" s="56" t="s">
        <v>848</v>
      </c>
      <c r="R26" s="133" t="s">
        <v>848</v>
      </c>
      <c r="S26" s="133" t="s">
        <v>848</v>
      </c>
      <c r="T26" s="133" t="s">
        <v>848</v>
      </c>
      <c r="U26" s="133" t="s">
        <v>848</v>
      </c>
      <c r="V26" s="133" t="s">
        <v>848</v>
      </c>
      <c r="W26" s="55">
        <v>0</v>
      </c>
      <c r="X26" s="55">
        <v>1.3712793205079654</v>
      </c>
      <c r="Y26" s="55">
        <v>2.5372937710907104</v>
      </c>
      <c r="Z26" s="55">
        <v>2.9233690620077994</v>
      </c>
      <c r="AA26" s="55">
        <v>1.5535343816864464</v>
      </c>
      <c r="AB26" s="55">
        <v>0.91448895450564505</v>
      </c>
      <c r="AC26" s="55">
        <v>0.19420579438544811</v>
      </c>
      <c r="AD26" s="59">
        <f t="shared" si="0"/>
        <v>9.4941712841840147</v>
      </c>
      <c r="AE26" s="55">
        <v>0</v>
      </c>
      <c r="AF26" s="55"/>
      <c r="AG26" s="55"/>
      <c r="AH26" s="55"/>
      <c r="AI26" s="59">
        <f t="shared" si="1"/>
        <v>9.4941712841840147</v>
      </c>
      <c r="AJ26" s="55">
        <v>0</v>
      </c>
      <c r="AK26" s="55">
        <v>0</v>
      </c>
      <c r="AL26" s="55">
        <v>1.5033074492154848</v>
      </c>
      <c r="AM26" s="55">
        <v>2.8372186623700264</v>
      </c>
      <c r="AN26" s="55">
        <v>3.3343092161068113</v>
      </c>
      <c r="AO26" s="55">
        <v>1.80735417747598</v>
      </c>
      <c r="AP26" s="55">
        <v>1.085178133614882</v>
      </c>
      <c r="AQ26" s="55">
        <v>0.23506335211491836</v>
      </c>
      <c r="AR26" s="59">
        <f t="shared" si="2"/>
        <v>10.802430990898104</v>
      </c>
      <c r="AS26" s="55">
        <v>0</v>
      </c>
      <c r="AT26" s="55"/>
      <c r="AU26" s="55"/>
      <c r="AV26" s="55"/>
      <c r="AW26" s="59">
        <f t="shared" si="3"/>
        <v>10.802430990898104</v>
      </c>
      <c r="AX26" s="55"/>
      <c r="AY26" s="55"/>
      <c r="AZ26" s="55"/>
      <c r="BA26" s="55"/>
      <c r="BB26" s="55"/>
      <c r="BC26" s="55"/>
      <c r="BD26" s="55"/>
      <c r="BE26" s="55"/>
      <c r="BF26" s="59">
        <f t="shared" si="4"/>
        <v>0</v>
      </c>
      <c r="BG26" s="55"/>
      <c r="BH26" s="55"/>
      <c r="BI26" s="55"/>
      <c r="BJ26" s="55"/>
      <c r="BK26" s="59">
        <f t="shared" si="5"/>
        <v>0</v>
      </c>
      <c r="BL26" s="55"/>
      <c r="BM26" s="23" t="s">
        <v>852</v>
      </c>
      <c r="BN26" s="23" t="s">
        <v>191</v>
      </c>
      <c r="BO26" s="23" t="s">
        <v>853</v>
      </c>
      <c r="BP26" s="23" t="s">
        <v>853</v>
      </c>
      <c r="BQ26" s="23" t="s">
        <v>853</v>
      </c>
      <c r="BR26" s="23"/>
      <c r="BS26" s="57"/>
      <c r="BT26" s="135" t="s">
        <v>192</v>
      </c>
      <c r="BU26" s="58">
        <v>1</v>
      </c>
      <c r="BV26" s="57">
        <v>0</v>
      </c>
      <c r="BW26" s="57">
        <v>0</v>
      </c>
      <c r="BX26" s="57">
        <v>0</v>
      </c>
      <c r="BY26" s="57">
        <v>0</v>
      </c>
      <c r="BZ26" s="57">
        <v>0</v>
      </c>
      <c r="CA26" s="57">
        <v>0</v>
      </c>
      <c r="CB26" s="67">
        <v>0</v>
      </c>
      <c r="CC26" s="134"/>
      <c r="CD26" s="134"/>
      <c r="CE26" s="57"/>
      <c r="CF26" s="57"/>
      <c r="CG26" s="57"/>
      <c r="CH26" s="57"/>
      <c r="CI26" s="57"/>
      <c r="CJ26" s="57"/>
      <c r="CK26" s="67"/>
      <c r="CL26" s="23"/>
      <c r="CM26" s="23"/>
      <c r="CN26" s="23"/>
      <c r="CO26" s="23"/>
      <c r="CP26" s="23"/>
      <c r="CQ26" s="23"/>
      <c r="CR26" s="57"/>
      <c r="CS26" s="134"/>
      <c r="CT26" s="58"/>
      <c r="CU26" s="57"/>
      <c r="CV26" s="57"/>
      <c r="CW26" s="57"/>
      <c r="CX26" s="57"/>
      <c r="CY26" s="57"/>
      <c r="CZ26" s="57"/>
      <c r="DA26" s="67"/>
      <c r="DB26" s="23"/>
      <c r="DC26" s="23"/>
      <c r="DD26" s="57"/>
      <c r="DE26" s="57"/>
      <c r="DF26" s="57"/>
      <c r="DG26" s="57"/>
      <c r="DH26" s="57"/>
      <c r="DI26" s="57"/>
      <c r="DJ26" s="67"/>
      <c r="DK26" s="23" t="s">
        <v>849</v>
      </c>
      <c r="DL26" s="55">
        <v>0</v>
      </c>
      <c r="DM26" s="55">
        <v>0</v>
      </c>
      <c r="DN26" s="55">
        <v>0</v>
      </c>
      <c r="DO26" s="59">
        <v>0</v>
      </c>
      <c r="DP26" s="23" t="s">
        <v>849</v>
      </c>
      <c r="DQ26" s="57"/>
      <c r="DR26" s="57"/>
      <c r="DS26" s="57"/>
      <c r="DT26" s="23" t="s">
        <v>854</v>
      </c>
      <c r="DU26" s="57"/>
      <c r="DV26" s="23" t="s">
        <v>849</v>
      </c>
      <c r="DW26" s="23" t="s">
        <v>854</v>
      </c>
      <c r="DX26" s="57"/>
      <c r="DY26" s="23" t="s">
        <v>849</v>
      </c>
      <c r="DZ26" s="23" t="s">
        <v>854</v>
      </c>
      <c r="EA26" s="56"/>
      <c r="EB26" s="57"/>
      <c r="EC26" s="57"/>
      <c r="ED26" s="23"/>
      <c r="EE26" s="57"/>
      <c r="EF26" s="57"/>
      <c r="EG26" s="57"/>
      <c r="EH26" s="23">
        <v>807</v>
      </c>
      <c r="EI26" s="23"/>
      <c r="EJ26" s="23" t="s">
        <v>871</v>
      </c>
      <c r="EK26" s="23"/>
    </row>
    <row r="27" spans="2:141" s="127" customFormat="1">
      <c r="B27" s="132" t="s">
        <v>884</v>
      </c>
      <c r="C27" s="23" t="s">
        <v>885</v>
      </c>
      <c r="D27" s="23" t="s">
        <v>159</v>
      </c>
      <c r="E27" s="23" t="s">
        <v>846</v>
      </c>
      <c r="F27" s="23" t="s">
        <v>847</v>
      </c>
      <c r="G27" s="23"/>
      <c r="H27" s="23" t="s">
        <v>848</v>
      </c>
      <c r="I27" s="58">
        <v>0</v>
      </c>
      <c r="J27" s="58">
        <v>0</v>
      </c>
      <c r="K27" s="58">
        <v>1</v>
      </c>
      <c r="L27" s="58">
        <v>0</v>
      </c>
      <c r="M27" s="176"/>
      <c r="N27" s="23" t="s">
        <v>849</v>
      </c>
      <c r="O27" s="23" t="s">
        <v>850</v>
      </c>
      <c r="P27" s="23" t="s">
        <v>851</v>
      </c>
      <c r="Q27" s="56" t="s">
        <v>848</v>
      </c>
      <c r="R27" s="133" t="s">
        <v>848</v>
      </c>
      <c r="S27" s="133" t="s">
        <v>848</v>
      </c>
      <c r="T27" s="133" t="s">
        <v>848</v>
      </c>
      <c r="U27" s="133" t="s">
        <v>848</v>
      </c>
      <c r="V27" s="133" t="s">
        <v>848</v>
      </c>
      <c r="W27" s="55">
        <v>0</v>
      </c>
      <c r="X27" s="55">
        <v>2.0569189808151829</v>
      </c>
      <c r="Y27" s="55">
        <v>3.8059406567345677</v>
      </c>
      <c r="Z27" s="55">
        <v>4.3850535931251891</v>
      </c>
      <c r="AA27" s="55">
        <v>2.3303015725899798</v>
      </c>
      <c r="AB27" s="55">
        <v>1.3717334317939693</v>
      </c>
      <c r="AC27" s="55">
        <v>0.29130869158571149</v>
      </c>
      <c r="AD27" s="59">
        <f t="shared" si="0"/>
        <v>14.241256926644599</v>
      </c>
      <c r="AE27" s="55">
        <v>0</v>
      </c>
      <c r="AF27" s="55"/>
      <c r="AG27" s="55"/>
      <c r="AH27" s="55"/>
      <c r="AI27" s="59">
        <f t="shared" si="1"/>
        <v>14.241256926644599</v>
      </c>
      <c r="AJ27" s="55">
        <v>0</v>
      </c>
      <c r="AK27" s="55">
        <v>0</v>
      </c>
      <c r="AL27" s="55">
        <v>2.2549611738815876</v>
      </c>
      <c r="AM27" s="55">
        <v>4.2558279936651857</v>
      </c>
      <c r="AN27" s="55">
        <v>5.0014638242896607</v>
      </c>
      <c r="AO27" s="55">
        <v>2.7110312662841336</v>
      </c>
      <c r="AP27" s="55">
        <v>1.627767200464451</v>
      </c>
      <c r="AQ27" s="55">
        <v>0.35259502818150301</v>
      </c>
      <c r="AR27" s="59">
        <f t="shared" si="2"/>
        <v>16.203646486766523</v>
      </c>
      <c r="AS27" s="55">
        <v>0</v>
      </c>
      <c r="AT27" s="55"/>
      <c r="AU27" s="55"/>
      <c r="AV27" s="55"/>
      <c r="AW27" s="59">
        <f t="shared" si="3"/>
        <v>16.203646486766523</v>
      </c>
      <c r="AX27" s="55"/>
      <c r="AY27" s="55"/>
      <c r="AZ27" s="55"/>
      <c r="BA27" s="55"/>
      <c r="BB27" s="55"/>
      <c r="BC27" s="55"/>
      <c r="BD27" s="55"/>
      <c r="BE27" s="55"/>
      <c r="BF27" s="59">
        <f t="shared" si="4"/>
        <v>0</v>
      </c>
      <c r="BG27" s="55"/>
      <c r="BH27" s="55"/>
      <c r="BI27" s="55"/>
      <c r="BJ27" s="55"/>
      <c r="BK27" s="59">
        <f t="shared" si="5"/>
        <v>0</v>
      </c>
      <c r="BL27" s="55"/>
      <c r="BM27" s="23" t="s">
        <v>852</v>
      </c>
      <c r="BN27" s="23" t="s">
        <v>191</v>
      </c>
      <c r="BO27" s="23" t="s">
        <v>853</v>
      </c>
      <c r="BP27" s="23" t="s">
        <v>853</v>
      </c>
      <c r="BQ27" s="23" t="s">
        <v>853</v>
      </c>
      <c r="BR27" s="23"/>
      <c r="BS27" s="57"/>
      <c r="BT27" s="135" t="s">
        <v>192</v>
      </c>
      <c r="BU27" s="58">
        <v>1</v>
      </c>
      <c r="BV27" s="57">
        <v>0</v>
      </c>
      <c r="BW27" s="57">
        <v>0</v>
      </c>
      <c r="BX27" s="57">
        <v>0</v>
      </c>
      <c r="BY27" s="57">
        <v>0</v>
      </c>
      <c r="BZ27" s="57">
        <v>0</v>
      </c>
      <c r="CA27" s="57">
        <v>0</v>
      </c>
      <c r="CB27" s="67">
        <v>0</v>
      </c>
      <c r="CC27" s="134"/>
      <c r="CD27" s="134"/>
      <c r="CE27" s="57"/>
      <c r="CF27" s="57"/>
      <c r="CG27" s="57"/>
      <c r="CH27" s="57"/>
      <c r="CI27" s="57"/>
      <c r="CJ27" s="57"/>
      <c r="CK27" s="67"/>
      <c r="CL27" s="23"/>
      <c r="CM27" s="23"/>
      <c r="CN27" s="23"/>
      <c r="CO27" s="23"/>
      <c r="CP27" s="23"/>
      <c r="CQ27" s="23"/>
      <c r="CR27" s="57"/>
      <c r="CS27" s="134"/>
      <c r="CT27" s="58"/>
      <c r="CU27" s="57"/>
      <c r="CV27" s="57"/>
      <c r="CW27" s="57"/>
      <c r="CX27" s="57"/>
      <c r="CY27" s="57"/>
      <c r="CZ27" s="57"/>
      <c r="DA27" s="67"/>
      <c r="DB27" s="23"/>
      <c r="DC27" s="23"/>
      <c r="DD27" s="57"/>
      <c r="DE27" s="57"/>
      <c r="DF27" s="57"/>
      <c r="DG27" s="57"/>
      <c r="DH27" s="57"/>
      <c r="DI27" s="57"/>
      <c r="DJ27" s="67"/>
      <c r="DK27" s="23" t="s">
        <v>849</v>
      </c>
      <c r="DL27" s="55">
        <v>0</v>
      </c>
      <c r="DM27" s="55">
        <v>0</v>
      </c>
      <c r="DN27" s="55">
        <v>0</v>
      </c>
      <c r="DO27" s="59">
        <v>0</v>
      </c>
      <c r="DP27" s="23" t="s">
        <v>849</v>
      </c>
      <c r="DQ27" s="57"/>
      <c r="DR27" s="57"/>
      <c r="DS27" s="57"/>
      <c r="DT27" s="23" t="s">
        <v>854</v>
      </c>
      <c r="DU27" s="57"/>
      <c r="DV27" s="23" t="s">
        <v>849</v>
      </c>
      <c r="DW27" s="23" t="s">
        <v>854</v>
      </c>
      <c r="DX27" s="57"/>
      <c r="DY27" s="23" t="s">
        <v>849</v>
      </c>
      <c r="DZ27" s="23" t="s">
        <v>854</v>
      </c>
      <c r="EA27" s="56"/>
      <c r="EB27" s="57"/>
      <c r="EC27" s="57"/>
      <c r="ED27" s="23"/>
      <c r="EE27" s="57"/>
      <c r="EF27" s="57"/>
      <c r="EG27" s="57"/>
      <c r="EH27" s="23">
        <v>807</v>
      </c>
      <c r="EI27" s="23"/>
      <c r="EJ27" s="23" t="s">
        <v>871</v>
      </c>
      <c r="EK27" s="23"/>
    </row>
    <row r="28" spans="2:141" s="127" customFormat="1">
      <c r="B28" s="132" t="s">
        <v>886</v>
      </c>
      <c r="C28" s="23" t="s">
        <v>887</v>
      </c>
      <c r="D28" s="23" t="s">
        <v>159</v>
      </c>
      <c r="E28" s="23" t="s">
        <v>846</v>
      </c>
      <c r="F28" s="23" t="s">
        <v>847</v>
      </c>
      <c r="G28" s="23"/>
      <c r="H28" s="23" t="s">
        <v>848</v>
      </c>
      <c r="I28" s="58">
        <v>0</v>
      </c>
      <c r="J28" s="58">
        <v>0</v>
      </c>
      <c r="K28" s="58">
        <v>1</v>
      </c>
      <c r="L28" s="58">
        <v>0</v>
      </c>
      <c r="M28" s="176"/>
      <c r="N28" s="23" t="s">
        <v>858</v>
      </c>
      <c r="O28" s="23" t="s">
        <v>850</v>
      </c>
      <c r="P28" s="23" t="s">
        <v>851</v>
      </c>
      <c r="Q28" s="56">
        <v>46380</v>
      </c>
      <c r="R28" s="133">
        <v>46478</v>
      </c>
      <c r="S28" s="133">
        <v>47938</v>
      </c>
      <c r="T28" s="133" t="s">
        <v>848</v>
      </c>
      <c r="U28" s="133">
        <v>48060</v>
      </c>
      <c r="V28" s="133" t="s">
        <v>848</v>
      </c>
      <c r="W28" s="55">
        <v>21.349548901213819</v>
      </c>
      <c r="X28" s="55">
        <v>47.005755602386728</v>
      </c>
      <c r="Y28" s="55">
        <v>86.975285860190525</v>
      </c>
      <c r="Z28" s="55">
        <v>100.20946834771361</v>
      </c>
      <c r="AA28" s="55">
        <v>53.253233220499006</v>
      </c>
      <c r="AB28" s="55">
        <v>31.34754798216532</v>
      </c>
      <c r="AC28" s="55">
        <v>6.6571339412222352</v>
      </c>
      <c r="AD28" s="59">
        <f t="shared" si="0"/>
        <v>325.44842495417743</v>
      </c>
      <c r="AE28" s="55">
        <v>47.768438005306095</v>
      </c>
      <c r="AF28" s="55"/>
      <c r="AG28" s="55"/>
      <c r="AH28" s="55"/>
      <c r="AI28" s="59">
        <f t="shared" si="1"/>
        <v>346.79797385539126</v>
      </c>
      <c r="AJ28" s="55">
        <v>47.768438005306095</v>
      </c>
      <c r="AK28" s="55">
        <v>23.405104576867693</v>
      </c>
      <c r="AL28" s="55">
        <v>51.531516224494837</v>
      </c>
      <c r="AM28" s="55">
        <v>97.256339419231665</v>
      </c>
      <c r="AN28" s="55">
        <v>114.29598752867074</v>
      </c>
      <c r="AO28" s="55">
        <v>61.953861246823287</v>
      </c>
      <c r="AP28" s="55">
        <v>37.198561497200821</v>
      </c>
      <c r="AQ28" s="55">
        <v>8.0576803830882557</v>
      </c>
      <c r="AR28" s="59">
        <f t="shared" si="2"/>
        <v>370.29394629950963</v>
      </c>
      <c r="AS28" s="55">
        <v>57.818095481409991</v>
      </c>
      <c r="AT28" s="55"/>
      <c r="AU28" s="55"/>
      <c r="AV28" s="55"/>
      <c r="AW28" s="59">
        <f t="shared" si="3"/>
        <v>393.69905087637733</v>
      </c>
      <c r="AX28" s="55"/>
      <c r="AY28" s="55"/>
      <c r="AZ28" s="55"/>
      <c r="BA28" s="55"/>
      <c r="BB28" s="55"/>
      <c r="BC28" s="55"/>
      <c r="BD28" s="55"/>
      <c r="BE28" s="55"/>
      <c r="BF28" s="59">
        <f t="shared" si="4"/>
        <v>0</v>
      </c>
      <c r="BG28" s="55"/>
      <c r="BH28" s="55"/>
      <c r="BI28" s="55"/>
      <c r="BJ28" s="55"/>
      <c r="BK28" s="59">
        <f t="shared" si="5"/>
        <v>0</v>
      </c>
      <c r="BL28" s="55"/>
      <c r="BM28" s="23" t="s">
        <v>852</v>
      </c>
      <c r="BN28" s="23" t="s">
        <v>191</v>
      </c>
      <c r="BO28" s="23" t="s">
        <v>853</v>
      </c>
      <c r="BP28" s="23" t="s">
        <v>853</v>
      </c>
      <c r="BQ28" s="23" t="s">
        <v>853</v>
      </c>
      <c r="BR28" s="23"/>
      <c r="BS28" s="57"/>
      <c r="BT28" s="135" t="s">
        <v>192</v>
      </c>
      <c r="BU28" s="58">
        <v>1</v>
      </c>
      <c r="BV28" s="57">
        <v>0</v>
      </c>
      <c r="BW28" s="57">
        <v>0</v>
      </c>
      <c r="BX28" s="57">
        <v>0</v>
      </c>
      <c r="BY28" s="57">
        <v>0</v>
      </c>
      <c r="BZ28" s="57">
        <v>0</v>
      </c>
      <c r="CA28" s="57">
        <v>0</v>
      </c>
      <c r="CB28" s="67">
        <v>0</v>
      </c>
      <c r="CC28" s="134"/>
      <c r="CD28" s="134"/>
      <c r="CE28" s="57"/>
      <c r="CF28" s="57"/>
      <c r="CG28" s="57"/>
      <c r="CH28" s="57"/>
      <c r="CI28" s="57"/>
      <c r="CJ28" s="57"/>
      <c r="CK28" s="67"/>
      <c r="CL28" s="23"/>
      <c r="CM28" s="23"/>
      <c r="CN28" s="23"/>
      <c r="CO28" s="23"/>
      <c r="CP28" s="23"/>
      <c r="CQ28" s="23"/>
      <c r="CR28" s="57"/>
      <c r="CS28" s="134"/>
      <c r="CT28" s="58"/>
      <c r="CU28" s="57"/>
      <c r="CV28" s="57"/>
      <c r="CW28" s="57"/>
      <c r="CX28" s="57"/>
      <c r="CY28" s="57"/>
      <c r="CZ28" s="57"/>
      <c r="DA28" s="67"/>
      <c r="DB28" s="23"/>
      <c r="DC28" s="23"/>
      <c r="DD28" s="57"/>
      <c r="DE28" s="57"/>
      <c r="DF28" s="57"/>
      <c r="DG28" s="57"/>
      <c r="DH28" s="57"/>
      <c r="DI28" s="57"/>
      <c r="DJ28" s="67"/>
      <c r="DK28" s="23" t="s">
        <v>849</v>
      </c>
      <c r="DL28" s="55">
        <v>0</v>
      </c>
      <c r="DM28" s="55">
        <v>21.349548901213819</v>
      </c>
      <c r="DN28" s="55">
        <v>325.44842495417743</v>
      </c>
      <c r="DO28" s="59">
        <v>346.79797385539126</v>
      </c>
      <c r="DP28" s="23" t="s">
        <v>849</v>
      </c>
      <c r="DQ28" s="57"/>
      <c r="DR28" s="57"/>
      <c r="DS28" s="57"/>
      <c r="DT28" s="23" t="s">
        <v>854</v>
      </c>
      <c r="DU28" s="57"/>
      <c r="DV28" s="23" t="s">
        <v>849</v>
      </c>
      <c r="DW28" s="23" t="s">
        <v>854</v>
      </c>
      <c r="DX28" s="57"/>
      <c r="DY28" s="23" t="s">
        <v>849</v>
      </c>
      <c r="DZ28" s="23" t="s">
        <v>854</v>
      </c>
      <c r="EA28" s="56"/>
      <c r="EB28" s="57"/>
      <c r="EC28" s="57"/>
      <c r="ED28" s="23"/>
      <c r="EE28" s="57"/>
      <c r="EF28" s="57"/>
      <c r="EG28" s="57"/>
      <c r="EH28" s="23">
        <v>807</v>
      </c>
      <c r="EI28" s="23"/>
      <c r="EJ28" s="23" t="s">
        <v>871</v>
      </c>
      <c r="EK28" s="23"/>
    </row>
    <row r="29" spans="2:141" s="127" customFormat="1">
      <c r="B29" s="132" t="s">
        <v>888</v>
      </c>
      <c r="C29" s="23" t="s">
        <v>889</v>
      </c>
      <c r="D29" s="23" t="s">
        <v>193</v>
      </c>
      <c r="E29" s="23" t="s">
        <v>846</v>
      </c>
      <c r="F29" s="23" t="s">
        <v>847</v>
      </c>
      <c r="G29" s="23"/>
      <c r="H29" s="23" t="s">
        <v>848</v>
      </c>
      <c r="I29" s="58">
        <v>0</v>
      </c>
      <c r="J29" s="58">
        <v>0</v>
      </c>
      <c r="K29" s="58">
        <v>1</v>
      </c>
      <c r="L29" s="58">
        <v>0</v>
      </c>
      <c r="M29" s="176"/>
      <c r="N29" s="23" t="s">
        <v>849</v>
      </c>
      <c r="O29" s="23" t="s">
        <v>850</v>
      </c>
      <c r="P29" s="23" t="s">
        <v>851</v>
      </c>
      <c r="Q29" s="56" t="s">
        <v>848</v>
      </c>
      <c r="R29" s="133" t="s">
        <v>848</v>
      </c>
      <c r="S29" s="133" t="s">
        <v>848</v>
      </c>
      <c r="T29" s="133" t="s">
        <v>848</v>
      </c>
      <c r="U29" s="133" t="s">
        <v>848</v>
      </c>
      <c r="V29" s="133" t="s">
        <v>848</v>
      </c>
      <c r="W29" s="55">
        <v>0</v>
      </c>
      <c r="X29" s="55">
        <v>1.7426587004083947</v>
      </c>
      <c r="Y29" s="55">
        <v>1.8181048750440723</v>
      </c>
      <c r="Z29" s="55">
        <v>1.9630798772851781</v>
      </c>
      <c r="AA29" s="55">
        <v>2.112492889798971</v>
      </c>
      <c r="AB29" s="55">
        <v>2.2515505450098274</v>
      </c>
      <c r="AC29" s="55">
        <v>2.3980048840084951</v>
      </c>
      <c r="AD29" s="59">
        <f t="shared" si="0"/>
        <v>12.285891771554939</v>
      </c>
      <c r="AE29" s="55">
        <v>0</v>
      </c>
      <c r="AF29" s="55"/>
      <c r="AG29" s="55"/>
      <c r="AH29" s="55"/>
      <c r="AI29" s="59">
        <f t="shared" si="1"/>
        <v>12.285891771554939</v>
      </c>
      <c r="AJ29" s="55">
        <v>0</v>
      </c>
      <c r="AK29" s="55">
        <v>0</v>
      </c>
      <c r="AL29" s="55">
        <v>1.9104436029806648</v>
      </c>
      <c r="AM29" s="55">
        <v>2.0330168860988982</v>
      </c>
      <c r="AN29" s="55">
        <v>2.2390314694957714</v>
      </c>
      <c r="AO29" s="55">
        <v>2.4576365314308672</v>
      </c>
      <c r="AP29" s="55">
        <v>2.6718020005984142</v>
      </c>
      <c r="AQ29" s="55">
        <v>2.9025038527131599</v>
      </c>
      <c r="AR29" s="59">
        <f t="shared" si="2"/>
        <v>14.214434343317777</v>
      </c>
      <c r="AS29" s="55">
        <v>0</v>
      </c>
      <c r="AT29" s="55"/>
      <c r="AU29" s="55"/>
      <c r="AV29" s="55"/>
      <c r="AW29" s="59">
        <f t="shared" si="3"/>
        <v>14.214434343317777</v>
      </c>
      <c r="AX29" s="55"/>
      <c r="AY29" s="55"/>
      <c r="AZ29" s="55"/>
      <c r="BA29" s="55"/>
      <c r="BB29" s="55"/>
      <c r="BC29" s="55"/>
      <c r="BD29" s="55"/>
      <c r="BE29" s="55"/>
      <c r="BF29" s="59">
        <f t="shared" si="4"/>
        <v>0</v>
      </c>
      <c r="BG29" s="55"/>
      <c r="BH29" s="55"/>
      <c r="BI29" s="55"/>
      <c r="BJ29" s="55"/>
      <c r="BK29" s="59">
        <f t="shared" si="5"/>
        <v>0</v>
      </c>
      <c r="BL29" s="55"/>
      <c r="BM29" s="23" t="s">
        <v>852</v>
      </c>
      <c r="BN29" s="23" t="s">
        <v>890</v>
      </c>
      <c r="BO29" s="23" t="s">
        <v>853</v>
      </c>
      <c r="BP29" s="23" t="s">
        <v>853</v>
      </c>
      <c r="BQ29" s="23" t="s">
        <v>853</v>
      </c>
      <c r="BR29" s="23"/>
      <c r="BS29" s="57"/>
      <c r="BT29" s="135" t="s">
        <v>23</v>
      </c>
      <c r="BU29" s="58">
        <v>1</v>
      </c>
      <c r="BV29" s="57">
        <v>0</v>
      </c>
      <c r="BW29" s="57">
        <v>0</v>
      </c>
      <c r="BX29" s="57">
        <v>0</v>
      </c>
      <c r="BY29" s="57">
        <v>0</v>
      </c>
      <c r="BZ29" s="57">
        <v>0</v>
      </c>
      <c r="CA29" s="57">
        <v>0</v>
      </c>
      <c r="CB29" s="67">
        <v>0</v>
      </c>
      <c r="CC29" s="134"/>
      <c r="CD29" s="134"/>
      <c r="CE29" s="57"/>
      <c r="CF29" s="57"/>
      <c r="CG29" s="57"/>
      <c r="CH29" s="57"/>
      <c r="CI29" s="57"/>
      <c r="CJ29" s="57"/>
      <c r="CK29" s="67"/>
      <c r="CL29" s="23"/>
      <c r="CM29" s="23"/>
      <c r="CN29" s="23"/>
      <c r="CO29" s="23"/>
      <c r="CP29" s="23"/>
      <c r="CQ29" s="23"/>
      <c r="CR29" s="57"/>
      <c r="CS29" s="134"/>
      <c r="CT29" s="58"/>
      <c r="CU29" s="57"/>
      <c r="CV29" s="57"/>
      <c r="CW29" s="57"/>
      <c r="CX29" s="57"/>
      <c r="CY29" s="57"/>
      <c r="CZ29" s="57"/>
      <c r="DA29" s="67"/>
      <c r="DB29" s="23"/>
      <c r="DC29" s="23"/>
      <c r="DD29" s="57"/>
      <c r="DE29" s="57"/>
      <c r="DF29" s="57"/>
      <c r="DG29" s="57"/>
      <c r="DH29" s="57"/>
      <c r="DI29" s="57"/>
      <c r="DJ29" s="67"/>
      <c r="DK29" s="23" t="s">
        <v>849</v>
      </c>
      <c r="DL29" s="55">
        <v>0</v>
      </c>
      <c r="DM29" s="55">
        <v>0</v>
      </c>
      <c r="DN29" s="55">
        <v>0</v>
      </c>
      <c r="DO29" s="59">
        <v>0</v>
      </c>
      <c r="DP29" s="23" t="s">
        <v>849</v>
      </c>
      <c r="DQ29" s="57"/>
      <c r="DR29" s="57"/>
      <c r="DS29" s="57"/>
      <c r="DT29" s="23" t="s">
        <v>854</v>
      </c>
      <c r="DU29" s="57"/>
      <c r="DV29" s="23" t="s">
        <v>849</v>
      </c>
      <c r="DW29" s="23" t="s">
        <v>854</v>
      </c>
      <c r="DX29" s="57"/>
      <c r="DY29" s="23" t="s">
        <v>849</v>
      </c>
      <c r="DZ29" s="23" t="s">
        <v>854</v>
      </c>
      <c r="EA29" s="56"/>
      <c r="EB29" s="57"/>
      <c r="EC29" s="57"/>
      <c r="ED29" s="23"/>
      <c r="EE29" s="57"/>
      <c r="EF29" s="57"/>
      <c r="EG29" s="57"/>
      <c r="EH29" s="23">
        <v>2837</v>
      </c>
      <c r="EI29" s="23"/>
      <c r="EJ29" s="23" t="s">
        <v>891</v>
      </c>
      <c r="EK29" s="23"/>
    </row>
    <row r="30" spans="2:141" s="127" customFormat="1">
      <c r="B30" s="132" t="s">
        <v>892</v>
      </c>
      <c r="C30" s="23" t="s">
        <v>893</v>
      </c>
      <c r="D30" s="23" t="s">
        <v>193</v>
      </c>
      <c r="E30" s="23" t="s">
        <v>846</v>
      </c>
      <c r="F30" s="23" t="s">
        <v>847</v>
      </c>
      <c r="G30" s="23"/>
      <c r="H30" s="23" t="s">
        <v>848</v>
      </c>
      <c r="I30" s="58">
        <v>0</v>
      </c>
      <c r="J30" s="58">
        <v>0</v>
      </c>
      <c r="K30" s="58">
        <v>1</v>
      </c>
      <c r="L30" s="58">
        <v>0</v>
      </c>
      <c r="M30" s="176"/>
      <c r="N30" s="23" t="s">
        <v>849</v>
      </c>
      <c r="O30" s="23" t="s">
        <v>850</v>
      </c>
      <c r="P30" s="23" t="s">
        <v>851</v>
      </c>
      <c r="Q30" s="56" t="s">
        <v>848</v>
      </c>
      <c r="R30" s="133" t="s">
        <v>848</v>
      </c>
      <c r="S30" s="133" t="s">
        <v>848</v>
      </c>
      <c r="T30" s="133" t="s">
        <v>848</v>
      </c>
      <c r="U30" s="133" t="s">
        <v>848</v>
      </c>
      <c r="V30" s="133" t="s">
        <v>848</v>
      </c>
      <c r="W30" s="55">
        <v>0</v>
      </c>
      <c r="X30" s="55">
        <v>2.61398804538462</v>
      </c>
      <c r="Y30" s="55">
        <v>2.7269999999999999</v>
      </c>
      <c r="Z30" s="55">
        <v>2.9445999999999999</v>
      </c>
      <c r="AA30" s="55">
        <v>3.1686999999999999</v>
      </c>
      <c r="AB30" s="55">
        <v>3.3769999999999998</v>
      </c>
      <c r="AC30" s="55">
        <v>3.597</v>
      </c>
      <c r="AD30" s="59">
        <f t="shared" si="0"/>
        <v>18.428288045384619</v>
      </c>
      <c r="AE30" s="55">
        <v>0</v>
      </c>
      <c r="AF30" s="55"/>
      <c r="AG30" s="55"/>
      <c r="AH30" s="55"/>
      <c r="AI30" s="59">
        <f t="shared" si="1"/>
        <v>18.428288045384619</v>
      </c>
      <c r="AJ30" s="55">
        <v>0</v>
      </c>
      <c r="AK30" s="55">
        <v>0</v>
      </c>
      <c r="AL30" s="55">
        <v>2.8656653987396665</v>
      </c>
      <c r="AM30" s="55">
        <v>3.0495253230492967</v>
      </c>
      <c r="AN30" s="55">
        <v>3.3585471975265628</v>
      </c>
      <c r="AO30" s="55">
        <v>3.6864547897733906</v>
      </c>
      <c r="AP30" s="55">
        <v>4.0077029928822148</v>
      </c>
      <c r="AQ30" s="55">
        <v>4.3537557703622287</v>
      </c>
      <c r="AR30" s="59">
        <f t="shared" si="2"/>
        <v>21.321651472333357</v>
      </c>
      <c r="AS30" s="55">
        <v>0</v>
      </c>
      <c r="AT30" s="55"/>
      <c r="AU30" s="55"/>
      <c r="AV30" s="55"/>
      <c r="AW30" s="59">
        <f t="shared" si="3"/>
        <v>21.321651472333357</v>
      </c>
      <c r="AX30" s="55"/>
      <c r="AY30" s="55"/>
      <c r="AZ30" s="55"/>
      <c r="BA30" s="55"/>
      <c r="BB30" s="55"/>
      <c r="BC30" s="55"/>
      <c r="BD30" s="55"/>
      <c r="BE30" s="55"/>
      <c r="BF30" s="59">
        <f t="shared" si="4"/>
        <v>0</v>
      </c>
      <c r="BG30" s="55"/>
      <c r="BH30" s="55"/>
      <c r="BI30" s="55"/>
      <c r="BJ30" s="55"/>
      <c r="BK30" s="59">
        <f t="shared" si="5"/>
        <v>0</v>
      </c>
      <c r="BL30" s="55"/>
      <c r="BM30" s="23" t="s">
        <v>852</v>
      </c>
      <c r="BN30" s="23" t="s">
        <v>199</v>
      </c>
      <c r="BO30" s="23" t="s">
        <v>853</v>
      </c>
      <c r="BP30" s="23" t="s">
        <v>853</v>
      </c>
      <c r="BQ30" s="23" t="s">
        <v>311</v>
      </c>
      <c r="BR30" s="23"/>
      <c r="BS30" s="57"/>
      <c r="BT30" s="135" t="s">
        <v>200</v>
      </c>
      <c r="BU30" s="58">
        <v>1</v>
      </c>
      <c r="BV30" s="57">
        <v>0</v>
      </c>
      <c r="BW30" s="57">
        <v>0</v>
      </c>
      <c r="BX30" s="57">
        <v>0</v>
      </c>
      <c r="BY30" s="57">
        <v>0</v>
      </c>
      <c r="BZ30" s="57">
        <v>0</v>
      </c>
      <c r="CA30" s="57">
        <v>79</v>
      </c>
      <c r="CB30" s="67">
        <v>79</v>
      </c>
      <c r="CC30" s="134"/>
      <c r="CD30" s="134"/>
      <c r="CE30" s="57"/>
      <c r="CF30" s="57"/>
      <c r="CG30" s="57"/>
      <c r="CH30" s="57"/>
      <c r="CI30" s="57"/>
      <c r="CJ30" s="57"/>
      <c r="CK30" s="67"/>
      <c r="CL30" s="23"/>
      <c r="CM30" s="23"/>
      <c r="CN30" s="23"/>
      <c r="CO30" s="23"/>
      <c r="CP30" s="23"/>
      <c r="CQ30" s="23"/>
      <c r="CR30" s="57"/>
      <c r="CS30" s="134"/>
      <c r="CT30" s="58"/>
      <c r="CU30" s="57"/>
      <c r="CV30" s="57"/>
      <c r="CW30" s="57"/>
      <c r="CX30" s="57"/>
      <c r="CY30" s="57"/>
      <c r="CZ30" s="57"/>
      <c r="DA30" s="67"/>
      <c r="DB30" s="23"/>
      <c r="DC30" s="23"/>
      <c r="DD30" s="57"/>
      <c r="DE30" s="57"/>
      <c r="DF30" s="57"/>
      <c r="DG30" s="57"/>
      <c r="DH30" s="57"/>
      <c r="DI30" s="57"/>
      <c r="DJ30" s="67"/>
      <c r="DK30" s="23" t="s">
        <v>849</v>
      </c>
      <c r="DL30" s="55">
        <v>0</v>
      </c>
      <c r="DM30" s="55">
        <v>0</v>
      </c>
      <c r="DN30" s="55">
        <v>0</v>
      </c>
      <c r="DO30" s="59">
        <v>0</v>
      </c>
      <c r="DP30" s="23" t="s">
        <v>849</v>
      </c>
      <c r="DQ30" s="57"/>
      <c r="DR30" s="57"/>
      <c r="DS30" s="57"/>
      <c r="DT30" s="23" t="s">
        <v>854</v>
      </c>
      <c r="DU30" s="57"/>
      <c r="DV30" s="23" t="s">
        <v>849</v>
      </c>
      <c r="DW30" s="23" t="s">
        <v>854</v>
      </c>
      <c r="DX30" s="57"/>
      <c r="DY30" s="23" t="s">
        <v>849</v>
      </c>
      <c r="DZ30" s="23" t="s">
        <v>854</v>
      </c>
      <c r="EA30" s="56"/>
      <c r="EB30" s="57"/>
      <c r="EC30" s="57"/>
      <c r="ED30" s="23"/>
      <c r="EE30" s="57"/>
      <c r="EF30" s="57"/>
      <c r="EG30" s="57"/>
      <c r="EH30" s="23">
        <v>2835</v>
      </c>
      <c r="EI30" s="23"/>
      <c r="EJ30" s="23" t="s">
        <v>894</v>
      </c>
      <c r="EK30" s="23"/>
    </row>
    <row r="31" spans="2:141" s="127" customFormat="1">
      <c r="B31" s="132" t="s">
        <v>895</v>
      </c>
      <c r="C31" s="23" t="s">
        <v>896</v>
      </c>
      <c r="D31" s="23" t="s">
        <v>155</v>
      </c>
      <c r="E31" s="23" t="s">
        <v>846</v>
      </c>
      <c r="F31" s="23" t="s">
        <v>847</v>
      </c>
      <c r="G31" s="23"/>
      <c r="H31" s="23" t="s">
        <v>848</v>
      </c>
      <c r="I31" s="58">
        <v>0</v>
      </c>
      <c r="J31" s="58">
        <v>0</v>
      </c>
      <c r="K31" s="58">
        <v>1</v>
      </c>
      <c r="L31" s="58">
        <v>0</v>
      </c>
      <c r="M31" s="176"/>
      <c r="N31" s="23" t="s">
        <v>849</v>
      </c>
      <c r="O31" s="23" t="s">
        <v>850</v>
      </c>
      <c r="P31" s="23" t="s">
        <v>851</v>
      </c>
      <c r="Q31" s="56" t="s">
        <v>848</v>
      </c>
      <c r="R31" s="133" t="s">
        <v>848</v>
      </c>
      <c r="S31" s="133" t="s">
        <v>848</v>
      </c>
      <c r="T31" s="133" t="s">
        <v>848</v>
      </c>
      <c r="U31" s="133" t="s">
        <v>848</v>
      </c>
      <c r="V31" s="133" t="s">
        <v>848</v>
      </c>
      <c r="W31" s="55">
        <v>0</v>
      </c>
      <c r="X31" s="55">
        <v>2.613988045384616</v>
      </c>
      <c r="Y31" s="55">
        <v>2.7271573071117938</v>
      </c>
      <c r="Z31" s="55">
        <v>2.9446198100385277</v>
      </c>
      <c r="AA31" s="55">
        <v>3.168739328360977</v>
      </c>
      <c r="AB31" s="55">
        <v>3.3773258107600892</v>
      </c>
      <c r="AC31" s="55">
        <v>3.5970073188187284</v>
      </c>
      <c r="AD31" s="59">
        <f t="shared" si="0"/>
        <v>18.428837620474731</v>
      </c>
      <c r="AE31" s="55">
        <v>0</v>
      </c>
      <c r="AF31" s="55"/>
      <c r="AG31" s="55"/>
      <c r="AH31" s="55"/>
      <c r="AI31" s="59">
        <f t="shared" si="1"/>
        <v>18.428837620474731</v>
      </c>
      <c r="AJ31" s="55">
        <v>0</v>
      </c>
      <c r="AK31" s="55">
        <v>0</v>
      </c>
      <c r="AL31" s="55">
        <v>2.8656653987396665</v>
      </c>
      <c r="AM31" s="55">
        <v>3.0495253230492967</v>
      </c>
      <c r="AN31" s="55">
        <v>3.3585471975265628</v>
      </c>
      <c r="AO31" s="55">
        <v>3.6864547897733906</v>
      </c>
      <c r="AP31" s="55">
        <v>4.0077029928822148</v>
      </c>
      <c r="AQ31" s="55">
        <v>4.3537557703622287</v>
      </c>
      <c r="AR31" s="59">
        <f t="shared" si="2"/>
        <v>21.321651472333357</v>
      </c>
      <c r="AS31" s="55">
        <v>0</v>
      </c>
      <c r="AT31" s="55"/>
      <c r="AU31" s="55"/>
      <c r="AV31" s="55"/>
      <c r="AW31" s="59">
        <f t="shared" si="3"/>
        <v>21.321651472333357</v>
      </c>
      <c r="AX31" s="55"/>
      <c r="AY31" s="55"/>
      <c r="AZ31" s="55"/>
      <c r="BA31" s="55"/>
      <c r="BB31" s="55"/>
      <c r="BC31" s="55"/>
      <c r="BD31" s="55"/>
      <c r="BE31" s="55"/>
      <c r="BF31" s="59">
        <f t="shared" si="4"/>
        <v>0</v>
      </c>
      <c r="BG31" s="55"/>
      <c r="BH31" s="55"/>
      <c r="BI31" s="55"/>
      <c r="BJ31" s="55"/>
      <c r="BK31" s="59">
        <f t="shared" si="5"/>
        <v>0</v>
      </c>
      <c r="BL31" s="55"/>
      <c r="BM31" s="23" t="s">
        <v>852</v>
      </c>
      <c r="BN31" s="23" t="s">
        <v>897</v>
      </c>
      <c r="BO31" s="23" t="s">
        <v>853</v>
      </c>
      <c r="BP31" s="23" t="s">
        <v>853</v>
      </c>
      <c r="BQ31" s="23" t="s">
        <v>853</v>
      </c>
      <c r="BR31" s="23"/>
      <c r="BS31" s="57"/>
      <c r="BT31" s="135" t="s">
        <v>23</v>
      </c>
      <c r="BU31" s="58">
        <v>1</v>
      </c>
      <c r="BV31" s="57">
        <v>0</v>
      </c>
      <c r="BW31" s="57">
        <v>0</v>
      </c>
      <c r="BX31" s="57">
        <v>0</v>
      </c>
      <c r="BY31" s="57">
        <v>0</v>
      </c>
      <c r="BZ31" s="57">
        <v>0</v>
      </c>
      <c r="CA31" s="57">
        <v>1</v>
      </c>
      <c r="CB31" s="67">
        <v>1</v>
      </c>
      <c r="CC31" s="134"/>
      <c r="CD31" s="134"/>
      <c r="CE31" s="57"/>
      <c r="CF31" s="57"/>
      <c r="CG31" s="57"/>
      <c r="CH31" s="57"/>
      <c r="CI31" s="57"/>
      <c r="CJ31" s="57"/>
      <c r="CK31" s="67"/>
      <c r="CL31" s="23"/>
      <c r="CM31" s="23"/>
      <c r="CN31" s="23"/>
      <c r="CO31" s="23"/>
      <c r="CP31" s="23"/>
      <c r="CQ31" s="23"/>
      <c r="CR31" s="57"/>
      <c r="CS31" s="134"/>
      <c r="CT31" s="58"/>
      <c r="CU31" s="57"/>
      <c r="CV31" s="57"/>
      <c r="CW31" s="57"/>
      <c r="CX31" s="57"/>
      <c r="CY31" s="57"/>
      <c r="CZ31" s="57"/>
      <c r="DA31" s="67"/>
      <c r="DB31" s="23"/>
      <c r="DC31" s="23"/>
      <c r="DD31" s="57"/>
      <c r="DE31" s="57"/>
      <c r="DF31" s="57"/>
      <c r="DG31" s="57"/>
      <c r="DH31" s="57"/>
      <c r="DI31" s="57"/>
      <c r="DJ31" s="67"/>
      <c r="DK31" s="23" t="s">
        <v>849</v>
      </c>
      <c r="DL31" s="55">
        <v>0</v>
      </c>
      <c r="DM31" s="55">
        <v>0</v>
      </c>
      <c r="DN31" s="55">
        <v>0</v>
      </c>
      <c r="DO31" s="59">
        <v>0</v>
      </c>
      <c r="DP31" s="23" t="s">
        <v>849</v>
      </c>
      <c r="DQ31" s="57"/>
      <c r="DR31" s="57"/>
      <c r="DS31" s="57"/>
      <c r="DT31" s="23" t="s">
        <v>854</v>
      </c>
      <c r="DU31" s="57"/>
      <c r="DV31" s="23" t="s">
        <v>849</v>
      </c>
      <c r="DW31" s="23" t="s">
        <v>854</v>
      </c>
      <c r="DX31" s="57"/>
      <c r="DY31" s="23" t="s">
        <v>849</v>
      </c>
      <c r="DZ31" s="23" t="s">
        <v>854</v>
      </c>
      <c r="EA31" s="56"/>
      <c r="EB31" s="57"/>
      <c r="EC31" s="57"/>
      <c r="ED31" s="23"/>
      <c r="EE31" s="57"/>
      <c r="EF31" s="57"/>
      <c r="EG31" s="57"/>
      <c r="EH31" s="23">
        <v>841</v>
      </c>
      <c r="EI31" s="23"/>
      <c r="EJ31" s="23" t="s">
        <v>891</v>
      </c>
      <c r="EK31" s="23"/>
    </row>
    <row r="32" spans="2:141" s="127" customFormat="1">
      <c r="B32" s="132" t="s">
        <v>898</v>
      </c>
      <c r="C32" s="23" t="s">
        <v>899</v>
      </c>
      <c r="D32" s="23" t="s">
        <v>193</v>
      </c>
      <c r="E32" s="23" t="s">
        <v>846</v>
      </c>
      <c r="F32" s="23" t="s">
        <v>847</v>
      </c>
      <c r="G32" s="23"/>
      <c r="H32" s="23" t="s">
        <v>848</v>
      </c>
      <c r="I32" s="58">
        <v>2.7457793213148403E-2</v>
      </c>
      <c r="J32" s="58">
        <v>0.97254220678685166</v>
      </c>
      <c r="K32" s="58">
        <v>0</v>
      </c>
      <c r="L32" s="58">
        <v>0</v>
      </c>
      <c r="M32" s="176"/>
      <c r="N32" s="23" t="s">
        <v>849</v>
      </c>
      <c r="O32" s="23" t="s">
        <v>850</v>
      </c>
      <c r="P32" s="23" t="s">
        <v>851</v>
      </c>
      <c r="Q32" s="56" t="s">
        <v>848</v>
      </c>
      <c r="R32" s="133" t="s">
        <v>848</v>
      </c>
      <c r="S32" s="133" t="s">
        <v>848</v>
      </c>
      <c r="T32" s="133" t="s">
        <v>848</v>
      </c>
      <c r="U32" s="133" t="s">
        <v>848</v>
      </c>
      <c r="V32" s="133" t="s">
        <v>848</v>
      </c>
      <c r="W32" s="55">
        <v>0</v>
      </c>
      <c r="X32" s="55">
        <v>0.48184512969923088</v>
      </c>
      <c r="Y32" s="55">
        <v>0.50270599694427398</v>
      </c>
      <c r="Z32" s="55">
        <v>0.54279158498376856</v>
      </c>
      <c r="AA32" s="55">
        <v>0.58410428286120686</v>
      </c>
      <c r="AB32" s="55">
        <v>0.62255372445010981</v>
      </c>
      <c r="AC32" s="55">
        <v>0.6630483491022523</v>
      </c>
      <c r="AD32" s="59">
        <f t="shared" si="0"/>
        <v>3.3970490680408427</v>
      </c>
      <c r="AE32" s="55">
        <v>0</v>
      </c>
      <c r="AF32" s="55"/>
      <c r="AG32" s="55"/>
      <c r="AH32" s="55"/>
      <c r="AI32" s="59">
        <f t="shared" si="1"/>
        <v>3.3970490680408427</v>
      </c>
      <c r="AJ32" s="55">
        <v>0</v>
      </c>
      <c r="AK32" s="55">
        <v>0</v>
      </c>
      <c r="AL32" s="55">
        <v>0.52823765516767851</v>
      </c>
      <c r="AM32" s="55">
        <v>0.56212916788208711</v>
      </c>
      <c r="AN32" s="55">
        <v>0.61909220007739629</v>
      </c>
      <c r="AO32" s="55">
        <v>0.67953649958156181</v>
      </c>
      <c r="AP32" s="55">
        <v>0.73875325168795503</v>
      </c>
      <c r="AQ32" s="55">
        <v>0.8025423136701042</v>
      </c>
      <c r="AR32" s="59">
        <f t="shared" si="2"/>
        <v>3.9302910880667827</v>
      </c>
      <c r="AS32" s="55">
        <v>0</v>
      </c>
      <c r="AT32" s="55"/>
      <c r="AU32" s="55"/>
      <c r="AV32" s="55"/>
      <c r="AW32" s="59">
        <f t="shared" si="3"/>
        <v>3.9302910880667827</v>
      </c>
      <c r="AX32" s="55"/>
      <c r="AY32" s="55"/>
      <c r="AZ32" s="55"/>
      <c r="BA32" s="55"/>
      <c r="BB32" s="55"/>
      <c r="BC32" s="55"/>
      <c r="BD32" s="55"/>
      <c r="BE32" s="55"/>
      <c r="BF32" s="59">
        <f t="shared" si="4"/>
        <v>0</v>
      </c>
      <c r="BG32" s="55"/>
      <c r="BH32" s="55"/>
      <c r="BI32" s="55"/>
      <c r="BJ32" s="55"/>
      <c r="BK32" s="59">
        <f t="shared" si="5"/>
        <v>0</v>
      </c>
      <c r="BL32" s="55"/>
      <c r="BM32" s="23" t="s">
        <v>864</v>
      </c>
      <c r="BN32" s="23" t="s">
        <v>900</v>
      </c>
      <c r="BO32" s="23" t="s">
        <v>532</v>
      </c>
      <c r="BP32" s="23" t="s">
        <v>533</v>
      </c>
      <c r="BQ32" s="23" t="s">
        <v>538</v>
      </c>
      <c r="BR32" s="23"/>
      <c r="BS32" s="57"/>
      <c r="BT32" s="135" t="s">
        <v>23</v>
      </c>
      <c r="BU32" s="58">
        <v>2.7457793213148403E-2</v>
      </c>
      <c r="BV32" s="57">
        <v>0</v>
      </c>
      <c r="BW32" s="57">
        <v>0</v>
      </c>
      <c r="BX32" s="57">
        <v>0</v>
      </c>
      <c r="BY32" s="57">
        <v>0</v>
      </c>
      <c r="BZ32" s="57">
        <v>0</v>
      </c>
      <c r="CA32" s="57">
        <v>0</v>
      </c>
      <c r="CB32" s="67">
        <v>0</v>
      </c>
      <c r="CC32" s="134"/>
      <c r="CD32" s="134"/>
      <c r="CE32" s="57"/>
      <c r="CF32" s="57"/>
      <c r="CG32" s="57"/>
      <c r="CH32" s="57"/>
      <c r="CI32" s="57"/>
      <c r="CJ32" s="57"/>
      <c r="CK32" s="67"/>
      <c r="CL32" s="23"/>
      <c r="CM32" s="23"/>
      <c r="CN32" s="23"/>
      <c r="CO32" s="23"/>
      <c r="CP32" s="23"/>
      <c r="CQ32" s="23"/>
      <c r="CR32" s="57"/>
      <c r="CS32" s="134"/>
      <c r="CT32" s="58"/>
      <c r="CU32" s="57"/>
      <c r="CV32" s="57"/>
      <c r="CW32" s="57"/>
      <c r="CX32" s="57"/>
      <c r="CY32" s="57"/>
      <c r="CZ32" s="57"/>
      <c r="DA32" s="67"/>
      <c r="DB32" s="23"/>
      <c r="DC32" s="23"/>
      <c r="DD32" s="57"/>
      <c r="DE32" s="57"/>
      <c r="DF32" s="57"/>
      <c r="DG32" s="57"/>
      <c r="DH32" s="57"/>
      <c r="DI32" s="57"/>
      <c r="DJ32" s="67"/>
      <c r="DK32" s="23" t="s">
        <v>849</v>
      </c>
      <c r="DL32" s="55">
        <v>0</v>
      </c>
      <c r="DM32" s="55">
        <v>0</v>
      </c>
      <c r="DN32" s="55">
        <v>0</v>
      </c>
      <c r="DO32" s="59">
        <v>0</v>
      </c>
      <c r="DP32" s="23" t="s">
        <v>849</v>
      </c>
      <c r="DQ32" s="57"/>
      <c r="DR32" s="57"/>
      <c r="DS32" s="57"/>
      <c r="DT32" s="23" t="s">
        <v>854</v>
      </c>
      <c r="DU32" s="57"/>
      <c r="DV32" s="23" t="s">
        <v>849</v>
      </c>
      <c r="DW32" s="23" t="s">
        <v>854</v>
      </c>
      <c r="DX32" s="57"/>
      <c r="DY32" s="23" t="s">
        <v>849</v>
      </c>
      <c r="DZ32" s="23" t="s">
        <v>854</v>
      </c>
      <c r="EA32" s="56"/>
      <c r="EB32" s="57"/>
      <c r="EC32" s="57"/>
      <c r="ED32" s="23"/>
      <c r="EE32" s="57"/>
      <c r="EF32" s="57"/>
      <c r="EG32" s="57"/>
      <c r="EH32" s="23">
        <v>1301</v>
      </c>
      <c r="EI32" s="23" t="s">
        <v>537</v>
      </c>
      <c r="EJ32" s="23"/>
      <c r="EK32" s="23" t="s">
        <v>632</v>
      </c>
    </row>
    <row r="33" spans="2:141" s="127" customFormat="1">
      <c r="B33" s="132" t="s">
        <v>901</v>
      </c>
      <c r="C33" s="23" t="s">
        <v>902</v>
      </c>
      <c r="D33" s="23" t="s">
        <v>155</v>
      </c>
      <c r="E33" s="23" t="s">
        <v>846</v>
      </c>
      <c r="F33" s="23" t="s">
        <v>847</v>
      </c>
      <c r="G33" s="23"/>
      <c r="H33" s="23" t="s">
        <v>848</v>
      </c>
      <c r="I33" s="58">
        <v>0.40865015192502169</v>
      </c>
      <c r="J33" s="58">
        <v>0.59134984807497837</v>
      </c>
      <c r="K33" s="58">
        <v>0</v>
      </c>
      <c r="L33" s="58">
        <v>0</v>
      </c>
      <c r="M33" s="176"/>
      <c r="N33" s="23" t="s">
        <v>849</v>
      </c>
      <c r="O33" s="23" t="s">
        <v>850</v>
      </c>
      <c r="P33" s="23" t="s">
        <v>851</v>
      </c>
      <c r="Q33" s="56" t="s">
        <v>848</v>
      </c>
      <c r="R33" s="133" t="s">
        <v>848</v>
      </c>
      <c r="S33" s="133" t="s">
        <v>848</v>
      </c>
      <c r="T33" s="133" t="s">
        <v>848</v>
      </c>
      <c r="U33" s="133" t="s">
        <v>848</v>
      </c>
      <c r="V33" s="133" t="s">
        <v>848</v>
      </c>
      <c r="W33" s="55">
        <v>0</v>
      </c>
      <c r="X33" s="55">
        <v>1.166037732144488E-3</v>
      </c>
      <c r="Y33" s="55">
        <v>1.2165198410913208E-3</v>
      </c>
      <c r="Z33" s="55">
        <v>1.3135246778911171E-3</v>
      </c>
      <c r="AA33" s="55">
        <v>1.4134990505113149E-3</v>
      </c>
      <c r="AB33" s="55">
        <v>1.506544506217242E-3</v>
      </c>
      <c r="AC33" s="55">
        <v>1.6045391882905048E-3</v>
      </c>
      <c r="AD33" s="59">
        <f t="shared" si="0"/>
        <v>8.2206649961459877E-3</v>
      </c>
      <c r="AE33" s="55">
        <v>0</v>
      </c>
      <c r="AF33" s="55"/>
      <c r="AG33" s="55"/>
      <c r="AH33" s="55"/>
      <c r="AI33" s="59">
        <f t="shared" si="1"/>
        <v>8.2206649961459877E-3</v>
      </c>
      <c r="AJ33" s="55">
        <v>0</v>
      </c>
      <c r="AK33" s="55">
        <v>0</v>
      </c>
      <c r="AL33" s="55">
        <v>1.2783049978102232E-3</v>
      </c>
      <c r="AM33" s="55">
        <v>1.3603205255984208E-3</v>
      </c>
      <c r="AN33" s="55">
        <v>1.4981678146610959E-3</v>
      </c>
      <c r="AO33" s="55">
        <v>1.644439572059356E-3</v>
      </c>
      <c r="AP33" s="55">
        <v>1.7877407347673862E-3</v>
      </c>
      <c r="AQ33" s="55">
        <v>1.9421066265959857E-3</v>
      </c>
      <c r="AR33" s="59">
        <f t="shared" si="2"/>
        <v>9.5110802714924673E-3</v>
      </c>
      <c r="AS33" s="55">
        <v>0</v>
      </c>
      <c r="AT33" s="55"/>
      <c r="AU33" s="55"/>
      <c r="AV33" s="55"/>
      <c r="AW33" s="59">
        <f t="shared" si="3"/>
        <v>9.5110802714924673E-3</v>
      </c>
      <c r="AX33" s="55"/>
      <c r="AY33" s="55"/>
      <c r="AZ33" s="55"/>
      <c r="BA33" s="55"/>
      <c r="BB33" s="55"/>
      <c r="BC33" s="55"/>
      <c r="BD33" s="55"/>
      <c r="BE33" s="55"/>
      <c r="BF33" s="59">
        <f t="shared" si="4"/>
        <v>0</v>
      </c>
      <c r="BG33" s="55"/>
      <c r="BH33" s="55"/>
      <c r="BI33" s="55"/>
      <c r="BJ33" s="55"/>
      <c r="BK33" s="59">
        <f t="shared" si="5"/>
        <v>0</v>
      </c>
      <c r="BL33" s="55"/>
      <c r="BM33" s="23" t="s">
        <v>864</v>
      </c>
      <c r="BN33" s="23" t="s">
        <v>903</v>
      </c>
      <c r="BO33" s="23" t="s">
        <v>569</v>
      </c>
      <c r="BP33" s="23" t="s">
        <v>386</v>
      </c>
      <c r="BQ33" s="23" t="s">
        <v>358</v>
      </c>
      <c r="BR33" s="23"/>
      <c r="BS33" s="57"/>
      <c r="BT33" s="135" t="s">
        <v>23</v>
      </c>
      <c r="BU33" s="58">
        <v>0.40865015192502169</v>
      </c>
      <c r="BV33" s="57">
        <v>0</v>
      </c>
      <c r="BW33" s="57">
        <v>0</v>
      </c>
      <c r="BX33" s="57">
        <v>0</v>
      </c>
      <c r="BY33" s="57">
        <v>0</v>
      </c>
      <c r="BZ33" s="57">
        <v>0</v>
      </c>
      <c r="CA33" s="57">
        <v>0</v>
      </c>
      <c r="CB33" s="67">
        <v>0</v>
      </c>
      <c r="CC33" s="134"/>
      <c r="CD33" s="134"/>
      <c r="CE33" s="57"/>
      <c r="CF33" s="57"/>
      <c r="CG33" s="57"/>
      <c r="CH33" s="57"/>
      <c r="CI33" s="57"/>
      <c r="CJ33" s="57"/>
      <c r="CK33" s="67"/>
      <c r="CL33" s="23"/>
      <c r="CM33" s="23"/>
      <c r="CN33" s="23"/>
      <c r="CO33" s="23"/>
      <c r="CP33" s="23"/>
      <c r="CQ33" s="23"/>
      <c r="CR33" s="57"/>
      <c r="CS33" s="134"/>
      <c r="CT33" s="58"/>
      <c r="CU33" s="57"/>
      <c r="CV33" s="57"/>
      <c r="CW33" s="57"/>
      <c r="CX33" s="57"/>
      <c r="CY33" s="57"/>
      <c r="CZ33" s="57"/>
      <c r="DA33" s="67"/>
      <c r="DB33" s="23"/>
      <c r="DC33" s="23"/>
      <c r="DD33" s="57"/>
      <c r="DE33" s="57"/>
      <c r="DF33" s="57"/>
      <c r="DG33" s="57"/>
      <c r="DH33" s="57"/>
      <c r="DI33" s="57"/>
      <c r="DJ33" s="67"/>
      <c r="DK33" s="23" t="s">
        <v>849</v>
      </c>
      <c r="DL33" s="55">
        <v>0</v>
      </c>
      <c r="DM33" s="55">
        <v>0</v>
      </c>
      <c r="DN33" s="55">
        <v>0</v>
      </c>
      <c r="DO33" s="59">
        <v>0</v>
      </c>
      <c r="DP33" s="23" t="s">
        <v>849</v>
      </c>
      <c r="DQ33" s="57"/>
      <c r="DR33" s="57"/>
      <c r="DS33" s="57"/>
      <c r="DT33" s="23" t="s">
        <v>854</v>
      </c>
      <c r="DU33" s="57"/>
      <c r="DV33" s="23" t="s">
        <v>849</v>
      </c>
      <c r="DW33" s="23" t="s">
        <v>854</v>
      </c>
      <c r="DX33" s="57"/>
      <c r="DY33" s="23" t="s">
        <v>849</v>
      </c>
      <c r="DZ33" s="23" t="s">
        <v>854</v>
      </c>
      <c r="EA33" s="56"/>
      <c r="EB33" s="57"/>
      <c r="EC33" s="57"/>
      <c r="ED33" s="23"/>
      <c r="EE33" s="57"/>
      <c r="EF33" s="57"/>
      <c r="EG33" s="57"/>
      <c r="EH33" s="23">
        <v>2423</v>
      </c>
      <c r="EI33" s="23" t="s">
        <v>387</v>
      </c>
      <c r="EJ33" s="23"/>
      <c r="EK33" s="23" t="s">
        <v>388</v>
      </c>
    </row>
    <row r="34" spans="2:141" s="127" customFormat="1">
      <c r="B34" s="132" t="s">
        <v>904</v>
      </c>
      <c r="C34" s="23" t="s">
        <v>905</v>
      </c>
      <c r="D34" s="23" t="s">
        <v>159</v>
      </c>
      <c r="E34" s="23" t="s">
        <v>846</v>
      </c>
      <c r="F34" s="23" t="s">
        <v>847</v>
      </c>
      <c r="G34" s="23"/>
      <c r="H34" s="23" t="s">
        <v>848</v>
      </c>
      <c r="I34" s="58">
        <v>0.51040552286737584</v>
      </c>
      <c r="J34" s="58">
        <v>0.48959447713262411</v>
      </c>
      <c r="K34" s="58">
        <v>0</v>
      </c>
      <c r="L34" s="58">
        <v>0</v>
      </c>
      <c r="M34" s="176"/>
      <c r="N34" s="23" t="s">
        <v>849</v>
      </c>
      <c r="O34" s="23" t="s">
        <v>850</v>
      </c>
      <c r="P34" s="23" t="s">
        <v>851</v>
      </c>
      <c r="Q34" s="56" t="s">
        <v>848</v>
      </c>
      <c r="R34" s="133" t="s">
        <v>848</v>
      </c>
      <c r="S34" s="133" t="s">
        <v>848</v>
      </c>
      <c r="T34" s="133" t="s">
        <v>848</v>
      </c>
      <c r="U34" s="133" t="s">
        <v>848</v>
      </c>
      <c r="V34" s="133" t="s">
        <v>848</v>
      </c>
      <c r="W34" s="55">
        <v>0</v>
      </c>
      <c r="X34" s="55">
        <v>0.92502565807062753</v>
      </c>
      <c r="Y34" s="55">
        <v>0.96507345820781099</v>
      </c>
      <c r="Z34" s="55">
        <v>1.0420280545498497</v>
      </c>
      <c r="AA34" s="55">
        <v>1.121338403841134</v>
      </c>
      <c r="AB34" s="55">
        <v>1.1951519962508448</v>
      </c>
      <c r="AC34" s="55">
        <v>1.2728918435759651</v>
      </c>
      <c r="AD34" s="59">
        <f t="shared" si="0"/>
        <v>6.521509414496232</v>
      </c>
      <c r="AE34" s="55">
        <v>0</v>
      </c>
      <c r="AF34" s="55"/>
      <c r="AG34" s="55"/>
      <c r="AH34" s="55"/>
      <c r="AI34" s="59">
        <f t="shared" si="1"/>
        <v>6.521509414496232</v>
      </c>
      <c r="AJ34" s="55">
        <v>0</v>
      </c>
      <c r="AK34" s="55">
        <v>0</v>
      </c>
      <c r="AL34" s="55">
        <v>1.0140880429655343</v>
      </c>
      <c r="AM34" s="55">
        <v>1.0791515185914555</v>
      </c>
      <c r="AN34" s="55">
        <v>1.1885067099058411</v>
      </c>
      <c r="AO34" s="55">
        <v>1.304545089209082</v>
      </c>
      <c r="AP34" s="55">
        <v>1.4182268755544452</v>
      </c>
      <c r="AQ34" s="55">
        <v>1.5406863867143428</v>
      </c>
      <c r="AR34" s="59">
        <f t="shared" si="2"/>
        <v>7.5452046229407017</v>
      </c>
      <c r="AS34" s="55">
        <v>0</v>
      </c>
      <c r="AT34" s="55"/>
      <c r="AU34" s="55"/>
      <c r="AV34" s="55"/>
      <c r="AW34" s="59">
        <f t="shared" si="3"/>
        <v>7.5452046229407017</v>
      </c>
      <c r="AX34" s="55"/>
      <c r="AY34" s="55"/>
      <c r="AZ34" s="55"/>
      <c r="BA34" s="55"/>
      <c r="BB34" s="55"/>
      <c r="BC34" s="55"/>
      <c r="BD34" s="55"/>
      <c r="BE34" s="55"/>
      <c r="BF34" s="59">
        <f t="shared" si="4"/>
        <v>0</v>
      </c>
      <c r="BG34" s="55"/>
      <c r="BH34" s="55"/>
      <c r="BI34" s="55"/>
      <c r="BJ34" s="55"/>
      <c r="BK34" s="59">
        <f t="shared" si="5"/>
        <v>0</v>
      </c>
      <c r="BL34" s="55"/>
      <c r="BM34" s="23" t="s">
        <v>864</v>
      </c>
      <c r="BN34" s="23" t="s">
        <v>906</v>
      </c>
      <c r="BO34" s="23">
        <v>0</v>
      </c>
      <c r="BP34" s="23" t="s">
        <v>907</v>
      </c>
      <c r="BQ34" s="23" t="s">
        <v>351</v>
      </c>
      <c r="BR34" s="23"/>
      <c r="BS34" s="57"/>
      <c r="BT34" s="135" t="s">
        <v>23</v>
      </c>
      <c r="BU34" s="58">
        <v>0.51040552286737584</v>
      </c>
      <c r="BV34" s="57">
        <v>0</v>
      </c>
      <c r="BW34" s="57">
        <v>0</v>
      </c>
      <c r="BX34" s="57">
        <v>0</v>
      </c>
      <c r="BY34" s="57">
        <v>0</v>
      </c>
      <c r="BZ34" s="57">
        <v>0</v>
      </c>
      <c r="CA34" s="57">
        <v>0</v>
      </c>
      <c r="CB34" s="67">
        <v>0</v>
      </c>
      <c r="CC34" s="134"/>
      <c r="CD34" s="134"/>
      <c r="CE34" s="57"/>
      <c r="CF34" s="57"/>
      <c r="CG34" s="57"/>
      <c r="CH34" s="57"/>
      <c r="CI34" s="57"/>
      <c r="CJ34" s="57"/>
      <c r="CK34" s="67"/>
      <c r="CL34" s="23"/>
      <c r="CM34" s="23"/>
      <c r="CN34" s="23"/>
      <c r="CO34" s="23"/>
      <c r="CP34" s="23"/>
      <c r="CQ34" s="23"/>
      <c r="CR34" s="57"/>
      <c r="CS34" s="134"/>
      <c r="CT34" s="58"/>
      <c r="CU34" s="57"/>
      <c r="CV34" s="57"/>
      <c r="CW34" s="57"/>
      <c r="CX34" s="57"/>
      <c r="CY34" s="57"/>
      <c r="CZ34" s="57"/>
      <c r="DA34" s="67"/>
      <c r="DB34" s="23"/>
      <c r="DC34" s="23"/>
      <c r="DD34" s="57"/>
      <c r="DE34" s="57"/>
      <c r="DF34" s="57"/>
      <c r="DG34" s="57"/>
      <c r="DH34" s="57"/>
      <c r="DI34" s="57"/>
      <c r="DJ34" s="67"/>
      <c r="DK34" s="23" t="s">
        <v>849</v>
      </c>
      <c r="DL34" s="55">
        <v>0</v>
      </c>
      <c r="DM34" s="55">
        <v>0</v>
      </c>
      <c r="DN34" s="55">
        <v>0</v>
      </c>
      <c r="DO34" s="59">
        <v>0</v>
      </c>
      <c r="DP34" s="23" t="s">
        <v>849</v>
      </c>
      <c r="DQ34" s="57"/>
      <c r="DR34" s="57"/>
      <c r="DS34" s="57"/>
      <c r="DT34" s="23" t="s">
        <v>854</v>
      </c>
      <c r="DU34" s="57"/>
      <c r="DV34" s="23" t="s">
        <v>849</v>
      </c>
      <c r="DW34" s="23" t="s">
        <v>854</v>
      </c>
      <c r="DX34" s="57"/>
      <c r="DY34" s="23" t="s">
        <v>849</v>
      </c>
      <c r="DZ34" s="23" t="s">
        <v>854</v>
      </c>
      <c r="EA34" s="56"/>
      <c r="EB34" s="57"/>
      <c r="EC34" s="57"/>
      <c r="ED34" s="23"/>
      <c r="EE34" s="57"/>
      <c r="EF34" s="57"/>
      <c r="EG34" s="57"/>
      <c r="EH34" s="23">
        <v>2424</v>
      </c>
      <c r="EI34" s="356" t="s">
        <v>908</v>
      </c>
      <c r="EJ34" s="23"/>
      <c r="EK34" s="23"/>
    </row>
    <row r="35" spans="2:141" s="127" customFormat="1">
      <c r="B35" s="132" t="s">
        <v>909</v>
      </c>
      <c r="C35" s="477" t="s">
        <v>910</v>
      </c>
      <c r="D35" s="23" t="s">
        <v>159</v>
      </c>
      <c r="E35" s="23" t="s">
        <v>846</v>
      </c>
      <c r="F35" s="23" t="s">
        <v>847</v>
      </c>
      <c r="G35" s="23"/>
      <c r="H35" s="23" t="s">
        <v>848</v>
      </c>
      <c r="I35" s="58">
        <v>0</v>
      </c>
      <c r="J35" s="58">
        <v>0</v>
      </c>
      <c r="K35" s="58">
        <v>1</v>
      </c>
      <c r="L35" s="58">
        <v>0</v>
      </c>
      <c r="M35" s="176"/>
      <c r="N35" s="23" t="s">
        <v>849</v>
      </c>
      <c r="O35" s="23" t="s">
        <v>850</v>
      </c>
      <c r="P35" s="23" t="s">
        <v>863</v>
      </c>
      <c r="Q35" s="56">
        <v>46660</v>
      </c>
      <c r="R35" s="133">
        <v>46785</v>
      </c>
      <c r="S35" s="133">
        <v>47414</v>
      </c>
      <c r="T35" s="133" t="s">
        <v>848</v>
      </c>
      <c r="U35" s="133">
        <v>47533</v>
      </c>
      <c r="V35" s="133" t="s">
        <v>848</v>
      </c>
      <c r="W35" s="55">
        <v>0.78149808825623768</v>
      </c>
      <c r="X35" s="55">
        <v>0</v>
      </c>
      <c r="Y35" s="55">
        <v>0</v>
      </c>
      <c r="Z35" s="55">
        <v>1.370725253892652</v>
      </c>
      <c r="AA35" s="55">
        <v>2.741450507785304</v>
      </c>
      <c r="AB35" s="55">
        <v>4.1121757616779568</v>
      </c>
      <c r="AC35" s="55">
        <v>5.4829010155706079</v>
      </c>
      <c r="AD35" s="59">
        <f t="shared" si="0"/>
        <v>13.707252538926522</v>
      </c>
      <c r="AE35" s="55">
        <v>0</v>
      </c>
      <c r="AF35" s="55"/>
      <c r="AG35" s="55"/>
      <c r="AH35" s="55"/>
      <c r="AI35" s="59">
        <f t="shared" si="1"/>
        <v>14.488750627182759</v>
      </c>
      <c r="AJ35" s="55">
        <v>0</v>
      </c>
      <c r="AK35" s="55">
        <v>0.85674149682944789</v>
      </c>
      <c r="AL35" s="55">
        <v>0</v>
      </c>
      <c r="AM35" s="55">
        <v>0</v>
      </c>
      <c r="AN35" s="55">
        <v>1.5634091179940197</v>
      </c>
      <c r="AO35" s="55">
        <v>3.1893546007078002</v>
      </c>
      <c r="AP35" s="55">
        <v>4.8797125390829361</v>
      </c>
      <c r="AQ35" s="55">
        <v>6.6364090531527911</v>
      </c>
      <c r="AR35" s="59">
        <f t="shared" si="2"/>
        <v>16.268885310937549</v>
      </c>
      <c r="AS35" s="55">
        <v>0</v>
      </c>
      <c r="AT35" s="55"/>
      <c r="AU35" s="55"/>
      <c r="AV35" s="55"/>
      <c r="AW35" s="59">
        <f t="shared" si="3"/>
        <v>17.125626807766995</v>
      </c>
      <c r="AX35" s="55"/>
      <c r="AY35" s="55"/>
      <c r="AZ35" s="55"/>
      <c r="BA35" s="55"/>
      <c r="BB35" s="55"/>
      <c r="BC35" s="55"/>
      <c r="BD35" s="55"/>
      <c r="BE35" s="55"/>
      <c r="BF35" s="59">
        <f t="shared" si="4"/>
        <v>0</v>
      </c>
      <c r="BG35" s="55"/>
      <c r="BH35" s="55"/>
      <c r="BI35" s="55"/>
      <c r="BJ35" s="55"/>
      <c r="BK35" s="59">
        <f t="shared" si="5"/>
        <v>0</v>
      </c>
      <c r="BL35" s="55"/>
      <c r="BM35" s="23" t="s">
        <v>852</v>
      </c>
      <c r="BN35" s="23" t="s">
        <v>911</v>
      </c>
      <c r="BO35" s="23" t="s">
        <v>853</v>
      </c>
      <c r="BP35" s="23" t="s">
        <v>853</v>
      </c>
      <c r="BQ35" s="23" t="s">
        <v>853</v>
      </c>
      <c r="BR35" s="23"/>
      <c r="BS35" s="57"/>
      <c r="BT35" s="135" t="s">
        <v>23</v>
      </c>
      <c r="BU35" s="58">
        <v>1</v>
      </c>
      <c r="BV35" s="57">
        <v>0</v>
      </c>
      <c r="BW35" s="57">
        <v>0</v>
      </c>
      <c r="BX35" s="57">
        <v>0</v>
      </c>
      <c r="BY35" s="57">
        <v>0</v>
      </c>
      <c r="BZ35" s="57">
        <v>9</v>
      </c>
      <c r="CA35" s="57">
        <v>0</v>
      </c>
      <c r="CB35" s="67">
        <v>9</v>
      </c>
      <c r="CC35" s="134"/>
      <c r="CD35" s="134"/>
      <c r="CE35" s="57"/>
      <c r="CF35" s="57"/>
      <c r="CG35" s="57"/>
      <c r="CH35" s="57"/>
      <c r="CI35" s="57"/>
      <c r="CJ35" s="57"/>
      <c r="CK35" s="67"/>
      <c r="CL35" s="23"/>
      <c r="CM35" s="23"/>
      <c r="CN35" s="23"/>
      <c r="CO35" s="23"/>
      <c r="CP35" s="23"/>
      <c r="CQ35" s="23"/>
      <c r="CR35" s="57"/>
      <c r="CS35" s="134"/>
      <c r="CT35" s="58"/>
      <c r="CU35" s="57"/>
      <c r="CV35" s="57"/>
      <c r="CW35" s="57"/>
      <c r="CX35" s="57"/>
      <c r="CY35" s="57"/>
      <c r="CZ35" s="57"/>
      <c r="DA35" s="67"/>
      <c r="DB35" s="23"/>
      <c r="DC35" s="23"/>
      <c r="DD35" s="57"/>
      <c r="DE35" s="57"/>
      <c r="DF35" s="57"/>
      <c r="DG35" s="57"/>
      <c r="DH35" s="57"/>
      <c r="DI35" s="57"/>
      <c r="DJ35" s="67"/>
      <c r="DK35" s="23" t="s">
        <v>849</v>
      </c>
      <c r="DL35" s="55">
        <v>0</v>
      </c>
      <c r="DM35" s="55">
        <v>0.78149808825623768</v>
      </c>
      <c r="DN35" s="55">
        <v>13.707252538926522</v>
      </c>
      <c r="DO35" s="59">
        <v>14.488750627182759</v>
      </c>
      <c r="DP35" s="23" t="s">
        <v>849</v>
      </c>
      <c r="DQ35" s="57"/>
      <c r="DR35" s="57"/>
      <c r="DS35" s="57"/>
      <c r="DT35" s="23" t="s">
        <v>854</v>
      </c>
      <c r="DU35" s="57"/>
      <c r="DV35" s="23" t="s">
        <v>849</v>
      </c>
      <c r="DW35" s="23" t="s">
        <v>854</v>
      </c>
      <c r="DX35" s="57"/>
      <c r="DY35" s="23" t="s">
        <v>849</v>
      </c>
      <c r="DZ35" s="23" t="s">
        <v>854</v>
      </c>
      <c r="EA35" s="56"/>
      <c r="EB35" s="57"/>
      <c r="EC35" s="57"/>
      <c r="ED35" s="23"/>
      <c r="EE35" s="57"/>
      <c r="EF35" s="57"/>
      <c r="EG35" s="57"/>
      <c r="EH35" s="23">
        <v>837</v>
      </c>
      <c r="EI35" s="23"/>
      <c r="EJ35" s="23" t="s">
        <v>912</v>
      </c>
      <c r="EK35" s="23"/>
    </row>
    <row r="36" spans="2:141" s="127" customFormat="1">
      <c r="B36" s="132" t="s">
        <v>913</v>
      </c>
      <c r="C36" s="23" t="s">
        <v>914</v>
      </c>
      <c r="D36" s="23" t="s">
        <v>193</v>
      </c>
      <c r="E36" s="23" t="s">
        <v>846</v>
      </c>
      <c r="F36" s="23" t="s">
        <v>847</v>
      </c>
      <c r="G36" s="23"/>
      <c r="H36" s="23" t="s">
        <v>848</v>
      </c>
      <c r="I36" s="58">
        <v>0.1</v>
      </c>
      <c r="J36" s="58">
        <v>0.9</v>
      </c>
      <c r="K36" s="58">
        <v>0</v>
      </c>
      <c r="L36" s="58">
        <v>0</v>
      </c>
      <c r="M36" s="176"/>
      <c r="N36" s="23" t="s">
        <v>849</v>
      </c>
      <c r="O36" s="23" t="s">
        <v>850</v>
      </c>
      <c r="P36" s="23" t="s">
        <v>851</v>
      </c>
      <c r="Q36" s="56" t="s">
        <v>848</v>
      </c>
      <c r="R36" s="133" t="s">
        <v>848</v>
      </c>
      <c r="S36" s="133" t="s">
        <v>848</v>
      </c>
      <c r="T36" s="133" t="s">
        <v>848</v>
      </c>
      <c r="U36" s="133" t="s">
        <v>848</v>
      </c>
      <c r="V36" s="133" t="s">
        <v>848</v>
      </c>
      <c r="W36" s="55">
        <v>0</v>
      </c>
      <c r="X36" s="55">
        <v>2.2654563060000008</v>
      </c>
      <c r="Y36" s="55">
        <v>2.3635363328302215</v>
      </c>
      <c r="Z36" s="55">
        <v>2.5520038353667243</v>
      </c>
      <c r="AA36" s="55">
        <v>2.7462407512461802</v>
      </c>
      <c r="AB36" s="55">
        <v>2.927015702658744</v>
      </c>
      <c r="AC36" s="55">
        <v>3.1174063429762313</v>
      </c>
      <c r="AD36" s="59">
        <f t="shared" si="0"/>
        <v>15.971659271078103</v>
      </c>
      <c r="AE36" s="55">
        <v>0</v>
      </c>
      <c r="AF36" s="55"/>
      <c r="AG36" s="55"/>
      <c r="AH36" s="55"/>
      <c r="AI36" s="59">
        <f t="shared" si="1"/>
        <v>15.971659271078103</v>
      </c>
      <c r="AJ36" s="55">
        <v>0</v>
      </c>
      <c r="AK36" s="55">
        <v>0</v>
      </c>
      <c r="AL36" s="55">
        <v>2.4835766789077112</v>
      </c>
      <c r="AM36" s="55">
        <v>2.6429219466427236</v>
      </c>
      <c r="AN36" s="55">
        <v>2.910740904523021</v>
      </c>
      <c r="AO36" s="55">
        <v>3.1949274844702718</v>
      </c>
      <c r="AP36" s="55">
        <v>3.4733425938312528</v>
      </c>
      <c r="AQ36" s="55">
        <v>3.7732550009805985</v>
      </c>
      <c r="AR36" s="59">
        <f t="shared" si="2"/>
        <v>18.478764609355579</v>
      </c>
      <c r="AS36" s="55">
        <v>0</v>
      </c>
      <c r="AT36" s="55"/>
      <c r="AU36" s="55"/>
      <c r="AV36" s="55"/>
      <c r="AW36" s="59">
        <f t="shared" si="3"/>
        <v>18.478764609355579</v>
      </c>
      <c r="AX36" s="55"/>
      <c r="AY36" s="55"/>
      <c r="AZ36" s="55"/>
      <c r="BA36" s="55"/>
      <c r="BB36" s="55"/>
      <c r="BC36" s="55"/>
      <c r="BD36" s="55"/>
      <c r="BE36" s="55"/>
      <c r="BF36" s="59">
        <f t="shared" si="4"/>
        <v>0</v>
      </c>
      <c r="BG36" s="55"/>
      <c r="BH36" s="55"/>
      <c r="BI36" s="55"/>
      <c r="BJ36" s="55"/>
      <c r="BK36" s="59">
        <f t="shared" si="5"/>
        <v>0</v>
      </c>
      <c r="BL36" s="55"/>
      <c r="BM36" s="23" t="s">
        <v>864</v>
      </c>
      <c r="BN36" s="23" t="s">
        <v>915</v>
      </c>
      <c r="BO36" s="23" t="s">
        <v>532</v>
      </c>
      <c r="BP36" s="23" t="s">
        <v>533</v>
      </c>
      <c r="BQ36" s="23" t="s">
        <v>311</v>
      </c>
      <c r="BR36" s="23"/>
      <c r="BS36" s="57"/>
      <c r="BT36" s="135" t="s">
        <v>23</v>
      </c>
      <c r="BU36" s="58">
        <v>0.1</v>
      </c>
      <c r="BV36" s="57">
        <v>1</v>
      </c>
      <c r="BW36" s="57">
        <v>0</v>
      </c>
      <c r="BX36" s="57">
        <v>0</v>
      </c>
      <c r="BY36" s="57">
        <v>0</v>
      </c>
      <c r="BZ36" s="57">
        <v>0</v>
      </c>
      <c r="CA36" s="57">
        <v>0</v>
      </c>
      <c r="CB36" s="67">
        <v>1</v>
      </c>
      <c r="CC36" s="134"/>
      <c r="CD36" s="134"/>
      <c r="CE36" s="57"/>
      <c r="CF36" s="57"/>
      <c r="CG36" s="57"/>
      <c r="CH36" s="57"/>
      <c r="CI36" s="57"/>
      <c r="CJ36" s="57"/>
      <c r="CK36" s="67"/>
      <c r="CL36" s="23"/>
      <c r="CM36" s="23"/>
      <c r="CN36" s="23"/>
      <c r="CO36" s="23"/>
      <c r="CP36" s="23"/>
      <c r="CQ36" s="23"/>
      <c r="CR36" s="57"/>
      <c r="CS36" s="134"/>
      <c r="CT36" s="58"/>
      <c r="CU36" s="57"/>
      <c r="CV36" s="57"/>
      <c r="CW36" s="57"/>
      <c r="CX36" s="57"/>
      <c r="CY36" s="57"/>
      <c r="CZ36" s="57"/>
      <c r="DA36" s="67"/>
      <c r="DB36" s="23"/>
      <c r="DC36" s="23"/>
      <c r="DD36" s="57"/>
      <c r="DE36" s="57"/>
      <c r="DF36" s="57"/>
      <c r="DG36" s="57"/>
      <c r="DH36" s="57"/>
      <c r="DI36" s="57"/>
      <c r="DJ36" s="67"/>
      <c r="DK36" s="23" t="s">
        <v>849</v>
      </c>
      <c r="DL36" s="55">
        <v>0</v>
      </c>
      <c r="DM36" s="55">
        <v>0</v>
      </c>
      <c r="DN36" s="55">
        <v>0</v>
      </c>
      <c r="DO36" s="59">
        <v>0</v>
      </c>
      <c r="DP36" s="23" t="s">
        <v>849</v>
      </c>
      <c r="DQ36" s="57"/>
      <c r="DR36" s="57"/>
      <c r="DS36" s="57"/>
      <c r="DT36" s="23" t="s">
        <v>854</v>
      </c>
      <c r="DU36" s="57"/>
      <c r="DV36" s="23" t="s">
        <v>849</v>
      </c>
      <c r="DW36" s="23" t="s">
        <v>854</v>
      </c>
      <c r="DX36" s="57"/>
      <c r="DY36" s="23" t="s">
        <v>849</v>
      </c>
      <c r="DZ36" s="23" t="s">
        <v>854</v>
      </c>
      <c r="EA36" s="56"/>
      <c r="EB36" s="57"/>
      <c r="EC36" s="57"/>
      <c r="ED36" s="23"/>
      <c r="EE36" s="57"/>
      <c r="EF36" s="57"/>
      <c r="EG36" s="57"/>
      <c r="EH36" s="23">
        <v>589</v>
      </c>
      <c r="EI36" s="23" t="s">
        <v>543</v>
      </c>
      <c r="EJ36" s="23"/>
      <c r="EK36" s="23" t="s">
        <v>635</v>
      </c>
    </row>
    <row r="37" spans="2:141" s="127" customFormat="1">
      <c r="B37" s="132" t="s">
        <v>916</v>
      </c>
      <c r="C37" s="23" t="s">
        <v>917</v>
      </c>
      <c r="D37" s="23" t="s">
        <v>159</v>
      </c>
      <c r="E37" s="23" t="s">
        <v>846</v>
      </c>
      <c r="F37" s="23" t="s">
        <v>847</v>
      </c>
      <c r="G37" s="23"/>
      <c r="H37" s="23" t="s">
        <v>848</v>
      </c>
      <c r="I37" s="58">
        <v>0</v>
      </c>
      <c r="J37" s="58">
        <v>0</v>
      </c>
      <c r="K37" s="58">
        <v>1</v>
      </c>
      <c r="L37" s="58">
        <v>0</v>
      </c>
      <c r="M37" s="176"/>
      <c r="N37" s="23" t="s">
        <v>849</v>
      </c>
      <c r="O37" s="23" t="s">
        <v>850</v>
      </c>
      <c r="P37" s="23" t="s">
        <v>851</v>
      </c>
      <c r="Q37" s="56" t="s">
        <v>848</v>
      </c>
      <c r="R37" s="133" t="s">
        <v>848</v>
      </c>
      <c r="S37" s="133" t="s">
        <v>848</v>
      </c>
      <c r="T37" s="133" t="s">
        <v>848</v>
      </c>
      <c r="U37" s="133" t="s">
        <v>848</v>
      </c>
      <c r="V37" s="133" t="s">
        <v>848</v>
      </c>
      <c r="W37" s="55">
        <v>0</v>
      </c>
      <c r="X37" s="55">
        <v>0.67333737345511513</v>
      </c>
      <c r="Y37" s="55">
        <v>0.70248865193237386</v>
      </c>
      <c r="Z37" s="55">
        <v>0.75850483410436154</v>
      </c>
      <c r="AA37" s="55">
        <v>0.81623579736324658</v>
      </c>
      <c r="AB37" s="55">
        <v>0.86996560475270401</v>
      </c>
      <c r="AC37" s="55">
        <v>0.92655338062032389</v>
      </c>
      <c r="AD37" s="59">
        <f t="shared" si="0"/>
        <v>4.7470856422281251</v>
      </c>
      <c r="AE37" s="55">
        <v>0</v>
      </c>
      <c r="AF37" s="55"/>
      <c r="AG37" s="55"/>
      <c r="AH37" s="55"/>
      <c r="AI37" s="59">
        <f t="shared" si="1"/>
        <v>4.7470856422281251</v>
      </c>
      <c r="AJ37" s="55">
        <v>0</v>
      </c>
      <c r="AK37" s="55">
        <v>0</v>
      </c>
      <c r="AL37" s="55">
        <v>0.73816696147310101</v>
      </c>
      <c r="AM37" s="55">
        <v>0.78552745294011028</v>
      </c>
      <c r="AN37" s="55">
        <v>0.86512842038450544</v>
      </c>
      <c r="AO37" s="55">
        <v>0.9495941612624379</v>
      </c>
      <c r="AP37" s="55">
        <v>1.032344509601022</v>
      </c>
      <c r="AQ37" s="55">
        <v>1.1214842700818142</v>
      </c>
      <c r="AR37" s="59">
        <f t="shared" si="2"/>
        <v>5.4922457757429912</v>
      </c>
      <c r="AS37" s="55">
        <v>0</v>
      </c>
      <c r="AT37" s="55"/>
      <c r="AU37" s="55"/>
      <c r="AV37" s="55"/>
      <c r="AW37" s="59">
        <f t="shared" si="3"/>
        <v>5.4922457757429912</v>
      </c>
      <c r="AX37" s="55"/>
      <c r="AY37" s="55"/>
      <c r="AZ37" s="55"/>
      <c r="BA37" s="55"/>
      <c r="BB37" s="55"/>
      <c r="BC37" s="55"/>
      <c r="BD37" s="55"/>
      <c r="BE37" s="55"/>
      <c r="BF37" s="59">
        <f t="shared" si="4"/>
        <v>0</v>
      </c>
      <c r="BG37" s="55"/>
      <c r="BH37" s="55"/>
      <c r="BI37" s="55"/>
      <c r="BJ37" s="55"/>
      <c r="BK37" s="59">
        <f t="shared" si="5"/>
        <v>0</v>
      </c>
      <c r="BL37" s="55"/>
      <c r="BM37" s="23" t="s">
        <v>852</v>
      </c>
      <c r="BN37" s="23" t="s">
        <v>242</v>
      </c>
      <c r="BO37" s="23" t="s">
        <v>853</v>
      </c>
      <c r="BP37" s="23" t="s">
        <v>853</v>
      </c>
      <c r="BQ37" s="23" t="s">
        <v>853</v>
      </c>
      <c r="BR37" s="23"/>
      <c r="BS37" s="57"/>
      <c r="BT37" s="135" t="s">
        <v>23</v>
      </c>
      <c r="BU37" s="58">
        <v>1</v>
      </c>
      <c r="BV37" s="57">
        <v>0</v>
      </c>
      <c r="BW37" s="57">
        <v>0</v>
      </c>
      <c r="BX37" s="57">
        <v>0</v>
      </c>
      <c r="BY37" s="57">
        <v>0</v>
      </c>
      <c r="BZ37" s="57">
        <v>0</v>
      </c>
      <c r="CA37" s="57">
        <v>0</v>
      </c>
      <c r="CB37" s="67">
        <v>0</v>
      </c>
      <c r="CC37" s="134"/>
      <c r="CD37" s="134"/>
      <c r="CE37" s="57"/>
      <c r="CF37" s="57"/>
      <c r="CG37" s="57"/>
      <c r="CH37" s="57"/>
      <c r="CI37" s="57"/>
      <c r="CJ37" s="57"/>
      <c r="CK37" s="67"/>
      <c r="CL37" s="23"/>
      <c r="CM37" s="23"/>
      <c r="CN37" s="23"/>
      <c r="CO37" s="23"/>
      <c r="CP37" s="23"/>
      <c r="CQ37" s="23"/>
      <c r="CR37" s="57"/>
      <c r="CS37" s="134"/>
      <c r="CT37" s="58"/>
      <c r="CU37" s="57"/>
      <c r="CV37" s="57"/>
      <c r="CW37" s="57"/>
      <c r="CX37" s="57"/>
      <c r="CY37" s="57"/>
      <c r="CZ37" s="57"/>
      <c r="DA37" s="67"/>
      <c r="DB37" s="23"/>
      <c r="DC37" s="23"/>
      <c r="DD37" s="57"/>
      <c r="DE37" s="57"/>
      <c r="DF37" s="57"/>
      <c r="DG37" s="57"/>
      <c r="DH37" s="57"/>
      <c r="DI37" s="57"/>
      <c r="DJ37" s="67"/>
      <c r="DK37" s="23" t="s">
        <v>849</v>
      </c>
      <c r="DL37" s="55">
        <v>0</v>
      </c>
      <c r="DM37" s="55">
        <v>0</v>
      </c>
      <c r="DN37" s="55">
        <v>0</v>
      </c>
      <c r="DO37" s="59">
        <v>0</v>
      </c>
      <c r="DP37" s="23" t="s">
        <v>849</v>
      </c>
      <c r="DQ37" s="57"/>
      <c r="DR37" s="57"/>
      <c r="DS37" s="57"/>
      <c r="DT37" s="23" t="s">
        <v>854</v>
      </c>
      <c r="DU37" s="57"/>
      <c r="DV37" s="23" t="s">
        <v>849</v>
      </c>
      <c r="DW37" s="23" t="s">
        <v>854</v>
      </c>
      <c r="DX37" s="57"/>
      <c r="DY37" s="23" t="s">
        <v>849</v>
      </c>
      <c r="DZ37" s="23" t="s">
        <v>854</v>
      </c>
      <c r="EA37" s="56"/>
      <c r="EB37" s="57"/>
      <c r="EC37" s="57"/>
      <c r="ED37" s="23"/>
      <c r="EE37" s="57"/>
      <c r="EF37" s="57"/>
      <c r="EG37" s="57"/>
      <c r="EH37" s="23">
        <v>787</v>
      </c>
      <c r="EI37" s="23"/>
      <c r="EJ37" s="23" t="s">
        <v>918</v>
      </c>
      <c r="EK37" s="23"/>
    </row>
    <row r="38" spans="2:141" s="127" customFormat="1">
      <c r="B38" s="132" t="s">
        <v>919</v>
      </c>
      <c r="C38" s="23" t="s">
        <v>920</v>
      </c>
      <c r="D38" s="23" t="s">
        <v>159</v>
      </c>
      <c r="E38" s="23" t="s">
        <v>846</v>
      </c>
      <c r="F38" s="23" t="s">
        <v>847</v>
      </c>
      <c r="G38" s="23"/>
      <c r="H38" s="23" t="s">
        <v>848</v>
      </c>
      <c r="I38" s="58">
        <v>0</v>
      </c>
      <c r="J38" s="58">
        <v>0</v>
      </c>
      <c r="K38" s="58">
        <v>1</v>
      </c>
      <c r="L38" s="58">
        <v>0</v>
      </c>
      <c r="M38" s="176"/>
      <c r="N38" s="23" t="s">
        <v>849</v>
      </c>
      <c r="O38" s="23" t="s">
        <v>850</v>
      </c>
      <c r="P38" s="23" t="s">
        <v>851</v>
      </c>
      <c r="Q38" s="56">
        <v>46478</v>
      </c>
      <c r="R38" s="133">
        <v>46540</v>
      </c>
      <c r="S38" s="133">
        <v>47010</v>
      </c>
      <c r="T38" s="133" t="s">
        <v>848</v>
      </c>
      <c r="U38" s="133">
        <v>47102</v>
      </c>
      <c r="V38" s="133" t="s">
        <v>848</v>
      </c>
      <c r="W38" s="55">
        <v>6.0129434995846762E-2</v>
      </c>
      <c r="X38" s="55">
        <v>0</v>
      </c>
      <c r="Y38" s="55">
        <v>0</v>
      </c>
      <c r="Z38" s="55">
        <v>1.3067110293337123</v>
      </c>
      <c r="AA38" s="55">
        <v>2.6134220586674246</v>
      </c>
      <c r="AB38" s="55">
        <v>3.920133088001136</v>
      </c>
      <c r="AC38" s="55">
        <v>5.2268441173348492</v>
      </c>
      <c r="AD38" s="59">
        <f t="shared" si="0"/>
        <v>13.067110293337123</v>
      </c>
      <c r="AE38" s="55">
        <v>0</v>
      </c>
      <c r="AF38" s="55"/>
      <c r="AG38" s="55"/>
      <c r="AH38" s="55"/>
      <c r="AI38" s="59">
        <f t="shared" si="1"/>
        <v>13.12723972833297</v>
      </c>
      <c r="AJ38" s="55">
        <v>0</v>
      </c>
      <c r="AK38" s="55">
        <v>6.5918756444814069E-2</v>
      </c>
      <c r="AL38" s="55">
        <v>0</v>
      </c>
      <c r="AM38" s="55">
        <v>0</v>
      </c>
      <c r="AN38" s="55">
        <v>1.4903963664797759</v>
      </c>
      <c r="AO38" s="55">
        <v>3.0404085876187428</v>
      </c>
      <c r="AP38" s="55">
        <v>4.6518251390566761</v>
      </c>
      <c r="AQ38" s="55">
        <v>6.3264821891170806</v>
      </c>
      <c r="AR38" s="59">
        <f t="shared" si="2"/>
        <v>15.509112282272277</v>
      </c>
      <c r="AS38" s="55">
        <v>0</v>
      </c>
      <c r="AT38" s="55"/>
      <c r="AU38" s="55"/>
      <c r="AV38" s="55"/>
      <c r="AW38" s="59">
        <f t="shared" si="3"/>
        <v>15.575031038717091</v>
      </c>
      <c r="AX38" s="55"/>
      <c r="AY38" s="55"/>
      <c r="AZ38" s="55"/>
      <c r="BA38" s="55"/>
      <c r="BB38" s="55"/>
      <c r="BC38" s="55"/>
      <c r="BD38" s="55"/>
      <c r="BE38" s="55"/>
      <c r="BF38" s="59">
        <f t="shared" si="4"/>
        <v>0</v>
      </c>
      <c r="BG38" s="55"/>
      <c r="BH38" s="55"/>
      <c r="BI38" s="55"/>
      <c r="BJ38" s="55"/>
      <c r="BK38" s="59">
        <f t="shared" si="5"/>
        <v>0</v>
      </c>
      <c r="BL38" s="55"/>
      <c r="BM38" s="23" t="s">
        <v>852</v>
      </c>
      <c r="BN38" s="23" t="s">
        <v>184</v>
      </c>
      <c r="BO38" s="23" t="s">
        <v>853</v>
      </c>
      <c r="BP38" s="23" t="s">
        <v>853</v>
      </c>
      <c r="BQ38" s="23" t="s">
        <v>853</v>
      </c>
      <c r="BR38" s="23"/>
      <c r="BS38" s="57"/>
      <c r="BT38" s="135" t="s">
        <v>23</v>
      </c>
      <c r="BU38" s="58">
        <v>1</v>
      </c>
      <c r="BV38" s="57">
        <v>0</v>
      </c>
      <c r="BW38" s="57">
        <v>0</v>
      </c>
      <c r="BX38" s="57">
        <v>0</v>
      </c>
      <c r="BY38" s="57">
        <v>0</v>
      </c>
      <c r="BZ38" s="57">
        <v>0</v>
      </c>
      <c r="CA38" s="57">
        <v>1</v>
      </c>
      <c r="CB38" s="67">
        <v>1</v>
      </c>
      <c r="CC38" s="134"/>
      <c r="CD38" s="134"/>
      <c r="CE38" s="57"/>
      <c r="CF38" s="57"/>
      <c r="CG38" s="57"/>
      <c r="CH38" s="57"/>
      <c r="CI38" s="57"/>
      <c r="CJ38" s="57"/>
      <c r="CK38" s="67"/>
      <c r="CL38" s="23"/>
      <c r="CM38" s="23"/>
      <c r="CN38" s="23"/>
      <c r="CO38" s="23"/>
      <c r="CP38" s="23"/>
      <c r="CQ38" s="23"/>
      <c r="CR38" s="57"/>
      <c r="CS38" s="134"/>
      <c r="CT38" s="58"/>
      <c r="CU38" s="57"/>
      <c r="CV38" s="57"/>
      <c r="CW38" s="57"/>
      <c r="CX38" s="57"/>
      <c r="CY38" s="57"/>
      <c r="CZ38" s="57"/>
      <c r="DA38" s="67"/>
      <c r="DB38" s="23"/>
      <c r="DC38" s="23"/>
      <c r="DD38" s="57"/>
      <c r="DE38" s="57"/>
      <c r="DF38" s="57"/>
      <c r="DG38" s="57"/>
      <c r="DH38" s="57"/>
      <c r="DI38" s="57"/>
      <c r="DJ38" s="67"/>
      <c r="DK38" s="23" t="s">
        <v>849</v>
      </c>
      <c r="DL38" s="55">
        <v>0</v>
      </c>
      <c r="DM38" s="55">
        <v>6.0129434995846762E-2</v>
      </c>
      <c r="DN38" s="55">
        <v>13.067110293337123</v>
      </c>
      <c r="DO38" s="59">
        <v>13.12723972833297</v>
      </c>
      <c r="DP38" s="23" t="s">
        <v>849</v>
      </c>
      <c r="DQ38" s="57"/>
      <c r="DR38" s="57"/>
      <c r="DS38" s="57"/>
      <c r="DT38" s="23" t="s">
        <v>854</v>
      </c>
      <c r="DU38" s="57"/>
      <c r="DV38" s="23" t="s">
        <v>858</v>
      </c>
      <c r="DW38" s="23" t="s">
        <v>854</v>
      </c>
      <c r="DX38" s="57"/>
      <c r="DY38" s="23" t="s">
        <v>849</v>
      </c>
      <c r="DZ38" s="23" t="s">
        <v>854</v>
      </c>
      <c r="EA38" s="56"/>
      <c r="EB38" s="57"/>
      <c r="EC38" s="57"/>
      <c r="ED38" s="23"/>
      <c r="EE38" s="57"/>
      <c r="EF38" s="57"/>
      <c r="EG38" s="57"/>
      <c r="EH38" s="23">
        <v>957</v>
      </c>
      <c r="EI38" s="23"/>
      <c r="EJ38" s="23" t="s">
        <v>921</v>
      </c>
      <c r="EK38" s="23"/>
    </row>
    <row r="39" spans="2:141" s="127" customFormat="1">
      <c r="B39" s="132" t="s">
        <v>922</v>
      </c>
      <c r="C39" s="23" t="s">
        <v>923</v>
      </c>
      <c r="D39" s="23" t="s">
        <v>159</v>
      </c>
      <c r="E39" s="23" t="s">
        <v>846</v>
      </c>
      <c r="F39" s="23" t="s">
        <v>847</v>
      </c>
      <c r="G39" s="23"/>
      <c r="H39" s="23" t="s">
        <v>848</v>
      </c>
      <c r="I39" s="58">
        <v>0</v>
      </c>
      <c r="J39" s="58">
        <v>0</v>
      </c>
      <c r="K39" s="58">
        <v>1</v>
      </c>
      <c r="L39" s="58">
        <v>0</v>
      </c>
      <c r="M39" s="176"/>
      <c r="N39" s="23" t="s">
        <v>849</v>
      </c>
      <c r="O39" s="23" t="s">
        <v>850</v>
      </c>
      <c r="P39" s="23" t="s">
        <v>851</v>
      </c>
      <c r="Q39" s="56">
        <v>46478</v>
      </c>
      <c r="R39" s="133">
        <v>46540</v>
      </c>
      <c r="S39" s="133">
        <v>47010</v>
      </c>
      <c r="T39" s="133" t="s">
        <v>848</v>
      </c>
      <c r="U39" s="133">
        <v>47102</v>
      </c>
      <c r="V39" s="133" t="s">
        <v>848</v>
      </c>
      <c r="W39" s="55">
        <v>9.4941722338733783E-2</v>
      </c>
      <c r="X39" s="55">
        <v>0</v>
      </c>
      <c r="Y39" s="55">
        <v>0</v>
      </c>
      <c r="Z39" s="55">
        <v>1.3067110293337123</v>
      </c>
      <c r="AA39" s="55">
        <v>2.6134220586674246</v>
      </c>
      <c r="AB39" s="55">
        <v>3.920133088001136</v>
      </c>
      <c r="AC39" s="55">
        <v>5.2268441173348492</v>
      </c>
      <c r="AD39" s="59">
        <f t="shared" si="0"/>
        <v>13.067110293337123</v>
      </c>
      <c r="AE39" s="55">
        <v>0</v>
      </c>
      <c r="AF39" s="55"/>
      <c r="AG39" s="55"/>
      <c r="AH39" s="55"/>
      <c r="AI39" s="59">
        <f t="shared" si="1"/>
        <v>13.162052015675856</v>
      </c>
      <c r="AJ39" s="55">
        <v>0</v>
      </c>
      <c r="AK39" s="55">
        <v>0.10408280523059024</v>
      </c>
      <c r="AL39" s="55">
        <v>0</v>
      </c>
      <c r="AM39" s="55">
        <v>0</v>
      </c>
      <c r="AN39" s="55">
        <v>1.4903963664797759</v>
      </c>
      <c r="AO39" s="55">
        <v>3.0404085876187428</v>
      </c>
      <c r="AP39" s="55">
        <v>4.6518251390566761</v>
      </c>
      <c r="AQ39" s="55">
        <v>6.3264821891170806</v>
      </c>
      <c r="AR39" s="59">
        <f t="shared" si="2"/>
        <v>15.509112282272277</v>
      </c>
      <c r="AS39" s="55">
        <v>0</v>
      </c>
      <c r="AT39" s="55"/>
      <c r="AU39" s="55"/>
      <c r="AV39" s="55"/>
      <c r="AW39" s="59">
        <f t="shared" si="3"/>
        <v>15.613195087502866</v>
      </c>
      <c r="AX39" s="55"/>
      <c r="AY39" s="55"/>
      <c r="AZ39" s="55"/>
      <c r="BA39" s="55"/>
      <c r="BB39" s="55"/>
      <c r="BC39" s="55"/>
      <c r="BD39" s="55"/>
      <c r="BE39" s="55"/>
      <c r="BF39" s="59">
        <f t="shared" si="4"/>
        <v>0</v>
      </c>
      <c r="BG39" s="55"/>
      <c r="BH39" s="55"/>
      <c r="BI39" s="55"/>
      <c r="BJ39" s="55"/>
      <c r="BK39" s="59">
        <f t="shared" si="5"/>
        <v>0</v>
      </c>
      <c r="BL39" s="55"/>
      <c r="BM39" s="23" t="s">
        <v>852</v>
      </c>
      <c r="BN39" s="23" t="s">
        <v>184</v>
      </c>
      <c r="BO39" s="23" t="s">
        <v>853</v>
      </c>
      <c r="BP39" s="23" t="s">
        <v>853</v>
      </c>
      <c r="BQ39" s="23" t="s">
        <v>853</v>
      </c>
      <c r="BR39" s="23"/>
      <c r="BS39" s="57"/>
      <c r="BT39" s="135" t="s">
        <v>23</v>
      </c>
      <c r="BU39" s="58">
        <v>1</v>
      </c>
      <c r="BV39" s="57">
        <v>0</v>
      </c>
      <c r="BW39" s="57">
        <v>0</v>
      </c>
      <c r="BX39" s="57">
        <v>0</v>
      </c>
      <c r="BY39" s="57">
        <v>0</v>
      </c>
      <c r="BZ39" s="57">
        <v>0</v>
      </c>
      <c r="CA39" s="57">
        <v>1</v>
      </c>
      <c r="CB39" s="67">
        <v>1</v>
      </c>
      <c r="CC39" s="134"/>
      <c r="CD39" s="134"/>
      <c r="CE39" s="57"/>
      <c r="CF39" s="57"/>
      <c r="CG39" s="57"/>
      <c r="CH39" s="57"/>
      <c r="CI39" s="57"/>
      <c r="CJ39" s="57"/>
      <c r="CK39" s="67"/>
      <c r="CL39" s="23"/>
      <c r="CM39" s="23"/>
      <c r="CN39" s="23"/>
      <c r="CO39" s="23"/>
      <c r="CP39" s="23"/>
      <c r="CQ39" s="23"/>
      <c r="CR39" s="57"/>
      <c r="CS39" s="134"/>
      <c r="CT39" s="58"/>
      <c r="CU39" s="57"/>
      <c r="CV39" s="57"/>
      <c r="CW39" s="57"/>
      <c r="CX39" s="57"/>
      <c r="CY39" s="57"/>
      <c r="CZ39" s="57"/>
      <c r="DA39" s="67"/>
      <c r="DB39" s="23"/>
      <c r="DC39" s="23"/>
      <c r="DD39" s="57"/>
      <c r="DE39" s="57"/>
      <c r="DF39" s="57"/>
      <c r="DG39" s="57"/>
      <c r="DH39" s="57"/>
      <c r="DI39" s="57"/>
      <c r="DJ39" s="67"/>
      <c r="DK39" s="23" t="s">
        <v>849</v>
      </c>
      <c r="DL39" s="55">
        <v>0</v>
      </c>
      <c r="DM39" s="55">
        <v>9.4941722338733783E-2</v>
      </c>
      <c r="DN39" s="55">
        <v>13.067110293337123</v>
      </c>
      <c r="DO39" s="59">
        <v>13.162052015675856</v>
      </c>
      <c r="DP39" s="23" t="s">
        <v>849</v>
      </c>
      <c r="DQ39" s="57"/>
      <c r="DR39" s="57"/>
      <c r="DS39" s="57"/>
      <c r="DT39" s="23" t="s">
        <v>854</v>
      </c>
      <c r="DU39" s="57"/>
      <c r="DV39" s="23" t="s">
        <v>858</v>
      </c>
      <c r="DW39" s="23" t="s">
        <v>854</v>
      </c>
      <c r="DX39" s="57"/>
      <c r="DY39" s="23" t="s">
        <v>849</v>
      </c>
      <c r="DZ39" s="23" t="s">
        <v>854</v>
      </c>
      <c r="EA39" s="56"/>
      <c r="EB39" s="57"/>
      <c r="EC39" s="57"/>
      <c r="ED39" s="23"/>
      <c r="EE39" s="57"/>
      <c r="EF39" s="57"/>
      <c r="EG39" s="57"/>
      <c r="EH39" s="23">
        <v>957</v>
      </c>
      <c r="EI39" s="23"/>
      <c r="EJ39" s="23" t="s">
        <v>921</v>
      </c>
      <c r="EK39" s="23"/>
    </row>
    <row r="40" spans="2:141" s="127" customFormat="1">
      <c r="B40" s="132" t="s">
        <v>924</v>
      </c>
      <c r="C40" s="23" t="s">
        <v>925</v>
      </c>
      <c r="D40" s="23" t="s">
        <v>159</v>
      </c>
      <c r="E40" s="23" t="s">
        <v>846</v>
      </c>
      <c r="F40" s="23" t="s">
        <v>847</v>
      </c>
      <c r="G40" s="23"/>
      <c r="H40" s="23" t="s">
        <v>848</v>
      </c>
      <c r="I40" s="58">
        <v>0</v>
      </c>
      <c r="J40" s="58">
        <v>0</v>
      </c>
      <c r="K40" s="58">
        <v>1</v>
      </c>
      <c r="L40" s="58">
        <v>0</v>
      </c>
      <c r="M40" s="176"/>
      <c r="N40" s="23" t="s">
        <v>849</v>
      </c>
      <c r="O40" s="23" t="s">
        <v>850</v>
      </c>
      <c r="P40" s="23" t="s">
        <v>851</v>
      </c>
      <c r="Q40" s="56">
        <v>46478</v>
      </c>
      <c r="R40" s="133">
        <v>46540</v>
      </c>
      <c r="S40" s="133">
        <v>47010</v>
      </c>
      <c r="T40" s="133" t="s">
        <v>848</v>
      </c>
      <c r="U40" s="133">
        <v>47102</v>
      </c>
      <c r="V40" s="133" t="s">
        <v>848</v>
      </c>
      <c r="W40" s="55">
        <v>0.37976685137824995</v>
      </c>
      <c r="X40" s="55">
        <v>2.0598470907394693</v>
      </c>
      <c r="Y40" s="55">
        <v>1.0097849702504187</v>
      </c>
      <c r="Z40" s="55">
        <v>3.1943515116424152E-4</v>
      </c>
      <c r="AA40" s="55">
        <v>3.1317082068028972E-4</v>
      </c>
      <c r="AB40" s="55">
        <v>7.6757582996286891E-5</v>
      </c>
      <c r="AC40" s="55">
        <v>0</v>
      </c>
      <c r="AD40" s="59">
        <f t="shared" si="0"/>
        <v>3.0703414245447291</v>
      </c>
      <c r="AE40" s="55">
        <v>0</v>
      </c>
      <c r="AF40" s="55"/>
      <c r="AG40" s="55"/>
      <c r="AH40" s="55"/>
      <c r="AI40" s="59">
        <f t="shared" si="1"/>
        <v>3.4501082759229789</v>
      </c>
      <c r="AJ40" s="55">
        <v>0</v>
      </c>
      <c r="AK40" s="55">
        <v>0.41633117928924296</v>
      </c>
      <c r="AL40" s="55">
        <v>2.258171205124289</v>
      </c>
      <c r="AM40" s="55">
        <v>1.1291482268305402</v>
      </c>
      <c r="AN40" s="55">
        <v>3.6433838693766726E-4</v>
      </c>
      <c r="AO40" s="55">
        <v>3.6433734437577573E-4</v>
      </c>
      <c r="AP40" s="55">
        <v>9.1084370397593277E-5</v>
      </c>
      <c r="AQ40" s="55">
        <v>0</v>
      </c>
      <c r="AR40" s="59">
        <f t="shared" si="2"/>
        <v>3.3881391920565402</v>
      </c>
      <c r="AS40" s="55">
        <v>0</v>
      </c>
      <c r="AT40" s="55"/>
      <c r="AU40" s="55"/>
      <c r="AV40" s="55"/>
      <c r="AW40" s="59">
        <f t="shared" si="3"/>
        <v>3.8044703713457833</v>
      </c>
      <c r="AX40" s="55"/>
      <c r="AY40" s="55"/>
      <c r="AZ40" s="55"/>
      <c r="BA40" s="55"/>
      <c r="BB40" s="55"/>
      <c r="BC40" s="55"/>
      <c r="BD40" s="55"/>
      <c r="BE40" s="55"/>
      <c r="BF40" s="59">
        <f t="shared" si="4"/>
        <v>0</v>
      </c>
      <c r="BG40" s="55"/>
      <c r="BH40" s="55"/>
      <c r="BI40" s="55"/>
      <c r="BJ40" s="55"/>
      <c r="BK40" s="59">
        <f t="shared" si="5"/>
        <v>0</v>
      </c>
      <c r="BL40" s="55"/>
      <c r="BM40" s="23" t="s">
        <v>852</v>
      </c>
      <c r="BN40" s="23" t="s">
        <v>184</v>
      </c>
      <c r="BO40" s="23" t="s">
        <v>853</v>
      </c>
      <c r="BP40" s="23" t="s">
        <v>853</v>
      </c>
      <c r="BQ40" s="23" t="s">
        <v>853</v>
      </c>
      <c r="BR40" s="23"/>
      <c r="BS40" s="57"/>
      <c r="BT40" s="135" t="s">
        <v>23</v>
      </c>
      <c r="BU40" s="58">
        <v>1</v>
      </c>
      <c r="BV40" s="57">
        <v>0</v>
      </c>
      <c r="BW40" s="57">
        <v>1</v>
      </c>
      <c r="BX40" s="57">
        <v>0</v>
      </c>
      <c r="BY40" s="57">
        <v>0</v>
      </c>
      <c r="BZ40" s="57">
        <v>0</v>
      </c>
      <c r="CA40" s="57">
        <v>0</v>
      </c>
      <c r="CB40" s="67">
        <v>1</v>
      </c>
      <c r="CC40" s="134"/>
      <c r="CD40" s="134"/>
      <c r="CE40" s="57"/>
      <c r="CF40" s="57"/>
      <c r="CG40" s="57"/>
      <c r="CH40" s="57"/>
      <c r="CI40" s="57"/>
      <c r="CJ40" s="57"/>
      <c r="CK40" s="67"/>
      <c r="CL40" s="23"/>
      <c r="CM40" s="23"/>
      <c r="CN40" s="23"/>
      <c r="CO40" s="23"/>
      <c r="CP40" s="23"/>
      <c r="CQ40" s="23"/>
      <c r="CR40" s="57"/>
      <c r="CS40" s="134"/>
      <c r="CT40" s="58"/>
      <c r="CU40" s="57"/>
      <c r="CV40" s="57"/>
      <c r="CW40" s="57"/>
      <c r="CX40" s="57"/>
      <c r="CY40" s="57"/>
      <c r="CZ40" s="57"/>
      <c r="DA40" s="67"/>
      <c r="DB40" s="23"/>
      <c r="DC40" s="23"/>
      <c r="DD40" s="57"/>
      <c r="DE40" s="57"/>
      <c r="DF40" s="57"/>
      <c r="DG40" s="57"/>
      <c r="DH40" s="57"/>
      <c r="DI40" s="57"/>
      <c r="DJ40" s="67"/>
      <c r="DK40" s="23" t="s">
        <v>849</v>
      </c>
      <c r="DL40" s="55">
        <v>0</v>
      </c>
      <c r="DM40" s="55">
        <v>0.37976685137824995</v>
      </c>
      <c r="DN40" s="55">
        <v>3.0703414245447291</v>
      </c>
      <c r="DO40" s="59">
        <v>3.4501082759229789</v>
      </c>
      <c r="DP40" s="23" t="s">
        <v>849</v>
      </c>
      <c r="DQ40" s="57"/>
      <c r="DR40" s="57"/>
      <c r="DS40" s="57"/>
      <c r="DT40" s="23" t="s">
        <v>854</v>
      </c>
      <c r="DU40" s="57"/>
      <c r="DV40" s="23" t="s">
        <v>858</v>
      </c>
      <c r="DW40" s="23" t="s">
        <v>854</v>
      </c>
      <c r="DX40" s="57"/>
      <c r="DY40" s="23" t="s">
        <v>849</v>
      </c>
      <c r="DZ40" s="23" t="s">
        <v>854</v>
      </c>
      <c r="EA40" s="56"/>
      <c r="EB40" s="57"/>
      <c r="EC40" s="57"/>
      <c r="ED40" s="23"/>
      <c r="EE40" s="57"/>
      <c r="EF40" s="57"/>
      <c r="EG40" s="57"/>
      <c r="EH40" s="23">
        <v>3287</v>
      </c>
      <c r="EI40" s="23"/>
      <c r="EJ40" s="23" t="s">
        <v>921</v>
      </c>
      <c r="EK40" s="23"/>
    </row>
    <row r="41" spans="2:141" s="127" customFormat="1">
      <c r="B41" s="132" t="s">
        <v>926</v>
      </c>
      <c r="C41" s="23" t="s">
        <v>927</v>
      </c>
      <c r="D41" s="23" t="s">
        <v>159</v>
      </c>
      <c r="E41" s="23" t="s">
        <v>846</v>
      </c>
      <c r="F41" s="23" t="s">
        <v>847</v>
      </c>
      <c r="G41" s="23"/>
      <c r="H41" s="23" t="s">
        <v>848</v>
      </c>
      <c r="I41" s="58">
        <v>0</v>
      </c>
      <c r="J41" s="58">
        <v>0</v>
      </c>
      <c r="K41" s="58">
        <v>1</v>
      </c>
      <c r="L41" s="58">
        <v>0</v>
      </c>
      <c r="M41" s="176"/>
      <c r="N41" s="23" t="s">
        <v>849</v>
      </c>
      <c r="O41" s="23" t="s">
        <v>850</v>
      </c>
      <c r="P41" s="23" t="s">
        <v>851</v>
      </c>
      <c r="Q41" s="56">
        <v>46478</v>
      </c>
      <c r="R41" s="133">
        <v>46540</v>
      </c>
      <c r="S41" s="133">
        <v>47010</v>
      </c>
      <c r="T41" s="133" t="s">
        <v>848</v>
      </c>
      <c r="U41" s="133">
        <v>47102</v>
      </c>
      <c r="V41" s="133" t="s">
        <v>848</v>
      </c>
      <c r="W41" s="55">
        <v>0.18988342568912497</v>
      </c>
      <c r="X41" s="55">
        <v>3.8908950151235384</v>
      </c>
      <c r="Y41" s="55">
        <v>2.1878711828624153</v>
      </c>
      <c r="Z41" s="55">
        <v>3.1943515116424152E-4</v>
      </c>
      <c r="AA41" s="55">
        <v>3.1317082068028972E-4</v>
      </c>
      <c r="AB41" s="55">
        <v>7.6757582996286891E-5</v>
      </c>
      <c r="AC41" s="55">
        <v>0</v>
      </c>
      <c r="AD41" s="59">
        <f t="shared" si="0"/>
        <v>6.0794755615407947</v>
      </c>
      <c r="AE41" s="55">
        <v>0</v>
      </c>
      <c r="AF41" s="55"/>
      <c r="AG41" s="55"/>
      <c r="AH41" s="55"/>
      <c r="AI41" s="59">
        <f t="shared" si="1"/>
        <v>6.2693589872299196</v>
      </c>
      <c r="AJ41" s="55">
        <v>0</v>
      </c>
      <c r="AK41" s="55">
        <v>0.20816558964462148</v>
      </c>
      <c r="AL41" s="55">
        <v>4.2655142339518965</v>
      </c>
      <c r="AM41" s="55">
        <v>2.4464920150773142</v>
      </c>
      <c r="AN41" s="55">
        <v>3.6433838693766726E-4</v>
      </c>
      <c r="AO41" s="55">
        <v>3.6433734437577573E-4</v>
      </c>
      <c r="AP41" s="55">
        <v>9.1084370397593277E-5</v>
      </c>
      <c r="AQ41" s="55">
        <v>0</v>
      </c>
      <c r="AR41" s="59">
        <f t="shared" si="2"/>
        <v>6.7128260091309206</v>
      </c>
      <c r="AS41" s="55">
        <v>0</v>
      </c>
      <c r="AT41" s="55"/>
      <c r="AU41" s="55"/>
      <c r="AV41" s="55"/>
      <c r="AW41" s="59">
        <f t="shared" si="3"/>
        <v>6.9209915987755419</v>
      </c>
      <c r="AX41" s="55"/>
      <c r="AY41" s="55"/>
      <c r="AZ41" s="55"/>
      <c r="BA41" s="55"/>
      <c r="BB41" s="55"/>
      <c r="BC41" s="55"/>
      <c r="BD41" s="55"/>
      <c r="BE41" s="55"/>
      <c r="BF41" s="59">
        <f t="shared" si="4"/>
        <v>0</v>
      </c>
      <c r="BG41" s="55"/>
      <c r="BH41" s="55"/>
      <c r="BI41" s="55"/>
      <c r="BJ41" s="55"/>
      <c r="BK41" s="59">
        <f t="shared" si="5"/>
        <v>0</v>
      </c>
      <c r="BL41" s="55"/>
      <c r="BM41" s="23" t="s">
        <v>852</v>
      </c>
      <c r="BN41" s="23" t="s">
        <v>184</v>
      </c>
      <c r="BO41" s="23" t="s">
        <v>853</v>
      </c>
      <c r="BP41" s="23" t="s">
        <v>853</v>
      </c>
      <c r="BQ41" s="23" t="s">
        <v>853</v>
      </c>
      <c r="BR41" s="23"/>
      <c r="BS41" s="57"/>
      <c r="BT41" s="135" t="s">
        <v>23</v>
      </c>
      <c r="BU41" s="58">
        <v>1</v>
      </c>
      <c r="BV41" s="57">
        <v>0</v>
      </c>
      <c r="BW41" s="57">
        <v>1</v>
      </c>
      <c r="BX41" s="57">
        <v>0</v>
      </c>
      <c r="BY41" s="57">
        <v>0</v>
      </c>
      <c r="BZ41" s="57">
        <v>0</v>
      </c>
      <c r="CA41" s="57">
        <v>0</v>
      </c>
      <c r="CB41" s="67">
        <v>1</v>
      </c>
      <c r="CC41" s="134"/>
      <c r="CD41" s="134"/>
      <c r="CE41" s="57"/>
      <c r="CF41" s="57"/>
      <c r="CG41" s="57"/>
      <c r="CH41" s="57"/>
      <c r="CI41" s="57"/>
      <c r="CJ41" s="57"/>
      <c r="CK41" s="67"/>
      <c r="CL41" s="23"/>
      <c r="CM41" s="23"/>
      <c r="CN41" s="23"/>
      <c r="CO41" s="23"/>
      <c r="CP41" s="23"/>
      <c r="CQ41" s="23"/>
      <c r="CR41" s="57"/>
      <c r="CS41" s="134"/>
      <c r="CT41" s="58"/>
      <c r="CU41" s="57"/>
      <c r="CV41" s="57"/>
      <c r="CW41" s="57"/>
      <c r="CX41" s="57"/>
      <c r="CY41" s="57"/>
      <c r="CZ41" s="57"/>
      <c r="DA41" s="67"/>
      <c r="DB41" s="23"/>
      <c r="DC41" s="23"/>
      <c r="DD41" s="57"/>
      <c r="DE41" s="57"/>
      <c r="DF41" s="57"/>
      <c r="DG41" s="57"/>
      <c r="DH41" s="57"/>
      <c r="DI41" s="57"/>
      <c r="DJ41" s="67"/>
      <c r="DK41" s="23" t="s">
        <v>849</v>
      </c>
      <c r="DL41" s="55">
        <v>0</v>
      </c>
      <c r="DM41" s="55">
        <v>0.18988342568912497</v>
      </c>
      <c r="DN41" s="55">
        <v>6.0794755615407947</v>
      </c>
      <c r="DO41" s="59">
        <v>6.2693589872299196</v>
      </c>
      <c r="DP41" s="23" t="s">
        <v>849</v>
      </c>
      <c r="DQ41" s="57"/>
      <c r="DR41" s="57"/>
      <c r="DS41" s="57"/>
      <c r="DT41" s="23" t="s">
        <v>854</v>
      </c>
      <c r="DU41" s="57"/>
      <c r="DV41" s="23" t="s">
        <v>858</v>
      </c>
      <c r="DW41" s="23" t="s">
        <v>854</v>
      </c>
      <c r="DX41" s="57"/>
      <c r="DY41" s="23" t="s">
        <v>849</v>
      </c>
      <c r="DZ41" s="23" t="s">
        <v>854</v>
      </c>
      <c r="EA41" s="56"/>
      <c r="EB41" s="57"/>
      <c r="EC41" s="57"/>
      <c r="ED41" s="23"/>
      <c r="EE41" s="57"/>
      <c r="EF41" s="57"/>
      <c r="EG41" s="57"/>
      <c r="EH41" s="23">
        <v>957</v>
      </c>
      <c r="EI41" s="23"/>
      <c r="EJ41" s="23" t="s">
        <v>921</v>
      </c>
      <c r="EK41" s="23"/>
    </row>
    <row r="42" spans="2:141" s="127" customFormat="1">
      <c r="B42" s="132" t="s">
        <v>928</v>
      </c>
      <c r="C42" s="23" t="s">
        <v>929</v>
      </c>
      <c r="D42" s="23" t="s">
        <v>155</v>
      </c>
      <c r="E42" s="23" t="s">
        <v>846</v>
      </c>
      <c r="F42" s="23" t="s">
        <v>847</v>
      </c>
      <c r="G42" s="23"/>
      <c r="H42" s="23" t="s">
        <v>848</v>
      </c>
      <c r="I42" s="58">
        <v>0</v>
      </c>
      <c r="J42" s="58">
        <v>0</v>
      </c>
      <c r="K42" s="58">
        <v>1</v>
      </c>
      <c r="L42" s="58">
        <v>0</v>
      </c>
      <c r="M42" s="176"/>
      <c r="N42" s="23" t="s">
        <v>849</v>
      </c>
      <c r="O42" s="23" t="s">
        <v>850</v>
      </c>
      <c r="P42" s="23" t="s">
        <v>851</v>
      </c>
      <c r="Q42" s="56">
        <v>45805</v>
      </c>
      <c r="R42" s="133">
        <v>45860</v>
      </c>
      <c r="S42" s="133">
        <v>46330</v>
      </c>
      <c r="T42" s="133" t="s">
        <v>848</v>
      </c>
      <c r="U42" s="133">
        <v>46428</v>
      </c>
      <c r="V42" s="133" t="s">
        <v>848</v>
      </c>
      <c r="W42" s="55">
        <v>1.8979460391909042</v>
      </c>
      <c r="X42" s="55">
        <v>0.3662347386921434</v>
      </c>
      <c r="Y42" s="55">
        <v>4.8095875283316877E-4</v>
      </c>
      <c r="Z42" s="55">
        <v>1.1788190272312866E-4</v>
      </c>
      <c r="AA42" s="55">
        <v>0</v>
      </c>
      <c r="AB42" s="55">
        <v>0</v>
      </c>
      <c r="AC42" s="55">
        <v>0</v>
      </c>
      <c r="AD42" s="59">
        <f t="shared" si="0"/>
        <v>0.36683357934769967</v>
      </c>
      <c r="AE42" s="55">
        <v>0</v>
      </c>
      <c r="AF42" s="55"/>
      <c r="AG42" s="55"/>
      <c r="AH42" s="55"/>
      <c r="AI42" s="59">
        <f t="shared" si="1"/>
        <v>2.2647796185386038</v>
      </c>
      <c r="AJ42" s="55">
        <v>0</v>
      </c>
      <c r="AK42" s="55">
        <v>2.0806821602675347</v>
      </c>
      <c r="AL42" s="55">
        <v>0.40149618141505955</v>
      </c>
      <c r="AM42" s="55">
        <v>5.3781125580183915E-4</v>
      </c>
      <c r="AN42" s="55">
        <v>1.344526490924757E-4</v>
      </c>
      <c r="AO42" s="55">
        <v>0</v>
      </c>
      <c r="AP42" s="55">
        <v>0</v>
      </c>
      <c r="AQ42" s="55">
        <v>0</v>
      </c>
      <c r="AR42" s="59">
        <f t="shared" si="2"/>
        <v>0.40216844531995383</v>
      </c>
      <c r="AS42" s="55">
        <v>0</v>
      </c>
      <c r="AT42" s="55"/>
      <c r="AU42" s="55"/>
      <c r="AV42" s="55"/>
      <c r="AW42" s="59">
        <f t="shared" si="3"/>
        <v>2.4828506055874886</v>
      </c>
      <c r="AX42" s="55"/>
      <c r="AY42" s="55"/>
      <c r="AZ42" s="55"/>
      <c r="BA42" s="55"/>
      <c r="BB42" s="55"/>
      <c r="BC42" s="55"/>
      <c r="BD42" s="55"/>
      <c r="BE42" s="55"/>
      <c r="BF42" s="59">
        <f t="shared" si="4"/>
        <v>0</v>
      </c>
      <c r="BG42" s="55"/>
      <c r="BH42" s="55"/>
      <c r="BI42" s="55"/>
      <c r="BJ42" s="55"/>
      <c r="BK42" s="59">
        <f t="shared" si="5"/>
        <v>0</v>
      </c>
      <c r="BL42" s="55"/>
      <c r="BM42" s="23" t="s">
        <v>852</v>
      </c>
      <c r="BN42" s="23" t="s">
        <v>184</v>
      </c>
      <c r="BO42" s="23" t="s">
        <v>853</v>
      </c>
      <c r="BP42" s="23" t="s">
        <v>853</v>
      </c>
      <c r="BQ42" s="23" t="s">
        <v>853</v>
      </c>
      <c r="BR42" s="23"/>
      <c r="BS42" s="57"/>
      <c r="BT42" s="135" t="s">
        <v>23</v>
      </c>
      <c r="BU42" s="58">
        <v>1</v>
      </c>
      <c r="BV42" s="57">
        <v>0</v>
      </c>
      <c r="BW42" s="57">
        <v>0</v>
      </c>
      <c r="BX42" s="57">
        <v>0</v>
      </c>
      <c r="BY42" s="57">
        <v>0</v>
      </c>
      <c r="BZ42" s="57">
        <v>0</v>
      </c>
      <c r="CA42" s="57">
        <v>0</v>
      </c>
      <c r="CB42" s="67">
        <v>0</v>
      </c>
      <c r="CC42" s="134"/>
      <c r="CD42" s="134"/>
      <c r="CE42" s="57"/>
      <c r="CF42" s="57"/>
      <c r="CG42" s="57"/>
      <c r="CH42" s="57"/>
      <c r="CI42" s="57"/>
      <c r="CJ42" s="57"/>
      <c r="CK42" s="67"/>
      <c r="CL42" s="23"/>
      <c r="CM42" s="23"/>
      <c r="CN42" s="23"/>
      <c r="CO42" s="23"/>
      <c r="CP42" s="23"/>
      <c r="CQ42" s="23"/>
      <c r="CR42" s="57"/>
      <c r="CS42" s="134"/>
      <c r="CT42" s="58"/>
      <c r="CU42" s="57"/>
      <c r="CV42" s="57"/>
      <c r="CW42" s="57"/>
      <c r="CX42" s="57"/>
      <c r="CY42" s="57"/>
      <c r="CZ42" s="57"/>
      <c r="DA42" s="67"/>
      <c r="DB42" s="23"/>
      <c r="DC42" s="23"/>
      <c r="DD42" s="57"/>
      <c r="DE42" s="57"/>
      <c r="DF42" s="57"/>
      <c r="DG42" s="57"/>
      <c r="DH42" s="57"/>
      <c r="DI42" s="57"/>
      <c r="DJ42" s="67"/>
      <c r="DK42" s="23" t="s">
        <v>849</v>
      </c>
      <c r="DL42" s="55">
        <v>0</v>
      </c>
      <c r="DM42" s="55">
        <v>1.8979460391909042</v>
      </c>
      <c r="DN42" s="55">
        <v>0.36683357934769967</v>
      </c>
      <c r="DO42" s="59">
        <v>2.2647796185386038</v>
      </c>
      <c r="DP42" s="23" t="s">
        <v>849</v>
      </c>
      <c r="DQ42" s="57"/>
      <c r="DR42" s="57"/>
      <c r="DS42" s="57"/>
      <c r="DT42" s="23" t="s">
        <v>854</v>
      </c>
      <c r="DU42" s="57"/>
      <c r="DV42" s="23" t="s">
        <v>858</v>
      </c>
      <c r="DW42" s="23" t="s">
        <v>854</v>
      </c>
      <c r="DX42" s="57"/>
      <c r="DY42" s="23" t="s">
        <v>849</v>
      </c>
      <c r="DZ42" s="23" t="s">
        <v>854</v>
      </c>
      <c r="EA42" s="56"/>
      <c r="EB42" s="57"/>
      <c r="EC42" s="57"/>
      <c r="ED42" s="23"/>
      <c r="EE42" s="57"/>
      <c r="EF42" s="57"/>
      <c r="EG42" s="57"/>
      <c r="EH42" s="23">
        <v>957</v>
      </c>
      <c r="EI42" s="23"/>
      <c r="EJ42" s="23" t="s">
        <v>921</v>
      </c>
      <c r="EK42" s="23"/>
    </row>
    <row r="43" spans="2:141" s="127" customFormat="1">
      <c r="B43" s="132" t="s">
        <v>930</v>
      </c>
      <c r="C43" s="23" t="s">
        <v>931</v>
      </c>
      <c r="D43" s="23" t="s">
        <v>159</v>
      </c>
      <c r="E43" s="23" t="s">
        <v>846</v>
      </c>
      <c r="F43" s="23" t="s">
        <v>847</v>
      </c>
      <c r="G43" s="23"/>
      <c r="H43" s="23" t="s">
        <v>848</v>
      </c>
      <c r="I43" s="58">
        <v>0</v>
      </c>
      <c r="J43" s="58">
        <v>0</v>
      </c>
      <c r="K43" s="58">
        <v>1</v>
      </c>
      <c r="L43" s="58">
        <v>0</v>
      </c>
      <c r="M43" s="176"/>
      <c r="N43" s="23" t="s">
        <v>849</v>
      </c>
      <c r="O43" s="23" t="s">
        <v>850</v>
      </c>
      <c r="P43" s="23" t="s">
        <v>851</v>
      </c>
      <c r="Q43" s="56">
        <v>46077</v>
      </c>
      <c r="R43" s="133">
        <v>46133</v>
      </c>
      <c r="S43" s="133">
        <v>46603</v>
      </c>
      <c r="T43" s="133" t="s">
        <v>848</v>
      </c>
      <c r="U43" s="133">
        <v>46695</v>
      </c>
      <c r="V43" s="133" t="s">
        <v>848</v>
      </c>
      <c r="W43" s="55">
        <v>1.7328276466120334</v>
      </c>
      <c r="X43" s="55">
        <v>3.6793284882303526E-4</v>
      </c>
      <c r="Y43" s="55">
        <v>4.8095875283316877E-4</v>
      </c>
      <c r="Z43" s="55">
        <v>0</v>
      </c>
      <c r="AA43" s="55">
        <v>0</v>
      </c>
      <c r="AB43" s="55">
        <v>0</v>
      </c>
      <c r="AC43" s="55">
        <v>0</v>
      </c>
      <c r="AD43" s="59">
        <f t="shared" si="0"/>
        <v>8.4889160165620408E-4</v>
      </c>
      <c r="AE43" s="55">
        <v>0</v>
      </c>
      <c r="AF43" s="55"/>
      <c r="AG43" s="55"/>
      <c r="AH43" s="55"/>
      <c r="AI43" s="59">
        <f t="shared" si="1"/>
        <v>1.7336765382136896</v>
      </c>
      <c r="AJ43" s="55">
        <v>0</v>
      </c>
      <c r="AK43" s="55">
        <v>1.8996660056052204</v>
      </c>
      <c r="AL43" s="55">
        <v>4.0335778726820724E-4</v>
      </c>
      <c r="AM43" s="55">
        <v>5.3781125580183915E-4</v>
      </c>
      <c r="AN43" s="55">
        <v>0</v>
      </c>
      <c r="AO43" s="55">
        <v>0</v>
      </c>
      <c r="AP43" s="55">
        <v>0</v>
      </c>
      <c r="AQ43" s="55">
        <v>0</v>
      </c>
      <c r="AR43" s="59">
        <f t="shared" si="2"/>
        <v>9.4116904307004639E-4</v>
      </c>
      <c r="AS43" s="55">
        <v>0</v>
      </c>
      <c r="AT43" s="55"/>
      <c r="AU43" s="55"/>
      <c r="AV43" s="55"/>
      <c r="AW43" s="59">
        <f t="shared" si="3"/>
        <v>1.9006071746482904</v>
      </c>
      <c r="AX43" s="55"/>
      <c r="AY43" s="55"/>
      <c r="AZ43" s="55"/>
      <c r="BA43" s="55"/>
      <c r="BB43" s="55"/>
      <c r="BC43" s="55"/>
      <c r="BD43" s="55"/>
      <c r="BE43" s="55"/>
      <c r="BF43" s="59">
        <f t="shared" si="4"/>
        <v>0</v>
      </c>
      <c r="BG43" s="55"/>
      <c r="BH43" s="55"/>
      <c r="BI43" s="55"/>
      <c r="BJ43" s="55"/>
      <c r="BK43" s="59">
        <f t="shared" si="5"/>
        <v>0</v>
      </c>
      <c r="BL43" s="55"/>
      <c r="BM43" s="23" t="s">
        <v>852</v>
      </c>
      <c r="BN43" s="23" t="s">
        <v>184</v>
      </c>
      <c r="BO43" s="23" t="s">
        <v>853</v>
      </c>
      <c r="BP43" s="23" t="s">
        <v>853</v>
      </c>
      <c r="BQ43" s="23" t="s">
        <v>853</v>
      </c>
      <c r="BR43" s="23"/>
      <c r="BS43" s="57"/>
      <c r="BT43" s="135" t="s">
        <v>23</v>
      </c>
      <c r="BU43" s="58">
        <v>1</v>
      </c>
      <c r="BV43" s="57">
        <v>1</v>
      </c>
      <c r="BW43" s="57">
        <v>0</v>
      </c>
      <c r="BX43" s="57">
        <v>0</v>
      </c>
      <c r="BY43" s="57">
        <v>0</v>
      </c>
      <c r="BZ43" s="57">
        <v>0</v>
      </c>
      <c r="CA43" s="57">
        <v>0</v>
      </c>
      <c r="CB43" s="67">
        <v>1</v>
      </c>
      <c r="CC43" s="134"/>
      <c r="CD43" s="134"/>
      <c r="CE43" s="57"/>
      <c r="CF43" s="57"/>
      <c r="CG43" s="57"/>
      <c r="CH43" s="57"/>
      <c r="CI43" s="57"/>
      <c r="CJ43" s="57"/>
      <c r="CK43" s="67"/>
      <c r="CL43" s="23"/>
      <c r="CM43" s="23"/>
      <c r="CN43" s="23"/>
      <c r="CO43" s="23"/>
      <c r="CP43" s="23"/>
      <c r="CQ43" s="23"/>
      <c r="CR43" s="57"/>
      <c r="CS43" s="134"/>
      <c r="CT43" s="58"/>
      <c r="CU43" s="57"/>
      <c r="CV43" s="57"/>
      <c r="CW43" s="57"/>
      <c r="CX43" s="57"/>
      <c r="CY43" s="57"/>
      <c r="CZ43" s="57"/>
      <c r="DA43" s="67"/>
      <c r="DB43" s="23"/>
      <c r="DC43" s="23"/>
      <c r="DD43" s="57"/>
      <c r="DE43" s="57"/>
      <c r="DF43" s="57"/>
      <c r="DG43" s="57"/>
      <c r="DH43" s="57"/>
      <c r="DI43" s="57"/>
      <c r="DJ43" s="67"/>
      <c r="DK43" s="23" t="s">
        <v>849</v>
      </c>
      <c r="DL43" s="55">
        <v>0</v>
      </c>
      <c r="DM43" s="55">
        <v>1.7328276466120334</v>
      </c>
      <c r="DN43" s="55">
        <v>8.4889160165620408E-4</v>
      </c>
      <c r="DO43" s="59">
        <v>1.7336765382136896</v>
      </c>
      <c r="DP43" s="23" t="s">
        <v>849</v>
      </c>
      <c r="DQ43" s="57"/>
      <c r="DR43" s="57"/>
      <c r="DS43" s="57"/>
      <c r="DT43" s="23" t="s">
        <v>854</v>
      </c>
      <c r="DU43" s="57"/>
      <c r="DV43" s="23" t="s">
        <v>858</v>
      </c>
      <c r="DW43" s="23" t="s">
        <v>854</v>
      </c>
      <c r="DX43" s="57"/>
      <c r="DY43" s="23" t="s">
        <v>849</v>
      </c>
      <c r="DZ43" s="23" t="s">
        <v>854</v>
      </c>
      <c r="EA43" s="56"/>
      <c r="EB43" s="57"/>
      <c r="EC43" s="57"/>
      <c r="ED43" s="23"/>
      <c r="EE43" s="57"/>
      <c r="EF43" s="57"/>
      <c r="EG43" s="57"/>
      <c r="EH43" s="23">
        <v>957</v>
      </c>
      <c r="EI43" s="23"/>
      <c r="EJ43" s="23" t="s">
        <v>921</v>
      </c>
      <c r="EK43" s="23"/>
    </row>
    <row r="44" spans="2:141" s="127" customFormat="1">
      <c r="B44" s="132" t="s">
        <v>932</v>
      </c>
      <c r="C44" s="23" t="s">
        <v>933</v>
      </c>
      <c r="D44" s="23" t="s">
        <v>159</v>
      </c>
      <c r="E44" s="23" t="s">
        <v>846</v>
      </c>
      <c r="F44" s="23" t="s">
        <v>847</v>
      </c>
      <c r="G44" s="23"/>
      <c r="H44" s="23" t="s">
        <v>848</v>
      </c>
      <c r="I44" s="58">
        <v>0</v>
      </c>
      <c r="J44" s="58">
        <v>0</v>
      </c>
      <c r="K44" s="58">
        <v>1</v>
      </c>
      <c r="L44" s="58">
        <v>0</v>
      </c>
      <c r="M44" s="176"/>
      <c r="N44" s="23" t="s">
        <v>849</v>
      </c>
      <c r="O44" s="23" t="s">
        <v>850</v>
      </c>
      <c r="P44" s="23" t="s">
        <v>851</v>
      </c>
      <c r="Q44" s="56">
        <v>46328</v>
      </c>
      <c r="R44" s="133">
        <v>46394</v>
      </c>
      <c r="S44" s="133">
        <v>46864</v>
      </c>
      <c r="T44" s="133" t="s">
        <v>848</v>
      </c>
      <c r="U44" s="133">
        <v>46958</v>
      </c>
      <c r="V44" s="133" t="s">
        <v>848</v>
      </c>
      <c r="W44" s="55">
        <v>8.9007855791777327E-4</v>
      </c>
      <c r="X44" s="55">
        <v>2.0603882751793639E-4</v>
      </c>
      <c r="Y44" s="55">
        <v>1.6833146000376557E-4</v>
      </c>
      <c r="Z44" s="55">
        <v>0</v>
      </c>
      <c r="AA44" s="55">
        <v>0</v>
      </c>
      <c r="AB44" s="55">
        <v>0</v>
      </c>
      <c r="AC44" s="55">
        <v>0</v>
      </c>
      <c r="AD44" s="59">
        <f t="shared" si="0"/>
        <v>3.7437028752170193E-4</v>
      </c>
      <c r="AE44" s="55">
        <v>0</v>
      </c>
      <c r="AF44" s="55"/>
      <c r="AG44" s="55"/>
      <c r="AH44" s="55"/>
      <c r="AI44" s="59">
        <f t="shared" si="1"/>
        <v>1.2644488454394752E-3</v>
      </c>
      <c r="AJ44" s="55">
        <v>0</v>
      </c>
      <c r="AK44" s="55">
        <v>9.7577620145916318E-4</v>
      </c>
      <c r="AL44" s="55">
        <v>2.2587644953371043E-4</v>
      </c>
      <c r="AM44" s="55">
        <v>1.8822935098341948E-4</v>
      </c>
      <c r="AN44" s="55">
        <v>0</v>
      </c>
      <c r="AO44" s="55">
        <v>0</v>
      </c>
      <c r="AP44" s="55">
        <v>0</v>
      </c>
      <c r="AQ44" s="55">
        <v>0</v>
      </c>
      <c r="AR44" s="59">
        <f t="shared" si="2"/>
        <v>4.1410580051712991E-4</v>
      </c>
      <c r="AS44" s="55">
        <v>0</v>
      </c>
      <c r="AT44" s="55"/>
      <c r="AU44" s="55"/>
      <c r="AV44" s="55"/>
      <c r="AW44" s="59">
        <f t="shared" si="3"/>
        <v>1.3898820019762931E-3</v>
      </c>
      <c r="AX44" s="55"/>
      <c r="AY44" s="55"/>
      <c r="AZ44" s="55"/>
      <c r="BA44" s="55"/>
      <c r="BB44" s="55"/>
      <c r="BC44" s="55"/>
      <c r="BD44" s="55"/>
      <c r="BE44" s="55"/>
      <c r="BF44" s="59">
        <f t="shared" si="4"/>
        <v>0</v>
      </c>
      <c r="BG44" s="55"/>
      <c r="BH44" s="55"/>
      <c r="BI44" s="55"/>
      <c r="BJ44" s="55"/>
      <c r="BK44" s="59">
        <f t="shared" si="5"/>
        <v>0</v>
      </c>
      <c r="BL44" s="55"/>
      <c r="BM44" s="23" t="s">
        <v>852</v>
      </c>
      <c r="BN44" s="23" t="s">
        <v>184</v>
      </c>
      <c r="BO44" s="23" t="s">
        <v>853</v>
      </c>
      <c r="BP44" s="23" t="s">
        <v>853</v>
      </c>
      <c r="BQ44" s="23" t="s">
        <v>853</v>
      </c>
      <c r="BR44" s="23"/>
      <c r="BS44" s="57"/>
      <c r="BT44" s="135" t="s">
        <v>23</v>
      </c>
      <c r="BU44" s="58">
        <v>1</v>
      </c>
      <c r="BV44" s="57">
        <v>0</v>
      </c>
      <c r="BW44" s="57">
        <v>0</v>
      </c>
      <c r="BX44" s="57">
        <v>0</v>
      </c>
      <c r="BY44" s="57">
        <v>0</v>
      </c>
      <c r="BZ44" s="57">
        <v>0</v>
      </c>
      <c r="CA44" s="57">
        <v>0</v>
      </c>
      <c r="CB44" s="67">
        <v>0</v>
      </c>
      <c r="CC44" s="134"/>
      <c r="CD44" s="134"/>
      <c r="CE44" s="57"/>
      <c r="CF44" s="57"/>
      <c r="CG44" s="57"/>
      <c r="CH44" s="57"/>
      <c r="CI44" s="57"/>
      <c r="CJ44" s="57"/>
      <c r="CK44" s="67"/>
      <c r="CL44" s="23"/>
      <c r="CM44" s="23"/>
      <c r="CN44" s="23"/>
      <c r="CO44" s="23"/>
      <c r="CP44" s="23"/>
      <c r="CQ44" s="23"/>
      <c r="CR44" s="57"/>
      <c r="CS44" s="134"/>
      <c r="CT44" s="58"/>
      <c r="CU44" s="57"/>
      <c r="CV44" s="57"/>
      <c r="CW44" s="57"/>
      <c r="CX44" s="57"/>
      <c r="CY44" s="57"/>
      <c r="CZ44" s="57"/>
      <c r="DA44" s="67"/>
      <c r="DB44" s="23"/>
      <c r="DC44" s="23"/>
      <c r="DD44" s="57"/>
      <c r="DE44" s="57"/>
      <c r="DF44" s="57"/>
      <c r="DG44" s="57"/>
      <c r="DH44" s="57"/>
      <c r="DI44" s="57"/>
      <c r="DJ44" s="67"/>
      <c r="DK44" s="23" t="s">
        <v>849</v>
      </c>
      <c r="DL44" s="55">
        <v>0</v>
      </c>
      <c r="DM44" s="55">
        <v>8.9007855791777327E-4</v>
      </c>
      <c r="DN44" s="55">
        <v>3.7437028752170193E-4</v>
      </c>
      <c r="DO44" s="59">
        <v>1.2644488454394752E-3</v>
      </c>
      <c r="DP44" s="23" t="s">
        <v>849</v>
      </c>
      <c r="DQ44" s="57"/>
      <c r="DR44" s="57"/>
      <c r="DS44" s="57"/>
      <c r="DT44" s="23" t="s">
        <v>854</v>
      </c>
      <c r="DU44" s="57"/>
      <c r="DV44" s="23" t="s">
        <v>858</v>
      </c>
      <c r="DW44" s="23" t="s">
        <v>854</v>
      </c>
      <c r="DX44" s="57"/>
      <c r="DY44" s="23" t="s">
        <v>849</v>
      </c>
      <c r="DZ44" s="23" t="s">
        <v>854</v>
      </c>
      <c r="EA44" s="56"/>
      <c r="EB44" s="57"/>
      <c r="EC44" s="57"/>
      <c r="ED44" s="23"/>
      <c r="EE44" s="57"/>
      <c r="EF44" s="57"/>
      <c r="EG44" s="57"/>
      <c r="EH44" s="23">
        <v>3287</v>
      </c>
      <c r="EI44" s="23"/>
      <c r="EJ44" s="23" t="s">
        <v>921</v>
      </c>
      <c r="EK44" s="23"/>
    </row>
    <row r="45" spans="2:141" s="127" customFormat="1">
      <c r="B45" s="132" t="s">
        <v>934</v>
      </c>
      <c r="C45" s="23" t="s">
        <v>933</v>
      </c>
      <c r="D45" s="23" t="s">
        <v>159</v>
      </c>
      <c r="E45" s="23" t="s">
        <v>846</v>
      </c>
      <c r="F45" s="23" t="s">
        <v>847</v>
      </c>
      <c r="G45" s="23"/>
      <c r="H45" s="23" t="s">
        <v>848</v>
      </c>
      <c r="I45" s="58">
        <v>0</v>
      </c>
      <c r="J45" s="58">
        <v>0</v>
      </c>
      <c r="K45" s="58">
        <v>1</v>
      </c>
      <c r="L45" s="58">
        <v>0</v>
      </c>
      <c r="M45" s="176"/>
      <c r="N45" s="23" t="s">
        <v>849</v>
      </c>
      <c r="O45" s="23" t="s">
        <v>850</v>
      </c>
      <c r="P45" s="23" t="s">
        <v>851</v>
      </c>
      <c r="Q45" s="56">
        <v>46328</v>
      </c>
      <c r="R45" s="133">
        <v>46394</v>
      </c>
      <c r="S45" s="133">
        <v>46864</v>
      </c>
      <c r="T45" s="133" t="s">
        <v>848</v>
      </c>
      <c r="U45" s="133">
        <v>46958</v>
      </c>
      <c r="V45" s="133" t="s">
        <v>848</v>
      </c>
      <c r="W45" s="55">
        <v>8.9007855791777327E-4</v>
      </c>
      <c r="X45" s="55">
        <v>6.4386982482886636E-3</v>
      </c>
      <c r="Y45" s="55">
        <v>5.2603753253661195E-4</v>
      </c>
      <c r="Z45" s="55">
        <v>0</v>
      </c>
      <c r="AA45" s="55">
        <v>0</v>
      </c>
      <c r="AB45" s="55">
        <v>0</v>
      </c>
      <c r="AC45" s="55">
        <v>0</v>
      </c>
      <c r="AD45" s="59">
        <f t="shared" si="0"/>
        <v>6.9647357808252756E-3</v>
      </c>
      <c r="AE45" s="55">
        <v>0</v>
      </c>
      <c r="AF45" s="55"/>
      <c r="AG45" s="55"/>
      <c r="AH45" s="55"/>
      <c r="AI45" s="59">
        <f t="shared" si="1"/>
        <v>7.8548143387430491E-3</v>
      </c>
      <c r="AJ45" s="55">
        <v>0</v>
      </c>
      <c r="AK45" s="55">
        <v>9.7577620145916318E-4</v>
      </c>
      <c r="AL45" s="55">
        <v>7.0586224813173034E-3</v>
      </c>
      <c r="AM45" s="55">
        <v>5.8821864516633371E-4</v>
      </c>
      <c r="AN45" s="55">
        <v>0</v>
      </c>
      <c r="AO45" s="55">
        <v>0</v>
      </c>
      <c r="AP45" s="55">
        <v>0</v>
      </c>
      <c r="AQ45" s="55">
        <v>0</v>
      </c>
      <c r="AR45" s="59">
        <f t="shared" si="2"/>
        <v>7.6468411264836375E-3</v>
      </c>
      <c r="AS45" s="55">
        <v>0</v>
      </c>
      <c r="AT45" s="55"/>
      <c r="AU45" s="55"/>
      <c r="AV45" s="55"/>
      <c r="AW45" s="59">
        <f t="shared" si="3"/>
        <v>8.6226173279428005E-3</v>
      </c>
      <c r="AX45" s="55"/>
      <c r="AY45" s="55"/>
      <c r="AZ45" s="55"/>
      <c r="BA45" s="55"/>
      <c r="BB45" s="55"/>
      <c r="BC45" s="55"/>
      <c r="BD45" s="55"/>
      <c r="BE45" s="55"/>
      <c r="BF45" s="59">
        <f t="shared" si="4"/>
        <v>0</v>
      </c>
      <c r="BG45" s="55"/>
      <c r="BH45" s="55"/>
      <c r="BI45" s="55"/>
      <c r="BJ45" s="55"/>
      <c r="BK45" s="59">
        <f t="shared" si="5"/>
        <v>0</v>
      </c>
      <c r="BL45" s="55"/>
      <c r="BM45" s="23" t="s">
        <v>852</v>
      </c>
      <c r="BN45" s="23" t="s">
        <v>184</v>
      </c>
      <c r="BO45" s="23" t="s">
        <v>853</v>
      </c>
      <c r="BP45" s="23" t="s">
        <v>853</v>
      </c>
      <c r="BQ45" s="23" t="s">
        <v>853</v>
      </c>
      <c r="BR45" s="23"/>
      <c r="BS45" s="57"/>
      <c r="BT45" s="135" t="s">
        <v>23</v>
      </c>
      <c r="BU45" s="58">
        <v>1</v>
      </c>
      <c r="BV45" s="57">
        <v>0</v>
      </c>
      <c r="BW45" s="57">
        <v>0</v>
      </c>
      <c r="BX45" s="57">
        <v>0</v>
      </c>
      <c r="BY45" s="57">
        <v>0</v>
      </c>
      <c r="BZ45" s="57">
        <v>1</v>
      </c>
      <c r="CA45" s="57">
        <v>0</v>
      </c>
      <c r="CB45" s="67">
        <v>1</v>
      </c>
      <c r="CC45" s="134"/>
      <c r="CD45" s="134"/>
      <c r="CE45" s="57"/>
      <c r="CF45" s="57"/>
      <c r="CG45" s="57"/>
      <c r="CH45" s="57"/>
      <c r="CI45" s="57"/>
      <c r="CJ45" s="57"/>
      <c r="CK45" s="67"/>
      <c r="CL45" s="23"/>
      <c r="CM45" s="23"/>
      <c r="CN45" s="23"/>
      <c r="CO45" s="23"/>
      <c r="CP45" s="23"/>
      <c r="CQ45" s="23"/>
      <c r="CR45" s="57"/>
      <c r="CS45" s="134"/>
      <c r="CT45" s="58"/>
      <c r="CU45" s="57"/>
      <c r="CV45" s="57"/>
      <c r="CW45" s="57"/>
      <c r="CX45" s="57"/>
      <c r="CY45" s="57"/>
      <c r="CZ45" s="57"/>
      <c r="DA45" s="67"/>
      <c r="DB45" s="23"/>
      <c r="DC45" s="23"/>
      <c r="DD45" s="57"/>
      <c r="DE45" s="57"/>
      <c r="DF45" s="57"/>
      <c r="DG45" s="57"/>
      <c r="DH45" s="57"/>
      <c r="DI45" s="57"/>
      <c r="DJ45" s="67"/>
      <c r="DK45" s="23" t="s">
        <v>849</v>
      </c>
      <c r="DL45" s="55">
        <v>0</v>
      </c>
      <c r="DM45" s="55">
        <v>8.9007855791777327E-4</v>
      </c>
      <c r="DN45" s="55">
        <v>6.9647357808252756E-3</v>
      </c>
      <c r="DO45" s="59">
        <v>7.8548143387430491E-3</v>
      </c>
      <c r="DP45" s="23" t="s">
        <v>849</v>
      </c>
      <c r="DQ45" s="57"/>
      <c r="DR45" s="57"/>
      <c r="DS45" s="57"/>
      <c r="DT45" s="23" t="s">
        <v>854</v>
      </c>
      <c r="DU45" s="57"/>
      <c r="DV45" s="23" t="s">
        <v>858</v>
      </c>
      <c r="DW45" s="23" t="s">
        <v>854</v>
      </c>
      <c r="DX45" s="57"/>
      <c r="DY45" s="23" t="s">
        <v>849</v>
      </c>
      <c r="DZ45" s="23" t="s">
        <v>854</v>
      </c>
      <c r="EA45" s="56"/>
      <c r="EB45" s="57"/>
      <c r="EC45" s="57"/>
      <c r="ED45" s="23"/>
      <c r="EE45" s="57"/>
      <c r="EF45" s="57"/>
      <c r="EG45" s="57"/>
      <c r="EH45" s="23">
        <v>957</v>
      </c>
      <c r="EI45" s="23"/>
      <c r="EJ45" s="23" t="s">
        <v>921</v>
      </c>
      <c r="EK45" s="23"/>
    </row>
    <row r="46" spans="2:141" s="127" customFormat="1">
      <c r="B46" s="132" t="s">
        <v>935</v>
      </c>
      <c r="C46" s="23" t="s">
        <v>936</v>
      </c>
      <c r="D46" s="23" t="s">
        <v>159</v>
      </c>
      <c r="E46" s="23" t="s">
        <v>846</v>
      </c>
      <c r="F46" s="23" t="s">
        <v>847</v>
      </c>
      <c r="G46" s="23"/>
      <c r="H46" s="23" t="s">
        <v>848</v>
      </c>
      <c r="I46" s="58">
        <v>0</v>
      </c>
      <c r="J46" s="58">
        <v>0</v>
      </c>
      <c r="K46" s="58">
        <v>1</v>
      </c>
      <c r="L46" s="58">
        <v>0</v>
      </c>
      <c r="M46" s="176"/>
      <c r="N46" s="23" t="s">
        <v>849</v>
      </c>
      <c r="O46" s="23" t="s">
        <v>850</v>
      </c>
      <c r="P46" s="23" t="s">
        <v>851</v>
      </c>
      <c r="Q46" s="56">
        <v>45961</v>
      </c>
      <c r="R46" s="133">
        <v>46020</v>
      </c>
      <c r="S46" s="133">
        <v>46492</v>
      </c>
      <c r="T46" s="133" t="s">
        <v>848</v>
      </c>
      <c r="U46" s="133">
        <v>46584</v>
      </c>
      <c r="V46" s="133" t="s">
        <v>848</v>
      </c>
      <c r="W46" s="55">
        <v>1.4368241847380825</v>
      </c>
      <c r="X46" s="55">
        <v>0.45171666512272257</v>
      </c>
      <c r="Y46" s="55">
        <v>3.0602780321859374E-4</v>
      </c>
      <c r="Z46" s="55">
        <v>3.0002737368936712E-4</v>
      </c>
      <c r="AA46" s="55">
        <v>1.2255975600579248E-4</v>
      </c>
      <c r="AB46" s="55">
        <v>0</v>
      </c>
      <c r="AC46" s="55">
        <v>0</v>
      </c>
      <c r="AD46" s="59">
        <f t="shared" si="0"/>
        <v>0.45244528005563633</v>
      </c>
      <c r="AE46" s="55">
        <v>0</v>
      </c>
      <c r="AF46" s="55"/>
      <c r="AG46" s="55"/>
      <c r="AH46" s="55"/>
      <c r="AI46" s="59">
        <f t="shared" si="1"/>
        <v>1.8892694647937187</v>
      </c>
      <c r="AJ46" s="55">
        <v>0</v>
      </c>
      <c r="AK46" s="55">
        <v>1.575163037775263</v>
      </c>
      <c r="AL46" s="55">
        <v>0.49520839223493623</v>
      </c>
      <c r="AM46" s="55">
        <v>3.4220231192332631E-4</v>
      </c>
      <c r="AN46" s="55">
        <v>3.4220244380971359E-4</v>
      </c>
      <c r="AO46" s="55">
        <v>1.4258383310902065E-4</v>
      </c>
      <c r="AP46" s="55">
        <v>0</v>
      </c>
      <c r="AQ46" s="55">
        <v>0</v>
      </c>
      <c r="AR46" s="59">
        <f t="shared" si="2"/>
        <v>0.49603538082377829</v>
      </c>
      <c r="AS46" s="55">
        <v>0</v>
      </c>
      <c r="AT46" s="55"/>
      <c r="AU46" s="55"/>
      <c r="AV46" s="55"/>
      <c r="AW46" s="59">
        <f t="shared" si="3"/>
        <v>2.0711984185990415</v>
      </c>
      <c r="AX46" s="55"/>
      <c r="AY46" s="55"/>
      <c r="AZ46" s="55"/>
      <c r="BA46" s="55"/>
      <c r="BB46" s="55"/>
      <c r="BC46" s="55"/>
      <c r="BD46" s="55"/>
      <c r="BE46" s="55"/>
      <c r="BF46" s="59">
        <f t="shared" si="4"/>
        <v>0</v>
      </c>
      <c r="BG46" s="55"/>
      <c r="BH46" s="55"/>
      <c r="BI46" s="55"/>
      <c r="BJ46" s="55"/>
      <c r="BK46" s="59">
        <f t="shared" si="5"/>
        <v>0</v>
      </c>
      <c r="BL46" s="55"/>
      <c r="BM46" s="23" t="s">
        <v>852</v>
      </c>
      <c r="BN46" s="23" t="s">
        <v>184</v>
      </c>
      <c r="BO46" s="23" t="s">
        <v>853</v>
      </c>
      <c r="BP46" s="23" t="s">
        <v>853</v>
      </c>
      <c r="BQ46" s="23" t="s">
        <v>853</v>
      </c>
      <c r="BR46" s="23"/>
      <c r="BS46" s="57"/>
      <c r="BT46" s="135" t="s">
        <v>23</v>
      </c>
      <c r="BU46" s="58">
        <v>1</v>
      </c>
      <c r="BV46" s="57">
        <v>2</v>
      </c>
      <c r="BW46" s="57">
        <v>0</v>
      </c>
      <c r="BX46" s="57">
        <v>0</v>
      </c>
      <c r="BY46" s="57">
        <v>0</v>
      </c>
      <c r="BZ46" s="57">
        <v>0</v>
      </c>
      <c r="CA46" s="57">
        <v>0</v>
      </c>
      <c r="CB46" s="67">
        <v>2</v>
      </c>
      <c r="CC46" s="134"/>
      <c r="CD46" s="134"/>
      <c r="CE46" s="57"/>
      <c r="CF46" s="57"/>
      <c r="CG46" s="57"/>
      <c r="CH46" s="57"/>
      <c r="CI46" s="57"/>
      <c r="CJ46" s="57"/>
      <c r="CK46" s="67"/>
      <c r="CL46" s="23"/>
      <c r="CM46" s="23"/>
      <c r="CN46" s="23"/>
      <c r="CO46" s="23"/>
      <c r="CP46" s="23"/>
      <c r="CQ46" s="23"/>
      <c r="CR46" s="57"/>
      <c r="CS46" s="134"/>
      <c r="CT46" s="58"/>
      <c r="CU46" s="57"/>
      <c r="CV46" s="57"/>
      <c r="CW46" s="57"/>
      <c r="CX46" s="57"/>
      <c r="CY46" s="57"/>
      <c r="CZ46" s="57"/>
      <c r="DA46" s="67"/>
      <c r="DB46" s="23"/>
      <c r="DC46" s="23"/>
      <c r="DD46" s="57"/>
      <c r="DE46" s="57"/>
      <c r="DF46" s="57"/>
      <c r="DG46" s="57"/>
      <c r="DH46" s="57"/>
      <c r="DI46" s="57"/>
      <c r="DJ46" s="67"/>
      <c r="DK46" s="23" t="s">
        <v>849</v>
      </c>
      <c r="DL46" s="55">
        <v>0</v>
      </c>
      <c r="DM46" s="55">
        <v>1.4368241847380825</v>
      </c>
      <c r="DN46" s="55">
        <v>0.45244528005563633</v>
      </c>
      <c r="DO46" s="59">
        <v>1.8892694647937187</v>
      </c>
      <c r="DP46" s="23" t="s">
        <v>849</v>
      </c>
      <c r="DQ46" s="57"/>
      <c r="DR46" s="57"/>
      <c r="DS46" s="57"/>
      <c r="DT46" s="23" t="s">
        <v>854</v>
      </c>
      <c r="DU46" s="57"/>
      <c r="DV46" s="23" t="s">
        <v>858</v>
      </c>
      <c r="DW46" s="23" t="s">
        <v>854</v>
      </c>
      <c r="DX46" s="57"/>
      <c r="DY46" s="23" t="s">
        <v>849</v>
      </c>
      <c r="DZ46" s="23" t="s">
        <v>854</v>
      </c>
      <c r="EA46" s="56"/>
      <c r="EB46" s="57"/>
      <c r="EC46" s="57"/>
      <c r="ED46" s="23"/>
      <c r="EE46" s="57"/>
      <c r="EF46" s="57"/>
      <c r="EG46" s="57"/>
      <c r="EH46" s="23">
        <v>957</v>
      </c>
      <c r="EI46" s="23"/>
      <c r="EJ46" s="23" t="s">
        <v>921</v>
      </c>
      <c r="EK46" s="23"/>
    </row>
    <row r="47" spans="2:141" s="127" customFormat="1">
      <c r="B47" s="132" t="s">
        <v>937</v>
      </c>
      <c r="C47" s="23" t="s">
        <v>938</v>
      </c>
      <c r="D47" s="23" t="s">
        <v>159</v>
      </c>
      <c r="E47" s="23" t="s">
        <v>846</v>
      </c>
      <c r="F47" s="23" t="s">
        <v>847</v>
      </c>
      <c r="G47" s="23"/>
      <c r="H47" s="23" t="s">
        <v>848</v>
      </c>
      <c r="I47" s="58">
        <v>0</v>
      </c>
      <c r="J47" s="58">
        <v>0</v>
      </c>
      <c r="K47" s="58">
        <v>1</v>
      </c>
      <c r="L47" s="58">
        <v>0</v>
      </c>
      <c r="M47" s="176"/>
      <c r="N47" s="23" t="s">
        <v>849</v>
      </c>
      <c r="O47" s="23" t="s">
        <v>850</v>
      </c>
      <c r="P47" s="23" t="s">
        <v>851</v>
      </c>
      <c r="Q47" s="56">
        <v>46328</v>
      </c>
      <c r="R47" s="133">
        <v>46394</v>
      </c>
      <c r="S47" s="133">
        <v>46864</v>
      </c>
      <c r="T47" s="133" t="s">
        <v>848</v>
      </c>
      <c r="U47" s="133">
        <v>46958</v>
      </c>
      <c r="V47" s="133" t="s">
        <v>848</v>
      </c>
      <c r="W47" s="55">
        <v>1.7801571158355465E-3</v>
      </c>
      <c r="X47" s="55">
        <v>6.4386982482886636E-3</v>
      </c>
      <c r="Y47" s="55">
        <v>5.2603753253661195E-4</v>
      </c>
      <c r="Z47" s="55">
        <v>0</v>
      </c>
      <c r="AA47" s="55">
        <v>0</v>
      </c>
      <c r="AB47" s="55">
        <v>0</v>
      </c>
      <c r="AC47" s="55">
        <v>0</v>
      </c>
      <c r="AD47" s="59">
        <f t="shared" si="0"/>
        <v>6.9647357808252756E-3</v>
      </c>
      <c r="AE47" s="55">
        <v>0</v>
      </c>
      <c r="AF47" s="55"/>
      <c r="AG47" s="55"/>
      <c r="AH47" s="55"/>
      <c r="AI47" s="59">
        <f t="shared" si="1"/>
        <v>8.7448928966608226E-3</v>
      </c>
      <c r="AJ47" s="55">
        <v>0</v>
      </c>
      <c r="AK47" s="55">
        <v>1.9515524029183264E-3</v>
      </c>
      <c r="AL47" s="55">
        <v>7.0586224813173034E-3</v>
      </c>
      <c r="AM47" s="55">
        <v>5.8821864516633371E-4</v>
      </c>
      <c r="AN47" s="55">
        <v>0</v>
      </c>
      <c r="AO47" s="55">
        <v>0</v>
      </c>
      <c r="AP47" s="55">
        <v>0</v>
      </c>
      <c r="AQ47" s="55">
        <v>0</v>
      </c>
      <c r="AR47" s="59">
        <f t="shared" si="2"/>
        <v>7.6468411264836375E-3</v>
      </c>
      <c r="AS47" s="55">
        <v>0</v>
      </c>
      <c r="AT47" s="55"/>
      <c r="AU47" s="55"/>
      <c r="AV47" s="55"/>
      <c r="AW47" s="59">
        <f t="shared" si="3"/>
        <v>9.5983935294019634E-3</v>
      </c>
      <c r="AX47" s="55"/>
      <c r="AY47" s="55"/>
      <c r="AZ47" s="55"/>
      <c r="BA47" s="55"/>
      <c r="BB47" s="55"/>
      <c r="BC47" s="55"/>
      <c r="BD47" s="55"/>
      <c r="BE47" s="55"/>
      <c r="BF47" s="59">
        <f t="shared" si="4"/>
        <v>0</v>
      </c>
      <c r="BG47" s="55"/>
      <c r="BH47" s="55"/>
      <c r="BI47" s="55"/>
      <c r="BJ47" s="55"/>
      <c r="BK47" s="59">
        <f t="shared" si="5"/>
        <v>0</v>
      </c>
      <c r="BL47" s="55"/>
      <c r="BM47" s="23" t="s">
        <v>852</v>
      </c>
      <c r="BN47" s="23" t="s">
        <v>184</v>
      </c>
      <c r="BO47" s="23" t="s">
        <v>853</v>
      </c>
      <c r="BP47" s="23" t="s">
        <v>853</v>
      </c>
      <c r="BQ47" s="23" t="s">
        <v>853</v>
      </c>
      <c r="BR47" s="23"/>
      <c r="BS47" s="57"/>
      <c r="BT47" s="135" t="s">
        <v>23</v>
      </c>
      <c r="BU47" s="58">
        <v>1</v>
      </c>
      <c r="BV47" s="57">
        <v>0</v>
      </c>
      <c r="BW47" s="57">
        <v>0</v>
      </c>
      <c r="BX47" s="57">
        <v>0</v>
      </c>
      <c r="BY47" s="57">
        <v>0</v>
      </c>
      <c r="BZ47" s="57">
        <v>0</v>
      </c>
      <c r="CA47" s="57">
        <v>0</v>
      </c>
      <c r="CB47" s="67">
        <v>0</v>
      </c>
      <c r="CC47" s="134"/>
      <c r="CD47" s="134"/>
      <c r="CE47" s="57"/>
      <c r="CF47" s="57"/>
      <c r="CG47" s="57"/>
      <c r="CH47" s="57"/>
      <c r="CI47" s="57"/>
      <c r="CJ47" s="57"/>
      <c r="CK47" s="67"/>
      <c r="CL47" s="23"/>
      <c r="CM47" s="23"/>
      <c r="CN47" s="23"/>
      <c r="CO47" s="23"/>
      <c r="CP47" s="23"/>
      <c r="CQ47" s="23"/>
      <c r="CR47" s="57"/>
      <c r="CS47" s="134"/>
      <c r="CT47" s="58"/>
      <c r="CU47" s="57"/>
      <c r="CV47" s="57"/>
      <c r="CW47" s="57"/>
      <c r="CX47" s="57"/>
      <c r="CY47" s="57"/>
      <c r="CZ47" s="57"/>
      <c r="DA47" s="67"/>
      <c r="DB47" s="23"/>
      <c r="DC47" s="23"/>
      <c r="DD47" s="57"/>
      <c r="DE47" s="57"/>
      <c r="DF47" s="57"/>
      <c r="DG47" s="57"/>
      <c r="DH47" s="57"/>
      <c r="DI47" s="57"/>
      <c r="DJ47" s="67"/>
      <c r="DK47" s="23" t="s">
        <v>849</v>
      </c>
      <c r="DL47" s="55">
        <v>0</v>
      </c>
      <c r="DM47" s="55">
        <v>1.7801571158355465E-3</v>
      </c>
      <c r="DN47" s="55">
        <v>6.9647357808252756E-3</v>
      </c>
      <c r="DO47" s="59">
        <v>8.7448928966608226E-3</v>
      </c>
      <c r="DP47" s="23" t="s">
        <v>849</v>
      </c>
      <c r="DQ47" s="57"/>
      <c r="DR47" s="57"/>
      <c r="DS47" s="57"/>
      <c r="DT47" s="23" t="s">
        <v>854</v>
      </c>
      <c r="DU47" s="57"/>
      <c r="DV47" s="23" t="s">
        <v>858</v>
      </c>
      <c r="DW47" s="23" t="s">
        <v>854</v>
      </c>
      <c r="DX47" s="57"/>
      <c r="DY47" s="23" t="s">
        <v>849</v>
      </c>
      <c r="DZ47" s="23" t="s">
        <v>854</v>
      </c>
      <c r="EA47" s="56"/>
      <c r="EB47" s="57"/>
      <c r="EC47" s="57"/>
      <c r="ED47" s="23"/>
      <c r="EE47" s="57"/>
      <c r="EF47" s="57"/>
      <c r="EG47" s="57"/>
      <c r="EH47" s="23">
        <v>3287</v>
      </c>
      <c r="EI47" s="23"/>
      <c r="EJ47" s="23" t="s">
        <v>921</v>
      </c>
      <c r="EK47" s="23"/>
    </row>
    <row r="48" spans="2:141" s="127" customFormat="1">
      <c r="B48" s="132" t="s">
        <v>939</v>
      </c>
      <c r="C48" s="23" t="s">
        <v>940</v>
      </c>
      <c r="D48" s="23" t="s">
        <v>159</v>
      </c>
      <c r="E48" s="23" t="s">
        <v>846</v>
      </c>
      <c r="F48" s="23" t="s">
        <v>847</v>
      </c>
      <c r="G48" s="23"/>
      <c r="H48" s="23" t="s">
        <v>848</v>
      </c>
      <c r="I48" s="58">
        <v>0</v>
      </c>
      <c r="J48" s="58">
        <v>0</v>
      </c>
      <c r="K48" s="58">
        <v>1</v>
      </c>
      <c r="L48" s="58">
        <v>0</v>
      </c>
      <c r="M48" s="176"/>
      <c r="N48" s="23" t="s">
        <v>849</v>
      </c>
      <c r="O48" s="23" t="s">
        <v>850</v>
      </c>
      <c r="P48" s="23" t="s">
        <v>851</v>
      </c>
      <c r="Q48" s="56">
        <v>46478</v>
      </c>
      <c r="R48" s="133">
        <v>46533</v>
      </c>
      <c r="S48" s="133">
        <v>47003</v>
      </c>
      <c r="T48" s="133" t="s">
        <v>848</v>
      </c>
      <c r="U48" s="133">
        <v>47095</v>
      </c>
      <c r="V48" s="133" t="s">
        <v>848</v>
      </c>
      <c r="W48" s="55">
        <v>3.4338718079218331E-2</v>
      </c>
      <c r="X48" s="55">
        <v>1.2072560874136629E-2</v>
      </c>
      <c r="Y48" s="55">
        <v>8.2193358125468432</v>
      </c>
      <c r="Z48" s="55">
        <v>4.8349034193909199</v>
      </c>
      <c r="AA48" s="55">
        <v>3.5957463380864509E-4</v>
      </c>
      <c r="AB48" s="55">
        <v>3.5252302338154668E-4</v>
      </c>
      <c r="AC48" s="55">
        <v>8.6402868030090952E-5</v>
      </c>
      <c r="AD48" s="59">
        <f t="shared" si="0"/>
        <v>13.067110293337119</v>
      </c>
      <c r="AE48" s="55">
        <v>0</v>
      </c>
      <c r="AF48" s="55"/>
      <c r="AG48" s="55"/>
      <c r="AH48" s="55"/>
      <c r="AI48" s="59">
        <f t="shared" si="1"/>
        <v>13.101449011416339</v>
      </c>
      <c r="AJ48" s="55">
        <v>0</v>
      </c>
      <c r="AK48" s="55">
        <v>3.7644883805202471E-2</v>
      </c>
      <c r="AL48" s="55">
        <v>1.3234918970756532E-2</v>
      </c>
      <c r="AM48" s="55">
        <v>9.1909156225215423</v>
      </c>
      <c r="AN48" s="55">
        <v>5.5145493737931846</v>
      </c>
      <c r="AO48" s="55">
        <v>4.1832271251246569E-4</v>
      </c>
      <c r="AP48" s="55">
        <v>4.1832137467014179E-4</v>
      </c>
      <c r="AQ48" s="55">
        <v>1.0458054485843877E-4</v>
      </c>
      <c r="AR48" s="59">
        <f t="shared" si="2"/>
        <v>14.719641139917526</v>
      </c>
      <c r="AS48" s="55">
        <v>0</v>
      </c>
      <c r="AT48" s="55"/>
      <c r="AU48" s="55"/>
      <c r="AV48" s="55"/>
      <c r="AW48" s="59">
        <f t="shared" si="3"/>
        <v>14.757286023722727</v>
      </c>
      <c r="AX48" s="55"/>
      <c r="AY48" s="55"/>
      <c r="AZ48" s="55"/>
      <c r="BA48" s="55"/>
      <c r="BB48" s="55"/>
      <c r="BC48" s="55"/>
      <c r="BD48" s="55"/>
      <c r="BE48" s="55"/>
      <c r="BF48" s="59">
        <f t="shared" si="4"/>
        <v>0</v>
      </c>
      <c r="BG48" s="55"/>
      <c r="BH48" s="55"/>
      <c r="BI48" s="55"/>
      <c r="BJ48" s="55"/>
      <c r="BK48" s="59">
        <f t="shared" si="5"/>
        <v>0</v>
      </c>
      <c r="BL48" s="55"/>
      <c r="BM48" s="23" t="s">
        <v>852</v>
      </c>
      <c r="BN48" s="23" t="s">
        <v>184</v>
      </c>
      <c r="BO48" s="23" t="s">
        <v>853</v>
      </c>
      <c r="BP48" s="23" t="s">
        <v>853</v>
      </c>
      <c r="BQ48" s="23" t="s">
        <v>853</v>
      </c>
      <c r="BR48" s="23"/>
      <c r="BS48" s="57"/>
      <c r="BT48" s="135" t="s">
        <v>23</v>
      </c>
      <c r="BU48" s="58">
        <v>1</v>
      </c>
      <c r="BV48" s="57">
        <v>0</v>
      </c>
      <c r="BW48" s="57">
        <v>1</v>
      </c>
      <c r="BX48" s="57">
        <v>0</v>
      </c>
      <c r="BY48" s="57">
        <v>0</v>
      </c>
      <c r="BZ48" s="57">
        <v>0</v>
      </c>
      <c r="CA48" s="57">
        <v>0</v>
      </c>
      <c r="CB48" s="67">
        <v>1</v>
      </c>
      <c r="CC48" s="134"/>
      <c r="CD48" s="134"/>
      <c r="CE48" s="57"/>
      <c r="CF48" s="57"/>
      <c r="CG48" s="57"/>
      <c r="CH48" s="57"/>
      <c r="CI48" s="57"/>
      <c r="CJ48" s="57"/>
      <c r="CK48" s="67"/>
      <c r="CL48" s="23"/>
      <c r="CM48" s="23"/>
      <c r="CN48" s="23"/>
      <c r="CO48" s="23"/>
      <c r="CP48" s="23"/>
      <c r="CQ48" s="23"/>
      <c r="CR48" s="57"/>
      <c r="CS48" s="134"/>
      <c r="CT48" s="58"/>
      <c r="CU48" s="57"/>
      <c r="CV48" s="57"/>
      <c r="CW48" s="57"/>
      <c r="CX48" s="57"/>
      <c r="CY48" s="57"/>
      <c r="CZ48" s="57"/>
      <c r="DA48" s="67"/>
      <c r="DB48" s="23"/>
      <c r="DC48" s="23"/>
      <c r="DD48" s="57"/>
      <c r="DE48" s="57"/>
      <c r="DF48" s="57"/>
      <c r="DG48" s="57"/>
      <c r="DH48" s="57"/>
      <c r="DI48" s="57"/>
      <c r="DJ48" s="67"/>
      <c r="DK48" s="23" t="s">
        <v>849</v>
      </c>
      <c r="DL48" s="55">
        <v>0</v>
      </c>
      <c r="DM48" s="55">
        <v>3.4338718079218331E-2</v>
      </c>
      <c r="DN48" s="55">
        <v>13.067110293337119</v>
      </c>
      <c r="DO48" s="59">
        <v>13.101449011416339</v>
      </c>
      <c r="DP48" s="23" t="s">
        <v>849</v>
      </c>
      <c r="DQ48" s="57"/>
      <c r="DR48" s="57"/>
      <c r="DS48" s="57"/>
      <c r="DT48" s="23" t="s">
        <v>854</v>
      </c>
      <c r="DU48" s="57"/>
      <c r="DV48" s="23" t="s">
        <v>858</v>
      </c>
      <c r="DW48" s="23" t="s">
        <v>854</v>
      </c>
      <c r="DX48" s="57"/>
      <c r="DY48" s="23" t="s">
        <v>849</v>
      </c>
      <c r="DZ48" s="23" t="s">
        <v>854</v>
      </c>
      <c r="EA48" s="56"/>
      <c r="EB48" s="57"/>
      <c r="EC48" s="57"/>
      <c r="ED48" s="23"/>
      <c r="EE48" s="57"/>
      <c r="EF48" s="57"/>
      <c r="EG48" s="57"/>
      <c r="EH48" s="23">
        <v>957</v>
      </c>
      <c r="EI48" s="23"/>
      <c r="EJ48" s="23" t="s">
        <v>921</v>
      </c>
      <c r="EK48" s="23"/>
    </row>
    <row r="49" spans="2:141" s="127" customFormat="1">
      <c r="B49" s="132" t="s">
        <v>941</v>
      </c>
      <c r="C49" s="23" t="s">
        <v>942</v>
      </c>
      <c r="D49" s="23" t="s">
        <v>159</v>
      </c>
      <c r="E49" s="23" t="s">
        <v>846</v>
      </c>
      <c r="F49" s="23" t="s">
        <v>847</v>
      </c>
      <c r="G49" s="23"/>
      <c r="H49" s="23" t="s">
        <v>848</v>
      </c>
      <c r="I49" s="58">
        <v>0</v>
      </c>
      <c r="J49" s="58">
        <v>0</v>
      </c>
      <c r="K49" s="58">
        <v>1</v>
      </c>
      <c r="L49" s="58">
        <v>0</v>
      </c>
      <c r="M49" s="176"/>
      <c r="N49" s="23" t="s">
        <v>849</v>
      </c>
      <c r="O49" s="23" t="s">
        <v>850</v>
      </c>
      <c r="P49" s="23" t="s">
        <v>851</v>
      </c>
      <c r="Q49" s="56">
        <v>46478</v>
      </c>
      <c r="R49" s="133">
        <v>46540</v>
      </c>
      <c r="S49" s="133">
        <v>47010</v>
      </c>
      <c r="T49" s="133" t="s">
        <v>848</v>
      </c>
      <c r="U49" s="133">
        <v>47102</v>
      </c>
      <c r="V49" s="133" t="s">
        <v>848</v>
      </c>
      <c r="W49" s="55">
        <v>6.0129757797670436E-2</v>
      </c>
      <c r="X49" s="55">
        <v>1.2072560874136629E-2</v>
      </c>
      <c r="Y49" s="55">
        <v>8.2260691259877898</v>
      </c>
      <c r="Z49" s="55">
        <v>4.8415047071648445</v>
      </c>
      <c r="AA49" s="55">
        <v>8.9888744095462483E-4</v>
      </c>
      <c r="AB49" s="55">
        <v>3.5252302338154668E-4</v>
      </c>
      <c r="AC49" s="55">
        <v>8.6402868030090952E-5</v>
      </c>
      <c r="AD49" s="59">
        <f t="shared" si="0"/>
        <v>13.080984207359137</v>
      </c>
      <c r="AE49" s="55">
        <v>0</v>
      </c>
      <c r="AF49" s="55"/>
      <c r="AG49" s="55"/>
      <c r="AH49" s="55"/>
      <c r="AI49" s="59">
        <f t="shared" si="1"/>
        <v>13.141113965156807</v>
      </c>
      <c r="AJ49" s="55">
        <v>0</v>
      </c>
      <c r="AK49" s="55">
        <v>6.5919110326316463E-2</v>
      </c>
      <c r="AL49" s="55">
        <v>1.3234918970756532E-2</v>
      </c>
      <c r="AM49" s="55">
        <v>9.1984448581078606</v>
      </c>
      <c r="AN49" s="55">
        <v>5.5220786094784158</v>
      </c>
      <c r="AO49" s="55">
        <v>1.0457496085322772E-3</v>
      </c>
      <c r="AP49" s="55">
        <v>4.1832137467014179E-4</v>
      </c>
      <c r="AQ49" s="55">
        <v>1.0458054485843877E-4</v>
      </c>
      <c r="AR49" s="59">
        <f t="shared" si="2"/>
        <v>14.735327038085094</v>
      </c>
      <c r="AS49" s="55">
        <v>0</v>
      </c>
      <c r="AT49" s="55"/>
      <c r="AU49" s="55"/>
      <c r="AV49" s="55"/>
      <c r="AW49" s="59">
        <f t="shared" si="3"/>
        <v>14.80124614841141</v>
      </c>
      <c r="AX49" s="55"/>
      <c r="AY49" s="55"/>
      <c r="AZ49" s="55"/>
      <c r="BA49" s="55"/>
      <c r="BB49" s="55"/>
      <c r="BC49" s="55"/>
      <c r="BD49" s="55"/>
      <c r="BE49" s="55"/>
      <c r="BF49" s="59">
        <f t="shared" si="4"/>
        <v>0</v>
      </c>
      <c r="BG49" s="55"/>
      <c r="BH49" s="55"/>
      <c r="BI49" s="55"/>
      <c r="BJ49" s="55"/>
      <c r="BK49" s="59">
        <f t="shared" si="5"/>
        <v>0</v>
      </c>
      <c r="BL49" s="55"/>
      <c r="BM49" s="23" t="s">
        <v>852</v>
      </c>
      <c r="BN49" s="23" t="s">
        <v>184</v>
      </c>
      <c r="BO49" s="23" t="s">
        <v>853</v>
      </c>
      <c r="BP49" s="23" t="s">
        <v>853</v>
      </c>
      <c r="BQ49" s="23" t="s">
        <v>853</v>
      </c>
      <c r="BR49" s="23"/>
      <c r="BS49" s="57"/>
      <c r="BT49" s="135" t="s">
        <v>23</v>
      </c>
      <c r="BU49" s="58">
        <v>1</v>
      </c>
      <c r="BV49" s="57">
        <v>0</v>
      </c>
      <c r="BW49" s="57">
        <v>1</v>
      </c>
      <c r="BX49" s="57">
        <v>0</v>
      </c>
      <c r="BY49" s="57">
        <v>0</v>
      </c>
      <c r="BZ49" s="57">
        <v>0</v>
      </c>
      <c r="CA49" s="57">
        <v>0</v>
      </c>
      <c r="CB49" s="67">
        <v>1</v>
      </c>
      <c r="CC49" s="134"/>
      <c r="CD49" s="134"/>
      <c r="CE49" s="57"/>
      <c r="CF49" s="57"/>
      <c r="CG49" s="57"/>
      <c r="CH49" s="57"/>
      <c r="CI49" s="57"/>
      <c r="CJ49" s="57"/>
      <c r="CK49" s="67"/>
      <c r="CL49" s="23"/>
      <c r="CM49" s="23"/>
      <c r="CN49" s="23"/>
      <c r="CO49" s="23"/>
      <c r="CP49" s="23"/>
      <c r="CQ49" s="23"/>
      <c r="CR49" s="57"/>
      <c r="CS49" s="134"/>
      <c r="CT49" s="58"/>
      <c r="CU49" s="57"/>
      <c r="CV49" s="57"/>
      <c r="CW49" s="57"/>
      <c r="CX49" s="57"/>
      <c r="CY49" s="57"/>
      <c r="CZ49" s="57"/>
      <c r="DA49" s="67"/>
      <c r="DB49" s="23"/>
      <c r="DC49" s="23"/>
      <c r="DD49" s="57"/>
      <c r="DE49" s="57"/>
      <c r="DF49" s="57"/>
      <c r="DG49" s="57"/>
      <c r="DH49" s="57"/>
      <c r="DI49" s="57"/>
      <c r="DJ49" s="67"/>
      <c r="DK49" s="23" t="s">
        <v>849</v>
      </c>
      <c r="DL49" s="55">
        <v>0</v>
      </c>
      <c r="DM49" s="55">
        <v>6.0129757797670436E-2</v>
      </c>
      <c r="DN49" s="55">
        <v>13.080984207359137</v>
      </c>
      <c r="DO49" s="59">
        <v>13.141113965156807</v>
      </c>
      <c r="DP49" s="23" t="s">
        <v>849</v>
      </c>
      <c r="DQ49" s="57"/>
      <c r="DR49" s="57"/>
      <c r="DS49" s="57"/>
      <c r="DT49" s="23" t="s">
        <v>854</v>
      </c>
      <c r="DU49" s="57"/>
      <c r="DV49" s="23" t="s">
        <v>858</v>
      </c>
      <c r="DW49" s="23" t="s">
        <v>854</v>
      </c>
      <c r="DX49" s="57"/>
      <c r="DY49" s="23" t="s">
        <v>849</v>
      </c>
      <c r="DZ49" s="23" t="s">
        <v>854</v>
      </c>
      <c r="EA49" s="56"/>
      <c r="EB49" s="57"/>
      <c r="EC49" s="57"/>
      <c r="ED49" s="23"/>
      <c r="EE49" s="57"/>
      <c r="EF49" s="57"/>
      <c r="EG49" s="57"/>
      <c r="EH49" s="23">
        <v>957</v>
      </c>
      <c r="EI49" s="23"/>
      <c r="EJ49" s="23" t="s">
        <v>921</v>
      </c>
      <c r="EK49" s="23"/>
    </row>
    <row r="50" spans="2:141" s="127" customFormat="1">
      <c r="B50" s="132" t="s">
        <v>943</v>
      </c>
      <c r="C50" s="23" t="s">
        <v>944</v>
      </c>
      <c r="D50" s="23" t="s">
        <v>155</v>
      </c>
      <c r="E50" s="23" t="s">
        <v>846</v>
      </c>
      <c r="F50" s="23" t="s">
        <v>847</v>
      </c>
      <c r="G50" s="23"/>
      <c r="H50" s="23" t="s">
        <v>848</v>
      </c>
      <c r="I50" s="58">
        <v>0</v>
      </c>
      <c r="J50" s="58">
        <v>0</v>
      </c>
      <c r="K50" s="58">
        <v>1</v>
      </c>
      <c r="L50" s="58">
        <v>0</v>
      </c>
      <c r="M50" s="176"/>
      <c r="N50" s="23" t="s">
        <v>849</v>
      </c>
      <c r="O50" s="23" t="s">
        <v>850</v>
      </c>
      <c r="P50" s="23" t="s">
        <v>851</v>
      </c>
      <c r="Q50" s="56" t="s">
        <v>848</v>
      </c>
      <c r="R50" s="133" t="s">
        <v>848</v>
      </c>
      <c r="S50" s="133" t="s">
        <v>848</v>
      </c>
      <c r="T50" s="133" t="s">
        <v>848</v>
      </c>
      <c r="U50" s="133" t="s">
        <v>848</v>
      </c>
      <c r="V50" s="133" t="s">
        <v>848</v>
      </c>
      <c r="W50" s="55">
        <v>0</v>
      </c>
      <c r="X50" s="55">
        <v>0</v>
      </c>
      <c r="Y50" s="55">
        <v>0</v>
      </c>
      <c r="Z50" s="55">
        <v>0</v>
      </c>
      <c r="AA50" s="55">
        <v>11.184133772768766</v>
      </c>
      <c r="AB50" s="55">
        <v>24.893717107130474</v>
      </c>
      <c r="AC50" s="55">
        <v>0</v>
      </c>
      <c r="AD50" s="59">
        <f t="shared" si="0"/>
        <v>36.077850879899238</v>
      </c>
      <c r="AE50" s="55">
        <v>0</v>
      </c>
      <c r="AF50" s="55"/>
      <c r="AG50" s="55"/>
      <c r="AH50" s="55"/>
      <c r="AI50" s="59">
        <f t="shared" si="1"/>
        <v>36.077850879899238</v>
      </c>
      <c r="AJ50" s="55">
        <v>0</v>
      </c>
      <c r="AK50" s="55">
        <v>0</v>
      </c>
      <c r="AL50" s="55">
        <v>0</v>
      </c>
      <c r="AM50" s="55">
        <v>0</v>
      </c>
      <c r="AN50" s="55">
        <v>0</v>
      </c>
      <c r="AO50" s="55">
        <v>13.011421655001131</v>
      </c>
      <c r="AP50" s="55">
        <v>29.5401243896445</v>
      </c>
      <c r="AQ50" s="55">
        <v>0</v>
      </c>
      <c r="AR50" s="59">
        <f t="shared" si="2"/>
        <v>42.551546044645633</v>
      </c>
      <c r="AS50" s="55">
        <v>0</v>
      </c>
      <c r="AT50" s="55"/>
      <c r="AU50" s="55"/>
      <c r="AV50" s="55"/>
      <c r="AW50" s="59">
        <f t="shared" si="3"/>
        <v>42.551546044645633</v>
      </c>
      <c r="AX50" s="55"/>
      <c r="AY50" s="55"/>
      <c r="AZ50" s="55"/>
      <c r="BA50" s="55"/>
      <c r="BB50" s="55"/>
      <c r="BC50" s="55"/>
      <c r="BD50" s="55"/>
      <c r="BE50" s="55"/>
      <c r="BF50" s="59">
        <f t="shared" si="4"/>
        <v>0</v>
      </c>
      <c r="BG50" s="55"/>
      <c r="BH50" s="55"/>
      <c r="BI50" s="55"/>
      <c r="BJ50" s="55"/>
      <c r="BK50" s="59">
        <f t="shared" si="5"/>
        <v>0</v>
      </c>
      <c r="BL50" s="55"/>
      <c r="BM50" s="23" t="s">
        <v>852</v>
      </c>
      <c r="BN50" s="23" t="s">
        <v>184</v>
      </c>
      <c r="BO50" s="23" t="s">
        <v>853</v>
      </c>
      <c r="BP50" s="23" t="s">
        <v>853</v>
      </c>
      <c r="BQ50" s="23" t="s">
        <v>853</v>
      </c>
      <c r="BR50" s="23"/>
      <c r="BS50" s="57"/>
      <c r="BT50" s="135" t="s">
        <v>23</v>
      </c>
      <c r="BU50" s="58">
        <v>1</v>
      </c>
      <c r="BV50" s="57">
        <v>0</v>
      </c>
      <c r="BW50" s="57">
        <v>0</v>
      </c>
      <c r="BX50" s="57">
        <v>0</v>
      </c>
      <c r="BY50" s="57">
        <v>0</v>
      </c>
      <c r="BZ50" s="57">
        <v>0</v>
      </c>
      <c r="CA50" s="57">
        <v>0</v>
      </c>
      <c r="CB50" s="67">
        <v>0</v>
      </c>
      <c r="CC50" s="134"/>
      <c r="CD50" s="134"/>
      <c r="CE50" s="57"/>
      <c r="CF50" s="57"/>
      <c r="CG50" s="57"/>
      <c r="CH50" s="57"/>
      <c r="CI50" s="57"/>
      <c r="CJ50" s="57"/>
      <c r="CK50" s="67"/>
      <c r="CL50" s="23"/>
      <c r="CM50" s="23"/>
      <c r="CN50" s="23"/>
      <c r="CO50" s="23"/>
      <c r="CP50" s="23"/>
      <c r="CQ50" s="23"/>
      <c r="CR50" s="57"/>
      <c r="CS50" s="134"/>
      <c r="CT50" s="58"/>
      <c r="CU50" s="57"/>
      <c r="CV50" s="57"/>
      <c r="CW50" s="57"/>
      <c r="CX50" s="57"/>
      <c r="CY50" s="57"/>
      <c r="CZ50" s="57"/>
      <c r="DA50" s="67"/>
      <c r="DB50" s="23"/>
      <c r="DC50" s="23"/>
      <c r="DD50" s="57"/>
      <c r="DE50" s="57"/>
      <c r="DF50" s="57"/>
      <c r="DG50" s="57"/>
      <c r="DH50" s="57"/>
      <c r="DI50" s="57"/>
      <c r="DJ50" s="67"/>
      <c r="DK50" s="23" t="s">
        <v>849</v>
      </c>
      <c r="DL50" s="55">
        <v>0</v>
      </c>
      <c r="DM50" s="55">
        <v>0</v>
      </c>
      <c r="DN50" s="55">
        <v>0</v>
      </c>
      <c r="DO50" s="59">
        <v>0</v>
      </c>
      <c r="DP50" s="23" t="s">
        <v>849</v>
      </c>
      <c r="DQ50" s="57"/>
      <c r="DR50" s="57"/>
      <c r="DS50" s="57"/>
      <c r="DT50" s="23" t="s">
        <v>854</v>
      </c>
      <c r="DU50" s="57"/>
      <c r="DV50" s="23" t="s">
        <v>858</v>
      </c>
      <c r="DW50" s="23" t="s">
        <v>854</v>
      </c>
      <c r="DX50" s="57"/>
      <c r="DY50" s="23" t="s">
        <v>849</v>
      </c>
      <c r="DZ50" s="23" t="s">
        <v>854</v>
      </c>
      <c r="EA50" s="56"/>
      <c r="EB50" s="57"/>
      <c r="EC50" s="57"/>
      <c r="ED50" s="23"/>
      <c r="EE50" s="57"/>
      <c r="EF50" s="57"/>
      <c r="EG50" s="57"/>
      <c r="EH50" s="23">
        <v>957</v>
      </c>
      <c r="EI50" s="23"/>
      <c r="EJ50" s="23" t="s">
        <v>921</v>
      </c>
      <c r="EK50" s="23"/>
    </row>
    <row r="51" spans="2:141" s="127" customFormat="1">
      <c r="B51" s="132" t="s">
        <v>945</v>
      </c>
      <c r="C51" s="23" t="s">
        <v>946</v>
      </c>
      <c r="D51" s="23" t="s">
        <v>159</v>
      </c>
      <c r="E51" s="23" t="s">
        <v>846</v>
      </c>
      <c r="F51" s="23" t="s">
        <v>847</v>
      </c>
      <c r="G51" s="23"/>
      <c r="H51" s="23" t="s">
        <v>848</v>
      </c>
      <c r="I51" s="58">
        <v>0</v>
      </c>
      <c r="J51" s="58">
        <v>0</v>
      </c>
      <c r="K51" s="58">
        <v>1</v>
      </c>
      <c r="L51" s="58">
        <v>0</v>
      </c>
      <c r="M51" s="176"/>
      <c r="N51" s="23" t="s">
        <v>849</v>
      </c>
      <c r="O51" s="23" t="s">
        <v>850</v>
      </c>
      <c r="P51" s="23" t="s">
        <v>851</v>
      </c>
      <c r="Q51" s="56">
        <v>46478</v>
      </c>
      <c r="R51" s="133">
        <v>46534</v>
      </c>
      <c r="S51" s="133">
        <v>47004</v>
      </c>
      <c r="T51" s="133" t="s">
        <v>848</v>
      </c>
      <c r="U51" s="133">
        <v>47095</v>
      </c>
      <c r="V51" s="133" t="s">
        <v>848</v>
      </c>
      <c r="W51" s="55">
        <v>5.3327070142302084E-2</v>
      </c>
      <c r="X51" s="55">
        <v>1.2072560874136629E-2</v>
      </c>
      <c r="Y51" s="55">
        <v>8.2193358125468432</v>
      </c>
      <c r="Z51" s="55">
        <v>4.8349034193909199</v>
      </c>
      <c r="AA51" s="55">
        <v>0</v>
      </c>
      <c r="AB51" s="55">
        <v>0</v>
      </c>
      <c r="AC51" s="55">
        <v>0</v>
      </c>
      <c r="AD51" s="59">
        <f t="shared" si="0"/>
        <v>13.066311792811899</v>
      </c>
      <c r="AE51" s="55">
        <v>0</v>
      </c>
      <c r="AF51" s="55"/>
      <c r="AG51" s="55"/>
      <c r="AH51" s="55"/>
      <c r="AI51" s="59">
        <f t="shared" si="1"/>
        <v>13.119638862954201</v>
      </c>
      <c r="AJ51" s="55">
        <v>0</v>
      </c>
      <c r="AK51" s="55">
        <v>5.8461453177944073E-2</v>
      </c>
      <c r="AL51" s="55">
        <v>1.3234918970756532E-2</v>
      </c>
      <c r="AM51" s="55">
        <v>9.1909156225215423</v>
      </c>
      <c r="AN51" s="55">
        <v>5.5145493737931846</v>
      </c>
      <c r="AO51" s="55">
        <v>0</v>
      </c>
      <c r="AP51" s="55">
        <v>0</v>
      </c>
      <c r="AQ51" s="55">
        <v>0</v>
      </c>
      <c r="AR51" s="59">
        <f t="shared" si="2"/>
        <v>14.718699915285484</v>
      </c>
      <c r="AS51" s="55">
        <v>0</v>
      </c>
      <c r="AT51" s="55"/>
      <c r="AU51" s="55"/>
      <c r="AV51" s="55"/>
      <c r="AW51" s="59">
        <f t="shared" si="3"/>
        <v>14.777161368463428</v>
      </c>
      <c r="AX51" s="55"/>
      <c r="AY51" s="55"/>
      <c r="AZ51" s="55"/>
      <c r="BA51" s="55"/>
      <c r="BB51" s="55"/>
      <c r="BC51" s="55"/>
      <c r="BD51" s="55"/>
      <c r="BE51" s="55"/>
      <c r="BF51" s="59">
        <f t="shared" si="4"/>
        <v>0</v>
      </c>
      <c r="BG51" s="55"/>
      <c r="BH51" s="55"/>
      <c r="BI51" s="55"/>
      <c r="BJ51" s="55"/>
      <c r="BK51" s="59">
        <f t="shared" si="5"/>
        <v>0</v>
      </c>
      <c r="BL51" s="55"/>
      <c r="BM51" s="23" t="s">
        <v>852</v>
      </c>
      <c r="BN51" s="23" t="s">
        <v>184</v>
      </c>
      <c r="BO51" s="23" t="s">
        <v>853</v>
      </c>
      <c r="BP51" s="23" t="s">
        <v>853</v>
      </c>
      <c r="BQ51" s="23" t="s">
        <v>853</v>
      </c>
      <c r="BR51" s="23"/>
      <c r="BS51" s="57"/>
      <c r="BT51" s="135" t="s">
        <v>23</v>
      </c>
      <c r="BU51" s="58">
        <v>1</v>
      </c>
      <c r="BV51" s="57">
        <v>0</v>
      </c>
      <c r="BW51" s="57">
        <v>1</v>
      </c>
      <c r="BX51" s="57">
        <v>0</v>
      </c>
      <c r="BY51" s="57">
        <v>0</v>
      </c>
      <c r="BZ51" s="57">
        <v>0</v>
      </c>
      <c r="CA51" s="57">
        <v>0</v>
      </c>
      <c r="CB51" s="67">
        <v>1</v>
      </c>
      <c r="CC51" s="134"/>
      <c r="CD51" s="134"/>
      <c r="CE51" s="57"/>
      <c r="CF51" s="57"/>
      <c r="CG51" s="57"/>
      <c r="CH51" s="57"/>
      <c r="CI51" s="57"/>
      <c r="CJ51" s="57"/>
      <c r="CK51" s="67"/>
      <c r="CL51" s="23"/>
      <c r="CM51" s="23"/>
      <c r="CN51" s="23"/>
      <c r="CO51" s="23"/>
      <c r="CP51" s="23"/>
      <c r="CQ51" s="23"/>
      <c r="CR51" s="57"/>
      <c r="CS51" s="134"/>
      <c r="CT51" s="58"/>
      <c r="CU51" s="57"/>
      <c r="CV51" s="57"/>
      <c r="CW51" s="57"/>
      <c r="CX51" s="57"/>
      <c r="CY51" s="57"/>
      <c r="CZ51" s="57"/>
      <c r="DA51" s="67"/>
      <c r="DB51" s="23"/>
      <c r="DC51" s="23"/>
      <c r="DD51" s="57"/>
      <c r="DE51" s="57"/>
      <c r="DF51" s="57"/>
      <c r="DG51" s="57"/>
      <c r="DH51" s="57"/>
      <c r="DI51" s="57"/>
      <c r="DJ51" s="67"/>
      <c r="DK51" s="23" t="s">
        <v>849</v>
      </c>
      <c r="DL51" s="55">
        <v>0</v>
      </c>
      <c r="DM51" s="55">
        <v>5.3327070142302084E-2</v>
      </c>
      <c r="DN51" s="55">
        <v>13.066311792811899</v>
      </c>
      <c r="DO51" s="59">
        <v>13.119638862954201</v>
      </c>
      <c r="DP51" s="23" t="s">
        <v>849</v>
      </c>
      <c r="DQ51" s="57"/>
      <c r="DR51" s="57"/>
      <c r="DS51" s="57"/>
      <c r="DT51" s="23" t="s">
        <v>854</v>
      </c>
      <c r="DU51" s="57"/>
      <c r="DV51" s="23" t="s">
        <v>858</v>
      </c>
      <c r="DW51" s="23" t="s">
        <v>854</v>
      </c>
      <c r="DX51" s="57"/>
      <c r="DY51" s="23" t="s">
        <v>849</v>
      </c>
      <c r="DZ51" s="23" t="s">
        <v>854</v>
      </c>
      <c r="EA51" s="56"/>
      <c r="EB51" s="57"/>
      <c r="EC51" s="57"/>
      <c r="ED51" s="23"/>
      <c r="EE51" s="57"/>
      <c r="EF51" s="57"/>
      <c r="EG51" s="57"/>
      <c r="EH51" s="23">
        <v>957</v>
      </c>
      <c r="EI51" s="23"/>
      <c r="EJ51" s="23" t="s">
        <v>921</v>
      </c>
      <c r="EK51" s="23"/>
    </row>
    <row r="52" spans="2:141" s="127" customFormat="1">
      <c r="B52" s="132" t="s">
        <v>947</v>
      </c>
      <c r="C52" s="23" t="s">
        <v>948</v>
      </c>
      <c r="D52" s="23" t="s">
        <v>159</v>
      </c>
      <c r="E52" s="23" t="s">
        <v>846</v>
      </c>
      <c r="F52" s="23" t="s">
        <v>847</v>
      </c>
      <c r="G52" s="23"/>
      <c r="H52" s="23" t="s">
        <v>848</v>
      </c>
      <c r="I52" s="58">
        <v>0</v>
      </c>
      <c r="J52" s="58">
        <v>0</v>
      </c>
      <c r="K52" s="58">
        <v>1</v>
      </c>
      <c r="L52" s="58">
        <v>0</v>
      </c>
      <c r="M52" s="176"/>
      <c r="N52" s="23" t="s">
        <v>849</v>
      </c>
      <c r="O52" s="23" t="s">
        <v>850</v>
      </c>
      <c r="P52" s="23" t="s">
        <v>851</v>
      </c>
      <c r="Q52" s="56">
        <v>46478</v>
      </c>
      <c r="R52" s="133">
        <v>46540</v>
      </c>
      <c r="S52" s="133">
        <v>47010</v>
      </c>
      <c r="T52" s="133" t="s">
        <v>848</v>
      </c>
      <c r="U52" s="133">
        <v>47102</v>
      </c>
      <c r="V52" s="133" t="s">
        <v>848</v>
      </c>
      <c r="W52" s="55">
        <v>6.0129757797670436E-2</v>
      </c>
      <c r="X52" s="55">
        <v>0</v>
      </c>
      <c r="Y52" s="55">
        <v>0</v>
      </c>
      <c r="Z52" s="55">
        <v>1.3067110293337123</v>
      </c>
      <c r="AA52" s="55">
        <v>2.6134220586674246</v>
      </c>
      <c r="AB52" s="55">
        <v>3.920133088001136</v>
      </c>
      <c r="AC52" s="55">
        <v>5.2268441173348492</v>
      </c>
      <c r="AD52" s="59">
        <f t="shared" si="0"/>
        <v>13.067110293337123</v>
      </c>
      <c r="AE52" s="55">
        <v>0</v>
      </c>
      <c r="AF52" s="55"/>
      <c r="AG52" s="55"/>
      <c r="AH52" s="55"/>
      <c r="AI52" s="59">
        <f t="shared" si="1"/>
        <v>13.127240051134793</v>
      </c>
      <c r="AJ52" s="55">
        <v>0</v>
      </c>
      <c r="AK52" s="55">
        <v>6.5919110326316463E-2</v>
      </c>
      <c r="AL52" s="55">
        <v>0</v>
      </c>
      <c r="AM52" s="55">
        <v>0</v>
      </c>
      <c r="AN52" s="55">
        <v>1.4903963664797759</v>
      </c>
      <c r="AO52" s="55">
        <v>3.0404085876187428</v>
      </c>
      <c r="AP52" s="55">
        <v>4.6518251390566761</v>
      </c>
      <c r="AQ52" s="55">
        <v>6.3264821891170806</v>
      </c>
      <c r="AR52" s="59">
        <f t="shared" si="2"/>
        <v>15.509112282272277</v>
      </c>
      <c r="AS52" s="55">
        <v>0</v>
      </c>
      <c r="AT52" s="55"/>
      <c r="AU52" s="55"/>
      <c r="AV52" s="55"/>
      <c r="AW52" s="59">
        <f t="shared" si="3"/>
        <v>15.575031392598593</v>
      </c>
      <c r="AX52" s="55"/>
      <c r="AY52" s="55"/>
      <c r="AZ52" s="55"/>
      <c r="BA52" s="55"/>
      <c r="BB52" s="55"/>
      <c r="BC52" s="55"/>
      <c r="BD52" s="55"/>
      <c r="BE52" s="55"/>
      <c r="BF52" s="59">
        <f t="shared" si="4"/>
        <v>0</v>
      </c>
      <c r="BG52" s="55"/>
      <c r="BH52" s="55"/>
      <c r="BI52" s="55"/>
      <c r="BJ52" s="55"/>
      <c r="BK52" s="59">
        <f t="shared" si="5"/>
        <v>0</v>
      </c>
      <c r="BL52" s="55"/>
      <c r="BM52" s="23" t="s">
        <v>852</v>
      </c>
      <c r="BN52" s="23" t="s">
        <v>184</v>
      </c>
      <c r="BO52" s="23" t="s">
        <v>853</v>
      </c>
      <c r="BP52" s="23" t="s">
        <v>853</v>
      </c>
      <c r="BQ52" s="23" t="s">
        <v>853</v>
      </c>
      <c r="BR52" s="23"/>
      <c r="BS52" s="57"/>
      <c r="BT52" s="135" t="s">
        <v>23</v>
      </c>
      <c r="BU52" s="58">
        <v>1</v>
      </c>
      <c r="BV52" s="57">
        <v>0</v>
      </c>
      <c r="BW52" s="57">
        <v>0</v>
      </c>
      <c r="BX52" s="57">
        <v>0</v>
      </c>
      <c r="BY52" s="57">
        <v>0</v>
      </c>
      <c r="BZ52" s="57">
        <v>0</v>
      </c>
      <c r="CA52" s="57">
        <v>1</v>
      </c>
      <c r="CB52" s="67">
        <v>1</v>
      </c>
      <c r="CC52" s="134"/>
      <c r="CD52" s="134"/>
      <c r="CE52" s="57"/>
      <c r="CF52" s="57"/>
      <c r="CG52" s="57"/>
      <c r="CH52" s="57"/>
      <c r="CI52" s="57"/>
      <c r="CJ52" s="57"/>
      <c r="CK52" s="67"/>
      <c r="CL52" s="23"/>
      <c r="CM52" s="23"/>
      <c r="CN52" s="23"/>
      <c r="CO52" s="23"/>
      <c r="CP52" s="23"/>
      <c r="CQ52" s="23"/>
      <c r="CR52" s="57"/>
      <c r="CS52" s="134"/>
      <c r="CT52" s="58"/>
      <c r="CU52" s="57"/>
      <c r="CV52" s="57"/>
      <c r="CW52" s="57"/>
      <c r="CX52" s="57"/>
      <c r="CY52" s="57"/>
      <c r="CZ52" s="57"/>
      <c r="DA52" s="67"/>
      <c r="DB52" s="23"/>
      <c r="DC52" s="23"/>
      <c r="DD52" s="57"/>
      <c r="DE52" s="57"/>
      <c r="DF52" s="57"/>
      <c r="DG52" s="57"/>
      <c r="DH52" s="57"/>
      <c r="DI52" s="57"/>
      <c r="DJ52" s="67"/>
      <c r="DK52" s="23" t="s">
        <v>849</v>
      </c>
      <c r="DL52" s="55">
        <v>0</v>
      </c>
      <c r="DM52" s="55">
        <v>6.0129757797670436E-2</v>
      </c>
      <c r="DN52" s="55">
        <v>13.067110293337123</v>
      </c>
      <c r="DO52" s="59">
        <v>13.127240051134793</v>
      </c>
      <c r="DP52" s="23" t="s">
        <v>849</v>
      </c>
      <c r="DQ52" s="57"/>
      <c r="DR52" s="57"/>
      <c r="DS52" s="57"/>
      <c r="DT52" s="23" t="s">
        <v>854</v>
      </c>
      <c r="DU52" s="57"/>
      <c r="DV52" s="23" t="s">
        <v>858</v>
      </c>
      <c r="DW52" s="23" t="s">
        <v>854</v>
      </c>
      <c r="DX52" s="57"/>
      <c r="DY52" s="23" t="s">
        <v>849</v>
      </c>
      <c r="DZ52" s="23" t="s">
        <v>854</v>
      </c>
      <c r="EA52" s="56"/>
      <c r="EB52" s="57"/>
      <c r="EC52" s="57"/>
      <c r="ED52" s="23"/>
      <c r="EE52" s="57"/>
      <c r="EF52" s="57"/>
      <c r="EG52" s="57"/>
      <c r="EH52" s="23">
        <v>957</v>
      </c>
      <c r="EI52" s="23"/>
      <c r="EJ52" s="23" t="s">
        <v>921</v>
      </c>
      <c r="EK52" s="23"/>
    </row>
    <row r="53" spans="2:141" s="127" customFormat="1">
      <c r="B53" s="132" t="s">
        <v>949</v>
      </c>
      <c r="C53" s="23" t="s">
        <v>950</v>
      </c>
      <c r="D53" s="23" t="s">
        <v>159</v>
      </c>
      <c r="E53" s="23" t="s">
        <v>846</v>
      </c>
      <c r="F53" s="23" t="s">
        <v>847</v>
      </c>
      <c r="G53" s="23"/>
      <c r="H53" s="23" t="s">
        <v>848</v>
      </c>
      <c r="I53" s="58">
        <v>0</v>
      </c>
      <c r="J53" s="58">
        <v>0</v>
      </c>
      <c r="K53" s="58">
        <v>1</v>
      </c>
      <c r="L53" s="58">
        <v>0</v>
      </c>
      <c r="M53" s="176"/>
      <c r="N53" s="23" t="s">
        <v>849</v>
      </c>
      <c r="O53" s="23" t="s">
        <v>850</v>
      </c>
      <c r="P53" s="23" t="s">
        <v>851</v>
      </c>
      <c r="Q53" s="56">
        <v>46478</v>
      </c>
      <c r="R53" s="133">
        <v>46540</v>
      </c>
      <c r="S53" s="133">
        <v>47010</v>
      </c>
      <c r="T53" s="133" t="s">
        <v>848</v>
      </c>
      <c r="U53" s="133">
        <v>47102</v>
      </c>
      <c r="V53" s="133" t="s">
        <v>848</v>
      </c>
      <c r="W53" s="55">
        <v>4.3832889363674576E-2</v>
      </c>
      <c r="X53" s="55">
        <v>0</v>
      </c>
      <c r="Y53" s="55">
        <v>0</v>
      </c>
      <c r="Z53" s="55">
        <v>1.3086426389679153</v>
      </c>
      <c r="AA53" s="55">
        <v>2.6172852779358307</v>
      </c>
      <c r="AB53" s="55">
        <v>3.9259279169037451</v>
      </c>
      <c r="AC53" s="55">
        <v>5.2345705558716613</v>
      </c>
      <c r="AD53" s="59">
        <f t="shared" si="0"/>
        <v>13.086426389679152</v>
      </c>
      <c r="AE53" s="55">
        <v>0</v>
      </c>
      <c r="AF53" s="55"/>
      <c r="AG53" s="55"/>
      <c r="AH53" s="55"/>
      <c r="AI53" s="59">
        <f t="shared" si="1"/>
        <v>13.130259279042827</v>
      </c>
      <c r="AJ53" s="55">
        <v>0</v>
      </c>
      <c r="AK53" s="55">
        <v>4.8053163287433545E-2</v>
      </c>
      <c r="AL53" s="55">
        <v>0</v>
      </c>
      <c r="AM53" s="55">
        <v>0</v>
      </c>
      <c r="AN53" s="55">
        <v>1.4925995039108124</v>
      </c>
      <c r="AO53" s="55">
        <v>3.0449029879780576</v>
      </c>
      <c r="AP53" s="55">
        <v>4.6587015716064277</v>
      </c>
      <c r="AQ53" s="55">
        <v>6.3358341373847429</v>
      </c>
      <c r="AR53" s="59">
        <f t="shared" si="2"/>
        <v>15.532038200880042</v>
      </c>
      <c r="AS53" s="55">
        <v>0</v>
      </c>
      <c r="AT53" s="55"/>
      <c r="AU53" s="55"/>
      <c r="AV53" s="55"/>
      <c r="AW53" s="59">
        <f t="shared" si="3"/>
        <v>15.580091364167474</v>
      </c>
      <c r="AX53" s="55"/>
      <c r="AY53" s="55"/>
      <c r="AZ53" s="55"/>
      <c r="BA53" s="55"/>
      <c r="BB53" s="55"/>
      <c r="BC53" s="55"/>
      <c r="BD53" s="55"/>
      <c r="BE53" s="55"/>
      <c r="BF53" s="59">
        <f t="shared" si="4"/>
        <v>0</v>
      </c>
      <c r="BG53" s="55"/>
      <c r="BH53" s="55"/>
      <c r="BI53" s="55"/>
      <c r="BJ53" s="55"/>
      <c r="BK53" s="59">
        <f t="shared" si="5"/>
        <v>0</v>
      </c>
      <c r="BL53" s="55"/>
      <c r="BM53" s="23" t="s">
        <v>852</v>
      </c>
      <c r="BN53" s="23" t="s">
        <v>184</v>
      </c>
      <c r="BO53" s="23" t="s">
        <v>853</v>
      </c>
      <c r="BP53" s="23" t="s">
        <v>853</v>
      </c>
      <c r="BQ53" s="23" t="s">
        <v>853</v>
      </c>
      <c r="BR53" s="23"/>
      <c r="BS53" s="57"/>
      <c r="BT53" s="135" t="s">
        <v>23</v>
      </c>
      <c r="BU53" s="58">
        <v>1</v>
      </c>
      <c r="BV53" s="57">
        <v>0</v>
      </c>
      <c r="BW53" s="57">
        <v>0</v>
      </c>
      <c r="BX53" s="57">
        <v>0</v>
      </c>
      <c r="BY53" s="57">
        <v>0</v>
      </c>
      <c r="BZ53" s="57">
        <v>0</v>
      </c>
      <c r="CA53" s="57">
        <v>1</v>
      </c>
      <c r="CB53" s="67">
        <v>1</v>
      </c>
      <c r="CC53" s="134"/>
      <c r="CD53" s="134"/>
      <c r="CE53" s="57"/>
      <c r="CF53" s="57"/>
      <c r="CG53" s="57"/>
      <c r="CH53" s="57"/>
      <c r="CI53" s="57"/>
      <c r="CJ53" s="57"/>
      <c r="CK53" s="67"/>
      <c r="CL53" s="23"/>
      <c r="CM53" s="23"/>
      <c r="CN53" s="23"/>
      <c r="CO53" s="23"/>
      <c r="CP53" s="23"/>
      <c r="CQ53" s="23"/>
      <c r="CR53" s="57"/>
      <c r="CS53" s="134"/>
      <c r="CT53" s="58"/>
      <c r="CU53" s="57"/>
      <c r="CV53" s="57"/>
      <c r="CW53" s="57"/>
      <c r="CX53" s="57"/>
      <c r="CY53" s="57"/>
      <c r="CZ53" s="57"/>
      <c r="DA53" s="67"/>
      <c r="DB53" s="23"/>
      <c r="DC53" s="23"/>
      <c r="DD53" s="57"/>
      <c r="DE53" s="57"/>
      <c r="DF53" s="57"/>
      <c r="DG53" s="57"/>
      <c r="DH53" s="57"/>
      <c r="DI53" s="57"/>
      <c r="DJ53" s="67"/>
      <c r="DK53" s="23" t="s">
        <v>849</v>
      </c>
      <c r="DL53" s="55">
        <v>0</v>
      </c>
      <c r="DM53" s="55">
        <v>4.3832889363674576E-2</v>
      </c>
      <c r="DN53" s="55">
        <v>13.086426389679152</v>
      </c>
      <c r="DO53" s="59">
        <v>13.130259279042827</v>
      </c>
      <c r="DP53" s="23" t="s">
        <v>849</v>
      </c>
      <c r="DQ53" s="57"/>
      <c r="DR53" s="57"/>
      <c r="DS53" s="57"/>
      <c r="DT53" s="23" t="s">
        <v>854</v>
      </c>
      <c r="DU53" s="57"/>
      <c r="DV53" s="23" t="s">
        <v>858</v>
      </c>
      <c r="DW53" s="23" t="s">
        <v>854</v>
      </c>
      <c r="DX53" s="57"/>
      <c r="DY53" s="23" t="s">
        <v>849</v>
      </c>
      <c r="DZ53" s="23" t="s">
        <v>854</v>
      </c>
      <c r="EA53" s="56"/>
      <c r="EB53" s="57"/>
      <c r="EC53" s="57"/>
      <c r="ED53" s="23"/>
      <c r="EE53" s="57"/>
      <c r="EF53" s="57"/>
      <c r="EG53" s="57"/>
      <c r="EH53" s="23">
        <v>957</v>
      </c>
      <c r="EI53" s="23"/>
      <c r="EJ53" s="23" t="s">
        <v>921</v>
      </c>
      <c r="EK53" s="23"/>
    </row>
    <row r="54" spans="2:141" s="127" customFormat="1">
      <c r="B54" s="132" t="s">
        <v>951</v>
      </c>
      <c r="C54" s="23" t="s">
        <v>952</v>
      </c>
      <c r="D54" s="23" t="s">
        <v>159</v>
      </c>
      <c r="E54" s="23" t="s">
        <v>846</v>
      </c>
      <c r="F54" s="23" t="s">
        <v>847</v>
      </c>
      <c r="G54" s="23"/>
      <c r="H54" s="23" t="s">
        <v>848</v>
      </c>
      <c r="I54" s="58">
        <v>0</v>
      </c>
      <c r="J54" s="58">
        <v>0</v>
      </c>
      <c r="K54" s="58">
        <v>1</v>
      </c>
      <c r="L54" s="58">
        <v>0</v>
      </c>
      <c r="M54" s="176"/>
      <c r="N54" s="23" t="s">
        <v>849</v>
      </c>
      <c r="O54" s="23" t="s">
        <v>850</v>
      </c>
      <c r="P54" s="23" t="s">
        <v>851</v>
      </c>
      <c r="Q54" s="56">
        <v>46478</v>
      </c>
      <c r="R54" s="133">
        <v>46540</v>
      </c>
      <c r="S54" s="133">
        <v>47010</v>
      </c>
      <c r="T54" s="133" t="s">
        <v>848</v>
      </c>
      <c r="U54" s="133">
        <v>47102</v>
      </c>
      <c r="V54" s="133" t="s">
        <v>848</v>
      </c>
      <c r="W54" s="55">
        <v>6.0129757797670436E-2</v>
      </c>
      <c r="X54" s="55">
        <v>0</v>
      </c>
      <c r="Y54" s="55">
        <v>0</v>
      </c>
      <c r="Z54" s="55">
        <v>1.3067110293337123</v>
      </c>
      <c r="AA54" s="55">
        <v>2.6134220586674246</v>
      </c>
      <c r="AB54" s="55">
        <v>3.920133088001136</v>
      </c>
      <c r="AC54" s="55">
        <v>5.2268441173348492</v>
      </c>
      <c r="AD54" s="59">
        <f t="shared" si="0"/>
        <v>13.067110293337123</v>
      </c>
      <c r="AE54" s="55">
        <v>0</v>
      </c>
      <c r="AF54" s="55"/>
      <c r="AG54" s="55"/>
      <c r="AH54" s="55"/>
      <c r="AI54" s="59">
        <f t="shared" si="1"/>
        <v>13.127240051134793</v>
      </c>
      <c r="AJ54" s="55">
        <v>0</v>
      </c>
      <c r="AK54" s="55">
        <v>6.5919110326316463E-2</v>
      </c>
      <c r="AL54" s="55">
        <v>0</v>
      </c>
      <c r="AM54" s="55">
        <v>0</v>
      </c>
      <c r="AN54" s="55">
        <v>1.4903963664797759</v>
      </c>
      <c r="AO54" s="55">
        <v>3.0404085876187428</v>
      </c>
      <c r="AP54" s="55">
        <v>4.6518251390566761</v>
      </c>
      <c r="AQ54" s="55">
        <v>6.3264821891170806</v>
      </c>
      <c r="AR54" s="59">
        <f t="shared" si="2"/>
        <v>15.509112282272277</v>
      </c>
      <c r="AS54" s="55">
        <v>0</v>
      </c>
      <c r="AT54" s="55"/>
      <c r="AU54" s="55"/>
      <c r="AV54" s="55"/>
      <c r="AW54" s="59">
        <f t="shared" si="3"/>
        <v>15.575031392598593</v>
      </c>
      <c r="AX54" s="55"/>
      <c r="AY54" s="55"/>
      <c r="AZ54" s="55"/>
      <c r="BA54" s="55"/>
      <c r="BB54" s="55"/>
      <c r="BC54" s="55"/>
      <c r="BD54" s="55"/>
      <c r="BE54" s="55"/>
      <c r="BF54" s="59">
        <f t="shared" si="4"/>
        <v>0</v>
      </c>
      <c r="BG54" s="55"/>
      <c r="BH54" s="55"/>
      <c r="BI54" s="55"/>
      <c r="BJ54" s="55"/>
      <c r="BK54" s="59">
        <f t="shared" si="5"/>
        <v>0</v>
      </c>
      <c r="BL54" s="55"/>
      <c r="BM54" s="23" t="s">
        <v>852</v>
      </c>
      <c r="BN54" s="23" t="s">
        <v>184</v>
      </c>
      <c r="BO54" s="23" t="s">
        <v>853</v>
      </c>
      <c r="BP54" s="23" t="s">
        <v>853</v>
      </c>
      <c r="BQ54" s="23" t="s">
        <v>853</v>
      </c>
      <c r="BR54" s="23"/>
      <c r="BS54" s="57"/>
      <c r="BT54" s="135" t="s">
        <v>23</v>
      </c>
      <c r="BU54" s="58">
        <v>1</v>
      </c>
      <c r="BV54" s="57">
        <v>0</v>
      </c>
      <c r="BW54" s="57">
        <v>0</v>
      </c>
      <c r="BX54" s="57">
        <v>0</v>
      </c>
      <c r="BY54" s="57">
        <v>0</v>
      </c>
      <c r="BZ54" s="57">
        <v>0</v>
      </c>
      <c r="CA54" s="57">
        <v>1</v>
      </c>
      <c r="CB54" s="67">
        <v>1</v>
      </c>
      <c r="CC54" s="134"/>
      <c r="CD54" s="134"/>
      <c r="CE54" s="57"/>
      <c r="CF54" s="57"/>
      <c r="CG54" s="57"/>
      <c r="CH54" s="57"/>
      <c r="CI54" s="57"/>
      <c r="CJ54" s="57"/>
      <c r="CK54" s="67"/>
      <c r="CL54" s="23"/>
      <c r="CM54" s="23"/>
      <c r="CN54" s="23"/>
      <c r="CO54" s="23"/>
      <c r="CP54" s="23"/>
      <c r="CQ54" s="23"/>
      <c r="CR54" s="57"/>
      <c r="CS54" s="134"/>
      <c r="CT54" s="58"/>
      <c r="CU54" s="57"/>
      <c r="CV54" s="57"/>
      <c r="CW54" s="57"/>
      <c r="CX54" s="57"/>
      <c r="CY54" s="57"/>
      <c r="CZ54" s="57"/>
      <c r="DA54" s="67"/>
      <c r="DB54" s="23"/>
      <c r="DC54" s="23"/>
      <c r="DD54" s="57"/>
      <c r="DE54" s="57"/>
      <c r="DF54" s="57"/>
      <c r="DG54" s="57"/>
      <c r="DH54" s="57"/>
      <c r="DI54" s="57"/>
      <c r="DJ54" s="67"/>
      <c r="DK54" s="23" t="s">
        <v>849</v>
      </c>
      <c r="DL54" s="55">
        <v>0</v>
      </c>
      <c r="DM54" s="55">
        <v>6.0129757797670436E-2</v>
      </c>
      <c r="DN54" s="55">
        <v>13.067110293337123</v>
      </c>
      <c r="DO54" s="59">
        <v>13.127240051134793</v>
      </c>
      <c r="DP54" s="23" t="s">
        <v>849</v>
      </c>
      <c r="DQ54" s="57"/>
      <c r="DR54" s="57"/>
      <c r="DS54" s="57"/>
      <c r="DT54" s="23" t="s">
        <v>854</v>
      </c>
      <c r="DU54" s="57"/>
      <c r="DV54" s="23" t="s">
        <v>858</v>
      </c>
      <c r="DW54" s="23" t="s">
        <v>854</v>
      </c>
      <c r="DX54" s="57"/>
      <c r="DY54" s="23" t="s">
        <v>849</v>
      </c>
      <c r="DZ54" s="23" t="s">
        <v>854</v>
      </c>
      <c r="EA54" s="56"/>
      <c r="EB54" s="57"/>
      <c r="EC54" s="57"/>
      <c r="ED54" s="23"/>
      <c r="EE54" s="57"/>
      <c r="EF54" s="57"/>
      <c r="EG54" s="57"/>
      <c r="EH54" s="23">
        <v>957</v>
      </c>
      <c r="EI54" s="23"/>
      <c r="EJ54" s="23" t="s">
        <v>921</v>
      </c>
      <c r="EK54" s="23"/>
    </row>
    <row r="55" spans="2:141" s="127" customFormat="1">
      <c r="B55" s="132" t="s">
        <v>953</v>
      </c>
      <c r="C55" s="23" t="s">
        <v>954</v>
      </c>
      <c r="D55" s="23" t="s">
        <v>159</v>
      </c>
      <c r="E55" s="23" t="s">
        <v>846</v>
      </c>
      <c r="F55" s="23" t="s">
        <v>847</v>
      </c>
      <c r="G55" s="23"/>
      <c r="H55" s="23" t="s">
        <v>848</v>
      </c>
      <c r="I55" s="58">
        <v>0</v>
      </c>
      <c r="J55" s="58">
        <v>0</v>
      </c>
      <c r="K55" s="58">
        <v>1</v>
      </c>
      <c r="L55" s="58">
        <v>0</v>
      </c>
      <c r="M55" s="176"/>
      <c r="N55" s="23" t="s">
        <v>849</v>
      </c>
      <c r="O55" s="23" t="s">
        <v>850</v>
      </c>
      <c r="P55" s="23" t="s">
        <v>851</v>
      </c>
      <c r="Q55" s="56">
        <v>46087</v>
      </c>
      <c r="R55" s="133">
        <v>46149</v>
      </c>
      <c r="S55" s="133">
        <v>46619</v>
      </c>
      <c r="T55" s="133" t="s">
        <v>848</v>
      </c>
      <c r="U55" s="133">
        <v>46713</v>
      </c>
      <c r="V55" s="133" t="s">
        <v>848</v>
      </c>
      <c r="W55" s="55">
        <v>1.4234729399101171</v>
      </c>
      <c r="X55" s="55">
        <v>0.44889996656601777</v>
      </c>
      <c r="Y55" s="55">
        <v>5.0499585431830626E-4</v>
      </c>
      <c r="Z55" s="55">
        <v>1.2377360211039443E-4</v>
      </c>
      <c r="AA55" s="55">
        <v>0</v>
      </c>
      <c r="AB55" s="55">
        <v>0</v>
      </c>
      <c r="AC55" s="55">
        <v>0</v>
      </c>
      <c r="AD55" s="59">
        <f t="shared" si="0"/>
        <v>0.44952873602244647</v>
      </c>
      <c r="AE55" s="55">
        <v>0</v>
      </c>
      <c r="AF55" s="55"/>
      <c r="AG55" s="55"/>
      <c r="AH55" s="55"/>
      <c r="AI55" s="59">
        <f t="shared" si="1"/>
        <v>1.8730016759325636</v>
      </c>
      <c r="AJ55" s="55">
        <v>0</v>
      </c>
      <c r="AK55" s="55">
        <v>1.5605263218954193</v>
      </c>
      <c r="AL55" s="55">
        <v>0.49212049915643469</v>
      </c>
      <c r="AM55" s="55">
        <v>5.6468970153009937E-4</v>
      </c>
      <c r="AN55" s="55">
        <v>1.4117254902601298E-4</v>
      </c>
      <c r="AO55" s="55">
        <v>0</v>
      </c>
      <c r="AP55" s="55">
        <v>0</v>
      </c>
      <c r="AQ55" s="55">
        <v>0</v>
      </c>
      <c r="AR55" s="59">
        <f t="shared" si="2"/>
        <v>0.49282636140699082</v>
      </c>
      <c r="AS55" s="55">
        <v>0</v>
      </c>
      <c r="AT55" s="55"/>
      <c r="AU55" s="55"/>
      <c r="AV55" s="55"/>
      <c r="AW55" s="59">
        <f t="shared" si="3"/>
        <v>2.0533526833024101</v>
      </c>
      <c r="AX55" s="55"/>
      <c r="AY55" s="55"/>
      <c r="AZ55" s="55"/>
      <c r="BA55" s="55"/>
      <c r="BB55" s="55"/>
      <c r="BC55" s="55"/>
      <c r="BD55" s="55"/>
      <c r="BE55" s="55"/>
      <c r="BF55" s="59">
        <f t="shared" si="4"/>
        <v>0</v>
      </c>
      <c r="BG55" s="55"/>
      <c r="BH55" s="55"/>
      <c r="BI55" s="55"/>
      <c r="BJ55" s="55"/>
      <c r="BK55" s="59">
        <f t="shared" si="5"/>
        <v>0</v>
      </c>
      <c r="BL55" s="55"/>
      <c r="BM55" s="23" t="s">
        <v>852</v>
      </c>
      <c r="BN55" s="23" t="s">
        <v>184</v>
      </c>
      <c r="BO55" s="23" t="s">
        <v>853</v>
      </c>
      <c r="BP55" s="23" t="s">
        <v>853</v>
      </c>
      <c r="BQ55" s="23" t="s">
        <v>853</v>
      </c>
      <c r="BR55" s="23"/>
      <c r="BS55" s="57"/>
      <c r="BT55" s="135" t="s">
        <v>23</v>
      </c>
      <c r="BU55" s="58">
        <v>1</v>
      </c>
      <c r="BV55" s="57">
        <v>1</v>
      </c>
      <c r="BW55" s="57">
        <v>0</v>
      </c>
      <c r="BX55" s="57">
        <v>0</v>
      </c>
      <c r="BY55" s="57">
        <v>0</v>
      </c>
      <c r="BZ55" s="57">
        <v>0</v>
      </c>
      <c r="CA55" s="57">
        <v>0</v>
      </c>
      <c r="CB55" s="67">
        <v>1</v>
      </c>
      <c r="CC55" s="134"/>
      <c r="CD55" s="134"/>
      <c r="CE55" s="57"/>
      <c r="CF55" s="57"/>
      <c r="CG55" s="57"/>
      <c r="CH55" s="57"/>
      <c r="CI55" s="57"/>
      <c r="CJ55" s="57"/>
      <c r="CK55" s="67"/>
      <c r="CL55" s="23"/>
      <c r="CM55" s="23"/>
      <c r="CN55" s="23"/>
      <c r="CO55" s="23"/>
      <c r="CP55" s="23"/>
      <c r="CQ55" s="23"/>
      <c r="CR55" s="57"/>
      <c r="CS55" s="134"/>
      <c r="CT55" s="58"/>
      <c r="CU55" s="57"/>
      <c r="CV55" s="57"/>
      <c r="CW55" s="57"/>
      <c r="CX55" s="57"/>
      <c r="CY55" s="57"/>
      <c r="CZ55" s="57"/>
      <c r="DA55" s="67"/>
      <c r="DB55" s="23"/>
      <c r="DC55" s="23"/>
      <c r="DD55" s="57"/>
      <c r="DE55" s="57"/>
      <c r="DF55" s="57"/>
      <c r="DG55" s="57"/>
      <c r="DH55" s="57"/>
      <c r="DI55" s="57"/>
      <c r="DJ55" s="67"/>
      <c r="DK55" s="23" t="s">
        <v>849</v>
      </c>
      <c r="DL55" s="55">
        <v>0</v>
      </c>
      <c r="DM55" s="55">
        <v>1.4234729399101171</v>
      </c>
      <c r="DN55" s="55">
        <v>0.44952873602244647</v>
      </c>
      <c r="DO55" s="59">
        <v>1.8730016759325636</v>
      </c>
      <c r="DP55" s="23" t="s">
        <v>849</v>
      </c>
      <c r="DQ55" s="57"/>
      <c r="DR55" s="57"/>
      <c r="DS55" s="57"/>
      <c r="DT55" s="23" t="s">
        <v>854</v>
      </c>
      <c r="DU55" s="57"/>
      <c r="DV55" s="23" t="s">
        <v>858</v>
      </c>
      <c r="DW55" s="23" t="s">
        <v>854</v>
      </c>
      <c r="DX55" s="57"/>
      <c r="DY55" s="23" t="s">
        <v>849</v>
      </c>
      <c r="DZ55" s="23" t="s">
        <v>854</v>
      </c>
      <c r="EA55" s="56"/>
      <c r="EB55" s="57"/>
      <c r="EC55" s="57"/>
      <c r="ED55" s="23"/>
      <c r="EE55" s="57"/>
      <c r="EF55" s="57"/>
      <c r="EG55" s="57"/>
      <c r="EH55" s="23">
        <v>957</v>
      </c>
      <c r="EI55" s="23"/>
      <c r="EJ55" s="23" t="s">
        <v>921</v>
      </c>
      <c r="EK55" s="23"/>
    </row>
    <row r="56" spans="2:141" s="127" customFormat="1">
      <c r="B56" s="132" t="s">
        <v>955</v>
      </c>
      <c r="C56" s="23" t="s">
        <v>956</v>
      </c>
      <c r="D56" s="23" t="s">
        <v>159</v>
      </c>
      <c r="E56" s="23" t="s">
        <v>846</v>
      </c>
      <c r="F56" s="23" t="s">
        <v>847</v>
      </c>
      <c r="G56" s="23"/>
      <c r="H56" s="23" t="s">
        <v>848</v>
      </c>
      <c r="I56" s="58">
        <v>0</v>
      </c>
      <c r="J56" s="58">
        <v>0</v>
      </c>
      <c r="K56" s="58">
        <v>1</v>
      </c>
      <c r="L56" s="58">
        <v>0</v>
      </c>
      <c r="M56" s="176"/>
      <c r="N56" s="23" t="s">
        <v>849</v>
      </c>
      <c r="O56" s="23" t="s">
        <v>850</v>
      </c>
      <c r="P56" s="23" t="s">
        <v>851</v>
      </c>
      <c r="Q56" s="56">
        <v>46478</v>
      </c>
      <c r="R56" s="133">
        <v>46540</v>
      </c>
      <c r="S56" s="133">
        <v>47010</v>
      </c>
      <c r="T56" s="133" t="s">
        <v>848</v>
      </c>
      <c r="U56" s="133">
        <v>47102</v>
      </c>
      <c r="V56" s="133" t="s">
        <v>848</v>
      </c>
      <c r="W56" s="55">
        <v>2.4844347417165111E-2</v>
      </c>
      <c r="X56" s="55">
        <v>0</v>
      </c>
      <c r="Y56" s="55">
        <v>0</v>
      </c>
      <c r="Z56" s="55">
        <v>1.3044449179661468</v>
      </c>
      <c r="AA56" s="55">
        <v>2.6088898359322936</v>
      </c>
      <c r="AB56" s="55">
        <v>3.9133347538984395</v>
      </c>
      <c r="AC56" s="55">
        <v>5.2177796718645872</v>
      </c>
      <c r="AD56" s="59">
        <f t="shared" si="0"/>
        <v>13.044449179661466</v>
      </c>
      <c r="AE56" s="55">
        <v>0</v>
      </c>
      <c r="AF56" s="55"/>
      <c r="AG56" s="55"/>
      <c r="AH56" s="55"/>
      <c r="AI56" s="59">
        <f t="shared" si="1"/>
        <v>13.069293527078631</v>
      </c>
      <c r="AJ56" s="55">
        <v>0</v>
      </c>
      <c r="AK56" s="55">
        <v>2.7236385749102275E-2</v>
      </c>
      <c r="AL56" s="55">
        <v>0</v>
      </c>
      <c r="AM56" s="55">
        <v>0</v>
      </c>
      <c r="AN56" s="55">
        <v>1.4878117061589855</v>
      </c>
      <c r="AO56" s="55">
        <v>3.0351358805643303</v>
      </c>
      <c r="AP56" s="55">
        <v>4.6437578972634244</v>
      </c>
      <c r="AQ56" s="55">
        <v>6.3155107402782589</v>
      </c>
      <c r="AR56" s="59">
        <f t="shared" si="2"/>
        <v>15.482216224264999</v>
      </c>
      <c r="AS56" s="55">
        <v>0</v>
      </c>
      <c r="AT56" s="55"/>
      <c r="AU56" s="55"/>
      <c r="AV56" s="55"/>
      <c r="AW56" s="59">
        <f t="shared" si="3"/>
        <v>15.509452610014101</v>
      </c>
      <c r="AX56" s="55"/>
      <c r="AY56" s="55"/>
      <c r="AZ56" s="55"/>
      <c r="BA56" s="55"/>
      <c r="BB56" s="55"/>
      <c r="BC56" s="55"/>
      <c r="BD56" s="55"/>
      <c r="BE56" s="55"/>
      <c r="BF56" s="59">
        <f t="shared" si="4"/>
        <v>0</v>
      </c>
      <c r="BG56" s="55"/>
      <c r="BH56" s="55"/>
      <c r="BI56" s="55"/>
      <c r="BJ56" s="55"/>
      <c r="BK56" s="59">
        <f t="shared" si="5"/>
        <v>0</v>
      </c>
      <c r="BL56" s="55"/>
      <c r="BM56" s="23" t="s">
        <v>852</v>
      </c>
      <c r="BN56" s="23" t="s">
        <v>184</v>
      </c>
      <c r="BO56" s="23" t="s">
        <v>853</v>
      </c>
      <c r="BP56" s="23" t="s">
        <v>853</v>
      </c>
      <c r="BQ56" s="23" t="s">
        <v>853</v>
      </c>
      <c r="BR56" s="23"/>
      <c r="BS56" s="57"/>
      <c r="BT56" s="135" t="s">
        <v>23</v>
      </c>
      <c r="BU56" s="58">
        <v>1</v>
      </c>
      <c r="BV56" s="57">
        <v>0</v>
      </c>
      <c r="BW56" s="57">
        <v>0</v>
      </c>
      <c r="BX56" s="57">
        <v>0</v>
      </c>
      <c r="BY56" s="57">
        <v>0</v>
      </c>
      <c r="BZ56" s="57">
        <v>0</v>
      </c>
      <c r="CA56" s="57">
        <v>1</v>
      </c>
      <c r="CB56" s="67">
        <v>1</v>
      </c>
      <c r="CC56" s="134"/>
      <c r="CD56" s="134"/>
      <c r="CE56" s="57"/>
      <c r="CF56" s="57"/>
      <c r="CG56" s="57"/>
      <c r="CH56" s="57"/>
      <c r="CI56" s="57"/>
      <c r="CJ56" s="57"/>
      <c r="CK56" s="67"/>
      <c r="CL56" s="23"/>
      <c r="CM56" s="23"/>
      <c r="CN56" s="23"/>
      <c r="CO56" s="23"/>
      <c r="CP56" s="23"/>
      <c r="CQ56" s="23"/>
      <c r="CR56" s="57"/>
      <c r="CS56" s="134"/>
      <c r="CT56" s="58"/>
      <c r="CU56" s="57"/>
      <c r="CV56" s="57"/>
      <c r="CW56" s="57"/>
      <c r="CX56" s="57"/>
      <c r="CY56" s="57"/>
      <c r="CZ56" s="57"/>
      <c r="DA56" s="67"/>
      <c r="DB56" s="23"/>
      <c r="DC56" s="23"/>
      <c r="DD56" s="57"/>
      <c r="DE56" s="57"/>
      <c r="DF56" s="57"/>
      <c r="DG56" s="57"/>
      <c r="DH56" s="57"/>
      <c r="DI56" s="57"/>
      <c r="DJ56" s="67"/>
      <c r="DK56" s="23" t="s">
        <v>849</v>
      </c>
      <c r="DL56" s="55">
        <v>0</v>
      </c>
      <c r="DM56" s="55">
        <v>2.4844347417165111E-2</v>
      </c>
      <c r="DN56" s="55">
        <v>13.044449179661466</v>
      </c>
      <c r="DO56" s="59">
        <v>13.069293527078631</v>
      </c>
      <c r="DP56" s="23" t="s">
        <v>849</v>
      </c>
      <c r="DQ56" s="57"/>
      <c r="DR56" s="57"/>
      <c r="DS56" s="57"/>
      <c r="DT56" s="23" t="s">
        <v>854</v>
      </c>
      <c r="DU56" s="57"/>
      <c r="DV56" s="23" t="s">
        <v>858</v>
      </c>
      <c r="DW56" s="23" t="s">
        <v>854</v>
      </c>
      <c r="DX56" s="57"/>
      <c r="DY56" s="23" t="s">
        <v>849</v>
      </c>
      <c r="DZ56" s="23" t="s">
        <v>854</v>
      </c>
      <c r="EA56" s="56"/>
      <c r="EB56" s="57"/>
      <c r="EC56" s="57"/>
      <c r="ED56" s="23"/>
      <c r="EE56" s="57"/>
      <c r="EF56" s="57"/>
      <c r="EG56" s="57"/>
      <c r="EH56" s="23">
        <v>957</v>
      </c>
      <c r="EI56" s="23"/>
      <c r="EJ56" s="23" t="s">
        <v>921</v>
      </c>
      <c r="EK56" s="23"/>
    </row>
    <row r="57" spans="2:141" s="127" customFormat="1">
      <c r="B57" s="132" t="s">
        <v>957</v>
      </c>
      <c r="C57" s="23" t="s">
        <v>958</v>
      </c>
      <c r="D57" s="23" t="s">
        <v>159</v>
      </c>
      <c r="E57" s="23" t="s">
        <v>846</v>
      </c>
      <c r="F57" s="23" t="s">
        <v>847</v>
      </c>
      <c r="G57" s="23"/>
      <c r="H57" s="23" t="s">
        <v>848</v>
      </c>
      <c r="I57" s="58">
        <v>0</v>
      </c>
      <c r="J57" s="58">
        <v>0</v>
      </c>
      <c r="K57" s="58">
        <v>1</v>
      </c>
      <c r="L57" s="58">
        <v>0</v>
      </c>
      <c r="M57" s="176"/>
      <c r="N57" s="23" t="s">
        <v>849</v>
      </c>
      <c r="O57" s="23" t="s">
        <v>850</v>
      </c>
      <c r="P57" s="23" t="s">
        <v>851</v>
      </c>
      <c r="Q57" s="56">
        <v>47583</v>
      </c>
      <c r="R57" s="133">
        <v>47645</v>
      </c>
      <c r="S57" s="133">
        <v>48109</v>
      </c>
      <c r="T57" s="133" t="s">
        <v>848</v>
      </c>
      <c r="U57" s="133">
        <v>48201</v>
      </c>
      <c r="V57" s="133" t="s">
        <v>848</v>
      </c>
      <c r="W57" s="55">
        <v>9.972780054242715E-2</v>
      </c>
      <c r="X57" s="55">
        <v>-3.4907226039478802E-2</v>
      </c>
      <c r="Y57" s="55">
        <v>-3.422277016441231E-2</v>
      </c>
      <c r="Z57" s="55">
        <v>-1.9571846221877576E-2</v>
      </c>
      <c r="AA57" s="55">
        <v>6.2695741025493829E-2</v>
      </c>
      <c r="AB57" s="55">
        <v>3.68798473440674E-2</v>
      </c>
      <c r="AC57" s="55">
        <v>0</v>
      </c>
      <c r="AD57" s="59">
        <f t="shared" si="0"/>
        <v>1.0873745943792541E-2</v>
      </c>
      <c r="AE57" s="55">
        <v>0</v>
      </c>
      <c r="AF57" s="55"/>
      <c r="AG57" s="55"/>
      <c r="AH57" s="55"/>
      <c r="AI57" s="59">
        <f t="shared" si="1"/>
        <v>0.1106015464862197</v>
      </c>
      <c r="AJ57" s="55">
        <v>0</v>
      </c>
      <c r="AK57" s="55">
        <v>0.10932969177553928</v>
      </c>
      <c r="AL57" s="55">
        <v>-3.8268128273937899E-2</v>
      </c>
      <c r="AM57" s="55">
        <v>-3.8268127756736381E-2</v>
      </c>
      <c r="AN57" s="55">
        <v>-2.2323075140232695E-2</v>
      </c>
      <c r="AO57" s="55">
        <v>7.2939106329510756E-2</v>
      </c>
      <c r="AP57" s="55">
        <v>4.37634634203663E-2</v>
      </c>
      <c r="AQ57" s="55">
        <v>0</v>
      </c>
      <c r="AR57" s="59">
        <f t="shared" si="2"/>
        <v>1.7843238578970078E-2</v>
      </c>
      <c r="AS57" s="55">
        <v>0</v>
      </c>
      <c r="AT57" s="55"/>
      <c r="AU57" s="55"/>
      <c r="AV57" s="55"/>
      <c r="AW57" s="59">
        <f t="shared" si="3"/>
        <v>0.12717293035450936</v>
      </c>
      <c r="AX57" s="55"/>
      <c r="AY57" s="55"/>
      <c r="AZ57" s="55"/>
      <c r="BA57" s="55"/>
      <c r="BB57" s="55"/>
      <c r="BC57" s="55"/>
      <c r="BD57" s="55"/>
      <c r="BE57" s="55"/>
      <c r="BF57" s="59">
        <f t="shared" si="4"/>
        <v>0</v>
      </c>
      <c r="BG57" s="55"/>
      <c r="BH57" s="55"/>
      <c r="BI57" s="55"/>
      <c r="BJ57" s="55"/>
      <c r="BK57" s="59">
        <f t="shared" si="5"/>
        <v>0</v>
      </c>
      <c r="BL57" s="55"/>
      <c r="BM57" s="23" t="s">
        <v>852</v>
      </c>
      <c r="BN57" s="23" t="s">
        <v>184</v>
      </c>
      <c r="BO57" s="23" t="s">
        <v>853</v>
      </c>
      <c r="BP57" s="23" t="s">
        <v>853</v>
      </c>
      <c r="BQ57" s="23" t="s">
        <v>853</v>
      </c>
      <c r="BR57" s="23"/>
      <c r="BS57" s="57"/>
      <c r="BT57" s="135" t="s">
        <v>23</v>
      </c>
      <c r="BU57" s="58">
        <v>1</v>
      </c>
      <c r="BV57" s="57">
        <v>0</v>
      </c>
      <c r="BW57" s="57">
        <v>0</v>
      </c>
      <c r="BX57" s="57">
        <v>0</v>
      </c>
      <c r="BY57" s="57">
        <v>0</v>
      </c>
      <c r="BZ57" s="57">
        <v>1</v>
      </c>
      <c r="CA57" s="57">
        <v>0</v>
      </c>
      <c r="CB57" s="67">
        <v>1</v>
      </c>
      <c r="CC57" s="134"/>
      <c r="CD57" s="134"/>
      <c r="CE57" s="57"/>
      <c r="CF57" s="57"/>
      <c r="CG57" s="57"/>
      <c r="CH57" s="57"/>
      <c r="CI57" s="57"/>
      <c r="CJ57" s="57"/>
      <c r="CK57" s="67"/>
      <c r="CL57" s="23"/>
      <c r="CM57" s="23"/>
      <c r="CN57" s="23"/>
      <c r="CO57" s="23"/>
      <c r="CP57" s="23"/>
      <c r="CQ57" s="23"/>
      <c r="CR57" s="57"/>
      <c r="CS57" s="134"/>
      <c r="CT57" s="58"/>
      <c r="CU57" s="57"/>
      <c r="CV57" s="57"/>
      <c r="CW57" s="57"/>
      <c r="CX57" s="57"/>
      <c r="CY57" s="57"/>
      <c r="CZ57" s="57"/>
      <c r="DA57" s="67"/>
      <c r="DB57" s="23"/>
      <c r="DC57" s="23"/>
      <c r="DD57" s="57"/>
      <c r="DE57" s="57"/>
      <c r="DF57" s="57"/>
      <c r="DG57" s="57"/>
      <c r="DH57" s="57"/>
      <c r="DI57" s="57"/>
      <c r="DJ57" s="67"/>
      <c r="DK57" s="23" t="s">
        <v>849</v>
      </c>
      <c r="DL57" s="55">
        <v>0</v>
      </c>
      <c r="DM57" s="55">
        <v>9.972780054242715E-2</v>
      </c>
      <c r="DN57" s="55">
        <v>1.0873745943792541E-2</v>
      </c>
      <c r="DO57" s="59">
        <v>0.1106015464862197</v>
      </c>
      <c r="DP57" s="23" t="s">
        <v>849</v>
      </c>
      <c r="DQ57" s="57"/>
      <c r="DR57" s="57"/>
      <c r="DS57" s="57"/>
      <c r="DT57" s="23" t="s">
        <v>854</v>
      </c>
      <c r="DU57" s="57"/>
      <c r="DV57" s="23" t="s">
        <v>858</v>
      </c>
      <c r="DW57" s="23" t="s">
        <v>854</v>
      </c>
      <c r="DX57" s="57"/>
      <c r="DY57" s="23" t="s">
        <v>849</v>
      </c>
      <c r="DZ57" s="23" t="s">
        <v>854</v>
      </c>
      <c r="EA57" s="56"/>
      <c r="EB57" s="57"/>
      <c r="EC57" s="57"/>
      <c r="ED57" s="23"/>
      <c r="EE57" s="57"/>
      <c r="EF57" s="57"/>
      <c r="EG57" s="57"/>
      <c r="EH57" s="23">
        <v>3287</v>
      </c>
      <c r="EI57" s="23"/>
      <c r="EJ57" s="23" t="s">
        <v>921</v>
      </c>
      <c r="EK57" s="23"/>
    </row>
    <row r="58" spans="2:141" s="127" customFormat="1">
      <c r="B58" s="132" t="s">
        <v>959</v>
      </c>
      <c r="C58" s="23" t="s">
        <v>960</v>
      </c>
      <c r="D58" s="23" t="s">
        <v>159</v>
      </c>
      <c r="E58" s="23" t="s">
        <v>846</v>
      </c>
      <c r="F58" s="23" t="s">
        <v>847</v>
      </c>
      <c r="G58" s="23"/>
      <c r="H58" s="23" t="s">
        <v>848</v>
      </c>
      <c r="I58" s="58">
        <v>0</v>
      </c>
      <c r="J58" s="58">
        <v>0</v>
      </c>
      <c r="K58" s="58">
        <v>1</v>
      </c>
      <c r="L58" s="58">
        <v>0</v>
      </c>
      <c r="M58" s="176"/>
      <c r="N58" s="23" t="s">
        <v>849</v>
      </c>
      <c r="O58" s="23" t="s">
        <v>850</v>
      </c>
      <c r="P58" s="23" t="s">
        <v>851</v>
      </c>
      <c r="Q58" s="56">
        <v>46478</v>
      </c>
      <c r="R58" s="133">
        <v>46540</v>
      </c>
      <c r="S58" s="133">
        <v>47010</v>
      </c>
      <c r="T58" s="133" t="s">
        <v>848</v>
      </c>
      <c r="U58" s="133">
        <v>47102</v>
      </c>
      <c r="V58" s="133" t="s">
        <v>848</v>
      </c>
      <c r="W58" s="55">
        <v>4.3832879869503301E-2</v>
      </c>
      <c r="X58" s="55">
        <v>0</v>
      </c>
      <c r="Y58" s="55">
        <v>0</v>
      </c>
      <c r="Z58" s="55">
        <v>1.3067087113913738</v>
      </c>
      <c r="AA58" s="55">
        <v>2.6134174227827476</v>
      </c>
      <c r="AB58" s="55">
        <v>3.9201261341741218</v>
      </c>
      <c r="AC58" s="55">
        <v>5.2268348455654952</v>
      </c>
      <c r="AD58" s="59">
        <f t="shared" si="0"/>
        <v>13.067087113913738</v>
      </c>
      <c r="AE58" s="55">
        <v>0</v>
      </c>
      <c r="AF58" s="55"/>
      <c r="AG58" s="55"/>
      <c r="AH58" s="55"/>
      <c r="AI58" s="59">
        <f t="shared" si="1"/>
        <v>13.110919993783241</v>
      </c>
      <c r="AJ58" s="55">
        <v>0</v>
      </c>
      <c r="AK58" s="55">
        <v>4.8053152879154071E-2</v>
      </c>
      <c r="AL58" s="55">
        <v>0</v>
      </c>
      <c r="AM58" s="55">
        <v>0</v>
      </c>
      <c r="AN58" s="55">
        <v>1.4903937227025661</v>
      </c>
      <c r="AO58" s="55">
        <v>3.0404031943132352</v>
      </c>
      <c r="AP58" s="55">
        <v>4.6518168872992502</v>
      </c>
      <c r="AQ58" s="55">
        <v>6.3264709667269798</v>
      </c>
      <c r="AR58" s="59">
        <f t="shared" si="2"/>
        <v>15.509084771042032</v>
      </c>
      <c r="AS58" s="55">
        <v>0</v>
      </c>
      <c r="AT58" s="55"/>
      <c r="AU58" s="55"/>
      <c r="AV58" s="55"/>
      <c r="AW58" s="59">
        <f t="shared" si="3"/>
        <v>15.557137923921186</v>
      </c>
      <c r="AX58" s="55"/>
      <c r="AY58" s="55"/>
      <c r="AZ58" s="55"/>
      <c r="BA58" s="55"/>
      <c r="BB58" s="55"/>
      <c r="BC58" s="55"/>
      <c r="BD58" s="55"/>
      <c r="BE58" s="55"/>
      <c r="BF58" s="59">
        <f t="shared" si="4"/>
        <v>0</v>
      </c>
      <c r="BG58" s="55"/>
      <c r="BH58" s="55"/>
      <c r="BI58" s="55"/>
      <c r="BJ58" s="55"/>
      <c r="BK58" s="59">
        <f t="shared" si="5"/>
        <v>0</v>
      </c>
      <c r="BL58" s="55"/>
      <c r="BM58" s="23" t="s">
        <v>852</v>
      </c>
      <c r="BN58" s="23" t="s">
        <v>184</v>
      </c>
      <c r="BO58" s="23" t="s">
        <v>853</v>
      </c>
      <c r="BP58" s="23" t="s">
        <v>853</v>
      </c>
      <c r="BQ58" s="23" t="s">
        <v>853</v>
      </c>
      <c r="BR58" s="23"/>
      <c r="BS58" s="57"/>
      <c r="BT58" s="135" t="s">
        <v>23</v>
      </c>
      <c r="BU58" s="58">
        <v>1</v>
      </c>
      <c r="BV58" s="57">
        <v>0</v>
      </c>
      <c r="BW58" s="57">
        <v>0</v>
      </c>
      <c r="BX58" s="57">
        <v>0</v>
      </c>
      <c r="BY58" s="57">
        <v>0</v>
      </c>
      <c r="BZ58" s="57">
        <v>0</v>
      </c>
      <c r="CA58" s="57">
        <v>1</v>
      </c>
      <c r="CB58" s="67">
        <v>1</v>
      </c>
      <c r="CC58" s="134"/>
      <c r="CD58" s="134"/>
      <c r="CE58" s="57"/>
      <c r="CF58" s="57"/>
      <c r="CG58" s="57"/>
      <c r="CH58" s="57"/>
      <c r="CI58" s="57"/>
      <c r="CJ58" s="57"/>
      <c r="CK58" s="67"/>
      <c r="CL58" s="23"/>
      <c r="CM58" s="23"/>
      <c r="CN58" s="23"/>
      <c r="CO58" s="23"/>
      <c r="CP58" s="23"/>
      <c r="CQ58" s="23"/>
      <c r="CR58" s="57"/>
      <c r="CS58" s="134"/>
      <c r="CT58" s="58"/>
      <c r="CU58" s="57"/>
      <c r="CV58" s="57"/>
      <c r="CW58" s="57"/>
      <c r="CX58" s="57"/>
      <c r="CY58" s="57"/>
      <c r="CZ58" s="57"/>
      <c r="DA58" s="67"/>
      <c r="DB58" s="23"/>
      <c r="DC58" s="23"/>
      <c r="DD58" s="57"/>
      <c r="DE58" s="57"/>
      <c r="DF58" s="57"/>
      <c r="DG58" s="57"/>
      <c r="DH58" s="57"/>
      <c r="DI58" s="57"/>
      <c r="DJ58" s="67"/>
      <c r="DK58" s="23" t="s">
        <v>849</v>
      </c>
      <c r="DL58" s="55">
        <v>0</v>
      </c>
      <c r="DM58" s="55">
        <v>4.3832879869503301E-2</v>
      </c>
      <c r="DN58" s="55">
        <v>13.067087113913738</v>
      </c>
      <c r="DO58" s="59">
        <v>13.110919993783241</v>
      </c>
      <c r="DP58" s="23" t="s">
        <v>849</v>
      </c>
      <c r="DQ58" s="57"/>
      <c r="DR58" s="57"/>
      <c r="DS58" s="57"/>
      <c r="DT58" s="23" t="s">
        <v>854</v>
      </c>
      <c r="DU58" s="57"/>
      <c r="DV58" s="23" t="s">
        <v>858</v>
      </c>
      <c r="DW58" s="23" t="s">
        <v>854</v>
      </c>
      <c r="DX58" s="57"/>
      <c r="DY58" s="23" t="s">
        <v>849</v>
      </c>
      <c r="DZ58" s="23" t="s">
        <v>854</v>
      </c>
      <c r="EA58" s="56"/>
      <c r="EB58" s="57"/>
      <c r="EC58" s="57"/>
      <c r="ED58" s="23"/>
      <c r="EE58" s="57"/>
      <c r="EF58" s="57"/>
      <c r="EG58" s="57"/>
      <c r="EH58" s="23">
        <v>957</v>
      </c>
      <c r="EI58" s="23"/>
      <c r="EJ58" s="23" t="s">
        <v>921</v>
      </c>
      <c r="EK58" s="23"/>
    </row>
    <row r="59" spans="2:141" s="127" customFormat="1">
      <c r="B59" s="132" t="s">
        <v>961</v>
      </c>
      <c r="C59" s="23" t="s">
        <v>962</v>
      </c>
      <c r="D59" s="23" t="s">
        <v>159</v>
      </c>
      <c r="E59" s="23" t="s">
        <v>846</v>
      </c>
      <c r="F59" s="23" t="s">
        <v>847</v>
      </c>
      <c r="G59" s="23"/>
      <c r="H59" s="23" t="s">
        <v>848</v>
      </c>
      <c r="I59" s="58">
        <v>0</v>
      </c>
      <c r="J59" s="58">
        <v>0</v>
      </c>
      <c r="K59" s="58">
        <v>1</v>
      </c>
      <c r="L59" s="58">
        <v>0</v>
      </c>
      <c r="M59" s="176"/>
      <c r="N59" s="23" t="s">
        <v>849</v>
      </c>
      <c r="O59" s="23" t="s">
        <v>850</v>
      </c>
      <c r="P59" s="23" t="s">
        <v>851</v>
      </c>
      <c r="Q59" s="56">
        <v>46478</v>
      </c>
      <c r="R59" s="133">
        <v>46540</v>
      </c>
      <c r="S59" s="133">
        <v>47010</v>
      </c>
      <c r="T59" s="133" t="s">
        <v>848</v>
      </c>
      <c r="U59" s="133">
        <v>47102</v>
      </c>
      <c r="V59" s="133" t="s">
        <v>848</v>
      </c>
      <c r="W59" s="55">
        <v>9.4941722338733783E-2</v>
      </c>
      <c r="X59" s="55">
        <v>0</v>
      </c>
      <c r="Y59" s="55">
        <v>0</v>
      </c>
      <c r="Z59" s="55">
        <v>1.3067110293337123</v>
      </c>
      <c r="AA59" s="55">
        <v>2.6134220586674246</v>
      </c>
      <c r="AB59" s="55">
        <v>3.920133088001136</v>
      </c>
      <c r="AC59" s="55">
        <v>5.2268441173348492</v>
      </c>
      <c r="AD59" s="59">
        <f t="shared" si="0"/>
        <v>13.067110293337123</v>
      </c>
      <c r="AE59" s="55">
        <v>0</v>
      </c>
      <c r="AF59" s="55"/>
      <c r="AG59" s="55"/>
      <c r="AH59" s="55"/>
      <c r="AI59" s="59">
        <f t="shared" si="1"/>
        <v>13.162052015675856</v>
      </c>
      <c r="AJ59" s="55">
        <v>0</v>
      </c>
      <c r="AK59" s="55">
        <v>0.10408280523059024</v>
      </c>
      <c r="AL59" s="55">
        <v>0</v>
      </c>
      <c r="AM59" s="55">
        <v>0</v>
      </c>
      <c r="AN59" s="55">
        <v>1.4903963664797759</v>
      </c>
      <c r="AO59" s="55">
        <v>3.0404085876187428</v>
      </c>
      <c r="AP59" s="55">
        <v>4.6518251390566761</v>
      </c>
      <c r="AQ59" s="55">
        <v>6.3264821891170806</v>
      </c>
      <c r="AR59" s="59">
        <f t="shared" si="2"/>
        <v>15.509112282272277</v>
      </c>
      <c r="AS59" s="55">
        <v>0</v>
      </c>
      <c r="AT59" s="55"/>
      <c r="AU59" s="55"/>
      <c r="AV59" s="55"/>
      <c r="AW59" s="59">
        <f t="shared" si="3"/>
        <v>15.613195087502866</v>
      </c>
      <c r="AX59" s="55"/>
      <c r="AY59" s="55"/>
      <c r="AZ59" s="55"/>
      <c r="BA59" s="55"/>
      <c r="BB59" s="55"/>
      <c r="BC59" s="55"/>
      <c r="BD59" s="55"/>
      <c r="BE59" s="55"/>
      <c r="BF59" s="59">
        <f t="shared" si="4"/>
        <v>0</v>
      </c>
      <c r="BG59" s="55"/>
      <c r="BH59" s="55"/>
      <c r="BI59" s="55"/>
      <c r="BJ59" s="55"/>
      <c r="BK59" s="59">
        <f t="shared" si="5"/>
        <v>0</v>
      </c>
      <c r="BL59" s="55"/>
      <c r="BM59" s="23" t="s">
        <v>852</v>
      </c>
      <c r="BN59" s="23" t="s">
        <v>184</v>
      </c>
      <c r="BO59" s="23" t="s">
        <v>853</v>
      </c>
      <c r="BP59" s="23" t="s">
        <v>853</v>
      </c>
      <c r="BQ59" s="23" t="s">
        <v>853</v>
      </c>
      <c r="BR59" s="23"/>
      <c r="BS59" s="57"/>
      <c r="BT59" s="135" t="s">
        <v>23</v>
      </c>
      <c r="BU59" s="58">
        <v>1</v>
      </c>
      <c r="BV59" s="57">
        <v>0</v>
      </c>
      <c r="BW59" s="57">
        <v>0</v>
      </c>
      <c r="BX59" s="57">
        <v>0</v>
      </c>
      <c r="BY59" s="57">
        <v>0</v>
      </c>
      <c r="BZ59" s="57">
        <v>0</v>
      </c>
      <c r="CA59" s="57">
        <v>1</v>
      </c>
      <c r="CB59" s="67">
        <v>1</v>
      </c>
      <c r="CC59" s="134"/>
      <c r="CD59" s="134"/>
      <c r="CE59" s="57"/>
      <c r="CF59" s="57"/>
      <c r="CG59" s="57"/>
      <c r="CH59" s="57"/>
      <c r="CI59" s="57"/>
      <c r="CJ59" s="57"/>
      <c r="CK59" s="67"/>
      <c r="CL59" s="23"/>
      <c r="CM59" s="23"/>
      <c r="CN59" s="23"/>
      <c r="CO59" s="23"/>
      <c r="CP59" s="23"/>
      <c r="CQ59" s="23"/>
      <c r="CR59" s="57"/>
      <c r="CS59" s="134"/>
      <c r="CT59" s="58"/>
      <c r="CU59" s="57"/>
      <c r="CV59" s="57"/>
      <c r="CW59" s="57"/>
      <c r="CX59" s="57"/>
      <c r="CY59" s="57"/>
      <c r="CZ59" s="57"/>
      <c r="DA59" s="67"/>
      <c r="DB59" s="23"/>
      <c r="DC59" s="23"/>
      <c r="DD59" s="57"/>
      <c r="DE59" s="57"/>
      <c r="DF59" s="57"/>
      <c r="DG59" s="57"/>
      <c r="DH59" s="57"/>
      <c r="DI59" s="57"/>
      <c r="DJ59" s="67"/>
      <c r="DK59" s="23" t="s">
        <v>849</v>
      </c>
      <c r="DL59" s="55">
        <v>0</v>
      </c>
      <c r="DM59" s="55">
        <v>9.4941722338733783E-2</v>
      </c>
      <c r="DN59" s="55">
        <v>13.067110293337123</v>
      </c>
      <c r="DO59" s="59">
        <v>13.162052015675856</v>
      </c>
      <c r="DP59" s="23" t="s">
        <v>849</v>
      </c>
      <c r="DQ59" s="57"/>
      <c r="DR59" s="57"/>
      <c r="DS59" s="57"/>
      <c r="DT59" s="23" t="s">
        <v>854</v>
      </c>
      <c r="DU59" s="57"/>
      <c r="DV59" s="23" t="s">
        <v>858</v>
      </c>
      <c r="DW59" s="23" t="s">
        <v>854</v>
      </c>
      <c r="DX59" s="57"/>
      <c r="DY59" s="23" t="s">
        <v>849</v>
      </c>
      <c r="DZ59" s="23" t="s">
        <v>854</v>
      </c>
      <c r="EA59" s="56"/>
      <c r="EB59" s="57"/>
      <c r="EC59" s="57"/>
      <c r="ED59" s="23"/>
      <c r="EE59" s="57"/>
      <c r="EF59" s="57"/>
      <c r="EG59" s="57"/>
      <c r="EH59" s="23">
        <v>957</v>
      </c>
      <c r="EI59" s="23"/>
      <c r="EJ59" s="23" t="s">
        <v>921</v>
      </c>
      <c r="EK59" s="23"/>
    </row>
    <row r="60" spans="2:141" s="127" customFormat="1">
      <c r="B60" s="132" t="s">
        <v>963</v>
      </c>
      <c r="C60" s="23" t="s">
        <v>964</v>
      </c>
      <c r="D60" s="23" t="s">
        <v>159</v>
      </c>
      <c r="E60" s="23" t="s">
        <v>846</v>
      </c>
      <c r="F60" s="23" t="s">
        <v>847</v>
      </c>
      <c r="G60" s="23"/>
      <c r="H60" s="23" t="s">
        <v>848</v>
      </c>
      <c r="I60" s="58">
        <v>0</v>
      </c>
      <c r="J60" s="58">
        <v>0</v>
      </c>
      <c r="K60" s="58">
        <v>1</v>
      </c>
      <c r="L60" s="58">
        <v>0</v>
      </c>
      <c r="M60" s="176"/>
      <c r="N60" s="23" t="s">
        <v>849</v>
      </c>
      <c r="O60" s="23" t="s">
        <v>850</v>
      </c>
      <c r="P60" s="23" t="s">
        <v>851</v>
      </c>
      <c r="Q60" s="56">
        <v>46478</v>
      </c>
      <c r="R60" s="133">
        <v>46540</v>
      </c>
      <c r="S60" s="133">
        <v>47010</v>
      </c>
      <c r="T60" s="133" t="s">
        <v>848</v>
      </c>
      <c r="U60" s="133">
        <v>47102</v>
      </c>
      <c r="V60" s="133" t="s">
        <v>848</v>
      </c>
      <c r="W60" s="55">
        <v>6.0129757797670436E-2</v>
      </c>
      <c r="X60" s="55">
        <v>0</v>
      </c>
      <c r="Y60" s="55">
        <v>0</v>
      </c>
      <c r="Z60" s="55">
        <v>1.3067110293337123</v>
      </c>
      <c r="AA60" s="55">
        <v>2.6134220586674246</v>
      </c>
      <c r="AB60" s="55">
        <v>3.920133088001136</v>
      </c>
      <c r="AC60" s="55">
        <v>5.2268441173348492</v>
      </c>
      <c r="AD60" s="59">
        <f t="shared" si="0"/>
        <v>13.067110293337123</v>
      </c>
      <c r="AE60" s="55">
        <v>0</v>
      </c>
      <c r="AF60" s="55"/>
      <c r="AG60" s="55"/>
      <c r="AH60" s="55"/>
      <c r="AI60" s="59">
        <f t="shared" si="1"/>
        <v>13.127240051134793</v>
      </c>
      <c r="AJ60" s="55">
        <v>0</v>
      </c>
      <c r="AK60" s="55">
        <v>6.5919110326316463E-2</v>
      </c>
      <c r="AL60" s="55">
        <v>0</v>
      </c>
      <c r="AM60" s="55">
        <v>0</v>
      </c>
      <c r="AN60" s="55">
        <v>1.4903963664797759</v>
      </c>
      <c r="AO60" s="55">
        <v>3.0404085876187428</v>
      </c>
      <c r="AP60" s="55">
        <v>4.6518251390566761</v>
      </c>
      <c r="AQ60" s="55">
        <v>6.3264821891170806</v>
      </c>
      <c r="AR60" s="59">
        <f t="shared" si="2"/>
        <v>15.509112282272277</v>
      </c>
      <c r="AS60" s="55">
        <v>0</v>
      </c>
      <c r="AT60" s="55"/>
      <c r="AU60" s="55"/>
      <c r="AV60" s="55"/>
      <c r="AW60" s="59">
        <f t="shared" si="3"/>
        <v>15.575031392598593</v>
      </c>
      <c r="AX60" s="55"/>
      <c r="AY60" s="55"/>
      <c r="AZ60" s="55"/>
      <c r="BA60" s="55"/>
      <c r="BB60" s="55"/>
      <c r="BC60" s="55"/>
      <c r="BD60" s="55"/>
      <c r="BE60" s="55"/>
      <c r="BF60" s="59">
        <f t="shared" si="4"/>
        <v>0</v>
      </c>
      <c r="BG60" s="55"/>
      <c r="BH60" s="55"/>
      <c r="BI60" s="55"/>
      <c r="BJ60" s="55"/>
      <c r="BK60" s="59">
        <f t="shared" si="5"/>
        <v>0</v>
      </c>
      <c r="BL60" s="55"/>
      <c r="BM60" s="23" t="s">
        <v>852</v>
      </c>
      <c r="BN60" s="23" t="s">
        <v>184</v>
      </c>
      <c r="BO60" s="23" t="s">
        <v>853</v>
      </c>
      <c r="BP60" s="23" t="s">
        <v>853</v>
      </c>
      <c r="BQ60" s="23" t="s">
        <v>853</v>
      </c>
      <c r="BR60" s="23"/>
      <c r="BS60" s="57"/>
      <c r="BT60" s="135" t="s">
        <v>23</v>
      </c>
      <c r="BU60" s="58">
        <v>1</v>
      </c>
      <c r="BV60" s="57">
        <v>0</v>
      </c>
      <c r="BW60" s="57">
        <v>0</v>
      </c>
      <c r="BX60" s="57">
        <v>0</v>
      </c>
      <c r="BY60" s="57">
        <v>0</v>
      </c>
      <c r="BZ60" s="57">
        <v>0</v>
      </c>
      <c r="CA60" s="57">
        <v>1</v>
      </c>
      <c r="CB60" s="67">
        <v>1</v>
      </c>
      <c r="CC60" s="134"/>
      <c r="CD60" s="134"/>
      <c r="CE60" s="57"/>
      <c r="CF60" s="57"/>
      <c r="CG60" s="57"/>
      <c r="CH60" s="57"/>
      <c r="CI60" s="57"/>
      <c r="CJ60" s="57"/>
      <c r="CK60" s="67"/>
      <c r="CL60" s="23"/>
      <c r="CM60" s="23"/>
      <c r="CN60" s="23"/>
      <c r="CO60" s="23"/>
      <c r="CP60" s="23"/>
      <c r="CQ60" s="23"/>
      <c r="CR60" s="57"/>
      <c r="CS60" s="134"/>
      <c r="CT60" s="58"/>
      <c r="CU60" s="57"/>
      <c r="CV60" s="57"/>
      <c r="CW60" s="57"/>
      <c r="CX60" s="57"/>
      <c r="CY60" s="57"/>
      <c r="CZ60" s="57"/>
      <c r="DA60" s="67"/>
      <c r="DB60" s="23"/>
      <c r="DC60" s="23"/>
      <c r="DD60" s="57"/>
      <c r="DE60" s="57"/>
      <c r="DF60" s="57"/>
      <c r="DG60" s="57"/>
      <c r="DH60" s="57"/>
      <c r="DI60" s="57"/>
      <c r="DJ60" s="67"/>
      <c r="DK60" s="23" t="s">
        <v>849</v>
      </c>
      <c r="DL60" s="55">
        <v>0</v>
      </c>
      <c r="DM60" s="55">
        <v>6.0129757797670436E-2</v>
      </c>
      <c r="DN60" s="55">
        <v>13.067110293337123</v>
      </c>
      <c r="DO60" s="59">
        <v>13.127240051134793</v>
      </c>
      <c r="DP60" s="23" t="s">
        <v>849</v>
      </c>
      <c r="DQ60" s="57"/>
      <c r="DR60" s="57"/>
      <c r="DS60" s="57"/>
      <c r="DT60" s="23" t="s">
        <v>854</v>
      </c>
      <c r="DU60" s="57"/>
      <c r="DV60" s="23" t="s">
        <v>858</v>
      </c>
      <c r="DW60" s="23" t="s">
        <v>854</v>
      </c>
      <c r="DX60" s="57"/>
      <c r="DY60" s="23" t="s">
        <v>849</v>
      </c>
      <c r="DZ60" s="23" t="s">
        <v>854</v>
      </c>
      <c r="EA60" s="56"/>
      <c r="EB60" s="57"/>
      <c r="EC60" s="57"/>
      <c r="ED60" s="23"/>
      <c r="EE60" s="57"/>
      <c r="EF60" s="57"/>
      <c r="EG60" s="57"/>
      <c r="EH60" s="23">
        <v>957</v>
      </c>
      <c r="EI60" s="23"/>
      <c r="EJ60" s="23" t="s">
        <v>921</v>
      </c>
      <c r="EK60" s="23"/>
    </row>
    <row r="61" spans="2:141" s="127" customFormat="1">
      <c r="B61" s="132" t="s">
        <v>965</v>
      </c>
      <c r="C61" s="23" t="s">
        <v>966</v>
      </c>
      <c r="D61" s="23" t="s">
        <v>159</v>
      </c>
      <c r="E61" s="23" t="s">
        <v>846</v>
      </c>
      <c r="F61" s="23" t="s">
        <v>847</v>
      </c>
      <c r="G61" s="23"/>
      <c r="H61" s="23" t="s">
        <v>848</v>
      </c>
      <c r="I61" s="58">
        <v>0</v>
      </c>
      <c r="J61" s="58">
        <v>0</v>
      </c>
      <c r="K61" s="58">
        <v>1</v>
      </c>
      <c r="L61" s="58">
        <v>0</v>
      </c>
      <c r="M61" s="176"/>
      <c r="N61" s="23" t="s">
        <v>849</v>
      </c>
      <c r="O61" s="23" t="s">
        <v>850</v>
      </c>
      <c r="P61" s="23" t="s">
        <v>851</v>
      </c>
      <c r="Q61" s="56">
        <v>47070</v>
      </c>
      <c r="R61" s="133">
        <v>47126</v>
      </c>
      <c r="S61" s="133">
        <v>47603</v>
      </c>
      <c r="T61" s="133" t="s">
        <v>848</v>
      </c>
      <c r="U61" s="133">
        <v>47695</v>
      </c>
      <c r="V61" s="133" t="s">
        <v>848</v>
      </c>
      <c r="W61" s="55">
        <v>0</v>
      </c>
      <c r="X61" s="55">
        <v>0</v>
      </c>
      <c r="Y61" s="55">
        <v>1.5623313573749445E-2</v>
      </c>
      <c r="Z61" s="55">
        <v>6.1267895818393245E-2</v>
      </c>
      <c r="AA61" s="55">
        <v>5.2330720195600472E-3</v>
      </c>
      <c r="AB61" s="55">
        <v>2.9741785028230796E-4</v>
      </c>
      <c r="AC61" s="55">
        <v>2.6728805222092395E-4</v>
      </c>
      <c r="AD61" s="59">
        <f t="shared" si="0"/>
        <v>8.2688987314205986E-2</v>
      </c>
      <c r="AE61" s="55">
        <v>0</v>
      </c>
      <c r="AF61" s="55"/>
      <c r="AG61" s="55"/>
      <c r="AH61" s="55"/>
      <c r="AI61" s="59">
        <f t="shared" si="1"/>
        <v>8.2688987314205986E-2</v>
      </c>
      <c r="AJ61" s="55">
        <v>0</v>
      </c>
      <c r="AK61" s="55">
        <v>0</v>
      </c>
      <c r="AL61" s="55">
        <v>0</v>
      </c>
      <c r="AM61" s="55">
        <v>1.747009248379074E-2</v>
      </c>
      <c r="AN61" s="55">
        <v>6.9880369308702617E-2</v>
      </c>
      <c r="AO61" s="55">
        <v>6.0880626055519436E-3</v>
      </c>
      <c r="AP61" s="55">
        <v>3.5293083211440038E-4</v>
      </c>
      <c r="AQ61" s="55">
        <v>3.23520859581652E-4</v>
      </c>
      <c r="AR61" s="59">
        <f t="shared" si="2"/>
        <v>9.4114976089741356E-2</v>
      </c>
      <c r="AS61" s="55">
        <v>0</v>
      </c>
      <c r="AT61" s="55"/>
      <c r="AU61" s="55"/>
      <c r="AV61" s="55"/>
      <c r="AW61" s="59">
        <f t="shared" si="3"/>
        <v>9.4114976089741356E-2</v>
      </c>
      <c r="AX61" s="55"/>
      <c r="AY61" s="55"/>
      <c r="AZ61" s="55"/>
      <c r="BA61" s="55"/>
      <c r="BB61" s="55"/>
      <c r="BC61" s="55"/>
      <c r="BD61" s="55"/>
      <c r="BE61" s="55"/>
      <c r="BF61" s="59">
        <f t="shared" si="4"/>
        <v>0</v>
      </c>
      <c r="BG61" s="55"/>
      <c r="BH61" s="55"/>
      <c r="BI61" s="55"/>
      <c r="BJ61" s="55"/>
      <c r="BK61" s="59">
        <f t="shared" si="5"/>
        <v>0</v>
      </c>
      <c r="BL61" s="55"/>
      <c r="BM61" s="23" t="s">
        <v>852</v>
      </c>
      <c r="BN61" s="23" t="s">
        <v>184</v>
      </c>
      <c r="BO61" s="23" t="s">
        <v>853</v>
      </c>
      <c r="BP61" s="23" t="s">
        <v>853</v>
      </c>
      <c r="BQ61" s="23" t="s">
        <v>853</v>
      </c>
      <c r="BR61" s="23"/>
      <c r="BS61" s="57"/>
      <c r="BT61" s="135" t="s">
        <v>23</v>
      </c>
      <c r="BU61" s="58">
        <v>1</v>
      </c>
      <c r="BV61" s="57">
        <v>0</v>
      </c>
      <c r="BW61" s="57">
        <v>0</v>
      </c>
      <c r="BX61" s="57">
        <v>0</v>
      </c>
      <c r="BY61" s="57">
        <v>1</v>
      </c>
      <c r="BZ61" s="57">
        <v>0</v>
      </c>
      <c r="CA61" s="57">
        <v>0</v>
      </c>
      <c r="CB61" s="67">
        <v>1</v>
      </c>
      <c r="CC61" s="134"/>
      <c r="CD61" s="134"/>
      <c r="CE61" s="57"/>
      <c r="CF61" s="57"/>
      <c r="CG61" s="57"/>
      <c r="CH61" s="57"/>
      <c r="CI61" s="57"/>
      <c r="CJ61" s="57"/>
      <c r="CK61" s="67"/>
      <c r="CL61" s="23"/>
      <c r="CM61" s="23"/>
      <c r="CN61" s="23"/>
      <c r="CO61" s="23"/>
      <c r="CP61" s="23"/>
      <c r="CQ61" s="23"/>
      <c r="CR61" s="57"/>
      <c r="CS61" s="134"/>
      <c r="CT61" s="58"/>
      <c r="CU61" s="57"/>
      <c r="CV61" s="57"/>
      <c r="CW61" s="57"/>
      <c r="CX61" s="57"/>
      <c r="CY61" s="57"/>
      <c r="CZ61" s="57"/>
      <c r="DA61" s="67"/>
      <c r="DB61" s="23"/>
      <c r="DC61" s="23"/>
      <c r="DD61" s="57"/>
      <c r="DE61" s="57"/>
      <c r="DF61" s="57"/>
      <c r="DG61" s="57"/>
      <c r="DH61" s="57"/>
      <c r="DI61" s="57"/>
      <c r="DJ61" s="67"/>
      <c r="DK61" s="23" t="s">
        <v>849</v>
      </c>
      <c r="DL61" s="55">
        <v>0</v>
      </c>
      <c r="DM61" s="55">
        <v>0</v>
      </c>
      <c r="DN61" s="55">
        <v>0</v>
      </c>
      <c r="DO61" s="59">
        <v>0</v>
      </c>
      <c r="DP61" s="23" t="s">
        <v>849</v>
      </c>
      <c r="DQ61" s="57"/>
      <c r="DR61" s="57"/>
      <c r="DS61" s="57"/>
      <c r="DT61" s="23" t="s">
        <v>854</v>
      </c>
      <c r="DU61" s="57"/>
      <c r="DV61" s="23" t="s">
        <v>858</v>
      </c>
      <c r="DW61" s="23" t="s">
        <v>854</v>
      </c>
      <c r="DX61" s="57"/>
      <c r="DY61" s="23" t="s">
        <v>849</v>
      </c>
      <c r="DZ61" s="23" t="s">
        <v>854</v>
      </c>
      <c r="EA61" s="56"/>
      <c r="EB61" s="57"/>
      <c r="EC61" s="57"/>
      <c r="ED61" s="23"/>
      <c r="EE61" s="57"/>
      <c r="EF61" s="57"/>
      <c r="EG61" s="57"/>
      <c r="EH61" s="23">
        <v>3287</v>
      </c>
      <c r="EI61" s="23"/>
      <c r="EJ61" s="23" t="s">
        <v>921</v>
      </c>
      <c r="EK61" s="23"/>
    </row>
    <row r="62" spans="2:141" s="127" customFormat="1">
      <c r="B62" s="132" t="s">
        <v>967</v>
      </c>
      <c r="C62" s="23" t="s">
        <v>968</v>
      </c>
      <c r="D62" s="23" t="s">
        <v>159</v>
      </c>
      <c r="E62" s="23" t="s">
        <v>846</v>
      </c>
      <c r="F62" s="23" t="s">
        <v>847</v>
      </c>
      <c r="G62" s="23"/>
      <c r="H62" s="23" t="s">
        <v>848</v>
      </c>
      <c r="I62" s="58">
        <v>0</v>
      </c>
      <c r="J62" s="58">
        <v>0</v>
      </c>
      <c r="K62" s="58">
        <v>1</v>
      </c>
      <c r="L62" s="58">
        <v>0</v>
      </c>
      <c r="M62" s="176"/>
      <c r="N62" s="23" t="s">
        <v>849</v>
      </c>
      <c r="O62" s="23" t="s">
        <v>850</v>
      </c>
      <c r="P62" s="23" t="s">
        <v>863</v>
      </c>
      <c r="Q62" s="56">
        <v>45959</v>
      </c>
      <c r="R62" s="133">
        <v>46027</v>
      </c>
      <c r="S62" s="133">
        <v>46497</v>
      </c>
      <c r="T62" s="133" t="s">
        <v>848</v>
      </c>
      <c r="U62" s="133">
        <v>46589</v>
      </c>
      <c r="V62" s="133" t="s">
        <v>848</v>
      </c>
      <c r="W62" s="55">
        <v>8.9007846297606052E-2</v>
      </c>
      <c r="X62" s="55">
        <v>1.1446546651791107E-3</v>
      </c>
      <c r="Y62" s="55">
        <v>0</v>
      </c>
      <c r="Z62" s="55">
        <v>0</v>
      </c>
      <c r="AA62" s="55">
        <v>0</v>
      </c>
      <c r="AB62" s="55">
        <v>0</v>
      </c>
      <c r="AC62" s="55">
        <v>0</v>
      </c>
      <c r="AD62" s="59">
        <f t="shared" si="0"/>
        <v>1.1446546651791107E-3</v>
      </c>
      <c r="AE62" s="55">
        <v>0</v>
      </c>
      <c r="AF62" s="55"/>
      <c r="AG62" s="55"/>
      <c r="AH62" s="55"/>
      <c r="AI62" s="59">
        <f t="shared" si="1"/>
        <v>9.0152500962785168E-2</v>
      </c>
      <c r="AJ62" s="55">
        <v>0</v>
      </c>
      <c r="AK62" s="55">
        <v>9.757760973763685E-2</v>
      </c>
      <c r="AL62" s="55">
        <v>1.2548631480168364E-3</v>
      </c>
      <c r="AM62" s="55">
        <v>0</v>
      </c>
      <c r="AN62" s="55">
        <v>0</v>
      </c>
      <c r="AO62" s="55">
        <v>0</v>
      </c>
      <c r="AP62" s="55">
        <v>0</v>
      </c>
      <c r="AQ62" s="55">
        <v>0</v>
      </c>
      <c r="AR62" s="59">
        <f t="shared" si="2"/>
        <v>1.2548631480168364E-3</v>
      </c>
      <c r="AS62" s="55">
        <v>0</v>
      </c>
      <c r="AT62" s="55"/>
      <c r="AU62" s="55"/>
      <c r="AV62" s="55"/>
      <c r="AW62" s="59">
        <f t="shared" si="3"/>
        <v>9.883247288565368E-2</v>
      </c>
      <c r="AX62" s="55"/>
      <c r="AY62" s="55"/>
      <c r="AZ62" s="55"/>
      <c r="BA62" s="55"/>
      <c r="BB62" s="55"/>
      <c r="BC62" s="55"/>
      <c r="BD62" s="55"/>
      <c r="BE62" s="55"/>
      <c r="BF62" s="59">
        <f t="shared" si="4"/>
        <v>0</v>
      </c>
      <c r="BG62" s="55"/>
      <c r="BH62" s="55"/>
      <c r="BI62" s="55"/>
      <c r="BJ62" s="55"/>
      <c r="BK62" s="59">
        <f t="shared" si="5"/>
        <v>0</v>
      </c>
      <c r="BL62" s="55"/>
      <c r="BM62" s="23" t="s">
        <v>852</v>
      </c>
      <c r="BN62" s="23" t="s">
        <v>184</v>
      </c>
      <c r="BO62" s="23" t="s">
        <v>853</v>
      </c>
      <c r="BP62" s="23" t="s">
        <v>853</v>
      </c>
      <c r="BQ62" s="23" t="s">
        <v>853</v>
      </c>
      <c r="BR62" s="23"/>
      <c r="BS62" s="57"/>
      <c r="BT62" s="135" t="s">
        <v>23</v>
      </c>
      <c r="BU62" s="58">
        <v>1</v>
      </c>
      <c r="BV62" s="57">
        <v>1</v>
      </c>
      <c r="BW62" s="57">
        <v>0</v>
      </c>
      <c r="BX62" s="57">
        <v>0</v>
      </c>
      <c r="BY62" s="57">
        <v>0</v>
      </c>
      <c r="BZ62" s="57">
        <v>0</v>
      </c>
      <c r="CA62" s="57">
        <v>0</v>
      </c>
      <c r="CB62" s="67">
        <v>1</v>
      </c>
      <c r="CC62" s="134"/>
      <c r="CD62" s="134"/>
      <c r="CE62" s="57"/>
      <c r="CF62" s="57"/>
      <c r="CG62" s="57"/>
      <c r="CH62" s="57"/>
      <c r="CI62" s="57"/>
      <c r="CJ62" s="57"/>
      <c r="CK62" s="67"/>
      <c r="CL62" s="23"/>
      <c r="CM62" s="23"/>
      <c r="CN62" s="23"/>
      <c r="CO62" s="23"/>
      <c r="CP62" s="23"/>
      <c r="CQ62" s="23"/>
      <c r="CR62" s="57"/>
      <c r="CS62" s="134"/>
      <c r="CT62" s="58"/>
      <c r="CU62" s="57"/>
      <c r="CV62" s="57"/>
      <c r="CW62" s="57"/>
      <c r="CX62" s="57"/>
      <c r="CY62" s="57"/>
      <c r="CZ62" s="57"/>
      <c r="DA62" s="67"/>
      <c r="DB62" s="23"/>
      <c r="DC62" s="23"/>
      <c r="DD62" s="57"/>
      <c r="DE62" s="57"/>
      <c r="DF62" s="57"/>
      <c r="DG62" s="57"/>
      <c r="DH62" s="57"/>
      <c r="DI62" s="57"/>
      <c r="DJ62" s="67"/>
      <c r="DK62" s="23" t="s">
        <v>849</v>
      </c>
      <c r="DL62" s="55">
        <v>0</v>
      </c>
      <c r="DM62" s="55">
        <v>8.9007846297606052E-2</v>
      </c>
      <c r="DN62" s="55">
        <v>1.1446546651791107E-3</v>
      </c>
      <c r="DO62" s="59">
        <v>9.0152500962785168E-2</v>
      </c>
      <c r="DP62" s="23" t="s">
        <v>849</v>
      </c>
      <c r="DQ62" s="57"/>
      <c r="DR62" s="57"/>
      <c r="DS62" s="57"/>
      <c r="DT62" s="23" t="s">
        <v>854</v>
      </c>
      <c r="DU62" s="57"/>
      <c r="DV62" s="23" t="s">
        <v>858</v>
      </c>
      <c r="DW62" s="23" t="s">
        <v>854</v>
      </c>
      <c r="DX62" s="57"/>
      <c r="DY62" s="23" t="s">
        <v>849</v>
      </c>
      <c r="DZ62" s="23" t="s">
        <v>854</v>
      </c>
      <c r="EA62" s="56"/>
      <c r="EB62" s="57"/>
      <c r="EC62" s="57"/>
      <c r="ED62" s="23"/>
      <c r="EE62" s="57"/>
      <c r="EF62" s="57"/>
      <c r="EG62" s="57"/>
      <c r="EH62" s="23">
        <v>957</v>
      </c>
      <c r="EI62" s="23"/>
      <c r="EJ62" s="23" t="s">
        <v>921</v>
      </c>
      <c r="EK62" s="23"/>
    </row>
    <row r="63" spans="2:141" s="127" customFormat="1">
      <c r="B63" s="132" t="s">
        <v>969</v>
      </c>
      <c r="C63" s="23" t="s">
        <v>970</v>
      </c>
      <c r="D63" s="23" t="s">
        <v>159</v>
      </c>
      <c r="E63" s="23" t="s">
        <v>846</v>
      </c>
      <c r="F63" s="23" t="s">
        <v>847</v>
      </c>
      <c r="G63" s="23"/>
      <c r="H63" s="23" t="s">
        <v>848</v>
      </c>
      <c r="I63" s="58">
        <v>0</v>
      </c>
      <c r="J63" s="58">
        <v>0</v>
      </c>
      <c r="K63" s="58">
        <v>1</v>
      </c>
      <c r="L63" s="58">
        <v>0</v>
      </c>
      <c r="M63" s="176"/>
      <c r="N63" s="23" t="s">
        <v>849</v>
      </c>
      <c r="O63" s="23" t="s">
        <v>850</v>
      </c>
      <c r="P63" s="23" t="s">
        <v>851</v>
      </c>
      <c r="Q63" s="56">
        <v>46027</v>
      </c>
      <c r="R63" s="133">
        <v>46090</v>
      </c>
      <c r="S63" s="133">
        <v>46559</v>
      </c>
      <c r="T63" s="133" t="s">
        <v>848</v>
      </c>
      <c r="U63" s="133">
        <v>46659</v>
      </c>
      <c r="V63" s="133" t="s">
        <v>848</v>
      </c>
      <c r="W63" s="55">
        <v>1.5155420298316553</v>
      </c>
      <c r="X63" s="55">
        <v>2.0603838522583349E-3</v>
      </c>
      <c r="Y63" s="55">
        <v>1.8516514658337903E-3</v>
      </c>
      <c r="Z63" s="55">
        <v>0</v>
      </c>
      <c r="AA63" s="55">
        <v>0</v>
      </c>
      <c r="AB63" s="55">
        <v>0</v>
      </c>
      <c r="AC63" s="55">
        <v>0</v>
      </c>
      <c r="AD63" s="59">
        <f t="shared" si="0"/>
        <v>3.912035318092125E-3</v>
      </c>
      <c r="AE63" s="55">
        <v>0</v>
      </c>
      <c r="AF63" s="55"/>
      <c r="AG63" s="55"/>
      <c r="AH63" s="55"/>
      <c r="AI63" s="59">
        <f t="shared" si="1"/>
        <v>1.5194540651497475</v>
      </c>
      <c r="AJ63" s="55">
        <v>0</v>
      </c>
      <c r="AK63" s="55">
        <v>1.6614599148196296</v>
      </c>
      <c r="AL63" s="55">
        <v>2.2587596465728659E-3</v>
      </c>
      <c r="AM63" s="55">
        <v>2.0705289056103652E-3</v>
      </c>
      <c r="AN63" s="55">
        <v>0</v>
      </c>
      <c r="AO63" s="55">
        <v>0</v>
      </c>
      <c r="AP63" s="55">
        <v>0</v>
      </c>
      <c r="AQ63" s="55">
        <v>0</v>
      </c>
      <c r="AR63" s="59">
        <f t="shared" si="2"/>
        <v>4.3292885521832311E-3</v>
      </c>
      <c r="AS63" s="55">
        <v>0</v>
      </c>
      <c r="AT63" s="55"/>
      <c r="AU63" s="55"/>
      <c r="AV63" s="55"/>
      <c r="AW63" s="59">
        <f t="shared" si="3"/>
        <v>1.6657892033718129</v>
      </c>
      <c r="AX63" s="55"/>
      <c r="AY63" s="55"/>
      <c r="AZ63" s="55"/>
      <c r="BA63" s="55"/>
      <c r="BB63" s="55"/>
      <c r="BC63" s="55"/>
      <c r="BD63" s="55"/>
      <c r="BE63" s="55"/>
      <c r="BF63" s="59">
        <f t="shared" si="4"/>
        <v>0</v>
      </c>
      <c r="BG63" s="55"/>
      <c r="BH63" s="55"/>
      <c r="BI63" s="55"/>
      <c r="BJ63" s="55"/>
      <c r="BK63" s="59">
        <f t="shared" si="5"/>
        <v>0</v>
      </c>
      <c r="BL63" s="55"/>
      <c r="BM63" s="23" t="s">
        <v>852</v>
      </c>
      <c r="BN63" s="23" t="s">
        <v>184</v>
      </c>
      <c r="BO63" s="23" t="s">
        <v>853</v>
      </c>
      <c r="BP63" s="23" t="s">
        <v>853</v>
      </c>
      <c r="BQ63" s="23" t="s">
        <v>853</v>
      </c>
      <c r="BR63" s="23"/>
      <c r="BS63" s="57"/>
      <c r="BT63" s="135" t="s">
        <v>23</v>
      </c>
      <c r="BU63" s="58">
        <v>1</v>
      </c>
      <c r="BV63" s="57">
        <v>1</v>
      </c>
      <c r="BW63" s="57">
        <v>0</v>
      </c>
      <c r="BX63" s="57">
        <v>0</v>
      </c>
      <c r="BY63" s="57">
        <v>0</v>
      </c>
      <c r="BZ63" s="57">
        <v>0</v>
      </c>
      <c r="CA63" s="57">
        <v>0</v>
      </c>
      <c r="CB63" s="67">
        <v>1</v>
      </c>
      <c r="CC63" s="134"/>
      <c r="CD63" s="134"/>
      <c r="CE63" s="57"/>
      <c r="CF63" s="57"/>
      <c r="CG63" s="57"/>
      <c r="CH63" s="57"/>
      <c r="CI63" s="57"/>
      <c r="CJ63" s="57"/>
      <c r="CK63" s="67"/>
      <c r="CL63" s="23"/>
      <c r="CM63" s="23"/>
      <c r="CN63" s="23"/>
      <c r="CO63" s="23"/>
      <c r="CP63" s="23"/>
      <c r="CQ63" s="23"/>
      <c r="CR63" s="57"/>
      <c r="CS63" s="134"/>
      <c r="CT63" s="58"/>
      <c r="CU63" s="57"/>
      <c r="CV63" s="57"/>
      <c r="CW63" s="57"/>
      <c r="CX63" s="57"/>
      <c r="CY63" s="57"/>
      <c r="CZ63" s="57"/>
      <c r="DA63" s="67"/>
      <c r="DB63" s="23"/>
      <c r="DC63" s="23"/>
      <c r="DD63" s="57"/>
      <c r="DE63" s="57"/>
      <c r="DF63" s="57"/>
      <c r="DG63" s="57"/>
      <c r="DH63" s="57"/>
      <c r="DI63" s="57"/>
      <c r="DJ63" s="67"/>
      <c r="DK63" s="23" t="s">
        <v>849</v>
      </c>
      <c r="DL63" s="55">
        <v>0</v>
      </c>
      <c r="DM63" s="55">
        <v>1.5155420298316553</v>
      </c>
      <c r="DN63" s="55">
        <v>3.912035318092125E-3</v>
      </c>
      <c r="DO63" s="59">
        <v>1.5194540651497475</v>
      </c>
      <c r="DP63" s="23" t="s">
        <v>849</v>
      </c>
      <c r="DQ63" s="57"/>
      <c r="DR63" s="57"/>
      <c r="DS63" s="57"/>
      <c r="DT63" s="23" t="s">
        <v>854</v>
      </c>
      <c r="DU63" s="57"/>
      <c r="DV63" s="23" t="s">
        <v>858</v>
      </c>
      <c r="DW63" s="23" t="s">
        <v>854</v>
      </c>
      <c r="DX63" s="57"/>
      <c r="DY63" s="23" t="s">
        <v>849</v>
      </c>
      <c r="DZ63" s="23" t="s">
        <v>854</v>
      </c>
      <c r="EA63" s="56"/>
      <c r="EB63" s="57"/>
      <c r="EC63" s="57"/>
      <c r="ED63" s="23"/>
      <c r="EE63" s="57"/>
      <c r="EF63" s="57"/>
      <c r="EG63" s="57"/>
      <c r="EH63" s="23">
        <v>957</v>
      </c>
      <c r="EI63" s="23"/>
      <c r="EJ63" s="23" t="s">
        <v>921</v>
      </c>
      <c r="EK63" s="23"/>
    </row>
    <row r="64" spans="2:141" s="127" customFormat="1">
      <c r="B64" s="132" t="s">
        <v>971</v>
      </c>
      <c r="C64" s="23" t="s">
        <v>972</v>
      </c>
      <c r="D64" s="23" t="s">
        <v>159</v>
      </c>
      <c r="E64" s="23" t="s">
        <v>846</v>
      </c>
      <c r="F64" s="23" t="s">
        <v>847</v>
      </c>
      <c r="G64" s="23"/>
      <c r="H64" s="23" t="s">
        <v>848</v>
      </c>
      <c r="I64" s="58">
        <v>0</v>
      </c>
      <c r="J64" s="58">
        <v>0</v>
      </c>
      <c r="K64" s="58">
        <v>1</v>
      </c>
      <c r="L64" s="58">
        <v>0</v>
      </c>
      <c r="M64" s="176"/>
      <c r="N64" s="23" t="s">
        <v>849</v>
      </c>
      <c r="O64" s="23" t="s">
        <v>850</v>
      </c>
      <c r="P64" s="23" t="s">
        <v>851</v>
      </c>
      <c r="Q64" s="56">
        <v>46619</v>
      </c>
      <c r="R64" s="133">
        <v>46709</v>
      </c>
      <c r="S64" s="133">
        <v>47172</v>
      </c>
      <c r="T64" s="133" t="s">
        <v>848</v>
      </c>
      <c r="U64" s="133">
        <v>47298</v>
      </c>
      <c r="V64" s="133" t="s">
        <v>848</v>
      </c>
      <c r="W64" s="55">
        <v>0</v>
      </c>
      <c r="X64" s="55">
        <v>0.10731164840592138</v>
      </c>
      <c r="Y64" s="55">
        <v>1.2624899807836061</v>
      </c>
      <c r="Z64" s="55">
        <v>0.30943381877614934</v>
      </c>
      <c r="AA64" s="55">
        <v>0</v>
      </c>
      <c r="AB64" s="55">
        <v>0</v>
      </c>
      <c r="AC64" s="55">
        <v>0</v>
      </c>
      <c r="AD64" s="59">
        <f t="shared" si="0"/>
        <v>1.6792354479656768</v>
      </c>
      <c r="AE64" s="55">
        <v>0</v>
      </c>
      <c r="AF64" s="55"/>
      <c r="AG64" s="55"/>
      <c r="AH64" s="55"/>
      <c r="AI64" s="59">
        <f t="shared" si="1"/>
        <v>1.6792354479656768</v>
      </c>
      <c r="AJ64" s="55">
        <v>0</v>
      </c>
      <c r="AK64" s="55">
        <v>0</v>
      </c>
      <c r="AL64" s="55">
        <v>0.11764372000917775</v>
      </c>
      <c r="AM64" s="55">
        <v>1.4117246395929315</v>
      </c>
      <c r="AN64" s="55">
        <v>0.35293115984877554</v>
      </c>
      <c r="AO64" s="55">
        <v>0</v>
      </c>
      <c r="AP64" s="55">
        <v>0</v>
      </c>
      <c r="AQ64" s="55">
        <v>0</v>
      </c>
      <c r="AR64" s="59">
        <f t="shared" si="2"/>
        <v>1.8822995194508847</v>
      </c>
      <c r="AS64" s="55">
        <v>0</v>
      </c>
      <c r="AT64" s="55"/>
      <c r="AU64" s="55"/>
      <c r="AV64" s="55"/>
      <c r="AW64" s="59">
        <f t="shared" si="3"/>
        <v>1.8822995194508847</v>
      </c>
      <c r="AX64" s="55"/>
      <c r="AY64" s="55"/>
      <c r="AZ64" s="55"/>
      <c r="BA64" s="55"/>
      <c r="BB64" s="55"/>
      <c r="BC64" s="55"/>
      <c r="BD64" s="55"/>
      <c r="BE64" s="55"/>
      <c r="BF64" s="59">
        <f t="shared" si="4"/>
        <v>0</v>
      </c>
      <c r="BG64" s="55"/>
      <c r="BH64" s="55"/>
      <c r="BI64" s="55"/>
      <c r="BJ64" s="55"/>
      <c r="BK64" s="59">
        <f t="shared" si="5"/>
        <v>0</v>
      </c>
      <c r="BL64" s="55"/>
      <c r="BM64" s="23" t="s">
        <v>852</v>
      </c>
      <c r="BN64" s="23" t="s">
        <v>184</v>
      </c>
      <c r="BO64" s="23" t="s">
        <v>853</v>
      </c>
      <c r="BP64" s="23" t="s">
        <v>853</v>
      </c>
      <c r="BQ64" s="23" t="s">
        <v>853</v>
      </c>
      <c r="BR64" s="23"/>
      <c r="BS64" s="57"/>
      <c r="BT64" s="135" t="s">
        <v>23</v>
      </c>
      <c r="BU64" s="58">
        <v>1</v>
      </c>
      <c r="BV64" s="57">
        <v>0</v>
      </c>
      <c r="BW64" s="57">
        <v>1</v>
      </c>
      <c r="BX64" s="57">
        <v>0</v>
      </c>
      <c r="BY64" s="57">
        <v>0</v>
      </c>
      <c r="BZ64" s="57">
        <v>0</v>
      </c>
      <c r="CA64" s="57">
        <v>0</v>
      </c>
      <c r="CB64" s="67">
        <v>1</v>
      </c>
      <c r="CC64" s="134"/>
      <c r="CD64" s="134"/>
      <c r="CE64" s="57"/>
      <c r="CF64" s="57"/>
      <c r="CG64" s="57"/>
      <c r="CH64" s="57"/>
      <c r="CI64" s="57"/>
      <c r="CJ64" s="57"/>
      <c r="CK64" s="67"/>
      <c r="CL64" s="23"/>
      <c r="CM64" s="23"/>
      <c r="CN64" s="23"/>
      <c r="CO64" s="23"/>
      <c r="CP64" s="23"/>
      <c r="CQ64" s="23"/>
      <c r="CR64" s="57"/>
      <c r="CS64" s="134"/>
      <c r="CT64" s="58"/>
      <c r="CU64" s="57"/>
      <c r="CV64" s="57"/>
      <c r="CW64" s="57"/>
      <c r="CX64" s="57"/>
      <c r="CY64" s="57"/>
      <c r="CZ64" s="57"/>
      <c r="DA64" s="67"/>
      <c r="DB64" s="23"/>
      <c r="DC64" s="23"/>
      <c r="DD64" s="57"/>
      <c r="DE64" s="57"/>
      <c r="DF64" s="57"/>
      <c r="DG64" s="57"/>
      <c r="DH64" s="57"/>
      <c r="DI64" s="57"/>
      <c r="DJ64" s="67"/>
      <c r="DK64" s="23" t="s">
        <v>849</v>
      </c>
      <c r="DL64" s="55">
        <v>0</v>
      </c>
      <c r="DM64" s="55">
        <v>0</v>
      </c>
      <c r="DN64" s="55">
        <v>0</v>
      </c>
      <c r="DO64" s="59">
        <v>0</v>
      </c>
      <c r="DP64" s="23" t="s">
        <v>849</v>
      </c>
      <c r="DQ64" s="57"/>
      <c r="DR64" s="57"/>
      <c r="DS64" s="57"/>
      <c r="DT64" s="23" t="s">
        <v>854</v>
      </c>
      <c r="DU64" s="57"/>
      <c r="DV64" s="23" t="s">
        <v>858</v>
      </c>
      <c r="DW64" s="23" t="s">
        <v>854</v>
      </c>
      <c r="DX64" s="57"/>
      <c r="DY64" s="23" t="s">
        <v>849</v>
      </c>
      <c r="DZ64" s="23" t="s">
        <v>854</v>
      </c>
      <c r="EA64" s="56"/>
      <c r="EB64" s="57"/>
      <c r="EC64" s="57"/>
      <c r="ED64" s="23"/>
      <c r="EE64" s="57"/>
      <c r="EF64" s="57"/>
      <c r="EG64" s="57"/>
      <c r="EH64" s="23">
        <v>957</v>
      </c>
      <c r="EI64" s="23"/>
      <c r="EJ64" s="23" t="s">
        <v>921</v>
      </c>
      <c r="EK64" s="23"/>
    </row>
    <row r="65" spans="2:141" s="127" customFormat="1">
      <c r="B65" s="132" t="s">
        <v>973</v>
      </c>
      <c r="C65" s="23" t="s">
        <v>974</v>
      </c>
      <c r="D65" s="23" t="s">
        <v>159</v>
      </c>
      <c r="E65" s="23" t="s">
        <v>846</v>
      </c>
      <c r="F65" s="23" t="s">
        <v>847</v>
      </c>
      <c r="G65" s="23"/>
      <c r="H65" s="23" t="s">
        <v>848</v>
      </c>
      <c r="I65" s="58">
        <v>0</v>
      </c>
      <c r="J65" s="58">
        <v>0</v>
      </c>
      <c r="K65" s="58">
        <v>1</v>
      </c>
      <c r="L65" s="58">
        <v>0</v>
      </c>
      <c r="M65" s="176"/>
      <c r="N65" s="23" t="s">
        <v>849</v>
      </c>
      <c r="O65" s="23" t="s">
        <v>850</v>
      </c>
      <c r="P65" s="23" t="s">
        <v>851</v>
      </c>
      <c r="Q65" s="56">
        <v>46619</v>
      </c>
      <c r="R65" s="133">
        <v>46709</v>
      </c>
      <c r="S65" s="133">
        <v>47172</v>
      </c>
      <c r="T65" s="133" t="s">
        <v>848</v>
      </c>
      <c r="U65" s="133">
        <v>47298</v>
      </c>
      <c r="V65" s="133" t="s">
        <v>848</v>
      </c>
      <c r="W65" s="55">
        <v>0</v>
      </c>
      <c r="X65" s="55">
        <v>0.10731164840592138</v>
      </c>
      <c r="Y65" s="55">
        <v>1.2624899807836061</v>
      </c>
      <c r="Z65" s="55">
        <v>0.30943381877614934</v>
      </c>
      <c r="AA65" s="55">
        <v>0</v>
      </c>
      <c r="AB65" s="55">
        <v>0</v>
      </c>
      <c r="AC65" s="55">
        <v>0</v>
      </c>
      <c r="AD65" s="59">
        <f t="shared" si="0"/>
        <v>1.6792354479656768</v>
      </c>
      <c r="AE65" s="55">
        <v>0</v>
      </c>
      <c r="AF65" s="55"/>
      <c r="AG65" s="55"/>
      <c r="AH65" s="55"/>
      <c r="AI65" s="59">
        <f t="shared" si="1"/>
        <v>1.6792354479656768</v>
      </c>
      <c r="AJ65" s="55">
        <v>0</v>
      </c>
      <c r="AK65" s="55">
        <v>0</v>
      </c>
      <c r="AL65" s="55">
        <v>0.11764372000917775</v>
      </c>
      <c r="AM65" s="55">
        <v>1.4117246395929315</v>
      </c>
      <c r="AN65" s="55">
        <v>0.35293115984877554</v>
      </c>
      <c r="AO65" s="55">
        <v>0</v>
      </c>
      <c r="AP65" s="55">
        <v>0</v>
      </c>
      <c r="AQ65" s="55">
        <v>0</v>
      </c>
      <c r="AR65" s="59">
        <f t="shared" si="2"/>
        <v>1.8822995194508847</v>
      </c>
      <c r="AS65" s="55">
        <v>0</v>
      </c>
      <c r="AT65" s="55"/>
      <c r="AU65" s="55"/>
      <c r="AV65" s="55"/>
      <c r="AW65" s="59">
        <f t="shared" si="3"/>
        <v>1.8822995194508847</v>
      </c>
      <c r="AX65" s="55"/>
      <c r="AY65" s="55"/>
      <c r="AZ65" s="55"/>
      <c r="BA65" s="55"/>
      <c r="BB65" s="55"/>
      <c r="BC65" s="55"/>
      <c r="BD65" s="55"/>
      <c r="BE65" s="55"/>
      <c r="BF65" s="59">
        <f t="shared" si="4"/>
        <v>0</v>
      </c>
      <c r="BG65" s="55"/>
      <c r="BH65" s="55"/>
      <c r="BI65" s="55"/>
      <c r="BJ65" s="55"/>
      <c r="BK65" s="59">
        <f t="shared" si="5"/>
        <v>0</v>
      </c>
      <c r="BL65" s="55"/>
      <c r="BM65" s="23" t="s">
        <v>852</v>
      </c>
      <c r="BN65" s="23" t="s">
        <v>184</v>
      </c>
      <c r="BO65" s="23" t="s">
        <v>853</v>
      </c>
      <c r="BP65" s="23" t="s">
        <v>853</v>
      </c>
      <c r="BQ65" s="23" t="s">
        <v>853</v>
      </c>
      <c r="BR65" s="23"/>
      <c r="BS65" s="57"/>
      <c r="BT65" s="135" t="s">
        <v>23</v>
      </c>
      <c r="BU65" s="58">
        <v>1</v>
      </c>
      <c r="BV65" s="57">
        <v>0</v>
      </c>
      <c r="BW65" s="57">
        <v>1</v>
      </c>
      <c r="BX65" s="57">
        <v>0</v>
      </c>
      <c r="BY65" s="57">
        <v>0</v>
      </c>
      <c r="BZ65" s="57">
        <v>0</v>
      </c>
      <c r="CA65" s="57">
        <v>0</v>
      </c>
      <c r="CB65" s="67">
        <v>1</v>
      </c>
      <c r="CC65" s="134"/>
      <c r="CD65" s="134"/>
      <c r="CE65" s="57"/>
      <c r="CF65" s="57"/>
      <c r="CG65" s="57"/>
      <c r="CH65" s="57"/>
      <c r="CI65" s="57"/>
      <c r="CJ65" s="57"/>
      <c r="CK65" s="67"/>
      <c r="CL65" s="23"/>
      <c r="CM65" s="23"/>
      <c r="CN65" s="23"/>
      <c r="CO65" s="23"/>
      <c r="CP65" s="23"/>
      <c r="CQ65" s="23"/>
      <c r="CR65" s="57"/>
      <c r="CS65" s="134"/>
      <c r="CT65" s="58"/>
      <c r="CU65" s="57"/>
      <c r="CV65" s="57"/>
      <c r="CW65" s="57"/>
      <c r="CX65" s="57"/>
      <c r="CY65" s="57"/>
      <c r="CZ65" s="57"/>
      <c r="DA65" s="67"/>
      <c r="DB65" s="23"/>
      <c r="DC65" s="23"/>
      <c r="DD65" s="57"/>
      <c r="DE65" s="57"/>
      <c r="DF65" s="57"/>
      <c r="DG65" s="57"/>
      <c r="DH65" s="57"/>
      <c r="DI65" s="57"/>
      <c r="DJ65" s="67"/>
      <c r="DK65" s="23" t="s">
        <v>849</v>
      </c>
      <c r="DL65" s="55">
        <v>0</v>
      </c>
      <c r="DM65" s="55">
        <v>0</v>
      </c>
      <c r="DN65" s="55">
        <v>0</v>
      </c>
      <c r="DO65" s="59">
        <v>0</v>
      </c>
      <c r="DP65" s="23" t="s">
        <v>849</v>
      </c>
      <c r="DQ65" s="57"/>
      <c r="DR65" s="57"/>
      <c r="DS65" s="57"/>
      <c r="DT65" s="23" t="s">
        <v>854</v>
      </c>
      <c r="DU65" s="57"/>
      <c r="DV65" s="23" t="s">
        <v>858</v>
      </c>
      <c r="DW65" s="23" t="s">
        <v>854</v>
      </c>
      <c r="DX65" s="57"/>
      <c r="DY65" s="23" t="s">
        <v>849</v>
      </c>
      <c r="DZ65" s="23" t="s">
        <v>854</v>
      </c>
      <c r="EA65" s="56"/>
      <c r="EB65" s="57"/>
      <c r="EC65" s="57"/>
      <c r="ED65" s="23"/>
      <c r="EE65" s="57"/>
      <c r="EF65" s="57"/>
      <c r="EG65" s="57"/>
      <c r="EH65" s="23">
        <v>957</v>
      </c>
      <c r="EI65" s="23"/>
      <c r="EJ65" s="23" t="s">
        <v>921</v>
      </c>
      <c r="EK65" s="23"/>
    </row>
    <row r="66" spans="2:141" s="127" customFormat="1">
      <c r="B66" s="132" t="s">
        <v>975</v>
      </c>
      <c r="C66" s="23" t="s">
        <v>976</v>
      </c>
      <c r="D66" s="23" t="s">
        <v>159</v>
      </c>
      <c r="E66" s="23" t="s">
        <v>846</v>
      </c>
      <c r="F66" s="23" t="s">
        <v>847</v>
      </c>
      <c r="G66" s="23"/>
      <c r="H66" s="23" t="s">
        <v>848</v>
      </c>
      <c r="I66" s="58">
        <v>0</v>
      </c>
      <c r="J66" s="58">
        <v>0</v>
      </c>
      <c r="K66" s="58">
        <v>1</v>
      </c>
      <c r="L66" s="58">
        <v>0</v>
      </c>
      <c r="M66" s="176"/>
      <c r="N66" s="23" t="s">
        <v>849</v>
      </c>
      <c r="O66" s="23" t="s">
        <v>850</v>
      </c>
      <c r="P66" s="23" t="s">
        <v>851</v>
      </c>
      <c r="Q66" s="56">
        <v>46619</v>
      </c>
      <c r="R66" s="133">
        <v>46709</v>
      </c>
      <c r="S66" s="133">
        <v>47172</v>
      </c>
      <c r="T66" s="133" t="s">
        <v>848</v>
      </c>
      <c r="U66" s="133">
        <v>47298</v>
      </c>
      <c r="V66" s="133" t="s">
        <v>848</v>
      </c>
      <c r="W66" s="55">
        <v>0</v>
      </c>
      <c r="X66" s="55">
        <v>0.10731164840592138</v>
      </c>
      <c r="Y66" s="55">
        <v>1.2624899807836061</v>
      </c>
      <c r="Z66" s="55">
        <v>0.30943381877614934</v>
      </c>
      <c r="AA66" s="55">
        <v>0</v>
      </c>
      <c r="AB66" s="55">
        <v>0</v>
      </c>
      <c r="AC66" s="55">
        <v>0</v>
      </c>
      <c r="AD66" s="59">
        <f t="shared" si="0"/>
        <v>1.6792354479656768</v>
      </c>
      <c r="AE66" s="55">
        <v>0</v>
      </c>
      <c r="AF66" s="55"/>
      <c r="AG66" s="55"/>
      <c r="AH66" s="55"/>
      <c r="AI66" s="59">
        <f t="shared" si="1"/>
        <v>1.6792354479656768</v>
      </c>
      <c r="AJ66" s="55">
        <v>0</v>
      </c>
      <c r="AK66" s="55">
        <v>0</v>
      </c>
      <c r="AL66" s="55">
        <v>0.11764372000917775</v>
      </c>
      <c r="AM66" s="55">
        <v>1.4117246395929315</v>
      </c>
      <c r="AN66" s="55">
        <v>0.35293115984877554</v>
      </c>
      <c r="AO66" s="55">
        <v>0</v>
      </c>
      <c r="AP66" s="55">
        <v>0</v>
      </c>
      <c r="AQ66" s="55">
        <v>0</v>
      </c>
      <c r="AR66" s="59">
        <f t="shared" si="2"/>
        <v>1.8822995194508847</v>
      </c>
      <c r="AS66" s="55">
        <v>0</v>
      </c>
      <c r="AT66" s="55"/>
      <c r="AU66" s="55"/>
      <c r="AV66" s="55"/>
      <c r="AW66" s="59">
        <f t="shared" si="3"/>
        <v>1.8822995194508847</v>
      </c>
      <c r="AX66" s="55"/>
      <c r="AY66" s="55"/>
      <c r="AZ66" s="55"/>
      <c r="BA66" s="55"/>
      <c r="BB66" s="55"/>
      <c r="BC66" s="55"/>
      <c r="BD66" s="55"/>
      <c r="BE66" s="55"/>
      <c r="BF66" s="59">
        <f t="shared" si="4"/>
        <v>0</v>
      </c>
      <c r="BG66" s="55"/>
      <c r="BH66" s="55"/>
      <c r="BI66" s="55"/>
      <c r="BJ66" s="55"/>
      <c r="BK66" s="59">
        <f t="shared" si="5"/>
        <v>0</v>
      </c>
      <c r="BL66" s="55"/>
      <c r="BM66" s="23" t="s">
        <v>852</v>
      </c>
      <c r="BN66" s="23" t="s">
        <v>184</v>
      </c>
      <c r="BO66" s="23" t="s">
        <v>853</v>
      </c>
      <c r="BP66" s="23" t="s">
        <v>853</v>
      </c>
      <c r="BQ66" s="23" t="s">
        <v>853</v>
      </c>
      <c r="BR66" s="23"/>
      <c r="BS66" s="57"/>
      <c r="BT66" s="135" t="s">
        <v>23</v>
      </c>
      <c r="BU66" s="58">
        <v>1</v>
      </c>
      <c r="BV66" s="57">
        <v>0</v>
      </c>
      <c r="BW66" s="57">
        <v>1</v>
      </c>
      <c r="BX66" s="57">
        <v>0</v>
      </c>
      <c r="BY66" s="57">
        <v>0</v>
      </c>
      <c r="BZ66" s="57">
        <v>0</v>
      </c>
      <c r="CA66" s="57">
        <v>0</v>
      </c>
      <c r="CB66" s="67">
        <v>1</v>
      </c>
      <c r="CC66" s="134"/>
      <c r="CD66" s="134"/>
      <c r="CE66" s="57"/>
      <c r="CF66" s="57"/>
      <c r="CG66" s="57"/>
      <c r="CH66" s="57"/>
      <c r="CI66" s="57"/>
      <c r="CJ66" s="57"/>
      <c r="CK66" s="67"/>
      <c r="CL66" s="23"/>
      <c r="CM66" s="23"/>
      <c r="CN66" s="23"/>
      <c r="CO66" s="23"/>
      <c r="CP66" s="23"/>
      <c r="CQ66" s="23"/>
      <c r="CR66" s="57"/>
      <c r="CS66" s="134"/>
      <c r="CT66" s="58"/>
      <c r="CU66" s="57"/>
      <c r="CV66" s="57"/>
      <c r="CW66" s="57"/>
      <c r="CX66" s="57"/>
      <c r="CY66" s="57"/>
      <c r="CZ66" s="57"/>
      <c r="DA66" s="67"/>
      <c r="DB66" s="23"/>
      <c r="DC66" s="23"/>
      <c r="DD66" s="57"/>
      <c r="DE66" s="57"/>
      <c r="DF66" s="57"/>
      <c r="DG66" s="57"/>
      <c r="DH66" s="57"/>
      <c r="DI66" s="57"/>
      <c r="DJ66" s="67"/>
      <c r="DK66" s="23" t="s">
        <v>849</v>
      </c>
      <c r="DL66" s="55">
        <v>0</v>
      </c>
      <c r="DM66" s="55">
        <v>0</v>
      </c>
      <c r="DN66" s="55">
        <v>0</v>
      </c>
      <c r="DO66" s="59">
        <v>0</v>
      </c>
      <c r="DP66" s="23" t="s">
        <v>849</v>
      </c>
      <c r="DQ66" s="57"/>
      <c r="DR66" s="57"/>
      <c r="DS66" s="57"/>
      <c r="DT66" s="23" t="s">
        <v>854</v>
      </c>
      <c r="DU66" s="57"/>
      <c r="DV66" s="23" t="s">
        <v>858</v>
      </c>
      <c r="DW66" s="23" t="s">
        <v>854</v>
      </c>
      <c r="DX66" s="57"/>
      <c r="DY66" s="23" t="s">
        <v>849</v>
      </c>
      <c r="DZ66" s="23" t="s">
        <v>854</v>
      </c>
      <c r="EA66" s="56"/>
      <c r="EB66" s="57"/>
      <c r="EC66" s="57"/>
      <c r="ED66" s="23"/>
      <c r="EE66" s="57"/>
      <c r="EF66" s="57"/>
      <c r="EG66" s="57"/>
      <c r="EH66" s="23">
        <v>957</v>
      </c>
      <c r="EI66" s="23"/>
      <c r="EJ66" s="23" t="s">
        <v>921</v>
      </c>
      <c r="EK66" s="23"/>
    </row>
    <row r="67" spans="2:141" s="127" customFormat="1">
      <c r="B67" s="132" t="s">
        <v>977</v>
      </c>
      <c r="C67" s="23" t="s">
        <v>978</v>
      </c>
      <c r="D67" s="23" t="s">
        <v>159</v>
      </c>
      <c r="E67" s="23" t="s">
        <v>846</v>
      </c>
      <c r="F67" s="23" t="s">
        <v>847</v>
      </c>
      <c r="G67" s="23"/>
      <c r="H67" s="23" t="s">
        <v>848</v>
      </c>
      <c r="I67" s="58">
        <v>0</v>
      </c>
      <c r="J67" s="58">
        <v>0</v>
      </c>
      <c r="K67" s="58">
        <v>1</v>
      </c>
      <c r="L67" s="58">
        <v>0</v>
      </c>
      <c r="M67" s="176"/>
      <c r="N67" s="23" t="s">
        <v>849</v>
      </c>
      <c r="O67" s="23" t="s">
        <v>850</v>
      </c>
      <c r="P67" s="23" t="s">
        <v>851</v>
      </c>
      <c r="Q67" s="56">
        <v>46619</v>
      </c>
      <c r="R67" s="133">
        <v>46709</v>
      </c>
      <c r="S67" s="133">
        <v>47172</v>
      </c>
      <c r="T67" s="133" t="s">
        <v>848</v>
      </c>
      <c r="U67" s="133">
        <v>47298</v>
      </c>
      <c r="V67" s="133" t="s">
        <v>848</v>
      </c>
      <c r="W67" s="55">
        <v>0</v>
      </c>
      <c r="X67" s="55">
        <v>0.53655824202960689</v>
      </c>
      <c r="Y67" s="55">
        <v>1.1572824823849723</v>
      </c>
      <c r="Z67" s="55">
        <v>0</v>
      </c>
      <c r="AA67" s="55">
        <v>0</v>
      </c>
      <c r="AB67" s="55">
        <v>0</v>
      </c>
      <c r="AC67" s="55">
        <v>0</v>
      </c>
      <c r="AD67" s="59">
        <f t="shared" si="0"/>
        <v>1.6938407244145792</v>
      </c>
      <c r="AE67" s="55">
        <v>0</v>
      </c>
      <c r="AF67" s="55"/>
      <c r="AG67" s="55"/>
      <c r="AH67" s="55"/>
      <c r="AI67" s="59">
        <f t="shared" si="1"/>
        <v>1.6938407244145792</v>
      </c>
      <c r="AJ67" s="55">
        <v>0</v>
      </c>
      <c r="AK67" s="55">
        <v>0</v>
      </c>
      <c r="AL67" s="55">
        <v>0.58821860004588877</v>
      </c>
      <c r="AM67" s="55">
        <v>1.2940809196268541</v>
      </c>
      <c r="AN67" s="55">
        <v>0</v>
      </c>
      <c r="AO67" s="55">
        <v>0</v>
      </c>
      <c r="AP67" s="55">
        <v>0</v>
      </c>
      <c r="AQ67" s="55">
        <v>0</v>
      </c>
      <c r="AR67" s="59">
        <f t="shared" si="2"/>
        <v>1.8822995196727428</v>
      </c>
      <c r="AS67" s="55">
        <v>0</v>
      </c>
      <c r="AT67" s="55"/>
      <c r="AU67" s="55"/>
      <c r="AV67" s="55"/>
      <c r="AW67" s="59">
        <f t="shared" si="3"/>
        <v>1.8822995196727428</v>
      </c>
      <c r="AX67" s="55"/>
      <c r="AY67" s="55"/>
      <c r="AZ67" s="55"/>
      <c r="BA67" s="55"/>
      <c r="BB67" s="55"/>
      <c r="BC67" s="55"/>
      <c r="BD67" s="55"/>
      <c r="BE67" s="55"/>
      <c r="BF67" s="59">
        <f t="shared" si="4"/>
        <v>0</v>
      </c>
      <c r="BG67" s="55"/>
      <c r="BH67" s="55"/>
      <c r="BI67" s="55"/>
      <c r="BJ67" s="55"/>
      <c r="BK67" s="59">
        <f t="shared" si="5"/>
        <v>0</v>
      </c>
      <c r="BL67" s="55"/>
      <c r="BM67" s="23" t="s">
        <v>852</v>
      </c>
      <c r="BN67" s="23" t="s">
        <v>184</v>
      </c>
      <c r="BO67" s="23" t="s">
        <v>853</v>
      </c>
      <c r="BP67" s="23" t="s">
        <v>853</v>
      </c>
      <c r="BQ67" s="23" t="s">
        <v>853</v>
      </c>
      <c r="BR67" s="23"/>
      <c r="BS67" s="57"/>
      <c r="BT67" s="135" t="s">
        <v>23</v>
      </c>
      <c r="BU67" s="58">
        <v>1</v>
      </c>
      <c r="BV67" s="57">
        <v>0</v>
      </c>
      <c r="BW67" s="57">
        <v>1</v>
      </c>
      <c r="BX67" s="57">
        <v>0</v>
      </c>
      <c r="BY67" s="57">
        <v>0</v>
      </c>
      <c r="BZ67" s="57">
        <v>0</v>
      </c>
      <c r="CA67" s="57">
        <v>0</v>
      </c>
      <c r="CB67" s="67">
        <v>1</v>
      </c>
      <c r="CC67" s="134"/>
      <c r="CD67" s="134"/>
      <c r="CE67" s="57"/>
      <c r="CF67" s="57"/>
      <c r="CG67" s="57"/>
      <c r="CH67" s="57"/>
      <c r="CI67" s="57"/>
      <c r="CJ67" s="57"/>
      <c r="CK67" s="67"/>
      <c r="CL67" s="23"/>
      <c r="CM67" s="23"/>
      <c r="CN67" s="23"/>
      <c r="CO67" s="23"/>
      <c r="CP67" s="23"/>
      <c r="CQ67" s="23"/>
      <c r="CR67" s="57"/>
      <c r="CS67" s="134"/>
      <c r="CT67" s="58"/>
      <c r="CU67" s="57"/>
      <c r="CV67" s="57"/>
      <c r="CW67" s="57"/>
      <c r="CX67" s="57"/>
      <c r="CY67" s="57"/>
      <c r="CZ67" s="57"/>
      <c r="DA67" s="67"/>
      <c r="DB67" s="23"/>
      <c r="DC67" s="23"/>
      <c r="DD67" s="57"/>
      <c r="DE67" s="57"/>
      <c r="DF67" s="57"/>
      <c r="DG67" s="57"/>
      <c r="DH67" s="57"/>
      <c r="DI67" s="57"/>
      <c r="DJ67" s="67"/>
      <c r="DK67" s="23" t="s">
        <v>849</v>
      </c>
      <c r="DL67" s="55">
        <v>0</v>
      </c>
      <c r="DM67" s="55">
        <v>0</v>
      </c>
      <c r="DN67" s="55">
        <v>0</v>
      </c>
      <c r="DO67" s="59">
        <v>0</v>
      </c>
      <c r="DP67" s="23" t="s">
        <v>849</v>
      </c>
      <c r="DQ67" s="57"/>
      <c r="DR67" s="57"/>
      <c r="DS67" s="57"/>
      <c r="DT67" s="23" t="s">
        <v>854</v>
      </c>
      <c r="DU67" s="57"/>
      <c r="DV67" s="23" t="s">
        <v>858</v>
      </c>
      <c r="DW67" s="23" t="s">
        <v>854</v>
      </c>
      <c r="DX67" s="57"/>
      <c r="DY67" s="23" t="s">
        <v>849</v>
      </c>
      <c r="DZ67" s="23" t="s">
        <v>854</v>
      </c>
      <c r="EA67" s="56"/>
      <c r="EB67" s="57"/>
      <c r="EC67" s="57"/>
      <c r="ED67" s="23"/>
      <c r="EE67" s="57"/>
      <c r="EF67" s="57"/>
      <c r="EG67" s="57"/>
      <c r="EH67" s="23">
        <v>957</v>
      </c>
      <c r="EI67" s="23"/>
      <c r="EJ67" s="23" t="s">
        <v>921</v>
      </c>
      <c r="EK67" s="23"/>
    </row>
    <row r="68" spans="2:141" s="127" customFormat="1">
      <c r="B68" s="132" t="s">
        <v>979</v>
      </c>
      <c r="C68" s="23" t="s">
        <v>980</v>
      </c>
      <c r="D68" s="23" t="s">
        <v>159</v>
      </c>
      <c r="E68" s="23" t="s">
        <v>846</v>
      </c>
      <c r="F68" s="23" t="s">
        <v>847</v>
      </c>
      <c r="G68" s="23"/>
      <c r="H68" s="23" t="s">
        <v>848</v>
      </c>
      <c r="I68" s="58">
        <v>0</v>
      </c>
      <c r="J68" s="58">
        <v>0</v>
      </c>
      <c r="K68" s="58">
        <v>1</v>
      </c>
      <c r="L68" s="58">
        <v>0</v>
      </c>
      <c r="M68" s="176"/>
      <c r="N68" s="23" t="s">
        <v>849</v>
      </c>
      <c r="O68" s="23" t="s">
        <v>850</v>
      </c>
      <c r="P68" s="23" t="s">
        <v>851</v>
      </c>
      <c r="Q68" s="56">
        <v>46083</v>
      </c>
      <c r="R68" s="133">
        <v>46143</v>
      </c>
      <c r="S68" s="133">
        <v>46573</v>
      </c>
      <c r="T68" s="133" t="s">
        <v>848</v>
      </c>
      <c r="U68" s="133">
        <v>46673</v>
      </c>
      <c r="V68" s="133" t="s">
        <v>848</v>
      </c>
      <c r="W68" s="55">
        <v>1.8128331861569169</v>
      </c>
      <c r="X68" s="55">
        <v>0.50354978876516832</v>
      </c>
      <c r="Y68" s="55">
        <v>1.6290163643083589E-3</v>
      </c>
      <c r="Z68" s="55">
        <v>1.5970740286375422E-3</v>
      </c>
      <c r="AA68" s="55">
        <v>1.3047997897940267E-4</v>
      </c>
      <c r="AB68" s="55">
        <v>0</v>
      </c>
      <c r="AC68" s="55">
        <v>0</v>
      </c>
      <c r="AD68" s="59">
        <f t="shared" si="0"/>
        <v>0.50690635913709359</v>
      </c>
      <c r="AE68" s="55">
        <v>0</v>
      </c>
      <c r="AF68" s="55"/>
      <c r="AG68" s="55"/>
      <c r="AH68" s="55"/>
      <c r="AI68" s="59">
        <f t="shared" si="1"/>
        <v>2.3197395452940106</v>
      </c>
      <c r="AJ68" s="55">
        <v>0</v>
      </c>
      <c r="AK68" s="55">
        <v>1.987374557595762</v>
      </c>
      <c r="AL68" s="55">
        <v>0.55203206026701268</v>
      </c>
      <c r="AM68" s="55">
        <v>1.8215768638154316E-3</v>
      </c>
      <c r="AN68" s="55">
        <v>1.8215759076391236E-3</v>
      </c>
      <c r="AO68" s="55">
        <v>1.5179807918341796E-4</v>
      </c>
      <c r="AP68" s="55">
        <v>0</v>
      </c>
      <c r="AQ68" s="55">
        <v>0</v>
      </c>
      <c r="AR68" s="59">
        <f t="shared" si="2"/>
        <v>0.55582701111765065</v>
      </c>
      <c r="AS68" s="55">
        <v>0</v>
      </c>
      <c r="AT68" s="55"/>
      <c r="AU68" s="55"/>
      <c r="AV68" s="55"/>
      <c r="AW68" s="59">
        <f t="shared" si="3"/>
        <v>2.5432015687134126</v>
      </c>
      <c r="AX68" s="55"/>
      <c r="AY68" s="55"/>
      <c r="AZ68" s="55"/>
      <c r="BA68" s="55"/>
      <c r="BB68" s="55"/>
      <c r="BC68" s="55"/>
      <c r="BD68" s="55"/>
      <c r="BE68" s="55"/>
      <c r="BF68" s="59">
        <f t="shared" si="4"/>
        <v>0</v>
      </c>
      <c r="BG68" s="55"/>
      <c r="BH68" s="55"/>
      <c r="BI68" s="55"/>
      <c r="BJ68" s="55"/>
      <c r="BK68" s="59">
        <f t="shared" si="5"/>
        <v>0</v>
      </c>
      <c r="BL68" s="55"/>
      <c r="BM68" s="23" t="s">
        <v>852</v>
      </c>
      <c r="BN68" s="23" t="s">
        <v>184</v>
      </c>
      <c r="BO68" s="23" t="s">
        <v>853</v>
      </c>
      <c r="BP68" s="23" t="s">
        <v>853</v>
      </c>
      <c r="BQ68" s="23" t="s">
        <v>853</v>
      </c>
      <c r="BR68" s="23"/>
      <c r="BS68" s="57"/>
      <c r="BT68" s="135" t="s">
        <v>23</v>
      </c>
      <c r="BU68" s="58">
        <v>1</v>
      </c>
      <c r="BV68" s="57">
        <v>1</v>
      </c>
      <c r="BW68" s="57">
        <v>0</v>
      </c>
      <c r="BX68" s="57">
        <v>0</v>
      </c>
      <c r="BY68" s="57">
        <v>0</v>
      </c>
      <c r="BZ68" s="57">
        <v>0</v>
      </c>
      <c r="CA68" s="57">
        <v>0</v>
      </c>
      <c r="CB68" s="67">
        <v>1</v>
      </c>
      <c r="CC68" s="134"/>
      <c r="CD68" s="134"/>
      <c r="CE68" s="57"/>
      <c r="CF68" s="57"/>
      <c r="CG68" s="57"/>
      <c r="CH68" s="57"/>
      <c r="CI68" s="57"/>
      <c r="CJ68" s="57"/>
      <c r="CK68" s="67"/>
      <c r="CL68" s="23"/>
      <c r="CM68" s="23"/>
      <c r="CN68" s="23"/>
      <c r="CO68" s="23"/>
      <c r="CP68" s="23"/>
      <c r="CQ68" s="23"/>
      <c r="CR68" s="57"/>
      <c r="CS68" s="134"/>
      <c r="CT68" s="58"/>
      <c r="CU68" s="57"/>
      <c r="CV68" s="57"/>
      <c r="CW68" s="57"/>
      <c r="CX68" s="57"/>
      <c r="CY68" s="57"/>
      <c r="CZ68" s="57"/>
      <c r="DA68" s="67"/>
      <c r="DB68" s="23"/>
      <c r="DC68" s="23"/>
      <c r="DD68" s="57"/>
      <c r="DE68" s="57"/>
      <c r="DF68" s="57"/>
      <c r="DG68" s="57"/>
      <c r="DH68" s="57"/>
      <c r="DI68" s="57"/>
      <c r="DJ68" s="67"/>
      <c r="DK68" s="23" t="s">
        <v>849</v>
      </c>
      <c r="DL68" s="55">
        <v>0</v>
      </c>
      <c r="DM68" s="55">
        <v>1.8128331861569169</v>
      </c>
      <c r="DN68" s="55">
        <v>0.50690635913709359</v>
      </c>
      <c r="DO68" s="59">
        <v>2.3197395452940106</v>
      </c>
      <c r="DP68" s="23" t="s">
        <v>849</v>
      </c>
      <c r="DQ68" s="57"/>
      <c r="DR68" s="57"/>
      <c r="DS68" s="57"/>
      <c r="DT68" s="23" t="s">
        <v>854</v>
      </c>
      <c r="DU68" s="57"/>
      <c r="DV68" s="23" t="s">
        <v>858</v>
      </c>
      <c r="DW68" s="23" t="s">
        <v>854</v>
      </c>
      <c r="DX68" s="57"/>
      <c r="DY68" s="23" t="s">
        <v>849</v>
      </c>
      <c r="DZ68" s="23" t="s">
        <v>854</v>
      </c>
      <c r="EA68" s="56"/>
      <c r="EB68" s="57"/>
      <c r="EC68" s="57"/>
      <c r="ED68" s="23"/>
      <c r="EE68" s="57"/>
      <c r="EF68" s="57"/>
      <c r="EG68" s="57"/>
      <c r="EH68" s="23">
        <v>957</v>
      </c>
      <c r="EI68" s="23"/>
      <c r="EJ68" s="23" t="s">
        <v>921</v>
      </c>
      <c r="EK68" s="23"/>
    </row>
    <row r="69" spans="2:141" s="127" customFormat="1">
      <c r="B69" s="132" t="s">
        <v>981</v>
      </c>
      <c r="C69" s="23" t="s">
        <v>982</v>
      </c>
      <c r="D69" s="23" t="s">
        <v>159</v>
      </c>
      <c r="E69" s="23" t="s">
        <v>846</v>
      </c>
      <c r="F69" s="23" t="s">
        <v>847</v>
      </c>
      <c r="G69" s="23"/>
      <c r="H69" s="23" t="s">
        <v>848</v>
      </c>
      <c r="I69" s="58">
        <v>0</v>
      </c>
      <c r="J69" s="58">
        <v>0</v>
      </c>
      <c r="K69" s="58">
        <v>1</v>
      </c>
      <c r="L69" s="58">
        <v>0</v>
      </c>
      <c r="M69" s="176"/>
      <c r="N69" s="23" t="s">
        <v>849</v>
      </c>
      <c r="O69" s="23" t="s">
        <v>850</v>
      </c>
      <c r="P69" s="23" t="s">
        <v>983</v>
      </c>
      <c r="Q69" s="56">
        <v>44287</v>
      </c>
      <c r="R69" s="133">
        <v>44287</v>
      </c>
      <c r="S69" s="133">
        <v>45622</v>
      </c>
      <c r="T69" s="133" t="s">
        <v>848</v>
      </c>
      <c r="U69" s="133">
        <v>45666</v>
      </c>
      <c r="V69" s="133" t="s">
        <v>848</v>
      </c>
      <c r="W69" s="55">
        <v>9.4426796464950002E-2</v>
      </c>
      <c r="X69" s="55">
        <v>1.7461692222152215E-4</v>
      </c>
      <c r="Y69" s="55">
        <v>1.7119358134514277E-4</v>
      </c>
      <c r="Z69" s="55">
        <v>1.1189105618946473E-4</v>
      </c>
      <c r="AA69" s="55">
        <v>0</v>
      </c>
      <c r="AB69" s="55">
        <v>0</v>
      </c>
      <c r="AC69" s="55">
        <v>0</v>
      </c>
      <c r="AD69" s="59">
        <f t="shared" si="0"/>
        <v>4.5770155975612966E-4</v>
      </c>
      <c r="AE69" s="55">
        <v>0</v>
      </c>
      <c r="AF69" s="55"/>
      <c r="AG69" s="55"/>
      <c r="AH69" s="55"/>
      <c r="AI69" s="59">
        <f t="shared" si="1"/>
        <v>9.4884498024706138E-2</v>
      </c>
      <c r="AJ69" s="55">
        <v>0</v>
      </c>
      <c r="AK69" s="55">
        <v>0.10351830178459194</v>
      </c>
      <c r="AL69" s="55">
        <v>1.9142921212977657E-4</v>
      </c>
      <c r="AM69" s="55">
        <v>1.9142979398148517E-4</v>
      </c>
      <c r="AN69" s="55">
        <v>1.2761966482474253E-4</v>
      </c>
      <c r="AO69" s="55">
        <v>0</v>
      </c>
      <c r="AP69" s="55">
        <v>0</v>
      </c>
      <c r="AQ69" s="55">
        <v>0</v>
      </c>
      <c r="AR69" s="59">
        <f t="shared" si="2"/>
        <v>5.1047867093600421E-4</v>
      </c>
      <c r="AS69" s="55">
        <v>0</v>
      </c>
      <c r="AT69" s="55"/>
      <c r="AU69" s="55"/>
      <c r="AV69" s="55"/>
      <c r="AW69" s="59">
        <f t="shared" si="3"/>
        <v>0.10402878045552795</v>
      </c>
      <c r="AX69" s="55"/>
      <c r="AY69" s="55"/>
      <c r="AZ69" s="55"/>
      <c r="BA69" s="55"/>
      <c r="BB69" s="55"/>
      <c r="BC69" s="55"/>
      <c r="BD69" s="55"/>
      <c r="BE69" s="55"/>
      <c r="BF69" s="59">
        <f t="shared" si="4"/>
        <v>0</v>
      </c>
      <c r="BG69" s="55"/>
      <c r="BH69" s="55"/>
      <c r="BI69" s="55"/>
      <c r="BJ69" s="55"/>
      <c r="BK69" s="59">
        <f t="shared" si="5"/>
        <v>0</v>
      </c>
      <c r="BL69" s="55"/>
      <c r="BM69" s="23" t="s">
        <v>852</v>
      </c>
      <c r="BN69" s="23" t="s">
        <v>184</v>
      </c>
      <c r="BO69" s="23" t="s">
        <v>853</v>
      </c>
      <c r="BP69" s="23" t="s">
        <v>853</v>
      </c>
      <c r="BQ69" s="23" t="s">
        <v>853</v>
      </c>
      <c r="BR69" s="23"/>
      <c r="BS69" s="57"/>
      <c r="BT69" s="135" t="s">
        <v>23</v>
      </c>
      <c r="BU69" s="58">
        <v>1</v>
      </c>
      <c r="BV69" s="57">
        <v>0</v>
      </c>
      <c r="BW69" s="57">
        <v>0</v>
      </c>
      <c r="BX69" s="57">
        <v>0</v>
      </c>
      <c r="BY69" s="57">
        <v>0</v>
      </c>
      <c r="BZ69" s="57">
        <v>0</v>
      </c>
      <c r="CA69" s="57">
        <v>0</v>
      </c>
      <c r="CB69" s="67">
        <v>0</v>
      </c>
      <c r="CC69" s="134"/>
      <c r="CD69" s="134"/>
      <c r="CE69" s="57"/>
      <c r="CF69" s="57"/>
      <c r="CG69" s="57"/>
      <c r="CH69" s="57"/>
      <c r="CI69" s="57"/>
      <c r="CJ69" s="57"/>
      <c r="CK69" s="67"/>
      <c r="CL69" s="23"/>
      <c r="CM69" s="23"/>
      <c r="CN69" s="23"/>
      <c r="CO69" s="23"/>
      <c r="CP69" s="23"/>
      <c r="CQ69" s="23"/>
      <c r="CR69" s="57"/>
      <c r="CS69" s="134"/>
      <c r="CT69" s="58"/>
      <c r="CU69" s="57"/>
      <c r="CV69" s="57"/>
      <c r="CW69" s="57"/>
      <c r="CX69" s="57"/>
      <c r="CY69" s="57"/>
      <c r="CZ69" s="57"/>
      <c r="DA69" s="67"/>
      <c r="DB69" s="23"/>
      <c r="DC69" s="23"/>
      <c r="DD69" s="57"/>
      <c r="DE69" s="57"/>
      <c r="DF69" s="57"/>
      <c r="DG69" s="57"/>
      <c r="DH69" s="57"/>
      <c r="DI69" s="57"/>
      <c r="DJ69" s="67"/>
      <c r="DK69" s="23" t="s">
        <v>849</v>
      </c>
      <c r="DL69" s="55">
        <v>0</v>
      </c>
      <c r="DM69" s="55">
        <v>9.4426796464950002E-2</v>
      </c>
      <c r="DN69" s="55">
        <v>4.5770155975612966E-4</v>
      </c>
      <c r="DO69" s="59">
        <v>9.4884498024706138E-2</v>
      </c>
      <c r="DP69" s="23" t="s">
        <v>849</v>
      </c>
      <c r="DQ69" s="57"/>
      <c r="DR69" s="57"/>
      <c r="DS69" s="57"/>
      <c r="DT69" s="23" t="s">
        <v>854</v>
      </c>
      <c r="DU69" s="57"/>
      <c r="DV69" s="23" t="s">
        <v>858</v>
      </c>
      <c r="DW69" s="23" t="s">
        <v>854</v>
      </c>
      <c r="DX69" s="57"/>
      <c r="DY69" s="23" t="s">
        <v>849</v>
      </c>
      <c r="DZ69" s="23" t="s">
        <v>854</v>
      </c>
      <c r="EA69" s="56"/>
      <c r="EB69" s="57"/>
      <c r="EC69" s="57"/>
      <c r="ED69" s="23"/>
      <c r="EE69" s="57"/>
      <c r="EF69" s="57"/>
      <c r="EG69" s="57"/>
      <c r="EH69" s="23">
        <v>957</v>
      </c>
      <c r="EI69" s="23"/>
      <c r="EJ69" s="23" t="s">
        <v>921</v>
      </c>
      <c r="EK69" s="23"/>
    </row>
    <row r="70" spans="2:141" s="127" customFormat="1">
      <c r="B70" s="132" t="s">
        <v>984</v>
      </c>
      <c r="C70" s="23" t="s">
        <v>985</v>
      </c>
      <c r="D70" s="23" t="s">
        <v>159</v>
      </c>
      <c r="E70" s="23" t="s">
        <v>846</v>
      </c>
      <c r="F70" s="23" t="s">
        <v>847</v>
      </c>
      <c r="G70" s="23"/>
      <c r="H70" s="23" t="s">
        <v>848</v>
      </c>
      <c r="I70" s="58">
        <v>0</v>
      </c>
      <c r="J70" s="58">
        <v>0</v>
      </c>
      <c r="K70" s="58">
        <v>1</v>
      </c>
      <c r="L70" s="58">
        <v>0</v>
      </c>
      <c r="M70" s="176"/>
      <c r="N70" s="23" t="s">
        <v>849</v>
      </c>
      <c r="O70" s="23" t="s">
        <v>850</v>
      </c>
      <c r="P70" s="23" t="s">
        <v>851</v>
      </c>
      <c r="Q70" s="56">
        <v>46650</v>
      </c>
      <c r="R70" s="133">
        <v>46738</v>
      </c>
      <c r="S70" s="133">
        <v>47203</v>
      </c>
      <c r="T70" s="133" t="s">
        <v>848</v>
      </c>
      <c r="U70" s="133">
        <v>47329</v>
      </c>
      <c r="V70" s="133" t="s">
        <v>848</v>
      </c>
      <c r="W70" s="55">
        <v>0</v>
      </c>
      <c r="X70" s="55">
        <v>0</v>
      </c>
      <c r="Y70" s="55">
        <v>0</v>
      </c>
      <c r="Z70" s="55">
        <v>0.16971826260460532</v>
      </c>
      <c r="AA70" s="55">
        <v>0.33943652520921064</v>
      </c>
      <c r="AB70" s="55">
        <v>0.50915478781381596</v>
      </c>
      <c r="AC70" s="55">
        <v>0.67887305041842128</v>
      </c>
      <c r="AD70" s="59">
        <f t="shared" si="0"/>
        <v>1.6971826260460532</v>
      </c>
      <c r="AE70" s="55">
        <v>0</v>
      </c>
      <c r="AF70" s="55"/>
      <c r="AG70" s="55"/>
      <c r="AH70" s="55"/>
      <c r="AI70" s="59">
        <f t="shared" si="1"/>
        <v>1.6971826260460532</v>
      </c>
      <c r="AJ70" s="55">
        <v>0</v>
      </c>
      <c r="AK70" s="55">
        <v>0</v>
      </c>
      <c r="AL70" s="55">
        <v>0</v>
      </c>
      <c r="AM70" s="55">
        <v>0</v>
      </c>
      <c r="AN70" s="55">
        <v>0.19357568447259627</v>
      </c>
      <c r="AO70" s="55">
        <v>0.3948943963240964</v>
      </c>
      <c r="AP70" s="55">
        <v>0.60418842637586756</v>
      </c>
      <c r="AQ70" s="55">
        <v>0.82169625987117989</v>
      </c>
      <c r="AR70" s="59">
        <f t="shared" si="2"/>
        <v>2.0143547670437401</v>
      </c>
      <c r="AS70" s="55">
        <v>0</v>
      </c>
      <c r="AT70" s="55"/>
      <c r="AU70" s="55"/>
      <c r="AV70" s="55"/>
      <c r="AW70" s="59">
        <f t="shared" si="3"/>
        <v>2.0143547670437401</v>
      </c>
      <c r="AX70" s="55"/>
      <c r="AY70" s="55"/>
      <c r="AZ70" s="55"/>
      <c r="BA70" s="55"/>
      <c r="BB70" s="55"/>
      <c r="BC70" s="55"/>
      <c r="BD70" s="55"/>
      <c r="BE70" s="55"/>
      <c r="BF70" s="59">
        <f t="shared" si="4"/>
        <v>0</v>
      </c>
      <c r="BG70" s="55"/>
      <c r="BH70" s="55"/>
      <c r="BI70" s="55"/>
      <c r="BJ70" s="55"/>
      <c r="BK70" s="59">
        <f t="shared" si="5"/>
        <v>0</v>
      </c>
      <c r="BL70" s="55"/>
      <c r="BM70" s="23" t="s">
        <v>852</v>
      </c>
      <c r="BN70" s="23" t="s">
        <v>184</v>
      </c>
      <c r="BO70" s="23" t="s">
        <v>853</v>
      </c>
      <c r="BP70" s="23" t="s">
        <v>853</v>
      </c>
      <c r="BQ70" s="23" t="s">
        <v>853</v>
      </c>
      <c r="BR70" s="23"/>
      <c r="BS70" s="57"/>
      <c r="BT70" s="135" t="s">
        <v>23</v>
      </c>
      <c r="BU70" s="58">
        <v>1</v>
      </c>
      <c r="BV70" s="57">
        <v>0</v>
      </c>
      <c r="BW70" s="57">
        <v>0</v>
      </c>
      <c r="BX70" s="57">
        <v>0</v>
      </c>
      <c r="BY70" s="57">
        <v>0</v>
      </c>
      <c r="BZ70" s="57">
        <v>0</v>
      </c>
      <c r="CA70" s="57">
        <v>0</v>
      </c>
      <c r="CB70" s="67">
        <v>0</v>
      </c>
      <c r="CC70" s="134"/>
      <c r="CD70" s="134"/>
      <c r="CE70" s="57"/>
      <c r="CF70" s="57"/>
      <c r="CG70" s="57"/>
      <c r="CH70" s="57"/>
      <c r="CI70" s="57"/>
      <c r="CJ70" s="57"/>
      <c r="CK70" s="67"/>
      <c r="CL70" s="23"/>
      <c r="CM70" s="23"/>
      <c r="CN70" s="23"/>
      <c r="CO70" s="23"/>
      <c r="CP70" s="23"/>
      <c r="CQ70" s="23"/>
      <c r="CR70" s="57"/>
      <c r="CS70" s="134"/>
      <c r="CT70" s="58"/>
      <c r="CU70" s="57"/>
      <c r="CV70" s="57"/>
      <c r="CW70" s="57"/>
      <c r="CX70" s="57"/>
      <c r="CY70" s="57"/>
      <c r="CZ70" s="57"/>
      <c r="DA70" s="67"/>
      <c r="DB70" s="23"/>
      <c r="DC70" s="23"/>
      <c r="DD70" s="57"/>
      <c r="DE70" s="57"/>
      <c r="DF70" s="57"/>
      <c r="DG70" s="57"/>
      <c r="DH70" s="57"/>
      <c r="DI70" s="57"/>
      <c r="DJ70" s="67"/>
      <c r="DK70" s="23" t="s">
        <v>849</v>
      </c>
      <c r="DL70" s="55">
        <v>0</v>
      </c>
      <c r="DM70" s="55">
        <v>0</v>
      </c>
      <c r="DN70" s="55">
        <v>0</v>
      </c>
      <c r="DO70" s="59">
        <v>0</v>
      </c>
      <c r="DP70" s="23" t="s">
        <v>849</v>
      </c>
      <c r="DQ70" s="57"/>
      <c r="DR70" s="57"/>
      <c r="DS70" s="57"/>
      <c r="DT70" s="23" t="s">
        <v>854</v>
      </c>
      <c r="DU70" s="57"/>
      <c r="DV70" s="23" t="s">
        <v>858</v>
      </c>
      <c r="DW70" s="23" t="s">
        <v>854</v>
      </c>
      <c r="DX70" s="57"/>
      <c r="DY70" s="23" t="s">
        <v>849</v>
      </c>
      <c r="DZ70" s="23" t="s">
        <v>854</v>
      </c>
      <c r="EA70" s="56"/>
      <c r="EB70" s="57"/>
      <c r="EC70" s="57"/>
      <c r="ED70" s="23"/>
      <c r="EE70" s="57"/>
      <c r="EF70" s="57"/>
      <c r="EG70" s="57"/>
      <c r="EH70" s="23">
        <v>957</v>
      </c>
      <c r="EI70" s="23"/>
      <c r="EJ70" s="23" t="s">
        <v>921</v>
      </c>
      <c r="EK70" s="23"/>
    </row>
    <row r="71" spans="2:141" s="127" customFormat="1">
      <c r="B71" s="132" t="s">
        <v>986</v>
      </c>
      <c r="C71" s="23" t="s">
        <v>987</v>
      </c>
      <c r="D71" s="23" t="s">
        <v>159</v>
      </c>
      <c r="E71" s="23" t="s">
        <v>846</v>
      </c>
      <c r="F71" s="23" t="s">
        <v>847</v>
      </c>
      <c r="G71" s="23"/>
      <c r="H71" s="23" t="s">
        <v>848</v>
      </c>
      <c r="I71" s="58">
        <v>0</v>
      </c>
      <c r="J71" s="58">
        <v>0</v>
      </c>
      <c r="K71" s="58">
        <v>1</v>
      </c>
      <c r="L71" s="58">
        <v>0</v>
      </c>
      <c r="M71" s="176"/>
      <c r="N71" s="23" t="s">
        <v>849</v>
      </c>
      <c r="O71" s="23" t="s">
        <v>850</v>
      </c>
      <c r="P71" s="23" t="s">
        <v>851</v>
      </c>
      <c r="Q71" s="56">
        <v>46650</v>
      </c>
      <c r="R71" s="133">
        <v>46738</v>
      </c>
      <c r="S71" s="133">
        <v>47203</v>
      </c>
      <c r="T71" s="133" t="s">
        <v>848</v>
      </c>
      <c r="U71" s="133">
        <v>47329</v>
      </c>
      <c r="V71" s="133" t="s">
        <v>848</v>
      </c>
      <c r="W71" s="55">
        <v>0</v>
      </c>
      <c r="X71" s="55">
        <v>0</v>
      </c>
      <c r="Y71" s="55">
        <v>0</v>
      </c>
      <c r="Z71" s="55">
        <v>0.17022573244437292</v>
      </c>
      <c r="AA71" s="55">
        <v>0.34045146488874584</v>
      </c>
      <c r="AB71" s="55">
        <v>0.51067719733311878</v>
      </c>
      <c r="AC71" s="55">
        <v>0.68090292977749167</v>
      </c>
      <c r="AD71" s="59">
        <f t="shared" si="0"/>
        <v>1.7022573244437291</v>
      </c>
      <c r="AE71" s="55">
        <v>0</v>
      </c>
      <c r="AF71" s="55"/>
      <c r="AG71" s="55"/>
      <c r="AH71" s="55"/>
      <c r="AI71" s="59">
        <f t="shared" si="1"/>
        <v>1.7022573244437291</v>
      </c>
      <c r="AJ71" s="55">
        <v>0</v>
      </c>
      <c r="AK71" s="55">
        <v>0</v>
      </c>
      <c r="AL71" s="55">
        <v>0</v>
      </c>
      <c r="AM71" s="55">
        <v>0</v>
      </c>
      <c r="AN71" s="55">
        <v>0.1941544897235731</v>
      </c>
      <c r="AO71" s="55">
        <v>0.39607515903608914</v>
      </c>
      <c r="AP71" s="55">
        <v>0.60599499332521656</v>
      </c>
      <c r="AQ71" s="55">
        <v>0.82415319092229433</v>
      </c>
      <c r="AR71" s="59">
        <f t="shared" si="2"/>
        <v>2.0203778330071733</v>
      </c>
      <c r="AS71" s="55">
        <v>0</v>
      </c>
      <c r="AT71" s="55"/>
      <c r="AU71" s="55"/>
      <c r="AV71" s="55"/>
      <c r="AW71" s="59">
        <f t="shared" si="3"/>
        <v>2.0203778330071733</v>
      </c>
      <c r="AX71" s="55"/>
      <c r="AY71" s="55"/>
      <c r="AZ71" s="55"/>
      <c r="BA71" s="55"/>
      <c r="BB71" s="55"/>
      <c r="BC71" s="55"/>
      <c r="BD71" s="55"/>
      <c r="BE71" s="55"/>
      <c r="BF71" s="59">
        <f t="shared" si="4"/>
        <v>0</v>
      </c>
      <c r="BG71" s="55"/>
      <c r="BH71" s="55"/>
      <c r="BI71" s="55"/>
      <c r="BJ71" s="55"/>
      <c r="BK71" s="59">
        <f t="shared" si="5"/>
        <v>0</v>
      </c>
      <c r="BL71" s="55"/>
      <c r="BM71" s="23" t="s">
        <v>852</v>
      </c>
      <c r="BN71" s="23" t="s">
        <v>184</v>
      </c>
      <c r="BO71" s="23" t="s">
        <v>853</v>
      </c>
      <c r="BP71" s="23" t="s">
        <v>853</v>
      </c>
      <c r="BQ71" s="23" t="s">
        <v>853</v>
      </c>
      <c r="BR71" s="23"/>
      <c r="BS71" s="57"/>
      <c r="BT71" s="135" t="s">
        <v>23</v>
      </c>
      <c r="BU71" s="58">
        <v>1</v>
      </c>
      <c r="BV71" s="57">
        <v>0</v>
      </c>
      <c r="BW71" s="57">
        <v>0</v>
      </c>
      <c r="BX71" s="57">
        <v>0</v>
      </c>
      <c r="BY71" s="57">
        <v>0</v>
      </c>
      <c r="BZ71" s="57">
        <v>0</v>
      </c>
      <c r="CA71" s="57">
        <v>0</v>
      </c>
      <c r="CB71" s="67">
        <v>0</v>
      </c>
      <c r="CC71" s="134"/>
      <c r="CD71" s="134"/>
      <c r="CE71" s="57"/>
      <c r="CF71" s="57"/>
      <c r="CG71" s="57"/>
      <c r="CH71" s="57"/>
      <c r="CI71" s="57"/>
      <c r="CJ71" s="57"/>
      <c r="CK71" s="67"/>
      <c r="CL71" s="23"/>
      <c r="CM71" s="23"/>
      <c r="CN71" s="23"/>
      <c r="CO71" s="23"/>
      <c r="CP71" s="23"/>
      <c r="CQ71" s="23"/>
      <c r="CR71" s="57"/>
      <c r="CS71" s="134"/>
      <c r="CT71" s="58"/>
      <c r="CU71" s="57"/>
      <c r="CV71" s="57"/>
      <c r="CW71" s="57"/>
      <c r="CX71" s="57"/>
      <c r="CY71" s="57"/>
      <c r="CZ71" s="57"/>
      <c r="DA71" s="67"/>
      <c r="DB71" s="23"/>
      <c r="DC71" s="23"/>
      <c r="DD71" s="57"/>
      <c r="DE71" s="57"/>
      <c r="DF71" s="57"/>
      <c r="DG71" s="57"/>
      <c r="DH71" s="57"/>
      <c r="DI71" s="57"/>
      <c r="DJ71" s="67"/>
      <c r="DK71" s="23" t="s">
        <v>849</v>
      </c>
      <c r="DL71" s="55">
        <v>0</v>
      </c>
      <c r="DM71" s="55">
        <v>0</v>
      </c>
      <c r="DN71" s="55">
        <v>0</v>
      </c>
      <c r="DO71" s="59">
        <v>0</v>
      </c>
      <c r="DP71" s="23" t="s">
        <v>849</v>
      </c>
      <c r="DQ71" s="57"/>
      <c r="DR71" s="57"/>
      <c r="DS71" s="57"/>
      <c r="DT71" s="23" t="s">
        <v>854</v>
      </c>
      <c r="DU71" s="57"/>
      <c r="DV71" s="23" t="s">
        <v>858</v>
      </c>
      <c r="DW71" s="23" t="s">
        <v>854</v>
      </c>
      <c r="DX71" s="57"/>
      <c r="DY71" s="23" t="s">
        <v>849</v>
      </c>
      <c r="DZ71" s="23" t="s">
        <v>854</v>
      </c>
      <c r="EA71" s="56"/>
      <c r="EB71" s="57"/>
      <c r="EC71" s="57"/>
      <c r="ED71" s="23"/>
      <c r="EE71" s="57"/>
      <c r="EF71" s="57"/>
      <c r="EG71" s="57"/>
      <c r="EH71" s="23">
        <v>957</v>
      </c>
      <c r="EI71" s="23"/>
      <c r="EJ71" s="23" t="s">
        <v>921</v>
      </c>
      <c r="EK71" s="23"/>
    </row>
    <row r="72" spans="2:141" s="127" customFormat="1">
      <c r="B72" s="132" t="s">
        <v>988</v>
      </c>
      <c r="C72" s="23" t="s">
        <v>989</v>
      </c>
      <c r="D72" s="23" t="s">
        <v>159</v>
      </c>
      <c r="E72" s="23" t="s">
        <v>846</v>
      </c>
      <c r="F72" s="23" t="s">
        <v>847</v>
      </c>
      <c r="G72" s="23"/>
      <c r="H72" s="23" t="s">
        <v>848</v>
      </c>
      <c r="I72" s="58">
        <v>0</v>
      </c>
      <c r="J72" s="58">
        <v>0</v>
      </c>
      <c r="K72" s="58">
        <v>1</v>
      </c>
      <c r="L72" s="58">
        <v>0</v>
      </c>
      <c r="M72" s="176"/>
      <c r="N72" s="23" t="s">
        <v>849</v>
      </c>
      <c r="O72" s="23" t="s">
        <v>850</v>
      </c>
      <c r="P72" s="23" t="s">
        <v>851</v>
      </c>
      <c r="Q72" s="56">
        <v>46619</v>
      </c>
      <c r="R72" s="133">
        <v>46709</v>
      </c>
      <c r="S72" s="133">
        <v>47172</v>
      </c>
      <c r="T72" s="133" t="s">
        <v>848</v>
      </c>
      <c r="U72" s="133">
        <v>47298</v>
      </c>
      <c r="V72" s="133" t="s">
        <v>848</v>
      </c>
      <c r="W72" s="55">
        <v>0</v>
      </c>
      <c r="X72" s="55">
        <v>0</v>
      </c>
      <c r="Y72" s="55">
        <v>0</v>
      </c>
      <c r="Z72" s="55">
        <v>0.17022573244437292</v>
      </c>
      <c r="AA72" s="55">
        <v>0.34045146488874584</v>
      </c>
      <c r="AB72" s="55">
        <v>0.51067719733311878</v>
      </c>
      <c r="AC72" s="55">
        <v>0.68090292977749167</v>
      </c>
      <c r="AD72" s="59">
        <f t="shared" si="0"/>
        <v>1.7022573244437291</v>
      </c>
      <c r="AE72" s="55">
        <v>0</v>
      </c>
      <c r="AF72" s="55"/>
      <c r="AG72" s="55"/>
      <c r="AH72" s="55"/>
      <c r="AI72" s="59">
        <f t="shared" si="1"/>
        <v>1.7022573244437291</v>
      </c>
      <c r="AJ72" s="55">
        <v>0</v>
      </c>
      <c r="AK72" s="55">
        <v>0</v>
      </c>
      <c r="AL72" s="55">
        <v>0</v>
      </c>
      <c r="AM72" s="55">
        <v>0</v>
      </c>
      <c r="AN72" s="55">
        <v>0.1941544897235731</v>
      </c>
      <c r="AO72" s="55">
        <v>0.39607515903608914</v>
      </c>
      <c r="AP72" s="55">
        <v>0.60599499332521656</v>
      </c>
      <c r="AQ72" s="55">
        <v>0.82415319092229433</v>
      </c>
      <c r="AR72" s="59">
        <f t="shared" si="2"/>
        <v>2.0203778330071733</v>
      </c>
      <c r="AS72" s="55">
        <v>0</v>
      </c>
      <c r="AT72" s="55"/>
      <c r="AU72" s="55"/>
      <c r="AV72" s="55"/>
      <c r="AW72" s="59">
        <f t="shared" si="3"/>
        <v>2.0203778330071733</v>
      </c>
      <c r="AX72" s="55"/>
      <c r="AY72" s="55"/>
      <c r="AZ72" s="55"/>
      <c r="BA72" s="55"/>
      <c r="BB72" s="55"/>
      <c r="BC72" s="55"/>
      <c r="BD72" s="55"/>
      <c r="BE72" s="55"/>
      <c r="BF72" s="59">
        <f t="shared" si="4"/>
        <v>0</v>
      </c>
      <c r="BG72" s="55"/>
      <c r="BH72" s="55"/>
      <c r="BI72" s="55"/>
      <c r="BJ72" s="55"/>
      <c r="BK72" s="59">
        <f t="shared" si="5"/>
        <v>0</v>
      </c>
      <c r="BL72" s="55"/>
      <c r="BM72" s="23" t="s">
        <v>852</v>
      </c>
      <c r="BN72" s="23" t="s">
        <v>184</v>
      </c>
      <c r="BO72" s="23" t="s">
        <v>853</v>
      </c>
      <c r="BP72" s="23" t="s">
        <v>853</v>
      </c>
      <c r="BQ72" s="23" t="s">
        <v>853</v>
      </c>
      <c r="BR72" s="23"/>
      <c r="BS72" s="57"/>
      <c r="BT72" s="135" t="s">
        <v>23</v>
      </c>
      <c r="BU72" s="58">
        <v>1</v>
      </c>
      <c r="BV72" s="57">
        <v>0</v>
      </c>
      <c r="BW72" s="57">
        <v>0</v>
      </c>
      <c r="BX72" s="57">
        <v>0</v>
      </c>
      <c r="BY72" s="57">
        <v>0</v>
      </c>
      <c r="BZ72" s="57">
        <v>0</v>
      </c>
      <c r="CA72" s="57">
        <v>0</v>
      </c>
      <c r="CB72" s="67">
        <v>0</v>
      </c>
      <c r="CC72" s="134"/>
      <c r="CD72" s="134"/>
      <c r="CE72" s="57"/>
      <c r="CF72" s="57"/>
      <c r="CG72" s="57"/>
      <c r="CH72" s="57"/>
      <c r="CI72" s="57"/>
      <c r="CJ72" s="57"/>
      <c r="CK72" s="67"/>
      <c r="CL72" s="23"/>
      <c r="CM72" s="23"/>
      <c r="CN72" s="23"/>
      <c r="CO72" s="23"/>
      <c r="CP72" s="23"/>
      <c r="CQ72" s="23"/>
      <c r="CR72" s="57"/>
      <c r="CS72" s="134"/>
      <c r="CT72" s="58"/>
      <c r="CU72" s="57"/>
      <c r="CV72" s="57"/>
      <c r="CW72" s="57"/>
      <c r="CX72" s="57"/>
      <c r="CY72" s="57"/>
      <c r="CZ72" s="57"/>
      <c r="DA72" s="67"/>
      <c r="DB72" s="23"/>
      <c r="DC72" s="23"/>
      <c r="DD72" s="57"/>
      <c r="DE72" s="57"/>
      <c r="DF72" s="57"/>
      <c r="DG72" s="57"/>
      <c r="DH72" s="57"/>
      <c r="DI72" s="57"/>
      <c r="DJ72" s="67"/>
      <c r="DK72" s="23" t="s">
        <v>849</v>
      </c>
      <c r="DL72" s="55">
        <v>0</v>
      </c>
      <c r="DM72" s="55">
        <v>0</v>
      </c>
      <c r="DN72" s="55">
        <v>0</v>
      </c>
      <c r="DO72" s="59">
        <v>0</v>
      </c>
      <c r="DP72" s="23" t="s">
        <v>849</v>
      </c>
      <c r="DQ72" s="57"/>
      <c r="DR72" s="57"/>
      <c r="DS72" s="57"/>
      <c r="DT72" s="23" t="s">
        <v>854</v>
      </c>
      <c r="DU72" s="57"/>
      <c r="DV72" s="23" t="s">
        <v>858</v>
      </c>
      <c r="DW72" s="23" t="s">
        <v>854</v>
      </c>
      <c r="DX72" s="57"/>
      <c r="DY72" s="23" t="s">
        <v>849</v>
      </c>
      <c r="DZ72" s="23" t="s">
        <v>854</v>
      </c>
      <c r="EA72" s="56"/>
      <c r="EB72" s="57"/>
      <c r="EC72" s="57"/>
      <c r="ED72" s="23"/>
      <c r="EE72" s="57"/>
      <c r="EF72" s="57"/>
      <c r="EG72" s="57"/>
      <c r="EH72" s="23">
        <v>957</v>
      </c>
      <c r="EI72" s="23"/>
      <c r="EJ72" s="23" t="s">
        <v>921</v>
      </c>
      <c r="EK72" s="23"/>
    </row>
    <row r="73" spans="2:141" s="127" customFormat="1">
      <c r="B73" s="132" t="s">
        <v>990</v>
      </c>
      <c r="C73" s="23" t="s">
        <v>991</v>
      </c>
      <c r="D73" s="23" t="s">
        <v>159</v>
      </c>
      <c r="E73" s="23" t="s">
        <v>846</v>
      </c>
      <c r="F73" s="23" t="s">
        <v>847</v>
      </c>
      <c r="G73" s="23"/>
      <c r="H73" s="23" t="s">
        <v>848</v>
      </c>
      <c r="I73" s="58">
        <v>0</v>
      </c>
      <c r="J73" s="58">
        <v>0</v>
      </c>
      <c r="K73" s="58">
        <v>1</v>
      </c>
      <c r="L73" s="58">
        <v>0</v>
      </c>
      <c r="M73" s="176"/>
      <c r="N73" s="23" t="s">
        <v>849</v>
      </c>
      <c r="O73" s="23" t="s">
        <v>850</v>
      </c>
      <c r="P73" s="23" t="s">
        <v>851</v>
      </c>
      <c r="Q73" s="56">
        <v>46377</v>
      </c>
      <c r="R73" s="133">
        <v>46433</v>
      </c>
      <c r="S73" s="133">
        <v>46890</v>
      </c>
      <c r="T73" s="133" t="s">
        <v>848</v>
      </c>
      <c r="U73" s="133">
        <v>47016</v>
      </c>
      <c r="V73" s="133" t="s">
        <v>848</v>
      </c>
      <c r="W73" s="55">
        <v>0.71206288431090392</v>
      </c>
      <c r="X73" s="55">
        <v>1.2877397808710564</v>
      </c>
      <c r="Y73" s="55">
        <v>0.21041499679726772</v>
      </c>
      <c r="Z73" s="55">
        <v>0</v>
      </c>
      <c r="AA73" s="55">
        <v>0</v>
      </c>
      <c r="AB73" s="55">
        <v>0</v>
      </c>
      <c r="AC73" s="55">
        <v>0</v>
      </c>
      <c r="AD73" s="59">
        <f t="shared" si="0"/>
        <v>1.4981547776683242</v>
      </c>
      <c r="AE73" s="55">
        <v>0</v>
      </c>
      <c r="AF73" s="55"/>
      <c r="AG73" s="55"/>
      <c r="AH73" s="55"/>
      <c r="AI73" s="59">
        <f t="shared" si="1"/>
        <v>2.210217661979228</v>
      </c>
      <c r="AJ73" s="55">
        <v>0</v>
      </c>
      <c r="AK73" s="55">
        <v>0.78062100280044866</v>
      </c>
      <c r="AL73" s="55">
        <v>1.4117246401101329</v>
      </c>
      <c r="AM73" s="55">
        <v>0.23528743993215528</v>
      </c>
      <c r="AN73" s="55">
        <v>0</v>
      </c>
      <c r="AO73" s="55">
        <v>0</v>
      </c>
      <c r="AP73" s="55">
        <v>0</v>
      </c>
      <c r="AQ73" s="55">
        <v>0</v>
      </c>
      <c r="AR73" s="59">
        <f t="shared" si="2"/>
        <v>1.6470120800422881</v>
      </c>
      <c r="AS73" s="55">
        <v>0</v>
      </c>
      <c r="AT73" s="55"/>
      <c r="AU73" s="55"/>
      <c r="AV73" s="55"/>
      <c r="AW73" s="59">
        <f t="shared" si="3"/>
        <v>2.4276330828427368</v>
      </c>
      <c r="AX73" s="55"/>
      <c r="AY73" s="55"/>
      <c r="AZ73" s="55"/>
      <c r="BA73" s="55"/>
      <c r="BB73" s="55"/>
      <c r="BC73" s="55"/>
      <c r="BD73" s="55"/>
      <c r="BE73" s="55"/>
      <c r="BF73" s="59">
        <f t="shared" si="4"/>
        <v>0</v>
      </c>
      <c r="BG73" s="55"/>
      <c r="BH73" s="55"/>
      <c r="BI73" s="55"/>
      <c r="BJ73" s="55"/>
      <c r="BK73" s="59">
        <f t="shared" si="5"/>
        <v>0</v>
      </c>
      <c r="BL73" s="55"/>
      <c r="BM73" s="23" t="s">
        <v>852</v>
      </c>
      <c r="BN73" s="23" t="s">
        <v>184</v>
      </c>
      <c r="BO73" s="23" t="s">
        <v>853</v>
      </c>
      <c r="BP73" s="23" t="s">
        <v>853</v>
      </c>
      <c r="BQ73" s="23" t="s">
        <v>853</v>
      </c>
      <c r="BR73" s="23"/>
      <c r="BS73" s="57"/>
      <c r="BT73" s="135" t="s">
        <v>23</v>
      </c>
      <c r="BU73" s="58">
        <v>1</v>
      </c>
      <c r="BV73" s="57">
        <v>0</v>
      </c>
      <c r="BW73" s="57">
        <v>0</v>
      </c>
      <c r="BX73" s="57">
        <v>0</v>
      </c>
      <c r="BY73" s="57">
        <v>0</v>
      </c>
      <c r="BZ73" s="57">
        <v>0</v>
      </c>
      <c r="CA73" s="57">
        <v>0</v>
      </c>
      <c r="CB73" s="67">
        <v>0</v>
      </c>
      <c r="CC73" s="134"/>
      <c r="CD73" s="134"/>
      <c r="CE73" s="57"/>
      <c r="CF73" s="57"/>
      <c r="CG73" s="57"/>
      <c r="CH73" s="57"/>
      <c r="CI73" s="57"/>
      <c r="CJ73" s="57"/>
      <c r="CK73" s="67"/>
      <c r="CL73" s="23"/>
      <c r="CM73" s="23"/>
      <c r="CN73" s="23"/>
      <c r="CO73" s="23"/>
      <c r="CP73" s="23"/>
      <c r="CQ73" s="23"/>
      <c r="CR73" s="57"/>
      <c r="CS73" s="134"/>
      <c r="CT73" s="58"/>
      <c r="CU73" s="57"/>
      <c r="CV73" s="57"/>
      <c r="CW73" s="57"/>
      <c r="CX73" s="57"/>
      <c r="CY73" s="57"/>
      <c r="CZ73" s="57"/>
      <c r="DA73" s="67"/>
      <c r="DB73" s="23"/>
      <c r="DC73" s="23"/>
      <c r="DD73" s="57"/>
      <c r="DE73" s="57"/>
      <c r="DF73" s="57"/>
      <c r="DG73" s="57"/>
      <c r="DH73" s="57"/>
      <c r="DI73" s="57"/>
      <c r="DJ73" s="67"/>
      <c r="DK73" s="23" t="s">
        <v>849</v>
      </c>
      <c r="DL73" s="55">
        <v>0</v>
      </c>
      <c r="DM73" s="55">
        <v>0.71206288431090392</v>
      </c>
      <c r="DN73" s="55">
        <v>1.4981547776683242</v>
      </c>
      <c r="DO73" s="59">
        <v>2.210217661979228</v>
      </c>
      <c r="DP73" s="23" t="s">
        <v>849</v>
      </c>
      <c r="DQ73" s="57"/>
      <c r="DR73" s="57"/>
      <c r="DS73" s="57"/>
      <c r="DT73" s="23" t="s">
        <v>854</v>
      </c>
      <c r="DU73" s="57"/>
      <c r="DV73" s="23" t="s">
        <v>858</v>
      </c>
      <c r="DW73" s="23" t="s">
        <v>854</v>
      </c>
      <c r="DX73" s="57"/>
      <c r="DY73" s="23" t="s">
        <v>849</v>
      </c>
      <c r="DZ73" s="23" t="s">
        <v>854</v>
      </c>
      <c r="EA73" s="56"/>
      <c r="EB73" s="57"/>
      <c r="EC73" s="57"/>
      <c r="ED73" s="23"/>
      <c r="EE73" s="57"/>
      <c r="EF73" s="57"/>
      <c r="EG73" s="57"/>
      <c r="EH73" s="23">
        <v>957</v>
      </c>
      <c r="EI73" s="23"/>
      <c r="EJ73" s="23" t="s">
        <v>921</v>
      </c>
      <c r="EK73" s="23"/>
    </row>
    <row r="74" spans="2:141" s="127" customFormat="1">
      <c r="B74" s="132" t="s">
        <v>992</v>
      </c>
      <c r="C74" s="23" t="s">
        <v>993</v>
      </c>
      <c r="D74" s="23" t="s">
        <v>159</v>
      </c>
      <c r="E74" s="23" t="s">
        <v>846</v>
      </c>
      <c r="F74" s="23" t="s">
        <v>847</v>
      </c>
      <c r="G74" s="23"/>
      <c r="H74" s="23" t="s">
        <v>848</v>
      </c>
      <c r="I74" s="58">
        <v>0</v>
      </c>
      <c r="J74" s="58">
        <v>0</v>
      </c>
      <c r="K74" s="58">
        <v>1</v>
      </c>
      <c r="L74" s="58">
        <v>0</v>
      </c>
      <c r="M74" s="176"/>
      <c r="N74" s="23" t="s">
        <v>849</v>
      </c>
      <c r="O74" s="23" t="s">
        <v>850</v>
      </c>
      <c r="P74" s="23" t="s">
        <v>851</v>
      </c>
      <c r="Q74" s="56">
        <v>46650</v>
      </c>
      <c r="R74" s="133">
        <v>46738</v>
      </c>
      <c r="S74" s="133">
        <v>47203</v>
      </c>
      <c r="T74" s="133" t="s">
        <v>848</v>
      </c>
      <c r="U74" s="133">
        <v>47329</v>
      </c>
      <c r="V74" s="133" t="s">
        <v>848</v>
      </c>
      <c r="W74" s="55">
        <v>0</v>
      </c>
      <c r="X74" s="55">
        <v>0</v>
      </c>
      <c r="Y74" s="55">
        <v>0</v>
      </c>
      <c r="Z74" s="55">
        <v>0.17022573244437292</v>
      </c>
      <c r="AA74" s="55">
        <v>0.34045146488874584</v>
      </c>
      <c r="AB74" s="55">
        <v>0.51067719733311878</v>
      </c>
      <c r="AC74" s="55">
        <v>0.68090292977749167</v>
      </c>
      <c r="AD74" s="59">
        <f t="shared" si="0"/>
        <v>1.7022573244437291</v>
      </c>
      <c r="AE74" s="55">
        <v>0</v>
      </c>
      <c r="AF74" s="55"/>
      <c r="AG74" s="55"/>
      <c r="AH74" s="55"/>
      <c r="AI74" s="59">
        <f t="shared" si="1"/>
        <v>1.7022573244437291</v>
      </c>
      <c r="AJ74" s="55">
        <v>0</v>
      </c>
      <c r="AK74" s="55">
        <v>0</v>
      </c>
      <c r="AL74" s="55">
        <v>0</v>
      </c>
      <c r="AM74" s="55">
        <v>0</v>
      </c>
      <c r="AN74" s="55">
        <v>0.1941544897235731</v>
      </c>
      <c r="AO74" s="55">
        <v>0.39607515903608914</v>
      </c>
      <c r="AP74" s="55">
        <v>0.60599499332521656</v>
      </c>
      <c r="AQ74" s="55">
        <v>0.82415319092229433</v>
      </c>
      <c r="AR74" s="59">
        <f t="shared" si="2"/>
        <v>2.0203778330071733</v>
      </c>
      <c r="AS74" s="55">
        <v>0</v>
      </c>
      <c r="AT74" s="55"/>
      <c r="AU74" s="55"/>
      <c r="AV74" s="55"/>
      <c r="AW74" s="59">
        <f t="shared" si="3"/>
        <v>2.0203778330071733</v>
      </c>
      <c r="AX74" s="55"/>
      <c r="AY74" s="55"/>
      <c r="AZ74" s="55"/>
      <c r="BA74" s="55"/>
      <c r="BB74" s="55"/>
      <c r="BC74" s="55"/>
      <c r="BD74" s="55"/>
      <c r="BE74" s="55"/>
      <c r="BF74" s="59">
        <f t="shared" si="4"/>
        <v>0</v>
      </c>
      <c r="BG74" s="55"/>
      <c r="BH74" s="55"/>
      <c r="BI74" s="55"/>
      <c r="BJ74" s="55"/>
      <c r="BK74" s="59">
        <f t="shared" si="5"/>
        <v>0</v>
      </c>
      <c r="BL74" s="55"/>
      <c r="BM74" s="23" t="s">
        <v>852</v>
      </c>
      <c r="BN74" s="23" t="s">
        <v>184</v>
      </c>
      <c r="BO74" s="23" t="s">
        <v>853</v>
      </c>
      <c r="BP74" s="23" t="s">
        <v>853</v>
      </c>
      <c r="BQ74" s="23" t="s">
        <v>853</v>
      </c>
      <c r="BR74" s="23"/>
      <c r="BS74" s="57"/>
      <c r="BT74" s="135" t="s">
        <v>23</v>
      </c>
      <c r="BU74" s="58">
        <v>1</v>
      </c>
      <c r="BV74" s="57">
        <v>0</v>
      </c>
      <c r="BW74" s="57">
        <v>0</v>
      </c>
      <c r="BX74" s="57">
        <v>0</v>
      </c>
      <c r="BY74" s="57">
        <v>0</v>
      </c>
      <c r="BZ74" s="57">
        <v>0</v>
      </c>
      <c r="CA74" s="57">
        <v>0</v>
      </c>
      <c r="CB74" s="67">
        <v>0</v>
      </c>
      <c r="CC74" s="134"/>
      <c r="CD74" s="134"/>
      <c r="CE74" s="57"/>
      <c r="CF74" s="57"/>
      <c r="CG74" s="57"/>
      <c r="CH74" s="57"/>
      <c r="CI74" s="57"/>
      <c r="CJ74" s="57"/>
      <c r="CK74" s="67"/>
      <c r="CL74" s="23"/>
      <c r="CM74" s="23"/>
      <c r="CN74" s="23"/>
      <c r="CO74" s="23"/>
      <c r="CP74" s="23"/>
      <c r="CQ74" s="23"/>
      <c r="CR74" s="57"/>
      <c r="CS74" s="134"/>
      <c r="CT74" s="58"/>
      <c r="CU74" s="57"/>
      <c r="CV74" s="57"/>
      <c r="CW74" s="57"/>
      <c r="CX74" s="57"/>
      <c r="CY74" s="57"/>
      <c r="CZ74" s="57"/>
      <c r="DA74" s="67"/>
      <c r="DB74" s="23"/>
      <c r="DC74" s="23"/>
      <c r="DD74" s="57"/>
      <c r="DE74" s="57"/>
      <c r="DF74" s="57"/>
      <c r="DG74" s="57"/>
      <c r="DH74" s="57"/>
      <c r="DI74" s="57"/>
      <c r="DJ74" s="67"/>
      <c r="DK74" s="23" t="s">
        <v>849</v>
      </c>
      <c r="DL74" s="55">
        <v>0</v>
      </c>
      <c r="DM74" s="55">
        <v>0</v>
      </c>
      <c r="DN74" s="55">
        <v>0</v>
      </c>
      <c r="DO74" s="59">
        <v>0</v>
      </c>
      <c r="DP74" s="23" t="s">
        <v>849</v>
      </c>
      <c r="DQ74" s="57"/>
      <c r="DR74" s="57"/>
      <c r="DS74" s="57"/>
      <c r="DT74" s="23" t="s">
        <v>854</v>
      </c>
      <c r="DU74" s="57"/>
      <c r="DV74" s="23" t="s">
        <v>858</v>
      </c>
      <c r="DW74" s="23" t="s">
        <v>854</v>
      </c>
      <c r="DX74" s="57"/>
      <c r="DY74" s="23" t="s">
        <v>849</v>
      </c>
      <c r="DZ74" s="23" t="s">
        <v>854</v>
      </c>
      <c r="EA74" s="56"/>
      <c r="EB74" s="57"/>
      <c r="EC74" s="57"/>
      <c r="ED74" s="23"/>
      <c r="EE74" s="57"/>
      <c r="EF74" s="57"/>
      <c r="EG74" s="57"/>
      <c r="EH74" s="23">
        <v>957</v>
      </c>
      <c r="EI74" s="23"/>
      <c r="EJ74" s="23" t="s">
        <v>921</v>
      </c>
      <c r="EK74" s="23"/>
    </row>
    <row r="75" spans="2:141" s="127" customFormat="1">
      <c r="B75" s="132" t="s">
        <v>994</v>
      </c>
      <c r="C75" s="23" t="s">
        <v>995</v>
      </c>
      <c r="D75" s="23" t="s">
        <v>159</v>
      </c>
      <c r="E75" s="23" t="s">
        <v>846</v>
      </c>
      <c r="F75" s="23" t="s">
        <v>847</v>
      </c>
      <c r="G75" s="23"/>
      <c r="H75" s="23" t="s">
        <v>848</v>
      </c>
      <c r="I75" s="58">
        <v>0</v>
      </c>
      <c r="J75" s="58">
        <v>0</v>
      </c>
      <c r="K75" s="58">
        <v>1</v>
      </c>
      <c r="L75" s="58">
        <v>0</v>
      </c>
      <c r="M75" s="176"/>
      <c r="N75" s="23" t="s">
        <v>849</v>
      </c>
      <c r="O75" s="23" t="s">
        <v>850</v>
      </c>
      <c r="P75" s="23" t="s">
        <v>851</v>
      </c>
      <c r="Q75" s="56">
        <v>46619</v>
      </c>
      <c r="R75" s="133">
        <v>46709</v>
      </c>
      <c r="S75" s="133">
        <v>47172</v>
      </c>
      <c r="T75" s="133" t="s">
        <v>848</v>
      </c>
      <c r="U75" s="133">
        <v>47298</v>
      </c>
      <c r="V75" s="133" t="s">
        <v>848</v>
      </c>
      <c r="W75" s="55">
        <v>0</v>
      </c>
      <c r="X75" s="55">
        <v>0</v>
      </c>
      <c r="Y75" s="55">
        <v>0</v>
      </c>
      <c r="Z75" s="55">
        <v>0.16971826260460532</v>
      </c>
      <c r="AA75" s="55">
        <v>0.33943652520921064</v>
      </c>
      <c r="AB75" s="55">
        <v>0.50915478781381596</v>
      </c>
      <c r="AC75" s="55">
        <v>0.67887305041842128</v>
      </c>
      <c r="AD75" s="59">
        <f t="shared" si="0"/>
        <v>1.6971826260460532</v>
      </c>
      <c r="AE75" s="55">
        <v>0</v>
      </c>
      <c r="AF75" s="55"/>
      <c r="AG75" s="55"/>
      <c r="AH75" s="55"/>
      <c r="AI75" s="59">
        <f t="shared" si="1"/>
        <v>1.6971826260460532</v>
      </c>
      <c r="AJ75" s="55">
        <v>0</v>
      </c>
      <c r="AK75" s="55">
        <v>0</v>
      </c>
      <c r="AL75" s="55">
        <v>0</v>
      </c>
      <c r="AM75" s="55">
        <v>0</v>
      </c>
      <c r="AN75" s="55">
        <v>0.19357568447259627</v>
      </c>
      <c r="AO75" s="55">
        <v>0.3948943963240964</v>
      </c>
      <c r="AP75" s="55">
        <v>0.60418842637586756</v>
      </c>
      <c r="AQ75" s="55">
        <v>0.82169625987117989</v>
      </c>
      <c r="AR75" s="59">
        <f t="shared" si="2"/>
        <v>2.0143547670437401</v>
      </c>
      <c r="AS75" s="55">
        <v>0</v>
      </c>
      <c r="AT75" s="55"/>
      <c r="AU75" s="55"/>
      <c r="AV75" s="55"/>
      <c r="AW75" s="59">
        <f t="shared" si="3"/>
        <v>2.0143547670437401</v>
      </c>
      <c r="AX75" s="55"/>
      <c r="AY75" s="55"/>
      <c r="AZ75" s="55"/>
      <c r="BA75" s="55"/>
      <c r="BB75" s="55"/>
      <c r="BC75" s="55"/>
      <c r="BD75" s="55"/>
      <c r="BE75" s="55"/>
      <c r="BF75" s="59">
        <f t="shared" si="4"/>
        <v>0</v>
      </c>
      <c r="BG75" s="55"/>
      <c r="BH75" s="55"/>
      <c r="BI75" s="55"/>
      <c r="BJ75" s="55"/>
      <c r="BK75" s="59">
        <f t="shared" si="5"/>
        <v>0</v>
      </c>
      <c r="BL75" s="55"/>
      <c r="BM75" s="23" t="s">
        <v>852</v>
      </c>
      <c r="BN75" s="23" t="s">
        <v>184</v>
      </c>
      <c r="BO75" s="23" t="s">
        <v>853</v>
      </c>
      <c r="BP75" s="23" t="s">
        <v>853</v>
      </c>
      <c r="BQ75" s="23" t="s">
        <v>853</v>
      </c>
      <c r="BR75" s="23"/>
      <c r="BS75" s="57"/>
      <c r="BT75" s="135" t="s">
        <v>23</v>
      </c>
      <c r="BU75" s="58">
        <v>1</v>
      </c>
      <c r="BV75" s="57">
        <v>0</v>
      </c>
      <c r="BW75" s="57">
        <v>0</v>
      </c>
      <c r="BX75" s="57">
        <v>0</v>
      </c>
      <c r="BY75" s="57">
        <v>0</v>
      </c>
      <c r="BZ75" s="57">
        <v>0</v>
      </c>
      <c r="CA75" s="57">
        <v>0</v>
      </c>
      <c r="CB75" s="67">
        <v>0</v>
      </c>
      <c r="CC75" s="134"/>
      <c r="CD75" s="134"/>
      <c r="CE75" s="57"/>
      <c r="CF75" s="57"/>
      <c r="CG75" s="57"/>
      <c r="CH75" s="57"/>
      <c r="CI75" s="57"/>
      <c r="CJ75" s="57"/>
      <c r="CK75" s="67"/>
      <c r="CL75" s="23"/>
      <c r="CM75" s="23"/>
      <c r="CN75" s="23"/>
      <c r="CO75" s="23"/>
      <c r="CP75" s="23"/>
      <c r="CQ75" s="23"/>
      <c r="CR75" s="57"/>
      <c r="CS75" s="134"/>
      <c r="CT75" s="58"/>
      <c r="CU75" s="57"/>
      <c r="CV75" s="57"/>
      <c r="CW75" s="57"/>
      <c r="CX75" s="57"/>
      <c r="CY75" s="57"/>
      <c r="CZ75" s="57"/>
      <c r="DA75" s="67"/>
      <c r="DB75" s="23"/>
      <c r="DC75" s="23"/>
      <c r="DD75" s="57"/>
      <c r="DE75" s="57"/>
      <c r="DF75" s="57"/>
      <c r="DG75" s="57"/>
      <c r="DH75" s="57"/>
      <c r="DI75" s="57"/>
      <c r="DJ75" s="67"/>
      <c r="DK75" s="23" t="s">
        <v>849</v>
      </c>
      <c r="DL75" s="55">
        <v>0</v>
      </c>
      <c r="DM75" s="55">
        <v>0</v>
      </c>
      <c r="DN75" s="55">
        <v>0</v>
      </c>
      <c r="DO75" s="59">
        <v>0</v>
      </c>
      <c r="DP75" s="23" t="s">
        <v>849</v>
      </c>
      <c r="DQ75" s="57"/>
      <c r="DR75" s="57"/>
      <c r="DS75" s="57"/>
      <c r="DT75" s="23" t="s">
        <v>854</v>
      </c>
      <c r="DU75" s="57"/>
      <c r="DV75" s="23" t="s">
        <v>858</v>
      </c>
      <c r="DW75" s="23" t="s">
        <v>854</v>
      </c>
      <c r="DX75" s="57"/>
      <c r="DY75" s="23" t="s">
        <v>849</v>
      </c>
      <c r="DZ75" s="23" t="s">
        <v>854</v>
      </c>
      <c r="EA75" s="56"/>
      <c r="EB75" s="57"/>
      <c r="EC75" s="57"/>
      <c r="ED75" s="23"/>
      <c r="EE75" s="57"/>
      <c r="EF75" s="57"/>
      <c r="EG75" s="57"/>
      <c r="EH75" s="23">
        <v>957</v>
      </c>
      <c r="EI75" s="23"/>
      <c r="EJ75" s="23" t="s">
        <v>921</v>
      </c>
      <c r="EK75" s="23"/>
    </row>
    <row r="76" spans="2:141" s="127" customFormat="1">
      <c r="B76" s="132" t="s">
        <v>996</v>
      </c>
      <c r="C76" s="23" t="s">
        <v>997</v>
      </c>
      <c r="D76" s="23" t="s">
        <v>159</v>
      </c>
      <c r="E76" s="23" t="s">
        <v>846</v>
      </c>
      <c r="F76" s="23" t="s">
        <v>847</v>
      </c>
      <c r="G76" s="23"/>
      <c r="H76" s="23" t="s">
        <v>848</v>
      </c>
      <c r="I76" s="58">
        <v>0</v>
      </c>
      <c r="J76" s="58">
        <v>0</v>
      </c>
      <c r="K76" s="58">
        <v>1</v>
      </c>
      <c r="L76" s="58">
        <v>0</v>
      </c>
      <c r="M76" s="176"/>
      <c r="N76" s="23" t="s">
        <v>849</v>
      </c>
      <c r="O76" s="23" t="s">
        <v>850</v>
      </c>
      <c r="P76" s="23" t="s">
        <v>983</v>
      </c>
      <c r="Q76" s="56">
        <v>45622</v>
      </c>
      <c r="R76" s="133">
        <v>45622</v>
      </c>
      <c r="S76" s="133">
        <v>45622</v>
      </c>
      <c r="T76" s="133" t="s">
        <v>848</v>
      </c>
      <c r="U76" s="133">
        <v>45666</v>
      </c>
      <c r="V76" s="133" t="s">
        <v>848</v>
      </c>
      <c r="W76" s="55">
        <v>0.47235553830584404</v>
      </c>
      <c r="X76" s="55">
        <v>1.3437821871536992E-3</v>
      </c>
      <c r="Y76" s="55">
        <v>7.6850280049517872E-4</v>
      </c>
      <c r="Z76" s="55">
        <v>0</v>
      </c>
      <c r="AA76" s="55">
        <v>0</v>
      </c>
      <c r="AB76" s="55">
        <v>0</v>
      </c>
      <c r="AC76" s="55">
        <v>0</v>
      </c>
      <c r="AD76" s="59">
        <f t="shared" si="0"/>
        <v>2.1122849876488779E-3</v>
      </c>
      <c r="AE76" s="55">
        <v>0</v>
      </c>
      <c r="AF76" s="55"/>
      <c r="AG76" s="55"/>
      <c r="AH76" s="55"/>
      <c r="AI76" s="59">
        <f t="shared" si="1"/>
        <v>0.47446782329349291</v>
      </c>
      <c r="AJ76" s="55">
        <v>0</v>
      </c>
      <c r="AK76" s="55">
        <v>0.51783439653295704</v>
      </c>
      <c r="AL76" s="55">
        <v>1.473162864676554E-3</v>
      </c>
      <c r="AM76" s="55">
        <v>8.5934491011312967E-4</v>
      </c>
      <c r="AN76" s="55">
        <v>0</v>
      </c>
      <c r="AO76" s="55">
        <v>0</v>
      </c>
      <c r="AP76" s="55">
        <v>0</v>
      </c>
      <c r="AQ76" s="55">
        <v>0</v>
      </c>
      <c r="AR76" s="59">
        <f t="shared" si="2"/>
        <v>2.3325077747896835E-3</v>
      </c>
      <c r="AS76" s="55">
        <v>0</v>
      </c>
      <c r="AT76" s="55"/>
      <c r="AU76" s="55"/>
      <c r="AV76" s="55"/>
      <c r="AW76" s="59">
        <f t="shared" si="3"/>
        <v>0.5201669043077467</v>
      </c>
      <c r="AX76" s="55"/>
      <c r="AY76" s="55"/>
      <c r="AZ76" s="55"/>
      <c r="BA76" s="55"/>
      <c r="BB76" s="55"/>
      <c r="BC76" s="55"/>
      <c r="BD76" s="55"/>
      <c r="BE76" s="55"/>
      <c r="BF76" s="59">
        <f t="shared" si="4"/>
        <v>0</v>
      </c>
      <c r="BG76" s="55"/>
      <c r="BH76" s="55"/>
      <c r="BI76" s="55"/>
      <c r="BJ76" s="55"/>
      <c r="BK76" s="59">
        <f t="shared" si="5"/>
        <v>0</v>
      </c>
      <c r="BL76" s="55"/>
      <c r="BM76" s="23" t="s">
        <v>852</v>
      </c>
      <c r="BN76" s="23" t="s">
        <v>184</v>
      </c>
      <c r="BO76" s="23" t="s">
        <v>853</v>
      </c>
      <c r="BP76" s="23" t="s">
        <v>853</v>
      </c>
      <c r="BQ76" s="23" t="s">
        <v>853</v>
      </c>
      <c r="BR76" s="23"/>
      <c r="BS76" s="57"/>
      <c r="BT76" s="135" t="s">
        <v>23</v>
      </c>
      <c r="BU76" s="58">
        <v>1</v>
      </c>
      <c r="BV76" s="57">
        <v>0</v>
      </c>
      <c r="BW76" s="57">
        <v>0</v>
      </c>
      <c r="BX76" s="57">
        <v>0</v>
      </c>
      <c r="BY76" s="57">
        <v>0</v>
      </c>
      <c r="BZ76" s="57">
        <v>1</v>
      </c>
      <c r="CA76" s="57">
        <v>0</v>
      </c>
      <c r="CB76" s="67">
        <v>1</v>
      </c>
      <c r="CC76" s="134"/>
      <c r="CD76" s="134"/>
      <c r="CE76" s="57"/>
      <c r="CF76" s="57"/>
      <c r="CG76" s="57"/>
      <c r="CH76" s="57"/>
      <c r="CI76" s="57"/>
      <c r="CJ76" s="57"/>
      <c r="CK76" s="67"/>
      <c r="CL76" s="23"/>
      <c r="CM76" s="23"/>
      <c r="CN76" s="23"/>
      <c r="CO76" s="23"/>
      <c r="CP76" s="23"/>
      <c r="CQ76" s="23"/>
      <c r="CR76" s="57"/>
      <c r="CS76" s="134"/>
      <c r="CT76" s="58"/>
      <c r="CU76" s="57"/>
      <c r="CV76" s="57"/>
      <c r="CW76" s="57"/>
      <c r="CX76" s="57"/>
      <c r="CY76" s="57"/>
      <c r="CZ76" s="57"/>
      <c r="DA76" s="67"/>
      <c r="DB76" s="23"/>
      <c r="DC76" s="23"/>
      <c r="DD76" s="57"/>
      <c r="DE76" s="57"/>
      <c r="DF76" s="57"/>
      <c r="DG76" s="57"/>
      <c r="DH76" s="57"/>
      <c r="DI76" s="57"/>
      <c r="DJ76" s="67"/>
      <c r="DK76" s="23" t="s">
        <v>849</v>
      </c>
      <c r="DL76" s="55">
        <v>0</v>
      </c>
      <c r="DM76" s="55">
        <v>0.47235553830584404</v>
      </c>
      <c r="DN76" s="55">
        <v>2.1122849876488779E-3</v>
      </c>
      <c r="DO76" s="59">
        <v>0.47446782329349291</v>
      </c>
      <c r="DP76" s="23" t="s">
        <v>849</v>
      </c>
      <c r="DQ76" s="57"/>
      <c r="DR76" s="57"/>
      <c r="DS76" s="57"/>
      <c r="DT76" s="23" t="s">
        <v>854</v>
      </c>
      <c r="DU76" s="57"/>
      <c r="DV76" s="23" t="s">
        <v>858</v>
      </c>
      <c r="DW76" s="23" t="s">
        <v>854</v>
      </c>
      <c r="DX76" s="57"/>
      <c r="DY76" s="23" t="s">
        <v>849</v>
      </c>
      <c r="DZ76" s="23" t="s">
        <v>854</v>
      </c>
      <c r="EA76" s="56"/>
      <c r="EB76" s="57"/>
      <c r="EC76" s="57"/>
      <c r="ED76" s="23"/>
      <c r="EE76" s="57"/>
      <c r="EF76" s="57"/>
      <c r="EG76" s="57"/>
      <c r="EH76" s="23">
        <v>957</v>
      </c>
      <c r="EI76" s="23"/>
      <c r="EJ76" s="23" t="s">
        <v>921</v>
      </c>
      <c r="EK76" s="23"/>
    </row>
    <row r="77" spans="2:141" s="127" customFormat="1">
      <c r="B77" s="132" t="s">
        <v>998</v>
      </c>
      <c r="C77" s="23" t="s">
        <v>999</v>
      </c>
      <c r="D77" s="23" t="s">
        <v>159</v>
      </c>
      <c r="E77" s="23" t="s">
        <v>846</v>
      </c>
      <c r="F77" s="23" t="s">
        <v>847</v>
      </c>
      <c r="G77" s="23"/>
      <c r="H77" s="23" t="s">
        <v>848</v>
      </c>
      <c r="I77" s="58">
        <v>0</v>
      </c>
      <c r="J77" s="58">
        <v>0</v>
      </c>
      <c r="K77" s="58">
        <v>1</v>
      </c>
      <c r="L77" s="58">
        <v>0</v>
      </c>
      <c r="M77" s="176"/>
      <c r="N77" s="23" t="s">
        <v>849</v>
      </c>
      <c r="O77" s="23" t="s">
        <v>850</v>
      </c>
      <c r="P77" s="23" t="s">
        <v>863</v>
      </c>
      <c r="Q77" s="56">
        <v>45817</v>
      </c>
      <c r="R77" s="133">
        <v>45877</v>
      </c>
      <c r="S77" s="133">
        <v>46331</v>
      </c>
      <c r="T77" s="133" t="s">
        <v>848</v>
      </c>
      <c r="U77" s="133">
        <v>46435</v>
      </c>
      <c r="V77" s="133" t="s">
        <v>848</v>
      </c>
      <c r="W77" s="55">
        <v>4.0110973988095351</v>
      </c>
      <c r="X77" s="55">
        <v>0.45200780586519357</v>
      </c>
      <c r="Y77" s="55">
        <v>4.27307393876134E-3</v>
      </c>
      <c r="Z77" s="55">
        <v>1.3964291990322018E-3</v>
      </c>
      <c r="AA77" s="55">
        <v>0</v>
      </c>
      <c r="AB77" s="55">
        <v>0</v>
      </c>
      <c r="AC77" s="55">
        <v>0</v>
      </c>
      <c r="AD77" s="59">
        <f t="shared" si="0"/>
        <v>0.45767730900298714</v>
      </c>
      <c r="AE77" s="55">
        <v>0</v>
      </c>
      <c r="AF77" s="55"/>
      <c r="AG77" s="55"/>
      <c r="AH77" s="55"/>
      <c r="AI77" s="59">
        <f t="shared" si="1"/>
        <v>4.4687747078125222</v>
      </c>
      <c r="AJ77" s="55">
        <v>0</v>
      </c>
      <c r="AK77" s="55">
        <v>4.39728982197847</v>
      </c>
      <c r="AL77" s="55">
        <v>0.49552756429593153</v>
      </c>
      <c r="AM77" s="55">
        <v>4.7781795166466114E-3</v>
      </c>
      <c r="AN77" s="55">
        <v>1.5927262857382257E-3</v>
      </c>
      <c r="AO77" s="55">
        <v>0</v>
      </c>
      <c r="AP77" s="55">
        <v>0</v>
      </c>
      <c r="AQ77" s="55">
        <v>0</v>
      </c>
      <c r="AR77" s="59">
        <f t="shared" si="2"/>
        <v>0.50189847009831645</v>
      </c>
      <c r="AS77" s="55">
        <v>0</v>
      </c>
      <c r="AT77" s="55"/>
      <c r="AU77" s="55"/>
      <c r="AV77" s="55"/>
      <c r="AW77" s="59">
        <f t="shared" si="3"/>
        <v>4.8991882920767864</v>
      </c>
      <c r="AX77" s="55"/>
      <c r="AY77" s="55"/>
      <c r="AZ77" s="55"/>
      <c r="BA77" s="55"/>
      <c r="BB77" s="55"/>
      <c r="BC77" s="55"/>
      <c r="BD77" s="55"/>
      <c r="BE77" s="55"/>
      <c r="BF77" s="59">
        <f t="shared" si="4"/>
        <v>0</v>
      </c>
      <c r="BG77" s="55"/>
      <c r="BH77" s="55"/>
      <c r="BI77" s="55"/>
      <c r="BJ77" s="55"/>
      <c r="BK77" s="59">
        <f t="shared" si="5"/>
        <v>0</v>
      </c>
      <c r="BL77" s="55"/>
      <c r="BM77" s="23" t="s">
        <v>852</v>
      </c>
      <c r="BN77" s="23" t="s">
        <v>184</v>
      </c>
      <c r="BO77" s="23" t="s">
        <v>853</v>
      </c>
      <c r="BP77" s="23" t="s">
        <v>853</v>
      </c>
      <c r="BQ77" s="23" t="s">
        <v>853</v>
      </c>
      <c r="BR77" s="23"/>
      <c r="BS77" s="57"/>
      <c r="BT77" s="135" t="s">
        <v>23</v>
      </c>
      <c r="BU77" s="58">
        <v>1</v>
      </c>
      <c r="BV77" s="57">
        <v>0</v>
      </c>
      <c r="BW77" s="57">
        <v>0</v>
      </c>
      <c r="BX77" s="57">
        <v>0</v>
      </c>
      <c r="BY77" s="57">
        <v>0</v>
      </c>
      <c r="BZ77" s="57">
        <v>0</v>
      </c>
      <c r="CA77" s="57">
        <v>0</v>
      </c>
      <c r="CB77" s="67">
        <v>0</v>
      </c>
      <c r="CC77" s="134"/>
      <c r="CD77" s="134"/>
      <c r="CE77" s="57"/>
      <c r="CF77" s="57"/>
      <c r="CG77" s="57"/>
      <c r="CH77" s="57"/>
      <c r="CI77" s="57"/>
      <c r="CJ77" s="57"/>
      <c r="CK77" s="67"/>
      <c r="CL77" s="23"/>
      <c r="CM77" s="23"/>
      <c r="CN77" s="23"/>
      <c r="CO77" s="23"/>
      <c r="CP77" s="23"/>
      <c r="CQ77" s="23"/>
      <c r="CR77" s="57"/>
      <c r="CS77" s="134"/>
      <c r="CT77" s="58"/>
      <c r="CU77" s="57"/>
      <c r="CV77" s="57"/>
      <c r="CW77" s="57"/>
      <c r="CX77" s="57"/>
      <c r="CY77" s="57"/>
      <c r="CZ77" s="57"/>
      <c r="DA77" s="67"/>
      <c r="DB77" s="23"/>
      <c r="DC77" s="23"/>
      <c r="DD77" s="57"/>
      <c r="DE77" s="57"/>
      <c r="DF77" s="57"/>
      <c r="DG77" s="57"/>
      <c r="DH77" s="57"/>
      <c r="DI77" s="57"/>
      <c r="DJ77" s="67"/>
      <c r="DK77" s="23" t="s">
        <v>849</v>
      </c>
      <c r="DL77" s="55">
        <v>0</v>
      </c>
      <c r="DM77" s="55">
        <v>4.0110973988095351</v>
      </c>
      <c r="DN77" s="55">
        <v>0.45767730900298714</v>
      </c>
      <c r="DO77" s="59">
        <v>4.4687747078125222</v>
      </c>
      <c r="DP77" s="23" t="s">
        <v>849</v>
      </c>
      <c r="DQ77" s="57"/>
      <c r="DR77" s="57"/>
      <c r="DS77" s="57"/>
      <c r="DT77" s="23" t="s">
        <v>854</v>
      </c>
      <c r="DU77" s="57"/>
      <c r="DV77" s="23" t="s">
        <v>858</v>
      </c>
      <c r="DW77" s="23" t="s">
        <v>854</v>
      </c>
      <c r="DX77" s="57"/>
      <c r="DY77" s="23" t="s">
        <v>849</v>
      </c>
      <c r="DZ77" s="23" t="s">
        <v>854</v>
      </c>
      <c r="EA77" s="56"/>
      <c r="EB77" s="57"/>
      <c r="EC77" s="57"/>
      <c r="ED77" s="23"/>
      <c r="EE77" s="57"/>
      <c r="EF77" s="57"/>
      <c r="EG77" s="57"/>
      <c r="EH77" s="23">
        <v>957</v>
      </c>
      <c r="EI77" s="23"/>
      <c r="EJ77" s="23" t="s">
        <v>921</v>
      </c>
      <c r="EK77" s="23"/>
    </row>
    <row r="78" spans="2:141" s="127" customFormat="1">
      <c r="B78" s="132" t="s">
        <v>1000</v>
      </c>
      <c r="C78" s="23" t="s">
        <v>1001</v>
      </c>
      <c r="D78" s="23" t="s">
        <v>159</v>
      </c>
      <c r="E78" s="23" t="s">
        <v>846</v>
      </c>
      <c r="F78" s="23" t="s">
        <v>847</v>
      </c>
      <c r="G78" s="23"/>
      <c r="H78" s="23" t="s">
        <v>848</v>
      </c>
      <c r="I78" s="58">
        <v>0</v>
      </c>
      <c r="J78" s="58">
        <v>0</v>
      </c>
      <c r="K78" s="58">
        <v>1</v>
      </c>
      <c r="L78" s="58">
        <v>0</v>
      </c>
      <c r="M78" s="176"/>
      <c r="N78" s="23" t="s">
        <v>849</v>
      </c>
      <c r="O78" s="23" t="s">
        <v>850</v>
      </c>
      <c r="P78" s="23" t="s">
        <v>851</v>
      </c>
      <c r="Q78" s="56">
        <v>46478</v>
      </c>
      <c r="R78" s="133">
        <v>46541</v>
      </c>
      <c r="S78" s="133">
        <v>47011</v>
      </c>
      <c r="T78" s="133" t="s">
        <v>848</v>
      </c>
      <c r="U78" s="133">
        <v>47102</v>
      </c>
      <c r="V78" s="133" t="s">
        <v>848</v>
      </c>
      <c r="W78" s="55">
        <v>0.37976685137824995</v>
      </c>
      <c r="X78" s="55">
        <v>2.1742771063167443</v>
      </c>
      <c r="Y78" s="55">
        <v>0.89762587337500466</v>
      </c>
      <c r="Z78" s="55">
        <v>3.1943515116424152E-4</v>
      </c>
      <c r="AA78" s="55">
        <v>3.1317082068028972E-4</v>
      </c>
      <c r="AB78" s="55">
        <v>5.1171721997524587E-5</v>
      </c>
      <c r="AC78" s="55">
        <v>0</v>
      </c>
      <c r="AD78" s="59">
        <f t="shared" si="0"/>
        <v>3.0725867573855909</v>
      </c>
      <c r="AE78" s="55">
        <v>0</v>
      </c>
      <c r="AF78" s="55"/>
      <c r="AG78" s="55"/>
      <c r="AH78" s="55"/>
      <c r="AI78" s="59">
        <f t="shared" si="1"/>
        <v>3.4523536087638407</v>
      </c>
      <c r="AJ78" s="55">
        <v>0</v>
      </c>
      <c r="AK78" s="55">
        <v>0.41633117928924296</v>
      </c>
      <c r="AL78" s="55">
        <v>2.3836186557337236</v>
      </c>
      <c r="AM78" s="55">
        <v>1.0037311835085527</v>
      </c>
      <c r="AN78" s="55">
        <v>3.6433838693766726E-4</v>
      </c>
      <c r="AO78" s="55">
        <v>3.6433734437577573E-4</v>
      </c>
      <c r="AP78" s="55">
        <v>6.0722913598395509E-5</v>
      </c>
      <c r="AQ78" s="55">
        <v>0</v>
      </c>
      <c r="AR78" s="59">
        <f t="shared" si="2"/>
        <v>3.388139237887188</v>
      </c>
      <c r="AS78" s="55">
        <v>0</v>
      </c>
      <c r="AT78" s="55"/>
      <c r="AU78" s="55"/>
      <c r="AV78" s="55"/>
      <c r="AW78" s="59">
        <f t="shared" si="3"/>
        <v>3.804470417176431</v>
      </c>
      <c r="AX78" s="55"/>
      <c r="AY78" s="55"/>
      <c r="AZ78" s="55"/>
      <c r="BA78" s="55"/>
      <c r="BB78" s="55"/>
      <c r="BC78" s="55"/>
      <c r="BD78" s="55"/>
      <c r="BE78" s="55"/>
      <c r="BF78" s="59">
        <f t="shared" si="4"/>
        <v>0</v>
      </c>
      <c r="BG78" s="55"/>
      <c r="BH78" s="55"/>
      <c r="BI78" s="55"/>
      <c r="BJ78" s="55"/>
      <c r="BK78" s="59">
        <f t="shared" si="5"/>
        <v>0</v>
      </c>
      <c r="BL78" s="55"/>
      <c r="BM78" s="23" t="s">
        <v>852</v>
      </c>
      <c r="BN78" s="23" t="s">
        <v>184</v>
      </c>
      <c r="BO78" s="23" t="s">
        <v>853</v>
      </c>
      <c r="BP78" s="23" t="s">
        <v>853</v>
      </c>
      <c r="BQ78" s="23" t="s">
        <v>853</v>
      </c>
      <c r="BR78" s="23"/>
      <c r="BS78" s="57"/>
      <c r="BT78" s="135" t="s">
        <v>23</v>
      </c>
      <c r="BU78" s="58">
        <v>1</v>
      </c>
      <c r="BV78" s="57">
        <v>0</v>
      </c>
      <c r="BW78" s="57">
        <v>1</v>
      </c>
      <c r="BX78" s="57">
        <v>0</v>
      </c>
      <c r="BY78" s="57">
        <v>0</v>
      </c>
      <c r="BZ78" s="57">
        <v>0</v>
      </c>
      <c r="CA78" s="57">
        <v>0</v>
      </c>
      <c r="CB78" s="67">
        <v>1</v>
      </c>
      <c r="CC78" s="134"/>
      <c r="CD78" s="134"/>
      <c r="CE78" s="57"/>
      <c r="CF78" s="57"/>
      <c r="CG78" s="57"/>
      <c r="CH78" s="57"/>
      <c r="CI78" s="57"/>
      <c r="CJ78" s="57"/>
      <c r="CK78" s="67"/>
      <c r="CL78" s="23"/>
      <c r="CM78" s="23"/>
      <c r="CN78" s="23"/>
      <c r="CO78" s="23"/>
      <c r="CP78" s="23"/>
      <c r="CQ78" s="23"/>
      <c r="CR78" s="57"/>
      <c r="CS78" s="134"/>
      <c r="CT78" s="58"/>
      <c r="CU78" s="57"/>
      <c r="CV78" s="57"/>
      <c r="CW78" s="57"/>
      <c r="CX78" s="57"/>
      <c r="CY78" s="57"/>
      <c r="CZ78" s="57"/>
      <c r="DA78" s="67"/>
      <c r="DB78" s="23"/>
      <c r="DC78" s="23"/>
      <c r="DD78" s="57"/>
      <c r="DE78" s="57"/>
      <c r="DF78" s="57"/>
      <c r="DG78" s="57"/>
      <c r="DH78" s="57"/>
      <c r="DI78" s="57"/>
      <c r="DJ78" s="67"/>
      <c r="DK78" s="23" t="s">
        <v>849</v>
      </c>
      <c r="DL78" s="55">
        <v>0</v>
      </c>
      <c r="DM78" s="55">
        <v>0.37976685137824995</v>
      </c>
      <c r="DN78" s="55">
        <v>3.0725867573855909</v>
      </c>
      <c r="DO78" s="59">
        <v>3.4523536087638407</v>
      </c>
      <c r="DP78" s="23" t="s">
        <v>849</v>
      </c>
      <c r="DQ78" s="57"/>
      <c r="DR78" s="57"/>
      <c r="DS78" s="57"/>
      <c r="DT78" s="23" t="s">
        <v>854</v>
      </c>
      <c r="DU78" s="57"/>
      <c r="DV78" s="23" t="s">
        <v>858</v>
      </c>
      <c r="DW78" s="23" t="s">
        <v>854</v>
      </c>
      <c r="DX78" s="57"/>
      <c r="DY78" s="23" t="s">
        <v>849</v>
      </c>
      <c r="DZ78" s="23" t="s">
        <v>854</v>
      </c>
      <c r="EA78" s="56"/>
      <c r="EB78" s="57"/>
      <c r="EC78" s="57"/>
      <c r="ED78" s="23"/>
      <c r="EE78" s="57"/>
      <c r="EF78" s="57"/>
      <c r="EG78" s="57"/>
      <c r="EH78" s="23">
        <v>3287</v>
      </c>
      <c r="EI78" s="23"/>
      <c r="EJ78" s="23" t="s">
        <v>921</v>
      </c>
      <c r="EK78" s="23"/>
    </row>
    <row r="79" spans="2:141" s="127" customFormat="1">
      <c r="B79" s="132" t="s">
        <v>1002</v>
      </c>
      <c r="C79" s="23" t="s">
        <v>1003</v>
      </c>
      <c r="D79" s="23" t="s">
        <v>159</v>
      </c>
      <c r="E79" s="23" t="s">
        <v>846</v>
      </c>
      <c r="F79" s="23" t="s">
        <v>847</v>
      </c>
      <c r="G79" s="23"/>
      <c r="H79" s="23" t="s">
        <v>848</v>
      </c>
      <c r="I79" s="58">
        <v>0</v>
      </c>
      <c r="J79" s="58">
        <v>0</v>
      </c>
      <c r="K79" s="58">
        <v>1</v>
      </c>
      <c r="L79" s="58">
        <v>0</v>
      </c>
      <c r="M79" s="176"/>
      <c r="N79" s="23" t="s">
        <v>849</v>
      </c>
      <c r="O79" s="23" t="s">
        <v>850</v>
      </c>
      <c r="P79" s="23" t="s">
        <v>851</v>
      </c>
      <c r="Q79" s="56">
        <v>45994</v>
      </c>
      <c r="R79" s="133">
        <v>46050</v>
      </c>
      <c r="S79" s="133">
        <v>46527</v>
      </c>
      <c r="T79" s="133" t="s">
        <v>848</v>
      </c>
      <c r="U79" s="133">
        <v>46631</v>
      </c>
      <c r="V79" s="133" t="s">
        <v>848</v>
      </c>
      <c r="W79" s="55">
        <v>1.2611403080811894</v>
      </c>
      <c r="X79" s="55">
        <v>0.35458985413264027</v>
      </c>
      <c r="Y79" s="55">
        <v>2.1956220342524272E-3</v>
      </c>
      <c r="Z79" s="55">
        <v>3.5876179921066464E-4</v>
      </c>
      <c r="AA79" s="55">
        <v>0</v>
      </c>
      <c r="AB79" s="55">
        <v>0</v>
      </c>
      <c r="AC79" s="55">
        <v>0</v>
      </c>
      <c r="AD79" s="59">
        <f t="shared" si="0"/>
        <v>0.3571442379661034</v>
      </c>
      <c r="AE79" s="55">
        <v>0</v>
      </c>
      <c r="AF79" s="55"/>
      <c r="AG79" s="55"/>
      <c r="AH79" s="55"/>
      <c r="AI79" s="59">
        <f t="shared" si="1"/>
        <v>1.6182845460472928</v>
      </c>
      <c r="AJ79" s="55">
        <v>0</v>
      </c>
      <c r="AK79" s="55">
        <v>1.3825641437822227</v>
      </c>
      <c r="AL79" s="55">
        <v>0.38873011585733591</v>
      </c>
      <c r="AM79" s="55">
        <v>2.455159068322609E-3</v>
      </c>
      <c r="AN79" s="55">
        <v>4.091932110253649E-4</v>
      </c>
      <c r="AO79" s="55">
        <v>0</v>
      </c>
      <c r="AP79" s="55">
        <v>0</v>
      </c>
      <c r="AQ79" s="55">
        <v>0</v>
      </c>
      <c r="AR79" s="59">
        <f t="shared" si="2"/>
        <v>0.39159446813668386</v>
      </c>
      <c r="AS79" s="55">
        <v>0</v>
      </c>
      <c r="AT79" s="55"/>
      <c r="AU79" s="55"/>
      <c r="AV79" s="55"/>
      <c r="AW79" s="59">
        <f t="shared" si="3"/>
        <v>1.7741586119189066</v>
      </c>
      <c r="AX79" s="55"/>
      <c r="AY79" s="55"/>
      <c r="AZ79" s="55"/>
      <c r="BA79" s="55"/>
      <c r="BB79" s="55"/>
      <c r="BC79" s="55"/>
      <c r="BD79" s="55"/>
      <c r="BE79" s="55"/>
      <c r="BF79" s="59">
        <f t="shared" si="4"/>
        <v>0</v>
      </c>
      <c r="BG79" s="55"/>
      <c r="BH79" s="55"/>
      <c r="BI79" s="55"/>
      <c r="BJ79" s="55"/>
      <c r="BK79" s="59">
        <f t="shared" si="5"/>
        <v>0</v>
      </c>
      <c r="BL79" s="55"/>
      <c r="BM79" s="23" t="s">
        <v>852</v>
      </c>
      <c r="BN79" s="23" t="s">
        <v>184</v>
      </c>
      <c r="BO79" s="23" t="s">
        <v>853</v>
      </c>
      <c r="BP79" s="23" t="s">
        <v>853</v>
      </c>
      <c r="BQ79" s="23" t="s">
        <v>853</v>
      </c>
      <c r="BR79" s="23"/>
      <c r="BS79" s="57"/>
      <c r="BT79" s="135" t="s">
        <v>23</v>
      </c>
      <c r="BU79" s="58">
        <v>1</v>
      </c>
      <c r="BV79" s="57">
        <v>2</v>
      </c>
      <c r="BW79" s="57">
        <v>0</v>
      </c>
      <c r="BX79" s="57">
        <v>0</v>
      </c>
      <c r="BY79" s="57">
        <v>0</v>
      </c>
      <c r="BZ79" s="57">
        <v>0</v>
      </c>
      <c r="CA79" s="57">
        <v>0</v>
      </c>
      <c r="CB79" s="67">
        <v>2</v>
      </c>
      <c r="CC79" s="134"/>
      <c r="CD79" s="134"/>
      <c r="CE79" s="57"/>
      <c r="CF79" s="57"/>
      <c r="CG79" s="57"/>
      <c r="CH79" s="57"/>
      <c r="CI79" s="57"/>
      <c r="CJ79" s="57"/>
      <c r="CK79" s="67"/>
      <c r="CL79" s="23"/>
      <c r="CM79" s="23"/>
      <c r="CN79" s="23"/>
      <c r="CO79" s="23"/>
      <c r="CP79" s="23"/>
      <c r="CQ79" s="23"/>
      <c r="CR79" s="57"/>
      <c r="CS79" s="134"/>
      <c r="CT79" s="58"/>
      <c r="CU79" s="57"/>
      <c r="CV79" s="57"/>
      <c r="CW79" s="57"/>
      <c r="CX79" s="57"/>
      <c r="CY79" s="57"/>
      <c r="CZ79" s="57"/>
      <c r="DA79" s="67"/>
      <c r="DB79" s="23"/>
      <c r="DC79" s="23"/>
      <c r="DD79" s="57"/>
      <c r="DE79" s="57"/>
      <c r="DF79" s="57"/>
      <c r="DG79" s="57"/>
      <c r="DH79" s="57"/>
      <c r="DI79" s="57"/>
      <c r="DJ79" s="67"/>
      <c r="DK79" s="23" t="s">
        <v>849</v>
      </c>
      <c r="DL79" s="55">
        <v>0</v>
      </c>
      <c r="DM79" s="55">
        <v>1.2611403080811894</v>
      </c>
      <c r="DN79" s="55">
        <v>0.3571442379661034</v>
      </c>
      <c r="DO79" s="59">
        <v>1.6182845460472928</v>
      </c>
      <c r="DP79" s="23" t="s">
        <v>849</v>
      </c>
      <c r="DQ79" s="57"/>
      <c r="DR79" s="57"/>
      <c r="DS79" s="57"/>
      <c r="DT79" s="23" t="s">
        <v>854</v>
      </c>
      <c r="DU79" s="57"/>
      <c r="DV79" s="23" t="s">
        <v>858</v>
      </c>
      <c r="DW79" s="23" t="s">
        <v>854</v>
      </c>
      <c r="DX79" s="57"/>
      <c r="DY79" s="23" t="s">
        <v>849</v>
      </c>
      <c r="DZ79" s="23" t="s">
        <v>854</v>
      </c>
      <c r="EA79" s="56"/>
      <c r="EB79" s="57"/>
      <c r="EC79" s="57"/>
      <c r="ED79" s="23"/>
      <c r="EE79" s="57"/>
      <c r="EF79" s="57"/>
      <c r="EG79" s="57"/>
      <c r="EH79" s="23">
        <v>957</v>
      </c>
      <c r="EI79" s="23"/>
      <c r="EJ79" s="23" t="s">
        <v>921</v>
      </c>
      <c r="EK79" s="23"/>
    </row>
    <row r="80" spans="2:141" s="127" customFormat="1">
      <c r="B80" s="132" t="s">
        <v>1004</v>
      </c>
      <c r="C80" s="23" t="s">
        <v>1005</v>
      </c>
      <c r="D80" s="23" t="s">
        <v>159</v>
      </c>
      <c r="E80" s="23" t="s">
        <v>846</v>
      </c>
      <c r="F80" s="23" t="s">
        <v>847</v>
      </c>
      <c r="G80" s="23"/>
      <c r="H80" s="23" t="s">
        <v>848</v>
      </c>
      <c r="I80" s="58">
        <v>0</v>
      </c>
      <c r="J80" s="58">
        <v>0</v>
      </c>
      <c r="K80" s="58">
        <v>1</v>
      </c>
      <c r="L80" s="58">
        <v>0</v>
      </c>
      <c r="M80" s="176"/>
      <c r="N80" s="23" t="s">
        <v>849</v>
      </c>
      <c r="O80" s="23" t="s">
        <v>850</v>
      </c>
      <c r="P80" s="23" t="s">
        <v>851</v>
      </c>
      <c r="Q80" s="56">
        <v>46324</v>
      </c>
      <c r="R80" s="133">
        <v>46392</v>
      </c>
      <c r="S80" s="133">
        <v>46869</v>
      </c>
      <c r="T80" s="133" t="s">
        <v>848</v>
      </c>
      <c r="U80" s="133">
        <v>46974</v>
      </c>
      <c r="V80" s="133" t="s">
        <v>848</v>
      </c>
      <c r="W80" s="55">
        <v>3.9873739237600412</v>
      </c>
      <c r="X80" s="55">
        <v>6.1805357153938845</v>
      </c>
      <c r="Y80" s="55">
        <v>3.3662999381764929E-4</v>
      </c>
      <c r="Z80" s="55">
        <v>3.3002952133549996E-4</v>
      </c>
      <c r="AA80" s="55">
        <v>1.3481616161258289E-4</v>
      </c>
      <c r="AB80" s="55">
        <v>0</v>
      </c>
      <c r="AC80" s="55">
        <v>0</v>
      </c>
      <c r="AD80" s="59">
        <f t="shared" ref="AD80:AD143" si="6">SUM(X80:AC80)</f>
        <v>6.1813371910706501</v>
      </c>
      <c r="AE80" s="55">
        <v>0</v>
      </c>
      <c r="AF80" s="55"/>
      <c r="AG80" s="55"/>
      <c r="AH80" s="55"/>
      <c r="AI80" s="59">
        <f t="shared" ref="AI80:AI143" si="7">SUM(AF80:AH80,AD80,W80)</f>
        <v>10.168711114830691</v>
      </c>
      <c r="AJ80" s="55">
        <v>0</v>
      </c>
      <c r="AK80" s="55">
        <v>4.37128222729676</v>
      </c>
      <c r="AL80" s="55">
        <v>6.7756038045204452</v>
      </c>
      <c r="AM80" s="55">
        <v>3.7642188368372254E-4</v>
      </c>
      <c r="AN80" s="55">
        <v>3.7642201557010977E-4</v>
      </c>
      <c r="AO80" s="55">
        <v>1.568427166814755E-4</v>
      </c>
      <c r="AP80" s="55">
        <v>0</v>
      </c>
      <c r="AQ80" s="55">
        <v>0</v>
      </c>
      <c r="AR80" s="59">
        <f t="shared" ref="AR80:AR143" si="8">SUM(AL80:AQ80)</f>
        <v>6.7765134911363809</v>
      </c>
      <c r="AS80" s="55">
        <v>0</v>
      </c>
      <c r="AT80" s="55"/>
      <c r="AU80" s="55"/>
      <c r="AV80" s="55"/>
      <c r="AW80" s="59">
        <f t="shared" ref="AW80:AW143" si="9">SUM(AT80:AV80,AR80,AK80)</f>
        <v>11.147795718433141</v>
      </c>
      <c r="AX80" s="55"/>
      <c r="AY80" s="55"/>
      <c r="AZ80" s="55"/>
      <c r="BA80" s="55"/>
      <c r="BB80" s="55"/>
      <c r="BC80" s="55"/>
      <c r="BD80" s="55"/>
      <c r="BE80" s="55"/>
      <c r="BF80" s="59">
        <f t="shared" ref="BF80:BF143" si="10">SUM(AZ80:BE80)</f>
        <v>0</v>
      </c>
      <c r="BG80" s="55"/>
      <c r="BH80" s="55"/>
      <c r="BI80" s="55"/>
      <c r="BJ80" s="55"/>
      <c r="BK80" s="59">
        <f t="shared" ref="BK80:BK143" si="11">SUM(BH80:BJ80,BF80,AY80)</f>
        <v>0</v>
      </c>
      <c r="BL80" s="55"/>
      <c r="BM80" s="23" t="s">
        <v>852</v>
      </c>
      <c r="BN80" s="23" t="s">
        <v>184</v>
      </c>
      <c r="BO80" s="23" t="s">
        <v>853</v>
      </c>
      <c r="BP80" s="23" t="s">
        <v>853</v>
      </c>
      <c r="BQ80" s="23" t="s">
        <v>853</v>
      </c>
      <c r="BR80" s="23"/>
      <c r="BS80" s="57"/>
      <c r="BT80" s="135" t="s">
        <v>23</v>
      </c>
      <c r="BU80" s="58">
        <v>1</v>
      </c>
      <c r="BV80" s="57">
        <v>0</v>
      </c>
      <c r="BW80" s="57">
        <v>3</v>
      </c>
      <c r="BX80" s="57">
        <v>0</v>
      </c>
      <c r="BY80" s="57">
        <v>0</v>
      </c>
      <c r="BZ80" s="57">
        <v>0</v>
      </c>
      <c r="CA80" s="57">
        <v>0</v>
      </c>
      <c r="CB80" s="67">
        <v>3</v>
      </c>
      <c r="CC80" s="134"/>
      <c r="CD80" s="134"/>
      <c r="CE80" s="57"/>
      <c r="CF80" s="57"/>
      <c r="CG80" s="57"/>
      <c r="CH80" s="57"/>
      <c r="CI80" s="57"/>
      <c r="CJ80" s="57"/>
      <c r="CK80" s="67"/>
      <c r="CL80" s="23"/>
      <c r="CM80" s="23"/>
      <c r="CN80" s="23"/>
      <c r="CO80" s="23"/>
      <c r="CP80" s="23"/>
      <c r="CQ80" s="23"/>
      <c r="CR80" s="57"/>
      <c r="CS80" s="134"/>
      <c r="CT80" s="58"/>
      <c r="CU80" s="57"/>
      <c r="CV80" s="57"/>
      <c r="CW80" s="57"/>
      <c r="CX80" s="57"/>
      <c r="CY80" s="57"/>
      <c r="CZ80" s="57"/>
      <c r="DA80" s="67"/>
      <c r="DB80" s="23"/>
      <c r="DC80" s="23"/>
      <c r="DD80" s="57"/>
      <c r="DE80" s="57"/>
      <c r="DF80" s="57"/>
      <c r="DG80" s="57"/>
      <c r="DH80" s="57"/>
      <c r="DI80" s="57"/>
      <c r="DJ80" s="67"/>
      <c r="DK80" s="23" t="s">
        <v>849</v>
      </c>
      <c r="DL80" s="55">
        <v>0</v>
      </c>
      <c r="DM80" s="55">
        <v>3.9873739237600412</v>
      </c>
      <c r="DN80" s="55">
        <v>6.1813371910706501</v>
      </c>
      <c r="DO80" s="59">
        <v>10.168711114830691</v>
      </c>
      <c r="DP80" s="23" t="s">
        <v>849</v>
      </c>
      <c r="DQ80" s="57"/>
      <c r="DR80" s="57"/>
      <c r="DS80" s="57"/>
      <c r="DT80" s="23" t="s">
        <v>854</v>
      </c>
      <c r="DU80" s="57"/>
      <c r="DV80" s="23" t="s">
        <v>858</v>
      </c>
      <c r="DW80" s="23" t="s">
        <v>854</v>
      </c>
      <c r="DX80" s="57"/>
      <c r="DY80" s="23" t="s">
        <v>849</v>
      </c>
      <c r="DZ80" s="23" t="s">
        <v>854</v>
      </c>
      <c r="EA80" s="56"/>
      <c r="EB80" s="57"/>
      <c r="EC80" s="57"/>
      <c r="ED80" s="23"/>
      <c r="EE80" s="57"/>
      <c r="EF80" s="57"/>
      <c r="EG80" s="57"/>
      <c r="EH80" s="23">
        <v>3287</v>
      </c>
      <c r="EI80" s="23"/>
      <c r="EJ80" s="23" t="s">
        <v>921</v>
      </c>
      <c r="EK80" s="23"/>
    </row>
    <row r="81" spans="2:141" s="127" customFormat="1">
      <c r="B81" s="132" t="s">
        <v>1006</v>
      </c>
      <c r="C81" s="23" t="s">
        <v>1007</v>
      </c>
      <c r="D81" s="23" t="s">
        <v>159</v>
      </c>
      <c r="E81" s="23" t="s">
        <v>846</v>
      </c>
      <c r="F81" s="23" t="s">
        <v>847</v>
      </c>
      <c r="G81" s="23"/>
      <c r="H81" s="23" t="s">
        <v>848</v>
      </c>
      <c r="I81" s="58">
        <v>0</v>
      </c>
      <c r="J81" s="58">
        <v>0</v>
      </c>
      <c r="K81" s="58">
        <v>1</v>
      </c>
      <c r="L81" s="58">
        <v>0</v>
      </c>
      <c r="M81" s="176"/>
      <c r="N81" s="23" t="s">
        <v>849</v>
      </c>
      <c r="O81" s="23" t="s">
        <v>850</v>
      </c>
      <c r="P81" s="23" t="s">
        <v>851</v>
      </c>
      <c r="Q81" s="56">
        <v>46112</v>
      </c>
      <c r="R81" s="133">
        <v>46168</v>
      </c>
      <c r="S81" s="133">
        <v>46644</v>
      </c>
      <c r="T81" s="133" t="s">
        <v>848</v>
      </c>
      <c r="U81" s="133">
        <v>46743</v>
      </c>
      <c r="V81" s="133" t="s">
        <v>848</v>
      </c>
      <c r="W81" s="55">
        <v>9.7201724365457029E-2</v>
      </c>
      <c r="X81" s="55">
        <v>6.646456117779838E-4</v>
      </c>
      <c r="Y81" s="55">
        <v>1.9548396877453618E-3</v>
      </c>
      <c r="Z81" s="55">
        <v>1.916509179801784E-3</v>
      </c>
      <c r="AA81" s="55">
        <v>4.6973264210828039E-4</v>
      </c>
      <c r="AB81" s="55">
        <v>0</v>
      </c>
      <c r="AC81" s="55">
        <v>0</v>
      </c>
      <c r="AD81" s="59">
        <f t="shared" si="6"/>
        <v>5.0057271214334099E-3</v>
      </c>
      <c r="AE81" s="55">
        <v>0</v>
      </c>
      <c r="AF81" s="55"/>
      <c r="AG81" s="55"/>
      <c r="AH81" s="55"/>
      <c r="AI81" s="59">
        <f t="shared" si="7"/>
        <v>0.10220745148689044</v>
      </c>
      <c r="AJ81" s="55">
        <v>0</v>
      </c>
      <c r="AK81" s="55">
        <v>0.10656040248682</v>
      </c>
      <c r="AL81" s="55">
        <v>7.2863834838849837E-4</v>
      </c>
      <c r="AM81" s="55">
        <v>2.185914657264356E-3</v>
      </c>
      <c r="AN81" s="55">
        <v>2.1859142945767911E-3</v>
      </c>
      <c r="AO81" s="55">
        <v>5.4647857364419777E-4</v>
      </c>
      <c r="AP81" s="55">
        <v>0</v>
      </c>
      <c r="AQ81" s="55">
        <v>0</v>
      </c>
      <c r="AR81" s="59">
        <f t="shared" si="8"/>
        <v>5.6469458738738435E-3</v>
      </c>
      <c r="AS81" s="55">
        <v>0</v>
      </c>
      <c r="AT81" s="55"/>
      <c r="AU81" s="55"/>
      <c r="AV81" s="55"/>
      <c r="AW81" s="59">
        <f t="shared" si="9"/>
        <v>0.11220734836069385</v>
      </c>
      <c r="AX81" s="55"/>
      <c r="AY81" s="55"/>
      <c r="AZ81" s="55"/>
      <c r="BA81" s="55"/>
      <c r="BB81" s="55"/>
      <c r="BC81" s="55"/>
      <c r="BD81" s="55"/>
      <c r="BE81" s="55"/>
      <c r="BF81" s="59">
        <f t="shared" si="10"/>
        <v>0</v>
      </c>
      <c r="BG81" s="55"/>
      <c r="BH81" s="55"/>
      <c r="BI81" s="55"/>
      <c r="BJ81" s="55"/>
      <c r="BK81" s="59">
        <f t="shared" si="11"/>
        <v>0</v>
      </c>
      <c r="BL81" s="55"/>
      <c r="BM81" s="23" t="s">
        <v>852</v>
      </c>
      <c r="BN81" s="23" t="s">
        <v>184</v>
      </c>
      <c r="BO81" s="23" t="s">
        <v>853</v>
      </c>
      <c r="BP81" s="23" t="s">
        <v>853</v>
      </c>
      <c r="BQ81" s="23" t="s">
        <v>853</v>
      </c>
      <c r="BR81" s="23"/>
      <c r="BS81" s="57"/>
      <c r="BT81" s="135" t="s">
        <v>23</v>
      </c>
      <c r="BU81" s="58">
        <v>1</v>
      </c>
      <c r="BV81" s="57">
        <v>1</v>
      </c>
      <c r="BW81" s="57">
        <v>0</v>
      </c>
      <c r="BX81" s="57">
        <v>0</v>
      </c>
      <c r="BY81" s="57">
        <v>0</v>
      </c>
      <c r="BZ81" s="57">
        <v>0</v>
      </c>
      <c r="CA81" s="57">
        <v>0</v>
      </c>
      <c r="CB81" s="67">
        <v>1</v>
      </c>
      <c r="CC81" s="134"/>
      <c r="CD81" s="134"/>
      <c r="CE81" s="57"/>
      <c r="CF81" s="57"/>
      <c r="CG81" s="57"/>
      <c r="CH81" s="57"/>
      <c r="CI81" s="57"/>
      <c r="CJ81" s="57"/>
      <c r="CK81" s="67"/>
      <c r="CL81" s="23"/>
      <c r="CM81" s="23"/>
      <c r="CN81" s="23"/>
      <c r="CO81" s="23"/>
      <c r="CP81" s="23"/>
      <c r="CQ81" s="23"/>
      <c r="CR81" s="57"/>
      <c r="CS81" s="134"/>
      <c r="CT81" s="58"/>
      <c r="CU81" s="57"/>
      <c r="CV81" s="57"/>
      <c r="CW81" s="57"/>
      <c r="CX81" s="57"/>
      <c r="CY81" s="57"/>
      <c r="CZ81" s="57"/>
      <c r="DA81" s="67"/>
      <c r="DB81" s="23"/>
      <c r="DC81" s="23"/>
      <c r="DD81" s="57"/>
      <c r="DE81" s="57"/>
      <c r="DF81" s="57"/>
      <c r="DG81" s="57"/>
      <c r="DH81" s="57"/>
      <c r="DI81" s="57"/>
      <c r="DJ81" s="67"/>
      <c r="DK81" s="23" t="s">
        <v>849</v>
      </c>
      <c r="DL81" s="55">
        <v>0</v>
      </c>
      <c r="DM81" s="55">
        <v>9.7201724365457029E-2</v>
      </c>
      <c r="DN81" s="55">
        <v>5.0057271214334099E-3</v>
      </c>
      <c r="DO81" s="59">
        <v>0.10220745148689044</v>
      </c>
      <c r="DP81" s="23" t="s">
        <v>849</v>
      </c>
      <c r="DQ81" s="57"/>
      <c r="DR81" s="57"/>
      <c r="DS81" s="57"/>
      <c r="DT81" s="23" t="s">
        <v>854</v>
      </c>
      <c r="DU81" s="57"/>
      <c r="DV81" s="23" t="s">
        <v>858</v>
      </c>
      <c r="DW81" s="23" t="s">
        <v>854</v>
      </c>
      <c r="DX81" s="57"/>
      <c r="DY81" s="23" t="s">
        <v>849</v>
      </c>
      <c r="DZ81" s="23" t="s">
        <v>854</v>
      </c>
      <c r="EA81" s="56"/>
      <c r="EB81" s="57"/>
      <c r="EC81" s="57"/>
      <c r="ED81" s="23"/>
      <c r="EE81" s="57"/>
      <c r="EF81" s="57"/>
      <c r="EG81" s="57"/>
      <c r="EH81" s="23">
        <v>957</v>
      </c>
      <c r="EI81" s="23"/>
      <c r="EJ81" s="23" t="s">
        <v>921</v>
      </c>
      <c r="EK81" s="23"/>
    </row>
    <row r="82" spans="2:141" s="127" customFormat="1">
      <c r="B82" s="132" t="s">
        <v>1008</v>
      </c>
      <c r="C82" s="23" t="s">
        <v>1009</v>
      </c>
      <c r="D82" s="23" t="s">
        <v>159</v>
      </c>
      <c r="E82" s="23" t="s">
        <v>846</v>
      </c>
      <c r="F82" s="23" t="s">
        <v>847</v>
      </c>
      <c r="G82" s="23"/>
      <c r="H82" s="23" t="s">
        <v>848</v>
      </c>
      <c r="I82" s="58">
        <v>0</v>
      </c>
      <c r="J82" s="58">
        <v>0</v>
      </c>
      <c r="K82" s="58">
        <v>1</v>
      </c>
      <c r="L82" s="58">
        <v>0</v>
      </c>
      <c r="M82" s="176"/>
      <c r="N82" s="23" t="s">
        <v>849</v>
      </c>
      <c r="O82" s="23" t="s">
        <v>850</v>
      </c>
      <c r="P82" s="23" t="s">
        <v>851</v>
      </c>
      <c r="Q82" s="56" t="s">
        <v>848</v>
      </c>
      <c r="R82" s="133" t="s">
        <v>848</v>
      </c>
      <c r="S82" s="133" t="s">
        <v>848</v>
      </c>
      <c r="T82" s="133" t="s">
        <v>848</v>
      </c>
      <c r="U82" s="133" t="s">
        <v>848</v>
      </c>
      <c r="V82" s="133" t="s">
        <v>848</v>
      </c>
      <c r="W82" s="55">
        <v>0</v>
      </c>
      <c r="X82" s="55">
        <v>8.6432722747036117E-5</v>
      </c>
      <c r="Y82" s="55">
        <v>0</v>
      </c>
      <c r="Z82" s="55">
        <v>0</v>
      </c>
      <c r="AA82" s="55">
        <v>0</v>
      </c>
      <c r="AB82" s="55">
        <v>0</v>
      </c>
      <c r="AC82" s="55">
        <v>0</v>
      </c>
      <c r="AD82" s="59">
        <f t="shared" si="6"/>
        <v>8.6432722747036117E-5</v>
      </c>
      <c r="AE82" s="55">
        <v>0</v>
      </c>
      <c r="AF82" s="55"/>
      <c r="AG82" s="55"/>
      <c r="AH82" s="55"/>
      <c r="AI82" s="59">
        <f t="shared" si="7"/>
        <v>8.6432722747036117E-5</v>
      </c>
      <c r="AJ82" s="55">
        <v>0</v>
      </c>
      <c r="AK82" s="55">
        <v>0</v>
      </c>
      <c r="AL82" s="55">
        <v>9.4754550745696384E-5</v>
      </c>
      <c r="AM82" s="55">
        <v>0</v>
      </c>
      <c r="AN82" s="55">
        <v>0</v>
      </c>
      <c r="AO82" s="55">
        <v>0</v>
      </c>
      <c r="AP82" s="55">
        <v>0</v>
      </c>
      <c r="AQ82" s="55">
        <v>0</v>
      </c>
      <c r="AR82" s="59">
        <f t="shared" si="8"/>
        <v>9.4754550745696384E-5</v>
      </c>
      <c r="AS82" s="55">
        <v>0</v>
      </c>
      <c r="AT82" s="55"/>
      <c r="AU82" s="55"/>
      <c r="AV82" s="55"/>
      <c r="AW82" s="59">
        <f t="shared" si="9"/>
        <v>9.4754550745696384E-5</v>
      </c>
      <c r="AX82" s="55"/>
      <c r="AY82" s="55"/>
      <c r="AZ82" s="55"/>
      <c r="BA82" s="55"/>
      <c r="BB82" s="55"/>
      <c r="BC82" s="55"/>
      <c r="BD82" s="55"/>
      <c r="BE82" s="55"/>
      <c r="BF82" s="59">
        <f t="shared" si="10"/>
        <v>0</v>
      </c>
      <c r="BG82" s="55"/>
      <c r="BH82" s="55"/>
      <c r="BI82" s="55"/>
      <c r="BJ82" s="55"/>
      <c r="BK82" s="59">
        <f t="shared" si="11"/>
        <v>0</v>
      </c>
      <c r="BL82" s="55"/>
      <c r="BM82" s="23" t="s">
        <v>852</v>
      </c>
      <c r="BN82" s="23" t="s">
        <v>184</v>
      </c>
      <c r="BO82" s="23" t="s">
        <v>853</v>
      </c>
      <c r="BP82" s="23" t="s">
        <v>853</v>
      </c>
      <c r="BQ82" s="23" t="s">
        <v>853</v>
      </c>
      <c r="BR82" s="23"/>
      <c r="BS82" s="57"/>
      <c r="BT82" s="135" t="s">
        <v>23</v>
      </c>
      <c r="BU82" s="58">
        <v>1</v>
      </c>
      <c r="BV82" s="57">
        <v>0</v>
      </c>
      <c r="BW82" s="57">
        <v>0</v>
      </c>
      <c r="BX82" s="57">
        <v>0</v>
      </c>
      <c r="BY82" s="57">
        <v>0</v>
      </c>
      <c r="BZ82" s="57">
        <v>0</v>
      </c>
      <c r="CA82" s="57">
        <v>0</v>
      </c>
      <c r="CB82" s="67">
        <v>0</v>
      </c>
      <c r="CC82" s="134"/>
      <c r="CD82" s="134"/>
      <c r="CE82" s="57"/>
      <c r="CF82" s="57"/>
      <c r="CG82" s="57"/>
      <c r="CH82" s="57"/>
      <c r="CI82" s="57"/>
      <c r="CJ82" s="57"/>
      <c r="CK82" s="67"/>
      <c r="CL82" s="23"/>
      <c r="CM82" s="23"/>
      <c r="CN82" s="23"/>
      <c r="CO82" s="23"/>
      <c r="CP82" s="23"/>
      <c r="CQ82" s="23"/>
      <c r="CR82" s="57"/>
      <c r="CS82" s="134"/>
      <c r="CT82" s="58"/>
      <c r="CU82" s="57"/>
      <c r="CV82" s="57"/>
      <c r="CW82" s="57"/>
      <c r="CX82" s="57"/>
      <c r="CY82" s="57"/>
      <c r="CZ82" s="57"/>
      <c r="DA82" s="67"/>
      <c r="DB82" s="23"/>
      <c r="DC82" s="23"/>
      <c r="DD82" s="57"/>
      <c r="DE82" s="57"/>
      <c r="DF82" s="57"/>
      <c r="DG82" s="57"/>
      <c r="DH82" s="57"/>
      <c r="DI82" s="57"/>
      <c r="DJ82" s="67"/>
      <c r="DK82" s="23" t="s">
        <v>849</v>
      </c>
      <c r="DL82" s="55">
        <v>0</v>
      </c>
      <c r="DM82" s="55">
        <v>0</v>
      </c>
      <c r="DN82" s="55">
        <v>0</v>
      </c>
      <c r="DO82" s="59">
        <v>0</v>
      </c>
      <c r="DP82" s="23" t="s">
        <v>849</v>
      </c>
      <c r="DQ82" s="57"/>
      <c r="DR82" s="57"/>
      <c r="DS82" s="57"/>
      <c r="DT82" s="23" t="s">
        <v>854</v>
      </c>
      <c r="DU82" s="57"/>
      <c r="DV82" s="23" t="s">
        <v>858</v>
      </c>
      <c r="DW82" s="23" t="s">
        <v>854</v>
      </c>
      <c r="DX82" s="57"/>
      <c r="DY82" s="23" t="s">
        <v>849</v>
      </c>
      <c r="DZ82" s="23" t="s">
        <v>854</v>
      </c>
      <c r="EA82" s="56"/>
      <c r="EB82" s="57"/>
      <c r="EC82" s="57"/>
      <c r="ED82" s="23"/>
      <c r="EE82" s="57"/>
      <c r="EF82" s="57"/>
      <c r="EG82" s="57"/>
      <c r="EH82" s="23">
        <v>957</v>
      </c>
      <c r="EI82" s="23"/>
      <c r="EJ82" s="23" t="s">
        <v>921</v>
      </c>
      <c r="EK82" s="23"/>
    </row>
    <row r="83" spans="2:141" s="127" customFormat="1">
      <c r="B83" s="132" t="s">
        <v>1010</v>
      </c>
      <c r="C83" s="23" t="s">
        <v>1011</v>
      </c>
      <c r="D83" s="23" t="s">
        <v>159</v>
      </c>
      <c r="E83" s="23" t="s">
        <v>846</v>
      </c>
      <c r="F83" s="23" t="s">
        <v>847</v>
      </c>
      <c r="G83" s="23"/>
      <c r="H83" s="23" t="s">
        <v>848</v>
      </c>
      <c r="I83" s="58">
        <v>0</v>
      </c>
      <c r="J83" s="58">
        <v>0</v>
      </c>
      <c r="K83" s="58">
        <v>1</v>
      </c>
      <c r="L83" s="58">
        <v>0</v>
      </c>
      <c r="M83" s="176"/>
      <c r="N83" s="23" t="s">
        <v>849</v>
      </c>
      <c r="O83" s="23" t="s">
        <v>850</v>
      </c>
      <c r="P83" s="23" t="s">
        <v>863</v>
      </c>
      <c r="Q83" s="56">
        <v>45740</v>
      </c>
      <c r="R83" s="133">
        <v>45793</v>
      </c>
      <c r="S83" s="133">
        <v>46121</v>
      </c>
      <c r="T83" s="133" t="s">
        <v>848</v>
      </c>
      <c r="U83" s="133">
        <v>46225</v>
      </c>
      <c r="V83" s="133" t="s">
        <v>848</v>
      </c>
      <c r="W83" s="55">
        <v>1.7895270463945745</v>
      </c>
      <c r="X83" s="55">
        <v>4.905771317640469E-4</v>
      </c>
      <c r="Y83" s="55">
        <v>2.0039948034715363E-4</v>
      </c>
      <c r="Z83" s="55">
        <v>0</v>
      </c>
      <c r="AA83" s="55">
        <v>0</v>
      </c>
      <c r="AB83" s="55">
        <v>0</v>
      </c>
      <c r="AC83" s="55">
        <v>0</v>
      </c>
      <c r="AD83" s="59">
        <f t="shared" si="6"/>
        <v>6.9097661211120053E-4</v>
      </c>
      <c r="AE83" s="55">
        <v>0</v>
      </c>
      <c r="AF83" s="55"/>
      <c r="AG83" s="55"/>
      <c r="AH83" s="55"/>
      <c r="AI83" s="59">
        <f t="shared" si="7"/>
        <v>1.7902180230066858</v>
      </c>
      <c r="AJ83" s="55">
        <v>0</v>
      </c>
      <c r="AK83" s="55">
        <v>1.9618244796552531</v>
      </c>
      <c r="AL83" s="55">
        <v>5.3781038302427625E-4</v>
      </c>
      <c r="AM83" s="55">
        <v>2.240880232507663E-4</v>
      </c>
      <c r="AN83" s="55">
        <v>0</v>
      </c>
      <c r="AO83" s="55">
        <v>0</v>
      </c>
      <c r="AP83" s="55">
        <v>0</v>
      </c>
      <c r="AQ83" s="55">
        <v>0</v>
      </c>
      <c r="AR83" s="59">
        <f t="shared" si="8"/>
        <v>7.6189840627504258E-4</v>
      </c>
      <c r="AS83" s="55">
        <v>0</v>
      </c>
      <c r="AT83" s="55"/>
      <c r="AU83" s="55"/>
      <c r="AV83" s="55"/>
      <c r="AW83" s="59">
        <f t="shared" si="9"/>
        <v>1.962586378061528</v>
      </c>
      <c r="AX83" s="55"/>
      <c r="AY83" s="55"/>
      <c r="AZ83" s="55"/>
      <c r="BA83" s="55"/>
      <c r="BB83" s="55"/>
      <c r="BC83" s="55"/>
      <c r="BD83" s="55"/>
      <c r="BE83" s="55"/>
      <c r="BF83" s="59">
        <f t="shared" si="10"/>
        <v>0</v>
      </c>
      <c r="BG83" s="55"/>
      <c r="BH83" s="55"/>
      <c r="BI83" s="55"/>
      <c r="BJ83" s="55"/>
      <c r="BK83" s="59">
        <f t="shared" si="11"/>
        <v>0</v>
      </c>
      <c r="BL83" s="55"/>
      <c r="BM83" s="23" t="s">
        <v>852</v>
      </c>
      <c r="BN83" s="23" t="s">
        <v>184</v>
      </c>
      <c r="BO83" s="23" t="s">
        <v>853</v>
      </c>
      <c r="BP83" s="23" t="s">
        <v>853</v>
      </c>
      <c r="BQ83" s="23" t="s">
        <v>853</v>
      </c>
      <c r="BR83" s="23"/>
      <c r="BS83" s="57"/>
      <c r="BT83" s="135" t="s">
        <v>23</v>
      </c>
      <c r="BU83" s="58">
        <v>1</v>
      </c>
      <c r="BV83" s="57">
        <v>0</v>
      </c>
      <c r="BW83" s="57">
        <v>0</v>
      </c>
      <c r="BX83" s="57">
        <v>0</v>
      </c>
      <c r="BY83" s="57">
        <v>0</v>
      </c>
      <c r="BZ83" s="57">
        <v>0</v>
      </c>
      <c r="CA83" s="57">
        <v>0</v>
      </c>
      <c r="CB83" s="67">
        <v>0</v>
      </c>
      <c r="CC83" s="134"/>
      <c r="CD83" s="134"/>
      <c r="CE83" s="57"/>
      <c r="CF83" s="57"/>
      <c r="CG83" s="57"/>
      <c r="CH83" s="57"/>
      <c r="CI83" s="57"/>
      <c r="CJ83" s="57"/>
      <c r="CK83" s="67"/>
      <c r="CL83" s="23"/>
      <c r="CM83" s="23"/>
      <c r="CN83" s="23"/>
      <c r="CO83" s="23"/>
      <c r="CP83" s="23"/>
      <c r="CQ83" s="23"/>
      <c r="CR83" s="57"/>
      <c r="CS83" s="134"/>
      <c r="CT83" s="58"/>
      <c r="CU83" s="57"/>
      <c r="CV83" s="57"/>
      <c r="CW83" s="57"/>
      <c r="CX83" s="57"/>
      <c r="CY83" s="57"/>
      <c r="CZ83" s="57"/>
      <c r="DA83" s="67"/>
      <c r="DB83" s="23"/>
      <c r="DC83" s="23"/>
      <c r="DD83" s="57"/>
      <c r="DE83" s="57"/>
      <c r="DF83" s="57"/>
      <c r="DG83" s="57"/>
      <c r="DH83" s="57"/>
      <c r="DI83" s="57"/>
      <c r="DJ83" s="67"/>
      <c r="DK83" s="23" t="s">
        <v>849</v>
      </c>
      <c r="DL83" s="55">
        <v>0</v>
      </c>
      <c r="DM83" s="55">
        <v>1.7895270463945745</v>
      </c>
      <c r="DN83" s="55">
        <v>6.9097661211120053E-4</v>
      </c>
      <c r="DO83" s="59">
        <v>1.7902180230066858</v>
      </c>
      <c r="DP83" s="23" t="s">
        <v>849</v>
      </c>
      <c r="DQ83" s="57"/>
      <c r="DR83" s="57"/>
      <c r="DS83" s="57"/>
      <c r="DT83" s="23" t="s">
        <v>854</v>
      </c>
      <c r="DU83" s="57"/>
      <c r="DV83" s="23" t="s">
        <v>858</v>
      </c>
      <c r="DW83" s="23" t="s">
        <v>854</v>
      </c>
      <c r="DX83" s="57"/>
      <c r="DY83" s="23" t="s">
        <v>849</v>
      </c>
      <c r="DZ83" s="23" t="s">
        <v>854</v>
      </c>
      <c r="EA83" s="56"/>
      <c r="EB83" s="57"/>
      <c r="EC83" s="57"/>
      <c r="ED83" s="23"/>
      <c r="EE83" s="57"/>
      <c r="EF83" s="57"/>
      <c r="EG83" s="57"/>
      <c r="EH83" s="23">
        <v>957</v>
      </c>
      <c r="EI83" s="23"/>
      <c r="EJ83" s="23" t="s">
        <v>921</v>
      </c>
      <c r="EK83" s="23"/>
    </row>
    <row r="84" spans="2:141" s="127" customFormat="1">
      <c r="B84" s="132" t="s">
        <v>1012</v>
      </c>
      <c r="C84" s="23" t="s">
        <v>1013</v>
      </c>
      <c r="D84" s="23" t="s">
        <v>159</v>
      </c>
      <c r="E84" s="23" t="s">
        <v>846</v>
      </c>
      <c r="F84" s="23" t="s">
        <v>847</v>
      </c>
      <c r="G84" s="23"/>
      <c r="H84" s="23" t="s">
        <v>848</v>
      </c>
      <c r="I84" s="58">
        <v>0</v>
      </c>
      <c r="J84" s="58">
        <v>0</v>
      </c>
      <c r="K84" s="58">
        <v>1</v>
      </c>
      <c r="L84" s="58">
        <v>0</v>
      </c>
      <c r="M84" s="176"/>
      <c r="N84" s="23" t="s">
        <v>849</v>
      </c>
      <c r="O84" s="23" t="s">
        <v>850</v>
      </c>
      <c r="P84" s="23" t="s">
        <v>851</v>
      </c>
      <c r="Q84" s="56">
        <v>46202</v>
      </c>
      <c r="R84" s="133">
        <v>46290</v>
      </c>
      <c r="S84" s="133">
        <v>46576</v>
      </c>
      <c r="T84" s="133" t="s">
        <v>848</v>
      </c>
      <c r="U84" s="133">
        <v>46701</v>
      </c>
      <c r="V84" s="133" t="s">
        <v>848</v>
      </c>
      <c r="W84" s="55">
        <v>1.3285797802575032</v>
      </c>
      <c r="X84" s="55">
        <v>0.5057285062723893</v>
      </c>
      <c r="Y84" s="55">
        <v>4.0399697831604704E-4</v>
      </c>
      <c r="Z84" s="55">
        <v>2.9705664506494663E-4</v>
      </c>
      <c r="AA84" s="55">
        <v>0</v>
      </c>
      <c r="AB84" s="55">
        <v>0</v>
      </c>
      <c r="AC84" s="55">
        <v>0</v>
      </c>
      <c r="AD84" s="59">
        <f t="shared" si="6"/>
        <v>0.50642955989577032</v>
      </c>
      <c r="AE84" s="55">
        <v>0</v>
      </c>
      <c r="AF84" s="55"/>
      <c r="AG84" s="55"/>
      <c r="AH84" s="55"/>
      <c r="AI84" s="59">
        <f t="shared" si="7"/>
        <v>1.8350093401532734</v>
      </c>
      <c r="AJ84" s="55">
        <v>0</v>
      </c>
      <c r="AK84" s="55">
        <v>1.4564967550143806</v>
      </c>
      <c r="AL84" s="55">
        <v>0.55442054684983977</v>
      </c>
      <c r="AM84" s="55">
        <v>4.5175209094004784E-4</v>
      </c>
      <c r="AN84" s="55">
        <v>3.3881411766243112E-4</v>
      </c>
      <c r="AO84" s="55">
        <v>0</v>
      </c>
      <c r="AP84" s="55">
        <v>0</v>
      </c>
      <c r="AQ84" s="55">
        <v>0</v>
      </c>
      <c r="AR84" s="59">
        <f t="shared" si="8"/>
        <v>0.55521111305844228</v>
      </c>
      <c r="AS84" s="55">
        <v>0</v>
      </c>
      <c r="AT84" s="55"/>
      <c r="AU84" s="55"/>
      <c r="AV84" s="55"/>
      <c r="AW84" s="59">
        <f t="shared" si="9"/>
        <v>2.0117078680728229</v>
      </c>
      <c r="AX84" s="55"/>
      <c r="AY84" s="55"/>
      <c r="AZ84" s="55"/>
      <c r="BA84" s="55"/>
      <c r="BB84" s="55"/>
      <c r="BC84" s="55"/>
      <c r="BD84" s="55"/>
      <c r="BE84" s="55"/>
      <c r="BF84" s="59">
        <f t="shared" si="10"/>
        <v>0</v>
      </c>
      <c r="BG84" s="55"/>
      <c r="BH84" s="55"/>
      <c r="BI84" s="55"/>
      <c r="BJ84" s="55"/>
      <c r="BK84" s="59">
        <f t="shared" si="11"/>
        <v>0</v>
      </c>
      <c r="BL84" s="55"/>
      <c r="BM84" s="23" t="s">
        <v>852</v>
      </c>
      <c r="BN84" s="23" t="s">
        <v>184</v>
      </c>
      <c r="BO84" s="23" t="s">
        <v>853</v>
      </c>
      <c r="BP84" s="23" t="s">
        <v>853</v>
      </c>
      <c r="BQ84" s="23" t="s">
        <v>853</v>
      </c>
      <c r="BR84" s="23"/>
      <c r="BS84" s="57"/>
      <c r="BT84" s="135" t="s">
        <v>23</v>
      </c>
      <c r="BU84" s="58">
        <v>1</v>
      </c>
      <c r="BV84" s="57">
        <v>1</v>
      </c>
      <c r="BW84" s="57">
        <v>0</v>
      </c>
      <c r="BX84" s="57">
        <v>0</v>
      </c>
      <c r="BY84" s="57">
        <v>0</v>
      </c>
      <c r="BZ84" s="57">
        <v>0</v>
      </c>
      <c r="CA84" s="57">
        <v>0</v>
      </c>
      <c r="CB84" s="67">
        <v>1</v>
      </c>
      <c r="CC84" s="134"/>
      <c r="CD84" s="134"/>
      <c r="CE84" s="57"/>
      <c r="CF84" s="57"/>
      <c r="CG84" s="57"/>
      <c r="CH84" s="57"/>
      <c r="CI84" s="57"/>
      <c r="CJ84" s="57"/>
      <c r="CK84" s="67"/>
      <c r="CL84" s="23"/>
      <c r="CM84" s="23"/>
      <c r="CN84" s="23"/>
      <c r="CO84" s="23"/>
      <c r="CP84" s="23"/>
      <c r="CQ84" s="23"/>
      <c r="CR84" s="57"/>
      <c r="CS84" s="134"/>
      <c r="CT84" s="58"/>
      <c r="CU84" s="57"/>
      <c r="CV84" s="57"/>
      <c r="CW84" s="57"/>
      <c r="CX84" s="57"/>
      <c r="CY84" s="57"/>
      <c r="CZ84" s="57"/>
      <c r="DA84" s="67"/>
      <c r="DB84" s="23"/>
      <c r="DC84" s="23"/>
      <c r="DD84" s="57"/>
      <c r="DE84" s="57"/>
      <c r="DF84" s="57"/>
      <c r="DG84" s="57"/>
      <c r="DH84" s="57"/>
      <c r="DI84" s="57"/>
      <c r="DJ84" s="67"/>
      <c r="DK84" s="23" t="s">
        <v>849</v>
      </c>
      <c r="DL84" s="55">
        <v>0</v>
      </c>
      <c r="DM84" s="55">
        <v>1.3285797802575032</v>
      </c>
      <c r="DN84" s="55">
        <v>0.50642955989577032</v>
      </c>
      <c r="DO84" s="59">
        <v>1.8350093401532734</v>
      </c>
      <c r="DP84" s="23" t="s">
        <v>849</v>
      </c>
      <c r="DQ84" s="57"/>
      <c r="DR84" s="57"/>
      <c r="DS84" s="57"/>
      <c r="DT84" s="23" t="s">
        <v>854</v>
      </c>
      <c r="DU84" s="57"/>
      <c r="DV84" s="23" t="s">
        <v>858</v>
      </c>
      <c r="DW84" s="23" t="s">
        <v>854</v>
      </c>
      <c r="DX84" s="57"/>
      <c r="DY84" s="23" t="s">
        <v>849</v>
      </c>
      <c r="DZ84" s="23" t="s">
        <v>854</v>
      </c>
      <c r="EA84" s="56"/>
      <c r="EB84" s="57"/>
      <c r="EC84" s="57"/>
      <c r="ED84" s="23"/>
      <c r="EE84" s="57"/>
      <c r="EF84" s="57"/>
      <c r="EG84" s="57"/>
      <c r="EH84" s="23">
        <v>957</v>
      </c>
      <c r="EI84" s="23"/>
      <c r="EJ84" s="23" t="s">
        <v>921</v>
      </c>
      <c r="EK84" s="23"/>
    </row>
    <row r="85" spans="2:141" s="127" customFormat="1">
      <c r="B85" s="132" t="s">
        <v>1014</v>
      </c>
      <c r="C85" s="23" t="s">
        <v>1015</v>
      </c>
      <c r="D85" s="23" t="s">
        <v>159</v>
      </c>
      <c r="E85" s="23" t="s">
        <v>846</v>
      </c>
      <c r="F85" s="23" t="s">
        <v>847</v>
      </c>
      <c r="G85" s="23"/>
      <c r="H85" s="23" t="s">
        <v>848</v>
      </c>
      <c r="I85" s="58">
        <v>0</v>
      </c>
      <c r="J85" s="58">
        <v>0</v>
      </c>
      <c r="K85" s="58">
        <v>1</v>
      </c>
      <c r="L85" s="58">
        <v>0</v>
      </c>
      <c r="M85" s="176"/>
      <c r="N85" s="23" t="s">
        <v>849</v>
      </c>
      <c r="O85" s="23" t="s">
        <v>850</v>
      </c>
      <c r="P85" s="23" t="s">
        <v>863</v>
      </c>
      <c r="Q85" s="56">
        <v>45684</v>
      </c>
      <c r="R85" s="133">
        <v>45859</v>
      </c>
      <c r="S85" s="133">
        <v>46426</v>
      </c>
      <c r="T85" s="133" t="s">
        <v>848</v>
      </c>
      <c r="U85" s="133">
        <v>46617</v>
      </c>
      <c r="V85" s="133" t="s">
        <v>848</v>
      </c>
      <c r="W85" s="55">
        <v>1.6125849926648936</v>
      </c>
      <c r="X85" s="55">
        <v>0.11649323304760602</v>
      </c>
      <c r="Y85" s="55">
        <v>0</v>
      </c>
      <c r="Z85" s="55">
        <v>0</v>
      </c>
      <c r="AA85" s="55">
        <v>0</v>
      </c>
      <c r="AB85" s="55">
        <v>0</v>
      </c>
      <c r="AC85" s="55">
        <v>0</v>
      </c>
      <c r="AD85" s="59">
        <f t="shared" si="6"/>
        <v>0.11649323304760602</v>
      </c>
      <c r="AE85" s="55">
        <v>0</v>
      </c>
      <c r="AF85" s="55"/>
      <c r="AG85" s="55"/>
      <c r="AH85" s="55"/>
      <c r="AI85" s="59">
        <f t="shared" si="7"/>
        <v>1.7290782257124997</v>
      </c>
      <c r="AJ85" s="55">
        <v>0</v>
      </c>
      <c r="AK85" s="55">
        <v>1.7678462700569477</v>
      </c>
      <c r="AL85" s="55">
        <v>0.12770931669762925</v>
      </c>
      <c r="AM85" s="55">
        <v>0</v>
      </c>
      <c r="AN85" s="55">
        <v>0</v>
      </c>
      <c r="AO85" s="55">
        <v>0</v>
      </c>
      <c r="AP85" s="55">
        <v>0</v>
      </c>
      <c r="AQ85" s="55">
        <v>0</v>
      </c>
      <c r="AR85" s="59">
        <f t="shared" si="8"/>
        <v>0.12770931669762925</v>
      </c>
      <c r="AS85" s="55">
        <v>0</v>
      </c>
      <c r="AT85" s="55"/>
      <c r="AU85" s="55"/>
      <c r="AV85" s="55"/>
      <c r="AW85" s="59">
        <f t="shared" si="9"/>
        <v>1.895555586754577</v>
      </c>
      <c r="AX85" s="55"/>
      <c r="AY85" s="55"/>
      <c r="AZ85" s="55"/>
      <c r="BA85" s="55"/>
      <c r="BB85" s="55"/>
      <c r="BC85" s="55"/>
      <c r="BD85" s="55"/>
      <c r="BE85" s="55"/>
      <c r="BF85" s="59">
        <f t="shared" si="10"/>
        <v>0</v>
      </c>
      <c r="BG85" s="55"/>
      <c r="BH85" s="55"/>
      <c r="BI85" s="55"/>
      <c r="BJ85" s="55"/>
      <c r="BK85" s="59">
        <f t="shared" si="11"/>
        <v>0</v>
      </c>
      <c r="BL85" s="55"/>
      <c r="BM85" s="23" t="s">
        <v>852</v>
      </c>
      <c r="BN85" s="23" t="s">
        <v>184</v>
      </c>
      <c r="BO85" s="23" t="s">
        <v>853</v>
      </c>
      <c r="BP85" s="23" t="s">
        <v>853</v>
      </c>
      <c r="BQ85" s="23" t="s">
        <v>853</v>
      </c>
      <c r="BR85" s="23"/>
      <c r="BS85" s="57"/>
      <c r="BT85" s="135" t="s">
        <v>23</v>
      </c>
      <c r="BU85" s="58">
        <v>1</v>
      </c>
      <c r="BV85" s="57">
        <v>0</v>
      </c>
      <c r="BW85" s="57">
        <v>0</v>
      </c>
      <c r="BX85" s="57">
        <v>0</v>
      </c>
      <c r="BY85" s="57">
        <v>0</v>
      </c>
      <c r="BZ85" s="57">
        <v>0</v>
      </c>
      <c r="CA85" s="57">
        <v>0</v>
      </c>
      <c r="CB85" s="67">
        <v>0</v>
      </c>
      <c r="CC85" s="134"/>
      <c r="CD85" s="134"/>
      <c r="CE85" s="57"/>
      <c r="CF85" s="57"/>
      <c r="CG85" s="57"/>
      <c r="CH85" s="57"/>
      <c r="CI85" s="57"/>
      <c r="CJ85" s="57"/>
      <c r="CK85" s="67"/>
      <c r="CL85" s="23"/>
      <c r="CM85" s="23"/>
      <c r="CN85" s="23"/>
      <c r="CO85" s="23"/>
      <c r="CP85" s="23"/>
      <c r="CQ85" s="23"/>
      <c r="CR85" s="57"/>
      <c r="CS85" s="134"/>
      <c r="CT85" s="58"/>
      <c r="CU85" s="57"/>
      <c r="CV85" s="57"/>
      <c r="CW85" s="57"/>
      <c r="CX85" s="57"/>
      <c r="CY85" s="57"/>
      <c r="CZ85" s="57"/>
      <c r="DA85" s="67"/>
      <c r="DB85" s="23"/>
      <c r="DC85" s="23"/>
      <c r="DD85" s="57"/>
      <c r="DE85" s="57"/>
      <c r="DF85" s="57"/>
      <c r="DG85" s="57"/>
      <c r="DH85" s="57"/>
      <c r="DI85" s="57"/>
      <c r="DJ85" s="67"/>
      <c r="DK85" s="23" t="s">
        <v>849</v>
      </c>
      <c r="DL85" s="55">
        <v>0</v>
      </c>
      <c r="DM85" s="55">
        <v>1.6125849926648936</v>
      </c>
      <c r="DN85" s="55">
        <v>0.11649323304760602</v>
      </c>
      <c r="DO85" s="59">
        <v>1.7290782257124997</v>
      </c>
      <c r="DP85" s="23" t="s">
        <v>849</v>
      </c>
      <c r="DQ85" s="57"/>
      <c r="DR85" s="57"/>
      <c r="DS85" s="57"/>
      <c r="DT85" s="23" t="s">
        <v>854</v>
      </c>
      <c r="DU85" s="57"/>
      <c r="DV85" s="23" t="s">
        <v>858</v>
      </c>
      <c r="DW85" s="23" t="s">
        <v>854</v>
      </c>
      <c r="DX85" s="57"/>
      <c r="DY85" s="23" t="s">
        <v>849</v>
      </c>
      <c r="DZ85" s="23" t="s">
        <v>854</v>
      </c>
      <c r="EA85" s="56"/>
      <c r="EB85" s="57"/>
      <c r="EC85" s="57"/>
      <c r="ED85" s="23"/>
      <c r="EE85" s="57"/>
      <c r="EF85" s="57"/>
      <c r="EG85" s="57"/>
      <c r="EH85" s="23">
        <v>957</v>
      </c>
      <c r="EI85" s="23"/>
      <c r="EJ85" s="23" t="s">
        <v>921</v>
      </c>
      <c r="EK85" s="23"/>
    </row>
    <row r="86" spans="2:141" s="127" customFormat="1">
      <c r="B86" s="132" t="s">
        <v>1016</v>
      </c>
      <c r="C86" s="23" t="s">
        <v>1017</v>
      </c>
      <c r="D86" s="23" t="s">
        <v>159</v>
      </c>
      <c r="E86" s="23" t="s">
        <v>846</v>
      </c>
      <c r="F86" s="23" t="s">
        <v>847</v>
      </c>
      <c r="G86" s="23"/>
      <c r="H86" s="23" t="s">
        <v>848</v>
      </c>
      <c r="I86" s="58">
        <v>0</v>
      </c>
      <c r="J86" s="58">
        <v>0</v>
      </c>
      <c r="K86" s="58">
        <v>1</v>
      </c>
      <c r="L86" s="58">
        <v>0</v>
      </c>
      <c r="M86" s="176"/>
      <c r="N86" s="23" t="s">
        <v>849</v>
      </c>
      <c r="O86" s="23" t="s">
        <v>850</v>
      </c>
      <c r="P86" s="23" t="s">
        <v>851</v>
      </c>
      <c r="Q86" s="56">
        <v>46581</v>
      </c>
      <c r="R86" s="133">
        <v>46671</v>
      </c>
      <c r="S86" s="133">
        <v>47135</v>
      </c>
      <c r="T86" s="133" t="s">
        <v>848</v>
      </c>
      <c r="U86" s="133">
        <v>47261</v>
      </c>
      <c r="V86" s="133" t="s">
        <v>848</v>
      </c>
      <c r="W86" s="55">
        <v>0</v>
      </c>
      <c r="X86" s="55">
        <v>0</v>
      </c>
      <c r="Y86" s="55">
        <v>1.2072560874136629E-2</v>
      </c>
      <c r="Z86" s="55">
        <v>8.2193358125468432</v>
      </c>
      <c r="AA86" s="55">
        <v>4.8349034193909199</v>
      </c>
      <c r="AB86" s="55">
        <v>3.5957463380864509E-4</v>
      </c>
      <c r="AC86" s="55">
        <v>4.3892589141163754E-4</v>
      </c>
      <c r="AD86" s="59">
        <f t="shared" si="6"/>
        <v>13.067110293337119</v>
      </c>
      <c r="AE86" s="55">
        <v>0</v>
      </c>
      <c r="AF86" s="55"/>
      <c r="AG86" s="55"/>
      <c r="AH86" s="55"/>
      <c r="AI86" s="59">
        <f t="shared" si="7"/>
        <v>13.067110293337119</v>
      </c>
      <c r="AJ86" s="55">
        <v>0</v>
      </c>
      <c r="AK86" s="55">
        <v>0</v>
      </c>
      <c r="AL86" s="55">
        <v>0</v>
      </c>
      <c r="AM86" s="55">
        <v>1.3499617350171664E-2</v>
      </c>
      <c r="AN86" s="55">
        <v>9.3747339349719745</v>
      </c>
      <c r="AO86" s="55">
        <v>5.6248403612690483</v>
      </c>
      <c r="AP86" s="55">
        <v>4.2668916676271503E-4</v>
      </c>
      <c r="AQ86" s="55">
        <v>5.312683470219833E-4</v>
      </c>
      <c r="AR86" s="59">
        <f t="shared" si="8"/>
        <v>15.014031871104979</v>
      </c>
      <c r="AS86" s="55">
        <v>0</v>
      </c>
      <c r="AT86" s="55"/>
      <c r="AU86" s="55"/>
      <c r="AV86" s="55"/>
      <c r="AW86" s="59">
        <f t="shared" si="9"/>
        <v>15.014031871104979</v>
      </c>
      <c r="AX86" s="55"/>
      <c r="AY86" s="55"/>
      <c r="AZ86" s="55"/>
      <c r="BA86" s="55"/>
      <c r="BB86" s="55"/>
      <c r="BC86" s="55"/>
      <c r="BD86" s="55"/>
      <c r="BE86" s="55"/>
      <c r="BF86" s="59">
        <f t="shared" si="10"/>
        <v>0</v>
      </c>
      <c r="BG86" s="55"/>
      <c r="BH86" s="55"/>
      <c r="BI86" s="55"/>
      <c r="BJ86" s="55"/>
      <c r="BK86" s="59">
        <f t="shared" si="11"/>
        <v>0</v>
      </c>
      <c r="BL86" s="55"/>
      <c r="BM86" s="23" t="s">
        <v>852</v>
      </c>
      <c r="BN86" s="23" t="s">
        <v>184</v>
      </c>
      <c r="BO86" s="23" t="s">
        <v>853</v>
      </c>
      <c r="BP86" s="23" t="s">
        <v>853</v>
      </c>
      <c r="BQ86" s="23" t="s">
        <v>853</v>
      </c>
      <c r="BR86" s="23"/>
      <c r="BS86" s="57"/>
      <c r="BT86" s="135" t="s">
        <v>23</v>
      </c>
      <c r="BU86" s="58">
        <v>1</v>
      </c>
      <c r="BV86" s="57">
        <v>0</v>
      </c>
      <c r="BW86" s="57">
        <v>1</v>
      </c>
      <c r="BX86" s="57">
        <v>0</v>
      </c>
      <c r="BY86" s="57">
        <v>0</v>
      </c>
      <c r="BZ86" s="57">
        <v>0</v>
      </c>
      <c r="CA86" s="57">
        <v>0</v>
      </c>
      <c r="CB86" s="67">
        <v>1</v>
      </c>
      <c r="CC86" s="134"/>
      <c r="CD86" s="134"/>
      <c r="CE86" s="57"/>
      <c r="CF86" s="57"/>
      <c r="CG86" s="57"/>
      <c r="CH86" s="57"/>
      <c r="CI86" s="57"/>
      <c r="CJ86" s="57"/>
      <c r="CK86" s="67"/>
      <c r="CL86" s="23"/>
      <c r="CM86" s="23"/>
      <c r="CN86" s="23"/>
      <c r="CO86" s="23"/>
      <c r="CP86" s="23"/>
      <c r="CQ86" s="23"/>
      <c r="CR86" s="57"/>
      <c r="CS86" s="134"/>
      <c r="CT86" s="58"/>
      <c r="CU86" s="57"/>
      <c r="CV86" s="57"/>
      <c r="CW86" s="57"/>
      <c r="CX86" s="57"/>
      <c r="CY86" s="57"/>
      <c r="CZ86" s="57"/>
      <c r="DA86" s="67"/>
      <c r="DB86" s="23"/>
      <c r="DC86" s="23"/>
      <c r="DD86" s="57"/>
      <c r="DE86" s="57"/>
      <c r="DF86" s="57"/>
      <c r="DG86" s="57"/>
      <c r="DH86" s="57"/>
      <c r="DI86" s="57"/>
      <c r="DJ86" s="67"/>
      <c r="DK86" s="23" t="s">
        <v>849</v>
      </c>
      <c r="DL86" s="55">
        <v>0</v>
      </c>
      <c r="DM86" s="55">
        <v>0</v>
      </c>
      <c r="DN86" s="55">
        <v>0</v>
      </c>
      <c r="DO86" s="59">
        <v>0</v>
      </c>
      <c r="DP86" s="23" t="s">
        <v>849</v>
      </c>
      <c r="DQ86" s="57"/>
      <c r="DR86" s="57"/>
      <c r="DS86" s="57"/>
      <c r="DT86" s="23" t="s">
        <v>854</v>
      </c>
      <c r="DU86" s="57"/>
      <c r="DV86" s="23" t="s">
        <v>858</v>
      </c>
      <c r="DW86" s="23" t="s">
        <v>854</v>
      </c>
      <c r="DX86" s="57"/>
      <c r="DY86" s="23" t="s">
        <v>849</v>
      </c>
      <c r="DZ86" s="23" t="s">
        <v>854</v>
      </c>
      <c r="EA86" s="56"/>
      <c r="EB86" s="57"/>
      <c r="EC86" s="57"/>
      <c r="ED86" s="23"/>
      <c r="EE86" s="57"/>
      <c r="EF86" s="57"/>
      <c r="EG86" s="57"/>
      <c r="EH86" s="23">
        <v>957</v>
      </c>
      <c r="EI86" s="23"/>
      <c r="EJ86" s="23" t="s">
        <v>921</v>
      </c>
      <c r="EK86" s="23"/>
    </row>
    <row r="87" spans="2:141" s="127" customFormat="1">
      <c r="B87" s="132" t="s">
        <v>1018</v>
      </c>
      <c r="C87" s="23" t="s">
        <v>1019</v>
      </c>
      <c r="D87" s="23" t="s">
        <v>159</v>
      </c>
      <c r="E87" s="23" t="s">
        <v>846</v>
      </c>
      <c r="F87" s="23" t="s">
        <v>847</v>
      </c>
      <c r="G87" s="23"/>
      <c r="H87" s="23" t="s">
        <v>848</v>
      </c>
      <c r="I87" s="58">
        <v>0</v>
      </c>
      <c r="J87" s="58">
        <v>0</v>
      </c>
      <c r="K87" s="58">
        <v>1</v>
      </c>
      <c r="L87" s="58">
        <v>0</v>
      </c>
      <c r="M87" s="176"/>
      <c r="N87" s="23" t="s">
        <v>849</v>
      </c>
      <c r="O87" s="23" t="s">
        <v>850</v>
      </c>
      <c r="P87" s="23" t="s">
        <v>851</v>
      </c>
      <c r="Q87" s="56">
        <v>46377</v>
      </c>
      <c r="R87" s="133">
        <v>46433</v>
      </c>
      <c r="S87" s="133">
        <v>46903</v>
      </c>
      <c r="T87" s="133" t="s">
        <v>848</v>
      </c>
      <c r="U87" s="133">
        <v>46994</v>
      </c>
      <c r="V87" s="133" t="s">
        <v>848</v>
      </c>
      <c r="W87" s="55">
        <v>0.51268524936063742</v>
      </c>
      <c r="X87" s="55">
        <v>0.576907421871514</v>
      </c>
      <c r="Y87" s="55">
        <v>0</v>
      </c>
      <c r="Z87" s="55">
        <v>0</v>
      </c>
      <c r="AA87" s="55">
        <v>0</v>
      </c>
      <c r="AB87" s="55">
        <v>0</v>
      </c>
      <c r="AC87" s="55">
        <v>0</v>
      </c>
      <c r="AD87" s="59">
        <f t="shared" si="6"/>
        <v>0.576907421871514</v>
      </c>
      <c r="AE87" s="55">
        <v>0</v>
      </c>
      <c r="AF87" s="55"/>
      <c r="AG87" s="55"/>
      <c r="AH87" s="55"/>
      <c r="AI87" s="59">
        <f t="shared" si="7"/>
        <v>1.0895926712321513</v>
      </c>
      <c r="AJ87" s="55">
        <v>0</v>
      </c>
      <c r="AK87" s="55">
        <v>0.56204709204047798</v>
      </c>
      <c r="AL87" s="55">
        <v>0.63245263881459479</v>
      </c>
      <c r="AM87" s="55">
        <v>0</v>
      </c>
      <c r="AN87" s="55">
        <v>0</v>
      </c>
      <c r="AO87" s="55">
        <v>0</v>
      </c>
      <c r="AP87" s="55">
        <v>0</v>
      </c>
      <c r="AQ87" s="55">
        <v>0</v>
      </c>
      <c r="AR87" s="59">
        <f t="shared" si="8"/>
        <v>0.63245263881459479</v>
      </c>
      <c r="AS87" s="55">
        <v>0</v>
      </c>
      <c r="AT87" s="55"/>
      <c r="AU87" s="55"/>
      <c r="AV87" s="55"/>
      <c r="AW87" s="59">
        <f t="shared" si="9"/>
        <v>1.1944997308550729</v>
      </c>
      <c r="AX87" s="55"/>
      <c r="AY87" s="55"/>
      <c r="AZ87" s="55"/>
      <c r="BA87" s="55"/>
      <c r="BB87" s="55"/>
      <c r="BC87" s="55"/>
      <c r="BD87" s="55"/>
      <c r="BE87" s="55"/>
      <c r="BF87" s="59">
        <f t="shared" si="10"/>
        <v>0</v>
      </c>
      <c r="BG87" s="55"/>
      <c r="BH87" s="55"/>
      <c r="BI87" s="55"/>
      <c r="BJ87" s="55"/>
      <c r="BK87" s="59">
        <f t="shared" si="11"/>
        <v>0</v>
      </c>
      <c r="BL87" s="55"/>
      <c r="BM87" s="23" t="s">
        <v>852</v>
      </c>
      <c r="BN87" s="23" t="s">
        <v>184</v>
      </c>
      <c r="BO87" s="23" t="s">
        <v>853</v>
      </c>
      <c r="BP87" s="23" t="s">
        <v>853</v>
      </c>
      <c r="BQ87" s="23" t="s">
        <v>853</v>
      </c>
      <c r="BR87" s="23"/>
      <c r="BS87" s="57"/>
      <c r="BT87" s="135" t="s">
        <v>23</v>
      </c>
      <c r="BU87" s="58">
        <v>1</v>
      </c>
      <c r="BV87" s="57">
        <v>0</v>
      </c>
      <c r="BW87" s="57">
        <v>0</v>
      </c>
      <c r="BX87" s="57">
        <v>0</v>
      </c>
      <c r="BY87" s="57">
        <v>0</v>
      </c>
      <c r="BZ87" s="57">
        <v>0</v>
      </c>
      <c r="CA87" s="57">
        <v>1</v>
      </c>
      <c r="CB87" s="67">
        <v>1</v>
      </c>
      <c r="CC87" s="134"/>
      <c r="CD87" s="134"/>
      <c r="CE87" s="57"/>
      <c r="CF87" s="57"/>
      <c r="CG87" s="57"/>
      <c r="CH87" s="57"/>
      <c r="CI87" s="57"/>
      <c r="CJ87" s="57"/>
      <c r="CK87" s="67"/>
      <c r="CL87" s="23"/>
      <c r="CM87" s="23"/>
      <c r="CN87" s="23"/>
      <c r="CO87" s="23"/>
      <c r="CP87" s="23"/>
      <c r="CQ87" s="23"/>
      <c r="CR87" s="57"/>
      <c r="CS87" s="134"/>
      <c r="CT87" s="58"/>
      <c r="CU87" s="57"/>
      <c r="CV87" s="57"/>
      <c r="CW87" s="57"/>
      <c r="CX87" s="57"/>
      <c r="CY87" s="57"/>
      <c r="CZ87" s="57"/>
      <c r="DA87" s="67"/>
      <c r="DB87" s="23"/>
      <c r="DC87" s="23"/>
      <c r="DD87" s="57"/>
      <c r="DE87" s="57"/>
      <c r="DF87" s="57"/>
      <c r="DG87" s="57"/>
      <c r="DH87" s="57"/>
      <c r="DI87" s="57"/>
      <c r="DJ87" s="67"/>
      <c r="DK87" s="23" t="s">
        <v>849</v>
      </c>
      <c r="DL87" s="55">
        <v>0</v>
      </c>
      <c r="DM87" s="55">
        <v>0.51268524936063742</v>
      </c>
      <c r="DN87" s="55">
        <v>0.576907421871514</v>
      </c>
      <c r="DO87" s="59">
        <v>1.0895926712321513</v>
      </c>
      <c r="DP87" s="23" t="s">
        <v>849</v>
      </c>
      <c r="DQ87" s="57"/>
      <c r="DR87" s="57"/>
      <c r="DS87" s="57"/>
      <c r="DT87" s="23" t="s">
        <v>854</v>
      </c>
      <c r="DU87" s="57"/>
      <c r="DV87" s="23" t="s">
        <v>858</v>
      </c>
      <c r="DW87" s="23" t="s">
        <v>854</v>
      </c>
      <c r="DX87" s="57"/>
      <c r="DY87" s="23" t="s">
        <v>849</v>
      </c>
      <c r="DZ87" s="23" t="s">
        <v>854</v>
      </c>
      <c r="EA87" s="56"/>
      <c r="EB87" s="57"/>
      <c r="EC87" s="57"/>
      <c r="ED87" s="23"/>
      <c r="EE87" s="57"/>
      <c r="EF87" s="57"/>
      <c r="EG87" s="57"/>
      <c r="EH87" s="23">
        <v>957</v>
      </c>
      <c r="EI87" s="23"/>
      <c r="EJ87" s="23" t="s">
        <v>921</v>
      </c>
      <c r="EK87" s="23"/>
    </row>
    <row r="88" spans="2:141" s="127" customFormat="1">
      <c r="B88" s="132" t="s">
        <v>1020</v>
      </c>
      <c r="C88" s="23" t="s">
        <v>1021</v>
      </c>
      <c r="D88" s="23" t="s">
        <v>159</v>
      </c>
      <c r="E88" s="23" t="s">
        <v>846</v>
      </c>
      <c r="F88" s="23" t="s">
        <v>847</v>
      </c>
      <c r="G88" s="23"/>
      <c r="H88" s="23" t="s">
        <v>848</v>
      </c>
      <c r="I88" s="58">
        <v>0</v>
      </c>
      <c r="J88" s="58">
        <v>0</v>
      </c>
      <c r="K88" s="58">
        <v>1</v>
      </c>
      <c r="L88" s="58">
        <v>0</v>
      </c>
      <c r="M88" s="176"/>
      <c r="N88" s="23" t="s">
        <v>849</v>
      </c>
      <c r="O88" s="23" t="s">
        <v>850</v>
      </c>
      <c r="P88" s="23" t="s">
        <v>851</v>
      </c>
      <c r="Q88" s="56">
        <v>46377</v>
      </c>
      <c r="R88" s="133">
        <v>46433</v>
      </c>
      <c r="S88" s="133">
        <v>46890</v>
      </c>
      <c r="T88" s="133" t="s">
        <v>848</v>
      </c>
      <c r="U88" s="133">
        <v>47016</v>
      </c>
      <c r="V88" s="133" t="s">
        <v>848</v>
      </c>
      <c r="W88" s="55">
        <v>0.51268524936063742</v>
      </c>
      <c r="X88" s="55">
        <v>0.576907421871514</v>
      </c>
      <c r="Y88" s="55">
        <v>0</v>
      </c>
      <c r="Z88" s="55">
        <v>0</v>
      </c>
      <c r="AA88" s="55">
        <v>0</v>
      </c>
      <c r="AB88" s="55">
        <v>0</v>
      </c>
      <c r="AC88" s="55">
        <v>0</v>
      </c>
      <c r="AD88" s="59">
        <f t="shared" si="6"/>
        <v>0.576907421871514</v>
      </c>
      <c r="AE88" s="55">
        <v>0</v>
      </c>
      <c r="AF88" s="55"/>
      <c r="AG88" s="55"/>
      <c r="AH88" s="55"/>
      <c r="AI88" s="59">
        <f t="shared" si="7"/>
        <v>1.0895926712321513</v>
      </c>
      <c r="AJ88" s="55">
        <v>0</v>
      </c>
      <c r="AK88" s="55">
        <v>0.56204709204047798</v>
      </c>
      <c r="AL88" s="55">
        <v>0.63245263881459479</v>
      </c>
      <c r="AM88" s="55">
        <v>0</v>
      </c>
      <c r="AN88" s="55">
        <v>0</v>
      </c>
      <c r="AO88" s="55">
        <v>0</v>
      </c>
      <c r="AP88" s="55">
        <v>0</v>
      </c>
      <c r="AQ88" s="55">
        <v>0</v>
      </c>
      <c r="AR88" s="59">
        <f t="shared" si="8"/>
        <v>0.63245263881459479</v>
      </c>
      <c r="AS88" s="55">
        <v>0</v>
      </c>
      <c r="AT88" s="55"/>
      <c r="AU88" s="55"/>
      <c r="AV88" s="55"/>
      <c r="AW88" s="59">
        <f t="shared" si="9"/>
        <v>1.1944997308550729</v>
      </c>
      <c r="AX88" s="55"/>
      <c r="AY88" s="55"/>
      <c r="AZ88" s="55"/>
      <c r="BA88" s="55"/>
      <c r="BB88" s="55"/>
      <c r="BC88" s="55"/>
      <c r="BD88" s="55"/>
      <c r="BE88" s="55"/>
      <c r="BF88" s="59">
        <f t="shared" si="10"/>
        <v>0</v>
      </c>
      <c r="BG88" s="55"/>
      <c r="BH88" s="55"/>
      <c r="BI88" s="55"/>
      <c r="BJ88" s="55"/>
      <c r="BK88" s="59">
        <f t="shared" si="11"/>
        <v>0</v>
      </c>
      <c r="BL88" s="55"/>
      <c r="BM88" s="23" t="s">
        <v>852</v>
      </c>
      <c r="BN88" s="23" t="s">
        <v>184</v>
      </c>
      <c r="BO88" s="23" t="s">
        <v>853</v>
      </c>
      <c r="BP88" s="23" t="s">
        <v>853</v>
      </c>
      <c r="BQ88" s="23" t="s">
        <v>853</v>
      </c>
      <c r="BR88" s="23"/>
      <c r="BS88" s="57"/>
      <c r="BT88" s="135" t="s">
        <v>23</v>
      </c>
      <c r="BU88" s="58">
        <v>1</v>
      </c>
      <c r="BV88" s="57">
        <v>0</v>
      </c>
      <c r="BW88" s="57">
        <v>0</v>
      </c>
      <c r="BX88" s="57">
        <v>0</v>
      </c>
      <c r="BY88" s="57">
        <v>0</v>
      </c>
      <c r="BZ88" s="57">
        <v>0</v>
      </c>
      <c r="CA88" s="57">
        <v>1</v>
      </c>
      <c r="CB88" s="67">
        <v>1</v>
      </c>
      <c r="CC88" s="134"/>
      <c r="CD88" s="134"/>
      <c r="CE88" s="57"/>
      <c r="CF88" s="57"/>
      <c r="CG88" s="57"/>
      <c r="CH88" s="57"/>
      <c r="CI88" s="57"/>
      <c r="CJ88" s="57"/>
      <c r="CK88" s="67"/>
      <c r="CL88" s="23"/>
      <c r="CM88" s="23"/>
      <c r="CN88" s="23"/>
      <c r="CO88" s="23"/>
      <c r="CP88" s="23"/>
      <c r="CQ88" s="23"/>
      <c r="CR88" s="57"/>
      <c r="CS88" s="134"/>
      <c r="CT88" s="58"/>
      <c r="CU88" s="57"/>
      <c r="CV88" s="57"/>
      <c r="CW88" s="57"/>
      <c r="CX88" s="57"/>
      <c r="CY88" s="57"/>
      <c r="CZ88" s="57"/>
      <c r="DA88" s="67"/>
      <c r="DB88" s="23"/>
      <c r="DC88" s="23"/>
      <c r="DD88" s="57"/>
      <c r="DE88" s="57"/>
      <c r="DF88" s="57"/>
      <c r="DG88" s="57"/>
      <c r="DH88" s="57"/>
      <c r="DI88" s="57"/>
      <c r="DJ88" s="67"/>
      <c r="DK88" s="23" t="s">
        <v>849</v>
      </c>
      <c r="DL88" s="55">
        <v>0</v>
      </c>
      <c r="DM88" s="55">
        <v>0.51268524936063742</v>
      </c>
      <c r="DN88" s="55">
        <v>0.576907421871514</v>
      </c>
      <c r="DO88" s="59">
        <v>1.0895926712321513</v>
      </c>
      <c r="DP88" s="23" t="s">
        <v>849</v>
      </c>
      <c r="DQ88" s="57"/>
      <c r="DR88" s="57"/>
      <c r="DS88" s="57"/>
      <c r="DT88" s="23" t="s">
        <v>854</v>
      </c>
      <c r="DU88" s="57"/>
      <c r="DV88" s="23" t="s">
        <v>858</v>
      </c>
      <c r="DW88" s="23" t="s">
        <v>854</v>
      </c>
      <c r="DX88" s="57"/>
      <c r="DY88" s="23" t="s">
        <v>849</v>
      </c>
      <c r="DZ88" s="23" t="s">
        <v>854</v>
      </c>
      <c r="EA88" s="56"/>
      <c r="EB88" s="57"/>
      <c r="EC88" s="57"/>
      <c r="ED88" s="23"/>
      <c r="EE88" s="57"/>
      <c r="EF88" s="57"/>
      <c r="EG88" s="57"/>
      <c r="EH88" s="23">
        <v>957</v>
      </c>
      <c r="EI88" s="23"/>
      <c r="EJ88" s="23" t="s">
        <v>921</v>
      </c>
      <c r="EK88" s="23"/>
    </row>
    <row r="89" spans="2:141" s="127" customFormat="1">
      <c r="B89" s="132" t="s">
        <v>1022</v>
      </c>
      <c r="C89" s="23" t="s">
        <v>1023</v>
      </c>
      <c r="D89" s="23" t="s">
        <v>159</v>
      </c>
      <c r="E89" s="23" t="s">
        <v>846</v>
      </c>
      <c r="F89" s="23" t="s">
        <v>847</v>
      </c>
      <c r="G89" s="23"/>
      <c r="H89" s="23" t="s">
        <v>848</v>
      </c>
      <c r="I89" s="58">
        <v>0</v>
      </c>
      <c r="J89" s="58">
        <v>0</v>
      </c>
      <c r="K89" s="58">
        <v>1</v>
      </c>
      <c r="L89" s="58">
        <v>0</v>
      </c>
      <c r="M89" s="176"/>
      <c r="N89" s="23" t="s">
        <v>849</v>
      </c>
      <c r="O89" s="23" t="s">
        <v>850</v>
      </c>
      <c r="P89" s="23" t="s">
        <v>851</v>
      </c>
      <c r="Q89" s="56">
        <v>46223</v>
      </c>
      <c r="R89" s="133">
        <v>46279</v>
      </c>
      <c r="S89" s="133">
        <v>46736</v>
      </c>
      <c r="T89" s="133" t="s">
        <v>848</v>
      </c>
      <c r="U89" s="133">
        <v>46868</v>
      </c>
      <c r="V89" s="133" t="s">
        <v>848</v>
      </c>
      <c r="W89" s="55">
        <v>0.67883325633279312</v>
      </c>
      <c r="X89" s="55">
        <v>0.50221851423010755</v>
      </c>
      <c r="Y89" s="55">
        <v>0</v>
      </c>
      <c r="Z89" s="55">
        <v>0</v>
      </c>
      <c r="AA89" s="55">
        <v>0</v>
      </c>
      <c r="AB89" s="55">
        <v>0</v>
      </c>
      <c r="AC89" s="55">
        <v>0</v>
      </c>
      <c r="AD89" s="59">
        <f t="shared" si="6"/>
        <v>0.50221851423010755</v>
      </c>
      <c r="AE89" s="55">
        <v>0</v>
      </c>
      <c r="AF89" s="55"/>
      <c r="AG89" s="55"/>
      <c r="AH89" s="55"/>
      <c r="AI89" s="59">
        <f t="shared" si="7"/>
        <v>1.1810517705629007</v>
      </c>
      <c r="AJ89" s="55">
        <v>0</v>
      </c>
      <c r="AK89" s="55">
        <v>0.7441919933878014</v>
      </c>
      <c r="AL89" s="55">
        <v>0.55057260930353835</v>
      </c>
      <c r="AM89" s="55">
        <v>0</v>
      </c>
      <c r="AN89" s="55">
        <v>0</v>
      </c>
      <c r="AO89" s="55">
        <v>0</v>
      </c>
      <c r="AP89" s="55">
        <v>0</v>
      </c>
      <c r="AQ89" s="55">
        <v>0</v>
      </c>
      <c r="AR89" s="59">
        <f t="shared" si="8"/>
        <v>0.55057260930353835</v>
      </c>
      <c r="AS89" s="55">
        <v>0</v>
      </c>
      <c r="AT89" s="55"/>
      <c r="AU89" s="55"/>
      <c r="AV89" s="55"/>
      <c r="AW89" s="59">
        <f t="shared" si="9"/>
        <v>1.2947646026913397</v>
      </c>
      <c r="AX89" s="55"/>
      <c r="AY89" s="55"/>
      <c r="AZ89" s="55"/>
      <c r="BA89" s="55"/>
      <c r="BB89" s="55"/>
      <c r="BC89" s="55"/>
      <c r="BD89" s="55"/>
      <c r="BE89" s="55"/>
      <c r="BF89" s="59">
        <f t="shared" si="10"/>
        <v>0</v>
      </c>
      <c r="BG89" s="55"/>
      <c r="BH89" s="55"/>
      <c r="BI89" s="55"/>
      <c r="BJ89" s="55"/>
      <c r="BK89" s="59">
        <f t="shared" si="11"/>
        <v>0</v>
      </c>
      <c r="BL89" s="55"/>
      <c r="BM89" s="23" t="s">
        <v>852</v>
      </c>
      <c r="BN89" s="23" t="s">
        <v>184</v>
      </c>
      <c r="BO89" s="23" t="s">
        <v>853</v>
      </c>
      <c r="BP89" s="23" t="s">
        <v>853</v>
      </c>
      <c r="BQ89" s="23" t="s">
        <v>853</v>
      </c>
      <c r="BR89" s="23"/>
      <c r="BS89" s="57"/>
      <c r="BT89" s="135" t="s">
        <v>23</v>
      </c>
      <c r="BU89" s="58">
        <v>1</v>
      </c>
      <c r="BV89" s="57">
        <v>0</v>
      </c>
      <c r="BW89" s="57">
        <v>0</v>
      </c>
      <c r="BX89" s="57">
        <v>0</v>
      </c>
      <c r="BY89" s="57">
        <v>0</v>
      </c>
      <c r="BZ89" s="57">
        <v>0</v>
      </c>
      <c r="CA89" s="57">
        <v>1</v>
      </c>
      <c r="CB89" s="67">
        <v>1</v>
      </c>
      <c r="CC89" s="134"/>
      <c r="CD89" s="134"/>
      <c r="CE89" s="57"/>
      <c r="CF89" s="57"/>
      <c r="CG89" s="57"/>
      <c r="CH89" s="57"/>
      <c r="CI89" s="57"/>
      <c r="CJ89" s="57"/>
      <c r="CK89" s="67"/>
      <c r="CL89" s="23"/>
      <c r="CM89" s="23"/>
      <c r="CN89" s="23"/>
      <c r="CO89" s="23"/>
      <c r="CP89" s="23"/>
      <c r="CQ89" s="23"/>
      <c r="CR89" s="57"/>
      <c r="CS89" s="134"/>
      <c r="CT89" s="58"/>
      <c r="CU89" s="57"/>
      <c r="CV89" s="57"/>
      <c r="CW89" s="57"/>
      <c r="CX89" s="57"/>
      <c r="CY89" s="57"/>
      <c r="CZ89" s="57"/>
      <c r="DA89" s="67"/>
      <c r="DB89" s="23"/>
      <c r="DC89" s="23"/>
      <c r="DD89" s="57"/>
      <c r="DE89" s="57"/>
      <c r="DF89" s="57"/>
      <c r="DG89" s="57"/>
      <c r="DH89" s="57"/>
      <c r="DI89" s="57"/>
      <c r="DJ89" s="67"/>
      <c r="DK89" s="23" t="s">
        <v>849</v>
      </c>
      <c r="DL89" s="55">
        <v>0</v>
      </c>
      <c r="DM89" s="55">
        <v>0.67883325633279312</v>
      </c>
      <c r="DN89" s="55">
        <v>0.50221851423010755</v>
      </c>
      <c r="DO89" s="59">
        <v>1.1810517705629007</v>
      </c>
      <c r="DP89" s="23" t="s">
        <v>849</v>
      </c>
      <c r="DQ89" s="57"/>
      <c r="DR89" s="57"/>
      <c r="DS89" s="57"/>
      <c r="DT89" s="23" t="s">
        <v>854</v>
      </c>
      <c r="DU89" s="57"/>
      <c r="DV89" s="23" t="s">
        <v>858</v>
      </c>
      <c r="DW89" s="23" t="s">
        <v>854</v>
      </c>
      <c r="DX89" s="57"/>
      <c r="DY89" s="23" t="s">
        <v>849</v>
      </c>
      <c r="DZ89" s="23" t="s">
        <v>854</v>
      </c>
      <c r="EA89" s="56"/>
      <c r="EB89" s="57"/>
      <c r="EC89" s="57"/>
      <c r="ED89" s="23"/>
      <c r="EE89" s="57"/>
      <c r="EF89" s="57"/>
      <c r="EG89" s="57"/>
      <c r="EH89" s="23">
        <v>957</v>
      </c>
      <c r="EI89" s="23"/>
      <c r="EJ89" s="23" t="s">
        <v>921</v>
      </c>
      <c r="EK89" s="23"/>
    </row>
    <row r="90" spans="2:141" s="127" customFormat="1">
      <c r="B90" s="132" t="s">
        <v>1024</v>
      </c>
      <c r="C90" s="23" t="s">
        <v>1025</v>
      </c>
      <c r="D90" s="23" t="s">
        <v>159</v>
      </c>
      <c r="E90" s="23" t="s">
        <v>846</v>
      </c>
      <c r="F90" s="23" t="s">
        <v>847</v>
      </c>
      <c r="G90" s="23"/>
      <c r="H90" s="23" t="s">
        <v>848</v>
      </c>
      <c r="I90" s="58">
        <v>0</v>
      </c>
      <c r="J90" s="58">
        <v>0</v>
      </c>
      <c r="K90" s="58">
        <v>1</v>
      </c>
      <c r="L90" s="58">
        <v>0</v>
      </c>
      <c r="M90" s="176"/>
      <c r="N90" s="23" t="s">
        <v>849</v>
      </c>
      <c r="O90" s="23" t="s">
        <v>850</v>
      </c>
      <c r="P90" s="23" t="s">
        <v>851</v>
      </c>
      <c r="Q90" s="56">
        <v>46223</v>
      </c>
      <c r="R90" s="133">
        <v>46279</v>
      </c>
      <c r="S90" s="133">
        <v>46751</v>
      </c>
      <c r="T90" s="133" t="s">
        <v>848</v>
      </c>
      <c r="U90" s="133">
        <v>46846</v>
      </c>
      <c r="V90" s="133" t="s">
        <v>848</v>
      </c>
      <c r="W90" s="55">
        <v>0.78326910248512682</v>
      </c>
      <c r="X90" s="55">
        <v>0.57948290094968324</v>
      </c>
      <c r="Y90" s="55">
        <v>0</v>
      </c>
      <c r="Z90" s="55">
        <v>0</v>
      </c>
      <c r="AA90" s="55">
        <v>0</v>
      </c>
      <c r="AB90" s="55">
        <v>0</v>
      </c>
      <c r="AC90" s="55">
        <v>0</v>
      </c>
      <c r="AD90" s="59">
        <f t="shared" si="6"/>
        <v>0.57948290094968324</v>
      </c>
      <c r="AE90" s="55">
        <v>0</v>
      </c>
      <c r="AF90" s="55"/>
      <c r="AG90" s="55"/>
      <c r="AH90" s="55"/>
      <c r="AI90" s="59">
        <f t="shared" si="7"/>
        <v>1.3627520034348102</v>
      </c>
      <c r="AJ90" s="55">
        <v>0</v>
      </c>
      <c r="AK90" s="55">
        <v>0.85868302605922531</v>
      </c>
      <c r="AL90" s="55">
        <v>0.63527608756468334</v>
      </c>
      <c r="AM90" s="55">
        <v>0</v>
      </c>
      <c r="AN90" s="55">
        <v>0</v>
      </c>
      <c r="AO90" s="55">
        <v>0</v>
      </c>
      <c r="AP90" s="55">
        <v>0</v>
      </c>
      <c r="AQ90" s="55">
        <v>0</v>
      </c>
      <c r="AR90" s="59">
        <f t="shared" si="8"/>
        <v>0.63527608756468334</v>
      </c>
      <c r="AS90" s="55">
        <v>0</v>
      </c>
      <c r="AT90" s="55"/>
      <c r="AU90" s="55"/>
      <c r="AV90" s="55"/>
      <c r="AW90" s="59">
        <f t="shared" si="9"/>
        <v>1.4939591136239088</v>
      </c>
      <c r="AX90" s="55"/>
      <c r="AY90" s="55"/>
      <c r="AZ90" s="55"/>
      <c r="BA90" s="55"/>
      <c r="BB90" s="55"/>
      <c r="BC90" s="55"/>
      <c r="BD90" s="55"/>
      <c r="BE90" s="55"/>
      <c r="BF90" s="59">
        <f t="shared" si="10"/>
        <v>0</v>
      </c>
      <c r="BG90" s="55"/>
      <c r="BH90" s="55"/>
      <c r="BI90" s="55"/>
      <c r="BJ90" s="55"/>
      <c r="BK90" s="59">
        <f t="shared" si="11"/>
        <v>0</v>
      </c>
      <c r="BL90" s="55"/>
      <c r="BM90" s="23" t="s">
        <v>852</v>
      </c>
      <c r="BN90" s="23" t="s">
        <v>184</v>
      </c>
      <c r="BO90" s="23" t="s">
        <v>853</v>
      </c>
      <c r="BP90" s="23" t="s">
        <v>853</v>
      </c>
      <c r="BQ90" s="23" t="s">
        <v>853</v>
      </c>
      <c r="BR90" s="23"/>
      <c r="BS90" s="57"/>
      <c r="BT90" s="135" t="s">
        <v>23</v>
      </c>
      <c r="BU90" s="58">
        <v>1</v>
      </c>
      <c r="BV90" s="57">
        <v>0</v>
      </c>
      <c r="BW90" s="57">
        <v>0</v>
      </c>
      <c r="BX90" s="57">
        <v>0</v>
      </c>
      <c r="BY90" s="57">
        <v>0</v>
      </c>
      <c r="BZ90" s="57">
        <v>0</v>
      </c>
      <c r="CA90" s="57">
        <v>1</v>
      </c>
      <c r="CB90" s="67">
        <v>1</v>
      </c>
      <c r="CC90" s="134"/>
      <c r="CD90" s="134"/>
      <c r="CE90" s="57"/>
      <c r="CF90" s="57"/>
      <c r="CG90" s="57"/>
      <c r="CH90" s="57"/>
      <c r="CI90" s="57"/>
      <c r="CJ90" s="57"/>
      <c r="CK90" s="67"/>
      <c r="CL90" s="23"/>
      <c r="CM90" s="23"/>
      <c r="CN90" s="23"/>
      <c r="CO90" s="23"/>
      <c r="CP90" s="23"/>
      <c r="CQ90" s="23"/>
      <c r="CR90" s="57"/>
      <c r="CS90" s="134"/>
      <c r="CT90" s="58"/>
      <c r="CU90" s="57"/>
      <c r="CV90" s="57"/>
      <c r="CW90" s="57"/>
      <c r="CX90" s="57"/>
      <c r="CY90" s="57"/>
      <c r="CZ90" s="57"/>
      <c r="DA90" s="67"/>
      <c r="DB90" s="23"/>
      <c r="DC90" s="23"/>
      <c r="DD90" s="57"/>
      <c r="DE90" s="57"/>
      <c r="DF90" s="57"/>
      <c r="DG90" s="57"/>
      <c r="DH90" s="57"/>
      <c r="DI90" s="57"/>
      <c r="DJ90" s="67"/>
      <c r="DK90" s="23" t="s">
        <v>849</v>
      </c>
      <c r="DL90" s="55">
        <v>0</v>
      </c>
      <c r="DM90" s="55">
        <v>0.78326910248512682</v>
      </c>
      <c r="DN90" s="55">
        <v>0.57948290094968324</v>
      </c>
      <c r="DO90" s="59">
        <v>1.3627520034348102</v>
      </c>
      <c r="DP90" s="23" t="s">
        <v>849</v>
      </c>
      <c r="DQ90" s="57"/>
      <c r="DR90" s="57"/>
      <c r="DS90" s="57"/>
      <c r="DT90" s="23" t="s">
        <v>854</v>
      </c>
      <c r="DU90" s="57"/>
      <c r="DV90" s="23" t="s">
        <v>858</v>
      </c>
      <c r="DW90" s="23" t="s">
        <v>854</v>
      </c>
      <c r="DX90" s="57"/>
      <c r="DY90" s="23" t="s">
        <v>849</v>
      </c>
      <c r="DZ90" s="23" t="s">
        <v>854</v>
      </c>
      <c r="EA90" s="56"/>
      <c r="EB90" s="57"/>
      <c r="EC90" s="57"/>
      <c r="ED90" s="23"/>
      <c r="EE90" s="57"/>
      <c r="EF90" s="57"/>
      <c r="EG90" s="57"/>
      <c r="EH90" s="23">
        <v>957</v>
      </c>
      <c r="EI90" s="23"/>
      <c r="EJ90" s="23" t="s">
        <v>921</v>
      </c>
      <c r="EK90" s="23"/>
    </row>
    <row r="91" spans="2:141" s="127" customFormat="1">
      <c r="B91" s="132" t="s">
        <v>1026</v>
      </c>
      <c r="C91" s="23" t="s">
        <v>1027</v>
      </c>
      <c r="D91" s="23" t="s">
        <v>159</v>
      </c>
      <c r="E91" s="23" t="s">
        <v>846</v>
      </c>
      <c r="F91" s="23" t="s">
        <v>847</v>
      </c>
      <c r="G91" s="23"/>
      <c r="H91" s="23" t="s">
        <v>848</v>
      </c>
      <c r="I91" s="58">
        <v>0</v>
      </c>
      <c r="J91" s="58">
        <v>0</v>
      </c>
      <c r="K91" s="58">
        <v>1</v>
      </c>
      <c r="L91" s="58">
        <v>0</v>
      </c>
      <c r="M91" s="176"/>
      <c r="N91" s="23" t="s">
        <v>849</v>
      </c>
      <c r="O91" s="23" t="s">
        <v>850</v>
      </c>
      <c r="P91" s="23" t="s">
        <v>851</v>
      </c>
      <c r="Q91" s="56">
        <v>46378</v>
      </c>
      <c r="R91" s="133">
        <v>46433</v>
      </c>
      <c r="S91" s="133">
        <v>46890</v>
      </c>
      <c r="T91" s="133" t="s">
        <v>848</v>
      </c>
      <c r="U91" s="133">
        <v>47016</v>
      </c>
      <c r="V91" s="133" t="s">
        <v>848</v>
      </c>
      <c r="W91" s="55">
        <v>0.48420275449561123</v>
      </c>
      <c r="X91" s="55">
        <v>0.41698241706750616</v>
      </c>
      <c r="Y91" s="55">
        <v>0</v>
      </c>
      <c r="Z91" s="55">
        <v>0</v>
      </c>
      <c r="AA91" s="55">
        <v>0</v>
      </c>
      <c r="AB91" s="55">
        <v>0</v>
      </c>
      <c r="AC91" s="55">
        <v>0</v>
      </c>
      <c r="AD91" s="59">
        <f t="shared" si="6"/>
        <v>0.41698241706750616</v>
      </c>
      <c r="AE91" s="55">
        <v>0</v>
      </c>
      <c r="AF91" s="55"/>
      <c r="AG91" s="55"/>
      <c r="AH91" s="55"/>
      <c r="AI91" s="59">
        <f t="shared" si="7"/>
        <v>0.90118517156311739</v>
      </c>
      <c r="AJ91" s="55">
        <v>0</v>
      </c>
      <c r="AK91" s="55">
        <v>0.53082227441034369</v>
      </c>
      <c r="AL91" s="55">
        <v>0.45712989643660196</v>
      </c>
      <c r="AM91" s="55">
        <v>0</v>
      </c>
      <c r="AN91" s="55">
        <v>0</v>
      </c>
      <c r="AO91" s="55">
        <v>0</v>
      </c>
      <c r="AP91" s="55">
        <v>0</v>
      </c>
      <c r="AQ91" s="55">
        <v>0</v>
      </c>
      <c r="AR91" s="59">
        <f t="shared" si="8"/>
        <v>0.45712989643660196</v>
      </c>
      <c r="AS91" s="55">
        <v>0</v>
      </c>
      <c r="AT91" s="55"/>
      <c r="AU91" s="55"/>
      <c r="AV91" s="55"/>
      <c r="AW91" s="59">
        <f t="shared" si="9"/>
        <v>0.98795217084694564</v>
      </c>
      <c r="AX91" s="55"/>
      <c r="AY91" s="55"/>
      <c r="AZ91" s="55"/>
      <c r="BA91" s="55"/>
      <c r="BB91" s="55"/>
      <c r="BC91" s="55"/>
      <c r="BD91" s="55"/>
      <c r="BE91" s="55"/>
      <c r="BF91" s="59">
        <f t="shared" si="10"/>
        <v>0</v>
      </c>
      <c r="BG91" s="55"/>
      <c r="BH91" s="55"/>
      <c r="BI91" s="55"/>
      <c r="BJ91" s="55"/>
      <c r="BK91" s="59">
        <f t="shared" si="11"/>
        <v>0</v>
      </c>
      <c r="BL91" s="55"/>
      <c r="BM91" s="23" t="s">
        <v>852</v>
      </c>
      <c r="BN91" s="23" t="s">
        <v>184</v>
      </c>
      <c r="BO91" s="23" t="s">
        <v>853</v>
      </c>
      <c r="BP91" s="23" t="s">
        <v>853</v>
      </c>
      <c r="BQ91" s="23" t="s">
        <v>853</v>
      </c>
      <c r="BR91" s="23"/>
      <c r="BS91" s="57"/>
      <c r="BT91" s="135" t="s">
        <v>23</v>
      </c>
      <c r="BU91" s="58">
        <v>1</v>
      </c>
      <c r="BV91" s="57">
        <v>0</v>
      </c>
      <c r="BW91" s="57">
        <v>0</v>
      </c>
      <c r="BX91" s="57">
        <v>0</v>
      </c>
      <c r="BY91" s="57">
        <v>0</v>
      </c>
      <c r="BZ91" s="57">
        <v>0</v>
      </c>
      <c r="CA91" s="57">
        <v>1</v>
      </c>
      <c r="CB91" s="67">
        <v>1</v>
      </c>
      <c r="CC91" s="134"/>
      <c r="CD91" s="134"/>
      <c r="CE91" s="57"/>
      <c r="CF91" s="57"/>
      <c r="CG91" s="57"/>
      <c r="CH91" s="57"/>
      <c r="CI91" s="57"/>
      <c r="CJ91" s="57"/>
      <c r="CK91" s="67"/>
      <c r="CL91" s="23"/>
      <c r="CM91" s="23"/>
      <c r="CN91" s="23"/>
      <c r="CO91" s="23"/>
      <c r="CP91" s="23"/>
      <c r="CQ91" s="23"/>
      <c r="CR91" s="57"/>
      <c r="CS91" s="134"/>
      <c r="CT91" s="58"/>
      <c r="CU91" s="57"/>
      <c r="CV91" s="57"/>
      <c r="CW91" s="57"/>
      <c r="CX91" s="57"/>
      <c r="CY91" s="57"/>
      <c r="CZ91" s="57"/>
      <c r="DA91" s="67"/>
      <c r="DB91" s="23"/>
      <c r="DC91" s="23"/>
      <c r="DD91" s="57"/>
      <c r="DE91" s="57"/>
      <c r="DF91" s="57"/>
      <c r="DG91" s="57"/>
      <c r="DH91" s="57"/>
      <c r="DI91" s="57"/>
      <c r="DJ91" s="67"/>
      <c r="DK91" s="23" t="s">
        <v>849</v>
      </c>
      <c r="DL91" s="55">
        <v>0</v>
      </c>
      <c r="DM91" s="55">
        <v>0.48420275449561123</v>
      </c>
      <c r="DN91" s="55">
        <v>0.41698241706750616</v>
      </c>
      <c r="DO91" s="59">
        <v>0.90118517156311739</v>
      </c>
      <c r="DP91" s="23" t="s">
        <v>849</v>
      </c>
      <c r="DQ91" s="57"/>
      <c r="DR91" s="57"/>
      <c r="DS91" s="57"/>
      <c r="DT91" s="23" t="s">
        <v>854</v>
      </c>
      <c r="DU91" s="57"/>
      <c r="DV91" s="23" t="s">
        <v>858</v>
      </c>
      <c r="DW91" s="23" t="s">
        <v>854</v>
      </c>
      <c r="DX91" s="57"/>
      <c r="DY91" s="23" t="s">
        <v>849</v>
      </c>
      <c r="DZ91" s="23" t="s">
        <v>854</v>
      </c>
      <c r="EA91" s="56"/>
      <c r="EB91" s="57"/>
      <c r="EC91" s="57"/>
      <c r="ED91" s="23"/>
      <c r="EE91" s="57"/>
      <c r="EF91" s="57"/>
      <c r="EG91" s="57"/>
      <c r="EH91" s="23">
        <v>957</v>
      </c>
      <c r="EI91" s="23"/>
      <c r="EJ91" s="23" t="s">
        <v>921</v>
      </c>
      <c r="EK91" s="23"/>
    </row>
    <row r="92" spans="2:141" s="127" customFormat="1">
      <c r="B92" s="132" t="s">
        <v>1028</v>
      </c>
      <c r="C92" s="23" t="s">
        <v>1029</v>
      </c>
      <c r="D92" s="23" t="s">
        <v>159</v>
      </c>
      <c r="E92" s="23" t="s">
        <v>846</v>
      </c>
      <c r="F92" s="23" t="s">
        <v>847</v>
      </c>
      <c r="G92" s="23"/>
      <c r="H92" s="23" t="s">
        <v>848</v>
      </c>
      <c r="I92" s="58">
        <v>0</v>
      </c>
      <c r="J92" s="58">
        <v>0</v>
      </c>
      <c r="K92" s="58">
        <v>1</v>
      </c>
      <c r="L92" s="58">
        <v>0</v>
      </c>
      <c r="M92" s="176"/>
      <c r="N92" s="23" t="s">
        <v>849</v>
      </c>
      <c r="O92" s="23" t="s">
        <v>850</v>
      </c>
      <c r="P92" s="23" t="s">
        <v>983</v>
      </c>
      <c r="Q92" s="56">
        <v>45622</v>
      </c>
      <c r="R92" s="133">
        <v>45622</v>
      </c>
      <c r="S92" s="133">
        <v>45622</v>
      </c>
      <c r="T92" s="133" t="s">
        <v>848</v>
      </c>
      <c r="U92" s="133">
        <v>45666</v>
      </c>
      <c r="V92" s="133" t="s">
        <v>848</v>
      </c>
      <c r="W92" s="55">
        <v>0.15155023441956866</v>
      </c>
      <c r="X92" s="55">
        <v>9.0368385309264705E-4</v>
      </c>
      <c r="Y92" s="55">
        <v>8.859656314508178E-4</v>
      </c>
      <c r="Z92" s="55">
        <v>4.3429619882462194E-4</v>
      </c>
      <c r="AA92" s="55">
        <v>0</v>
      </c>
      <c r="AB92" s="55">
        <v>0</v>
      </c>
      <c r="AC92" s="55">
        <v>0</v>
      </c>
      <c r="AD92" s="59">
        <f t="shared" si="6"/>
        <v>2.2239456833680867E-3</v>
      </c>
      <c r="AE92" s="55">
        <v>0</v>
      </c>
      <c r="AF92" s="55"/>
      <c r="AG92" s="55"/>
      <c r="AH92" s="55"/>
      <c r="AI92" s="59">
        <f t="shared" si="7"/>
        <v>0.15377418010293675</v>
      </c>
      <c r="AJ92" s="55">
        <v>0</v>
      </c>
      <c r="AK92" s="55">
        <v>0.16614164082113944</v>
      </c>
      <c r="AL92" s="55">
        <v>9.9069142790448499E-4</v>
      </c>
      <c r="AM92" s="55">
        <v>9.9069262393299711E-4</v>
      </c>
      <c r="AN92" s="55">
        <v>4.9534553713397327E-4</v>
      </c>
      <c r="AO92" s="55">
        <v>0</v>
      </c>
      <c r="AP92" s="55">
        <v>0</v>
      </c>
      <c r="AQ92" s="55">
        <v>0</v>
      </c>
      <c r="AR92" s="59">
        <f t="shared" si="8"/>
        <v>2.4767295889714554E-3</v>
      </c>
      <c r="AS92" s="55">
        <v>0</v>
      </c>
      <c r="AT92" s="55"/>
      <c r="AU92" s="55"/>
      <c r="AV92" s="55"/>
      <c r="AW92" s="59">
        <f t="shared" si="9"/>
        <v>0.16861837041011091</v>
      </c>
      <c r="AX92" s="55"/>
      <c r="AY92" s="55"/>
      <c r="AZ92" s="55"/>
      <c r="BA92" s="55"/>
      <c r="BB92" s="55"/>
      <c r="BC92" s="55"/>
      <c r="BD92" s="55"/>
      <c r="BE92" s="55"/>
      <c r="BF92" s="59">
        <f t="shared" si="10"/>
        <v>0</v>
      </c>
      <c r="BG92" s="55"/>
      <c r="BH92" s="55"/>
      <c r="BI92" s="55"/>
      <c r="BJ92" s="55"/>
      <c r="BK92" s="59">
        <f t="shared" si="11"/>
        <v>0</v>
      </c>
      <c r="BL92" s="55"/>
      <c r="BM92" s="23" t="s">
        <v>852</v>
      </c>
      <c r="BN92" s="23" t="s">
        <v>184</v>
      </c>
      <c r="BO92" s="23" t="s">
        <v>853</v>
      </c>
      <c r="BP92" s="23" t="s">
        <v>853</v>
      </c>
      <c r="BQ92" s="23" t="s">
        <v>853</v>
      </c>
      <c r="BR92" s="23"/>
      <c r="BS92" s="57"/>
      <c r="BT92" s="135" t="s">
        <v>23</v>
      </c>
      <c r="BU92" s="58">
        <v>1</v>
      </c>
      <c r="BV92" s="57">
        <v>0</v>
      </c>
      <c r="BW92" s="57">
        <v>0</v>
      </c>
      <c r="BX92" s="57">
        <v>0</v>
      </c>
      <c r="BY92" s="57">
        <v>0</v>
      </c>
      <c r="BZ92" s="57">
        <v>1</v>
      </c>
      <c r="CA92" s="57">
        <v>0</v>
      </c>
      <c r="CB92" s="67">
        <v>1</v>
      </c>
      <c r="CC92" s="134"/>
      <c r="CD92" s="134"/>
      <c r="CE92" s="57"/>
      <c r="CF92" s="57"/>
      <c r="CG92" s="57"/>
      <c r="CH92" s="57"/>
      <c r="CI92" s="57"/>
      <c r="CJ92" s="57"/>
      <c r="CK92" s="67"/>
      <c r="CL92" s="23"/>
      <c r="CM92" s="23"/>
      <c r="CN92" s="23"/>
      <c r="CO92" s="23"/>
      <c r="CP92" s="23"/>
      <c r="CQ92" s="23"/>
      <c r="CR92" s="57"/>
      <c r="CS92" s="134"/>
      <c r="CT92" s="58"/>
      <c r="CU92" s="57"/>
      <c r="CV92" s="57"/>
      <c r="CW92" s="57"/>
      <c r="CX92" s="57"/>
      <c r="CY92" s="57"/>
      <c r="CZ92" s="57"/>
      <c r="DA92" s="67"/>
      <c r="DB92" s="23"/>
      <c r="DC92" s="23"/>
      <c r="DD92" s="57"/>
      <c r="DE92" s="57"/>
      <c r="DF92" s="57"/>
      <c r="DG92" s="57"/>
      <c r="DH92" s="57"/>
      <c r="DI92" s="57"/>
      <c r="DJ92" s="67"/>
      <c r="DK92" s="23" t="s">
        <v>849</v>
      </c>
      <c r="DL92" s="55">
        <v>0</v>
      </c>
      <c r="DM92" s="55">
        <v>0.15155023441956866</v>
      </c>
      <c r="DN92" s="55">
        <v>2.2239456833680867E-3</v>
      </c>
      <c r="DO92" s="59">
        <v>0.15377418010293675</v>
      </c>
      <c r="DP92" s="23" t="s">
        <v>849</v>
      </c>
      <c r="DQ92" s="57"/>
      <c r="DR92" s="57"/>
      <c r="DS92" s="57"/>
      <c r="DT92" s="23" t="s">
        <v>854</v>
      </c>
      <c r="DU92" s="57"/>
      <c r="DV92" s="23" t="s">
        <v>858</v>
      </c>
      <c r="DW92" s="23" t="s">
        <v>854</v>
      </c>
      <c r="DX92" s="57"/>
      <c r="DY92" s="23" t="s">
        <v>849</v>
      </c>
      <c r="DZ92" s="23" t="s">
        <v>854</v>
      </c>
      <c r="EA92" s="56"/>
      <c r="EB92" s="57"/>
      <c r="EC92" s="57"/>
      <c r="ED92" s="23"/>
      <c r="EE92" s="57"/>
      <c r="EF92" s="57"/>
      <c r="EG92" s="57"/>
      <c r="EH92" s="23">
        <v>957</v>
      </c>
      <c r="EI92" s="23"/>
      <c r="EJ92" s="23" t="s">
        <v>921</v>
      </c>
      <c r="EK92" s="23"/>
    </row>
    <row r="93" spans="2:141" s="127" customFormat="1">
      <c r="B93" s="132" t="s">
        <v>1030</v>
      </c>
      <c r="C93" s="23" t="s">
        <v>1031</v>
      </c>
      <c r="D93" s="23" t="s">
        <v>159</v>
      </c>
      <c r="E93" s="23" t="s">
        <v>846</v>
      </c>
      <c r="F93" s="23" t="s">
        <v>847</v>
      </c>
      <c r="G93" s="23"/>
      <c r="H93" s="23" t="s">
        <v>848</v>
      </c>
      <c r="I93" s="58">
        <v>0</v>
      </c>
      <c r="J93" s="58">
        <v>0</v>
      </c>
      <c r="K93" s="58">
        <v>1</v>
      </c>
      <c r="L93" s="58">
        <v>0</v>
      </c>
      <c r="M93" s="176"/>
      <c r="N93" s="23" t="s">
        <v>849</v>
      </c>
      <c r="O93" s="23" t="s">
        <v>850</v>
      </c>
      <c r="P93" s="23" t="s">
        <v>851</v>
      </c>
      <c r="Q93" s="56">
        <v>46636</v>
      </c>
      <c r="R93" s="133">
        <v>46696</v>
      </c>
      <c r="S93" s="133">
        <v>47172</v>
      </c>
      <c r="T93" s="133" t="s">
        <v>848</v>
      </c>
      <c r="U93" s="133">
        <v>47266</v>
      </c>
      <c r="V93" s="133" t="s">
        <v>848</v>
      </c>
      <c r="W93" s="55">
        <v>0.19900537798837417</v>
      </c>
      <c r="X93" s="55">
        <v>0.63208478551920988</v>
      </c>
      <c r="Y93" s="55">
        <v>0.78683141325083117</v>
      </c>
      <c r="Z93" s="55">
        <v>0.12931385619270269</v>
      </c>
      <c r="AA93" s="55">
        <v>7.985377514722761E-4</v>
      </c>
      <c r="AB93" s="55">
        <v>5.2191942448194073E-4</v>
      </c>
      <c r="AC93" s="55">
        <v>0</v>
      </c>
      <c r="AD93" s="59">
        <f t="shared" si="6"/>
        <v>1.5495505121386981</v>
      </c>
      <c r="AE93" s="55">
        <v>0</v>
      </c>
      <c r="AF93" s="55"/>
      <c r="AG93" s="55"/>
      <c r="AH93" s="55"/>
      <c r="AI93" s="59">
        <f t="shared" si="7"/>
        <v>1.7485558901270724</v>
      </c>
      <c r="AJ93" s="55">
        <v>0</v>
      </c>
      <c r="AK93" s="55">
        <v>0.21816581252975176</v>
      </c>
      <c r="AL93" s="55">
        <v>0.69294253358594315</v>
      </c>
      <c r="AM93" s="55">
        <v>0.87984008601991326</v>
      </c>
      <c r="AN93" s="55">
        <v>0.1474916007277938</v>
      </c>
      <c r="AO93" s="55">
        <v>9.2900457048718655E-4</v>
      </c>
      <c r="AP93" s="55">
        <v>6.1933557990630661E-4</v>
      </c>
      <c r="AQ93" s="55">
        <v>0</v>
      </c>
      <c r="AR93" s="59">
        <f t="shared" si="8"/>
        <v>1.7218225604840438</v>
      </c>
      <c r="AS93" s="55">
        <v>0</v>
      </c>
      <c r="AT93" s="55"/>
      <c r="AU93" s="55"/>
      <c r="AV93" s="55"/>
      <c r="AW93" s="59">
        <f t="shared" si="9"/>
        <v>1.9399883730137955</v>
      </c>
      <c r="AX93" s="55"/>
      <c r="AY93" s="55"/>
      <c r="AZ93" s="55"/>
      <c r="BA93" s="55"/>
      <c r="BB93" s="55"/>
      <c r="BC93" s="55"/>
      <c r="BD93" s="55"/>
      <c r="BE93" s="55"/>
      <c r="BF93" s="59">
        <f t="shared" si="10"/>
        <v>0</v>
      </c>
      <c r="BG93" s="55"/>
      <c r="BH93" s="55"/>
      <c r="BI93" s="55"/>
      <c r="BJ93" s="55"/>
      <c r="BK93" s="59">
        <f t="shared" si="11"/>
        <v>0</v>
      </c>
      <c r="BL93" s="55"/>
      <c r="BM93" s="23" t="s">
        <v>852</v>
      </c>
      <c r="BN93" s="23" t="s">
        <v>184</v>
      </c>
      <c r="BO93" s="23" t="s">
        <v>853</v>
      </c>
      <c r="BP93" s="23" t="s">
        <v>853</v>
      </c>
      <c r="BQ93" s="23" t="s">
        <v>853</v>
      </c>
      <c r="BR93" s="23"/>
      <c r="BS93" s="57"/>
      <c r="BT93" s="135" t="s">
        <v>23</v>
      </c>
      <c r="BU93" s="58">
        <v>1</v>
      </c>
      <c r="BV93" s="57">
        <v>0</v>
      </c>
      <c r="BW93" s="57">
        <v>1</v>
      </c>
      <c r="BX93" s="57">
        <v>0</v>
      </c>
      <c r="BY93" s="57">
        <v>0</v>
      </c>
      <c r="BZ93" s="57">
        <v>0</v>
      </c>
      <c r="CA93" s="57">
        <v>0</v>
      </c>
      <c r="CB93" s="67">
        <v>1</v>
      </c>
      <c r="CC93" s="134"/>
      <c r="CD93" s="134"/>
      <c r="CE93" s="57"/>
      <c r="CF93" s="57"/>
      <c r="CG93" s="57"/>
      <c r="CH93" s="57"/>
      <c r="CI93" s="57"/>
      <c r="CJ93" s="57"/>
      <c r="CK93" s="67"/>
      <c r="CL93" s="23"/>
      <c r="CM93" s="23"/>
      <c r="CN93" s="23"/>
      <c r="CO93" s="23"/>
      <c r="CP93" s="23"/>
      <c r="CQ93" s="23"/>
      <c r="CR93" s="57"/>
      <c r="CS93" s="134"/>
      <c r="CT93" s="58"/>
      <c r="CU93" s="57"/>
      <c r="CV93" s="57"/>
      <c r="CW93" s="57"/>
      <c r="CX93" s="57"/>
      <c r="CY93" s="57"/>
      <c r="CZ93" s="57"/>
      <c r="DA93" s="67"/>
      <c r="DB93" s="23"/>
      <c r="DC93" s="23"/>
      <c r="DD93" s="57"/>
      <c r="DE93" s="57"/>
      <c r="DF93" s="57"/>
      <c r="DG93" s="57"/>
      <c r="DH93" s="57"/>
      <c r="DI93" s="57"/>
      <c r="DJ93" s="67"/>
      <c r="DK93" s="23" t="s">
        <v>849</v>
      </c>
      <c r="DL93" s="55">
        <v>0</v>
      </c>
      <c r="DM93" s="55">
        <v>0.19900537798837417</v>
      </c>
      <c r="DN93" s="55">
        <v>1.5495505121386981</v>
      </c>
      <c r="DO93" s="59">
        <v>1.7485558901270724</v>
      </c>
      <c r="DP93" s="23" t="s">
        <v>849</v>
      </c>
      <c r="DQ93" s="57"/>
      <c r="DR93" s="57"/>
      <c r="DS93" s="57"/>
      <c r="DT93" s="23" t="s">
        <v>854</v>
      </c>
      <c r="DU93" s="57"/>
      <c r="DV93" s="23" t="s">
        <v>858</v>
      </c>
      <c r="DW93" s="23" t="s">
        <v>854</v>
      </c>
      <c r="DX93" s="57"/>
      <c r="DY93" s="23" t="s">
        <v>849</v>
      </c>
      <c r="DZ93" s="23" t="s">
        <v>854</v>
      </c>
      <c r="EA93" s="56"/>
      <c r="EB93" s="57"/>
      <c r="EC93" s="57"/>
      <c r="ED93" s="23"/>
      <c r="EE93" s="57"/>
      <c r="EF93" s="57"/>
      <c r="EG93" s="57"/>
      <c r="EH93" s="23">
        <v>957</v>
      </c>
      <c r="EI93" s="23"/>
      <c r="EJ93" s="23" t="s">
        <v>921</v>
      </c>
      <c r="EK93" s="23"/>
    </row>
    <row r="94" spans="2:141" s="127" customFormat="1">
      <c r="B94" s="132" t="s">
        <v>1032</v>
      </c>
      <c r="C94" s="23" t="s">
        <v>1033</v>
      </c>
      <c r="D94" s="23" t="s">
        <v>159</v>
      </c>
      <c r="E94" s="23" t="s">
        <v>846</v>
      </c>
      <c r="F94" s="23" t="s">
        <v>847</v>
      </c>
      <c r="G94" s="23"/>
      <c r="H94" s="23" t="s">
        <v>848</v>
      </c>
      <c r="I94" s="58">
        <v>0</v>
      </c>
      <c r="J94" s="58">
        <v>0</v>
      </c>
      <c r="K94" s="58">
        <v>1</v>
      </c>
      <c r="L94" s="58">
        <v>0</v>
      </c>
      <c r="M94" s="176"/>
      <c r="N94" s="23" t="s">
        <v>849</v>
      </c>
      <c r="O94" s="23" t="s">
        <v>850</v>
      </c>
      <c r="P94" s="23" t="s">
        <v>851</v>
      </c>
      <c r="Q94" s="56">
        <v>45957</v>
      </c>
      <c r="R94" s="133">
        <v>46021</v>
      </c>
      <c r="S94" s="133">
        <v>46315</v>
      </c>
      <c r="T94" s="133" t="s">
        <v>848</v>
      </c>
      <c r="U94" s="133">
        <v>46435</v>
      </c>
      <c r="V94" s="133" t="s">
        <v>848</v>
      </c>
      <c r="W94" s="55">
        <v>1.8979481658852717</v>
      </c>
      <c r="X94" s="55">
        <v>3.3233976041960274E-4</v>
      </c>
      <c r="Y94" s="55">
        <v>3.2582332343700286E-4</v>
      </c>
      <c r="Z94" s="55">
        <v>1.0647838372141382E-4</v>
      </c>
      <c r="AA94" s="55">
        <v>0</v>
      </c>
      <c r="AB94" s="55">
        <v>0</v>
      </c>
      <c r="AC94" s="55">
        <v>0</v>
      </c>
      <c r="AD94" s="59">
        <f t="shared" si="6"/>
        <v>7.6464146757801942E-4</v>
      </c>
      <c r="AE94" s="55">
        <v>0</v>
      </c>
      <c r="AF94" s="55"/>
      <c r="AG94" s="55"/>
      <c r="AH94" s="55"/>
      <c r="AI94" s="59">
        <f t="shared" si="7"/>
        <v>1.8987128073528496</v>
      </c>
      <c r="AJ94" s="55">
        <v>0</v>
      </c>
      <c r="AK94" s="55">
        <v>2.0806844917221383</v>
      </c>
      <c r="AL94" s="55">
        <v>3.6433776112382949E-4</v>
      </c>
      <c r="AM94" s="55">
        <v>3.6433779344892441E-4</v>
      </c>
      <c r="AN94" s="55">
        <v>1.2144612897922239E-4</v>
      </c>
      <c r="AO94" s="55">
        <v>0</v>
      </c>
      <c r="AP94" s="55">
        <v>0</v>
      </c>
      <c r="AQ94" s="55">
        <v>0</v>
      </c>
      <c r="AR94" s="59">
        <f t="shared" si="8"/>
        <v>8.5012168355197621E-4</v>
      </c>
      <c r="AS94" s="55">
        <v>0</v>
      </c>
      <c r="AT94" s="55"/>
      <c r="AU94" s="55"/>
      <c r="AV94" s="55"/>
      <c r="AW94" s="59">
        <f t="shared" si="9"/>
        <v>2.0815346134056902</v>
      </c>
      <c r="AX94" s="55"/>
      <c r="AY94" s="55"/>
      <c r="AZ94" s="55"/>
      <c r="BA94" s="55"/>
      <c r="BB94" s="55"/>
      <c r="BC94" s="55"/>
      <c r="BD94" s="55"/>
      <c r="BE94" s="55"/>
      <c r="BF94" s="59">
        <f t="shared" si="10"/>
        <v>0</v>
      </c>
      <c r="BG94" s="55"/>
      <c r="BH94" s="55"/>
      <c r="BI94" s="55"/>
      <c r="BJ94" s="55"/>
      <c r="BK94" s="59">
        <f t="shared" si="11"/>
        <v>0</v>
      </c>
      <c r="BL94" s="55"/>
      <c r="BM94" s="23" t="s">
        <v>852</v>
      </c>
      <c r="BN94" s="23" t="s">
        <v>184</v>
      </c>
      <c r="BO94" s="23" t="s">
        <v>853</v>
      </c>
      <c r="BP94" s="23" t="s">
        <v>853</v>
      </c>
      <c r="BQ94" s="23" t="s">
        <v>853</v>
      </c>
      <c r="BR94" s="23"/>
      <c r="BS94" s="57"/>
      <c r="BT94" s="135" t="s">
        <v>23</v>
      </c>
      <c r="BU94" s="58">
        <v>1</v>
      </c>
      <c r="BV94" s="57">
        <v>0</v>
      </c>
      <c r="BW94" s="57">
        <v>0</v>
      </c>
      <c r="BX94" s="57">
        <v>0</v>
      </c>
      <c r="BY94" s="57">
        <v>0</v>
      </c>
      <c r="BZ94" s="57">
        <v>0</v>
      </c>
      <c r="CA94" s="57">
        <v>0</v>
      </c>
      <c r="CB94" s="67">
        <v>0</v>
      </c>
      <c r="CC94" s="134"/>
      <c r="CD94" s="134"/>
      <c r="CE94" s="57"/>
      <c r="CF94" s="57"/>
      <c r="CG94" s="57"/>
      <c r="CH94" s="57"/>
      <c r="CI94" s="57"/>
      <c r="CJ94" s="57"/>
      <c r="CK94" s="67"/>
      <c r="CL94" s="23"/>
      <c r="CM94" s="23"/>
      <c r="CN94" s="23"/>
      <c r="CO94" s="23"/>
      <c r="CP94" s="23"/>
      <c r="CQ94" s="23"/>
      <c r="CR94" s="57"/>
      <c r="CS94" s="134"/>
      <c r="CT94" s="58"/>
      <c r="CU94" s="57"/>
      <c r="CV94" s="57"/>
      <c r="CW94" s="57"/>
      <c r="CX94" s="57"/>
      <c r="CY94" s="57"/>
      <c r="CZ94" s="57"/>
      <c r="DA94" s="67"/>
      <c r="DB94" s="23"/>
      <c r="DC94" s="23"/>
      <c r="DD94" s="57"/>
      <c r="DE94" s="57"/>
      <c r="DF94" s="57"/>
      <c r="DG94" s="57"/>
      <c r="DH94" s="57"/>
      <c r="DI94" s="57"/>
      <c r="DJ94" s="67"/>
      <c r="DK94" s="23" t="s">
        <v>849</v>
      </c>
      <c r="DL94" s="55">
        <v>0</v>
      </c>
      <c r="DM94" s="55">
        <v>1.8979481658852717</v>
      </c>
      <c r="DN94" s="55">
        <v>7.6464146757801942E-4</v>
      </c>
      <c r="DO94" s="59">
        <v>1.8987128073528496</v>
      </c>
      <c r="DP94" s="23" t="s">
        <v>849</v>
      </c>
      <c r="DQ94" s="57"/>
      <c r="DR94" s="57"/>
      <c r="DS94" s="57"/>
      <c r="DT94" s="23" t="s">
        <v>854</v>
      </c>
      <c r="DU94" s="57"/>
      <c r="DV94" s="23" t="s">
        <v>858</v>
      </c>
      <c r="DW94" s="23" t="s">
        <v>854</v>
      </c>
      <c r="DX94" s="57"/>
      <c r="DY94" s="23" t="s">
        <v>849</v>
      </c>
      <c r="DZ94" s="23" t="s">
        <v>854</v>
      </c>
      <c r="EA94" s="56"/>
      <c r="EB94" s="57"/>
      <c r="EC94" s="57"/>
      <c r="ED94" s="23"/>
      <c r="EE94" s="57"/>
      <c r="EF94" s="57"/>
      <c r="EG94" s="57"/>
      <c r="EH94" s="23">
        <v>957</v>
      </c>
      <c r="EI94" s="23"/>
      <c r="EJ94" s="23" t="s">
        <v>921</v>
      </c>
      <c r="EK94" s="23"/>
    </row>
    <row r="95" spans="2:141" s="127" customFormat="1">
      <c r="B95" s="132" t="s">
        <v>1034</v>
      </c>
      <c r="C95" s="23" t="s">
        <v>1035</v>
      </c>
      <c r="D95" s="23" t="s">
        <v>159</v>
      </c>
      <c r="E95" s="23" t="s">
        <v>846</v>
      </c>
      <c r="F95" s="23" t="s">
        <v>847</v>
      </c>
      <c r="G95" s="23"/>
      <c r="H95" s="23" t="s">
        <v>848</v>
      </c>
      <c r="I95" s="58">
        <v>0</v>
      </c>
      <c r="J95" s="58">
        <v>0</v>
      </c>
      <c r="K95" s="58">
        <v>1</v>
      </c>
      <c r="L95" s="58">
        <v>0</v>
      </c>
      <c r="M95" s="176"/>
      <c r="N95" s="23" t="s">
        <v>849</v>
      </c>
      <c r="O95" s="23" t="s">
        <v>850</v>
      </c>
      <c r="P95" s="23" t="s">
        <v>851</v>
      </c>
      <c r="Q95" s="56">
        <v>46202</v>
      </c>
      <c r="R95" s="133">
        <v>46255</v>
      </c>
      <c r="S95" s="133">
        <v>46727</v>
      </c>
      <c r="T95" s="133" t="s">
        <v>848</v>
      </c>
      <c r="U95" s="133">
        <v>46825</v>
      </c>
      <c r="V95" s="133" t="s">
        <v>848</v>
      </c>
      <c r="W95" s="55">
        <v>4.8922906466473242</v>
      </c>
      <c r="X95" s="55">
        <v>3.6995891832707488</v>
      </c>
      <c r="Y95" s="55">
        <v>0</v>
      </c>
      <c r="Z95" s="55">
        <v>0</v>
      </c>
      <c r="AA95" s="55">
        <v>0</v>
      </c>
      <c r="AB95" s="55">
        <v>0</v>
      </c>
      <c r="AC95" s="55">
        <v>0</v>
      </c>
      <c r="AD95" s="59">
        <f t="shared" si="6"/>
        <v>3.6995891832707488</v>
      </c>
      <c r="AE95" s="55">
        <v>0</v>
      </c>
      <c r="AF95" s="55"/>
      <c r="AG95" s="55"/>
      <c r="AH95" s="55"/>
      <c r="AI95" s="59">
        <f t="shared" si="7"/>
        <v>8.5918798299180725</v>
      </c>
      <c r="AJ95" s="55">
        <v>0</v>
      </c>
      <c r="AK95" s="55">
        <v>5.3633252269185974</v>
      </c>
      <c r="AL95" s="55">
        <v>4.0557892874718968</v>
      </c>
      <c r="AM95" s="55">
        <v>0</v>
      </c>
      <c r="AN95" s="55">
        <v>0</v>
      </c>
      <c r="AO95" s="55">
        <v>0</v>
      </c>
      <c r="AP95" s="55">
        <v>0</v>
      </c>
      <c r="AQ95" s="55">
        <v>0</v>
      </c>
      <c r="AR95" s="59">
        <f t="shared" si="8"/>
        <v>4.0557892874718968</v>
      </c>
      <c r="AS95" s="55">
        <v>0</v>
      </c>
      <c r="AT95" s="55"/>
      <c r="AU95" s="55"/>
      <c r="AV95" s="55"/>
      <c r="AW95" s="59">
        <f t="shared" si="9"/>
        <v>9.4191145143904933</v>
      </c>
      <c r="AX95" s="55"/>
      <c r="AY95" s="55"/>
      <c r="AZ95" s="55"/>
      <c r="BA95" s="55"/>
      <c r="BB95" s="55"/>
      <c r="BC95" s="55"/>
      <c r="BD95" s="55"/>
      <c r="BE95" s="55"/>
      <c r="BF95" s="59">
        <f t="shared" si="10"/>
        <v>0</v>
      </c>
      <c r="BG95" s="55"/>
      <c r="BH95" s="55"/>
      <c r="BI95" s="55"/>
      <c r="BJ95" s="55"/>
      <c r="BK95" s="59">
        <f t="shared" si="11"/>
        <v>0</v>
      </c>
      <c r="BL95" s="55"/>
      <c r="BM95" s="23" t="s">
        <v>852</v>
      </c>
      <c r="BN95" s="23" t="s">
        <v>184</v>
      </c>
      <c r="BO95" s="23" t="s">
        <v>853</v>
      </c>
      <c r="BP95" s="23" t="s">
        <v>853</v>
      </c>
      <c r="BQ95" s="23" t="s">
        <v>853</v>
      </c>
      <c r="BR95" s="23"/>
      <c r="BS95" s="57"/>
      <c r="BT95" s="135" t="s">
        <v>23</v>
      </c>
      <c r="BU95" s="58">
        <v>1</v>
      </c>
      <c r="BV95" s="57">
        <v>1</v>
      </c>
      <c r="BW95" s="57">
        <v>0</v>
      </c>
      <c r="BX95" s="57">
        <v>0</v>
      </c>
      <c r="BY95" s="57">
        <v>0</v>
      </c>
      <c r="BZ95" s="57">
        <v>0</v>
      </c>
      <c r="CA95" s="57">
        <v>0</v>
      </c>
      <c r="CB95" s="67">
        <v>1</v>
      </c>
      <c r="CC95" s="134"/>
      <c r="CD95" s="134"/>
      <c r="CE95" s="57"/>
      <c r="CF95" s="57"/>
      <c r="CG95" s="57"/>
      <c r="CH95" s="57"/>
      <c r="CI95" s="57"/>
      <c r="CJ95" s="57"/>
      <c r="CK95" s="67"/>
      <c r="CL95" s="23"/>
      <c r="CM95" s="23"/>
      <c r="CN95" s="23"/>
      <c r="CO95" s="23"/>
      <c r="CP95" s="23"/>
      <c r="CQ95" s="23"/>
      <c r="CR95" s="57"/>
      <c r="CS95" s="134"/>
      <c r="CT95" s="58"/>
      <c r="CU95" s="57"/>
      <c r="CV95" s="57"/>
      <c r="CW95" s="57"/>
      <c r="CX95" s="57"/>
      <c r="CY95" s="57"/>
      <c r="CZ95" s="57"/>
      <c r="DA95" s="67"/>
      <c r="DB95" s="23"/>
      <c r="DC95" s="23"/>
      <c r="DD95" s="57"/>
      <c r="DE95" s="57"/>
      <c r="DF95" s="57"/>
      <c r="DG95" s="57"/>
      <c r="DH95" s="57"/>
      <c r="DI95" s="57"/>
      <c r="DJ95" s="67"/>
      <c r="DK95" s="23" t="s">
        <v>849</v>
      </c>
      <c r="DL95" s="55">
        <v>0</v>
      </c>
      <c r="DM95" s="55">
        <v>4.8922906466473242</v>
      </c>
      <c r="DN95" s="55">
        <v>3.6995891832707488</v>
      </c>
      <c r="DO95" s="59">
        <v>8.5918798299180725</v>
      </c>
      <c r="DP95" s="23" t="s">
        <v>849</v>
      </c>
      <c r="DQ95" s="57"/>
      <c r="DR95" s="57"/>
      <c r="DS95" s="57"/>
      <c r="DT95" s="23" t="s">
        <v>854</v>
      </c>
      <c r="DU95" s="57"/>
      <c r="DV95" s="23" t="s">
        <v>858</v>
      </c>
      <c r="DW95" s="23" t="s">
        <v>854</v>
      </c>
      <c r="DX95" s="57"/>
      <c r="DY95" s="23" t="s">
        <v>849</v>
      </c>
      <c r="DZ95" s="23" t="s">
        <v>854</v>
      </c>
      <c r="EA95" s="56"/>
      <c r="EB95" s="57"/>
      <c r="EC95" s="57"/>
      <c r="ED95" s="23"/>
      <c r="EE95" s="57"/>
      <c r="EF95" s="57"/>
      <c r="EG95" s="57"/>
      <c r="EH95" s="23">
        <v>957</v>
      </c>
      <c r="EI95" s="23"/>
      <c r="EJ95" s="23" t="s">
        <v>921</v>
      </c>
      <c r="EK95" s="23"/>
    </row>
    <row r="96" spans="2:141" s="127" customFormat="1">
      <c r="B96" s="132" t="s">
        <v>1036</v>
      </c>
      <c r="C96" s="23" t="s">
        <v>1037</v>
      </c>
      <c r="D96" s="23" t="s">
        <v>159</v>
      </c>
      <c r="E96" s="23" t="s">
        <v>846</v>
      </c>
      <c r="F96" s="23" t="s">
        <v>847</v>
      </c>
      <c r="G96" s="23"/>
      <c r="H96" s="23" t="s">
        <v>848</v>
      </c>
      <c r="I96" s="58">
        <v>0</v>
      </c>
      <c r="J96" s="58">
        <v>0</v>
      </c>
      <c r="K96" s="58">
        <v>1</v>
      </c>
      <c r="L96" s="58">
        <v>0</v>
      </c>
      <c r="M96" s="176"/>
      <c r="N96" s="23" t="s">
        <v>849</v>
      </c>
      <c r="O96" s="23" t="s">
        <v>850</v>
      </c>
      <c r="P96" s="23" t="s">
        <v>863</v>
      </c>
      <c r="Q96" s="56">
        <v>45922</v>
      </c>
      <c r="R96" s="133">
        <v>46034</v>
      </c>
      <c r="S96" s="133">
        <v>46463</v>
      </c>
      <c r="T96" s="133" t="s">
        <v>848</v>
      </c>
      <c r="U96" s="133">
        <v>46561</v>
      </c>
      <c r="V96" s="133" t="s">
        <v>848</v>
      </c>
      <c r="W96" s="55">
        <v>1.5036586693318081</v>
      </c>
      <c r="X96" s="55">
        <v>2.452887133127244E-3</v>
      </c>
      <c r="Y96" s="55">
        <v>1.0019961731465936E-3</v>
      </c>
      <c r="Z96" s="55">
        <v>0</v>
      </c>
      <c r="AA96" s="55">
        <v>0</v>
      </c>
      <c r="AB96" s="55">
        <v>0</v>
      </c>
      <c r="AC96" s="55">
        <v>0</v>
      </c>
      <c r="AD96" s="59">
        <f t="shared" si="6"/>
        <v>3.4548833062738376E-3</v>
      </c>
      <c r="AE96" s="55">
        <v>0</v>
      </c>
      <c r="AF96" s="55"/>
      <c r="AG96" s="55"/>
      <c r="AH96" s="55"/>
      <c r="AI96" s="59">
        <f t="shared" si="7"/>
        <v>1.5071135526380819</v>
      </c>
      <c r="AJ96" s="55">
        <v>0</v>
      </c>
      <c r="AK96" s="55">
        <v>1.648432412622254</v>
      </c>
      <c r="AL96" s="55">
        <v>2.689053531376127E-3</v>
      </c>
      <c r="AM96" s="55">
        <v>1.1204387424372975E-3</v>
      </c>
      <c r="AN96" s="55">
        <v>0</v>
      </c>
      <c r="AO96" s="55">
        <v>0</v>
      </c>
      <c r="AP96" s="55">
        <v>0</v>
      </c>
      <c r="AQ96" s="55">
        <v>0</v>
      </c>
      <c r="AR96" s="59">
        <f t="shared" si="8"/>
        <v>3.8094922738134245E-3</v>
      </c>
      <c r="AS96" s="55">
        <v>0</v>
      </c>
      <c r="AT96" s="55"/>
      <c r="AU96" s="55"/>
      <c r="AV96" s="55"/>
      <c r="AW96" s="59">
        <f t="shared" si="9"/>
        <v>1.6522419048960675</v>
      </c>
      <c r="AX96" s="55"/>
      <c r="AY96" s="55"/>
      <c r="AZ96" s="55"/>
      <c r="BA96" s="55"/>
      <c r="BB96" s="55"/>
      <c r="BC96" s="55"/>
      <c r="BD96" s="55"/>
      <c r="BE96" s="55"/>
      <c r="BF96" s="59">
        <f t="shared" si="10"/>
        <v>0</v>
      </c>
      <c r="BG96" s="55"/>
      <c r="BH96" s="55"/>
      <c r="BI96" s="55"/>
      <c r="BJ96" s="55"/>
      <c r="BK96" s="59">
        <f t="shared" si="11"/>
        <v>0</v>
      </c>
      <c r="BL96" s="55"/>
      <c r="BM96" s="23" t="s">
        <v>852</v>
      </c>
      <c r="BN96" s="23" t="s">
        <v>184</v>
      </c>
      <c r="BO96" s="23" t="s">
        <v>853</v>
      </c>
      <c r="BP96" s="23" t="s">
        <v>853</v>
      </c>
      <c r="BQ96" s="23" t="s">
        <v>853</v>
      </c>
      <c r="BR96" s="23"/>
      <c r="BS96" s="57"/>
      <c r="BT96" s="135" t="s">
        <v>23</v>
      </c>
      <c r="BU96" s="58">
        <v>1</v>
      </c>
      <c r="BV96" s="57">
        <v>0</v>
      </c>
      <c r="BW96" s="57">
        <v>0</v>
      </c>
      <c r="BX96" s="57">
        <v>0</v>
      </c>
      <c r="BY96" s="57">
        <v>0</v>
      </c>
      <c r="BZ96" s="57">
        <v>0</v>
      </c>
      <c r="CA96" s="57">
        <v>0</v>
      </c>
      <c r="CB96" s="67">
        <v>0</v>
      </c>
      <c r="CC96" s="134"/>
      <c r="CD96" s="134"/>
      <c r="CE96" s="57"/>
      <c r="CF96" s="57"/>
      <c r="CG96" s="57"/>
      <c r="CH96" s="57"/>
      <c r="CI96" s="57"/>
      <c r="CJ96" s="57"/>
      <c r="CK96" s="67"/>
      <c r="CL96" s="23"/>
      <c r="CM96" s="23"/>
      <c r="CN96" s="23"/>
      <c r="CO96" s="23"/>
      <c r="CP96" s="23"/>
      <c r="CQ96" s="23"/>
      <c r="CR96" s="57"/>
      <c r="CS96" s="134"/>
      <c r="CT96" s="58"/>
      <c r="CU96" s="57"/>
      <c r="CV96" s="57"/>
      <c r="CW96" s="57"/>
      <c r="CX96" s="57"/>
      <c r="CY96" s="57"/>
      <c r="CZ96" s="57"/>
      <c r="DA96" s="67"/>
      <c r="DB96" s="23"/>
      <c r="DC96" s="23"/>
      <c r="DD96" s="57"/>
      <c r="DE96" s="57"/>
      <c r="DF96" s="57"/>
      <c r="DG96" s="57"/>
      <c r="DH96" s="57"/>
      <c r="DI96" s="57"/>
      <c r="DJ96" s="67"/>
      <c r="DK96" s="23" t="s">
        <v>849</v>
      </c>
      <c r="DL96" s="55">
        <v>0</v>
      </c>
      <c r="DM96" s="55">
        <v>1.5036586693318081</v>
      </c>
      <c r="DN96" s="55">
        <v>3.4548833062738376E-3</v>
      </c>
      <c r="DO96" s="59">
        <v>1.5071135526380819</v>
      </c>
      <c r="DP96" s="23" t="s">
        <v>849</v>
      </c>
      <c r="DQ96" s="57"/>
      <c r="DR96" s="57"/>
      <c r="DS96" s="57"/>
      <c r="DT96" s="23" t="s">
        <v>854</v>
      </c>
      <c r="DU96" s="57"/>
      <c r="DV96" s="23" t="s">
        <v>858</v>
      </c>
      <c r="DW96" s="23" t="s">
        <v>854</v>
      </c>
      <c r="DX96" s="57"/>
      <c r="DY96" s="23" t="s">
        <v>849</v>
      </c>
      <c r="DZ96" s="23" t="s">
        <v>854</v>
      </c>
      <c r="EA96" s="56"/>
      <c r="EB96" s="57"/>
      <c r="EC96" s="57"/>
      <c r="ED96" s="23"/>
      <c r="EE96" s="57"/>
      <c r="EF96" s="57"/>
      <c r="EG96" s="57"/>
      <c r="EH96" s="23">
        <v>957</v>
      </c>
      <c r="EI96" s="23"/>
      <c r="EJ96" s="23" t="s">
        <v>921</v>
      </c>
      <c r="EK96" s="23"/>
    </row>
    <row r="97" spans="2:141" s="127" customFormat="1">
      <c r="B97" s="132" t="s">
        <v>1038</v>
      </c>
      <c r="C97" s="23" t="s">
        <v>1039</v>
      </c>
      <c r="D97" s="23" t="s">
        <v>159</v>
      </c>
      <c r="E97" s="23" t="s">
        <v>846</v>
      </c>
      <c r="F97" s="23" t="s">
        <v>847</v>
      </c>
      <c r="G97" s="23"/>
      <c r="H97" s="23" t="s">
        <v>848</v>
      </c>
      <c r="I97" s="58">
        <v>0</v>
      </c>
      <c r="J97" s="58">
        <v>0</v>
      </c>
      <c r="K97" s="58">
        <v>1</v>
      </c>
      <c r="L97" s="58">
        <v>0</v>
      </c>
      <c r="M97" s="176"/>
      <c r="N97" s="23" t="s">
        <v>849</v>
      </c>
      <c r="O97" s="23" t="s">
        <v>850</v>
      </c>
      <c r="P97" s="23" t="s">
        <v>851</v>
      </c>
      <c r="Q97" s="56">
        <v>46132</v>
      </c>
      <c r="R97" s="133">
        <v>46192</v>
      </c>
      <c r="S97" s="133">
        <v>46664</v>
      </c>
      <c r="T97" s="133" t="s">
        <v>848</v>
      </c>
      <c r="U97" s="133">
        <v>46771</v>
      </c>
      <c r="V97" s="133" t="s">
        <v>848</v>
      </c>
      <c r="W97" s="55">
        <v>2.5852070245244563</v>
      </c>
      <c r="X97" s="55">
        <v>1.0955736607777089</v>
      </c>
      <c r="Y97" s="55">
        <v>3.3662999381764929E-4</v>
      </c>
      <c r="Z97" s="55">
        <v>3.3002952133549996E-4</v>
      </c>
      <c r="AA97" s="55">
        <v>8.0889696967549732E-5</v>
      </c>
      <c r="AB97" s="55">
        <v>0</v>
      </c>
      <c r="AC97" s="55">
        <v>0</v>
      </c>
      <c r="AD97" s="59">
        <f t="shared" si="6"/>
        <v>1.0963212099898296</v>
      </c>
      <c r="AE97" s="55">
        <v>0</v>
      </c>
      <c r="AF97" s="55"/>
      <c r="AG97" s="55"/>
      <c r="AH97" s="55"/>
      <c r="AI97" s="59">
        <f t="shared" si="7"/>
        <v>3.6815282345142859</v>
      </c>
      <c r="AJ97" s="55">
        <v>0</v>
      </c>
      <c r="AK97" s="55">
        <v>2.8341133127364468</v>
      </c>
      <c r="AL97" s="55">
        <v>1.2010565759872418</v>
      </c>
      <c r="AM97" s="55">
        <v>3.7642188368372254E-4</v>
      </c>
      <c r="AN97" s="55">
        <v>3.7642201557010977E-4</v>
      </c>
      <c r="AO97" s="55">
        <v>9.4105630008885292E-5</v>
      </c>
      <c r="AP97" s="55">
        <v>0</v>
      </c>
      <c r="AQ97" s="55">
        <v>0</v>
      </c>
      <c r="AR97" s="59">
        <f t="shared" si="8"/>
        <v>1.2019035255165045</v>
      </c>
      <c r="AS97" s="55">
        <v>0</v>
      </c>
      <c r="AT97" s="55"/>
      <c r="AU97" s="55"/>
      <c r="AV97" s="55"/>
      <c r="AW97" s="59">
        <f t="shared" si="9"/>
        <v>4.0360168382529515</v>
      </c>
      <c r="AX97" s="55"/>
      <c r="AY97" s="55"/>
      <c r="AZ97" s="55"/>
      <c r="BA97" s="55"/>
      <c r="BB97" s="55"/>
      <c r="BC97" s="55"/>
      <c r="BD97" s="55"/>
      <c r="BE97" s="55"/>
      <c r="BF97" s="59">
        <f t="shared" si="10"/>
        <v>0</v>
      </c>
      <c r="BG97" s="55"/>
      <c r="BH97" s="55"/>
      <c r="BI97" s="55"/>
      <c r="BJ97" s="55"/>
      <c r="BK97" s="59">
        <f t="shared" si="11"/>
        <v>0</v>
      </c>
      <c r="BL97" s="55"/>
      <c r="BM97" s="23" t="s">
        <v>852</v>
      </c>
      <c r="BN97" s="23" t="s">
        <v>184</v>
      </c>
      <c r="BO97" s="23" t="s">
        <v>853</v>
      </c>
      <c r="BP97" s="23" t="s">
        <v>853</v>
      </c>
      <c r="BQ97" s="23" t="s">
        <v>853</v>
      </c>
      <c r="BR97" s="23"/>
      <c r="BS97" s="57"/>
      <c r="BT97" s="135" t="s">
        <v>23</v>
      </c>
      <c r="BU97" s="58">
        <v>1</v>
      </c>
      <c r="BV97" s="57">
        <v>2</v>
      </c>
      <c r="BW97" s="57">
        <v>0</v>
      </c>
      <c r="BX97" s="57">
        <v>0</v>
      </c>
      <c r="BY97" s="57">
        <v>0</v>
      </c>
      <c r="BZ97" s="57">
        <v>0</v>
      </c>
      <c r="CA97" s="57">
        <v>0</v>
      </c>
      <c r="CB97" s="67">
        <v>2</v>
      </c>
      <c r="CC97" s="134"/>
      <c r="CD97" s="134"/>
      <c r="CE97" s="57"/>
      <c r="CF97" s="57"/>
      <c r="CG97" s="57"/>
      <c r="CH97" s="57"/>
      <c r="CI97" s="57"/>
      <c r="CJ97" s="57"/>
      <c r="CK97" s="67"/>
      <c r="CL97" s="23"/>
      <c r="CM97" s="23"/>
      <c r="CN97" s="23"/>
      <c r="CO97" s="23"/>
      <c r="CP97" s="23"/>
      <c r="CQ97" s="23"/>
      <c r="CR97" s="57"/>
      <c r="CS97" s="134"/>
      <c r="CT97" s="58"/>
      <c r="CU97" s="57"/>
      <c r="CV97" s="57"/>
      <c r="CW97" s="57"/>
      <c r="CX97" s="57"/>
      <c r="CY97" s="57"/>
      <c r="CZ97" s="57"/>
      <c r="DA97" s="67"/>
      <c r="DB97" s="23"/>
      <c r="DC97" s="23"/>
      <c r="DD97" s="57"/>
      <c r="DE97" s="57"/>
      <c r="DF97" s="57"/>
      <c r="DG97" s="57"/>
      <c r="DH97" s="57"/>
      <c r="DI97" s="57"/>
      <c r="DJ97" s="67"/>
      <c r="DK97" s="23" t="s">
        <v>849</v>
      </c>
      <c r="DL97" s="55">
        <v>0</v>
      </c>
      <c r="DM97" s="55">
        <v>2.5852070245244563</v>
      </c>
      <c r="DN97" s="55">
        <v>1.0963212099898296</v>
      </c>
      <c r="DO97" s="59">
        <v>3.6815282345142859</v>
      </c>
      <c r="DP97" s="23" t="s">
        <v>849</v>
      </c>
      <c r="DQ97" s="57"/>
      <c r="DR97" s="57"/>
      <c r="DS97" s="57"/>
      <c r="DT97" s="23" t="s">
        <v>854</v>
      </c>
      <c r="DU97" s="57"/>
      <c r="DV97" s="23" t="s">
        <v>858</v>
      </c>
      <c r="DW97" s="23" t="s">
        <v>854</v>
      </c>
      <c r="DX97" s="57"/>
      <c r="DY97" s="23" t="s">
        <v>849</v>
      </c>
      <c r="DZ97" s="23" t="s">
        <v>854</v>
      </c>
      <c r="EA97" s="56"/>
      <c r="EB97" s="57"/>
      <c r="EC97" s="57"/>
      <c r="ED97" s="23"/>
      <c r="EE97" s="57"/>
      <c r="EF97" s="57"/>
      <c r="EG97" s="57"/>
      <c r="EH97" s="23">
        <v>957</v>
      </c>
      <c r="EI97" s="23"/>
      <c r="EJ97" s="23" t="s">
        <v>921</v>
      </c>
      <c r="EK97" s="23"/>
    </row>
    <row r="98" spans="2:141" s="127" customFormat="1">
      <c r="B98" s="132" t="s">
        <v>1040</v>
      </c>
      <c r="C98" s="23" t="s">
        <v>1041</v>
      </c>
      <c r="D98" s="23" t="s">
        <v>159</v>
      </c>
      <c r="E98" s="23" t="s">
        <v>846</v>
      </c>
      <c r="F98" s="23" t="s">
        <v>847</v>
      </c>
      <c r="G98" s="23"/>
      <c r="H98" s="23" t="s">
        <v>848</v>
      </c>
      <c r="I98" s="58">
        <v>0</v>
      </c>
      <c r="J98" s="58">
        <v>0</v>
      </c>
      <c r="K98" s="58">
        <v>1</v>
      </c>
      <c r="L98" s="58">
        <v>0</v>
      </c>
      <c r="M98" s="176"/>
      <c r="N98" s="23" t="s">
        <v>849</v>
      </c>
      <c r="O98" s="23" t="s">
        <v>850</v>
      </c>
      <c r="P98" s="23" t="s">
        <v>851</v>
      </c>
      <c r="Q98" s="56">
        <v>46478</v>
      </c>
      <c r="R98" s="133">
        <v>46540</v>
      </c>
      <c r="S98" s="133">
        <v>47010</v>
      </c>
      <c r="T98" s="133" t="s">
        <v>848</v>
      </c>
      <c r="U98" s="133">
        <v>47102</v>
      </c>
      <c r="V98" s="133" t="s">
        <v>848</v>
      </c>
      <c r="W98" s="55">
        <v>6.0129757797670436E-2</v>
      </c>
      <c r="X98" s="55">
        <v>0</v>
      </c>
      <c r="Y98" s="55">
        <v>0</v>
      </c>
      <c r="Z98" s="55">
        <v>1.3067110293337123</v>
      </c>
      <c r="AA98" s="55">
        <v>2.6134220586674246</v>
      </c>
      <c r="AB98" s="55">
        <v>3.920133088001136</v>
      </c>
      <c r="AC98" s="55">
        <v>5.2268441173348492</v>
      </c>
      <c r="AD98" s="59">
        <f t="shared" si="6"/>
        <v>13.067110293337123</v>
      </c>
      <c r="AE98" s="55">
        <v>0</v>
      </c>
      <c r="AF98" s="55"/>
      <c r="AG98" s="55"/>
      <c r="AH98" s="55"/>
      <c r="AI98" s="59">
        <f t="shared" si="7"/>
        <v>13.127240051134793</v>
      </c>
      <c r="AJ98" s="55">
        <v>0</v>
      </c>
      <c r="AK98" s="55">
        <v>6.5919110326316463E-2</v>
      </c>
      <c r="AL98" s="55">
        <v>0</v>
      </c>
      <c r="AM98" s="55">
        <v>0</v>
      </c>
      <c r="AN98" s="55">
        <v>1.4903963664797759</v>
      </c>
      <c r="AO98" s="55">
        <v>3.0404085876187428</v>
      </c>
      <c r="AP98" s="55">
        <v>4.6518251390566761</v>
      </c>
      <c r="AQ98" s="55">
        <v>6.3264821891170806</v>
      </c>
      <c r="AR98" s="59">
        <f t="shared" si="8"/>
        <v>15.509112282272277</v>
      </c>
      <c r="AS98" s="55">
        <v>0</v>
      </c>
      <c r="AT98" s="55"/>
      <c r="AU98" s="55"/>
      <c r="AV98" s="55"/>
      <c r="AW98" s="59">
        <f t="shared" si="9"/>
        <v>15.575031392598593</v>
      </c>
      <c r="AX98" s="55"/>
      <c r="AY98" s="55"/>
      <c r="AZ98" s="55"/>
      <c r="BA98" s="55"/>
      <c r="BB98" s="55"/>
      <c r="BC98" s="55"/>
      <c r="BD98" s="55"/>
      <c r="BE98" s="55"/>
      <c r="BF98" s="59">
        <f t="shared" si="10"/>
        <v>0</v>
      </c>
      <c r="BG98" s="55"/>
      <c r="BH98" s="55"/>
      <c r="BI98" s="55"/>
      <c r="BJ98" s="55"/>
      <c r="BK98" s="59">
        <f t="shared" si="11"/>
        <v>0</v>
      </c>
      <c r="BL98" s="55"/>
      <c r="BM98" s="23" t="s">
        <v>852</v>
      </c>
      <c r="BN98" s="23" t="s">
        <v>184</v>
      </c>
      <c r="BO98" s="23" t="s">
        <v>853</v>
      </c>
      <c r="BP98" s="23" t="s">
        <v>853</v>
      </c>
      <c r="BQ98" s="23" t="s">
        <v>853</v>
      </c>
      <c r="BR98" s="23"/>
      <c r="BS98" s="57"/>
      <c r="BT98" s="135" t="s">
        <v>23</v>
      </c>
      <c r="BU98" s="58">
        <v>1</v>
      </c>
      <c r="BV98" s="57">
        <v>0</v>
      </c>
      <c r="BW98" s="57">
        <v>0</v>
      </c>
      <c r="BX98" s="57">
        <v>0</v>
      </c>
      <c r="BY98" s="57">
        <v>0</v>
      </c>
      <c r="BZ98" s="57">
        <v>0</v>
      </c>
      <c r="CA98" s="57">
        <v>1</v>
      </c>
      <c r="CB98" s="67">
        <v>1</v>
      </c>
      <c r="CC98" s="134"/>
      <c r="CD98" s="134"/>
      <c r="CE98" s="57"/>
      <c r="CF98" s="57"/>
      <c r="CG98" s="57"/>
      <c r="CH98" s="57"/>
      <c r="CI98" s="57"/>
      <c r="CJ98" s="57"/>
      <c r="CK98" s="67"/>
      <c r="CL98" s="23"/>
      <c r="CM98" s="23"/>
      <c r="CN98" s="23"/>
      <c r="CO98" s="23"/>
      <c r="CP98" s="23"/>
      <c r="CQ98" s="23"/>
      <c r="CR98" s="57"/>
      <c r="CS98" s="134"/>
      <c r="CT98" s="58"/>
      <c r="CU98" s="57"/>
      <c r="CV98" s="57"/>
      <c r="CW98" s="57"/>
      <c r="CX98" s="57"/>
      <c r="CY98" s="57"/>
      <c r="CZ98" s="57"/>
      <c r="DA98" s="67"/>
      <c r="DB98" s="23"/>
      <c r="DC98" s="23"/>
      <c r="DD98" s="57"/>
      <c r="DE98" s="57"/>
      <c r="DF98" s="57"/>
      <c r="DG98" s="57"/>
      <c r="DH98" s="57"/>
      <c r="DI98" s="57"/>
      <c r="DJ98" s="67"/>
      <c r="DK98" s="23" t="s">
        <v>849</v>
      </c>
      <c r="DL98" s="55">
        <v>0</v>
      </c>
      <c r="DM98" s="55">
        <v>6.0129757797670436E-2</v>
      </c>
      <c r="DN98" s="55">
        <v>13.067110293337123</v>
      </c>
      <c r="DO98" s="59">
        <v>13.127240051134793</v>
      </c>
      <c r="DP98" s="23" t="s">
        <v>849</v>
      </c>
      <c r="DQ98" s="57"/>
      <c r="DR98" s="57"/>
      <c r="DS98" s="57"/>
      <c r="DT98" s="23" t="s">
        <v>854</v>
      </c>
      <c r="DU98" s="57"/>
      <c r="DV98" s="23" t="s">
        <v>858</v>
      </c>
      <c r="DW98" s="23" t="s">
        <v>854</v>
      </c>
      <c r="DX98" s="57"/>
      <c r="DY98" s="23" t="s">
        <v>849</v>
      </c>
      <c r="DZ98" s="23" t="s">
        <v>854</v>
      </c>
      <c r="EA98" s="56"/>
      <c r="EB98" s="57"/>
      <c r="EC98" s="57"/>
      <c r="ED98" s="23"/>
      <c r="EE98" s="57"/>
      <c r="EF98" s="57"/>
      <c r="EG98" s="57"/>
      <c r="EH98" s="23">
        <v>957</v>
      </c>
      <c r="EI98" s="23"/>
      <c r="EJ98" s="23" t="s">
        <v>921</v>
      </c>
      <c r="EK98" s="23"/>
    </row>
    <row r="99" spans="2:141" s="127" customFormat="1">
      <c r="B99" s="132" t="s">
        <v>1042</v>
      </c>
      <c r="C99" s="23" t="s">
        <v>1043</v>
      </c>
      <c r="D99" s="23" t="s">
        <v>159</v>
      </c>
      <c r="E99" s="23" t="s">
        <v>846</v>
      </c>
      <c r="F99" s="23" t="s">
        <v>847</v>
      </c>
      <c r="G99" s="23"/>
      <c r="H99" s="23" t="s">
        <v>848</v>
      </c>
      <c r="I99" s="58">
        <v>0</v>
      </c>
      <c r="J99" s="58">
        <v>0</v>
      </c>
      <c r="K99" s="58">
        <v>1</v>
      </c>
      <c r="L99" s="58">
        <v>0</v>
      </c>
      <c r="M99" s="176"/>
      <c r="N99" s="23" t="s">
        <v>849</v>
      </c>
      <c r="O99" s="23" t="s">
        <v>850</v>
      </c>
      <c r="P99" s="23" t="s">
        <v>851</v>
      </c>
      <c r="Q99" s="56">
        <v>46202</v>
      </c>
      <c r="R99" s="133">
        <v>46290</v>
      </c>
      <c r="S99" s="133">
        <v>46744</v>
      </c>
      <c r="T99" s="133" t="s">
        <v>848</v>
      </c>
      <c r="U99" s="133">
        <v>46863</v>
      </c>
      <c r="V99" s="133" t="s">
        <v>848</v>
      </c>
      <c r="W99" s="55">
        <v>1.0439434807906636</v>
      </c>
      <c r="X99" s="55">
        <v>4.1207618072886318E-4</v>
      </c>
      <c r="Y99" s="55">
        <v>0</v>
      </c>
      <c r="Z99" s="55">
        <v>0</v>
      </c>
      <c r="AA99" s="55">
        <v>0</v>
      </c>
      <c r="AB99" s="55">
        <v>0</v>
      </c>
      <c r="AC99" s="55">
        <v>0</v>
      </c>
      <c r="AD99" s="59">
        <f t="shared" si="6"/>
        <v>4.1207618072886318E-4</v>
      </c>
      <c r="AE99" s="55">
        <v>0</v>
      </c>
      <c r="AF99" s="55"/>
      <c r="AG99" s="55"/>
      <c r="AH99" s="55"/>
      <c r="AI99" s="59">
        <f t="shared" si="7"/>
        <v>1.0443555569713925</v>
      </c>
      <c r="AJ99" s="55">
        <v>0</v>
      </c>
      <c r="AK99" s="55">
        <v>1.14445539122635</v>
      </c>
      <c r="AL99" s="55">
        <v>4.5175128281267477E-4</v>
      </c>
      <c r="AM99" s="55">
        <v>0</v>
      </c>
      <c r="AN99" s="55">
        <v>0</v>
      </c>
      <c r="AO99" s="55">
        <v>0</v>
      </c>
      <c r="AP99" s="55">
        <v>0</v>
      </c>
      <c r="AQ99" s="55">
        <v>0</v>
      </c>
      <c r="AR99" s="59">
        <f t="shared" si="8"/>
        <v>4.5175128281267477E-4</v>
      </c>
      <c r="AS99" s="55">
        <v>0</v>
      </c>
      <c r="AT99" s="55"/>
      <c r="AU99" s="55"/>
      <c r="AV99" s="55"/>
      <c r="AW99" s="59">
        <f t="shared" si="9"/>
        <v>1.1449071425091626</v>
      </c>
      <c r="AX99" s="55"/>
      <c r="AY99" s="55"/>
      <c r="AZ99" s="55"/>
      <c r="BA99" s="55"/>
      <c r="BB99" s="55"/>
      <c r="BC99" s="55"/>
      <c r="BD99" s="55"/>
      <c r="BE99" s="55"/>
      <c r="BF99" s="59">
        <f t="shared" si="10"/>
        <v>0</v>
      </c>
      <c r="BG99" s="55"/>
      <c r="BH99" s="55"/>
      <c r="BI99" s="55"/>
      <c r="BJ99" s="55"/>
      <c r="BK99" s="59">
        <f t="shared" si="11"/>
        <v>0</v>
      </c>
      <c r="BL99" s="55"/>
      <c r="BM99" s="23" t="s">
        <v>852</v>
      </c>
      <c r="BN99" s="23" t="s">
        <v>184</v>
      </c>
      <c r="BO99" s="23" t="s">
        <v>853</v>
      </c>
      <c r="BP99" s="23" t="s">
        <v>853</v>
      </c>
      <c r="BQ99" s="23" t="s">
        <v>853</v>
      </c>
      <c r="BR99" s="23"/>
      <c r="BS99" s="57"/>
      <c r="BT99" s="135" t="s">
        <v>23</v>
      </c>
      <c r="BU99" s="58">
        <v>1</v>
      </c>
      <c r="BV99" s="57">
        <v>1</v>
      </c>
      <c r="BW99" s="57">
        <v>0</v>
      </c>
      <c r="BX99" s="57">
        <v>0</v>
      </c>
      <c r="BY99" s="57">
        <v>0</v>
      </c>
      <c r="BZ99" s="57">
        <v>0</v>
      </c>
      <c r="CA99" s="57">
        <v>0</v>
      </c>
      <c r="CB99" s="67">
        <v>1</v>
      </c>
      <c r="CC99" s="134"/>
      <c r="CD99" s="134"/>
      <c r="CE99" s="57"/>
      <c r="CF99" s="57"/>
      <c r="CG99" s="57"/>
      <c r="CH99" s="57"/>
      <c r="CI99" s="57"/>
      <c r="CJ99" s="57"/>
      <c r="CK99" s="67"/>
      <c r="CL99" s="23"/>
      <c r="CM99" s="23"/>
      <c r="CN99" s="23"/>
      <c r="CO99" s="23"/>
      <c r="CP99" s="23"/>
      <c r="CQ99" s="23"/>
      <c r="CR99" s="57"/>
      <c r="CS99" s="134"/>
      <c r="CT99" s="58"/>
      <c r="CU99" s="57"/>
      <c r="CV99" s="57"/>
      <c r="CW99" s="57"/>
      <c r="CX99" s="57"/>
      <c r="CY99" s="57"/>
      <c r="CZ99" s="57"/>
      <c r="DA99" s="67"/>
      <c r="DB99" s="23"/>
      <c r="DC99" s="23"/>
      <c r="DD99" s="57"/>
      <c r="DE99" s="57"/>
      <c r="DF99" s="57"/>
      <c r="DG99" s="57"/>
      <c r="DH99" s="57"/>
      <c r="DI99" s="57"/>
      <c r="DJ99" s="67"/>
      <c r="DK99" s="23" t="s">
        <v>849</v>
      </c>
      <c r="DL99" s="55">
        <v>0</v>
      </c>
      <c r="DM99" s="55">
        <v>1.0439434807906636</v>
      </c>
      <c r="DN99" s="55">
        <v>4.1207618072886318E-4</v>
      </c>
      <c r="DO99" s="59">
        <v>1.0443555569713925</v>
      </c>
      <c r="DP99" s="23" t="s">
        <v>849</v>
      </c>
      <c r="DQ99" s="57"/>
      <c r="DR99" s="57"/>
      <c r="DS99" s="57"/>
      <c r="DT99" s="23" t="s">
        <v>854</v>
      </c>
      <c r="DU99" s="57"/>
      <c r="DV99" s="23" t="s">
        <v>858</v>
      </c>
      <c r="DW99" s="23" t="s">
        <v>854</v>
      </c>
      <c r="DX99" s="57"/>
      <c r="DY99" s="23" t="s">
        <v>849</v>
      </c>
      <c r="DZ99" s="23" t="s">
        <v>854</v>
      </c>
      <c r="EA99" s="56"/>
      <c r="EB99" s="57"/>
      <c r="EC99" s="57"/>
      <c r="ED99" s="23"/>
      <c r="EE99" s="57"/>
      <c r="EF99" s="57"/>
      <c r="EG99" s="57"/>
      <c r="EH99" s="23">
        <v>957</v>
      </c>
      <c r="EI99" s="23"/>
      <c r="EJ99" s="23" t="s">
        <v>921</v>
      </c>
      <c r="EK99" s="23"/>
    </row>
    <row r="100" spans="2:141" s="127" customFormat="1">
      <c r="B100" s="132" t="s">
        <v>1044</v>
      </c>
      <c r="C100" s="23" t="s">
        <v>1045</v>
      </c>
      <c r="D100" s="23" t="s">
        <v>159</v>
      </c>
      <c r="E100" s="23" t="s">
        <v>846</v>
      </c>
      <c r="F100" s="23" t="s">
        <v>847</v>
      </c>
      <c r="G100" s="23"/>
      <c r="H100" s="23" t="s">
        <v>848</v>
      </c>
      <c r="I100" s="58">
        <v>0</v>
      </c>
      <c r="J100" s="58">
        <v>0</v>
      </c>
      <c r="K100" s="58">
        <v>1</v>
      </c>
      <c r="L100" s="58">
        <v>0</v>
      </c>
      <c r="M100" s="176"/>
      <c r="N100" s="23" t="s">
        <v>849</v>
      </c>
      <c r="O100" s="23" t="s">
        <v>850</v>
      </c>
      <c r="P100" s="23" t="s">
        <v>851</v>
      </c>
      <c r="Q100" s="56">
        <v>45993</v>
      </c>
      <c r="R100" s="133">
        <v>46062</v>
      </c>
      <c r="S100" s="133">
        <v>46513</v>
      </c>
      <c r="T100" s="133" t="s">
        <v>848</v>
      </c>
      <c r="U100" s="133">
        <v>46603</v>
      </c>
      <c r="V100" s="133" t="s">
        <v>848</v>
      </c>
      <c r="W100" s="55">
        <v>1.5387149189000209</v>
      </c>
      <c r="X100" s="55">
        <v>1.9811619650954384E-3</v>
      </c>
      <c r="Y100" s="55">
        <v>1.942315449698487E-3</v>
      </c>
      <c r="Z100" s="55">
        <v>1.586859292521266E-4</v>
      </c>
      <c r="AA100" s="55">
        <v>0</v>
      </c>
      <c r="AB100" s="55">
        <v>0</v>
      </c>
      <c r="AC100" s="55">
        <v>0</v>
      </c>
      <c r="AD100" s="59">
        <f t="shared" si="6"/>
        <v>4.0821633440460518E-3</v>
      </c>
      <c r="AE100" s="55">
        <v>0</v>
      </c>
      <c r="AF100" s="55"/>
      <c r="AG100" s="55"/>
      <c r="AH100" s="55"/>
      <c r="AI100" s="59">
        <f t="shared" si="7"/>
        <v>1.5427970822440669</v>
      </c>
      <c r="AJ100" s="55">
        <v>0</v>
      </c>
      <c r="AK100" s="55">
        <v>1.6868639125576059</v>
      </c>
      <c r="AL100" s="55">
        <v>2.1719101977904147E-3</v>
      </c>
      <c r="AM100" s="55">
        <v>2.1719099715147502E-3</v>
      </c>
      <c r="AN100" s="55">
        <v>1.8099252785019299E-4</v>
      </c>
      <c r="AO100" s="55">
        <v>0</v>
      </c>
      <c r="AP100" s="55">
        <v>0</v>
      </c>
      <c r="AQ100" s="55">
        <v>0</v>
      </c>
      <c r="AR100" s="59">
        <f t="shared" si="8"/>
        <v>4.5248126971553582E-3</v>
      </c>
      <c r="AS100" s="55">
        <v>0</v>
      </c>
      <c r="AT100" s="55"/>
      <c r="AU100" s="55"/>
      <c r="AV100" s="55"/>
      <c r="AW100" s="59">
        <f t="shared" si="9"/>
        <v>1.6913887252547612</v>
      </c>
      <c r="AX100" s="55"/>
      <c r="AY100" s="55"/>
      <c r="AZ100" s="55"/>
      <c r="BA100" s="55"/>
      <c r="BB100" s="55"/>
      <c r="BC100" s="55"/>
      <c r="BD100" s="55"/>
      <c r="BE100" s="55"/>
      <c r="BF100" s="59">
        <f t="shared" si="10"/>
        <v>0</v>
      </c>
      <c r="BG100" s="55"/>
      <c r="BH100" s="55"/>
      <c r="BI100" s="55"/>
      <c r="BJ100" s="55"/>
      <c r="BK100" s="59">
        <f t="shared" si="11"/>
        <v>0</v>
      </c>
      <c r="BL100" s="55"/>
      <c r="BM100" s="23" t="s">
        <v>852</v>
      </c>
      <c r="BN100" s="23" t="s">
        <v>184</v>
      </c>
      <c r="BO100" s="23" t="s">
        <v>853</v>
      </c>
      <c r="BP100" s="23" t="s">
        <v>853</v>
      </c>
      <c r="BQ100" s="23" t="s">
        <v>853</v>
      </c>
      <c r="BR100" s="23"/>
      <c r="BS100" s="57"/>
      <c r="BT100" s="135" t="s">
        <v>23</v>
      </c>
      <c r="BU100" s="58">
        <v>1</v>
      </c>
      <c r="BV100" s="57">
        <v>1</v>
      </c>
      <c r="BW100" s="57">
        <v>0</v>
      </c>
      <c r="BX100" s="57">
        <v>0</v>
      </c>
      <c r="BY100" s="57">
        <v>0</v>
      </c>
      <c r="BZ100" s="57">
        <v>0</v>
      </c>
      <c r="CA100" s="57">
        <v>0</v>
      </c>
      <c r="CB100" s="67">
        <v>1</v>
      </c>
      <c r="CC100" s="134"/>
      <c r="CD100" s="134"/>
      <c r="CE100" s="57"/>
      <c r="CF100" s="57"/>
      <c r="CG100" s="57"/>
      <c r="CH100" s="57"/>
      <c r="CI100" s="57"/>
      <c r="CJ100" s="57"/>
      <c r="CK100" s="67"/>
      <c r="CL100" s="23"/>
      <c r="CM100" s="23"/>
      <c r="CN100" s="23"/>
      <c r="CO100" s="23"/>
      <c r="CP100" s="23"/>
      <c r="CQ100" s="23"/>
      <c r="CR100" s="57"/>
      <c r="CS100" s="134"/>
      <c r="CT100" s="58"/>
      <c r="CU100" s="57"/>
      <c r="CV100" s="57"/>
      <c r="CW100" s="57"/>
      <c r="CX100" s="57"/>
      <c r="CY100" s="57"/>
      <c r="CZ100" s="57"/>
      <c r="DA100" s="67"/>
      <c r="DB100" s="23"/>
      <c r="DC100" s="23"/>
      <c r="DD100" s="57"/>
      <c r="DE100" s="57"/>
      <c r="DF100" s="57"/>
      <c r="DG100" s="57"/>
      <c r="DH100" s="57"/>
      <c r="DI100" s="57"/>
      <c r="DJ100" s="67"/>
      <c r="DK100" s="23" t="s">
        <v>849</v>
      </c>
      <c r="DL100" s="55">
        <v>0</v>
      </c>
      <c r="DM100" s="55">
        <v>1.5387149189000209</v>
      </c>
      <c r="DN100" s="55">
        <v>4.0821633440460518E-3</v>
      </c>
      <c r="DO100" s="59">
        <v>1.5427970822440669</v>
      </c>
      <c r="DP100" s="23" t="s">
        <v>849</v>
      </c>
      <c r="DQ100" s="57"/>
      <c r="DR100" s="57"/>
      <c r="DS100" s="57"/>
      <c r="DT100" s="23" t="s">
        <v>854</v>
      </c>
      <c r="DU100" s="57"/>
      <c r="DV100" s="23" t="s">
        <v>858</v>
      </c>
      <c r="DW100" s="23" t="s">
        <v>854</v>
      </c>
      <c r="DX100" s="57"/>
      <c r="DY100" s="23" t="s">
        <v>849</v>
      </c>
      <c r="DZ100" s="23" t="s">
        <v>854</v>
      </c>
      <c r="EA100" s="56"/>
      <c r="EB100" s="57"/>
      <c r="EC100" s="57"/>
      <c r="ED100" s="23"/>
      <c r="EE100" s="57"/>
      <c r="EF100" s="57"/>
      <c r="EG100" s="57"/>
      <c r="EH100" s="23">
        <v>957</v>
      </c>
      <c r="EI100" s="23"/>
      <c r="EJ100" s="23" t="s">
        <v>921</v>
      </c>
      <c r="EK100" s="23"/>
    </row>
    <row r="101" spans="2:141" s="127" customFormat="1">
      <c r="B101" s="132" t="s">
        <v>1046</v>
      </c>
      <c r="C101" s="23" t="s">
        <v>1047</v>
      </c>
      <c r="D101" s="23" t="s">
        <v>159</v>
      </c>
      <c r="E101" s="23" t="s">
        <v>846</v>
      </c>
      <c r="F101" s="23" t="s">
        <v>847</v>
      </c>
      <c r="G101" s="23"/>
      <c r="H101" s="23" t="s">
        <v>848</v>
      </c>
      <c r="I101" s="58">
        <v>0</v>
      </c>
      <c r="J101" s="58">
        <v>0</v>
      </c>
      <c r="K101" s="58">
        <v>1</v>
      </c>
      <c r="L101" s="58">
        <v>0</v>
      </c>
      <c r="M101" s="176"/>
      <c r="N101" s="23" t="s">
        <v>849</v>
      </c>
      <c r="O101" s="23" t="s">
        <v>850</v>
      </c>
      <c r="P101" s="23" t="s">
        <v>863</v>
      </c>
      <c r="Q101" s="56">
        <v>45908</v>
      </c>
      <c r="R101" s="133">
        <v>46064</v>
      </c>
      <c r="S101" s="133">
        <v>46547</v>
      </c>
      <c r="T101" s="133" t="s">
        <v>848</v>
      </c>
      <c r="U101" s="133">
        <v>46645</v>
      </c>
      <c r="V101" s="133" t="s">
        <v>848</v>
      </c>
      <c r="W101" s="55">
        <v>2.5408998158575802</v>
      </c>
      <c r="X101" s="55">
        <v>0.73460903189153948</v>
      </c>
      <c r="Y101" s="55">
        <v>1.6290163643083589E-3</v>
      </c>
      <c r="Z101" s="55">
        <v>1.4639845262510805E-3</v>
      </c>
      <c r="AA101" s="55">
        <v>0</v>
      </c>
      <c r="AB101" s="55">
        <v>0</v>
      </c>
      <c r="AC101" s="55">
        <v>0</v>
      </c>
      <c r="AD101" s="59">
        <f t="shared" si="6"/>
        <v>0.73770203278209889</v>
      </c>
      <c r="AE101" s="55">
        <v>9.7647551660632517E-3</v>
      </c>
      <c r="AF101" s="55"/>
      <c r="AG101" s="55"/>
      <c r="AH101" s="55"/>
      <c r="AI101" s="59">
        <f t="shared" si="7"/>
        <v>3.2786018486396791</v>
      </c>
      <c r="AJ101" s="55">
        <v>9.7647551660632517E-3</v>
      </c>
      <c r="AK101" s="55">
        <v>2.785540162214359</v>
      </c>
      <c r="AL101" s="55">
        <v>0.80533791576062208</v>
      </c>
      <c r="AM101" s="55">
        <v>1.8215768638154316E-3</v>
      </c>
      <c r="AN101" s="55">
        <v>1.6697779153358634E-3</v>
      </c>
      <c r="AO101" s="55">
        <v>0</v>
      </c>
      <c r="AP101" s="55">
        <v>0</v>
      </c>
      <c r="AQ101" s="55">
        <v>0</v>
      </c>
      <c r="AR101" s="59">
        <f t="shared" si="8"/>
        <v>0.80882927053977338</v>
      </c>
      <c r="AS101" s="55">
        <v>1.1819091645435912E-2</v>
      </c>
      <c r="AT101" s="55"/>
      <c r="AU101" s="55"/>
      <c r="AV101" s="55"/>
      <c r="AW101" s="59">
        <f t="shared" si="9"/>
        <v>3.5943694327541325</v>
      </c>
      <c r="AX101" s="55"/>
      <c r="AY101" s="55"/>
      <c r="AZ101" s="55"/>
      <c r="BA101" s="55"/>
      <c r="BB101" s="55"/>
      <c r="BC101" s="55"/>
      <c r="BD101" s="55"/>
      <c r="BE101" s="55"/>
      <c r="BF101" s="59">
        <f t="shared" si="10"/>
        <v>0</v>
      </c>
      <c r="BG101" s="55"/>
      <c r="BH101" s="55"/>
      <c r="BI101" s="55"/>
      <c r="BJ101" s="55"/>
      <c r="BK101" s="59">
        <f t="shared" si="11"/>
        <v>0</v>
      </c>
      <c r="BL101" s="55"/>
      <c r="BM101" s="23" t="s">
        <v>852</v>
      </c>
      <c r="BN101" s="23" t="s">
        <v>184</v>
      </c>
      <c r="BO101" s="23" t="s">
        <v>853</v>
      </c>
      <c r="BP101" s="23" t="s">
        <v>853</v>
      </c>
      <c r="BQ101" s="23" t="s">
        <v>853</v>
      </c>
      <c r="BR101" s="23"/>
      <c r="BS101" s="57"/>
      <c r="BT101" s="135" t="s">
        <v>23</v>
      </c>
      <c r="BU101" s="58">
        <v>1</v>
      </c>
      <c r="BV101" s="57">
        <v>1</v>
      </c>
      <c r="BW101" s="57">
        <v>0</v>
      </c>
      <c r="BX101" s="57">
        <v>0</v>
      </c>
      <c r="BY101" s="57">
        <v>0</v>
      </c>
      <c r="BZ101" s="57">
        <v>0</v>
      </c>
      <c r="CA101" s="57">
        <v>0</v>
      </c>
      <c r="CB101" s="67">
        <v>1</v>
      </c>
      <c r="CC101" s="134"/>
      <c r="CD101" s="134"/>
      <c r="CE101" s="57"/>
      <c r="CF101" s="57"/>
      <c r="CG101" s="57"/>
      <c r="CH101" s="57"/>
      <c r="CI101" s="57"/>
      <c r="CJ101" s="57"/>
      <c r="CK101" s="67"/>
      <c r="CL101" s="23"/>
      <c r="CM101" s="23"/>
      <c r="CN101" s="23"/>
      <c r="CO101" s="23"/>
      <c r="CP101" s="23"/>
      <c r="CQ101" s="23"/>
      <c r="CR101" s="57"/>
      <c r="CS101" s="134"/>
      <c r="CT101" s="58"/>
      <c r="CU101" s="57"/>
      <c r="CV101" s="57"/>
      <c r="CW101" s="57"/>
      <c r="CX101" s="57"/>
      <c r="CY101" s="57"/>
      <c r="CZ101" s="57"/>
      <c r="DA101" s="67"/>
      <c r="DB101" s="23"/>
      <c r="DC101" s="23"/>
      <c r="DD101" s="57"/>
      <c r="DE101" s="57"/>
      <c r="DF101" s="57"/>
      <c r="DG101" s="57"/>
      <c r="DH101" s="57"/>
      <c r="DI101" s="57"/>
      <c r="DJ101" s="67"/>
      <c r="DK101" s="23" t="s">
        <v>849</v>
      </c>
      <c r="DL101" s="55">
        <v>0</v>
      </c>
      <c r="DM101" s="55">
        <v>2.5408998158575802</v>
      </c>
      <c r="DN101" s="55">
        <v>0.73770203278209889</v>
      </c>
      <c r="DO101" s="59">
        <v>3.2786018486396791</v>
      </c>
      <c r="DP101" s="23" t="s">
        <v>849</v>
      </c>
      <c r="DQ101" s="57"/>
      <c r="DR101" s="57"/>
      <c r="DS101" s="57"/>
      <c r="DT101" s="23" t="s">
        <v>854</v>
      </c>
      <c r="DU101" s="57"/>
      <c r="DV101" s="23" t="s">
        <v>858</v>
      </c>
      <c r="DW101" s="23" t="s">
        <v>854</v>
      </c>
      <c r="DX101" s="57"/>
      <c r="DY101" s="23" t="s">
        <v>849</v>
      </c>
      <c r="DZ101" s="23" t="s">
        <v>854</v>
      </c>
      <c r="EA101" s="56"/>
      <c r="EB101" s="57"/>
      <c r="EC101" s="57"/>
      <c r="ED101" s="23"/>
      <c r="EE101" s="57"/>
      <c r="EF101" s="57"/>
      <c r="EG101" s="57"/>
      <c r="EH101" s="23">
        <v>957</v>
      </c>
      <c r="EI101" s="23"/>
      <c r="EJ101" s="23" t="s">
        <v>921</v>
      </c>
      <c r="EK101" s="23"/>
    </row>
    <row r="102" spans="2:141" s="127" customFormat="1">
      <c r="B102" s="132" t="s">
        <v>1048</v>
      </c>
      <c r="C102" s="23" t="s">
        <v>1049</v>
      </c>
      <c r="D102" s="23" t="s">
        <v>159</v>
      </c>
      <c r="E102" s="23" t="s">
        <v>846</v>
      </c>
      <c r="F102" s="23" t="s">
        <v>847</v>
      </c>
      <c r="G102" s="23"/>
      <c r="H102" s="23" t="s">
        <v>848</v>
      </c>
      <c r="I102" s="58">
        <v>0</v>
      </c>
      <c r="J102" s="58">
        <v>0</v>
      </c>
      <c r="K102" s="58">
        <v>1</v>
      </c>
      <c r="L102" s="58">
        <v>0</v>
      </c>
      <c r="M102" s="176"/>
      <c r="N102" s="23" t="s">
        <v>849</v>
      </c>
      <c r="O102" s="23" t="s">
        <v>850</v>
      </c>
      <c r="P102" s="23" t="s">
        <v>851</v>
      </c>
      <c r="Q102" s="56">
        <v>46478</v>
      </c>
      <c r="R102" s="133">
        <v>46540</v>
      </c>
      <c r="S102" s="133">
        <v>47010</v>
      </c>
      <c r="T102" s="133" t="s">
        <v>848</v>
      </c>
      <c r="U102" s="133">
        <v>47102</v>
      </c>
      <c r="V102" s="133" t="s">
        <v>848</v>
      </c>
      <c r="W102" s="55">
        <v>0.19937759697358121</v>
      </c>
      <c r="X102" s="55">
        <v>1.2072560874136629E-2</v>
      </c>
      <c r="Y102" s="55">
        <v>8.2193358125468432</v>
      </c>
      <c r="Z102" s="55">
        <v>4.8349034193909199</v>
      </c>
      <c r="AA102" s="55">
        <v>3.5957463380864509E-4</v>
      </c>
      <c r="AB102" s="55">
        <v>3.5252302338154668E-4</v>
      </c>
      <c r="AC102" s="55">
        <v>8.6402868030090952E-5</v>
      </c>
      <c r="AD102" s="59">
        <f t="shared" si="6"/>
        <v>13.067110293337119</v>
      </c>
      <c r="AE102" s="55">
        <v>0</v>
      </c>
      <c r="AF102" s="55"/>
      <c r="AG102" s="55"/>
      <c r="AH102" s="55"/>
      <c r="AI102" s="59">
        <f t="shared" si="7"/>
        <v>13.266487890310701</v>
      </c>
      <c r="AJ102" s="55">
        <v>0</v>
      </c>
      <c r="AK102" s="55">
        <v>0.21857386912685253</v>
      </c>
      <c r="AL102" s="55">
        <v>1.3234918970756532E-2</v>
      </c>
      <c r="AM102" s="55">
        <v>9.1909156225215423</v>
      </c>
      <c r="AN102" s="55">
        <v>5.5145493737931846</v>
      </c>
      <c r="AO102" s="55">
        <v>4.1832271251246569E-4</v>
      </c>
      <c r="AP102" s="55">
        <v>4.1832137467014179E-4</v>
      </c>
      <c r="AQ102" s="55">
        <v>1.0458054485843877E-4</v>
      </c>
      <c r="AR102" s="59">
        <f t="shared" si="8"/>
        <v>14.719641139917526</v>
      </c>
      <c r="AS102" s="55">
        <v>0</v>
      </c>
      <c r="AT102" s="55"/>
      <c r="AU102" s="55"/>
      <c r="AV102" s="55"/>
      <c r="AW102" s="59">
        <f t="shared" si="9"/>
        <v>14.938215009044379</v>
      </c>
      <c r="AX102" s="55"/>
      <c r="AY102" s="55"/>
      <c r="AZ102" s="55"/>
      <c r="BA102" s="55"/>
      <c r="BB102" s="55"/>
      <c r="BC102" s="55"/>
      <c r="BD102" s="55"/>
      <c r="BE102" s="55"/>
      <c r="BF102" s="59">
        <f t="shared" si="10"/>
        <v>0</v>
      </c>
      <c r="BG102" s="55"/>
      <c r="BH102" s="55"/>
      <c r="BI102" s="55"/>
      <c r="BJ102" s="55"/>
      <c r="BK102" s="59">
        <f t="shared" si="11"/>
        <v>0</v>
      </c>
      <c r="BL102" s="55"/>
      <c r="BM102" s="23" t="s">
        <v>852</v>
      </c>
      <c r="BN102" s="23" t="s">
        <v>184</v>
      </c>
      <c r="BO102" s="23" t="s">
        <v>853</v>
      </c>
      <c r="BP102" s="23" t="s">
        <v>853</v>
      </c>
      <c r="BQ102" s="23" t="s">
        <v>853</v>
      </c>
      <c r="BR102" s="23"/>
      <c r="BS102" s="57"/>
      <c r="BT102" s="135" t="s">
        <v>23</v>
      </c>
      <c r="BU102" s="58">
        <v>1</v>
      </c>
      <c r="BV102" s="57">
        <v>0</v>
      </c>
      <c r="BW102" s="57">
        <v>1</v>
      </c>
      <c r="BX102" s="57">
        <v>0</v>
      </c>
      <c r="BY102" s="57">
        <v>0</v>
      </c>
      <c r="BZ102" s="57">
        <v>0</v>
      </c>
      <c r="CA102" s="57">
        <v>0</v>
      </c>
      <c r="CB102" s="67">
        <v>1</v>
      </c>
      <c r="CC102" s="134"/>
      <c r="CD102" s="134"/>
      <c r="CE102" s="57"/>
      <c r="CF102" s="57"/>
      <c r="CG102" s="57"/>
      <c r="CH102" s="57"/>
      <c r="CI102" s="57"/>
      <c r="CJ102" s="57"/>
      <c r="CK102" s="67"/>
      <c r="CL102" s="23"/>
      <c r="CM102" s="23"/>
      <c r="CN102" s="23"/>
      <c r="CO102" s="23"/>
      <c r="CP102" s="23"/>
      <c r="CQ102" s="23"/>
      <c r="CR102" s="57"/>
      <c r="CS102" s="134"/>
      <c r="CT102" s="58"/>
      <c r="CU102" s="57"/>
      <c r="CV102" s="57"/>
      <c r="CW102" s="57"/>
      <c r="CX102" s="57"/>
      <c r="CY102" s="57"/>
      <c r="CZ102" s="57"/>
      <c r="DA102" s="67"/>
      <c r="DB102" s="23"/>
      <c r="DC102" s="23"/>
      <c r="DD102" s="57"/>
      <c r="DE102" s="57"/>
      <c r="DF102" s="57"/>
      <c r="DG102" s="57"/>
      <c r="DH102" s="57"/>
      <c r="DI102" s="57"/>
      <c r="DJ102" s="67"/>
      <c r="DK102" s="23" t="s">
        <v>849</v>
      </c>
      <c r="DL102" s="55">
        <v>0</v>
      </c>
      <c r="DM102" s="55">
        <v>0.19937759697358121</v>
      </c>
      <c r="DN102" s="55">
        <v>13.067110293337119</v>
      </c>
      <c r="DO102" s="59">
        <v>13.266487890310701</v>
      </c>
      <c r="DP102" s="23" t="s">
        <v>849</v>
      </c>
      <c r="DQ102" s="57"/>
      <c r="DR102" s="57"/>
      <c r="DS102" s="57"/>
      <c r="DT102" s="23" t="s">
        <v>854</v>
      </c>
      <c r="DU102" s="57"/>
      <c r="DV102" s="23" t="s">
        <v>858</v>
      </c>
      <c r="DW102" s="23" t="s">
        <v>854</v>
      </c>
      <c r="DX102" s="57"/>
      <c r="DY102" s="23" t="s">
        <v>849</v>
      </c>
      <c r="DZ102" s="23" t="s">
        <v>854</v>
      </c>
      <c r="EA102" s="56"/>
      <c r="EB102" s="57"/>
      <c r="EC102" s="57"/>
      <c r="ED102" s="23"/>
      <c r="EE102" s="57"/>
      <c r="EF102" s="57"/>
      <c r="EG102" s="57"/>
      <c r="EH102" s="23">
        <v>957</v>
      </c>
      <c r="EI102" s="23"/>
      <c r="EJ102" s="23" t="s">
        <v>921</v>
      </c>
      <c r="EK102" s="23"/>
    </row>
    <row r="103" spans="2:141" s="127" customFormat="1">
      <c r="B103" s="132" t="s">
        <v>1050</v>
      </c>
      <c r="C103" s="23" t="s">
        <v>1051</v>
      </c>
      <c r="D103" s="23" t="s">
        <v>159</v>
      </c>
      <c r="E103" s="23" t="s">
        <v>846</v>
      </c>
      <c r="F103" s="23" t="s">
        <v>847</v>
      </c>
      <c r="G103" s="23"/>
      <c r="H103" s="23" t="s">
        <v>848</v>
      </c>
      <c r="I103" s="58">
        <v>0</v>
      </c>
      <c r="J103" s="58">
        <v>0</v>
      </c>
      <c r="K103" s="58">
        <v>1</v>
      </c>
      <c r="L103" s="58">
        <v>0</v>
      </c>
      <c r="M103" s="176"/>
      <c r="N103" s="23" t="s">
        <v>849</v>
      </c>
      <c r="O103" s="23" t="s">
        <v>850</v>
      </c>
      <c r="P103" s="23" t="s">
        <v>851</v>
      </c>
      <c r="Q103" s="56">
        <v>46181</v>
      </c>
      <c r="R103" s="133">
        <v>46269</v>
      </c>
      <c r="S103" s="133">
        <v>46555</v>
      </c>
      <c r="T103" s="133" t="s">
        <v>848</v>
      </c>
      <c r="U103" s="133">
        <v>46673</v>
      </c>
      <c r="V103" s="133" t="s">
        <v>848</v>
      </c>
      <c r="W103" s="55">
        <v>2.8570060556199843</v>
      </c>
      <c r="X103" s="55">
        <v>0.75547699202346374</v>
      </c>
      <c r="Y103" s="55">
        <v>4.0399697831604704E-4</v>
      </c>
      <c r="Z103" s="55">
        <v>2.6405035116884145E-4</v>
      </c>
      <c r="AA103" s="55">
        <v>0</v>
      </c>
      <c r="AB103" s="55">
        <v>0</v>
      </c>
      <c r="AC103" s="55">
        <v>0</v>
      </c>
      <c r="AD103" s="59">
        <f t="shared" si="6"/>
        <v>0.75614503935294863</v>
      </c>
      <c r="AE103" s="55">
        <v>0</v>
      </c>
      <c r="AF103" s="55"/>
      <c r="AG103" s="55"/>
      <c r="AH103" s="55"/>
      <c r="AI103" s="59">
        <f t="shared" si="7"/>
        <v>3.6131510949729329</v>
      </c>
      <c r="AJ103" s="55">
        <v>0</v>
      </c>
      <c r="AK103" s="55">
        <v>3.1320814232626821</v>
      </c>
      <c r="AL103" s="55">
        <v>0.82821506372536546</v>
      </c>
      <c r="AM103" s="55">
        <v>4.5175209094004784E-4</v>
      </c>
      <c r="AN103" s="55">
        <v>3.0116810458882766E-4</v>
      </c>
      <c r="AO103" s="55">
        <v>0</v>
      </c>
      <c r="AP103" s="55">
        <v>0</v>
      </c>
      <c r="AQ103" s="55">
        <v>0</v>
      </c>
      <c r="AR103" s="59">
        <f t="shared" si="8"/>
        <v>0.82896798392089432</v>
      </c>
      <c r="AS103" s="55">
        <v>0</v>
      </c>
      <c r="AT103" s="55"/>
      <c r="AU103" s="55"/>
      <c r="AV103" s="55"/>
      <c r="AW103" s="59">
        <f t="shared" si="9"/>
        <v>3.9610494071835767</v>
      </c>
      <c r="AX103" s="55"/>
      <c r="AY103" s="55"/>
      <c r="AZ103" s="55"/>
      <c r="BA103" s="55"/>
      <c r="BB103" s="55"/>
      <c r="BC103" s="55"/>
      <c r="BD103" s="55"/>
      <c r="BE103" s="55"/>
      <c r="BF103" s="59">
        <f t="shared" si="10"/>
        <v>0</v>
      </c>
      <c r="BG103" s="55"/>
      <c r="BH103" s="55"/>
      <c r="BI103" s="55"/>
      <c r="BJ103" s="55"/>
      <c r="BK103" s="59">
        <f t="shared" si="11"/>
        <v>0</v>
      </c>
      <c r="BL103" s="55"/>
      <c r="BM103" s="23" t="s">
        <v>852</v>
      </c>
      <c r="BN103" s="23" t="s">
        <v>184</v>
      </c>
      <c r="BO103" s="23" t="s">
        <v>853</v>
      </c>
      <c r="BP103" s="23" t="s">
        <v>853</v>
      </c>
      <c r="BQ103" s="23" t="s">
        <v>853</v>
      </c>
      <c r="BR103" s="23"/>
      <c r="BS103" s="57"/>
      <c r="BT103" s="135" t="s">
        <v>23</v>
      </c>
      <c r="BU103" s="58">
        <v>1</v>
      </c>
      <c r="BV103" s="57">
        <v>2</v>
      </c>
      <c r="BW103" s="57">
        <v>0</v>
      </c>
      <c r="BX103" s="57">
        <v>0</v>
      </c>
      <c r="BY103" s="57">
        <v>0</v>
      </c>
      <c r="BZ103" s="57">
        <v>0</v>
      </c>
      <c r="CA103" s="57">
        <v>0</v>
      </c>
      <c r="CB103" s="67">
        <v>2</v>
      </c>
      <c r="CC103" s="134"/>
      <c r="CD103" s="134"/>
      <c r="CE103" s="57"/>
      <c r="CF103" s="57"/>
      <c r="CG103" s="57"/>
      <c r="CH103" s="57"/>
      <c r="CI103" s="57"/>
      <c r="CJ103" s="57"/>
      <c r="CK103" s="67"/>
      <c r="CL103" s="23"/>
      <c r="CM103" s="23"/>
      <c r="CN103" s="23"/>
      <c r="CO103" s="23"/>
      <c r="CP103" s="23"/>
      <c r="CQ103" s="23"/>
      <c r="CR103" s="57"/>
      <c r="CS103" s="134"/>
      <c r="CT103" s="58"/>
      <c r="CU103" s="57"/>
      <c r="CV103" s="57"/>
      <c r="CW103" s="57"/>
      <c r="CX103" s="57"/>
      <c r="CY103" s="57"/>
      <c r="CZ103" s="57"/>
      <c r="DA103" s="67"/>
      <c r="DB103" s="23"/>
      <c r="DC103" s="23"/>
      <c r="DD103" s="57"/>
      <c r="DE103" s="57"/>
      <c r="DF103" s="57"/>
      <c r="DG103" s="57"/>
      <c r="DH103" s="57"/>
      <c r="DI103" s="57"/>
      <c r="DJ103" s="67"/>
      <c r="DK103" s="23" t="s">
        <v>849</v>
      </c>
      <c r="DL103" s="55">
        <v>0</v>
      </c>
      <c r="DM103" s="55">
        <v>2.8570060556199843</v>
      </c>
      <c r="DN103" s="55">
        <v>0.75614503935294863</v>
      </c>
      <c r="DO103" s="59">
        <v>3.6131510949729329</v>
      </c>
      <c r="DP103" s="23" t="s">
        <v>849</v>
      </c>
      <c r="DQ103" s="57"/>
      <c r="DR103" s="57"/>
      <c r="DS103" s="57"/>
      <c r="DT103" s="23" t="s">
        <v>854</v>
      </c>
      <c r="DU103" s="57"/>
      <c r="DV103" s="23" t="s">
        <v>858</v>
      </c>
      <c r="DW103" s="23" t="s">
        <v>854</v>
      </c>
      <c r="DX103" s="57"/>
      <c r="DY103" s="23" t="s">
        <v>849</v>
      </c>
      <c r="DZ103" s="23" t="s">
        <v>854</v>
      </c>
      <c r="EA103" s="56"/>
      <c r="EB103" s="57"/>
      <c r="EC103" s="57"/>
      <c r="ED103" s="23"/>
      <c r="EE103" s="57"/>
      <c r="EF103" s="57"/>
      <c r="EG103" s="57"/>
      <c r="EH103" s="23">
        <v>957</v>
      </c>
      <c r="EI103" s="23"/>
      <c r="EJ103" s="23" t="s">
        <v>921</v>
      </c>
      <c r="EK103" s="23"/>
    </row>
    <row r="104" spans="2:141" s="127" customFormat="1">
      <c r="B104" s="132" t="s">
        <v>1052</v>
      </c>
      <c r="C104" s="23" t="s">
        <v>1053</v>
      </c>
      <c r="D104" s="23" t="s">
        <v>159</v>
      </c>
      <c r="E104" s="23" t="s">
        <v>846</v>
      </c>
      <c r="F104" s="23" t="s">
        <v>847</v>
      </c>
      <c r="G104" s="23"/>
      <c r="H104" s="23" t="s">
        <v>848</v>
      </c>
      <c r="I104" s="58">
        <v>0</v>
      </c>
      <c r="J104" s="58">
        <v>0</v>
      </c>
      <c r="K104" s="58">
        <v>1</v>
      </c>
      <c r="L104" s="58">
        <v>0</v>
      </c>
      <c r="M104" s="176"/>
      <c r="N104" s="23" t="s">
        <v>849</v>
      </c>
      <c r="O104" s="23" t="s">
        <v>850</v>
      </c>
      <c r="P104" s="23" t="s">
        <v>851</v>
      </c>
      <c r="Q104" s="56">
        <v>46366</v>
      </c>
      <c r="R104" s="133">
        <v>46434</v>
      </c>
      <c r="S104" s="133">
        <v>46910</v>
      </c>
      <c r="T104" s="133" t="s">
        <v>848</v>
      </c>
      <c r="U104" s="133">
        <v>47016</v>
      </c>
      <c r="V104" s="133" t="s">
        <v>848</v>
      </c>
      <c r="W104" s="55">
        <v>0.56720106570112372</v>
      </c>
      <c r="X104" s="55">
        <v>0.96259733369170075</v>
      </c>
      <c r="Y104" s="55">
        <v>0.236120782351115</v>
      </c>
      <c r="Z104" s="55">
        <v>3.1943515116424152E-4</v>
      </c>
      <c r="AA104" s="55">
        <v>3.1317082068028972E-4</v>
      </c>
      <c r="AB104" s="55">
        <v>0</v>
      </c>
      <c r="AC104" s="55">
        <v>0</v>
      </c>
      <c r="AD104" s="59">
        <f t="shared" si="6"/>
        <v>1.1993507220146602</v>
      </c>
      <c r="AE104" s="55">
        <v>0</v>
      </c>
      <c r="AF104" s="55"/>
      <c r="AG104" s="55"/>
      <c r="AH104" s="55"/>
      <c r="AI104" s="59">
        <f t="shared" si="7"/>
        <v>1.7665517877157839</v>
      </c>
      <c r="AJ104" s="55">
        <v>0</v>
      </c>
      <c r="AK104" s="55">
        <v>0.62181174507583326</v>
      </c>
      <c r="AL104" s="55">
        <v>1.0552771566610173</v>
      </c>
      <c r="AM104" s="55">
        <v>0.26403181921343399</v>
      </c>
      <c r="AN104" s="55">
        <v>3.6433838693766726E-4</v>
      </c>
      <c r="AO104" s="55">
        <v>3.6433734437577573E-4</v>
      </c>
      <c r="AP104" s="55">
        <v>0</v>
      </c>
      <c r="AQ104" s="55">
        <v>0</v>
      </c>
      <c r="AR104" s="59">
        <f t="shared" si="8"/>
        <v>1.3200376516057648</v>
      </c>
      <c r="AS104" s="55">
        <v>0</v>
      </c>
      <c r="AT104" s="55"/>
      <c r="AU104" s="55"/>
      <c r="AV104" s="55"/>
      <c r="AW104" s="59">
        <f t="shared" si="9"/>
        <v>1.9418493966815982</v>
      </c>
      <c r="AX104" s="55"/>
      <c r="AY104" s="55"/>
      <c r="AZ104" s="55"/>
      <c r="BA104" s="55"/>
      <c r="BB104" s="55"/>
      <c r="BC104" s="55"/>
      <c r="BD104" s="55"/>
      <c r="BE104" s="55"/>
      <c r="BF104" s="59">
        <f t="shared" si="10"/>
        <v>0</v>
      </c>
      <c r="BG104" s="55"/>
      <c r="BH104" s="55"/>
      <c r="BI104" s="55"/>
      <c r="BJ104" s="55"/>
      <c r="BK104" s="59">
        <f t="shared" si="11"/>
        <v>0</v>
      </c>
      <c r="BL104" s="55"/>
      <c r="BM104" s="23" t="s">
        <v>852</v>
      </c>
      <c r="BN104" s="23" t="s">
        <v>184</v>
      </c>
      <c r="BO104" s="23" t="s">
        <v>853</v>
      </c>
      <c r="BP104" s="23" t="s">
        <v>853</v>
      </c>
      <c r="BQ104" s="23" t="s">
        <v>853</v>
      </c>
      <c r="BR104" s="23"/>
      <c r="BS104" s="57"/>
      <c r="BT104" s="135" t="s">
        <v>23</v>
      </c>
      <c r="BU104" s="58">
        <v>1</v>
      </c>
      <c r="BV104" s="57">
        <v>0</v>
      </c>
      <c r="BW104" s="57">
        <v>1</v>
      </c>
      <c r="BX104" s="57">
        <v>0</v>
      </c>
      <c r="BY104" s="57">
        <v>0</v>
      </c>
      <c r="BZ104" s="57">
        <v>0</v>
      </c>
      <c r="CA104" s="57">
        <v>0</v>
      </c>
      <c r="CB104" s="67">
        <v>1</v>
      </c>
      <c r="CC104" s="134"/>
      <c r="CD104" s="134"/>
      <c r="CE104" s="57"/>
      <c r="CF104" s="57"/>
      <c r="CG104" s="57"/>
      <c r="CH104" s="57"/>
      <c r="CI104" s="57"/>
      <c r="CJ104" s="57"/>
      <c r="CK104" s="67"/>
      <c r="CL104" s="23"/>
      <c r="CM104" s="23"/>
      <c r="CN104" s="23"/>
      <c r="CO104" s="23"/>
      <c r="CP104" s="23"/>
      <c r="CQ104" s="23"/>
      <c r="CR104" s="57"/>
      <c r="CS104" s="134"/>
      <c r="CT104" s="58"/>
      <c r="CU104" s="57"/>
      <c r="CV104" s="57"/>
      <c r="CW104" s="57"/>
      <c r="CX104" s="57"/>
      <c r="CY104" s="57"/>
      <c r="CZ104" s="57"/>
      <c r="DA104" s="67"/>
      <c r="DB104" s="23"/>
      <c r="DC104" s="23"/>
      <c r="DD104" s="57"/>
      <c r="DE104" s="57"/>
      <c r="DF104" s="57"/>
      <c r="DG104" s="57"/>
      <c r="DH104" s="57"/>
      <c r="DI104" s="57"/>
      <c r="DJ104" s="67"/>
      <c r="DK104" s="23" t="s">
        <v>849</v>
      </c>
      <c r="DL104" s="55">
        <v>0</v>
      </c>
      <c r="DM104" s="55">
        <v>0.56720106570112372</v>
      </c>
      <c r="DN104" s="55">
        <v>1.1993507220146602</v>
      </c>
      <c r="DO104" s="59">
        <v>1.7665517877157839</v>
      </c>
      <c r="DP104" s="23" t="s">
        <v>849</v>
      </c>
      <c r="DQ104" s="57"/>
      <c r="DR104" s="57"/>
      <c r="DS104" s="57"/>
      <c r="DT104" s="23" t="s">
        <v>854</v>
      </c>
      <c r="DU104" s="57"/>
      <c r="DV104" s="23" t="s">
        <v>858</v>
      </c>
      <c r="DW104" s="23" t="s">
        <v>854</v>
      </c>
      <c r="DX104" s="57"/>
      <c r="DY104" s="23" t="s">
        <v>849</v>
      </c>
      <c r="DZ104" s="23" t="s">
        <v>854</v>
      </c>
      <c r="EA104" s="56"/>
      <c r="EB104" s="57"/>
      <c r="EC104" s="57"/>
      <c r="ED104" s="23"/>
      <c r="EE104" s="57"/>
      <c r="EF104" s="57"/>
      <c r="EG104" s="57"/>
      <c r="EH104" s="23">
        <v>957</v>
      </c>
      <c r="EI104" s="23"/>
      <c r="EJ104" s="23" t="s">
        <v>921</v>
      </c>
      <c r="EK104" s="23"/>
    </row>
    <row r="105" spans="2:141" s="127" customFormat="1">
      <c r="B105" s="132" t="s">
        <v>1054</v>
      </c>
      <c r="C105" s="23" t="s">
        <v>1055</v>
      </c>
      <c r="D105" s="23" t="s">
        <v>159</v>
      </c>
      <c r="E105" s="23" t="s">
        <v>846</v>
      </c>
      <c r="F105" s="23" t="s">
        <v>847</v>
      </c>
      <c r="G105" s="23"/>
      <c r="H105" s="23" t="s">
        <v>848</v>
      </c>
      <c r="I105" s="58">
        <v>0</v>
      </c>
      <c r="J105" s="58">
        <v>0</v>
      </c>
      <c r="K105" s="58">
        <v>1</v>
      </c>
      <c r="L105" s="58">
        <v>0</v>
      </c>
      <c r="M105" s="176"/>
      <c r="N105" s="23" t="s">
        <v>849</v>
      </c>
      <c r="O105" s="23" t="s">
        <v>850</v>
      </c>
      <c r="P105" s="23" t="s">
        <v>851</v>
      </c>
      <c r="Q105" s="56">
        <v>46581</v>
      </c>
      <c r="R105" s="133">
        <v>46671</v>
      </c>
      <c r="S105" s="133">
        <v>47135</v>
      </c>
      <c r="T105" s="133" t="s">
        <v>848</v>
      </c>
      <c r="U105" s="133">
        <v>47261</v>
      </c>
      <c r="V105" s="133" t="s">
        <v>848</v>
      </c>
      <c r="W105" s="55">
        <v>0</v>
      </c>
      <c r="X105" s="55">
        <v>0</v>
      </c>
      <c r="Y105" s="55">
        <v>1.5090738963932098E-2</v>
      </c>
      <c r="Z105" s="55">
        <v>8.2193358125468432</v>
      </c>
      <c r="AA105" s="55">
        <v>4.8349034193909199</v>
      </c>
      <c r="AB105" s="55">
        <v>3.5957463380864509E-4</v>
      </c>
      <c r="AC105" s="55">
        <v>4.3892589141163754E-4</v>
      </c>
      <c r="AD105" s="59">
        <f t="shared" si="6"/>
        <v>13.070128471426916</v>
      </c>
      <c r="AE105" s="55">
        <v>0</v>
      </c>
      <c r="AF105" s="55"/>
      <c r="AG105" s="55"/>
      <c r="AH105" s="55"/>
      <c r="AI105" s="59">
        <f t="shared" si="7"/>
        <v>13.070128471426916</v>
      </c>
      <c r="AJ105" s="55">
        <v>0</v>
      </c>
      <c r="AK105" s="55">
        <v>0</v>
      </c>
      <c r="AL105" s="55">
        <v>0</v>
      </c>
      <c r="AM105" s="55">
        <v>1.687456403560925E-2</v>
      </c>
      <c r="AN105" s="55">
        <v>9.3747339349719745</v>
      </c>
      <c r="AO105" s="55">
        <v>5.6248403612690483</v>
      </c>
      <c r="AP105" s="55">
        <v>4.2668916676271503E-4</v>
      </c>
      <c r="AQ105" s="55">
        <v>5.312683470219833E-4</v>
      </c>
      <c r="AR105" s="59">
        <f t="shared" si="8"/>
        <v>15.017406817790416</v>
      </c>
      <c r="AS105" s="55">
        <v>0</v>
      </c>
      <c r="AT105" s="55"/>
      <c r="AU105" s="55"/>
      <c r="AV105" s="55"/>
      <c r="AW105" s="59">
        <f t="shared" si="9"/>
        <v>15.017406817790416</v>
      </c>
      <c r="AX105" s="55"/>
      <c r="AY105" s="55"/>
      <c r="AZ105" s="55"/>
      <c r="BA105" s="55"/>
      <c r="BB105" s="55"/>
      <c r="BC105" s="55"/>
      <c r="BD105" s="55"/>
      <c r="BE105" s="55"/>
      <c r="BF105" s="59">
        <f t="shared" si="10"/>
        <v>0</v>
      </c>
      <c r="BG105" s="55"/>
      <c r="BH105" s="55"/>
      <c r="BI105" s="55"/>
      <c r="BJ105" s="55"/>
      <c r="BK105" s="59">
        <f t="shared" si="11"/>
        <v>0</v>
      </c>
      <c r="BL105" s="55"/>
      <c r="BM105" s="23" t="s">
        <v>852</v>
      </c>
      <c r="BN105" s="23" t="s">
        <v>184</v>
      </c>
      <c r="BO105" s="23" t="s">
        <v>853</v>
      </c>
      <c r="BP105" s="23" t="s">
        <v>853</v>
      </c>
      <c r="BQ105" s="23" t="s">
        <v>853</v>
      </c>
      <c r="BR105" s="23"/>
      <c r="BS105" s="57"/>
      <c r="BT105" s="135" t="s">
        <v>23</v>
      </c>
      <c r="BU105" s="58">
        <v>1</v>
      </c>
      <c r="BV105" s="57">
        <v>0</v>
      </c>
      <c r="BW105" s="57">
        <v>0</v>
      </c>
      <c r="BX105" s="57">
        <v>0</v>
      </c>
      <c r="BY105" s="57">
        <v>0</v>
      </c>
      <c r="BZ105" s="57">
        <v>1</v>
      </c>
      <c r="CA105" s="57">
        <v>0</v>
      </c>
      <c r="CB105" s="67">
        <v>1</v>
      </c>
      <c r="CC105" s="134"/>
      <c r="CD105" s="134"/>
      <c r="CE105" s="57"/>
      <c r="CF105" s="57"/>
      <c r="CG105" s="57"/>
      <c r="CH105" s="57"/>
      <c r="CI105" s="57"/>
      <c r="CJ105" s="57"/>
      <c r="CK105" s="67"/>
      <c r="CL105" s="23"/>
      <c r="CM105" s="23"/>
      <c r="CN105" s="23"/>
      <c r="CO105" s="23"/>
      <c r="CP105" s="23"/>
      <c r="CQ105" s="23"/>
      <c r="CR105" s="57"/>
      <c r="CS105" s="134"/>
      <c r="CT105" s="58"/>
      <c r="CU105" s="57"/>
      <c r="CV105" s="57"/>
      <c r="CW105" s="57"/>
      <c r="CX105" s="57"/>
      <c r="CY105" s="57"/>
      <c r="CZ105" s="57"/>
      <c r="DA105" s="67"/>
      <c r="DB105" s="23"/>
      <c r="DC105" s="23"/>
      <c r="DD105" s="57"/>
      <c r="DE105" s="57"/>
      <c r="DF105" s="57"/>
      <c r="DG105" s="57"/>
      <c r="DH105" s="57"/>
      <c r="DI105" s="57"/>
      <c r="DJ105" s="67"/>
      <c r="DK105" s="23" t="s">
        <v>849</v>
      </c>
      <c r="DL105" s="55">
        <v>0</v>
      </c>
      <c r="DM105" s="55">
        <v>0</v>
      </c>
      <c r="DN105" s="55">
        <v>0</v>
      </c>
      <c r="DO105" s="59">
        <v>0</v>
      </c>
      <c r="DP105" s="23" t="s">
        <v>849</v>
      </c>
      <c r="DQ105" s="57"/>
      <c r="DR105" s="57"/>
      <c r="DS105" s="57"/>
      <c r="DT105" s="23" t="s">
        <v>854</v>
      </c>
      <c r="DU105" s="57"/>
      <c r="DV105" s="23" t="s">
        <v>858</v>
      </c>
      <c r="DW105" s="23" t="s">
        <v>854</v>
      </c>
      <c r="DX105" s="57"/>
      <c r="DY105" s="23" t="s">
        <v>849</v>
      </c>
      <c r="DZ105" s="23" t="s">
        <v>854</v>
      </c>
      <c r="EA105" s="56"/>
      <c r="EB105" s="57"/>
      <c r="EC105" s="57"/>
      <c r="ED105" s="23"/>
      <c r="EE105" s="57"/>
      <c r="EF105" s="57"/>
      <c r="EG105" s="57"/>
      <c r="EH105" s="23">
        <v>957</v>
      </c>
      <c r="EI105" s="23"/>
      <c r="EJ105" s="23" t="s">
        <v>921</v>
      </c>
      <c r="EK105" s="23"/>
    </row>
    <row r="106" spans="2:141" s="127" customFormat="1">
      <c r="B106" s="132" t="s">
        <v>1056</v>
      </c>
      <c r="C106" s="23" t="s">
        <v>1057</v>
      </c>
      <c r="D106" s="23" t="s">
        <v>159</v>
      </c>
      <c r="E106" s="23" t="s">
        <v>846</v>
      </c>
      <c r="F106" s="23" t="s">
        <v>847</v>
      </c>
      <c r="G106" s="23"/>
      <c r="H106" s="23" t="s">
        <v>848</v>
      </c>
      <c r="I106" s="58">
        <v>0</v>
      </c>
      <c r="J106" s="58">
        <v>0</v>
      </c>
      <c r="K106" s="58">
        <v>1</v>
      </c>
      <c r="L106" s="58">
        <v>0</v>
      </c>
      <c r="M106" s="176"/>
      <c r="N106" s="23" t="s">
        <v>849</v>
      </c>
      <c r="O106" s="23" t="s">
        <v>850</v>
      </c>
      <c r="P106" s="23" t="s">
        <v>851</v>
      </c>
      <c r="Q106" s="56">
        <v>46619</v>
      </c>
      <c r="R106" s="133">
        <v>46709</v>
      </c>
      <c r="S106" s="133">
        <v>47172</v>
      </c>
      <c r="T106" s="133" t="s">
        <v>848</v>
      </c>
      <c r="U106" s="133">
        <v>47298</v>
      </c>
      <c r="V106" s="133" t="s">
        <v>848</v>
      </c>
      <c r="W106" s="55">
        <v>0</v>
      </c>
      <c r="X106" s="55">
        <v>0.10731164840592138</v>
      </c>
      <c r="Y106" s="55">
        <v>1.2624899807836061</v>
      </c>
      <c r="Z106" s="55">
        <v>0.30943381877614934</v>
      </c>
      <c r="AA106" s="55">
        <v>0</v>
      </c>
      <c r="AB106" s="55">
        <v>0</v>
      </c>
      <c r="AC106" s="55">
        <v>0</v>
      </c>
      <c r="AD106" s="59">
        <f t="shared" si="6"/>
        <v>1.6792354479656768</v>
      </c>
      <c r="AE106" s="55">
        <v>0</v>
      </c>
      <c r="AF106" s="55"/>
      <c r="AG106" s="55"/>
      <c r="AH106" s="55"/>
      <c r="AI106" s="59">
        <f t="shared" si="7"/>
        <v>1.6792354479656768</v>
      </c>
      <c r="AJ106" s="55">
        <v>0</v>
      </c>
      <c r="AK106" s="55">
        <v>0</v>
      </c>
      <c r="AL106" s="55">
        <v>0.11764372000917775</v>
      </c>
      <c r="AM106" s="55">
        <v>1.4117246395929315</v>
      </c>
      <c r="AN106" s="55">
        <v>0.35293115984877554</v>
      </c>
      <c r="AO106" s="55">
        <v>0</v>
      </c>
      <c r="AP106" s="55">
        <v>0</v>
      </c>
      <c r="AQ106" s="55">
        <v>0</v>
      </c>
      <c r="AR106" s="59">
        <f t="shared" si="8"/>
        <v>1.8822995194508847</v>
      </c>
      <c r="AS106" s="55">
        <v>0</v>
      </c>
      <c r="AT106" s="55"/>
      <c r="AU106" s="55"/>
      <c r="AV106" s="55"/>
      <c r="AW106" s="59">
        <f t="shared" si="9"/>
        <v>1.8822995194508847</v>
      </c>
      <c r="AX106" s="55"/>
      <c r="AY106" s="55"/>
      <c r="AZ106" s="55"/>
      <c r="BA106" s="55"/>
      <c r="BB106" s="55"/>
      <c r="BC106" s="55"/>
      <c r="BD106" s="55"/>
      <c r="BE106" s="55"/>
      <c r="BF106" s="59">
        <f t="shared" si="10"/>
        <v>0</v>
      </c>
      <c r="BG106" s="55"/>
      <c r="BH106" s="55"/>
      <c r="BI106" s="55"/>
      <c r="BJ106" s="55"/>
      <c r="BK106" s="59">
        <f t="shared" si="11"/>
        <v>0</v>
      </c>
      <c r="BL106" s="55"/>
      <c r="BM106" s="23" t="s">
        <v>852</v>
      </c>
      <c r="BN106" s="23" t="s">
        <v>184</v>
      </c>
      <c r="BO106" s="23" t="s">
        <v>853</v>
      </c>
      <c r="BP106" s="23" t="s">
        <v>853</v>
      </c>
      <c r="BQ106" s="23" t="s">
        <v>853</v>
      </c>
      <c r="BR106" s="23"/>
      <c r="BS106" s="57"/>
      <c r="BT106" s="135" t="s">
        <v>23</v>
      </c>
      <c r="BU106" s="58">
        <v>1</v>
      </c>
      <c r="BV106" s="57">
        <v>0</v>
      </c>
      <c r="BW106" s="57">
        <v>1</v>
      </c>
      <c r="BX106" s="57">
        <v>0</v>
      </c>
      <c r="BY106" s="57">
        <v>0</v>
      </c>
      <c r="BZ106" s="57">
        <v>0</v>
      </c>
      <c r="CA106" s="57">
        <v>0</v>
      </c>
      <c r="CB106" s="67">
        <v>1</v>
      </c>
      <c r="CC106" s="134"/>
      <c r="CD106" s="134"/>
      <c r="CE106" s="57"/>
      <c r="CF106" s="57"/>
      <c r="CG106" s="57"/>
      <c r="CH106" s="57"/>
      <c r="CI106" s="57"/>
      <c r="CJ106" s="57"/>
      <c r="CK106" s="67"/>
      <c r="CL106" s="23"/>
      <c r="CM106" s="23"/>
      <c r="CN106" s="23"/>
      <c r="CO106" s="23"/>
      <c r="CP106" s="23"/>
      <c r="CQ106" s="23"/>
      <c r="CR106" s="57"/>
      <c r="CS106" s="134"/>
      <c r="CT106" s="58"/>
      <c r="CU106" s="57"/>
      <c r="CV106" s="57"/>
      <c r="CW106" s="57"/>
      <c r="CX106" s="57"/>
      <c r="CY106" s="57"/>
      <c r="CZ106" s="57"/>
      <c r="DA106" s="67"/>
      <c r="DB106" s="23"/>
      <c r="DC106" s="23"/>
      <c r="DD106" s="57"/>
      <c r="DE106" s="57"/>
      <c r="DF106" s="57"/>
      <c r="DG106" s="57"/>
      <c r="DH106" s="57"/>
      <c r="DI106" s="57"/>
      <c r="DJ106" s="67"/>
      <c r="DK106" s="23" t="s">
        <v>849</v>
      </c>
      <c r="DL106" s="55">
        <v>0</v>
      </c>
      <c r="DM106" s="55">
        <v>0</v>
      </c>
      <c r="DN106" s="55">
        <v>0</v>
      </c>
      <c r="DO106" s="59">
        <v>0</v>
      </c>
      <c r="DP106" s="23" t="s">
        <v>849</v>
      </c>
      <c r="DQ106" s="57"/>
      <c r="DR106" s="57"/>
      <c r="DS106" s="57"/>
      <c r="DT106" s="23" t="s">
        <v>854</v>
      </c>
      <c r="DU106" s="57"/>
      <c r="DV106" s="23" t="s">
        <v>858</v>
      </c>
      <c r="DW106" s="23" t="s">
        <v>854</v>
      </c>
      <c r="DX106" s="57"/>
      <c r="DY106" s="23" t="s">
        <v>849</v>
      </c>
      <c r="DZ106" s="23" t="s">
        <v>854</v>
      </c>
      <c r="EA106" s="56"/>
      <c r="EB106" s="57"/>
      <c r="EC106" s="57"/>
      <c r="ED106" s="23"/>
      <c r="EE106" s="57"/>
      <c r="EF106" s="57"/>
      <c r="EG106" s="57"/>
      <c r="EH106" s="23">
        <v>957</v>
      </c>
      <c r="EI106" s="23"/>
      <c r="EJ106" s="23" t="s">
        <v>921</v>
      </c>
      <c r="EK106" s="23"/>
    </row>
    <row r="107" spans="2:141" s="127" customFormat="1">
      <c r="B107" s="132" t="s">
        <v>1058</v>
      </c>
      <c r="C107" s="23" t="s">
        <v>1059</v>
      </c>
      <c r="D107" s="23" t="s">
        <v>159</v>
      </c>
      <c r="E107" s="23" t="s">
        <v>846</v>
      </c>
      <c r="F107" s="23" t="s">
        <v>847</v>
      </c>
      <c r="G107" s="23"/>
      <c r="H107" s="23" t="s">
        <v>848</v>
      </c>
      <c r="I107" s="58">
        <v>0</v>
      </c>
      <c r="J107" s="58">
        <v>0</v>
      </c>
      <c r="K107" s="58">
        <v>1</v>
      </c>
      <c r="L107" s="58">
        <v>0</v>
      </c>
      <c r="M107" s="176"/>
      <c r="N107" s="23" t="s">
        <v>849</v>
      </c>
      <c r="O107" s="23" t="s">
        <v>850</v>
      </c>
      <c r="P107" s="23" t="s">
        <v>851</v>
      </c>
      <c r="Q107" s="56">
        <v>45929</v>
      </c>
      <c r="R107" s="133">
        <v>45982</v>
      </c>
      <c r="S107" s="133">
        <v>46268</v>
      </c>
      <c r="T107" s="133" t="s">
        <v>848</v>
      </c>
      <c r="U107" s="133">
        <v>46379</v>
      </c>
      <c r="V107" s="133" t="s">
        <v>848</v>
      </c>
      <c r="W107" s="55">
        <v>1.8980114540310535</v>
      </c>
      <c r="X107" s="55">
        <v>4.905771317640469E-4</v>
      </c>
      <c r="Y107" s="55">
        <v>3.6071906462487664E-4</v>
      </c>
      <c r="Z107" s="55">
        <v>0</v>
      </c>
      <c r="AA107" s="55">
        <v>0</v>
      </c>
      <c r="AB107" s="55">
        <v>0</v>
      </c>
      <c r="AC107" s="55">
        <v>0</v>
      </c>
      <c r="AD107" s="59">
        <f t="shared" si="6"/>
        <v>8.5129619638892355E-4</v>
      </c>
      <c r="AE107" s="55">
        <v>0</v>
      </c>
      <c r="AF107" s="55"/>
      <c r="AG107" s="55"/>
      <c r="AH107" s="55"/>
      <c r="AI107" s="59">
        <f t="shared" si="7"/>
        <v>1.8988627502274424</v>
      </c>
      <c r="AJ107" s="55">
        <v>0</v>
      </c>
      <c r="AK107" s="55">
        <v>2.0807538733131667</v>
      </c>
      <c r="AL107" s="55">
        <v>5.3781038302427625E-4</v>
      </c>
      <c r="AM107" s="55">
        <v>4.0335844185137947E-4</v>
      </c>
      <c r="AN107" s="55">
        <v>0</v>
      </c>
      <c r="AO107" s="55">
        <v>0</v>
      </c>
      <c r="AP107" s="55">
        <v>0</v>
      </c>
      <c r="AQ107" s="55">
        <v>0</v>
      </c>
      <c r="AR107" s="59">
        <f t="shared" si="8"/>
        <v>9.4116882487565567E-4</v>
      </c>
      <c r="AS107" s="55">
        <v>0</v>
      </c>
      <c r="AT107" s="55"/>
      <c r="AU107" s="55"/>
      <c r="AV107" s="55"/>
      <c r="AW107" s="59">
        <f t="shared" si="9"/>
        <v>2.0816950421380422</v>
      </c>
      <c r="AX107" s="55"/>
      <c r="AY107" s="55"/>
      <c r="AZ107" s="55"/>
      <c r="BA107" s="55"/>
      <c r="BB107" s="55"/>
      <c r="BC107" s="55"/>
      <c r="BD107" s="55"/>
      <c r="BE107" s="55"/>
      <c r="BF107" s="59">
        <f t="shared" si="10"/>
        <v>0</v>
      </c>
      <c r="BG107" s="55"/>
      <c r="BH107" s="55"/>
      <c r="BI107" s="55"/>
      <c r="BJ107" s="55"/>
      <c r="BK107" s="59">
        <f t="shared" si="11"/>
        <v>0</v>
      </c>
      <c r="BL107" s="55"/>
      <c r="BM107" s="23" t="s">
        <v>852</v>
      </c>
      <c r="BN107" s="23" t="s">
        <v>184</v>
      </c>
      <c r="BO107" s="23" t="s">
        <v>853</v>
      </c>
      <c r="BP107" s="23" t="s">
        <v>853</v>
      </c>
      <c r="BQ107" s="23" t="s">
        <v>853</v>
      </c>
      <c r="BR107" s="23"/>
      <c r="BS107" s="57"/>
      <c r="BT107" s="135" t="s">
        <v>23</v>
      </c>
      <c r="BU107" s="58">
        <v>1</v>
      </c>
      <c r="BV107" s="57">
        <v>0</v>
      </c>
      <c r="BW107" s="57">
        <v>0</v>
      </c>
      <c r="BX107" s="57">
        <v>0</v>
      </c>
      <c r="BY107" s="57">
        <v>0</v>
      </c>
      <c r="BZ107" s="57">
        <v>0</v>
      </c>
      <c r="CA107" s="57">
        <v>0</v>
      </c>
      <c r="CB107" s="67">
        <v>0</v>
      </c>
      <c r="CC107" s="134"/>
      <c r="CD107" s="134"/>
      <c r="CE107" s="57"/>
      <c r="CF107" s="57"/>
      <c r="CG107" s="57"/>
      <c r="CH107" s="57"/>
      <c r="CI107" s="57"/>
      <c r="CJ107" s="57"/>
      <c r="CK107" s="67"/>
      <c r="CL107" s="23"/>
      <c r="CM107" s="23"/>
      <c r="CN107" s="23"/>
      <c r="CO107" s="23"/>
      <c r="CP107" s="23"/>
      <c r="CQ107" s="23"/>
      <c r="CR107" s="57"/>
      <c r="CS107" s="134"/>
      <c r="CT107" s="58"/>
      <c r="CU107" s="57"/>
      <c r="CV107" s="57"/>
      <c r="CW107" s="57"/>
      <c r="CX107" s="57"/>
      <c r="CY107" s="57"/>
      <c r="CZ107" s="57"/>
      <c r="DA107" s="67"/>
      <c r="DB107" s="23"/>
      <c r="DC107" s="23"/>
      <c r="DD107" s="57"/>
      <c r="DE107" s="57"/>
      <c r="DF107" s="57"/>
      <c r="DG107" s="57"/>
      <c r="DH107" s="57"/>
      <c r="DI107" s="57"/>
      <c r="DJ107" s="67"/>
      <c r="DK107" s="23" t="s">
        <v>849</v>
      </c>
      <c r="DL107" s="55">
        <v>0</v>
      </c>
      <c r="DM107" s="55">
        <v>1.8980114540310535</v>
      </c>
      <c r="DN107" s="55">
        <v>8.5129619638892355E-4</v>
      </c>
      <c r="DO107" s="59">
        <v>1.8988627502274424</v>
      </c>
      <c r="DP107" s="23" t="s">
        <v>849</v>
      </c>
      <c r="DQ107" s="57"/>
      <c r="DR107" s="57"/>
      <c r="DS107" s="57"/>
      <c r="DT107" s="23" t="s">
        <v>854</v>
      </c>
      <c r="DU107" s="57"/>
      <c r="DV107" s="23" t="s">
        <v>858</v>
      </c>
      <c r="DW107" s="23" t="s">
        <v>854</v>
      </c>
      <c r="DX107" s="57"/>
      <c r="DY107" s="23" t="s">
        <v>849</v>
      </c>
      <c r="DZ107" s="23" t="s">
        <v>854</v>
      </c>
      <c r="EA107" s="56"/>
      <c r="EB107" s="57"/>
      <c r="EC107" s="57"/>
      <c r="ED107" s="23"/>
      <c r="EE107" s="57"/>
      <c r="EF107" s="57"/>
      <c r="EG107" s="57"/>
      <c r="EH107" s="23">
        <v>957</v>
      </c>
      <c r="EI107" s="23"/>
      <c r="EJ107" s="23" t="s">
        <v>921</v>
      </c>
      <c r="EK107" s="23"/>
    </row>
    <row r="108" spans="2:141" s="127" customFormat="1">
      <c r="B108" s="132" t="s">
        <v>1060</v>
      </c>
      <c r="C108" s="23" t="s">
        <v>1061</v>
      </c>
      <c r="D108" s="23" t="s">
        <v>159</v>
      </c>
      <c r="E108" s="23" t="s">
        <v>846</v>
      </c>
      <c r="F108" s="23" t="s">
        <v>847</v>
      </c>
      <c r="G108" s="23"/>
      <c r="H108" s="23" t="s">
        <v>848</v>
      </c>
      <c r="I108" s="58">
        <v>0</v>
      </c>
      <c r="J108" s="58">
        <v>0</v>
      </c>
      <c r="K108" s="58">
        <v>1</v>
      </c>
      <c r="L108" s="58">
        <v>0</v>
      </c>
      <c r="M108" s="176"/>
      <c r="N108" s="23" t="s">
        <v>849</v>
      </c>
      <c r="O108" s="23" t="s">
        <v>850</v>
      </c>
      <c r="P108" s="23" t="s">
        <v>851</v>
      </c>
      <c r="Q108" s="56" t="s">
        <v>848</v>
      </c>
      <c r="R108" s="133" t="s">
        <v>848</v>
      </c>
      <c r="S108" s="133" t="s">
        <v>848</v>
      </c>
      <c r="T108" s="133" t="s">
        <v>848</v>
      </c>
      <c r="U108" s="133" t="s">
        <v>848</v>
      </c>
      <c r="V108" s="133" t="s">
        <v>848</v>
      </c>
      <c r="W108" s="55">
        <v>0</v>
      </c>
      <c r="X108" s="55">
        <v>1.355816955273374E-4</v>
      </c>
      <c r="Y108" s="55">
        <v>0</v>
      </c>
      <c r="Z108" s="55">
        <v>0</v>
      </c>
      <c r="AA108" s="55">
        <v>0</v>
      </c>
      <c r="AB108" s="55">
        <v>0</v>
      </c>
      <c r="AC108" s="55">
        <v>0</v>
      </c>
      <c r="AD108" s="59">
        <f t="shared" si="6"/>
        <v>1.355816955273374E-4</v>
      </c>
      <c r="AE108" s="55">
        <v>0</v>
      </c>
      <c r="AF108" s="55"/>
      <c r="AG108" s="55"/>
      <c r="AH108" s="55"/>
      <c r="AI108" s="59">
        <f t="shared" si="7"/>
        <v>1.355816955273374E-4</v>
      </c>
      <c r="AJ108" s="55">
        <v>0</v>
      </c>
      <c r="AK108" s="55">
        <v>0</v>
      </c>
      <c r="AL108" s="55">
        <v>1.4863563521690849E-4</v>
      </c>
      <c r="AM108" s="55">
        <v>0</v>
      </c>
      <c r="AN108" s="55">
        <v>0</v>
      </c>
      <c r="AO108" s="55">
        <v>0</v>
      </c>
      <c r="AP108" s="55">
        <v>0</v>
      </c>
      <c r="AQ108" s="55">
        <v>0</v>
      </c>
      <c r="AR108" s="59">
        <f t="shared" si="8"/>
        <v>1.4863563521690849E-4</v>
      </c>
      <c r="AS108" s="55">
        <v>0</v>
      </c>
      <c r="AT108" s="55"/>
      <c r="AU108" s="55"/>
      <c r="AV108" s="55"/>
      <c r="AW108" s="59">
        <f t="shared" si="9"/>
        <v>1.4863563521690849E-4</v>
      </c>
      <c r="AX108" s="55"/>
      <c r="AY108" s="55"/>
      <c r="AZ108" s="55"/>
      <c r="BA108" s="55"/>
      <c r="BB108" s="55"/>
      <c r="BC108" s="55"/>
      <c r="BD108" s="55"/>
      <c r="BE108" s="55"/>
      <c r="BF108" s="59">
        <f t="shared" si="10"/>
        <v>0</v>
      </c>
      <c r="BG108" s="55"/>
      <c r="BH108" s="55"/>
      <c r="BI108" s="55"/>
      <c r="BJ108" s="55"/>
      <c r="BK108" s="59">
        <f t="shared" si="11"/>
        <v>0</v>
      </c>
      <c r="BL108" s="55"/>
      <c r="BM108" s="23" t="s">
        <v>852</v>
      </c>
      <c r="BN108" s="23" t="s">
        <v>184</v>
      </c>
      <c r="BO108" s="23" t="s">
        <v>853</v>
      </c>
      <c r="BP108" s="23" t="s">
        <v>853</v>
      </c>
      <c r="BQ108" s="23" t="s">
        <v>853</v>
      </c>
      <c r="BR108" s="23"/>
      <c r="BS108" s="57"/>
      <c r="BT108" s="135" t="s">
        <v>23</v>
      </c>
      <c r="BU108" s="58">
        <v>1</v>
      </c>
      <c r="BV108" s="57">
        <v>0</v>
      </c>
      <c r="BW108" s="57">
        <v>0</v>
      </c>
      <c r="BX108" s="57">
        <v>0</v>
      </c>
      <c r="BY108" s="57">
        <v>0</v>
      </c>
      <c r="BZ108" s="57">
        <v>0</v>
      </c>
      <c r="CA108" s="57">
        <v>0</v>
      </c>
      <c r="CB108" s="67">
        <v>0</v>
      </c>
      <c r="CC108" s="134"/>
      <c r="CD108" s="134"/>
      <c r="CE108" s="57"/>
      <c r="CF108" s="57"/>
      <c r="CG108" s="57"/>
      <c r="CH108" s="57"/>
      <c r="CI108" s="57"/>
      <c r="CJ108" s="57"/>
      <c r="CK108" s="67"/>
      <c r="CL108" s="23"/>
      <c r="CM108" s="23"/>
      <c r="CN108" s="23"/>
      <c r="CO108" s="23"/>
      <c r="CP108" s="23"/>
      <c r="CQ108" s="23"/>
      <c r="CR108" s="57"/>
      <c r="CS108" s="134"/>
      <c r="CT108" s="58"/>
      <c r="CU108" s="57"/>
      <c r="CV108" s="57"/>
      <c r="CW108" s="57"/>
      <c r="CX108" s="57"/>
      <c r="CY108" s="57"/>
      <c r="CZ108" s="57"/>
      <c r="DA108" s="67"/>
      <c r="DB108" s="23"/>
      <c r="DC108" s="23"/>
      <c r="DD108" s="57"/>
      <c r="DE108" s="57"/>
      <c r="DF108" s="57"/>
      <c r="DG108" s="57"/>
      <c r="DH108" s="57"/>
      <c r="DI108" s="57"/>
      <c r="DJ108" s="67"/>
      <c r="DK108" s="23" t="s">
        <v>849</v>
      </c>
      <c r="DL108" s="55">
        <v>0</v>
      </c>
      <c r="DM108" s="55">
        <v>0</v>
      </c>
      <c r="DN108" s="55">
        <v>0</v>
      </c>
      <c r="DO108" s="59">
        <v>0</v>
      </c>
      <c r="DP108" s="23" t="s">
        <v>849</v>
      </c>
      <c r="DQ108" s="57"/>
      <c r="DR108" s="57"/>
      <c r="DS108" s="57"/>
      <c r="DT108" s="23" t="s">
        <v>854</v>
      </c>
      <c r="DU108" s="57"/>
      <c r="DV108" s="23" t="s">
        <v>858</v>
      </c>
      <c r="DW108" s="23" t="s">
        <v>854</v>
      </c>
      <c r="DX108" s="57"/>
      <c r="DY108" s="23" t="s">
        <v>849</v>
      </c>
      <c r="DZ108" s="23" t="s">
        <v>854</v>
      </c>
      <c r="EA108" s="56"/>
      <c r="EB108" s="57"/>
      <c r="EC108" s="57"/>
      <c r="ED108" s="23"/>
      <c r="EE108" s="57"/>
      <c r="EF108" s="57"/>
      <c r="EG108" s="57"/>
      <c r="EH108" s="23">
        <v>957</v>
      </c>
      <c r="EI108" s="23"/>
      <c r="EJ108" s="23" t="s">
        <v>921</v>
      </c>
      <c r="EK108" s="23"/>
    </row>
    <row r="109" spans="2:141" s="127" customFormat="1">
      <c r="B109" s="132" t="s">
        <v>1062</v>
      </c>
      <c r="C109" s="23" t="s">
        <v>1063</v>
      </c>
      <c r="D109" s="23" t="s">
        <v>159</v>
      </c>
      <c r="E109" s="23" t="s">
        <v>846</v>
      </c>
      <c r="F109" s="23" t="s">
        <v>847</v>
      </c>
      <c r="G109" s="23"/>
      <c r="H109" s="23" t="s">
        <v>848</v>
      </c>
      <c r="I109" s="58">
        <v>0</v>
      </c>
      <c r="J109" s="58">
        <v>0</v>
      </c>
      <c r="K109" s="58">
        <v>1</v>
      </c>
      <c r="L109" s="58">
        <v>0</v>
      </c>
      <c r="M109" s="176"/>
      <c r="N109" s="23" t="s">
        <v>849</v>
      </c>
      <c r="O109" s="23" t="s">
        <v>850</v>
      </c>
      <c r="P109" s="23" t="s">
        <v>851</v>
      </c>
      <c r="Q109" s="56">
        <v>45958</v>
      </c>
      <c r="R109" s="133">
        <v>46014</v>
      </c>
      <c r="S109" s="133">
        <v>46314</v>
      </c>
      <c r="T109" s="133" t="s">
        <v>848</v>
      </c>
      <c r="U109" s="133">
        <v>46421</v>
      </c>
      <c r="V109" s="133" t="s">
        <v>848</v>
      </c>
      <c r="W109" s="55">
        <v>1.8979481658852717</v>
      </c>
      <c r="X109" s="55">
        <v>4.905771317640469E-4</v>
      </c>
      <c r="Y109" s="55">
        <v>3.2063916855544586E-4</v>
      </c>
      <c r="Z109" s="55">
        <v>0</v>
      </c>
      <c r="AA109" s="55">
        <v>0</v>
      </c>
      <c r="AB109" s="55">
        <v>0</v>
      </c>
      <c r="AC109" s="55">
        <v>0</v>
      </c>
      <c r="AD109" s="59">
        <f t="shared" si="6"/>
        <v>8.1121630031949282E-4</v>
      </c>
      <c r="AE109" s="55">
        <v>0</v>
      </c>
      <c r="AF109" s="55"/>
      <c r="AG109" s="55"/>
      <c r="AH109" s="55"/>
      <c r="AI109" s="59">
        <f t="shared" si="7"/>
        <v>1.8987593821855913</v>
      </c>
      <c r="AJ109" s="55">
        <v>0</v>
      </c>
      <c r="AK109" s="55">
        <v>2.0806844917221383</v>
      </c>
      <c r="AL109" s="55">
        <v>5.3781038302427625E-4</v>
      </c>
      <c r="AM109" s="55">
        <v>3.5854083720122617E-4</v>
      </c>
      <c r="AN109" s="55">
        <v>0</v>
      </c>
      <c r="AO109" s="55">
        <v>0</v>
      </c>
      <c r="AP109" s="55">
        <v>0</v>
      </c>
      <c r="AQ109" s="55">
        <v>0</v>
      </c>
      <c r="AR109" s="59">
        <f t="shared" si="8"/>
        <v>8.9635122022550242E-4</v>
      </c>
      <c r="AS109" s="55">
        <v>0</v>
      </c>
      <c r="AT109" s="55"/>
      <c r="AU109" s="55"/>
      <c r="AV109" s="55"/>
      <c r="AW109" s="59">
        <f t="shared" si="9"/>
        <v>2.0815808429423637</v>
      </c>
      <c r="AX109" s="55"/>
      <c r="AY109" s="55"/>
      <c r="AZ109" s="55"/>
      <c r="BA109" s="55"/>
      <c r="BB109" s="55"/>
      <c r="BC109" s="55"/>
      <c r="BD109" s="55"/>
      <c r="BE109" s="55"/>
      <c r="BF109" s="59">
        <f t="shared" si="10"/>
        <v>0</v>
      </c>
      <c r="BG109" s="55"/>
      <c r="BH109" s="55"/>
      <c r="BI109" s="55"/>
      <c r="BJ109" s="55"/>
      <c r="BK109" s="59">
        <f t="shared" si="11"/>
        <v>0</v>
      </c>
      <c r="BL109" s="55"/>
      <c r="BM109" s="23" t="s">
        <v>852</v>
      </c>
      <c r="BN109" s="23" t="s">
        <v>184</v>
      </c>
      <c r="BO109" s="23" t="s">
        <v>853</v>
      </c>
      <c r="BP109" s="23" t="s">
        <v>853</v>
      </c>
      <c r="BQ109" s="23" t="s">
        <v>853</v>
      </c>
      <c r="BR109" s="23"/>
      <c r="BS109" s="57"/>
      <c r="BT109" s="135" t="s">
        <v>23</v>
      </c>
      <c r="BU109" s="58">
        <v>1</v>
      </c>
      <c r="BV109" s="57">
        <v>0</v>
      </c>
      <c r="BW109" s="57">
        <v>0</v>
      </c>
      <c r="BX109" s="57">
        <v>0</v>
      </c>
      <c r="BY109" s="57">
        <v>0</v>
      </c>
      <c r="BZ109" s="57">
        <v>0</v>
      </c>
      <c r="CA109" s="57">
        <v>0</v>
      </c>
      <c r="CB109" s="67">
        <v>0</v>
      </c>
      <c r="CC109" s="134"/>
      <c r="CD109" s="134"/>
      <c r="CE109" s="57"/>
      <c r="CF109" s="57"/>
      <c r="CG109" s="57"/>
      <c r="CH109" s="57"/>
      <c r="CI109" s="57"/>
      <c r="CJ109" s="57"/>
      <c r="CK109" s="67"/>
      <c r="CL109" s="23"/>
      <c r="CM109" s="23"/>
      <c r="CN109" s="23"/>
      <c r="CO109" s="23"/>
      <c r="CP109" s="23"/>
      <c r="CQ109" s="23"/>
      <c r="CR109" s="57"/>
      <c r="CS109" s="134"/>
      <c r="CT109" s="58"/>
      <c r="CU109" s="57"/>
      <c r="CV109" s="57"/>
      <c r="CW109" s="57"/>
      <c r="CX109" s="57"/>
      <c r="CY109" s="57"/>
      <c r="CZ109" s="57"/>
      <c r="DA109" s="67"/>
      <c r="DB109" s="23"/>
      <c r="DC109" s="23"/>
      <c r="DD109" s="57"/>
      <c r="DE109" s="57"/>
      <c r="DF109" s="57"/>
      <c r="DG109" s="57"/>
      <c r="DH109" s="57"/>
      <c r="DI109" s="57"/>
      <c r="DJ109" s="67"/>
      <c r="DK109" s="23" t="s">
        <v>849</v>
      </c>
      <c r="DL109" s="55">
        <v>0</v>
      </c>
      <c r="DM109" s="55">
        <v>1.8979481658852717</v>
      </c>
      <c r="DN109" s="55">
        <v>8.1121630031949282E-4</v>
      </c>
      <c r="DO109" s="59">
        <v>1.8987593821855913</v>
      </c>
      <c r="DP109" s="23" t="s">
        <v>849</v>
      </c>
      <c r="DQ109" s="57"/>
      <c r="DR109" s="57"/>
      <c r="DS109" s="57"/>
      <c r="DT109" s="23" t="s">
        <v>854</v>
      </c>
      <c r="DU109" s="57"/>
      <c r="DV109" s="23" t="s">
        <v>858</v>
      </c>
      <c r="DW109" s="23" t="s">
        <v>854</v>
      </c>
      <c r="DX109" s="57"/>
      <c r="DY109" s="23" t="s">
        <v>849</v>
      </c>
      <c r="DZ109" s="23" t="s">
        <v>854</v>
      </c>
      <c r="EA109" s="56"/>
      <c r="EB109" s="57"/>
      <c r="EC109" s="57"/>
      <c r="ED109" s="23"/>
      <c r="EE109" s="57"/>
      <c r="EF109" s="57"/>
      <c r="EG109" s="57"/>
      <c r="EH109" s="23">
        <v>957</v>
      </c>
      <c r="EI109" s="23"/>
      <c r="EJ109" s="23" t="s">
        <v>921</v>
      </c>
      <c r="EK109" s="23"/>
    </row>
    <row r="110" spans="2:141" s="127" customFormat="1">
      <c r="B110" s="132" t="s">
        <v>1064</v>
      </c>
      <c r="C110" s="23" t="s">
        <v>1065</v>
      </c>
      <c r="D110" s="23" t="s">
        <v>159</v>
      </c>
      <c r="E110" s="23" t="s">
        <v>846</v>
      </c>
      <c r="F110" s="23" t="s">
        <v>847</v>
      </c>
      <c r="G110" s="23"/>
      <c r="H110" s="23" t="s">
        <v>848</v>
      </c>
      <c r="I110" s="58">
        <v>0</v>
      </c>
      <c r="J110" s="58">
        <v>0</v>
      </c>
      <c r="K110" s="58">
        <v>1</v>
      </c>
      <c r="L110" s="58">
        <v>0</v>
      </c>
      <c r="M110" s="176"/>
      <c r="N110" s="23" t="s">
        <v>849</v>
      </c>
      <c r="O110" s="23" t="s">
        <v>850</v>
      </c>
      <c r="P110" s="23" t="s">
        <v>851</v>
      </c>
      <c r="Q110" s="56">
        <v>46393</v>
      </c>
      <c r="R110" s="133">
        <v>46468</v>
      </c>
      <c r="S110" s="133">
        <v>46944</v>
      </c>
      <c r="T110" s="133" t="s">
        <v>848</v>
      </c>
      <c r="U110" s="133">
        <v>47051</v>
      </c>
      <c r="V110" s="133" t="s">
        <v>848</v>
      </c>
      <c r="W110" s="55">
        <v>0.46906789667346255</v>
      </c>
      <c r="X110" s="55">
        <v>0.9689862740784142</v>
      </c>
      <c r="Y110" s="55">
        <v>0.31682509282945559</v>
      </c>
      <c r="Z110" s="55">
        <v>3.1943515116424152E-4</v>
      </c>
      <c r="AA110" s="55">
        <v>3.1317082068028972E-4</v>
      </c>
      <c r="AB110" s="55">
        <v>2.5585860998762294E-5</v>
      </c>
      <c r="AC110" s="55">
        <v>0</v>
      </c>
      <c r="AD110" s="59">
        <f t="shared" si="6"/>
        <v>1.2864695587407129</v>
      </c>
      <c r="AE110" s="55">
        <v>0</v>
      </c>
      <c r="AF110" s="55"/>
      <c r="AG110" s="55"/>
      <c r="AH110" s="55"/>
      <c r="AI110" s="59">
        <f t="shared" si="7"/>
        <v>1.7555374554141754</v>
      </c>
      <c r="AJ110" s="55">
        <v>0</v>
      </c>
      <c r="AK110" s="55">
        <v>0.51423021751385001</v>
      </c>
      <c r="AL110" s="55">
        <v>1.0622812305446532</v>
      </c>
      <c r="AM110" s="55">
        <v>0.35427591251935919</v>
      </c>
      <c r="AN110" s="55">
        <v>3.6433838693766726E-4</v>
      </c>
      <c r="AO110" s="55">
        <v>3.6433734437577573E-4</v>
      </c>
      <c r="AP110" s="55">
        <v>3.0361456799197755E-5</v>
      </c>
      <c r="AQ110" s="55">
        <v>0</v>
      </c>
      <c r="AR110" s="59">
        <f t="shared" si="8"/>
        <v>1.4173161802521248</v>
      </c>
      <c r="AS110" s="55">
        <v>0</v>
      </c>
      <c r="AT110" s="55"/>
      <c r="AU110" s="55"/>
      <c r="AV110" s="55"/>
      <c r="AW110" s="59">
        <f t="shared" si="9"/>
        <v>1.9315463977659748</v>
      </c>
      <c r="AX110" s="55"/>
      <c r="AY110" s="55"/>
      <c r="AZ110" s="55"/>
      <c r="BA110" s="55"/>
      <c r="BB110" s="55"/>
      <c r="BC110" s="55"/>
      <c r="BD110" s="55"/>
      <c r="BE110" s="55"/>
      <c r="BF110" s="59">
        <f t="shared" si="10"/>
        <v>0</v>
      </c>
      <c r="BG110" s="55"/>
      <c r="BH110" s="55"/>
      <c r="BI110" s="55"/>
      <c r="BJ110" s="55"/>
      <c r="BK110" s="59">
        <f t="shared" si="11"/>
        <v>0</v>
      </c>
      <c r="BL110" s="55"/>
      <c r="BM110" s="23" t="s">
        <v>852</v>
      </c>
      <c r="BN110" s="23" t="s">
        <v>184</v>
      </c>
      <c r="BO110" s="23" t="s">
        <v>853</v>
      </c>
      <c r="BP110" s="23" t="s">
        <v>853</v>
      </c>
      <c r="BQ110" s="23" t="s">
        <v>853</v>
      </c>
      <c r="BR110" s="23"/>
      <c r="BS110" s="57"/>
      <c r="BT110" s="135" t="s">
        <v>23</v>
      </c>
      <c r="BU110" s="58">
        <v>1</v>
      </c>
      <c r="BV110" s="57">
        <v>0</v>
      </c>
      <c r="BW110" s="57">
        <v>1</v>
      </c>
      <c r="BX110" s="57">
        <v>0</v>
      </c>
      <c r="BY110" s="57">
        <v>0</v>
      </c>
      <c r="BZ110" s="57">
        <v>0</v>
      </c>
      <c r="CA110" s="57">
        <v>0</v>
      </c>
      <c r="CB110" s="67">
        <v>1</v>
      </c>
      <c r="CC110" s="134"/>
      <c r="CD110" s="134"/>
      <c r="CE110" s="57"/>
      <c r="CF110" s="57"/>
      <c r="CG110" s="57"/>
      <c r="CH110" s="57"/>
      <c r="CI110" s="57"/>
      <c r="CJ110" s="57"/>
      <c r="CK110" s="67"/>
      <c r="CL110" s="23"/>
      <c r="CM110" s="23"/>
      <c r="CN110" s="23"/>
      <c r="CO110" s="23"/>
      <c r="CP110" s="23"/>
      <c r="CQ110" s="23"/>
      <c r="CR110" s="57"/>
      <c r="CS110" s="134"/>
      <c r="CT110" s="58"/>
      <c r="CU110" s="57"/>
      <c r="CV110" s="57"/>
      <c r="CW110" s="57"/>
      <c r="CX110" s="57"/>
      <c r="CY110" s="57"/>
      <c r="CZ110" s="57"/>
      <c r="DA110" s="67"/>
      <c r="DB110" s="23"/>
      <c r="DC110" s="23"/>
      <c r="DD110" s="57"/>
      <c r="DE110" s="57"/>
      <c r="DF110" s="57"/>
      <c r="DG110" s="57"/>
      <c r="DH110" s="57"/>
      <c r="DI110" s="57"/>
      <c r="DJ110" s="67"/>
      <c r="DK110" s="23" t="s">
        <v>849</v>
      </c>
      <c r="DL110" s="55">
        <v>0</v>
      </c>
      <c r="DM110" s="55">
        <v>0.46906789667346255</v>
      </c>
      <c r="DN110" s="55">
        <v>1.2864695587407129</v>
      </c>
      <c r="DO110" s="59">
        <v>1.7555374554141754</v>
      </c>
      <c r="DP110" s="23" t="s">
        <v>849</v>
      </c>
      <c r="DQ110" s="57"/>
      <c r="DR110" s="57"/>
      <c r="DS110" s="57"/>
      <c r="DT110" s="23" t="s">
        <v>854</v>
      </c>
      <c r="DU110" s="57"/>
      <c r="DV110" s="23" t="s">
        <v>858</v>
      </c>
      <c r="DW110" s="23" t="s">
        <v>854</v>
      </c>
      <c r="DX110" s="57"/>
      <c r="DY110" s="23" t="s">
        <v>849</v>
      </c>
      <c r="DZ110" s="23" t="s">
        <v>854</v>
      </c>
      <c r="EA110" s="56"/>
      <c r="EB110" s="57"/>
      <c r="EC110" s="57"/>
      <c r="ED110" s="23"/>
      <c r="EE110" s="57"/>
      <c r="EF110" s="57"/>
      <c r="EG110" s="57"/>
      <c r="EH110" s="23">
        <v>957</v>
      </c>
      <c r="EI110" s="23"/>
      <c r="EJ110" s="23" t="s">
        <v>921</v>
      </c>
      <c r="EK110" s="23"/>
    </row>
    <row r="111" spans="2:141" s="127" customFormat="1">
      <c r="B111" s="132" t="s">
        <v>1066</v>
      </c>
      <c r="C111" s="23" t="s">
        <v>1067</v>
      </c>
      <c r="D111" s="23" t="s">
        <v>159</v>
      </c>
      <c r="E111" s="23" t="s">
        <v>846</v>
      </c>
      <c r="F111" s="23" t="s">
        <v>847</v>
      </c>
      <c r="G111" s="23"/>
      <c r="H111" s="23" t="s">
        <v>848</v>
      </c>
      <c r="I111" s="58">
        <v>0</v>
      </c>
      <c r="J111" s="58">
        <v>0</v>
      </c>
      <c r="K111" s="58">
        <v>1</v>
      </c>
      <c r="L111" s="58">
        <v>0</v>
      </c>
      <c r="M111" s="176"/>
      <c r="N111" s="23" t="s">
        <v>849</v>
      </c>
      <c r="O111" s="23" t="s">
        <v>850</v>
      </c>
      <c r="P111" s="23" t="s">
        <v>863</v>
      </c>
      <c r="Q111" s="56">
        <v>45692</v>
      </c>
      <c r="R111" s="133">
        <v>45742</v>
      </c>
      <c r="S111" s="133">
        <v>46084</v>
      </c>
      <c r="T111" s="133" t="s">
        <v>848</v>
      </c>
      <c r="U111" s="133">
        <v>46183</v>
      </c>
      <c r="V111" s="133" t="s">
        <v>848</v>
      </c>
      <c r="W111" s="55">
        <v>0.57969441246474018</v>
      </c>
      <c r="X111" s="55">
        <v>3.9388199626922075E-2</v>
      </c>
      <c r="Y111" s="55">
        <v>0</v>
      </c>
      <c r="Z111" s="55">
        <v>0</v>
      </c>
      <c r="AA111" s="55">
        <v>0</v>
      </c>
      <c r="AB111" s="55">
        <v>0</v>
      </c>
      <c r="AC111" s="55">
        <v>0</v>
      </c>
      <c r="AD111" s="59">
        <f t="shared" si="6"/>
        <v>3.9388199626922075E-2</v>
      </c>
      <c r="AE111" s="55">
        <v>0</v>
      </c>
      <c r="AF111" s="55"/>
      <c r="AG111" s="55"/>
      <c r="AH111" s="55"/>
      <c r="AI111" s="59">
        <f t="shared" si="7"/>
        <v>0.61908261209166227</v>
      </c>
      <c r="AJ111" s="55">
        <v>0</v>
      </c>
      <c r="AK111" s="55">
        <v>0.63550796361752293</v>
      </c>
      <c r="AL111" s="55">
        <v>4.3180534428539558E-2</v>
      </c>
      <c r="AM111" s="55">
        <v>0</v>
      </c>
      <c r="AN111" s="55">
        <v>0</v>
      </c>
      <c r="AO111" s="55">
        <v>0</v>
      </c>
      <c r="AP111" s="55">
        <v>0</v>
      </c>
      <c r="AQ111" s="55">
        <v>0</v>
      </c>
      <c r="AR111" s="59">
        <f t="shared" si="8"/>
        <v>4.3180534428539558E-2</v>
      </c>
      <c r="AS111" s="55">
        <v>0</v>
      </c>
      <c r="AT111" s="55"/>
      <c r="AU111" s="55"/>
      <c r="AV111" s="55"/>
      <c r="AW111" s="59">
        <f t="shared" si="9"/>
        <v>0.67868849804606246</v>
      </c>
      <c r="AX111" s="55"/>
      <c r="AY111" s="55"/>
      <c r="AZ111" s="55"/>
      <c r="BA111" s="55"/>
      <c r="BB111" s="55"/>
      <c r="BC111" s="55"/>
      <c r="BD111" s="55"/>
      <c r="BE111" s="55"/>
      <c r="BF111" s="59">
        <f t="shared" si="10"/>
        <v>0</v>
      </c>
      <c r="BG111" s="55"/>
      <c r="BH111" s="55"/>
      <c r="BI111" s="55"/>
      <c r="BJ111" s="55"/>
      <c r="BK111" s="59">
        <f t="shared" si="11"/>
        <v>0</v>
      </c>
      <c r="BL111" s="55"/>
      <c r="BM111" s="23" t="s">
        <v>852</v>
      </c>
      <c r="BN111" s="23" t="s">
        <v>184</v>
      </c>
      <c r="BO111" s="23" t="s">
        <v>853</v>
      </c>
      <c r="BP111" s="23" t="s">
        <v>853</v>
      </c>
      <c r="BQ111" s="23" t="s">
        <v>853</v>
      </c>
      <c r="BR111" s="23"/>
      <c r="BS111" s="57"/>
      <c r="BT111" s="135" t="s">
        <v>23</v>
      </c>
      <c r="BU111" s="58">
        <v>1</v>
      </c>
      <c r="BV111" s="57">
        <v>0</v>
      </c>
      <c r="BW111" s="57">
        <v>0</v>
      </c>
      <c r="BX111" s="57">
        <v>0</v>
      </c>
      <c r="BY111" s="57">
        <v>0</v>
      </c>
      <c r="BZ111" s="57">
        <v>0</v>
      </c>
      <c r="CA111" s="57">
        <v>0</v>
      </c>
      <c r="CB111" s="67">
        <v>0</v>
      </c>
      <c r="CC111" s="134"/>
      <c r="CD111" s="134"/>
      <c r="CE111" s="57"/>
      <c r="CF111" s="57"/>
      <c r="CG111" s="57"/>
      <c r="CH111" s="57"/>
      <c r="CI111" s="57"/>
      <c r="CJ111" s="57"/>
      <c r="CK111" s="67"/>
      <c r="CL111" s="23"/>
      <c r="CM111" s="23"/>
      <c r="CN111" s="23"/>
      <c r="CO111" s="23"/>
      <c r="CP111" s="23"/>
      <c r="CQ111" s="23"/>
      <c r="CR111" s="57"/>
      <c r="CS111" s="134"/>
      <c r="CT111" s="58"/>
      <c r="CU111" s="57"/>
      <c r="CV111" s="57"/>
      <c r="CW111" s="57"/>
      <c r="CX111" s="57"/>
      <c r="CY111" s="57"/>
      <c r="CZ111" s="57"/>
      <c r="DA111" s="67"/>
      <c r="DB111" s="23"/>
      <c r="DC111" s="23"/>
      <c r="DD111" s="57"/>
      <c r="DE111" s="57"/>
      <c r="DF111" s="57"/>
      <c r="DG111" s="57"/>
      <c r="DH111" s="57"/>
      <c r="DI111" s="57"/>
      <c r="DJ111" s="67"/>
      <c r="DK111" s="23" t="s">
        <v>849</v>
      </c>
      <c r="DL111" s="55">
        <v>0</v>
      </c>
      <c r="DM111" s="55">
        <v>0.57969441246474018</v>
      </c>
      <c r="DN111" s="55">
        <v>3.9388199626922075E-2</v>
      </c>
      <c r="DO111" s="59">
        <v>0.61908261209166227</v>
      </c>
      <c r="DP111" s="23" t="s">
        <v>849</v>
      </c>
      <c r="DQ111" s="57"/>
      <c r="DR111" s="57"/>
      <c r="DS111" s="57"/>
      <c r="DT111" s="23" t="s">
        <v>854</v>
      </c>
      <c r="DU111" s="57"/>
      <c r="DV111" s="23" t="s">
        <v>858</v>
      </c>
      <c r="DW111" s="23" t="s">
        <v>854</v>
      </c>
      <c r="DX111" s="57"/>
      <c r="DY111" s="23" t="s">
        <v>849</v>
      </c>
      <c r="DZ111" s="23" t="s">
        <v>854</v>
      </c>
      <c r="EA111" s="56"/>
      <c r="EB111" s="57"/>
      <c r="EC111" s="57"/>
      <c r="ED111" s="23"/>
      <c r="EE111" s="57"/>
      <c r="EF111" s="57"/>
      <c r="EG111" s="57"/>
      <c r="EH111" s="23">
        <v>957</v>
      </c>
      <c r="EI111" s="23"/>
      <c r="EJ111" s="23" t="s">
        <v>921</v>
      </c>
      <c r="EK111" s="23"/>
    </row>
    <row r="112" spans="2:141" s="127" customFormat="1">
      <c r="B112" s="132" t="s">
        <v>1068</v>
      </c>
      <c r="C112" s="23" t="s">
        <v>1069</v>
      </c>
      <c r="D112" s="23" t="s">
        <v>159</v>
      </c>
      <c r="E112" s="23" t="s">
        <v>846</v>
      </c>
      <c r="F112" s="23" t="s">
        <v>847</v>
      </c>
      <c r="G112" s="23"/>
      <c r="H112" s="23" t="s">
        <v>848</v>
      </c>
      <c r="I112" s="58">
        <v>0</v>
      </c>
      <c r="J112" s="58">
        <v>0</v>
      </c>
      <c r="K112" s="58">
        <v>1</v>
      </c>
      <c r="L112" s="58">
        <v>0</v>
      </c>
      <c r="M112" s="176"/>
      <c r="N112" s="23" t="s">
        <v>849</v>
      </c>
      <c r="O112" s="23" t="s">
        <v>850</v>
      </c>
      <c r="P112" s="23" t="s">
        <v>851</v>
      </c>
      <c r="Q112" s="56">
        <v>46679</v>
      </c>
      <c r="R112" s="133">
        <v>46773</v>
      </c>
      <c r="S112" s="133">
        <v>47232</v>
      </c>
      <c r="T112" s="133" t="s">
        <v>848</v>
      </c>
      <c r="U112" s="133">
        <v>47358</v>
      </c>
      <c r="V112" s="133" t="s">
        <v>848</v>
      </c>
      <c r="W112" s="55">
        <v>0</v>
      </c>
      <c r="X112" s="55">
        <v>0</v>
      </c>
      <c r="Y112" s="55">
        <v>0</v>
      </c>
      <c r="Z112" s="55">
        <v>0.16938407244145792</v>
      </c>
      <c r="AA112" s="55">
        <v>0.33876814488291584</v>
      </c>
      <c r="AB112" s="55">
        <v>0.50815221732437377</v>
      </c>
      <c r="AC112" s="55">
        <v>0.67753628976583169</v>
      </c>
      <c r="AD112" s="59">
        <f t="shared" si="6"/>
        <v>1.6938407244145792</v>
      </c>
      <c r="AE112" s="55">
        <v>0</v>
      </c>
      <c r="AF112" s="55"/>
      <c r="AG112" s="55"/>
      <c r="AH112" s="55"/>
      <c r="AI112" s="59">
        <f t="shared" si="7"/>
        <v>1.6938407244145792</v>
      </c>
      <c r="AJ112" s="55">
        <v>0</v>
      </c>
      <c r="AK112" s="55">
        <v>0</v>
      </c>
      <c r="AL112" s="55">
        <v>0</v>
      </c>
      <c r="AM112" s="55">
        <v>0</v>
      </c>
      <c r="AN112" s="55">
        <v>0.19319451695071338</v>
      </c>
      <c r="AO112" s="55">
        <v>0.39411681457945535</v>
      </c>
      <c r="AP112" s="55">
        <v>0.6029987263065667</v>
      </c>
      <c r="AQ112" s="55">
        <v>0.82007826777693071</v>
      </c>
      <c r="AR112" s="59">
        <f t="shared" si="8"/>
        <v>2.0103883256136665</v>
      </c>
      <c r="AS112" s="55">
        <v>0</v>
      </c>
      <c r="AT112" s="55"/>
      <c r="AU112" s="55"/>
      <c r="AV112" s="55"/>
      <c r="AW112" s="59">
        <f t="shared" si="9"/>
        <v>2.0103883256136665</v>
      </c>
      <c r="AX112" s="55"/>
      <c r="AY112" s="55"/>
      <c r="AZ112" s="55"/>
      <c r="BA112" s="55"/>
      <c r="BB112" s="55"/>
      <c r="BC112" s="55"/>
      <c r="BD112" s="55"/>
      <c r="BE112" s="55"/>
      <c r="BF112" s="59">
        <f t="shared" si="10"/>
        <v>0</v>
      </c>
      <c r="BG112" s="55"/>
      <c r="BH112" s="55"/>
      <c r="BI112" s="55"/>
      <c r="BJ112" s="55"/>
      <c r="BK112" s="59">
        <f t="shared" si="11"/>
        <v>0</v>
      </c>
      <c r="BL112" s="55"/>
      <c r="BM112" s="23" t="s">
        <v>852</v>
      </c>
      <c r="BN112" s="23" t="s">
        <v>184</v>
      </c>
      <c r="BO112" s="23" t="s">
        <v>853</v>
      </c>
      <c r="BP112" s="23" t="s">
        <v>853</v>
      </c>
      <c r="BQ112" s="23" t="s">
        <v>853</v>
      </c>
      <c r="BR112" s="23"/>
      <c r="BS112" s="57"/>
      <c r="BT112" s="135" t="s">
        <v>23</v>
      </c>
      <c r="BU112" s="58">
        <v>1</v>
      </c>
      <c r="BV112" s="57">
        <v>0</v>
      </c>
      <c r="BW112" s="57">
        <v>0</v>
      </c>
      <c r="BX112" s="57">
        <v>0</v>
      </c>
      <c r="BY112" s="57">
        <v>0</v>
      </c>
      <c r="BZ112" s="57">
        <v>0</v>
      </c>
      <c r="CA112" s="57">
        <v>0</v>
      </c>
      <c r="CB112" s="67">
        <v>0</v>
      </c>
      <c r="CC112" s="134"/>
      <c r="CD112" s="134"/>
      <c r="CE112" s="57"/>
      <c r="CF112" s="57"/>
      <c r="CG112" s="57"/>
      <c r="CH112" s="57"/>
      <c r="CI112" s="57"/>
      <c r="CJ112" s="57"/>
      <c r="CK112" s="67"/>
      <c r="CL112" s="23"/>
      <c r="CM112" s="23"/>
      <c r="CN112" s="23"/>
      <c r="CO112" s="23"/>
      <c r="CP112" s="23"/>
      <c r="CQ112" s="23"/>
      <c r="CR112" s="57"/>
      <c r="CS112" s="134"/>
      <c r="CT112" s="58"/>
      <c r="CU112" s="57"/>
      <c r="CV112" s="57"/>
      <c r="CW112" s="57"/>
      <c r="CX112" s="57"/>
      <c r="CY112" s="57"/>
      <c r="CZ112" s="57"/>
      <c r="DA112" s="67"/>
      <c r="DB112" s="23"/>
      <c r="DC112" s="23"/>
      <c r="DD112" s="57"/>
      <c r="DE112" s="57"/>
      <c r="DF112" s="57"/>
      <c r="DG112" s="57"/>
      <c r="DH112" s="57"/>
      <c r="DI112" s="57"/>
      <c r="DJ112" s="67"/>
      <c r="DK112" s="23" t="s">
        <v>849</v>
      </c>
      <c r="DL112" s="55">
        <v>0</v>
      </c>
      <c r="DM112" s="55">
        <v>0</v>
      </c>
      <c r="DN112" s="55">
        <v>0</v>
      </c>
      <c r="DO112" s="59">
        <v>0</v>
      </c>
      <c r="DP112" s="23" t="s">
        <v>849</v>
      </c>
      <c r="DQ112" s="57"/>
      <c r="DR112" s="57"/>
      <c r="DS112" s="57"/>
      <c r="DT112" s="23" t="s">
        <v>854</v>
      </c>
      <c r="DU112" s="57"/>
      <c r="DV112" s="23" t="s">
        <v>858</v>
      </c>
      <c r="DW112" s="23" t="s">
        <v>854</v>
      </c>
      <c r="DX112" s="57"/>
      <c r="DY112" s="23" t="s">
        <v>849</v>
      </c>
      <c r="DZ112" s="23" t="s">
        <v>854</v>
      </c>
      <c r="EA112" s="56"/>
      <c r="EB112" s="57"/>
      <c r="EC112" s="57"/>
      <c r="ED112" s="23"/>
      <c r="EE112" s="57"/>
      <c r="EF112" s="57"/>
      <c r="EG112" s="57"/>
      <c r="EH112" s="23">
        <v>957</v>
      </c>
      <c r="EI112" s="23"/>
      <c r="EJ112" s="23" t="s">
        <v>921</v>
      </c>
      <c r="EK112" s="23"/>
    </row>
    <row r="113" spans="2:141" s="127" customFormat="1">
      <c r="B113" s="132" t="s">
        <v>1070</v>
      </c>
      <c r="C113" s="23" t="s">
        <v>1071</v>
      </c>
      <c r="D113" s="23" t="s">
        <v>159</v>
      </c>
      <c r="E113" s="23" t="s">
        <v>846</v>
      </c>
      <c r="F113" s="23" t="s">
        <v>847</v>
      </c>
      <c r="G113" s="23"/>
      <c r="H113" s="23" t="s">
        <v>848</v>
      </c>
      <c r="I113" s="58">
        <v>0</v>
      </c>
      <c r="J113" s="58">
        <v>0</v>
      </c>
      <c r="K113" s="58">
        <v>1</v>
      </c>
      <c r="L113" s="58">
        <v>0</v>
      </c>
      <c r="M113" s="176"/>
      <c r="N113" s="23" t="s">
        <v>849</v>
      </c>
      <c r="O113" s="23" t="s">
        <v>850</v>
      </c>
      <c r="P113" s="23" t="s">
        <v>851</v>
      </c>
      <c r="Q113" s="56">
        <v>46679</v>
      </c>
      <c r="R113" s="133">
        <v>46773</v>
      </c>
      <c r="S113" s="133">
        <v>47232</v>
      </c>
      <c r="T113" s="133" t="s">
        <v>848</v>
      </c>
      <c r="U113" s="133">
        <v>47358</v>
      </c>
      <c r="V113" s="133" t="s">
        <v>848</v>
      </c>
      <c r="W113" s="55">
        <v>0</v>
      </c>
      <c r="X113" s="55">
        <v>0</v>
      </c>
      <c r="Y113" s="55">
        <v>0</v>
      </c>
      <c r="Z113" s="55">
        <v>0.16938407244145792</v>
      </c>
      <c r="AA113" s="55">
        <v>0.33876814488291584</v>
      </c>
      <c r="AB113" s="55">
        <v>0.50815221732437377</v>
      </c>
      <c r="AC113" s="55">
        <v>0.67753628976583169</v>
      </c>
      <c r="AD113" s="59">
        <f t="shared" si="6"/>
        <v>1.6938407244145792</v>
      </c>
      <c r="AE113" s="55">
        <v>0</v>
      </c>
      <c r="AF113" s="55"/>
      <c r="AG113" s="55"/>
      <c r="AH113" s="55"/>
      <c r="AI113" s="59">
        <f t="shared" si="7"/>
        <v>1.6938407244145792</v>
      </c>
      <c r="AJ113" s="55">
        <v>0</v>
      </c>
      <c r="AK113" s="55">
        <v>0</v>
      </c>
      <c r="AL113" s="55">
        <v>0</v>
      </c>
      <c r="AM113" s="55">
        <v>0</v>
      </c>
      <c r="AN113" s="55">
        <v>0.19319451695071338</v>
      </c>
      <c r="AO113" s="55">
        <v>0.39411681457945535</v>
      </c>
      <c r="AP113" s="55">
        <v>0.6029987263065667</v>
      </c>
      <c r="AQ113" s="55">
        <v>0.82007826777693071</v>
      </c>
      <c r="AR113" s="59">
        <f t="shared" si="8"/>
        <v>2.0103883256136665</v>
      </c>
      <c r="AS113" s="55">
        <v>0</v>
      </c>
      <c r="AT113" s="55"/>
      <c r="AU113" s="55"/>
      <c r="AV113" s="55"/>
      <c r="AW113" s="59">
        <f t="shared" si="9"/>
        <v>2.0103883256136665</v>
      </c>
      <c r="AX113" s="55"/>
      <c r="AY113" s="55"/>
      <c r="AZ113" s="55"/>
      <c r="BA113" s="55"/>
      <c r="BB113" s="55"/>
      <c r="BC113" s="55"/>
      <c r="BD113" s="55"/>
      <c r="BE113" s="55"/>
      <c r="BF113" s="59">
        <f t="shared" si="10"/>
        <v>0</v>
      </c>
      <c r="BG113" s="55"/>
      <c r="BH113" s="55"/>
      <c r="BI113" s="55"/>
      <c r="BJ113" s="55"/>
      <c r="BK113" s="59">
        <f t="shared" si="11"/>
        <v>0</v>
      </c>
      <c r="BL113" s="55"/>
      <c r="BM113" s="23" t="s">
        <v>852</v>
      </c>
      <c r="BN113" s="23" t="s">
        <v>184</v>
      </c>
      <c r="BO113" s="23" t="s">
        <v>853</v>
      </c>
      <c r="BP113" s="23" t="s">
        <v>853</v>
      </c>
      <c r="BQ113" s="23" t="s">
        <v>853</v>
      </c>
      <c r="BR113" s="23"/>
      <c r="BS113" s="57"/>
      <c r="BT113" s="135" t="s">
        <v>23</v>
      </c>
      <c r="BU113" s="58">
        <v>1</v>
      </c>
      <c r="BV113" s="57">
        <v>0</v>
      </c>
      <c r="BW113" s="57">
        <v>0</v>
      </c>
      <c r="BX113" s="57">
        <v>0</v>
      </c>
      <c r="BY113" s="57">
        <v>0</v>
      </c>
      <c r="BZ113" s="57">
        <v>0</v>
      </c>
      <c r="CA113" s="57">
        <v>0</v>
      </c>
      <c r="CB113" s="67">
        <v>0</v>
      </c>
      <c r="CC113" s="134"/>
      <c r="CD113" s="134"/>
      <c r="CE113" s="57"/>
      <c r="CF113" s="57"/>
      <c r="CG113" s="57"/>
      <c r="CH113" s="57"/>
      <c r="CI113" s="57"/>
      <c r="CJ113" s="57"/>
      <c r="CK113" s="67"/>
      <c r="CL113" s="23"/>
      <c r="CM113" s="23"/>
      <c r="CN113" s="23"/>
      <c r="CO113" s="23"/>
      <c r="CP113" s="23"/>
      <c r="CQ113" s="23"/>
      <c r="CR113" s="57"/>
      <c r="CS113" s="134"/>
      <c r="CT113" s="58"/>
      <c r="CU113" s="57"/>
      <c r="CV113" s="57"/>
      <c r="CW113" s="57"/>
      <c r="CX113" s="57"/>
      <c r="CY113" s="57"/>
      <c r="CZ113" s="57"/>
      <c r="DA113" s="67"/>
      <c r="DB113" s="23"/>
      <c r="DC113" s="23"/>
      <c r="DD113" s="57"/>
      <c r="DE113" s="57"/>
      <c r="DF113" s="57"/>
      <c r="DG113" s="57"/>
      <c r="DH113" s="57"/>
      <c r="DI113" s="57"/>
      <c r="DJ113" s="67"/>
      <c r="DK113" s="23" t="s">
        <v>849</v>
      </c>
      <c r="DL113" s="55">
        <v>0</v>
      </c>
      <c r="DM113" s="55">
        <v>0</v>
      </c>
      <c r="DN113" s="55">
        <v>0</v>
      </c>
      <c r="DO113" s="59">
        <v>0</v>
      </c>
      <c r="DP113" s="23" t="s">
        <v>849</v>
      </c>
      <c r="DQ113" s="57"/>
      <c r="DR113" s="57"/>
      <c r="DS113" s="57"/>
      <c r="DT113" s="23" t="s">
        <v>854</v>
      </c>
      <c r="DU113" s="57"/>
      <c r="DV113" s="23" t="s">
        <v>858</v>
      </c>
      <c r="DW113" s="23" t="s">
        <v>854</v>
      </c>
      <c r="DX113" s="57"/>
      <c r="DY113" s="23" t="s">
        <v>849</v>
      </c>
      <c r="DZ113" s="23" t="s">
        <v>854</v>
      </c>
      <c r="EA113" s="56"/>
      <c r="EB113" s="57"/>
      <c r="EC113" s="57"/>
      <c r="ED113" s="23"/>
      <c r="EE113" s="57"/>
      <c r="EF113" s="57"/>
      <c r="EG113" s="57"/>
      <c r="EH113" s="23">
        <v>957</v>
      </c>
      <c r="EI113" s="23"/>
      <c r="EJ113" s="23" t="s">
        <v>921</v>
      </c>
      <c r="EK113" s="23"/>
    </row>
    <row r="114" spans="2:141" s="127" customFormat="1">
      <c r="B114" s="132" t="s">
        <v>1072</v>
      </c>
      <c r="C114" s="23" t="s">
        <v>1073</v>
      </c>
      <c r="D114" s="23" t="s">
        <v>159</v>
      </c>
      <c r="E114" s="23" t="s">
        <v>846</v>
      </c>
      <c r="F114" s="23" t="s">
        <v>847</v>
      </c>
      <c r="G114" s="23"/>
      <c r="H114" s="23" t="s">
        <v>848</v>
      </c>
      <c r="I114" s="58">
        <v>0</v>
      </c>
      <c r="J114" s="58">
        <v>0</v>
      </c>
      <c r="K114" s="58">
        <v>1</v>
      </c>
      <c r="L114" s="58">
        <v>0</v>
      </c>
      <c r="M114" s="176"/>
      <c r="N114" s="23" t="s">
        <v>849</v>
      </c>
      <c r="O114" s="23" t="s">
        <v>850</v>
      </c>
      <c r="P114" s="23" t="s">
        <v>851</v>
      </c>
      <c r="Q114" s="56">
        <v>46650</v>
      </c>
      <c r="R114" s="133">
        <v>46741</v>
      </c>
      <c r="S114" s="133">
        <v>47203</v>
      </c>
      <c r="T114" s="133" t="s">
        <v>848</v>
      </c>
      <c r="U114" s="133">
        <v>47329</v>
      </c>
      <c r="V114" s="133" t="s">
        <v>848</v>
      </c>
      <c r="W114" s="55">
        <v>0</v>
      </c>
      <c r="X114" s="55">
        <v>0</v>
      </c>
      <c r="Y114" s="55">
        <v>0</v>
      </c>
      <c r="Z114" s="55">
        <v>0.16938407244145792</v>
      </c>
      <c r="AA114" s="55">
        <v>0.33876814488291584</v>
      </c>
      <c r="AB114" s="55">
        <v>0.50815221732437377</v>
      </c>
      <c r="AC114" s="55">
        <v>0.67753628976583169</v>
      </c>
      <c r="AD114" s="59">
        <f t="shared" si="6"/>
        <v>1.6938407244145792</v>
      </c>
      <c r="AE114" s="55">
        <v>0</v>
      </c>
      <c r="AF114" s="55"/>
      <c r="AG114" s="55"/>
      <c r="AH114" s="55"/>
      <c r="AI114" s="59">
        <f t="shared" si="7"/>
        <v>1.6938407244145792</v>
      </c>
      <c r="AJ114" s="55">
        <v>0</v>
      </c>
      <c r="AK114" s="55">
        <v>0</v>
      </c>
      <c r="AL114" s="55">
        <v>0</v>
      </c>
      <c r="AM114" s="55">
        <v>0</v>
      </c>
      <c r="AN114" s="55">
        <v>0.19319451695071338</v>
      </c>
      <c r="AO114" s="55">
        <v>0.39411681457945535</v>
      </c>
      <c r="AP114" s="55">
        <v>0.6029987263065667</v>
      </c>
      <c r="AQ114" s="55">
        <v>0.82007826777693071</v>
      </c>
      <c r="AR114" s="59">
        <f t="shared" si="8"/>
        <v>2.0103883256136665</v>
      </c>
      <c r="AS114" s="55">
        <v>0</v>
      </c>
      <c r="AT114" s="55"/>
      <c r="AU114" s="55"/>
      <c r="AV114" s="55"/>
      <c r="AW114" s="59">
        <f t="shared" si="9"/>
        <v>2.0103883256136665</v>
      </c>
      <c r="AX114" s="55"/>
      <c r="AY114" s="55"/>
      <c r="AZ114" s="55"/>
      <c r="BA114" s="55"/>
      <c r="BB114" s="55"/>
      <c r="BC114" s="55"/>
      <c r="BD114" s="55"/>
      <c r="BE114" s="55"/>
      <c r="BF114" s="59">
        <f t="shared" si="10"/>
        <v>0</v>
      </c>
      <c r="BG114" s="55"/>
      <c r="BH114" s="55"/>
      <c r="BI114" s="55"/>
      <c r="BJ114" s="55"/>
      <c r="BK114" s="59">
        <f t="shared" si="11"/>
        <v>0</v>
      </c>
      <c r="BL114" s="55"/>
      <c r="BM114" s="23" t="s">
        <v>852</v>
      </c>
      <c r="BN114" s="23" t="s">
        <v>184</v>
      </c>
      <c r="BO114" s="23" t="s">
        <v>853</v>
      </c>
      <c r="BP114" s="23" t="s">
        <v>853</v>
      </c>
      <c r="BQ114" s="23" t="s">
        <v>853</v>
      </c>
      <c r="BR114" s="23"/>
      <c r="BS114" s="57"/>
      <c r="BT114" s="135" t="s">
        <v>23</v>
      </c>
      <c r="BU114" s="58">
        <v>1</v>
      </c>
      <c r="BV114" s="57">
        <v>0</v>
      </c>
      <c r="BW114" s="57">
        <v>0</v>
      </c>
      <c r="BX114" s="57">
        <v>0</v>
      </c>
      <c r="BY114" s="57">
        <v>0</v>
      </c>
      <c r="BZ114" s="57">
        <v>0</v>
      </c>
      <c r="CA114" s="57">
        <v>0</v>
      </c>
      <c r="CB114" s="67">
        <v>0</v>
      </c>
      <c r="CC114" s="134"/>
      <c r="CD114" s="134"/>
      <c r="CE114" s="57"/>
      <c r="CF114" s="57"/>
      <c r="CG114" s="57"/>
      <c r="CH114" s="57"/>
      <c r="CI114" s="57"/>
      <c r="CJ114" s="57"/>
      <c r="CK114" s="67"/>
      <c r="CL114" s="23"/>
      <c r="CM114" s="23"/>
      <c r="CN114" s="23"/>
      <c r="CO114" s="23"/>
      <c r="CP114" s="23"/>
      <c r="CQ114" s="23"/>
      <c r="CR114" s="57"/>
      <c r="CS114" s="134"/>
      <c r="CT114" s="58"/>
      <c r="CU114" s="57"/>
      <c r="CV114" s="57"/>
      <c r="CW114" s="57"/>
      <c r="CX114" s="57"/>
      <c r="CY114" s="57"/>
      <c r="CZ114" s="57"/>
      <c r="DA114" s="67"/>
      <c r="DB114" s="23"/>
      <c r="DC114" s="23"/>
      <c r="DD114" s="57"/>
      <c r="DE114" s="57"/>
      <c r="DF114" s="57"/>
      <c r="DG114" s="57"/>
      <c r="DH114" s="57"/>
      <c r="DI114" s="57"/>
      <c r="DJ114" s="67"/>
      <c r="DK114" s="23" t="s">
        <v>849</v>
      </c>
      <c r="DL114" s="55">
        <v>0</v>
      </c>
      <c r="DM114" s="55">
        <v>0</v>
      </c>
      <c r="DN114" s="55">
        <v>0</v>
      </c>
      <c r="DO114" s="59">
        <v>0</v>
      </c>
      <c r="DP114" s="23" t="s">
        <v>849</v>
      </c>
      <c r="DQ114" s="57"/>
      <c r="DR114" s="57"/>
      <c r="DS114" s="57"/>
      <c r="DT114" s="23" t="s">
        <v>854</v>
      </c>
      <c r="DU114" s="57"/>
      <c r="DV114" s="23" t="s">
        <v>858</v>
      </c>
      <c r="DW114" s="23" t="s">
        <v>854</v>
      </c>
      <c r="DX114" s="57"/>
      <c r="DY114" s="23" t="s">
        <v>849</v>
      </c>
      <c r="DZ114" s="23" t="s">
        <v>854</v>
      </c>
      <c r="EA114" s="56"/>
      <c r="EB114" s="57"/>
      <c r="EC114" s="57"/>
      <c r="ED114" s="23"/>
      <c r="EE114" s="57"/>
      <c r="EF114" s="57"/>
      <c r="EG114" s="57"/>
      <c r="EH114" s="23">
        <v>957</v>
      </c>
      <c r="EI114" s="23"/>
      <c r="EJ114" s="23" t="s">
        <v>921</v>
      </c>
      <c r="EK114" s="23"/>
    </row>
    <row r="115" spans="2:141" s="127" customFormat="1">
      <c r="B115" s="132" t="s">
        <v>1074</v>
      </c>
      <c r="C115" s="23" t="s">
        <v>1075</v>
      </c>
      <c r="D115" s="23" t="s">
        <v>159</v>
      </c>
      <c r="E115" s="23" t="s">
        <v>846</v>
      </c>
      <c r="F115" s="23" t="s">
        <v>847</v>
      </c>
      <c r="G115" s="23"/>
      <c r="H115" s="23" t="s">
        <v>848</v>
      </c>
      <c r="I115" s="58">
        <v>0</v>
      </c>
      <c r="J115" s="58">
        <v>0</v>
      </c>
      <c r="K115" s="58">
        <v>1</v>
      </c>
      <c r="L115" s="58">
        <v>0</v>
      </c>
      <c r="M115" s="176"/>
      <c r="N115" s="23" t="s">
        <v>849</v>
      </c>
      <c r="O115" s="23" t="s">
        <v>850</v>
      </c>
      <c r="P115" s="23" t="s">
        <v>851</v>
      </c>
      <c r="Q115" s="56">
        <v>46132</v>
      </c>
      <c r="R115" s="133">
        <v>46188</v>
      </c>
      <c r="S115" s="133">
        <v>46645</v>
      </c>
      <c r="T115" s="133" t="s">
        <v>848</v>
      </c>
      <c r="U115" s="133">
        <v>46777</v>
      </c>
      <c r="V115" s="133" t="s">
        <v>848</v>
      </c>
      <c r="W115" s="55">
        <v>3.5247111083427249</v>
      </c>
      <c r="X115" s="55">
        <v>4.0692577057243984</v>
      </c>
      <c r="Y115" s="55">
        <v>0</v>
      </c>
      <c r="Z115" s="55">
        <v>0</v>
      </c>
      <c r="AA115" s="55">
        <v>0</v>
      </c>
      <c r="AB115" s="55">
        <v>0</v>
      </c>
      <c r="AC115" s="55">
        <v>0</v>
      </c>
      <c r="AD115" s="59">
        <f t="shared" si="6"/>
        <v>4.0692577057243984</v>
      </c>
      <c r="AE115" s="55">
        <v>0</v>
      </c>
      <c r="AF115" s="55"/>
      <c r="AG115" s="55"/>
      <c r="AH115" s="55"/>
      <c r="AI115" s="59">
        <f t="shared" si="7"/>
        <v>7.5939688140671233</v>
      </c>
      <c r="AJ115" s="55">
        <v>0</v>
      </c>
      <c r="AK115" s="55">
        <v>3.8640737785948454</v>
      </c>
      <c r="AL115" s="55">
        <v>4.4610498607438647</v>
      </c>
      <c r="AM115" s="55">
        <v>0</v>
      </c>
      <c r="AN115" s="55">
        <v>0</v>
      </c>
      <c r="AO115" s="55">
        <v>0</v>
      </c>
      <c r="AP115" s="55">
        <v>0</v>
      </c>
      <c r="AQ115" s="55">
        <v>0</v>
      </c>
      <c r="AR115" s="59">
        <f t="shared" si="8"/>
        <v>4.4610498607438647</v>
      </c>
      <c r="AS115" s="55">
        <v>0</v>
      </c>
      <c r="AT115" s="55"/>
      <c r="AU115" s="55"/>
      <c r="AV115" s="55"/>
      <c r="AW115" s="59">
        <f t="shared" si="9"/>
        <v>8.3251236393387096</v>
      </c>
      <c r="AX115" s="55"/>
      <c r="AY115" s="55"/>
      <c r="AZ115" s="55"/>
      <c r="BA115" s="55"/>
      <c r="BB115" s="55"/>
      <c r="BC115" s="55"/>
      <c r="BD115" s="55"/>
      <c r="BE115" s="55"/>
      <c r="BF115" s="59">
        <f t="shared" si="10"/>
        <v>0</v>
      </c>
      <c r="BG115" s="55"/>
      <c r="BH115" s="55"/>
      <c r="BI115" s="55"/>
      <c r="BJ115" s="55"/>
      <c r="BK115" s="59">
        <f t="shared" si="11"/>
        <v>0</v>
      </c>
      <c r="BL115" s="55"/>
      <c r="BM115" s="23" t="s">
        <v>852</v>
      </c>
      <c r="BN115" s="23" t="s">
        <v>184</v>
      </c>
      <c r="BO115" s="23" t="s">
        <v>853</v>
      </c>
      <c r="BP115" s="23" t="s">
        <v>853</v>
      </c>
      <c r="BQ115" s="23" t="s">
        <v>853</v>
      </c>
      <c r="BR115" s="23"/>
      <c r="BS115" s="57"/>
      <c r="BT115" s="135" t="s">
        <v>23</v>
      </c>
      <c r="BU115" s="58">
        <v>1</v>
      </c>
      <c r="BV115" s="57">
        <v>0</v>
      </c>
      <c r="BW115" s="57">
        <v>0</v>
      </c>
      <c r="BX115" s="57">
        <v>0</v>
      </c>
      <c r="BY115" s="57">
        <v>0</v>
      </c>
      <c r="BZ115" s="57">
        <v>0</v>
      </c>
      <c r="CA115" s="57">
        <v>0</v>
      </c>
      <c r="CB115" s="67">
        <v>0</v>
      </c>
      <c r="CC115" s="134"/>
      <c r="CD115" s="134"/>
      <c r="CE115" s="57"/>
      <c r="CF115" s="57"/>
      <c r="CG115" s="57"/>
      <c r="CH115" s="57"/>
      <c r="CI115" s="57"/>
      <c r="CJ115" s="57"/>
      <c r="CK115" s="67"/>
      <c r="CL115" s="23"/>
      <c r="CM115" s="23"/>
      <c r="CN115" s="23"/>
      <c r="CO115" s="23"/>
      <c r="CP115" s="23"/>
      <c r="CQ115" s="23"/>
      <c r="CR115" s="57"/>
      <c r="CS115" s="134"/>
      <c r="CT115" s="58"/>
      <c r="CU115" s="57"/>
      <c r="CV115" s="57"/>
      <c r="CW115" s="57"/>
      <c r="CX115" s="57"/>
      <c r="CY115" s="57"/>
      <c r="CZ115" s="57"/>
      <c r="DA115" s="67"/>
      <c r="DB115" s="23"/>
      <c r="DC115" s="23"/>
      <c r="DD115" s="57"/>
      <c r="DE115" s="57"/>
      <c r="DF115" s="57"/>
      <c r="DG115" s="57"/>
      <c r="DH115" s="57"/>
      <c r="DI115" s="57"/>
      <c r="DJ115" s="67"/>
      <c r="DK115" s="23" t="s">
        <v>849</v>
      </c>
      <c r="DL115" s="55">
        <v>0</v>
      </c>
      <c r="DM115" s="55">
        <v>3.5247111083427249</v>
      </c>
      <c r="DN115" s="55">
        <v>4.0692577057243984</v>
      </c>
      <c r="DO115" s="59">
        <v>7.5939688140671233</v>
      </c>
      <c r="DP115" s="23" t="s">
        <v>849</v>
      </c>
      <c r="DQ115" s="57"/>
      <c r="DR115" s="57"/>
      <c r="DS115" s="57"/>
      <c r="DT115" s="23" t="s">
        <v>854</v>
      </c>
      <c r="DU115" s="57"/>
      <c r="DV115" s="23" t="s">
        <v>858</v>
      </c>
      <c r="DW115" s="23" t="s">
        <v>854</v>
      </c>
      <c r="DX115" s="57"/>
      <c r="DY115" s="23" t="s">
        <v>849</v>
      </c>
      <c r="DZ115" s="23" t="s">
        <v>854</v>
      </c>
      <c r="EA115" s="56"/>
      <c r="EB115" s="57"/>
      <c r="EC115" s="57"/>
      <c r="ED115" s="23"/>
      <c r="EE115" s="57"/>
      <c r="EF115" s="57"/>
      <c r="EG115" s="57"/>
      <c r="EH115" s="23">
        <v>957</v>
      </c>
      <c r="EI115" s="23"/>
      <c r="EJ115" s="23" t="s">
        <v>921</v>
      </c>
      <c r="EK115" s="23"/>
    </row>
    <row r="116" spans="2:141" s="127" customFormat="1">
      <c r="B116" s="132" t="s">
        <v>1076</v>
      </c>
      <c r="C116" s="23" t="s">
        <v>1077</v>
      </c>
      <c r="D116" s="23" t="s">
        <v>159</v>
      </c>
      <c r="E116" s="23" t="s">
        <v>846</v>
      </c>
      <c r="F116" s="23" t="s">
        <v>847</v>
      </c>
      <c r="G116" s="23"/>
      <c r="H116" s="23" t="s">
        <v>848</v>
      </c>
      <c r="I116" s="58">
        <v>0</v>
      </c>
      <c r="J116" s="58">
        <v>0</v>
      </c>
      <c r="K116" s="58">
        <v>1</v>
      </c>
      <c r="L116" s="58">
        <v>0</v>
      </c>
      <c r="M116" s="176"/>
      <c r="N116" s="23" t="s">
        <v>849</v>
      </c>
      <c r="O116" s="23" t="s">
        <v>850</v>
      </c>
      <c r="P116" s="23" t="s">
        <v>851</v>
      </c>
      <c r="Q116" s="56">
        <v>46650</v>
      </c>
      <c r="R116" s="133">
        <v>46738</v>
      </c>
      <c r="S116" s="133">
        <v>47203</v>
      </c>
      <c r="T116" s="133" t="s">
        <v>848</v>
      </c>
      <c r="U116" s="133">
        <v>47329</v>
      </c>
      <c r="V116" s="133" t="s">
        <v>848</v>
      </c>
      <c r="W116" s="55">
        <v>0</v>
      </c>
      <c r="X116" s="55">
        <v>0</v>
      </c>
      <c r="Y116" s="55">
        <v>0</v>
      </c>
      <c r="Z116" s="55">
        <v>0.17022573244437292</v>
      </c>
      <c r="AA116" s="55">
        <v>0.34045146488874584</v>
      </c>
      <c r="AB116" s="55">
        <v>0.51067719733311878</v>
      </c>
      <c r="AC116" s="55">
        <v>0.68090292977749167</v>
      </c>
      <c r="AD116" s="59">
        <f t="shared" si="6"/>
        <v>1.7022573244437291</v>
      </c>
      <c r="AE116" s="55">
        <v>0</v>
      </c>
      <c r="AF116" s="55"/>
      <c r="AG116" s="55"/>
      <c r="AH116" s="55"/>
      <c r="AI116" s="59">
        <f t="shared" si="7"/>
        <v>1.7022573244437291</v>
      </c>
      <c r="AJ116" s="55">
        <v>0</v>
      </c>
      <c r="AK116" s="55">
        <v>0</v>
      </c>
      <c r="AL116" s="55">
        <v>0</v>
      </c>
      <c r="AM116" s="55">
        <v>0</v>
      </c>
      <c r="AN116" s="55">
        <v>0.1941544897235731</v>
      </c>
      <c r="AO116" s="55">
        <v>0.39607515903608914</v>
      </c>
      <c r="AP116" s="55">
        <v>0.60599499332521656</v>
      </c>
      <c r="AQ116" s="55">
        <v>0.82415319092229433</v>
      </c>
      <c r="AR116" s="59">
        <f t="shared" si="8"/>
        <v>2.0203778330071733</v>
      </c>
      <c r="AS116" s="55">
        <v>0</v>
      </c>
      <c r="AT116" s="55"/>
      <c r="AU116" s="55"/>
      <c r="AV116" s="55"/>
      <c r="AW116" s="59">
        <f t="shared" si="9"/>
        <v>2.0203778330071733</v>
      </c>
      <c r="AX116" s="55"/>
      <c r="AY116" s="55"/>
      <c r="AZ116" s="55"/>
      <c r="BA116" s="55"/>
      <c r="BB116" s="55"/>
      <c r="BC116" s="55"/>
      <c r="BD116" s="55"/>
      <c r="BE116" s="55"/>
      <c r="BF116" s="59">
        <f t="shared" si="10"/>
        <v>0</v>
      </c>
      <c r="BG116" s="55"/>
      <c r="BH116" s="55"/>
      <c r="BI116" s="55"/>
      <c r="BJ116" s="55"/>
      <c r="BK116" s="59">
        <f t="shared" si="11"/>
        <v>0</v>
      </c>
      <c r="BL116" s="55"/>
      <c r="BM116" s="23" t="s">
        <v>852</v>
      </c>
      <c r="BN116" s="23" t="s">
        <v>184</v>
      </c>
      <c r="BO116" s="23" t="s">
        <v>853</v>
      </c>
      <c r="BP116" s="23" t="s">
        <v>853</v>
      </c>
      <c r="BQ116" s="23" t="s">
        <v>853</v>
      </c>
      <c r="BR116" s="23"/>
      <c r="BS116" s="57"/>
      <c r="BT116" s="135" t="s">
        <v>23</v>
      </c>
      <c r="BU116" s="58">
        <v>1</v>
      </c>
      <c r="BV116" s="57">
        <v>0</v>
      </c>
      <c r="BW116" s="57">
        <v>0</v>
      </c>
      <c r="BX116" s="57">
        <v>0</v>
      </c>
      <c r="BY116" s="57">
        <v>0</v>
      </c>
      <c r="BZ116" s="57">
        <v>0</v>
      </c>
      <c r="CA116" s="57">
        <v>0</v>
      </c>
      <c r="CB116" s="67">
        <v>0</v>
      </c>
      <c r="CC116" s="134"/>
      <c r="CD116" s="134"/>
      <c r="CE116" s="57"/>
      <c r="CF116" s="57"/>
      <c r="CG116" s="57"/>
      <c r="CH116" s="57"/>
      <c r="CI116" s="57"/>
      <c r="CJ116" s="57"/>
      <c r="CK116" s="67"/>
      <c r="CL116" s="23"/>
      <c r="CM116" s="23"/>
      <c r="CN116" s="23"/>
      <c r="CO116" s="23"/>
      <c r="CP116" s="23"/>
      <c r="CQ116" s="23"/>
      <c r="CR116" s="57"/>
      <c r="CS116" s="134"/>
      <c r="CT116" s="58"/>
      <c r="CU116" s="57"/>
      <c r="CV116" s="57"/>
      <c r="CW116" s="57"/>
      <c r="CX116" s="57"/>
      <c r="CY116" s="57"/>
      <c r="CZ116" s="57"/>
      <c r="DA116" s="67"/>
      <c r="DB116" s="23"/>
      <c r="DC116" s="23"/>
      <c r="DD116" s="57"/>
      <c r="DE116" s="57"/>
      <c r="DF116" s="57"/>
      <c r="DG116" s="57"/>
      <c r="DH116" s="57"/>
      <c r="DI116" s="57"/>
      <c r="DJ116" s="67"/>
      <c r="DK116" s="23" t="s">
        <v>849</v>
      </c>
      <c r="DL116" s="55">
        <v>0</v>
      </c>
      <c r="DM116" s="55">
        <v>0</v>
      </c>
      <c r="DN116" s="55">
        <v>0</v>
      </c>
      <c r="DO116" s="59">
        <v>0</v>
      </c>
      <c r="DP116" s="23" t="s">
        <v>849</v>
      </c>
      <c r="DQ116" s="57"/>
      <c r="DR116" s="57"/>
      <c r="DS116" s="57"/>
      <c r="DT116" s="23" t="s">
        <v>854</v>
      </c>
      <c r="DU116" s="57"/>
      <c r="DV116" s="23" t="s">
        <v>858</v>
      </c>
      <c r="DW116" s="23" t="s">
        <v>854</v>
      </c>
      <c r="DX116" s="57"/>
      <c r="DY116" s="23" t="s">
        <v>849</v>
      </c>
      <c r="DZ116" s="23" t="s">
        <v>854</v>
      </c>
      <c r="EA116" s="56"/>
      <c r="EB116" s="57"/>
      <c r="EC116" s="57"/>
      <c r="ED116" s="23"/>
      <c r="EE116" s="57"/>
      <c r="EF116" s="57"/>
      <c r="EG116" s="57"/>
      <c r="EH116" s="23">
        <v>957</v>
      </c>
      <c r="EI116" s="23"/>
      <c r="EJ116" s="23" t="s">
        <v>921</v>
      </c>
      <c r="EK116" s="23"/>
    </row>
    <row r="117" spans="2:141" s="127" customFormat="1">
      <c r="B117" s="132" t="s">
        <v>1078</v>
      </c>
      <c r="C117" s="23" t="s">
        <v>1079</v>
      </c>
      <c r="D117" s="23" t="s">
        <v>159</v>
      </c>
      <c r="E117" s="23" t="s">
        <v>846</v>
      </c>
      <c r="F117" s="23" t="s">
        <v>847</v>
      </c>
      <c r="G117" s="23"/>
      <c r="H117" s="23" t="s">
        <v>848</v>
      </c>
      <c r="I117" s="58">
        <v>0</v>
      </c>
      <c r="J117" s="58">
        <v>0</v>
      </c>
      <c r="K117" s="58">
        <v>1</v>
      </c>
      <c r="L117" s="58">
        <v>0</v>
      </c>
      <c r="M117" s="176"/>
      <c r="N117" s="23" t="s">
        <v>849</v>
      </c>
      <c r="O117" s="23" t="s">
        <v>850</v>
      </c>
      <c r="P117" s="23" t="s">
        <v>851</v>
      </c>
      <c r="Q117" s="56">
        <v>46650</v>
      </c>
      <c r="R117" s="133">
        <v>46738</v>
      </c>
      <c r="S117" s="133">
        <v>47203</v>
      </c>
      <c r="T117" s="133" t="s">
        <v>848</v>
      </c>
      <c r="U117" s="133">
        <v>47329</v>
      </c>
      <c r="V117" s="133" t="s">
        <v>848</v>
      </c>
      <c r="W117" s="55">
        <v>0</v>
      </c>
      <c r="X117" s="55">
        <v>0</v>
      </c>
      <c r="Y117" s="55">
        <v>1.0520749839863386</v>
      </c>
      <c r="Z117" s="55">
        <v>0.61886763755229868</v>
      </c>
      <c r="AA117" s="55">
        <v>0</v>
      </c>
      <c r="AB117" s="55">
        <v>0</v>
      </c>
      <c r="AC117" s="55">
        <v>0</v>
      </c>
      <c r="AD117" s="59">
        <f t="shared" si="6"/>
        <v>1.6709426215386372</v>
      </c>
      <c r="AE117" s="55">
        <v>0</v>
      </c>
      <c r="AF117" s="55"/>
      <c r="AG117" s="55"/>
      <c r="AH117" s="55"/>
      <c r="AI117" s="59">
        <f t="shared" si="7"/>
        <v>1.6709426215386372</v>
      </c>
      <c r="AJ117" s="55">
        <v>0</v>
      </c>
      <c r="AK117" s="55">
        <v>0</v>
      </c>
      <c r="AL117" s="55">
        <v>0</v>
      </c>
      <c r="AM117" s="55">
        <v>1.1764371996607765</v>
      </c>
      <c r="AN117" s="55">
        <v>0.70586231969755109</v>
      </c>
      <c r="AO117" s="55">
        <v>0</v>
      </c>
      <c r="AP117" s="55">
        <v>0</v>
      </c>
      <c r="AQ117" s="55">
        <v>0</v>
      </c>
      <c r="AR117" s="59">
        <f t="shared" si="8"/>
        <v>1.8822995193583276</v>
      </c>
      <c r="AS117" s="55">
        <v>0</v>
      </c>
      <c r="AT117" s="55"/>
      <c r="AU117" s="55"/>
      <c r="AV117" s="55"/>
      <c r="AW117" s="59">
        <f t="shared" si="9"/>
        <v>1.8822995193583276</v>
      </c>
      <c r="AX117" s="55"/>
      <c r="AY117" s="55"/>
      <c r="AZ117" s="55"/>
      <c r="BA117" s="55"/>
      <c r="BB117" s="55"/>
      <c r="BC117" s="55"/>
      <c r="BD117" s="55"/>
      <c r="BE117" s="55"/>
      <c r="BF117" s="59">
        <f t="shared" si="10"/>
        <v>0</v>
      </c>
      <c r="BG117" s="55"/>
      <c r="BH117" s="55"/>
      <c r="BI117" s="55"/>
      <c r="BJ117" s="55"/>
      <c r="BK117" s="59">
        <f t="shared" si="11"/>
        <v>0</v>
      </c>
      <c r="BL117" s="55"/>
      <c r="BM117" s="23" t="s">
        <v>852</v>
      </c>
      <c r="BN117" s="23" t="s">
        <v>184</v>
      </c>
      <c r="BO117" s="23" t="s">
        <v>853</v>
      </c>
      <c r="BP117" s="23" t="s">
        <v>853</v>
      </c>
      <c r="BQ117" s="23" t="s">
        <v>853</v>
      </c>
      <c r="BR117" s="23"/>
      <c r="BS117" s="57"/>
      <c r="BT117" s="135" t="s">
        <v>23</v>
      </c>
      <c r="BU117" s="58">
        <v>1</v>
      </c>
      <c r="BV117" s="57">
        <v>0</v>
      </c>
      <c r="BW117" s="57">
        <v>0</v>
      </c>
      <c r="BX117" s="57">
        <v>0</v>
      </c>
      <c r="BY117" s="57">
        <v>0</v>
      </c>
      <c r="BZ117" s="57">
        <v>0</v>
      </c>
      <c r="CA117" s="57">
        <v>0</v>
      </c>
      <c r="CB117" s="67">
        <v>0</v>
      </c>
      <c r="CC117" s="134"/>
      <c r="CD117" s="134"/>
      <c r="CE117" s="57"/>
      <c r="CF117" s="57"/>
      <c r="CG117" s="57"/>
      <c r="CH117" s="57"/>
      <c r="CI117" s="57"/>
      <c r="CJ117" s="57"/>
      <c r="CK117" s="67"/>
      <c r="CL117" s="23"/>
      <c r="CM117" s="23"/>
      <c r="CN117" s="23"/>
      <c r="CO117" s="23"/>
      <c r="CP117" s="23"/>
      <c r="CQ117" s="23"/>
      <c r="CR117" s="57"/>
      <c r="CS117" s="134"/>
      <c r="CT117" s="58"/>
      <c r="CU117" s="57"/>
      <c r="CV117" s="57"/>
      <c r="CW117" s="57"/>
      <c r="CX117" s="57"/>
      <c r="CY117" s="57"/>
      <c r="CZ117" s="57"/>
      <c r="DA117" s="67"/>
      <c r="DB117" s="23"/>
      <c r="DC117" s="23"/>
      <c r="DD117" s="57"/>
      <c r="DE117" s="57"/>
      <c r="DF117" s="57"/>
      <c r="DG117" s="57"/>
      <c r="DH117" s="57"/>
      <c r="DI117" s="57"/>
      <c r="DJ117" s="67"/>
      <c r="DK117" s="23" t="s">
        <v>849</v>
      </c>
      <c r="DL117" s="55">
        <v>0</v>
      </c>
      <c r="DM117" s="55">
        <v>0</v>
      </c>
      <c r="DN117" s="55">
        <v>0</v>
      </c>
      <c r="DO117" s="59">
        <v>0</v>
      </c>
      <c r="DP117" s="23" t="s">
        <v>849</v>
      </c>
      <c r="DQ117" s="57"/>
      <c r="DR117" s="57"/>
      <c r="DS117" s="57"/>
      <c r="DT117" s="23" t="s">
        <v>854</v>
      </c>
      <c r="DU117" s="57"/>
      <c r="DV117" s="23" t="s">
        <v>858</v>
      </c>
      <c r="DW117" s="23" t="s">
        <v>854</v>
      </c>
      <c r="DX117" s="57"/>
      <c r="DY117" s="23" t="s">
        <v>849</v>
      </c>
      <c r="DZ117" s="23" t="s">
        <v>854</v>
      </c>
      <c r="EA117" s="56"/>
      <c r="EB117" s="57"/>
      <c r="EC117" s="57"/>
      <c r="ED117" s="23"/>
      <c r="EE117" s="57"/>
      <c r="EF117" s="57"/>
      <c r="EG117" s="57"/>
      <c r="EH117" s="23">
        <v>957</v>
      </c>
      <c r="EI117" s="23"/>
      <c r="EJ117" s="23" t="s">
        <v>921</v>
      </c>
      <c r="EK117" s="23"/>
    </row>
    <row r="118" spans="2:141" s="127" customFormat="1">
      <c r="B118" s="132" t="s">
        <v>1080</v>
      </c>
      <c r="C118" s="23" t="s">
        <v>1081</v>
      </c>
      <c r="D118" s="23" t="s">
        <v>159</v>
      </c>
      <c r="E118" s="23" t="s">
        <v>846</v>
      </c>
      <c r="F118" s="23" t="s">
        <v>847</v>
      </c>
      <c r="G118" s="23"/>
      <c r="H118" s="23" t="s">
        <v>848</v>
      </c>
      <c r="I118" s="58">
        <v>0</v>
      </c>
      <c r="J118" s="58">
        <v>0</v>
      </c>
      <c r="K118" s="58">
        <v>1</v>
      </c>
      <c r="L118" s="58">
        <v>0</v>
      </c>
      <c r="M118" s="176"/>
      <c r="N118" s="23" t="s">
        <v>849</v>
      </c>
      <c r="O118" s="23" t="s">
        <v>850</v>
      </c>
      <c r="P118" s="23" t="s">
        <v>851</v>
      </c>
      <c r="Q118" s="56">
        <v>46478</v>
      </c>
      <c r="R118" s="133">
        <v>46541</v>
      </c>
      <c r="S118" s="133">
        <v>47011</v>
      </c>
      <c r="T118" s="133" t="s">
        <v>848</v>
      </c>
      <c r="U118" s="133">
        <v>47102</v>
      </c>
      <c r="V118" s="133" t="s">
        <v>848</v>
      </c>
      <c r="W118" s="55">
        <v>0.37976683238990738</v>
      </c>
      <c r="X118" s="55">
        <v>2.0598470907394693</v>
      </c>
      <c r="Y118" s="55">
        <v>1.0097849702504187</v>
      </c>
      <c r="Z118" s="55">
        <v>3.1943515116424152E-4</v>
      </c>
      <c r="AA118" s="55">
        <v>3.1317082068028972E-4</v>
      </c>
      <c r="AB118" s="55">
        <v>7.6757582996286891E-5</v>
      </c>
      <c r="AC118" s="55">
        <v>0</v>
      </c>
      <c r="AD118" s="59">
        <f t="shared" si="6"/>
        <v>3.0703414245447291</v>
      </c>
      <c r="AE118" s="55">
        <v>0</v>
      </c>
      <c r="AF118" s="55"/>
      <c r="AG118" s="55"/>
      <c r="AH118" s="55"/>
      <c r="AI118" s="59">
        <f t="shared" si="7"/>
        <v>3.4501082569346364</v>
      </c>
      <c r="AJ118" s="55">
        <v>0</v>
      </c>
      <c r="AK118" s="55">
        <v>0.41633115847268404</v>
      </c>
      <c r="AL118" s="55">
        <v>2.258171205124289</v>
      </c>
      <c r="AM118" s="55">
        <v>1.1291482268305402</v>
      </c>
      <c r="AN118" s="55">
        <v>3.6433838693766726E-4</v>
      </c>
      <c r="AO118" s="55">
        <v>3.6433734437577573E-4</v>
      </c>
      <c r="AP118" s="55">
        <v>9.1084370397593277E-5</v>
      </c>
      <c r="AQ118" s="55">
        <v>0</v>
      </c>
      <c r="AR118" s="59">
        <f t="shared" si="8"/>
        <v>3.3881391920565402</v>
      </c>
      <c r="AS118" s="55">
        <v>0</v>
      </c>
      <c r="AT118" s="55"/>
      <c r="AU118" s="55"/>
      <c r="AV118" s="55"/>
      <c r="AW118" s="59">
        <f t="shared" si="9"/>
        <v>3.8044703505292241</v>
      </c>
      <c r="AX118" s="55"/>
      <c r="AY118" s="55"/>
      <c r="AZ118" s="55"/>
      <c r="BA118" s="55"/>
      <c r="BB118" s="55"/>
      <c r="BC118" s="55"/>
      <c r="BD118" s="55"/>
      <c r="BE118" s="55"/>
      <c r="BF118" s="59">
        <f t="shared" si="10"/>
        <v>0</v>
      </c>
      <c r="BG118" s="55"/>
      <c r="BH118" s="55"/>
      <c r="BI118" s="55"/>
      <c r="BJ118" s="55"/>
      <c r="BK118" s="59">
        <f t="shared" si="11"/>
        <v>0</v>
      </c>
      <c r="BL118" s="55"/>
      <c r="BM118" s="23" t="s">
        <v>852</v>
      </c>
      <c r="BN118" s="23" t="s">
        <v>184</v>
      </c>
      <c r="BO118" s="23" t="s">
        <v>853</v>
      </c>
      <c r="BP118" s="23" t="s">
        <v>853</v>
      </c>
      <c r="BQ118" s="23" t="s">
        <v>853</v>
      </c>
      <c r="BR118" s="23"/>
      <c r="BS118" s="57"/>
      <c r="BT118" s="135" t="s">
        <v>23</v>
      </c>
      <c r="BU118" s="58">
        <v>1</v>
      </c>
      <c r="BV118" s="57">
        <v>0</v>
      </c>
      <c r="BW118" s="57">
        <v>1</v>
      </c>
      <c r="BX118" s="57">
        <v>0</v>
      </c>
      <c r="BY118" s="57">
        <v>0</v>
      </c>
      <c r="BZ118" s="57">
        <v>0</v>
      </c>
      <c r="CA118" s="57">
        <v>0</v>
      </c>
      <c r="CB118" s="67">
        <v>1</v>
      </c>
      <c r="CC118" s="134"/>
      <c r="CD118" s="134"/>
      <c r="CE118" s="57"/>
      <c r="CF118" s="57"/>
      <c r="CG118" s="57"/>
      <c r="CH118" s="57"/>
      <c r="CI118" s="57"/>
      <c r="CJ118" s="57"/>
      <c r="CK118" s="67"/>
      <c r="CL118" s="23"/>
      <c r="CM118" s="23"/>
      <c r="CN118" s="23"/>
      <c r="CO118" s="23"/>
      <c r="CP118" s="23"/>
      <c r="CQ118" s="23"/>
      <c r="CR118" s="57"/>
      <c r="CS118" s="134"/>
      <c r="CT118" s="58"/>
      <c r="CU118" s="57"/>
      <c r="CV118" s="57"/>
      <c r="CW118" s="57"/>
      <c r="CX118" s="57"/>
      <c r="CY118" s="57"/>
      <c r="CZ118" s="57"/>
      <c r="DA118" s="67"/>
      <c r="DB118" s="23"/>
      <c r="DC118" s="23"/>
      <c r="DD118" s="57"/>
      <c r="DE118" s="57"/>
      <c r="DF118" s="57"/>
      <c r="DG118" s="57"/>
      <c r="DH118" s="57"/>
      <c r="DI118" s="57"/>
      <c r="DJ118" s="67"/>
      <c r="DK118" s="23" t="s">
        <v>849</v>
      </c>
      <c r="DL118" s="55">
        <v>0</v>
      </c>
      <c r="DM118" s="55">
        <v>0.37976683238990738</v>
      </c>
      <c r="DN118" s="55">
        <v>3.0703414245447291</v>
      </c>
      <c r="DO118" s="59">
        <v>3.4501082569346364</v>
      </c>
      <c r="DP118" s="23" t="s">
        <v>849</v>
      </c>
      <c r="DQ118" s="57"/>
      <c r="DR118" s="57"/>
      <c r="DS118" s="57"/>
      <c r="DT118" s="23" t="s">
        <v>854</v>
      </c>
      <c r="DU118" s="57"/>
      <c r="DV118" s="23" t="s">
        <v>858</v>
      </c>
      <c r="DW118" s="23" t="s">
        <v>854</v>
      </c>
      <c r="DX118" s="57"/>
      <c r="DY118" s="23" t="s">
        <v>849</v>
      </c>
      <c r="DZ118" s="23" t="s">
        <v>854</v>
      </c>
      <c r="EA118" s="56"/>
      <c r="EB118" s="57"/>
      <c r="EC118" s="57"/>
      <c r="ED118" s="23"/>
      <c r="EE118" s="57"/>
      <c r="EF118" s="57"/>
      <c r="EG118" s="57"/>
      <c r="EH118" s="23">
        <v>3287</v>
      </c>
      <c r="EI118" s="23"/>
      <c r="EJ118" s="23" t="s">
        <v>921</v>
      </c>
      <c r="EK118" s="23"/>
    </row>
    <row r="119" spans="2:141" s="127" customFormat="1">
      <c r="B119" s="132" t="s">
        <v>1082</v>
      </c>
      <c r="C119" s="23" t="s">
        <v>1083</v>
      </c>
      <c r="D119" s="23" t="s">
        <v>159</v>
      </c>
      <c r="E119" s="23" t="s">
        <v>846</v>
      </c>
      <c r="F119" s="23" t="s">
        <v>847</v>
      </c>
      <c r="G119" s="23"/>
      <c r="H119" s="23" t="s">
        <v>848</v>
      </c>
      <c r="I119" s="58">
        <v>0</v>
      </c>
      <c r="J119" s="58">
        <v>0</v>
      </c>
      <c r="K119" s="58">
        <v>1</v>
      </c>
      <c r="L119" s="58">
        <v>0</v>
      </c>
      <c r="M119" s="176"/>
      <c r="N119" s="23" t="s">
        <v>849</v>
      </c>
      <c r="O119" s="23" t="s">
        <v>850</v>
      </c>
      <c r="P119" s="23" t="s">
        <v>851</v>
      </c>
      <c r="Q119" s="56">
        <v>46619</v>
      </c>
      <c r="R119" s="133">
        <v>46709</v>
      </c>
      <c r="S119" s="133">
        <v>47172</v>
      </c>
      <c r="T119" s="133" t="s">
        <v>848</v>
      </c>
      <c r="U119" s="133">
        <v>47298</v>
      </c>
      <c r="V119" s="133" t="s">
        <v>848</v>
      </c>
      <c r="W119" s="55">
        <v>0</v>
      </c>
      <c r="X119" s="55">
        <v>0.53655824202960689</v>
      </c>
      <c r="Y119" s="55">
        <v>1.1572824823849723</v>
      </c>
      <c r="Z119" s="55">
        <v>0</v>
      </c>
      <c r="AA119" s="55">
        <v>0</v>
      </c>
      <c r="AB119" s="55">
        <v>0</v>
      </c>
      <c r="AC119" s="55">
        <v>0</v>
      </c>
      <c r="AD119" s="59">
        <f t="shared" si="6"/>
        <v>1.6938407244145792</v>
      </c>
      <c r="AE119" s="55">
        <v>0</v>
      </c>
      <c r="AF119" s="55"/>
      <c r="AG119" s="55"/>
      <c r="AH119" s="55"/>
      <c r="AI119" s="59">
        <f t="shared" si="7"/>
        <v>1.6938407244145792</v>
      </c>
      <c r="AJ119" s="55">
        <v>0</v>
      </c>
      <c r="AK119" s="55">
        <v>0</v>
      </c>
      <c r="AL119" s="55">
        <v>0.58821860004588877</v>
      </c>
      <c r="AM119" s="55">
        <v>1.2940809196268541</v>
      </c>
      <c r="AN119" s="55">
        <v>0</v>
      </c>
      <c r="AO119" s="55">
        <v>0</v>
      </c>
      <c r="AP119" s="55">
        <v>0</v>
      </c>
      <c r="AQ119" s="55">
        <v>0</v>
      </c>
      <c r="AR119" s="59">
        <f t="shared" si="8"/>
        <v>1.8822995196727428</v>
      </c>
      <c r="AS119" s="55">
        <v>0</v>
      </c>
      <c r="AT119" s="55"/>
      <c r="AU119" s="55"/>
      <c r="AV119" s="55"/>
      <c r="AW119" s="59">
        <f t="shared" si="9"/>
        <v>1.8822995196727428</v>
      </c>
      <c r="AX119" s="55"/>
      <c r="AY119" s="55"/>
      <c r="AZ119" s="55"/>
      <c r="BA119" s="55"/>
      <c r="BB119" s="55"/>
      <c r="BC119" s="55"/>
      <c r="BD119" s="55"/>
      <c r="BE119" s="55"/>
      <c r="BF119" s="59">
        <f t="shared" si="10"/>
        <v>0</v>
      </c>
      <c r="BG119" s="55"/>
      <c r="BH119" s="55"/>
      <c r="BI119" s="55"/>
      <c r="BJ119" s="55"/>
      <c r="BK119" s="59">
        <f t="shared" si="11"/>
        <v>0</v>
      </c>
      <c r="BL119" s="55"/>
      <c r="BM119" s="23" t="s">
        <v>852</v>
      </c>
      <c r="BN119" s="23" t="s">
        <v>184</v>
      </c>
      <c r="BO119" s="23" t="s">
        <v>853</v>
      </c>
      <c r="BP119" s="23" t="s">
        <v>853</v>
      </c>
      <c r="BQ119" s="23" t="s">
        <v>853</v>
      </c>
      <c r="BR119" s="23"/>
      <c r="BS119" s="57"/>
      <c r="BT119" s="135" t="s">
        <v>23</v>
      </c>
      <c r="BU119" s="58">
        <v>1</v>
      </c>
      <c r="BV119" s="57">
        <v>0</v>
      </c>
      <c r="BW119" s="57">
        <v>1</v>
      </c>
      <c r="BX119" s="57">
        <v>0</v>
      </c>
      <c r="BY119" s="57">
        <v>0</v>
      </c>
      <c r="BZ119" s="57">
        <v>0</v>
      </c>
      <c r="CA119" s="57">
        <v>0</v>
      </c>
      <c r="CB119" s="67">
        <v>1</v>
      </c>
      <c r="CC119" s="134"/>
      <c r="CD119" s="134"/>
      <c r="CE119" s="57"/>
      <c r="CF119" s="57"/>
      <c r="CG119" s="57"/>
      <c r="CH119" s="57"/>
      <c r="CI119" s="57"/>
      <c r="CJ119" s="57"/>
      <c r="CK119" s="67"/>
      <c r="CL119" s="23"/>
      <c r="CM119" s="23"/>
      <c r="CN119" s="23"/>
      <c r="CO119" s="23"/>
      <c r="CP119" s="23"/>
      <c r="CQ119" s="23"/>
      <c r="CR119" s="57"/>
      <c r="CS119" s="134"/>
      <c r="CT119" s="58"/>
      <c r="CU119" s="57"/>
      <c r="CV119" s="57"/>
      <c r="CW119" s="57"/>
      <c r="CX119" s="57"/>
      <c r="CY119" s="57"/>
      <c r="CZ119" s="57"/>
      <c r="DA119" s="67"/>
      <c r="DB119" s="23"/>
      <c r="DC119" s="23"/>
      <c r="DD119" s="57"/>
      <c r="DE119" s="57"/>
      <c r="DF119" s="57"/>
      <c r="DG119" s="57"/>
      <c r="DH119" s="57"/>
      <c r="DI119" s="57"/>
      <c r="DJ119" s="67"/>
      <c r="DK119" s="23" t="s">
        <v>849</v>
      </c>
      <c r="DL119" s="55">
        <v>0</v>
      </c>
      <c r="DM119" s="55">
        <v>0</v>
      </c>
      <c r="DN119" s="55">
        <v>0</v>
      </c>
      <c r="DO119" s="59">
        <v>0</v>
      </c>
      <c r="DP119" s="23" t="s">
        <v>849</v>
      </c>
      <c r="DQ119" s="57"/>
      <c r="DR119" s="57"/>
      <c r="DS119" s="57"/>
      <c r="DT119" s="23" t="s">
        <v>854</v>
      </c>
      <c r="DU119" s="57"/>
      <c r="DV119" s="23" t="s">
        <v>858</v>
      </c>
      <c r="DW119" s="23" t="s">
        <v>854</v>
      </c>
      <c r="DX119" s="57"/>
      <c r="DY119" s="23" t="s">
        <v>849</v>
      </c>
      <c r="DZ119" s="23" t="s">
        <v>854</v>
      </c>
      <c r="EA119" s="56"/>
      <c r="EB119" s="57"/>
      <c r="EC119" s="57"/>
      <c r="ED119" s="23"/>
      <c r="EE119" s="57"/>
      <c r="EF119" s="57"/>
      <c r="EG119" s="57"/>
      <c r="EH119" s="23">
        <v>957</v>
      </c>
      <c r="EI119" s="23"/>
      <c r="EJ119" s="23" t="s">
        <v>921</v>
      </c>
      <c r="EK119" s="23"/>
    </row>
    <row r="120" spans="2:141" s="127" customFormat="1">
      <c r="B120" s="132" t="s">
        <v>1084</v>
      </c>
      <c r="C120" s="23" t="s">
        <v>1085</v>
      </c>
      <c r="D120" s="23" t="s">
        <v>159</v>
      </c>
      <c r="E120" s="23" t="s">
        <v>846</v>
      </c>
      <c r="F120" s="23" t="s">
        <v>847</v>
      </c>
      <c r="G120" s="23"/>
      <c r="H120" s="23" t="s">
        <v>848</v>
      </c>
      <c r="I120" s="58">
        <v>0</v>
      </c>
      <c r="J120" s="58">
        <v>0</v>
      </c>
      <c r="K120" s="58">
        <v>1</v>
      </c>
      <c r="L120" s="58">
        <v>0</v>
      </c>
      <c r="M120" s="176"/>
      <c r="N120" s="23" t="s">
        <v>849</v>
      </c>
      <c r="O120" s="23" t="s">
        <v>850</v>
      </c>
      <c r="P120" s="23" t="s">
        <v>851</v>
      </c>
      <c r="Q120" s="56">
        <v>46478</v>
      </c>
      <c r="R120" s="133">
        <v>46540</v>
      </c>
      <c r="S120" s="133">
        <v>47010</v>
      </c>
      <c r="T120" s="133" t="s">
        <v>848</v>
      </c>
      <c r="U120" s="133">
        <v>47102</v>
      </c>
      <c r="V120" s="133" t="s">
        <v>848</v>
      </c>
      <c r="W120" s="55">
        <v>0.7595337027564999</v>
      </c>
      <c r="X120" s="55">
        <v>4.1202307395434374</v>
      </c>
      <c r="Y120" s="55">
        <v>2.0197769545824422</v>
      </c>
      <c r="Z120" s="55">
        <v>3.1943515116424152E-4</v>
      </c>
      <c r="AA120" s="55">
        <v>3.1317082068028972E-4</v>
      </c>
      <c r="AB120" s="55">
        <v>7.6757582996286891E-5</v>
      </c>
      <c r="AC120" s="55">
        <v>0</v>
      </c>
      <c r="AD120" s="59">
        <f t="shared" si="6"/>
        <v>6.1407170576807202</v>
      </c>
      <c r="AE120" s="55">
        <v>0</v>
      </c>
      <c r="AF120" s="55"/>
      <c r="AG120" s="55"/>
      <c r="AH120" s="55"/>
      <c r="AI120" s="59">
        <f t="shared" si="7"/>
        <v>6.9002507604372205</v>
      </c>
      <c r="AJ120" s="55">
        <v>0</v>
      </c>
      <c r="AK120" s="55">
        <v>0.83266235857848592</v>
      </c>
      <c r="AL120" s="55">
        <v>4.5169306286540012</v>
      </c>
      <c r="AM120" s="55">
        <v>2.2585279381751695</v>
      </c>
      <c r="AN120" s="55">
        <v>3.6433838693766726E-4</v>
      </c>
      <c r="AO120" s="55">
        <v>3.6433734437577573E-4</v>
      </c>
      <c r="AP120" s="55">
        <v>9.1084370397593277E-5</v>
      </c>
      <c r="AQ120" s="55">
        <v>0</v>
      </c>
      <c r="AR120" s="59">
        <f t="shared" si="8"/>
        <v>6.7762783269308811</v>
      </c>
      <c r="AS120" s="55">
        <v>0</v>
      </c>
      <c r="AT120" s="55"/>
      <c r="AU120" s="55"/>
      <c r="AV120" s="55"/>
      <c r="AW120" s="59">
        <f t="shared" si="9"/>
        <v>7.6089406855093671</v>
      </c>
      <c r="AX120" s="55"/>
      <c r="AY120" s="55"/>
      <c r="AZ120" s="55"/>
      <c r="BA120" s="55"/>
      <c r="BB120" s="55"/>
      <c r="BC120" s="55"/>
      <c r="BD120" s="55"/>
      <c r="BE120" s="55"/>
      <c r="BF120" s="59">
        <f t="shared" si="10"/>
        <v>0</v>
      </c>
      <c r="BG120" s="55"/>
      <c r="BH120" s="55"/>
      <c r="BI120" s="55"/>
      <c r="BJ120" s="55"/>
      <c r="BK120" s="59">
        <f t="shared" si="11"/>
        <v>0</v>
      </c>
      <c r="BL120" s="55"/>
      <c r="BM120" s="23" t="s">
        <v>852</v>
      </c>
      <c r="BN120" s="23" t="s">
        <v>184</v>
      </c>
      <c r="BO120" s="23" t="s">
        <v>853</v>
      </c>
      <c r="BP120" s="23" t="s">
        <v>853</v>
      </c>
      <c r="BQ120" s="23" t="s">
        <v>853</v>
      </c>
      <c r="BR120" s="23"/>
      <c r="BS120" s="57"/>
      <c r="BT120" s="135" t="s">
        <v>23</v>
      </c>
      <c r="BU120" s="58">
        <v>1</v>
      </c>
      <c r="BV120" s="57">
        <v>0</v>
      </c>
      <c r="BW120" s="57">
        <v>2</v>
      </c>
      <c r="BX120" s="57">
        <v>0</v>
      </c>
      <c r="BY120" s="57">
        <v>0</v>
      </c>
      <c r="BZ120" s="57">
        <v>0</v>
      </c>
      <c r="CA120" s="57">
        <v>0</v>
      </c>
      <c r="CB120" s="67">
        <v>2</v>
      </c>
      <c r="CC120" s="134"/>
      <c r="CD120" s="134"/>
      <c r="CE120" s="57"/>
      <c r="CF120" s="57"/>
      <c r="CG120" s="57"/>
      <c r="CH120" s="57"/>
      <c r="CI120" s="57"/>
      <c r="CJ120" s="57"/>
      <c r="CK120" s="67"/>
      <c r="CL120" s="23"/>
      <c r="CM120" s="23"/>
      <c r="CN120" s="23"/>
      <c r="CO120" s="23"/>
      <c r="CP120" s="23"/>
      <c r="CQ120" s="23"/>
      <c r="CR120" s="57"/>
      <c r="CS120" s="134"/>
      <c r="CT120" s="58"/>
      <c r="CU120" s="57"/>
      <c r="CV120" s="57"/>
      <c r="CW120" s="57"/>
      <c r="CX120" s="57"/>
      <c r="CY120" s="57"/>
      <c r="CZ120" s="57"/>
      <c r="DA120" s="67"/>
      <c r="DB120" s="23"/>
      <c r="DC120" s="23"/>
      <c r="DD120" s="57"/>
      <c r="DE120" s="57"/>
      <c r="DF120" s="57"/>
      <c r="DG120" s="57"/>
      <c r="DH120" s="57"/>
      <c r="DI120" s="57"/>
      <c r="DJ120" s="67"/>
      <c r="DK120" s="23" t="s">
        <v>849</v>
      </c>
      <c r="DL120" s="55">
        <v>0</v>
      </c>
      <c r="DM120" s="55">
        <v>0.7595337027564999</v>
      </c>
      <c r="DN120" s="55">
        <v>6.1407170576807202</v>
      </c>
      <c r="DO120" s="59">
        <v>6.9002507604372205</v>
      </c>
      <c r="DP120" s="23" t="s">
        <v>849</v>
      </c>
      <c r="DQ120" s="57"/>
      <c r="DR120" s="57"/>
      <c r="DS120" s="57"/>
      <c r="DT120" s="23" t="s">
        <v>854</v>
      </c>
      <c r="DU120" s="57"/>
      <c r="DV120" s="23" t="s">
        <v>858</v>
      </c>
      <c r="DW120" s="23" t="s">
        <v>854</v>
      </c>
      <c r="DX120" s="57"/>
      <c r="DY120" s="23" t="s">
        <v>849</v>
      </c>
      <c r="DZ120" s="23" t="s">
        <v>854</v>
      </c>
      <c r="EA120" s="56"/>
      <c r="EB120" s="57"/>
      <c r="EC120" s="57"/>
      <c r="ED120" s="23"/>
      <c r="EE120" s="57"/>
      <c r="EF120" s="57"/>
      <c r="EG120" s="57"/>
      <c r="EH120" s="23">
        <v>3287</v>
      </c>
      <c r="EI120" s="23"/>
      <c r="EJ120" s="23" t="s">
        <v>921</v>
      </c>
      <c r="EK120" s="23"/>
    </row>
    <row r="121" spans="2:141" s="127" customFormat="1">
      <c r="B121" s="132" t="s">
        <v>1086</v>
      </c>
      <c r="C121" s="23" t="s">
        <v>1087</v>
      </c>
      <c r="D121" s="23" t="s">
        <v>159</v>
      </c>
      <c r="E121" s="23" t="s">
        <v>846</v>
      </c>
      <c r="F121" s="23" t="s">
        <v>847</v>
      </c>
      <c r="G121" s="23"/>
      <c r="H121" s="23" t="s">
        <v>848</v>
      </c>
      <c r="I121" s="58">
        <v>0</v>
      </c>
      <c r="J121" s="58">
        <v>0</v>
      </c>
      <c r="K121" s="58">
        <v>1</v>
      </c>
      <c r="L121" s="58">
        <v>0</v>
      </c>
      <c r="M121" s="176"/>
      <c r="N121" s="23" t="s">
        <v>849</v>
      </c>
      <c r="O121" s="23" t="s">
        <v>850</v>
      </c>
      <c r="P121" s="23" t="s">
        <v>851</v>
      </c>
      <c r="Q121" s="56">
        <v>46338</v>
      </c>
      <c r="R121" s="133">
        <v>46406</v>
      </c>
      <c r="S121" s="133">
        <v>46882</v>
      </c>
      <c r="T121" s="133" t="s">
        <v>848</v>
      </c>
      <c r="U121" s="133">
        <v>46988</v>
      </c>
      <c r="V121" s="133" t="s">
        <v>848</v>
      </c>
      <c r="W121" s="55">
        <v>1.2955075941218026</v>
      </c>
      <c r="X121" s="55">
        <v>1.9385786092309643</v>
      </c>
      <c r="Y121" s="55">
        <v>0.31697842616425032</v>
      </c>
      <c r="Z121" s="55">
        <v>3.1943515116424152E-4</v>
      </c>
      <c r="AA121" s="55">
        <v>2.8707325229026555E-4</v>
      </c>
      <c r="AB121" s="55">
        <v>0</v>
      </c>
      <c r="AC121" s="55">
        <v>0</v>
      </c>
      <c r="AD121" s="59">
        <f t="shared" si="6"/>
        <v>2.2561635437986687</v>
      </c>
      <c r="AE121" s="55">
        <v>0</v>
      </c>
      <c r="AF121" s="55"/>
      <c r="AG121" s="55"/>
      <c r="AH121" s="55"/>
      <c r="AI121" s="59">
        <f t="shared" si="7"/>
        <v>3.5516711379204713</v>
      </c>
      <c r="AJ121" s="55">
        <v>0</v>
      </c>
      <c r="AK121" s="55">
        <v>1.4202403461003872</v>
      </c>
      <c r="AL121" s="55">
        <v>2.1252268743228484</v>
      </c>
      <c r="AM121" s="55">
        <v>0.35444737086761974</v>
      </c>
      <c r="AN121" s="55">
        <v>3.6433838693766726E-4</v>
      </c>
      <c r="AO121" s="55">
        <v>3.3397589901112772E-4</v>
      </c>
      <c r="AP121" s="55">
        <v>0</v>
      </c>
      <c r="AQ121" s="55">
        <v>0</v>
      </c>
      <c r="AR121" s="59">
        <f t="shared" si="8"/>
        <v>2.4803725594764172</v>
      </c>
      <c r="AS121" s="55">
        <v>0</v>
      </c>
      <c r="AT121" s="55"/>
      <c r="AU121" s="55"/>
      <c r="AV121" s="55"/>
      <c r="AW121" s="59">
        <f t="shared" si="9"/>
        <v>3.9006129055768044</v>
      </c>
      <c r="AX121" s="55"/>
      <c r="AY121" s="55"/>
      <c r="AZ121" s="55"/>
      <c r="BA121" s="55"/>
      <c r="BB121" s="55"/>
      <c r="BC121" s="55"/>
      <c r="BD121" s="55"/>
      <c r="BE121" s="55"/>
      <c r="BF121" s="59">
        <f t="shared" si="10"/>
        <v>0</v>
      </c>
      <c r="BG121" s="55"/>
      <c r="BH121" s="55"/>
      <c r="BI121" s="55"/>
      <c r="BJ121" s="55"/>
      <c r="BK121" s="59">
        <f t="shared" si="11"/>
        <v>0</v>
      </c>
      <c r="BL121" s="55"/>
      <c r="BM121" s="23" t="s">
        <v>852</v>
      </c>
      <c r="BN121" s="23" t="s">
        <v>184</v>
      </c>
      <c r="BO121" s="23" t="s">
        <v>853</v>
      </c>
      <c r="BP121" s="23" t="s">
        <v>853</v>
      </c>
      <c r="BQ121" s="23" t="s">
        <v>853</v>
      </c>
      <c r="BR121" s="23"/>
      <c r="BS121" s="57"/>
      <c r="BT121" s="135" t="s">
        <v>23</v>
      </c>
      <c r="BU121" s="58">
        <v>1</v>
      </c>
      <c r="BV121" s="57">
        <v>0</v>
      </c>
      <c r="BW121" s="57">
        <v>2</v>
      </c>
      <c r="BX121" s="57">
        <v>0</v>
      </c>
      <c r="BY121" s="57">
        <v>0</v>
      </c>
      <c r="BZ121" s="57">
        <v>0</v>
      </c>
      <c r="CA121" s="57">
        <v>0</v>
      </c>
      <c r="CB121" s="67">
        <v>2</v>
      </c>
      <c r="CC121" s="134"/>
      <c r="CD121" s="134"/>
      <c r="CE121" s="57"/>
      <c r="CF121" s="57"/>
      <c r="CG121" s="57"/>
      <c r="CH121" s="57"/>
      <c r="CI121" s="57"/>
      <c r="CJ121" s="57"/>
      <c r="CK121" s="67"/>
      <c r="CL121" s="23"/>
      <c r="CM121" s="23"/>
      <c r="CN121" s="23"/>
      <c r="CO121" s="23"/>
      <c r="CP121" s="23"/>
      <c r="CQ121" s="23"/>
      <c r="CR121" s="57"/>
      <c r="CS121" s="134"/>
      <c r="CT121" s="58"/>
      <c r="CU121" s="57"/>
      <c r="CV121" s="57"/>
      <c r="CW121" s="57"/>
      <c r="CX121" s="57"/>
      <c r="CY121" s="57"/>
      <c r="CZ121" s="57"/>
      <c r="DA121" s="67"/>
      <c r="DB121" s="23"/>
      <c r="DC121" s="23"/>
      <c r="DD121" s="57"/>
      <c r="DE121" s="57"/>
      <c r="DF121" s="57"/>
      <c r="DG121" s="57"/>
      <c r="DH121" s="57"/>
      <c r="DI121" s="57"/>
      <c r="DJ121" s="67"/>
      <c r="DK121" s="23" t="s">
        <v>849</v>
      </c>
      <c r="DL121" s="55">
        <v>0</v>
      </c>
      <c r="DM121" s="55">
        <v>1.2955075941218026</v>
      </c>
      <c r="DN121" s="55">
        <v>2.2561635437986687</v>
      </c>
      <c r="DO121" s="59">
        <v>3.5516711379204713</v>
      </c>
      <c r="DP121" s="23" t="s">
        <v>849</v>
      </c>
      <c r="DQ121" s="57"/>
      <c r="DR121" s="57"/>
      <c r="DS121" s="57"/>
      <c r="DT121" s="23" t="s">
        <v>854</v>
      </c>
      <c r="DU121" s="57"/>
      <c r="DV121" s="23" t="s">
        <v>858</v>
      </c>
      <c r="DW121" s="23" t="s">
        <v>854</v>
      </c>
      <c r="DX121" s="57"/>
      <c r="DY121" s="23" t="s">
        <v>849</v>
      </c>
      <c r="DZ121" s="23" t="s">
        <v>854</v>
      </c>
      <c r="EA121" s="56"/>
      <c r="EB121" s="57"/>
      <c r="EC121" s="57"/>
      <c r="ED121" s="23"/>
      <c r="EE121" s="57"/>
      <c r="EF121" s="57"/>
      <c r="EG121" s="57"/>
      <c r="EH121" s="23">
        <v>957</v>
      </c>
      <c r="EI121" s="23"/>
      <c r="EJ121" s="23" t="s">
        <v>921</v>
      </c>
      <c r="EK121" s="23"/>
    </row>
    <row r="122" spans="2:141" s="127" customFormat="1">
      <c r="B122" s="132" t="s">
        <v>1088</v>
      </c>
      <c r="C122" s="23" t="s">
        <v>1089</v>
      </c>
      <c r="D122" s="23" t="s">
        <v>159</v>
      </c>
      <c r="E122" s="23" t="s">
        <v>846</v>
      </c>
      <c r="F122" s="23" t="s">
        <v>847</v>
      </c>
      <c r="G122" s="23"/>
      <c r="H122" s="23" t="s">
        <v>848</v>
      </c>
      <c r="I122" s="58">
        <v>0</v>
      </c>
      <c r="J122" s="58">
        <v>0</v>
      </c>
      <c r="K122" s="58">
        <v>1</v>
      </c>
      <c r="L122" s="58">
        <v>0</v>
      </c>
      <c r="M122" s="176"/>
      <c r="N122" s="23" t="s">
        <v>849</v>
      </c>
      <c r="O122" s="23" t="s">
        <v>850</v>
      </c>
      <c r="P122" s="23" t="s">
        <v>863</v>
      </c>
      <c r="Q122" s="56">
        <v>45807</v>
      </c>
      <c r="R122" s="133">
        <v>45835</v>
      </c>
      <c r="S122" s="133">
        <v>46133</v>
      </c>
      <c r="T122" s="133" t="s">
        <v>848</v>
      </c>
      <c r="U122" s="133">
        <v>46239</v>
      </c>
      <c r="V122" s="133" t="s">
        <v>848</v>
      </c>
      <c r="W122" s="55">
        <v>0.90646248790244777</v>
      </c>
      <c r="X122" s="55">
        <v>4.4716351794135273E-2</v>
      </c>
      <c r="Y122" s="55">
        <v>0</v>
      </c>
      <c r="Z122" s="55">
        <v>0</v>
      </c>
      <c r="AA122" s="55">
        <v>0</v>
      </c>
      <c r="AB122" s="55">
        <v>0</v>
      </c>
      <c r="AC122" s="55">
        <v>0</v>
      </c>
      <c r="AD122" s="59">
        <f t="shared" si="6"/>
        <v>4.4716351794135273E-2</v>
      </c>
      <c r="AE122" s="55">
        <v>0</v>
      </c>
      <c r="AF122" s="55"/>
      <c r="AG122" s="55"/>
      <c r="AH122" s="55"/>
      <c r="AI122" s="59">
        <f t="shared" si="7"/>
        <v>0.95117883969658301</v>
      </c>
      <c r="AJ122" s="55">
        <v>0</v>
      </c>
      <c r="AK122" s="55">
        <v>0.99373759242089832</v>
      </c>
      <c r="AL122" s="55">
        <v>4.902168635414296E-2</v>
      </c>
      <c r="AM122" s="55">
        <v>0</v>
      </c>
      <c r="AN122" s="55">
        <v>0</v>
      </c>
      <c r="AO122" s="55">
        <v>0</v>
      </c>
      <c r="AP122" s="55">
        <v>0</v>
      </c>
      <c r="AQ122" s="55">
        <v>0</v>
      </c>
      <c r="AR122" s="59">
        <f t="shared" si="8"/>
        <v>4.902168635414296E-2</v>
      </c>
      <c r="AS122" s="55">
        <v>0</v>
      </c>
      <c r="AT122" s="55"/>
      <c r="AU122" s="55"/>
      <c r="AV122" s="55"/>
      <c r="AW122" s="59">
        <f t="shared" si="9"/>
        <v>1.0427592787750413</v>
      </c>
      <c r="AX122" s="55"/>
      <c r="AY122" s="55"/>
      <c r="AZ122" s="55"/>
      <c r="BA122" s="55"/>
      <c r="BB122" s="55"/>
      <c r="BC122" s="55"/>
      <c r="BD122" s="55"/>
      <c r="BE122" s="55"/>
      <c r="BF122" s="59">
        <f t="shared" si="10"/>
        <v>0</v>
      </c>
      <c r="BG122" s="55"/>
      <c r="BH122" s="55"/>
      <c r="BI122" s="55"/>
      <c r="BJ122" s="55"/>
      <c r="BK122" s="59">
        <f t="shared" si="11"/>
        <v>0</v>
      </c>
      <c r="BL122" s="55"/>
      <c r="BM122" s="23" t="s">
        <v>852</v>
      </c>
      <c r="BN122" s="23" t="s">
        <v>184</v>
      </c>
      <c r="BO122" s="23" t="s">
        <v>853</v>
      </c>
      <c r="BP122" s="23" t="s">
        <v>853</v>
      </c>
      <c r="BQ122" s="23" t="s">
        <v>853</v>
      </c>
      <c r="BR122" s="23"/>
      <c r="BS122" s="57"/>
      <c r="BT122" s="135" t="s">
        <v>23</v>
      </c>
      <c r="BU122" s="58">
        <v>1</v>
      </c>
      <c r="BV122" s="57">
        <v>0</v>
      </c>
      <c r="BW122" s="57">
        <v>0</v>
      </c>
      <c r="BX122" s="57">
        <v>0</v>
      </c>
      <c r="BY122" s="57">
        <v>0</v>
      </c>
      <c r="BZ122" s="57">
        <v>0</v>
      </c>
      <c r="CA122" s="57">
        <v>0</v>
      </c>
      <c r="CB122" s="67">
        <v>0</v>
      </c>
      <c r="CC122" s="134"/>
      <c r="CD122" s="134"/>
      <c r="CE122" s="57"/>
      <c r="CF122" s="57"/>
      <c r="CG122" s="57"/>
      <c r="CH122" s="57"/>
      <c r="CI122" s="57"/>
      <c r="CJ122" s="57"/>
      <c r="CK122" s="67"/>
      <c r="CL122" s="23"/>
      <c r="CM122" s="23"/>
      <c r="CN122" s="23"/>
      <c r="CO122" s="23"/>
      <c r="CP122" s="23"/>
      <c r="CQ122" s="23"/>
      <c r="CR122" s="57"/>
      <c r="CS122" s="134"/>
      <c r="CT122" s="58"/>
      <c r="CU122" s="57"/>
      <c r="CV122" s="57"/>
      <c r="CW122" s="57"/>
      <c r="CX122" s="57"/>
      <c r="CY122" s="57"/>
      <c r="CZ122" s="57"/>
      <c r="DA122" s="67"/>
      <c r="DB122" s="23"/>
      <c r="DC122" s="23"/>
      <c r="DD122" s="57"/>
      <c r="DE122" s="57"/>
      <c r="DF122" s="57"/>
      <c r="DG122" s="57"/>
      <c r="DH122" s="57"/>
      <c r="DI122" s="57"/>
      <c r="DJ122" s="67"/>
      <c r="DK122" s="23" t="s">
        <v>849</v>
      </c>
      <c r="DL122" s="55">
        <v>0</v>
      </c>
      <c r="DM122" s="55">
        <v>0.90646248790244777</v>
      </c>
      <c r="DN122" s="55">
        <v>4.4716351794135273E-2</v>
      </c>
      <c r="DO122" s="59">
        <v>0.95117883969658301</v>
      </c>
      <c r="DP122" s="23" t="s">
        <v>849</v>
      </c>
      <c r="DQ122" s="57"/>
      <c r="DR122" s="57"/>
      <c r="DS122" s="57"/>
      <c r="DT122" s="23" t="s">
        <v>854</v>
      </c>
      <c r="DU122" s="57"/>
      <c r="DV122" s="23" t="s">
        <v>858</v>
      </c>
      <c r="DW122" s="23" t="s">
        <v>854</v>
      </c>
      <c r="DX122" s="57"/>
      <c r="DY122" s="23" t="s">
        <v>849</v>
      </c>
      <c r="DZ122" s="23" t="s">
        <v>854</v>
      </c>
      <c r="EA122" s="56"/>
      <c r="EB122" s="57"/>
      <c r="EC122" s="57"/>
      <c r="ED122" s="23"/>
      <c r="EE122" s="57"/>
      <c r="EF122" s="57"/>
      <c r="EG122" s="57"/>
      <c r="EH122" s="23">
        <v>957</v>
      </c>
      <c r="EI122" s="23"/>
      <c r="EJ122" s="23" t="s">
        <v>921</v>
      </c>
      <c r="EK122" s="23"/>
    </row>
    <row r="123" spans="2:141" s="127" customFormat="1">
      <c r="B123" s="132" t="s">
        <v>1090</v>
      </c>
      <c r="C123" s="23" t="s">
        <v>1091</v>
      </c>
      <c r="D123" s="23" t="s">
        <v>159</v>
      </c>
      <c r="E123" s="23" t="s">
        <v>846</v>
      </c>
      <c r="F123" s="23" t="s">
        <v>847</v>
      </c>
      <c r="G123" s="23"/>
      <c r="H123" s="23" t="s">
        <v>848</v>
      </c>
      <c r="I123" s="58">
        <v>0</v>
      </c>
      <c r="J123" s="58">
        <v>0</v>
      </c>
      <c r="K123" s="58">
        <v>1</v>
      </c>
      <c r="L123" s="58">
        <v>0</v>
      </c>
      <c r="M123" s="176"/>
      <c r="N123" s="23" t="s">
        <v>849</v>
      </c>
      <c r="O123" s="23" t="s">
        <v>850</v>
      </c>
      <c r="P123" s="23" t="s">
        <v>851</v>
      </c>
      <c r="Q123" s="56">
        <v>46496</v>
      </c>
      <c r="R123" s="133">
        <v>46552</v>
      </c>
      <c r="S123" s="133">
        <v>47022</v>
      </c>
      <c r="T123" s="133" t="s">
        <v>848</v>
      </c>
      <c r="U123" s="133">
        <v>47115</v>
      </c>
      <c r="V123" s="133" t="s">
        <v>848</v>
      </c>
      <c r="W123" s="55">
        <v>0.18988340670078244</v>
      </c>
      <c r="X123" s="55">
        <v>0.69752571482277714</v>
      </c>
      <c r="Y123" s="55">
        <v>0.41030924368095667</v>
      </c>
      <c r="Z123" s="55">
        <v>0</v>
      </c>
      <c r="AA123" s="55">
        <v>0</v>
      </c>
      <c r="AB123" s="55">
        <v>0</v>
      </c>
      <c r="AC123" s="55">
        <v>0</v>
      </c>
      <c r="AD123" s="59">
        <f t="shared" si="6"/>
        <v>1.1078349585037337</v>
      </c>
      <c r="AE123" s="55">
        <v>0</v>
      </c>
      <c r="AF123" s="55"/>
      <c r="AG123" s="55"/>
      <c r="AH123" s="55"/>
      <c r="AI123" s="59">
        <f t="shared" si="7"/>
        <v>1.2977183652045161</v>
      </c>
      <c r="AJ123" s="55">
        <v>0</v>
      </c>
      <c r="AK123" s="55">
        <v>0.20816556882806256</v>
      </c>
      <c r="AL123" s="55">
        <v>0.76468418026168705</v>
      </c>
      <c r="AM123" s="55">
        <v>0.45881050778527382</v>
      </c>
      <c r="AN123" s="55">
        <v>0</v>
      </c>
      <c r="AO123" s="55">
        <v>0</v>
      </c>
      <c r="AP123" s="55">
        <v>0</v>
      </c>
      <c r="AQ123" s="55">
        <v>0</v>
      </c>
      <c r="AR123" s="59">
        <f t="shared" si="8"/>
        <v>1.2234946880469608</v>
      </c>
      <c r="AS123" s="55">
        <v>0</v>
      </c>
      <c r="AT123" s="55"/>
      <c r="AU123" s="55"/>
      <c r="AV123" s="55"/>
      <c r="AW123" s="59">
        <f t="shared" si="9"/>
        <v>1.4316602568750234</v>
      </c>
      <c r="AX123" s="55"/>
      <c r="AY123" s="55"/>
      <c r="AZ123" s="55"/>
      <c r="BA123" s="55"/>
      <c r="BB123" s="55"/>
      <c r="BC123" s="55"/>
      <c r="BD123" s="55"/>
      <c r="BE123" s="55"/>
      <c r="BF123" s="59">
        <f t="shared" si="10"/>
        <v>0</v>
      </c>
      <c r="BG123" s="55"/>
      <c r="BH123" s="55"/>
      <c r="BI123" s="55"/>
      <c r="BJ123" s="55"/>
      <c r="BK123" s="59">
        <f t="shared" si="11"/>
        <v>0</v>
      </c>
      <c r="BL123" s="55"/>
      <c r="BM123" s="23" t="s">
        <v>852</v>
      </c>
      <c r="BN123" s="23" t="s">
        <v>184</v>
      </c>
      <c r="BO123" s="23" t="s">
        <v>853</v>
      </c>
      <c r="BP123" s="23" t="s">
        <v>853</v>
      </c>
      <c r="BQ123" s="23" t="s">
        <v>853</v>
      </c>
      <c r="BR123" s="23"/>
      <c r="BS123" s="57"/>
      <c r="BT123" s="135" t="s">
        <v>23</v>
      </c>
      <c r="BU123" s="58">
        <v>1</v>
      </c>
      <c r="BV123" s="57">
        <v>0</v>
      </c>
      <c r="BW123" s="57">
        <v>0</v>
      </c>
      <c r="BX123" s="57">
        <v>0</v>
      </c>
      <c r="BY123" s="57">
        <v>0</v>
      </c>
      <c r="BZ123" s="57">
        <v>0</v>
      </c>
      <c r="CA123" s="57">
        <v>1</v>
      </c>
      <c r="CB123" s="67">
        <v>1</v>
      </c>
      <c r="CC123" s="134"/>
      <c r="CD123" s="134"/>
      <c r="CE123" s="57"/>
      <c r="CF123" s="57"/>
      <c r="CG123" s="57"/>
      <c r="CH123" s="57"/>
      <c r="CI123" s="57"/>
      <c r="CJ123" s="57"/>
      <c r="CK123" s="67"/>
      <c r="CL123" s="23"/>
      <c r="CM123" s="23"/>
      <c r="CN123" s="23"/>
      <c r="CO123" s="23"/>
      <c r="CP123" s="23"/>
      <c r="CQ123" s="23"/>
      <c r="CR123" s="57"/>
      <c r="CS123" s="134"/>
      <c r="CT123" s="58"/>
      <c r="CU123" s="57"/>
      <c r="CV123" s="57"/>
      <c r="CW123" s="57"/>
      <c r="CX123" s="57"/>
      <c r="CY123" s="57"/>
      <c r="CZ123" s="57"/>
      <c r="DA123" s="67"/>
      <c r="DB123" s="23"/>
      <c r="DC123" s="23"/>
      <c r="DD123" s="57"/>
      <c r="DE123" s="57"/>
      <c r="DF123" s="57"/>
      <c r="DG123" s="57"/>
      <c r="DH123" s="57"/>
      <c r="DI123" s="57"/>
      <c r="DJ123" s="67"/>
      <c r="DK123" s="23" t="s">
        <v>849</v>
      </c>
      <c r="DL123" s="55">
        <v>0</v>
      </c>
      <c r="DM123" s="55">
        <v>0.18988340670078244</v>
      </c>
      <c r="DN123" s="55">
        <v>1.1078349585037337</v>
      </c>
      <c r="DO123" s="59">
        <v>1.2977183652045161</v>
      </c>
      <c r="DP123" s="23" t="s">
        <v>849</v>
      </c>
      <c r="DQ123" s="57"/>
      <c r="DR123" s="57"/>
      <c r="DS123" s="57"/>
      <c r="DT123" s="23" t="s">
        <v>854</v>
      </c>
      <c r="DU123" s="57"/>
      <c r="DV123" s="23" t="s">
        <v>858</v>
      </c>
      <c r="DW123" s="23" t="s">
        <v>854</v>
      </c>
      <c r="DX123" s="57"/>
      <c r="DY123" s="23" t="s">
        <v>849</v>
      </c>
      <c r="DZ123" s="23" t="s">
        <v>854</v>
      </c>
      <c r="EA123" s="56"/>
      <c r="EB123" s="57"/>
      <c r="EC123" s="57"/>
      <c r="ED123" s="23"/>
      <c r="EE123" s="57"/>
      <c r="EF123" s="57"/>
      <c r="EG123" s="57"/>
      <c r="EH123" s="23">
        <v>957</v>
      </c>
      <c r="EI123" s="23"/>
      <c r="EJ123" s="23" t="s">
        <v>921</v>
      </c>
      <c r="EK123" s="23"/>
    </row>
    <row r="124" spans="2:141" s="127" customFormat="1">
      <c r="B124" s="132" t="s">
        <v>1092</v>
      </c>
      <c r="C124" s="23" t="s">
        <v>1093</v>
      </c>
      <c r="D124" s="23" t="s">
        <v>159</v>
      </c>
      <c r="E124" s="23" t="s">
        <v>846</v>
      </c>
      <c r="F124" s="23" t="s">
        <v>847</v>
      </c>
      <c r="G124" s="23"/>
      <c r="H124" s="23" t="s">
        <v>848</v>
      </c>
      <c r="I124" s="58">
        <v>0</v>
      </c>
      <c r="J124" s="58">
        <v>0</v>
      </c>
      <c r="K124" s="58">
        <v>1</v>
      </c>
      <c r="L124" s="58">
        <v>0</v>
      </c>
      <c r="M124" s="176"/>
      <c r="N124" s="23" t="s">
        <v>849</v>
      </c>
      <c r="O124" s="23" t="s">
        <v>850</v>
      </c>
      <c r="P124" s="23" t="s">
        <v>851</v>
      </c>
      <c r="Q124" s="56" t="s">
        <v>848</v>
      </c>
      <c r="R124" s="133" t="s">
        <v>848</v>
      </c>
      <c r="S124" s="133" t="s">
        <v>848</v>
      </c>
      <c r="T124" s="133" t="s">
        <v>848</v>
      </c>
      <c r="U124" s="133" t="s">
        <v>848</v>
      </c>
      <c r="V124" s="133" t="s">
        <v>848</v>
      </c>
      <c r="W124" s="55">
        <v>0</v>
      </c>
      <c r="X124" s="55">
        <v>0</v>
      </c>
      <c r="Y124" s="55">
        <v>0</v>
      </c>
      <c r="Z124" s="55">
        <v>0</v>
      </c>
      <c r="AA124" s="55">
        <v>0</v>
      </c>
      <c r="AB124" s="55">
        <v>0.59338570524614354</v>
      </c>
      <c r="AC124" s="55">
        <v>1.3054485515906593</v>
      </c>
      <c r="AD124" s="59">
        <f t="shared" si="6"/>
        <v>1.8988342568368028</v>
      </c>
      <c r="AE124" s="55">
        <v>0</v>
      </c>
      <c r="AF124" s="55"/>
      <c r="AG124" s="55"/>
      <c r="AH124" s="55"/>
      <c r="AI124" s="59">
        <f t="shared" si="7"/>
        <v>1.8988342568368028</v>
      </c>
      <c r="AJ124" s="55">
        <v>0</v>
      </c>
      <c r="AK124" s="55">
        <v>0</v>
      </c>
      <c r="AL124" s="55">
        <v>0</v>
      </c>
      <c r="AM124" s="55">
        <v>0</v>
      </c>
      <c r="AN124" s="55">
        <v>0</v>
      </c>
      <c r="AO124" s="55">
        <v>0</v>
      </c>
      <c r="AP124" s="55">
        <v>0.70414102757627739</v>
      </c>
      <c r="AQ124" s="55">
        <v>1.5800924659406488</v>
      </c>
      <c r="AR124" s="59">
        <f t="shared" si="8"/>
        <v>2.2842334935169264</v>
      </c>
      <c r="AS124" s="55">
        <v>0</v>
      </c>
      <c r="AT124" s="55"/>
      <c r="AU124" s="55"/>
      <c r="AV124" s="55"/>
      <c r="AW124" s="59">
        <f t="shared" si="9"/>
        <v>2.2842334935169264</v>
      </c>
      <c r="AX124" s="55"/>
      <c r="AY124" s="55"/>
      <c r="AZ124" s="55"/>
      <c r="BA124" s="55"/>
      <c r="BB124" s="55"/>
      <c r="BC124" s="55"/>
      <c r="BD124" s="55"/>
      <c r="BE124" s="55"/>
      <c r="BF124" s="59">
        <f t="shared" si="10"/>
        <v>0</v>
      </c>
      <c r="BG124" s="55"/>
      <c r="BH124" s="55"/>
      <c r="BI124" s="55"/>
      <c r="BJ124" s="55"/>
      <c r="BK124" s="59">
        <f t="shared" si="11"/>
        <v>0</v>
      </c>
      <c r="BL124" s="55"/>
      <c r="BM124" s="23" t="s">
        <v>852</v>
      </c>
      <c r="BN124" s="23" t="s">
        <v>184</v>
      </c>
      <c r="BO124" s="23" t="s">
        <v>853</v>
      </c>
      <c r="BP124" s="23" t="s">
        <v>853</v>
      </c>
      <c r="BQ124" s="23" t="s">
        <v>853</v>
      </c>
      <c r="BR124" s="23"/>
      <c r="BS124" s="57"/>
      <c r="BT124" s="135" t="s">
        <v>23</v>
      </c>
      <c r="BU124" s="58">
        <v>1</v>
      </c>
      <c r="BV124" s="57">
        <v>0</v>
      </c>
      <c r="BW124" s="57">
        <v>0</v>
      </c>
      <c r="BX124" s="57">
        <v>0</v>
      </c>
      <c r="BY124" s="57">
        <v>0</v>
      </c>
      <c r="BZ124" s="57">
        <v>0</v>
      </c>
      <c r="CA124" s="57">
        <v>0</v>
      </c>
      <c r="CB124" s="67">
        <v>0</v>
      </c>
      <c r="CC124" s="134"/>
      <c r="CD124" s="134"/>
      <c r="CE124" s="57"/>
      <c r="CF124" s="57"/>
      <c r="CG124" s="57"/>
      <c r="CH124" s="57"/>
      <c r="CI124" s="57"/>
      <c r="CJ124" s="57"/>
      <c r="CK124" s="67"/>
      <c r="CL124" s="23"/>
      <c r="CM124" s="23"/>
      <c r="CN124" s="23"/>
      <c r="CO124" s="23"/>
      <c r="CP124" s="23"/>
      <c r="CQ124" s="23"/>
      <c r="CR124" s="57"/>
      <c r="CS124" s="134"/>
      <c r="CT124" s="58"/>
      <c r="CU124" s="57"/>
      <c r="CV124" s="57"/>
      <c r="CW124" s="57"/>
      <c r="CX124" s="57"/>
      <c r="CY124" s="57"/>
      <c r="CZ124" s="57"/>
      <c r="DA124" s="67"/>
      <c r="DB124" s="23"/>
      <c r="DC124" s="23"/>
      <c r="DD124" s="57"/>
      <c r="DE124" s="57"/>
      <c r="DF124" s="57"/>
      <c r="DG124" s="57"/>
      <c r="DH124" s="57"/>
      <c r="DI124" s="57"/>
      <c r="DJ124" s="67"/>
      <c r="DK124" s="23" t="s">
        <v>849</v>
      </c>
      <c r="DL124" s="55">
        <v>0</v>
      </c>
      <c r="DM124" s="55">
        <v>0</v>
      </c>
      <c r="DN124" s="55">
        <v>0</v>
      </c>
      <c r="DO124" s="59">
        <v>0</v>
      </c>
      <c r="DP124" s="23" t="s">
        <v>849</v>
      </c>
      <c r="DQ124" s="57"/>
      <c r="DR124" s="57"/>
      <c r="DS124" s="57"/>
      <c r="DT124" s="23" t="s">
        <v>854</v>
      </c>
      <c r="DU124" s="57"/>
      <c r="DV124" s="23" t="s">
        <v>858</v>
      </c>
      <c r="DW124" s="23" t="s">
        <v>854</v>
      </c>
      <c r="DX124" s="57"/>
      <c r="DY124" s="23" t="s">
        <v>849</v>
      </c>
      <c r="DZ124" s="23" t="s">
        <v>854</v>
      </c>
      <c r="EA124" s="56"/>
      <c r="EB124" s="57"/>
      <c r="EC124" s="57"/>
      <c r="ED124" s="23"/>
      <c r="EE124" s="57"/>
      <c r="EF124" s="57"/>
      <c r="EG124" s="57"/>
      <c r="EH124" s="23">
        <v>957</v>
      </c>
      <c r="EI124" s="23"/>
      <c r="EJ124" s="23" t="s">
        <v>921</v>
      </c>
      <c r="EK124" s="23"/>
    </row>
    <row r="125" spans="2:141" s="127" customFormat="1">
      <c r="B125" s="132" t="s">
        <v>1094</v>
      </c>
      <c r="C125" s="23" t="s">
        <v>1093</v>
      </c>
      <c r="D125" s="23" t="s">
        <v>159</v>
      </c>
      <c r="E125" s="23" t="s">
        <v>846</v>
      </c>
      <c r="F125" s="23" t="s">
        <v>847</v>
      </c>
      <c r="G125" s="23"/>
      <c r="H125" s="23" t="s">
        <v>848</v>
      </c>
      <c r="I125" s="58">
        <v>0</v>
      </c>
      <c r="J125" s="58">
        <v>0</v>
      </c>
      <c r="K125" s="58">
        <v>1</v>
      </c>
      <c r="L125" s="58">
        <v>0</v>
      </c>
      <c r="M125" s="176"/>
      <c r="N125" s="23" t="s">
        <v>849</v>
      </c>
      <c r="O125" s="23" t="s">
        <v>850</v>
      </c>
      <c r="P125" s="23" t="s">
        <v>851</v>
      </c>
      <c r="Q125" s="56" t="s">
        <v>848</v>
      </c>
      <c r="R125" s="133" t="s">
        <v>848</v>
      </c>
      <c r="S125" s="133" t="s">
        <v>848</v>
      </c>
      <c r="T125" s="133" t="s">
        <v>848</v>
      </c>
      <c r="U125" s="133" t="s">
        <v>848</v>
      </c>
      <c r="V125" s="133" t="s">
        <v>848</v>
      </c>
      <c r="W125" s="55">
        <v>0</v>
      </c>
      <c r="X125" s="55">
        <v>0</v>
      </c>
      <c r="Y125" s="55">
        <v>0</v>
      </c>
      <c r="Z125" s="55">
        <v>0</v>
      </c>
      <c r="AA125" s="55">
        <v>-0.588638619619409</v>
      </c>
      <c r="AB125" s="55">
        <v>-1.3101956372173937</v>
      </c>
      <c r="AC125" s="55">
        <v>0</v>
      </c>
      <c r="AD125" s="59">
        <f t="shared" si="6"/>
        <v>-1.8988342568368028</v>
      </c>
      <c r="AE125" s="55">
        <v>0</v>
      </c>
      <c r="AF125" s="55"/>
      <c r="AG125" s="55"/>
      <c r="AH125" s="55"/>
      <c r="AI125" s="59">
        <f t="shared" si="7"/>
        <v>-1.8988342568368028</v>
      </c>
      <c r="AJ125" s="55">
        <v>0</v>
      </c>
      <c r="AK125" s="55">
        <v>0</v>
      </c>
      <c r="AL125" s="55">
        <v>0</v>
      </c>
      <c r="AM125" s="55">
        <v>0</v>
      </c>
      <c r="AN125" s="55">
        <v>0</v>
      </c>
      <c r="AO125" s="55">
        <v>-0.68481166605269139</v>
      </c>
      <c r="AP125" s="55">
        <v>-1.5547433889286584</v>
      </c>
      <c r="AQ125" s="55">
        <v>0</v>
      </c>
      <c r="AR125" s="59">
        <f t="shared" si="8"/>
        <v>-2.2395550549813499</v>
      </c>
      <c r="AS125" s="55">
        <v>0</v>
      </c>
      <c r="AT125" s="55"/>
      <c r="AU125" s="55"/>
      <c r="AV125" s="55"/>
      <c r="AW125" s="59">
        <f t="shared" si="9"/>
        <v>-2.2395550549813499</v>
      </c>
      <c r="AX125" s="55"/>
      <c r="AY125" s="55"/>
      <c r="AZ125" s="55"/>
      <c r="BA125" s="55"/>
      <c r="BB125" s="55"/>
      <c r="BC125" s="55"/>
      <c r="BD125" s="55"/>
      <c r="BE125" s="55"/>
      <c r="BF125" s="59">
        <f t="shared" si="10"/>
        <v>0</v>
      </c>
      <c r="BG125" s="55"/>
      <c r="BH125" s="55"/>
      <c r="BI125" s="55"/>
      <c r="BJ125" s="55"/>
      <c r="BK125" s="59">
        <f t="shared" si="11"/>
        <v>0</v>
      </c>
      <c r="BL125" s="55"/>
      <c r="BM125" s="23" t="s">
        <v>852</v>
      </c>
      <c r="BN125" s="23" t="s">
        <v>184</v>
      </c>
      <c r="BO125" s="23" t="s">
        <v>853</v>
      </c>
      <c r="BP125" s="23" t="s">
        <v>853</v>
      </c>
      <c r="BQ125" s="23" t="s">
        <v>853</v>
      </c>
      <c r="BR125" s="23"/>
      <c r="BS125" s="57"/>
      <c r="BT125" s="135" t="s">
        <v>23</v>
      </c>
      <c r="BU125" s="58">
        <v>1</v>
      </c>
      <c r="BV125" s="57">
        <v>0</v>
      </c>
      <c r="BW125" s="57">
        <v>0</v>
      </c>
      <c r="BX125" s="57">
        <v>0</v>
      </c>
      <c r="BY125" s="57">
        <v>0</v>
      </c>
      <c r="BZ125" s="57">
        <v>0</v>
      </c>
      <c r="CA125" s="57">
        <v>0</v>
      </c>
      <c r="CB125" s="67">
        <v>0</v>
      </c>
      <c r="CC125" s="134"/>
      <c r="CD125" s="134"/>
      <c r="CE125" s="57"/>
      <c r="CF125" s="57"/>
      <c r="CG125" s="57"/>
      <c r="CH125" s="57"/>
      <c r="CI125" s="57"/>
      <c r="CJ125" s="57"/>
      <c r="CK125" s="67"/>
      <c r="CL125" s="23"/>
      <c r="CM125" s="23"/>
      <c r="CN125" s="23"/>
      <c r="CO125" s="23"/>
      <c r="CP125" s="23"/>
      <c r="CQ125" s="23"/>
      <c r="CR125" s="57"/>
      <c r="CS125" s="134"/>
      <c r="CT125" s="58"/>
      <c r="CU125" s="57"/>
      <c r="CV125" s="57"/>
      <c r="CW125" s="57"/>
      <c r="CX125" s="57"/>
      <c r="CY125" s="57"/>
      <c r="CZ125" s="57"/>
      <c r="DA125" s="67"/>
      <c r="DB125" s="23"/>
      <c r="DC125" s="23"/>
      <c r="DD125" s="57"/>
      <c r="DE125" s="57"/>
      <c r="DF125" s="57"/>
      <c r="DG125" s="57"/>
      <c r="DH125" s="57"/>
      <c r="DI125" s="57"/>
      <c r="DJ125" s="67"/>
      <c r="DK125" s="23" t="s">
        <v>849</v>
      </c>
      <c r="DL125" s="55">
        <v>0</v>
      </c>
      <c r="DM125" s="55">
        <v>0</v>
      </c>
      <c r="DN125" s="55">
        <v>0</v>
      </c>
      <c r="DO125" s="59">
        <v>0</v>
      </c>
      <c r="DP125" s="23" t="s">
        <v>849</v>
      </c>
      <c r="DQ125" s="57"/>
      <c r="DR125" s="57"/>
      <c r="DS125" s="57"/>
      <c r="DT125" s="23" t="s">
        <v>854</v>
      </c>
      <c r="DU125" s="57"/>
      <c r="DV125" s="23" t="s">
        <v>858</v>
      </c>
      <c r="DW125" s="23" t="s">
        <v>854</v>
      </c>
      <c r="DX125" s="57"/>
      <c r="DY125" s="23" t="s">
        <v>849</v>
      </c>
      <c r="DZ125" s="23" t="s">
        <v>854</v>
      </c>
      <c r="EA125" s="56"/>
      <c r="EB125" s="57"/>
      <c r="EC125" s="57"/>
      <c r="ED125" s="23"/>
      <c r="EE125" s="57"/>
      <c r="EF125" s="57"/>
      <c r="EG125" s="57"/>
      <c r="EH125" s="23">
        <v>957</v>
      </c>
      <c r="EI125" s="23"/>
      <c r="EJ125" s="23" t="s">
        <v>921</v>
      </c>
      <c r="EK125" s="23"/>
    </row>
    <row r="126" spans="2:141" s="127" customFormat="1">
      <c r="B126" s="132" t="s">
        <v>1095</v>
      </c>
      <c r="C126" s="23" t="s">
        <v>1096</v>
      </c>
      <c r="D126" s="23" t="s">
        <v>159</v>
      </c>
      <c r="E126" s="23" t="s">
        <v>846</v>
      </c>
      <c r="F126" s="23" t="s">
        <v>847</v>
      </c>
      <c r="G126" s="23"/>
      <c r="H126" s="23" t="s">
        <v>848</v>
      </c>
      <c r="I126" s="58">
        <v>0</v>
      </c>
      <c r="J126" s="58">
        <v>0</v>
      </c>
      <c r="K126" s="58">
        <v>1</v>
      </c>
      <c r="L126" s="58">
        <v>0</v>
      </c>
      <c r="M126" s="176"/>
      <c r="N126" s="23" t="s">
        <v>849</v>
      </c>
      <c r="O126" s="23" t="s">
        <v>850</v>
      </c>
      <c r="P126" s="23" t="s">
        <v>851</v>
      </c>
      <c r="Q126" s="56" t="s">
        <v>848</v>
      </c>
      <c r="R126" s="133" t="s">
        <v>848</v>
      </c>
      <c r="S126" s="133" t="s">
        <v>848</v>
      </c>
      <c r="T126" s="133" t="s">
        <v>848</v>
      </c>
      <c r="U126" s="133" t="s">
        <v>848</v>
      </c>
      <c r="V126" s="133" t="s">
        <v>848</v>
      </c>
      <c r="W126" s="55">
        <v>0</v>
      </c>
      <c r="X126" s="55">
        <v>0.16096747260888206</v>
      </c>
      <c r="Y126" s="55">
        <v>0.34718474471549171</v>
      </c>
      <c r="Z126" s="55">
        <v>0</v>
      </c>
      <c r="AA126" s="55">
        <v>0</v>
      </c>
      <c r="AB126" s="55">
        <v>0</v>
      </c>
      <c r="AC126" s="55">
        <v>0</v>
      </c>
      <c r="AD126" s="59">
        <f t="shared" si="6"/>
        <v>0.50815221732437377</v>
      </c>
      <c r="AE126" s="55">
        <v>0</v>
      </c>
      <c r="AF126" s="55"/>
      <c r="AG126" s="55"/>
      <c r="AH126" s="55"/>
      <c r="AI126" s="59">
        <f t="shared" si="7"/>
        <v>0.50815221732437377</v>
      </c>
      <c r="AJ126" s="55">
        <v>0</v>
      </c>
      <c r="AK126" s="55">
        <v>0</v>
      </c>
      <c r="AL126" s="55">
        <v>0.17646558001376661</v>
      </c>
      <c r="AM126" s="55">
        <v>0.38822427588805619</v>
      </c>
      <c r="AN126" s="55">
        <v>0</v>
      </c>
      <c r="AO126" s="55">
        <v>0</v>
      </c>
      <c r="AP126" s="55">
        <v>0</v>
      </c>
      <c r="AQ126" s="55">
        <v>0</v>
      </c>
      <c r="AR126" s="59">
        <f t="shared" si="8"/>
        <v>0.56468985590182275</v>
      </c>
      <c r="AS126" s="55">
        <v>0</v>
      </c>
      <c r="AT126" s="55"/>
      <c r="AU126" s="55"/>
      <c r="AV126" s="55"/>
      <c r="AW126" s="59">
        <f t="shared" si="9"/>
        <v>0.56468985590182275</v>
      </c>
      <c r="AX126" s="55"/>
      <c r="AY126" s="55"/>
      <c r="AZ126" s="55"/>
      <c r="BA126" s="55"/>
      <c r="BB126" s="55"/>
      <c r="BC126" s="55"/>
      <c r="BD126" s="55"/>
      <c r="BE126" s="55"/>
      <c r="BF126" s="59">
        <f t="shared" si="10"/>
        <v>0</v>
      </c>
      <c r="BG126" s="55"/>
      <c r="BH126" s="55"/>
      <c r="BI126" s="55"/>
      <c r="BJ126" s="55"/>
      <c r="BK126" s="59">
        <f t="shared" si="11"/>
        <v>0</v>
      </c>
      <c r="BL126" s="55"/>
      <c r="BM126" s="23" t="s">
        <v>852</v>
      </c>
      <c r="BN126" s="23" t="s">
        <v>184</v>
      </c>
      <c r="BO126" s="23" t="s">
        <v>853</v>
      </c>
      <c r="BP126" s="23" t="s">
        <v>853</v>
      </c>
      <c r="BQ126" s="23" t="s">
        <v>853</v>
      </c>
      <c r="BR126" s="23"/>
      <c r="BS126" s="57"/>
      <c r="BT126" s="135" t="s">
        <v>23</v>
      </c>
      <c r="BU126" s="58">
        <v>1</v>
      </c>
      <c r="BV126" s="57">
        <v>0</v>
      </c>
      <c r="BW126" s="57">
        <v>0</v>
      </c>
      <c r="BX126" s="57">
        <v>0</v>
      </c>
      <c r="BY126" s="57">
        <v>0</v>
      </c>
      <c r="BZ126" s="57">
        <v>0</v>
      </c>
      <c r="CA126" s="57">
        <v>1</v>
      </c>
      <c r="CB126" s="67">
        <v>1</v>
      </c>
      <c r="CC126" s="134"/>
      <c r="CD126" s="134"/>
      <c r="CE126" s="57"/>
      <c r="CF126" s="57"/>
      <c r="CG126" s="57"/>
      <c r="CH126" s="57"/>
      <c r="CI126" s="57"/>
      <c r="CJ126" s="57"/>
      <c r="CK126" s="67"/>
      <c r="CL126" s="23"/>
      <c r="CM126" s="23"/>
      <c r="CN126" s="23"/>
      <c r="CO126" s="23"/>
      <c r="CP126" s="23"/>
      <c r="CQ126" s="23"/>
      <c r="CR126" s="57"/>
      <c r="CS126" s="134"/>
      <c r="CT126" s="58"/>
      <c r="CU126" s="57"/>
      <c r="CV126" s="57"/>
      <c r="CW126" s="57"/>
      <c r="CX126" s="57"/>
      <c r="CY126" s="57"/>
      <c r="CZ126" s="57"/>
      <c r="DA126" s="67"/>
      <c r="DB126" s="23"/>
      <c r="DC126" s="23"/>
      <c r="DD126" s="57"/>
      <c r="DE126" s="57"/>
      <c r="DF126" s="57"/>
      <c r="DG126" s="57"/>
      <c r="DH126" s="57"/>
      <c r="DI126" s="57"/>
      <c r="DJ126" s="67"/>
      <c r="DK126" s="23" t="s">
        <v>849</v>
      </c>
      <c r="DL126" s="55">
        <v>0</v>
      </c>
      <c r="DM126" s="55">
        <v>0</v>
      </c>
      <c r="DN126" s="55">
        <v>0</v>
      </c>
      <c r="DO126" s="59">
        <v>0</v>
      </c>
      <c r="DP126" s="23" t="s">
        <v>849</v>
      </c>
      <c r="DQ126" s="57"/>
      <c r="DR126" s="57"/>
      <c r="DS126" s="57"/>
      <c r="DT126" s="23" t="s">
        <v>854</v>
      </c>
      <c r="DU126" s="57"/>
      <c r="DV126" s="23" t="s">
        <v>858</v>
      </c>
      <c r="DW126" s="23" t="s">
        <v>854</v>
      </c>
      <c r="DX126" s="57"/>
      <c r="DY126" s="23" t="s">
        <v>849</v>
      </c>
      <c r="DZ126" s="23" t="s">
        <v>854</v>
      </c>
      <c r="EA126" s="56"/>
      <c r="EB126" s="57"/>
      <c r="EC126" s="57"/>
      <c r="ED126" s="23"/>
      <c r="EE126" s="57"/>
      <c r="EF126" s="57"/>
      <c r="EG126" s="57"/>
      <c r="EH126" s="23">
        <v>957</v>
      </c>
      <c r="EI126" s="23"/>
      <c r="EJ126" s="23" t="s">
        <v>921</v>
      </c>
      <c r="EK126" s="23"/>
    </row>
    <row r="127" spans="2:141" s="127" customFormat="1">
      <c r="B127" s="132" t="s">
        <v>1097</v>
      </c>
      <c r="C127" s="23" t="s">
        <v>1098</v>
      </c>
      <c r="D127" s="23" t="s">
        <v>159</v>
      </c>
      <c r="E127" s="23" t="s">
        <v>846</v>
      </c>
      <c r="F127" s="23" t="s">
        <v>847</v>
      </c>
      <c r="G127" s="23"/>
      <c r="H127" s="23" t="s">
        <v>848</v>
      </c>
      <c r="I127" s="58">
        <v>0</v>
      </c>
      <c r="J127" s="58">
        <v>0</v>
      </c>
      <c r="K127" s="58">
        <v>1</v>
      </c>
      <c r="L127" s="58">
        <v>0</v>
      </c>
      <c r="M127" s="176"/>
      <c r="N127" s="23" t="s">
        <v>849</v>
      </c>
      <c r="O127" s="23" t="s">
        <v>850</v>
      </c>
      <c r="P127" s="23" t="s">
        <v>851</v>
      </c>
      <c r="Q127" s="56" t="s">
        <v>848</v>
      </c>
      <c r="R127" s="133" t="s">
        <v>848</v>
      </c>
      <c r="S127" s="133" t="s">
        <v>848</v>
      </c>
      <c r="T127" s="133" t="s">
        <v>848</v>
      </c>
      <c r="U127" s="133" t="s">
        <v>848</v>
      </c>
      <c r="V127" s="133" t="s">
        <v>848</v>
      </c>
      <c r="W127" s="55">
        <v>0</v>
      </c>
      <c r="X127" s="55">
        <v>0.16096747260888206</v>
      </c>
      <c r="Y127" s="55">
        <v>0.34718474471549171</v>
      </c>
      <c r="Z127" s="55">
        <v>0</v>
      </c>
      <c r="AA127" s="55">
        <v>0</v>
      </c>
      <c r="AB127" s="55">
        <v>0</v>
      </c>
      <c r="AC127" s="55">
        <v>0</v>
      </c>
      <c r="AD127" s="59">
        <f t="shared" si="6"/>
        <v>0.50815221732437377</v>
      </c>
      <c r="AE127" s="55">
        <v>0</v>
      </c>
      <c r="AF127" s="55"/>
      <c r="AG127" s="55"/>
      <c r="AH127" s="55"/>
      <c r="AI127" s="59">
        <f t="shared" si="7"/>
        <v>0.50815221732437377</v>
      </c>
      <c r="AJ127" s="55">
        <v>0</v>
      </c>
      <c r="AK127" s="55">
        <v>0</v>
      </c>
      <c r="AL127" s="55">
        <v>0.17646558001376661</v>
      </c>
      <c r="AM127" s="55">
        <v>0.38822427588805619</v>
      </c>
      <c r="AN127" s="55">
        <v>0</v>
      </c>
      <c r="AO127" s="55">
        <v>0</v>
      </c>
      <c r="AP127" s="55">
        <v>0</v>
      </c>
      <c r="AQ127" s="55">
        <v>0</v>
      </c>
      <c r="AR127" s="59">
        <f t="shared" si="8"/>
        <v>0.56468985590182275</v>
      </c>
      <c r="AS127" s="55">
        <v>0</v>
      </c>
      <c r="AT127" s="55"/>
      <c r="AU127" s="55"/>
      <c r="AV127" s="55"/>
      <c r="AW127" s="59">
        <f t="shared" si="9"/>
        <v>0.56468985590182275</v>
      </c>
      <c r="AX127" s="55"/>
      <c r="AY127" s="55"/>
      <c r="AZ127" s="55"/>
      <c r="BA127" s="55"/>
      <c r="BB127" s="55"/>
      <c r="BC127" s="55"/>
      <c r="BD127" s="55"/>
      <c r="BE127" s="55"/>
      <c r="BF127" s="59">
        <f t="shared" si="10"/>
        <v>0</v>
      </c>
      <c r="BG127" s="55"/>
      <c r="BH127" s="55"/>
      <c r="BI127" s="55"/>
      <c r="BJ127" s="55"/>
      <c r="BK127" s="59">
        <f t="shared" si="11"/>
        <v>0</v>
      </c>
      <c r="BL127" s="55"/>
      <c r="BM127" s="23" t="s">
        <v>852</v>
      </c>
      <c r="BN127" s="23" t="s">
        <v>184</v>
      </c>
      <c r="BO127" s="23" t="s">
        <v>853</v>
      </c>
      <c r="BP127" s="23" t="s">
        <v>853</v>
      </c>
      <c r="BQ127" s="23" t="s">
        <v>853</v>
      </c>
      <c r="BR127" s="23"/>
      <c r="BS127" s="57"/>
      <c r="BT127" s="135" t="s">
        <v>23</v>
      </c>
      <c r="BU127" s="58">
        <v>1</v>
      </c>
      <c r="BV127" s="57">
        <v>0</v>
      </c>
      <c r="BW127" s="57">
        <v>0</v>
      </c>
      <c r="BX127" s="57">
        <v>0</v>
      </c>
      <c r="BY127" s="57">
        <v>0</v>
      </c>
      <c r="BZ127" s="57">
        <v>0</v>
      </c>
      <c r="CA127" s="57">
        <v>1</v>
      </c>
      <c r="CB127" s="67">
        <v>1</v>
      </c>
      <c r="CC127" s="134"/>
      <c r="CD127" s="134"/>
      <c r="CE127" s="57"/>
      <c r="CF127" s="57"/>
      <c r="CG127" s="57"/>
      <c r="CH127" s="57"/>
      <c r="CI127" s="57"/>
      <c r="CJ127" s="57"/>
      <c r="CK127" s="67"/>
      <c r="CL127" s="23"/>
      <c r="CM127" s="23"/>
      <c r="CN127" s="23"/>
      <c r="CO127" s="23"/>
      <c r="CP127" s="23"/>
      <c r="CQ127" s="23"/>
      <c r="CR127" s="57"/>
      <c r="CS127" s="134"/>
      <c r="CT127" s="58"/>
      <c r="CU127" s="57"/>
      <c r="CV127" s="57"/>
      <c r="CW127" s="57"/>
      <c r="CX127" s="57"/>
      <c r="CY127" s="57"/>
      <c r="CZ127" s="57"/>
      <c r="DA127" s="67"/>
      <c r="DB127" s="23"/>
      <c r="DC127" s="23"/>
      <c r="DD127" s="57"/>
      <c r="DE127" s="57"/>
      <c r="DF127" s="57"/>
      <c r="DG127" s="57"/>
      <c r="DH127" s="57"/>
      <c r="DI127" s="57"/>
      <c r="DJ127" s="67"/>
      <c r="DK127" s="23" t="s">
        <v>849</v>
      </c>
      <c r="DL127" s="55">
        <v>0</v>
      </c>
      <c r="DM127" s="55">
        <v>0</v>
      </c>
      <c r="DN127" s="55">
        <v>0</v>
      </c>
      <c r="DO127" s="59">
        <v>0</v>
      </c>
      <c r="DP127" s="23" t="s">
        <v>849</v>
      </c>
      <c r="DQ127" s="57"/>
      <c r="DR127" s="57"/>
      <c r="DS127" s="57"/>
      <c r="DT127" s="23" t="s">
        <v>854</v>
      </c>
      <c r="DU127" s="57"/>
      <c r="DV127" s="23" t="s">
        <v>858</v>
      </c>
      <c r="DW127" s="23" t="s">
        <v>854</v>
      </c>
      <c r="DX127" s="57"/>
      <c r="DY127" s="23" t="s">
        <v>849</v>
      </c>
      <c r="DZ127" s="23" t="s">
        <v>854</v>
      </c>
      <c r="EA127" s="56"/>
      <c r="EB127" s="57"/>
      <c r="EC127" s="57"/>
      <c r="ED127" s="23"/>
      <c r="EE127" s="57"/>
      <c r="EF127" s="57"/>
      <c r="EG127" s="57"/>
      <c r="EH127" s="23">
        <v>957</v>
      </c>
      <c r="EI127" s="23"/>
      <c r="EJ127" s="23" t="s">
        <v>921</v>
      </c>
      <c r="EK127" s="23"/>
    </row>
    <row r="128" spans="2:141" s="127" customFormat="1">
      <c r="B128" s="132" t="s">
        <v>1099</v>
      </c>
      <c r="C128" s="23" t="s">
        <v>1100</v>
      </c>
      <c r="D128" s="23" t="s">
        <v>159</v>
      </c>
      <c r="E128" s="23" t="s">
        <v>846</v>
      </c>
      <c r="F128" s="23" t="s">
        <v>847</v>
      </c>
      <c r="G128" s="23"/>
      <c r="H128" s="23" t="s">
        <v>848</v>
      </c>
      <c r="I128" s="58">
        <v>0</v>
      </c>
      <c r="J128" s="58">
        <v>0</v>
      </c>
      <c r="K128" s="58">
        <v>1</v>
      </c>
      <c r="L128" s="58">
        <v>0</v>
      </c>
      <c r="M128" s="176"/>
      <c r="N128" s="23" t="s">
        <v>849</v>
      </c>
      <c r="O128" s="23" t="s">
        <v>850</v>
      </c>
      <c r="P128" s="23" t="s">
        <v>851</v>
      </c>
      <c r="Q128" s="56" t="s">
        <v>848</v>
      </c>
      <c r="R128" s="133" t="s">
        <v>848</v>
      </c>
      <c r="S128" s="133" t="s">
        <v>848</v>
      </c>
      <c r="T128" s="133" t="s">
        <v>848</v>
      </c>
      <c r="U128" s="133" t="s">
        <v>848</v>
      </c>
      <c r="V128" s="133" t="s">
        <v>848</v>
      </c>
      <c r="W128" s="55">
        <v>0</v>
      </c>
      <c r="X128" s="55">
        <v>0.21209831892855696</v>
      </c>
      <c r="Y128" s="55">
        <v>0.29705646888525894</v>
      </c>
      <c r="Z128" s="55">
        <v>0</v>
      </c>
      <c r="AA128" s="55">
        <v>0</v>
      </c>
      <c r="AB128" s="55">
        <v>0</v>
      </c>
      <c r="AC128" s="55">
        <v>0</v>
      </c>
      <c r="AD128" s="59">
        <f t="shared" si="6"/>
        <v>0.50915478781381585</v>
      </c>
      <c r="AE128" s="55">
        <v>0</v>
      </c>
      <c r="AF128" s="55"/>
      <c r="AG128" s="55"/>
      <c r="AH128" s="55"/>
      <c r="AI128" s="59">
        <f t="shared" si="7"/>
        <v>0.50915478781381585</v>
      </c>
      <c r="AJ128" s="55">
        <v>0</v>
      </c>
      <c r="AK128" s="55">
        <v>0</v>
      </c>
      <c r="AL128" s="55">
        <v>0.23251935476812233</v>
      </c>
      <c r="AM128" s="55">
        <v>0.33217050658532771</v>
      </c>
      <c r="AN128" s="55">
        <v>0</v>
      </c>
      <c r="AO128" s="55">
        <v>0</v>
      </c>
      <c r="AP128" s="55">
        <v>0</v>
      </c>
      <c r="AQ128" s="55">
        <v>0</v>
      </c>
      <c r="AR128" s="59">
        <f t="shared" si="8"/>
        <v>0.56468986135345001</v>
      </c>
      <c r="AS128" s="55">
        <v>0</v>
      </c>
      <c r="AT128" s="55"/>
      <c r="AU128" s="55"/>
      <c r="AV128" s="55"/>
      <c r="AW128" s="59">
        <f t="shared" si="9"/>
        <v>0.56468986135345001</v>
      </c>
      <c r="AX128" s="55"/>
      <c r="AY128" s="55"/>
      <c r="AZ128" s="55"/>
      <c r="BA128" s="55"/>
      <c r="BB128" s="55"/>
      <c r="BC128" s="55"/>
      <c r="BD128" s="55"/>
      <c r="BE128" s="55"/>
      <c r="BF128" s="59">
        <f t="shared" si="10"/>
        <v>0</v>
      </c>
      <c r="BG128" s="55"/>
      <c r="BH128" s="55"/>
      <c r="BI128" s="55"/>
      <c r="BJ128" s="55"/>
      <c r="BK128" s="59">
        <f t="shared" si="11"/>
        <v>0</v>
      </c>
      <c r="BL128" s="55"/>
      <c r="BM128" s="23" t="s">
        <v>852</v>
      </c>
      <c r="BN128" s="23" t="s">
        <v>184</v>
      </c>
      <c r="BO128" s="23" t="s">
        <v>853</v>
      </c>
      <c r="BP128" s="23" t="s">
        <v>853</v>
      </c>
      <c r="BQ128" s="23" t="s">
        <v>853</v>
      </c>
      <c r="BR128" s="23"/>
      <c r="BS128" s="57"/>
      <c r="BT128" s="135" t="s">
        <v>23</v>
      </c>
      <c r="BU128" s="58">
        <v>1</v>
      </c>
      <c r="BV128" s="57">
        <v>0</v>
      </c>
      <c r="BW128" s="57">
        <v>0</v>
      </c>
      <c r="BX128" s="57">
        <v>0</v>
      </c>
      <c r="BY128" s="57">
        <v>0</v>
      </c>
      <c r="BZ128" s="57">
        <v>0</v>
      </c>
      <c r="CA128" s="57">
        <v>1</v>
      </c>
      <c r="CB128" s="67">
        <v>1</v>
      </c>
      <c r="CC128" s="134"/>
      <c r="CD128" s="134"/>
      <c r="CE128" s="57"/>
      <c r="CF128" s="57"/>
      <c r="CG128" s="57"/>
      <c r="CH128" s="57"/>
      <c r="CI128" s="57"/>
      <c r="CJ128" s="57"/>
      <c r="CK128" s="67"/>
      <c r="CL128" s="23"/>
      <c r="CM128" s="23"/>
      <c r="CN128" s="23"/>
      <c r="CO128" s="23"/>
      <c r="CP128" s="23"/>
      <c r="CQ128" s="23"/>
      <c r="CR128" s="57"/>
      <c r="CS128" s="134"/>
      <c r="CT128" s="58"/>
      <c r="CU128" s="57"/>
      <c r="CV128" s="57"/>
      <c r="CW128" s="57"/>
      <c r="CX128" s="57"/>
      <c r="CY128" s="57"/>
      <c r="CZ128" s="57"/>
      <c r="DA128" s="67"/>
      <c r="DB128" s="23"/>
      <c r="DC128" s="23"/>
      <c r="DD128" s="57"/>
      <c r="DE128" s="57"/>
      <c r="DF128" s="57"/>
      <c r="DG128" s="57"/>
      <c r="DH128" s="57"/>
      <c r="DI128" s="57"/>
      <c r="DJ128" s="67"/>
      <c r="DK128" s="23" t="s">
        <v>849</v>
      </c>
      <c r="DL128" s="55">
        <v>0</v>
      </c>
      <c r="DM128" s="55">
        <v>0</v>
      </c>
      <c r="DN128" s="55">
        <v>0</v>
      </c>
      <c r="DO128" s="59">
        <v>0</v>
      </c>
      <c r="DP128" s="23" t="s">
        <v>849</v>
      </c>
      <c r="DQ128" s="57"/>
      <c r="DR128" s="57"/>
      <c r="DS128" s="57"/>
      <c r="DT128" s="23" t="s">
        <v>854</v>
      </c>
      <c r="DU128" s="57"/>
      <c r="DV128" s="23" t="s">
        <v>858</v>
      </c>
      <c r="DW128" s="23" t="s">
        <v>854</v>
      </c>
      <c r="DX128" s="57"/>
      <c r="DY128" s="23" t="s">
        <v>849</v>
      </c>
      <c r="DZ128" s="23" t="s">
        <v>854</v>
      </c>
      <c r="EA128" s="56"/>
      <c r="EB128" s="57"/>
      <c r="EC128" s="57"/>
      <c r="ED128" s="23"/>
      <c r="EE128" s="57"/>
      <c r="EF128" s="57"/>
      <c r="EG128" s="57"/>
      <c r="EH128" s="23">
        <v>957</v>
      </c>
      <c r="EI128" s="23"/>
      <c r="EJ128" s="23" t="s">
        <v>921</v>
      </c>
      <c r="EK128" s="23"/>
    </row>
    <row r="129" spans="2:141" s="127" customFormat="1">
      <c r="B129" s="132" t="s">
        <v>1101</v>
      </c>
      <c r="C129" s="23" t="s">
        <v>1102</v>
      </c>
      <c r="D129" s="23" t="s">
        <v>159</v>
      </c>
      <c r="E129" s="23" t="s">
        <v>846</v>
      </c>
      <c r="F129" s="23" t="s">
        <v>847</v>
      </c>
      <c r="G129" s="23"/>
      <c r="H129" s="23" t="s">
        <v>848</v>
      </c>
      <c r="I129" s="58">
        <v>0</v>
      </c>
      <c r="J129" s="58">
        <v>0</v>
      </c>
      <c r="K129" s="58">
        <v>1</v>
      </c>
      <c r="L129" s="58">
        <v>0</v>
      </c>
      <c r="M129" s="176"/>
      <c r="N129" s="23" t="s">
        <v>849</v>
      </c>
      <c r="O129" s="23" t="s">
        <v>850</v>
      </c>
      <c r="P129" s="23" t="s">
        <v>851</v>
      </c>
      <c r="Q129" s="56" t="s">
        <v>848</v>
      </c>
      <c r="R129" s="133" t="s">
        <v>848</v>
      </c>
      <c r="S129" s="133" t="s">
        <v>848</v>
      </c>
      <c r="T129" s="133" t="s">
        <v>848</v>
      </c>
      <c r="U129" s="133" t="s">
        <v>848</v>
      </c>
      <c r="V129" s="133" t="s">
        <v>848</v>
      </c>
      <c r="W129" s="55">
        <v>0</v>
      </c>
      <c r="X129" s="55">
        <v>0.16096747260888206</v>
      </c>
      <c r="Y129" s="55">
        <v>0.34718474471549171</v>
      </c>
      <c r="Z129" s="55">
        <v>0</v>
      </c>
      <c r="AA129" s="55">
        <v>0</v>
      </c>
      <c r="AB129" s="55">
        <v>0</v>
      </c>
      <c r="AC129" s="55">
        <v>0</v>
      </c>
      <c r="AD129" s="59">
        <f t="shared" si="6"/>
        <v>0.50815221732437377</v>
      </c>
      <c r="AE129" s="55">
        <v>0</v>
      </c>
      <c r="AF129" s="55"/>
      <c r="AG129" s="55"/>
      <c r="AH129" s="55"/>
      <c r="AI129" s="59">
        <f t="shared" si="7"/>
        <v>0.50815221732437377</v>
      </c>
      <c r="AJ129" s="55">
        <v>0</v>
      </c>
      <c r="AK129" s="55">
        <v>0</v>
      </c>
      <c r="AL129" s="55">
        <v>0.17646558001376661</v>
      </c>
      <c r="AM129" s="55">
        <v>0.38822427588805619</v>
      </c>
      <c r="AN129" s="55">
        <v>0</v>
      </c>
      <c r="AO129" s="55">
        <v>0</v>
      </c>
      <c r="AP129" s="55">
        <v>0</v>
      </c>
      <c r="AQ129" s="55">
        <v>0</v>
      </c>
      <c r="AR129" s="59">
        <f t="shared" si="8"/>
        <v>0.56468985590182275</v>
      </c>
      <c r="AS129" s="55">
        <v>0</v>
      </c>
      <c r="AT129" s="55"/>
      <c r="AU129" s="55"/>
      <c r="AV129" s="55"/>
      <c r="AW129" s="59">
        <f t="shared" si="9"/>
        <v>0.56468985590182275</v>
      </c>
      <c r="AX129" s="55"/>
      <c r="AY129" s="55"/>
      <c r="AZ129" s="55"/>
      <c r="BA129" s="55"/>
      <c r="BB129" s="55"/>
      <c r="BC129" s="55"/>
      <c r="BD129" s="55"/>
      <c r="BE129" s="55"/>
      <c r="BF129" s="59">
        <f t="shared" si="10"/>
        <v>0</v>
      </c>
      <c r="BG129" s="55"/>
      <c r="BH129" s="55"/>
      <c r="BI129" s="55"/>
      <c r="BJ129" s="55"/>
      <c r="BK129" s="59">
        <f t="shared" si="11"/>
        <v>0</v>
      </c>
      <c r="BL129" s="55"/>
      <c r="BM129" s="23" t="s">
        <v>852</v>
      </c>
      <c r="BN129" s="23" t="s">
        <v>184</v>
      </c>
      <c r="BO129" s="23" t="s">
        <v>853</v>
      </c>
      <c r="BP129" s="23" t="s">
        <v>853</v>
      </c>
      <c r="BQ129" s="23" t="s">
        <v>853</v>
      </c>
      <c r="BR129" s="23"/>
      <c r="BS129" s="57"/>
      <c r="BT129" s="135" t="s">
        <v>23</v>
      </c>
      <c r="BU129" s="58">
        <v>1</v>
      </c>
      <c r="BV129" s="57">
        <v>0</v>
      </c>
      <c r="BW129" s="57">
        <v>0</v>
      </c>
      <c r="BX129" s="57">
        <v>0</v>
      </c>
      <c r="BY129" s="57">
        <v>0</v>
      </c>
      <c r="BZ129" s="57">
        <v>0</v>
      </c>
      <c r="CA129" s="57">
        <v>1</v>
      </c>
      <c r="CB129" s="67">
        <v>1</v>
      </c>
      <c r="CC129" s="134"/>
      <c r="CD129" s="134"/>
      <c r="CE129" s="57"/>
      <c r="CF129" s="57"/>
      <c r="CG129" s="57"/>
      <c r="CH129" s="57"/>
      <c r="CI129" s="57"/>
      <c r="CJ129" s="57"/>
      <c r="CK129" s="67"/>
      <c r="CL129" s="23"/>
      <c r="CM129" s="23"/>
      <c r="CN129" s="23"/>
      <c r="CO129" s="23"/>
      <c r="CP129" s="23"/>
      <c r="CQ129" s="23"/>
      <c r="CR129" s="57"/>
      <c r="CS129" s="134"/>
      <c r="CT129" s="58"/>
      <c r="CU129" s="57"/>
      <c r="CV129" s="57"/>
      <c r="CW129" s="57"/>
      <c r="CX129" s="57"/>
      <c r="CY129" s="57"/>
      <c r="CZ129" s="57"/>
      <c r="DA129" s="67"/>
      <c r="DB129" s="23"/>
      <c r="DC129" s="23"/>
      <c r="DD129" s="57"/>
      <c r="DE129" s="57"/>
      <c r="DF129" s="57"/>
      <c r="DG129" s="57"/>
      <c r="DH129" s="57"/>
      <c r="DI129" s="57"/>
      <c r="DJ129" s="67"/>
      <c r="DK129" s="23" t="s">
        <v>849</v>
      </c>
      <c r="DL129" s="55">
        <v>0</v>
      </c>
      <c r="DM129" s="55">
        <v>0</v>
      </c>
      <c r="DN129" s="55">
        <v>0</v>
      </c>
      <c r="DO129" s="59">
        <v>0</v>
      </c>
      <c r="DP129" s="23" t="s">
        <v>849</v>
      </c>
      <c r="DQ129" s="57"/>
      <c r="DR129" s="57"/>
      <c r="DS129" s="57"/>
      <c r="DT129" s="23" t="s">
        <v>854</v>
      </c>
      <c r="DU129" s="57"/>
      <c r="DV129" s="23" t="s">
        <v>858</v>
      </c>
      <c r="DW129" s="23" t="s">
        <v>854</v>
      </c>
      <c r="DX129" s="57"/>
      <c r="DY129" s="23" t="s">
        <v>849</v>
      </c>
      <c r="DZ129" s="23" t="s">
        <v>854</v>
      </c>
      <c r="EA129" s="56"/>
      <c r="EB129" s="57"/>
      <c r="EC129" s="57"/>
      <c r="ED129" s="23"/>
      <c r="EE129" s="57"/>
      <c r="EF129" s="57"/>
      <c r="EG129" s="57"/>
      <c r="EH129" s="23">
        <v>957</v>
      </c>
      <c r="EI129" s="23"/>
      <c r="EJ129" s="23" t="s">
        <v>921</v>
      </c>
      <c r="EK129" s="23"/>
    </row>
    <row r="130" spans="2:141" s="127" customFormat="1">
      <c r="B130" s="132" t="s">
        <v>1103</v>
      </c>
      <c r="C130" s="23" t="s">
        <v>1104</v>
      </c>
      <c r="D130" s="23" t="s">
        <v>159</v>
      </c>
      <c r="E130" s="23" t="s">
        <v>846</v>
      </c>
      <c r="F130" s="23" t="s">
        <v>847</v>
      </c>
      <c r="G130" s="23"/>
      <c r="H130" s="23" t="s">
        <v>848</v>
      </c>
      <c r="I130" s="58">
        <v>0</v>
      </c>
      <c r="J130" s="58">
        <v>0</v>
      </c>
      <c r="K130" s="58">
        <v>1</v>
      </c>
      <c r="L130" s="58">
        <v>0</v>
      </c>
      <c r="M130" s="176"/>
      <c r="N130" s="23" t="s">
        <v>849</v>
      </c>
      <c r="O130" s="23" t="s">
        <v>850</v>
      </c>
      <c r="P130" s="23" t="s">
        <v>851</v>
      </c>
      <c r="Q130" s="56" t="s">
        <v>848</v>
      </c>
      <c r="R130" s="133" t="s">
        <v>848</v>
      </c>
      <c r="S130" s="133" t="s">
        <v>848</v>
      </c>
      <c r="T130" s="133" t="s">
        <v>848</v>
      </c>
      <c r="U130" s="133" t="s">
        <v>848</v>
      </c>
      <c r="V130" s="133" t="s">
        <v>848</v>
      </c>
      <c r="W130" s="55">
        <v>0</v>
      </c>
      <c r="X130" s="55">
        <v>0</v>
      </c>
      <c r="Y130" s="55">
        <v>0</v>
      </c>
      <c r="Z130" s="55">
        <v>0</v>
      </c>
      <c r="AA130" s="55">
        <v>0</v>
      </c>
      <c r="AB130" s="55">
        <v>0.59338570524614354</v>
      </c>
      <c r="AC130" s="55">
        <v>1.3054485515906593</v>
      </c>
      <c r="AD130" s="59">
        <f t="shared" si="6"/>
        <v>1.8988342568368028</v>
      </c>
      <c r="AE130" s="55">
        <v>0</v>
      </c>
      <c r="AF130" s="55"/>
      <c r="AG130" s="55"/>
      <c r="AH130" s="55"/>
      <c r="AI130" s="59">
        <f t="shared" si="7"/>
        <v>1.8988342568368028</v>
      </c>
      <c r="AJ130" s="55">
        <v>0</v>
      </c>
      <c r="AK130" s="55">
        <v>0</v>
      </c>
      <c r="AL130" s="55">
        <v>0</v>
      </c>
      <c r="AM130" s="55">
        <v>0</v>
      </c>
      <c r="AN130" s="55">
        <v>0</v>
      </c>
      <c r="AO130" s="55">
        <v>0</v>
      </c>
      <c r="AP130" s="55">
        <v>0.70414102757627739</v>
      </c>
      <c r="AQ130" s="55">
        <v>1.5800924659406488</v>
      </c>
      <c r="AR130" s="59">
        <f t="shared" si="8"/>
        <v>2.2842334935169264</v>
      </c>
      <c r="AS130" s="55">
        <v>0</v>
      </c>
      <c r="AT130" s="55"/>
      <c r="AU130" s="55"/>
      <c r="AV130" s="55"/>
      <c r="AW130" s="59">
        <f t="shared" si="9"/>
        <v>2.2842334935169264</v>
      </c>
      <c r="AX130" s="55"/>
      <c r="AY130" s="55"/>
      <c r="AZ130" s="55"/>
      <c r="BA130" s="55"/>
      <c r="BB130" s="55"/>
      <c r="BC130" s="55"/>
      <c r="BD130" s="55"/>
      <c r="BE130" s="55"/>
      <c r="BF130" s="59">
        <f t="shared" si="10"/>
        <v>0</v>
      </c>
      <c r="BG130" s="55"/>
      <c r="BH130" s="55"/>
      <c r="BI130" s="55"/>
      <c r="BJ130" s="55"/>
      <c r="BK130" s="59">
        <f t="shared" si="11"/>
        <v>0</v>
      </c>
      <c r="BL130" s="55"/>
      <c r="BM130" s="23" t="s">
        <v>852</v>
      </c>
      <c r="BN130" s="23" t="s">
        <v>184</v>
      </c>
      <c r="BO130" s="23" t="s">
        <v>853</v>
      </c>
      <c r="BP130" s="23" t="s">
        <v>853</v>
      </c>
      <c r="BQ130" s="23" t="s">
        <v>853</v>
      </c>
      <c r="BR130" s="23"/>
      <c r="BS130" s="57"/>
      <c r="BT130" s="135" t="s">
        <v>23</v>
      </c>
      <c r="BU130" s="58">
        <v>1</v>
      </c>
      <c r="BV130" s="57">
        <v>0</v>
      </c>
      <c r="BW130" s="57">
        <v>0</v>
      </c>
      <c r="BX130" s="57">
        <v>0</v>
      </c>
      <c r="BY130" s="57">
        <v>0</v>
      </c>
      <c r="BZ130" s="57">
        <v>0</v>
      </c>
      <c r="CA130" s="57">
        <v>0</v>
      </c>
      <c r="CB130" s="67">
        <v>0</v>
      </c>
      <c r="CC130" s="134"/>
      <c r="CD130" s="134"/>
      <c r="CE130" s="57"/>
      <c r="CF130" s="57"/>
      <c r="CG130" s="57"/>
      <c r="CH130" s="57"/>
      <c r="CI130" s="57"/>
      <c r="CJ130" s="57"/>
      <c r="CK130" s="67"/>
      <c r="CL130" s="23"/>
      <c r="CM130" s="23"/>
      <c r="CN130" s="23"/>
      <c r="CO130" s="23"/>
      <c r="CP130" s="23"/>
      <c r="CQ130" s="23"/>
      <c r="CR130" s="57"/>
      <c r="CS130" s="134"/>
      <c r="CT130" s="58"/>
      <c r="CU130" s="57"/>
      <c r="CV130" s="57"/>
      <c r="CW130" s="57"/>
      <c r="CX130" s="57"/>
      <c r="CY130" s="57"/>
      <c r="CZ130" s="57"/>
      <c r="DA130" s="67"/>
      <c r="DB130" s="23"/>
      <c r="DC130" s="23"/>
      <c r="DD130" s="57"/>
      <c r="DE130" s="57"/>
      <c r="DF130" s="57"/>
      <c r="DG130" s="57"/>
      <c r="DH130" s="57"/>
      <c r="DI130" s="57"/>
      <c r="DJ130" s="67"/>
      <c r="DK130" s="23" t="s">
        <v>849</v>
      </c>
      <c r="DL130" s="55">
        <v>0</v>
      </c>
      <c r="DM130" s="55">
        <v>0</v>
      </c>
      <c r="DN130" s="55">
        <v>0</v>
      </c>
      <c r="DO130" s="59">
        <v>0</v>
      </c>
      <c r="DP130" s="23" t="s">
        <v>849</v>
      </c>
      <c r="DQ130" s="57"/>
      <c r="DR130" s="57"/>
      <c r="DS130" s="57"/>
      <c r="DT130" s="23" t="s">
        <v>854</v>
      </c>
      <c r="DU130" s="57"/>
      <c r="DV130" s="23" t="s">
        <v>858</v>
      </c>
      <c r="DW130" s="23" t="s">
        <v>854</v>
      </c>
      <c r="DX130" s="57"/>
      <c r="DY130" s="23" t="s">
        <v>849</v>
      </c>
      <c r="DZ130" s="23" t="s">
        <v>854</v>
      </c>
      <c r="EA130" s="56"/>
      <c r="EB130" s="57"/>
      <c r="EC130" s="57"/>
      <c r="ED130" s="23"/>
      <c r="EE130" s="57"/>
      <c r="EF130" s="57"/>
      <c r="EG130" s="57"/>
      <c r="EH130" s="23">
        <v>957</v>
      </c>
      <c r="EI130" s="23"/>
      <c r="EJ130" s="23" t="s">
        <v>921</v>
      </c>
      <c r="EK130" s="23"/>
    </row>
    <row r="131" spans="2:141" s="127" customFormat="1">
      <c r="B131" s="132" t="s">
        <v>1105</v>
      </c>
      <c r="C131" s="23" t="s">
        <v>1104</v>
      </c>
      <c r="D131" s="23" t="s">
        <v>159</v>
      </c>
      <c r="E131" s="23" t="s">
        <v>846</v>
      </c>
      <c r="F131" s="23" t="s">
        <v>847</v>
      </c>
      <c r="G131" s="23"/>
      <c r="H131" s="23" t="s">
        <v>848</v>
      </c>
      <c r="I131" s="58">
        <v>0</v>
      </c>
      <c r="J131" s="58">
        <v>0</v>
      </c>
      <c r="K131" s="58">
        <v>1</v>
      </c>
      <c r="L131" s="58">
        <v>0</v>
      </c>
      <c r="M131" s="176"/>
      <c r="N131" s="23" t="s">
        <v>849</v>
      </c>
      <c r="O131" s="23" t="s">
        <v>850</v>
      </c>
      <c r="P131" s="23" t="s">
        <v>851</v>
      </c>
      <c r="Q131" s="56" t="s">
        <v>848</v>
      </c>
      <c r="R131" s="133" t="s">
        <v>848</v>
      </c>
      <c r="S131" s="133" t="s">
        <v>848</v>
      </c>
      <c r="T131" s="133" t="s">
        <v>848</v>
      </c>
      <c r="U131" s="133" t="s">
        <v>848</v>
      </c>
      <c r="V131" s="133" t="s">
        <v>848</v>
      </c>
      <c r="W131" s="55">
        <v>0</v>
      </c>
      <c r="X131" s="55">
        <v>0</v>
      </c>
      <c r="Y131" s="55">
        <v>0</v>
      </c>
      <c r="Z131" s="55">
        <v>0</v>
      </c>
      <c r="AA131" s="55">
        <v>-0.588638619619409</v>
      </c>
      <c r="AB131" s="55">
        <v>-1.3101956372173937</v>
      </c>
      <c r="AC131" s="55">
        <v>0</v>
      </c>
      <c r="AD131" s="59">
        <f t="shared" si="6"/>
        <v>-1.8988342568368028</v>
      </c>
      <c r="AE131" s="55">
        <v>0</v>
      </c>
      <c r="AF131" s="55"/>
      <c r="AG131" s="55"/>
      <c r="AH131" s="55"/>
      <c r="AI131" s="59">
        <f t="shared" si="7"/>
        <v>-1.8988342568368028</v>
      </c>
      <c r="AJ131" s="55">
        <v>0</v>
      </c>
      <c r="AK131" s="55">
        <v>0</v>
      </c>
      <c r="AL131" s="55">
        <v>0</v>
      </c>
      <c r="AM131" s="55">
        <v>0</v>
      </c>
      <c r="AN131" s="55">
        <v>0</v>
      </c>
      <c r="AO131" s="55">
        <v>-0.68481166605269139</v>
      </c>
      <c r="AP131" s="55">
        <v>-1.5547433889286584</v>
      </c>
      <c r="AQ131" s="55">
        <v>0</v>
      </c>
      <c r="AR131" s="59">
        <f t="shared" si="8"/>
        <v>-2.2395550549813499</v>
      </c>
      <c r="AS131" s="55">
        <v>0</v>
      </c>
      <c r="AT131" s="55"/>
      <c r="AU131" s="55"/>
      <c r="AV131" s="55"/>
      <c r="AW131" s="59">
        <f t="shared" si="9"/>
        <v>-2.2395550549813499</v>
      </c>
      <c r="AX131" s="55"/>
      <c r="AY131" s="55"/>
      <c r="AZ131" s="55"/>
      <c r="BA131" s="55"/>
      <c r="BB131" s="55"/>
      <c r="BC131" s="55"/>
      <c r="BD131" s="55"/>
      <c r="BE131" s="55"/>
      <c r="BF131" s="59">
        <f t="shared" si="10"/>
        <v>0</v>
      </c>
      <c r="BG131" s="55"/>
      <c r="BH131" s="55"/>
      <c r="BI131" s="55"/>
      <c r="BJ131" s="55"/>
      <c r="BK131" s="59">
        <f t="shared" si="11"/>
        <v>0</v>
      </c>
      <c r="BL131" s="55"/>
      <c r="BM131" s="23" t="s">
        <v>852</v>
      </c>
      <c r="BN131" s="23" t="s">
        <v>184</v>
      </c>
      <c r="BO131" s="23" t="s">
        <v>853</v>
      </c>
      <c r="BP131" s="23" t="s">
        <v>853</v>
      </c>
      <c r="BQ131" s="23" t="s">
        <v>853</v>
      </c>
      <c r="BR131" s="23"/>
      <c r="BS131" s="57"/>
      <c r="BT131" s="135" t="s">
        <v>23</v>
      </c>
      <c r="BU131" s="58">
        <v>1</v>
      </c>
      <c r="BV131" s="57">
        <v>0</v>
      </c>
      <c r="BW131" s="57">
        <v>0</v>
      </c>
      <c r="BX131" s="57">
        <v>0</v>
      </c>
      <c r="BY131" s="57">
        <v>0</v>
      </c>
      <c r="BZ131" s="57">
        <v>0</v>
      </c>
      <c r="CA131" s="57">
        <v>0</v>
      </c>
      <c r="CB131" s="67">
        <v>0</v>
      </c>
      <c r="CC131" s="134"/>
      <c r="CD131" s="134"/>
      <c r="CE131" s="57"/>
      <c r="CF131" s="57"/>
      <c r="CG131" s="57"/>
      <c r="CH131" s="57"/>
      <c r="CI131" s="57"/>
      <c r="CJ131" s="57"/>
      <c r="CK131" s="67"/>
      <c r="CL131" s="23"/>
      <c r="CM131" s="23"/>
      <c r="CN131" s="23"/>
      <c r="CO131" s="23"/>
      <c r="CP131" s="23"/>
      <c r="CQ131" s="23"/>
      <c r="CR131" s="57"/>
      <c r="CS131" s="134"/>
      <c r="CT131" s="58"/>
      <c r="CU131" s="57"/>
      <c r="CV131" s="57"/>
      <c r="CW131" s="57"/>
      <c r="CX131" s="57"/>
      <c r="CY131" s="57"/>
      <c r="CZ131" s="57"/>
      <c r="DA131" s="67"/>
      <c r="DB131" s="23"/>
      <c r="DC131" s="23"/>
      <c r="DD131" s="57"/>
      <c r="DE131" s="57"/>
      <c r="DF131" s="57"/>
      <c r="DG131" s="57"/>
      <c r="DH131" s="57"/>
      <c r="DI131" s="57"/>
      <c r="DJ131" s="67"/>
      <c r="DK131" s="23" t="s">
        <v>849</v>
      </c>
      <c r="DL131" s="55">
        <v>0</v>
      </c>
      <c r="DM131" s="55">
        <v>0</v>
      </c>
      <c r="DN131" s="55">
        <v>0</v>
      </c>
      <c r="DO131" s="59">
        <v>0</v>
      </c>
      <c r="DP131" s="23" t="s">
        <v>849</v>
      </c>
      <c r="DQ131" s="57"/>
      <c r="DR131" s="57"/>
      <c r="DS131" s="57"/>
      <c r="DT131" s="23" t="s">
        <v>854</v>
      </c>
      <c r="DU131" s="57"/>
      <c r="DV131" s="23" t="s">
        <v>858</v>
      </c>
      <c r="DW131" s="23" t="s">
        <v>854</v>
      </c>
      <c r="DX131" s="57"/>
      <c r="DY131" s="23" t="s">
        <v>849</v>
      </c>
      <c r="DZ131" s="23" t="s">
        <v>854</v>
      </c>
      <c r="EA131" s="56"/>
      <c r="EB131" s="57"/>
      <c r="EC131" s="57"/>
      <c r="ED131" s="23"/>
      <c r="EE131" s="57"/>
      <c r="EF131" s="57"/>
      <c r="EG131" s="57"/>
      <c r="EH131" s="23">
        <v>957</v>
      </c>
      <c r="EI131" s="23"/>
      <c r="EJ131" s="23" t="s">
        <v>921</v>
      </c>
      <c r="EK131" s="23"/>
    </row>
    <row r="132" spans="2:141" s="127" customFormat="1">
      <c r="B132" s="132" t="s">
        <v>1106</v>
      </c>
      <c r="C132" s="23" t="s">
        <v>1107</v>
      </c>
      <c r="D132" s="23" t="s">
        <v>159</v>
      </c>
      <c r="E132" s="23" t="s">
        <v>846</v>
      </c>
      <c r="F132" s="23" t="s">
        <v>847</v>
      </c>
      <c r="G132" s="23"/>
      <c r="H132" s="23" t="s">
        <v>848</v>
      </c>
      <c r="I132" s="58">
        <v>0</v>
      </c>
      <c r="J132" s="58">
        <v>0</v>
      </c>
      <c r="K132" s="58">
        <v>1</v>
      </c>
      <c r="L132" s="58">
        <v>0</v>
      </c>
      <c r="M132" s="176"/>
      <c r="N132" s="23" t="s">
        <v>849</v>
      </c>
      <c r="O132" s="23" t="s">
        <v>850</v>
      </c>
      <c r="P132" s="23" t="s">
        <v>851</v>
      </c>
      <c r="Q132" s="56" t="s">
        <v>848</v>
      </c>
      <c r="R132" s="133" t="s">
        <v>848</v>
      </c>
      <c r="S132" s="133" t="s">
        <v>848</v>
      </c>
      <c r="T132" s="133" t="s">
        <v>848</v>
      </c>
      <c r="U132" s="133" t="s">
        <v>848</v>
      </c>
      <c r="V132" s="133" t="s">
        <v>848</v>
      </c>
      <c r="W132" s="55">
        <v>0</v>
      </c>
      <c r="X132" s="55">
        <v>0</v>
      </c>
      <c r="Y132" s="55">
        <v>0</v>
      </c>
      <c r="Z132" s="55">
        <v>0</v>
      </c>
      <c r="AA132" s="55">
        <v>0</v>
      </c>
      <c r="AB132" s="55">
        <v>0.59338570524614354</v>
      </c>
      <c r="AC132" s="55">
        <v>1.3054485515906593</v>
      </c>
      <c r="AD132" s="59">
        <f t="shared" si="6"/>
        <v>1.8988342568368028</v>
      </c>
      <c r="AE132" s="55">
        <v>0</v>
      </c>
      <c r="AF132" s="55"/>
      <c r="AG132" s="55"/>
      <c r="AH132" s="55"/>
      <c r="AI132" s="59">
        <f t="shared" si="7"/>
        <v>1.8988342568368028</v>
      </c>
      <c r="AJ132" s="55">
        <v>0</v>
      </c>
      <c r="AK132" s="55">
        <v>0</v>
      </c>
      <c r="AL132" s="55">
        <v>0</v>
      </c>
      <c r="AM132" s="55">
        <v>0</v>
      </c>
      <c r="AN132" s="55">
        <v>0</v>
      </c>
      <c r="AO132" s="55">
        <v>0</v>
      </c>
      <c r="AP132" s="55">
        <v>0.70414102757627739</v>
      </c>
      <c r="AQ132" s="55">
        <v>1.5800924659406488</v>
      </c>
      <c r="AR132" s="59">
        <f t="shared" si="8"/>
        <v>2.2842334935169264</v>
      </c>
      <c r="AS132" s="55">
        <v>0</v>
      </c>
      <c r="AT132" s="55"/>
      <c r="AU132" s="55"/>
      <c r="AV132" s="55"/>
      <c r="AW132" s="59">
        <f t="shared" si="9"/>
        <v>2.2842334935169264</v>
      </c>
      <c r="AX132" s="55"/>
      <c r="AY132" s="55"/>
      <c r="AZ132" s="55"/>
      <c r="BA132" s="55"/>
      <c r="BB132" s="55"/>
      <c r="BC132" s="55"/>
      <c r="BD132" s="55"/>
      <c r="BE132" s="55"/>
      <c r="BF132" s="59">
        <f t="shared" si="10"/>
        <v>0</v>
      </c>
      <c r="BG132" s="55"/>
      <c r="BH132" s="55"/>
      <c r="BI132" s="55"/>
      <c r="BJ132" s="55"/>
      <c r="BK132" s="59">
        <f t="shared" si="11"/>
        <v>0</v>
      </c>
      <c r="BL132" s="55"/>
      <c r="BM132" s="23" t="s">
        <v>852</v>
      </c>
      <c r="BN132" s="23" t="s">
        <v>184</v>
      </c>
      <c r="BO132" s="23" t="s">
        <v>853</v>
      </c>
      <c r="BP132" s="23" t="s">
        <v>853</v>
      </c>
      <c r="BQ132" s="23" t="s">
        <v>853</v>
      </c>
      <c r="BR132" s="23"/>
      <c r="BS132" s="57"/>
      <c r="BT132" s="135" t="s">
        <v>23</v>
      </c>
      <c r="BU132" s="58">
        <v>1</v>
      </c>
      <c r="BV132" s="57">
        <v>0</v>
      </c>
      <c r="BW132" s="57">
        <v>0</v>
      </c>
      <c r="BX132" s="57">
        <v>0</v>
      </c>
      <c r="BY132" s="57">
        <v>0</v>
      </c>
      <c r="BZ132" s="57">
        <v>0</v>
      </c>
      <c r="CA132" s="57">
        <v>0</v>
      </c>
      <c r="CB132" s="67">
        <v>0</v>
      </c>
      <c r="CC132" s="134"/>
      <c r="CD132" s="134"/>
      <c r="CE132" s="57"/>
      <c r="CF132" s="57"/>
      <c r="CG132" s="57"/>
      <c r="CH132" s="57"/>
      <c r="CI132" s="57"/>
      <c r="CJ132" s="57"/>
      <c r="CK132" s="67"/>
      <c r="CL132" s="23"/>
      <c r="CM132" s="23"/>
      <c r="CN132" s="23"/>
      <c r="CO132" s="23"/>
      <c r="CP132" s="23"/>
      <c r="CQ132" s="23"/>
      <c r="CR132" s="57"/>
      <c r="CS132" s="134"/>
      <c r="CT132" s="58"/>
      <c r="CU132" s="57"/>
      <c r="CV132" s="57"/>
      <c r="CW132" s="57"/>
      <c r="CX132" s="57"/>
      <c r="CY132" s="57"/>
      <c r="CZ132" s="57"/>
      <c r="DA132" s="67"/>
      <c r="DB132" s="23"/>
      <c r="DC132" s="23"/>
      <c r="DD132" s="57"/>
      <c r="DE132" s="57"/>
      <c r="DF132" s="57"/>
      <c r="DG132" s="57"/>
      <c r="DH132" s="57"/>
      <c r="DI132" s="57"/>
      <c r="DJ132" s="67"/>
      <c r="DK132" s="23" t="s">
        <v>849</v>
      </c>
      <c r="DL132" s="55">
        <v>0</v>
      </c>
      <c r="DM132" s="55">
        <v>0</v>
      </c>
      <c r="DN132" s="55">
        <v>0</v>
      </c>
      <c r="DO132" s="59">
        <v>0</v>
      </c>
      <c r="DP132" s="23" t="s">
        <v>849</v>
      </c>
      <c r="DQ132" s="57"/>
      <c r="DR132" s="57"/>
      <c r="DS132" s="57"/>
      <c r="DT132" s="23" t="s">
        <v>854</v>
      </c>
      <c r="DU132" s="57"/>
      <c r="DV132" s="23" t="s">
        <v>858</v>
      </c>
      <c r="DW132" s="23" t="s">
        <v>854</v>
      </c>
      <c r="DX132" s="57"/>
      <c r="DY132" s="23" t="s">
        <v>849</v>
      </c>
      <c r="DZ132" s="23" t="s">
        <v>854</v>
      </c>
      <c r="EA132" s="56"/>
      <c r="EB132" s="57"/>
      <c r="EC132" s="57"/>
      <c r="ED132" s="23"/>
      <c r="EE132" s="57"/>
      <c r="EF132" s="57"/>
      <c r="EG132" s="57"/>
      <c r="EH132" s="23">
        <v>957</v>
      </c>
      <c r="EI132" s="23"/>
      <c r="EJ132" s="23" t="s">
        <v>921</v>
      </c>
      <c r="EK132" s="23"/>
    </row>
    <row r="133" spans="2:141" s="127" customFormat="1">
      <c r="B133" s="132" t="s">
        <v>1108</v>
      </c>
      <c r="C133" s="23" t="s">
        <v>1107</v>
      </c>
      <c r="D133" s="23" t="s">
        <v>159</v>
      </c>
      <c r="E133" s="23" t="s">
        <v>846</v>
      </c>
      <c r="F133" s="23" t="s">
        <v>847</v>
      </c>
      <c r="G133" s="23"/>
      <c r="H133" s="23" t="s">
        <v>848</v>
      </c>
      <c r="I133" s="58">
        <v>0</v>
      </c>
      <c r="J133" s="58">
        <v>0</v>
      </c>
      <c r="K133" s="58">
        <v>1</v>
      </c>
      <c r="L133" s="58">
        <v>0</v>
      </c>
      <c r="M133" s="176"/>
      <c r="N133" s="23" t="s">
        <v>849</v>
      </c>
      <c r="O133" s="23" t="s">
        <v>850</v>
      </c>
      <c r="P133" s="23" t="s">
        <v>851</v>
      </c>
      <c r="Q133" s="56" t="s">
        <v>848</v>
      </c>
      <c r="R133" s="133" t="s">
        <v>848</v>
      </c>
      <c r="S133" s="133" t="s">
        <v>848</v>
      </c>
      <c r="T133" s="133" t="s">
        <v>848</v>
      </c>
      <c r="U133" s="133" t="s">
        <v>848</v>
      </c>
      <c r="V133" s="133" t="s">
        <v>848</v>
      </c>
      <c r="W133" s="55">
        <v>0</v>
      </c>
      <c r="X133" s="55">
        <v>0</v>
      </c>
      <c r="Y133" s="55">
        <v>0</v>
      </c>
      <c r="Z133" s="55">
        <v>0</v>
      </c>
      <c r="AA133" s="55">
        <v>-0.588638619619409</v>
      </c>
      <c r="AB133" s="55">
        <v>-1.3101956372173937</v>
      </c>
      <c r="AC133" s="55">
        <v>0</v>
      </c>
      <c r="AD133" s="59">
        <f t="shared" si="6"/>
        <v>-1.8988342568368028</v>
      </c>
      <c r="AE133" s="55">
        <v>0</v>
      </c>
      <c r="AF133" s="55"/>
      <c r="AG133" s="55"/>
      <c r="AH133" s="55"/>
      <c r="AI133" s="59">
        <f t="shared" si="7"/>
        <v>-1.8988342568368028</v>
      </c>
      <c r="AJ133" s="55">
        <v>0</v>
      </c>
      <c r="AK133" s="55">
        <v>0</v>
      </c>
      <c r="AL133" s="55">
        <v>0</v>
      </c>
      <c r="AM133" s="55">
        <v>0</v>
      </c>
      <c r="AN133" s="55">
        <v>0</v>
      </c>
      <c r="AO133" s="55">
        <v>-0.68481166605269139</v>
      </c>
      <c r="AP133" s="55">
        <v>-1.5547433889286584</v>
      </c>
      <c r="AQ133" s="55">
        <v>0</v>
      </c>
      <c r="AR133" s="59">
        <f t="shared" si="8"/>
        <v>-2.2395550549813499</v>
      </c>
      <c r="AS133" s="55">
        <v>0</v>
      </c>
      <c r="AT133" s="55"/>
      <c r="AU133" s="55"/>
      <c r="AV133" s="55"/>
      <c r="AW133" s="59">
        <f t="shared" si="9"/>
        <v>-2.2395550549813499</v>
      </c>
      <c r="AX133" s="55"/>
      <c r="AY133" s="55"/>
      <c r="AZ133" s="55"/>
      <c r="BA133" s="55"/>
      <c r="BB133" s="55"/>
      <c r="BC133" s="55"/>
      <c r="BD133" s="55"/>
      <c r="BE133" s="55"/>
      <c r="BF133" s="59">
        <f t="shared" si="10"/>
        <v>0</v>
      </c>
      <c r="BG133" s="55"/>
      <c r="BH133" s="55"/>
      <c r="BI133" s="55"/>
      <c r="BJ133" s="55"/>
      <c r="BK133" s="59">
        <f t="shared" si="11"/>
        <v>0</v>
      </c>
      <c r="BL133" s="55"/>
      <c r="BM133" s="23" t="s">
        <v>852</v>
      </c>
      <c r="BN133" s="23" t="s">
        <v>184</v>
      </c>
      <c r="BO133" s="23" t="s">
        <v>853</v>
      </c>
      <c r="BP133" s="23" t="s">
        <v>853</v>
      </c>
      <c r="BQ133" s="23" t="s">
        <v>853</v>
      </c>
      <c r="BR133" s="23"/>
      <c r="BS133" s="57"/>
      <c r="BT133" s="135" t="s">
        <v>23</v>
      </c>
      <c r="BU133" s="58">
        <v>1</v>
      </c>
      <c r="BV133" s="57">
        <v>0</v>
      </c>
      <c r="BW133" s="57">
        <v>0</v>
      </c>
      <c r="BX133" s="57">
        <v>0</v>
      </c>
      <c r="BY133" s="57">
        <v>0</v>
      </c>
      <c r="BZ133" s="57">
        <v>0</v>
      </c>
      <c r="CA133" s="57">
        <v>0</v>
      </c>
      <c r="CB133" s="67">
        <v>0</v>
      </c>
      <c r="CC133" s="134"/>
      <c r="CD133" s="134"/>
      <c r="CE133" s="57"/>
      <c r="CF133" s="57"/>
      <c r="CG133" s="57"/>
      <c r="CH133" s="57"/>
      <c r="CI133" s="57"/>
      <c r="CJ133" s="57"/>
      <c r="CK133" s="67"/>
      <c r="CL133" s="23"/>
      <c r="CM133" s="23"/>
      <c r="CN133" s="23"/>
      <c r="CO133" s="23"/>
      <c r="CP133" s="23"/>
      <c r="CQ133" s="23"/>
      <c r="CR133" s="57"/>
      <c r="CS133" s="134"/>
      <c r="CT133" s="58"/>
      <c r="CU133" s="57"/>
      <c r="CV133" s="57"/>
      <c r="CW133" s="57"/>
      <c r="CX133" s="57"/>
      <c r="CY133" s="57"/>
      <c r="CZ133" s="57"/>
      <c r="DA133" s="67"/>
      <c r="DB133" s="23"/>
      <c r="DC133" s="23"/>
      <c r="DD133" s="57"/>
      <c r="DE133" s="57"/>
      <c r="DF133" s="57"/>
      <c r="DG133" s="57"/>
      <c r="DH133" s="57"/>
      <c r="DI133" s="57"/>
      <c r="DJ133" s="67"/>
      <c r="DK133" s="23" t="s">
        <v>849</v>
      </c>
      <c r="DL133" s="55">
        <v>0</v>
      </c>
      <c r="DM133" s="55">
        <v>0</v>
      </c>
      <c r="DN133" s="55">
        <v>0</v>
      </c>
      <c r="DO133" s="59">
        <v>0</v>
      </c>
      <c r="DP133" s="23" t="s">
        <v>849</v>
      </c>
      <c r="DQ133" s="57"/>
      <c r="DR133" s="57"/>
      <c r="DS133" s="57"/>
      <c r="DT133" s="23" t="s">
        <v>854</v>
      </c>
      <c r="DU133" s="57"/>
      <c r="DV133" s="23" t="s">
        <v>858</v>
      </c>
      <c r="DW133" s="23" t="s">
        <v>854</v>
      </c>
      <c r="DX133" s="57"/>
      <c r="DY133" s="23" t="s">
        <v>849</v>
      </c>
      <c r="DZ133" s="23" t="s">
        <v>854</v>
      </c>
      <c r="EA133" s="56"/>
      <c r="EB133" s="57"/>
      <c r="EC133" s="57"/>
      <c r="ED133" s="23"/>
      <c r="EE133" s="57"/>
      <c r="EF133" s="57"/>
      <c r="EG133" s="57"/>
      <c r="EH133" s="23">
        <v>957</v>
      </c>
      <c r="EI133" s="23"/>
      <c r="EJ133" s="23" t="s">
        <v>921</v>
      </c>
      <c r="EK133" s="23"/>
    </row>
    <row r="134" spans="2:141" s="127" customFormat="1">
      <c r="B134" s="132" t="s">
        <v>1109</v>
      </c>
      <c r="C134" s="23" t="s">
        <v>1110</v>
      </c>
      <c r="D134" s="23" t="s">
        <v>159</v>
      </c>
      <c r="E134" s="23" t="s">
        <v>846</v>
      </c>
      <c r="F134" s="23" t="s">
        <v>847</v>
      </c>
      <c r="G134" s="23"/>
      <c r="H134" s="23" t="s">
        <v>848</v>
      </c>
      <c r="I134" s="58">
        <v>0</v>
      </c>
      <c r="J134" s="58">
        <v>0</v>
      </c>
      <c r="K134" s="58">
        <v>1</v>
      </c>
      <c r="L134" s="58">
        <v>0</v>
      </c>
      <c r="M134" s="176"/>
      <c r="N134" s="23" t="s">
        <v>849</v>
      </c>
      <c r="O134" s="23" t="s">
        <v>850</v>
      </c>
      <c r="P134" s="23" t="s">
        <v>851</v>
      </c>
      <c r="Q134" s="56" t="s">
        <v>848</v>
      </c>
      <c r="R134" s="133" t="s">
        <v>848</v>
      </c>
      <c r="S134" s="133" t="s">
        <v>848</v>
      </c>
      <c r="T134" s="133" t="s">
        <v>848</v>
      </c>
      <c r="U134" s="133" t="s">
        <v>848</v>
      </c>
      <c r="V134" s="133" t="s">
        <v>848</v>
      </c>
      <c r="W134" s="55">
        <v>0</v>
      </c>
      <c r="X134" s="55">
        <v>0</v>
      </c>
      <c r="Y134" s="55">
        <v>0</v>
      </c>
      <c r="Z134" s="55">
        <v>0</v>
      </c>
      <c r="AA134" s="55">
        <v>0</v>
      </c>
      <c r="AB134" s="55">
        <v>0.59338570524614354</v>
      </c>
      <c r="AC134" s="55">
        <v>1.3054485515906593</v>
      </c>
      <c r="AD134" s="59">
        <f t="shared" si="6"/>
        <v>1.8988342568368028</v>
      </c>
      <c r="AE134" s="55">
        <v>0</v>
      </c>
      <c r="AF134" s="55"/>
      <c r="AG134" s="55"/>
      <c r="AH134" s="55"/>
      <c r="AI134" s="59">
        <f t="shared" si="7"/>
        <v>1.8988342568368028</v>
      </c>
      <c r="AJ134" s="55">
        <v>0</v>
      </c>
      <c r="AK134" s="55">
        <v>0</v>
      </c>
      <c r="AL134" s="55">
        <v>0</v>
      </c>
      <c r="AM134" s="55">
        <v>0</v>
      </c>
      <c r="AN134" s="55">
        <v>0</v>
      </c>
      <c r="AO134" s="55">
        <v>0</v>
      </c>
      <c r="AP134" s="55">
        <v>0.70414102757627739</v>
      </c>
      <c r="AQ134" s="55">
        <v>1.5800924659406488</v>
      </c>
      <c r="AR134" s="59">
        <f t="shared" si="8"/>
        <v>2.2842334935169264</v>
      </c>
      <c r="AS134" s="55">
        <v>0</v>
      </c>
      <c r="AT134" s="55"/>
      <c r="AU134" s="55"/>
      <c r="AV134" s="55"/>
      <c r="AW134" s="59">
        <f t="shared" si="9"/>
        <v>2.2842334935169264</v>
      </c>
      <c r="AX134" s="55"/>
      <c r="AY134" s="55"/>
      <c r="AZ134" s="55"/>
      <c r="BA134" s="55"/>
      <c r="BB134" s="55"/>
      <c r="BC134" s="55"/>
      <c r="BD134" s="55"/>
      <c r="BE134" s="55"/>
      <c r="BF134" s="59">
        <f t="shared" si="10"/>
        <v>0</v>
      </c>
      <c r="BG134" s="55"/>
      <c r="BH134" s="55"/>
      <c r="BI134" s="55"/>
      <c r="BJ134" s="55"/>
      <c r="BK134" s="59">
        <f t="shared" si="11"/>
        <v>0</v>
      </c>
      <c r="BL134" s="55"/>
      <c r="BM134" s="23" t="s">
        <v>852</v>
      </c>
      <c r="BN134" s="23" t="s">
        <v>184</v>
      </c>
      <c r="BO134" s="23" t="s">
        <v>853</v>
      </c>
      <c r="BP134" s="23" t="s">
        <v>853</v>
      </c>
      <c r="BQ134" s="23" t="s">
        <v>853</v>
      </c>
      <c r="BR134" s="23"/>
      <c r="BS134" s="57"/>
      <c r="BT134" s="135" t="s">
        <v>23</v>
      </c>
      <c r="BU134" s="58">
        <v>1</v>
      </c>
      <c r="BV134" s="57">
        <v>0</v>
      </c>
      <c r="BW134" s="57">
        <v>0</v>
      </c>
      <c r="BX134" s="57">
        <v>0</v>
      </c>
      <c r="BY134" s="57">
        <v>0</v>
      </c>
      <c r="BZ134" s="57">
        <v>0</v>
      </c>
      <c r="CA134" s="57">
        <v>0</v>
      </c>
      <c r="CB134" s="67">
        <v>0</v>
      </c>
      <c r="CC134" s="134"/>
      <c r="CD134" s="134"/>
      <c r="CE134" s="57"/>
      <c r="CF134" s="57"/>
      <c r="CG134" s="57"/>
      <c r="CH134" s="57"/>
      <c r="CI134" s="57"/>
      <c r="CJ134" s="57"/>
      <c r="CK134" s="67"/>
      <c r="CL134" s="23"/>
      <c r="CM134" s="23"/>
      <c r="CN134" s="23"/>
      <c r="CO134" s="23"/>
      <c r="CP134" s="23"/>
      <c r="CQ134" s="23"/>
      <c r="CR134" s="57"/>
      <c r="CS134" s="134"/>
      <c r="CT134" s="58"/>
      <c r="CU134" s="57"/>
      <c r="CV134" s="57"/>
      <c r="CW134" s="57"/>
      <c r="CX134" s="57"/>
      <c r="CY134" s="57"/>
      <c r="CZ134" s="57"/>
      <c r="DA134" s="67"/>
      <c r="DB134" s="23"/>
      <c r="DC134" s="23"/>
      <c r="DD134" s="57"/>
      <c r="DE134" s="57"/>
      <c r="DF134" s="57"/>
      <c r="DG134" s="57"/>
      <c r="DH134" s="57"/>
      <c r="DI134" s="57"/>
      <c r="DJ134" s="67"/>
      <c r="DK134" s="23" t="s">
        <v>849</v>
      </c>
      <c r="DL134" s="55">
        <v>0</v>
      </c>
      <c r="DM134" s="55">
        <v>0</v>
      </c>
      <c r="DN134" s="55">
        <v>0</v>
      </c>
      <c r="DO134" s="59">
        <v>0</v>
      </c>
      <c r="DP134" s="23" t="s">
        <v>849</v>
      </c>
      <c r="DQ134" s="57"/>
      <c r="DR134" s="57"/>
      <c r="DS134" s="57"/>
      <c r="DT134" s="23" t="s">
        <v>854</v>
      </c>
      <c r="DU134" s="57"/>
      <c r="DV134" s="23" t="s">
        <v>858</v>
      </c>
      <c r="DW134" s="23" t="s">
        <v>854</v>
      </c>
      <c r="DX134" s="57"/>
      <c r="DY134" s="23" t="s">
        <v>849</v>
      </c>
      <c r="DZ134" s="23" t="s">
        <v>854</v>
      </c>
      <c r="EA134" s="56"/>
      <c r="EB134" s="57"/>
      <c r="EC134" s="57"/>
      <c r="ED134" s="23"/>
      <c r="EE134" s="57"/>
      <c r="EF134" s="57"/>
      <c r="EG134" s="57"/>
      <c r="EH134" s="23">
        <v>957</v>
      </c>
      <c r="EI134" s="23"/>
      <c r="EJ134" s="23" t="s">
        <v>921</v>
      </c>
      <c r="EK134" s="23"/>
    </row>
    <row r="135" spans="2:141" s="127" customFormat="1">
      <c r="B135" s="132" t="s">
        <v>1111</v>
      </c>
      <c r="C135" s="23" t="s">
        <v>1110</v>
      </c>
      <c r="D135" s="23" t="s">
        <v>159</v>
      </c>
      <c r="E135" s="23" t="s">
        <v>846</v>
      </c>
      <c r="F135" s="23" t="s">
        <v>847</v>
      </c>
      <c r="G135" s="23"/>
      <c r="H135" s="23" t="s">
        <v>848</v>
      </c>
      <c r="I135" s="58">
        <v>0</v>
      </c>
      <c r="J135" s="58">
        <v>0</v>
      </c>
      <c r="K135" s="58">
        <v>1</v>
      </c>
      <c r="L135" s="58">
        <v>0</v>
      </c>
      <c r="M135" s="176"/>
      <c r="N135" s="23" t="s">
        <v>849</v>
      </c>
      <c r="O135" s="23" t="s">
        <v>850</v>
      </c>
      <c r="P135" s="23" t="s">
        <v>851</v>
      </c>
      <c r="Q135" s="56" t="s">
        <v>848</v>
      </c>
      <c r="R135" s="133" t="s">
        <v>848</v>
      </c>
      <c r="S135" s="133" t="s">
        <v>848</v>
      </c>
      <c r="T135" s="133" t="s">
        <v>848</v>
      </c>
      <c r="U135" s="133" t="s">
        <v>848</v>
      </c>
      <c r="V135" s="133" t="s">
        <v>848</v>
      </c>
      <c r="W135" s="55">
        <v>0</v>
      </c>
      <c r="X135" s="55">
        <v>0</v>
      </c>
      <c r="Y135" s="55">
        <v>0</v>
      </c>
      <c r="Z135" s="55">
        <v>0</v>
      </c>
      <c r="AA135" s="55">
        <v>-0.588638619619409</v>
      </c>
      <c r="AB135" s="55">
        <v>-1.3101956372173937</v>
      </c>
      <c r="AC135" s="55">
        <v>0</v>
      </c>
      <c r="AD135" s="59">
        <f t="shared" si="6"/>
        <v>-1.8988342568368028</v>
      </c>
      <c r="AE135" s="55">
        <v>0</v>
      </c>
      <c r="AF135" s="55"/>
      <c r="AG135" s="55"/>
      <c r="AH135" s="55"/>
      <c r="AI135" s="59">
        <f t="shared" si="7"/>
        <v>-1.8988342568368028</v>
      </c>
      <c r="AJ135" s="55">
        <v>0</v>
      </c>
      <c r="AK135" s="55">
        <v>0</v>
      </c>
      <c r="AL135" s="55">
        <v>0</v>
      </c>
      <c r="AM135" s="55">
        <v>0</v>
      </c>
      <c r="AN135" s="55">
        <v>0</v>
      </c>
      <c r="AO135" s="55">
        <v>-0.68481166605269139</v>
      </c>
      <c r="AP135" s="55">
        <v>-1.5547433889286584</v>
      </c>
      <c r="AQ135" s="55">
        <v>0</v>
      </c>
      <c r="AR135" s="59">
        <f t="shared" si="8"/>
        <v>-2.2395550549813499</v>
      </c>
      <c r="AS135" s="55">
        <v>0</v>
      </c>
      <c r="AT135" s="55"/>
      <c r="AU135" s="55"/>
      <c r="AV135" s="55"/>
      <c r="AW135" s="59">
        <f t="shared" si="9"/>
        <v>-2.2395550549813499</v>
      </c>
      <c r="AX135" s="55"/>
      <c r="AY135" s="55"/>
      <c r="AZ135" s="55"/>
      <c r="BA135" s="55"/>
      <c r="BB135" s="55"/>
      <c r="BC135" s="55"/>
      <c r="BD135" s="55"/>
      <c r="BE135" s="55"/>
      <c r="BF135" s="59">
        <f t="shared" si="10"/>
        <v>0</v>
      </c>
      <c r="BG135" s="55"/>
      <c r="BH135" s="55"/>
      <c r="BI135" s="55"/>
      <c r="BJ135" s="55"/>
      <c r="BK135" s="59">
        <f t="shared" si="11"/>
        <v>0</v>
      </c>
      <c r="BL135" s="55"/>
      <c r="BM135" s="23" t="s">
        <v>852</v>
      </c>
      <c r="BN135" s="23" t="s">
        <v>184</v>
      </c>
      <c r="BO135" s="23" t="s">
        <v>853</v>
      </c>
      <c r="BP135" s="23" t="s">
        <v>853</v>
      </c>
      <c r="BQ135" s="23" t="s">
        <v>853</v>
      </c>
      <c r="BR135" s="23"/>
      <c r="BS135" s="57"/>
      <c r="BT135" s="135" t="s">
        <v>23</v>
      </c>
      <c r="BU135" s="58">
        <v>1</v>
      </c>
      <c r="BV135" s="57">
        <v>0</v>
      </c>
      <c r="BW135" s="57">
        <v>0</v>
      </c>
      <c r="BX135" s="57">
        <v>0</v>
      </c>
      <c r="BY135" s="57">
        <v>0</v>
      </c>
      <c r="BZ135" s="57">
        <v>0</v>
      </c>
      <c r="CA135" s="57">
        <v>0</v>
      </c>
      <c r="CB135" s="67">
        <v>0</v>
      </c>
      <c r="CC135" s="134"/>
      <c r="CD135" s="134"/>
      <c r="CE135" s="57"/>
      <c r="CF135" s="57"/>
      <c r="CG135" s="57"/>
      <c r="CH135" s="57"/>
      <c r="CI135" s="57"/>
      <c r="CJ135" s="57"/>
      <c r="CK135" s="67"/>
      <c r="CL135" s="23"/>
      <c r="CM135" s="23"/>
      <c r="CN135" s="23"/>
      <c r="CO135" s="23"/>
      <c r="CP135" s="23"/>
      <c r="CQ135" s="23"/>
      <c r="CR135" s="57"/>
      <c r="CS135" s="134"/>
      <c r="CT135" s="58"/>
      <c r="CU135" s="57"/>
      <c r="CV135" s="57"/>
      <c r="CW135" s="57"/>
      <c r="CX135" s="57"/>
      <c r="CY135" s="57"/>
      <c r="CZ135" s="57"/>
      <c r="DA135" s="67"/>
      <c r="DB135" s="23"/>
      <c r="DC135" s="23"/>
      <c r="DD135" s="57"/>
      <c r="DE135" s="57"/>
      <c r="DF135" s="57"/>
      <c r="DG135" s="57"/>
      <c r="DH135" s="57"/>
      <c r="DI135" s="57"/>
      <c r="DJ135" s="67"/>
      <c r="DK135" s="23" t="s">
        <v>849</v>
      </c>
      <c r="DL135" s="55">
        <v>0</v>
      </c>
      <c r="DM135" s="55">
        <v>0</v>
      </c>
      <c r="DN135" s="55">
        <v>0</v>
      </c>
      <c r="DO135" s="59">
        <v>0</v>
      </c>
      <c r="DP135" s="23" t="s">
        <v>849</v>
      </c>
      <c r="DQ135" s="57"/>
      <c r="DR135" s="57"/>
      <c r="DS135" s="57"/>
      <c r="DT135" s="23" t="s">
        <v>854</v>
      </c>
      <c r="DU135" s="57"/>
      <c r="DV135" s="23" t="s">
        <v>858</v>
      </c>
      <c r="DW135" s="23" t="s">
        <v>854</v>
      </c>
      <c r="DX135" s="57"/>
      <c r="DY135" s="23" t="s">
        <v>849</v>
      </c>
      <c r="DZ135" s="23" t="s">
        <v>854</v>
      </c>
      <c r="EA135" s="56"/>
      <c r="EB135" s="57"/>
      <c r="EC135" s="57"/>
      <c r="ED135" s="23"/>
      <c r="EE135" s="57"/>
      <c r="EF135" s="57"/>
      <c r="EG135" s="57"/>
      <c r="EH135" s="23">
        <v>957</v>
      </c>
      <c r="EI135" s="23"/>
      <c r="EJ135" s="23" t="s">
        <v>921</v>
      </c>
      <c r="EK135" s="23"/>
    </row>
    <row r="136" spans="2:141" s="127" customFormat="1">
      <c r="B136" s="132" t="s">
        <v>1112</v>
      </c>
      <c r="C136" s="23" t="s">
        <v>1113</v>
      </c>
      <c r="D136" s="23" t="s">
        <v>159</v>
      </c>
      <c r="E136" s="23" t="s">
        <v>846</v>
      </c>
      <c r="F136" s="23" t="s">
        <v>847</v>
      </c>
      <c r="G136" s="23"/>
      <c r="H136" s="23" t="s">
        <v>848</v>
      </c>
      <c r="I136" s="58">
        <v>0</v>
      </c>
      <c r="J136" s="58">
        <v>0</v>
      </c>
      <c r="K136" s="58">
        <v>1</v>
      </c>
      <c r="L136" s="58">
        <v>0</v>
      </c>
      <c r="M136" s="176"/>
      <c r="N136" s="23" t="s">
        <v>849</v>
      </c>
      <c r="O136" s="23" t="s">
        <v>850</v>
      </c>
      <c r="P136" s="23" t="s">
        <v>851</v>
      </c>
      <c r="Q136" s="56" t="s">
        <v>848</v>
      </c>
      <c r="R136" s="133" t="s">
        <v>848</v>
      </c>
      <c r="S136" s="133" t="s">
        <v>848</v>
      </c>
      <c r="T136" s="133" t="s">
        <v>848</v>
      </c>
      <c r="U136" s="133" t="s">
        <v>848</v>
      </c>
      <c r="V136" s="133" t="s">
        <v>848</v>
      </c>
      <c r="W136" s="55">
        <v>0</v>
      </c>
      <c r="X136" s="55">
        <v>0</v>
      </c>
      <c r="Y136" s="55">
        <v>0</v>
      </c>
      <c r="Z136" s="55">
        <v>0</v>
      </c>
      <c r="AA136" s="55">
        <v>0</v>
      </c>
      <c r="AB136" s="55">
        <v>0.59338570524614354</v>
      </c>
      <c r="AC136" s="55">
        <v>1.3054485515906593</v>
      </c>
      <c r="AD136" s="59">
        <f t="shared" si="6"/>
        <v>1.8988342568368028</v>
      </c>
      <c r="AE136" s="55">
        <v>0</v>
      </c>
      <c r="AF136" s="55"/>
      <c r="AG136" s="55"/>
      <c r="AH136" s="55"/>
      <c r="AI136" s="59">
        <f t="shared" si="7"/>
        <v>1.8988342568368028</v>
      </c>
      <c r="AJ136" s="55">
        <v>0</v>
      </c>
      <c r="AK136" s="55">
        <v>0</v>
      </c>
      <c r="AL136" s="55">
        <v>0</v>
      </c>
      <c r="AM136" s="55">
        <v>0</v>
      </c>
      <c r="AN136" s="55">
        <v>0</v>
      </c>
      <c r="AO136" s="55">
        <v>0</v>
      </c>
      <c r="AP136" s="55">
        <v>0.70414102757627739</v>
      </c>
      <c r="AQ136" s="55">
        <v>1.5800924659406488</v>
      </c>
      <c r="AR136" s="59">
        <f t="shared" si="8"/>
        <v>2.2842334935169264</v>
      </c>
      <c r="AS136" s="55">
        <v>0</v>
      </c>
      <c r="AT136" s="55"/>
      <c r="AU136" s="55"/>
      <c r="AV136" s="55"/>
      <c r="AW136" s="59">
        <f t="shared" si="9"/>
        <v>2.2842334935169264</v>
      </c>
      <c r="AX136" s="55"/>
      <c r="AY136" s="55"/>
      <c r="AZ136" s="55"/>
      <c r="BA136" s="55"/>
      <c r="BB136" s="55"/>
      <c r="BC136" s="55"/>
      <c r="BD136" s="55"/>
      <c r="BE136" s="55"/>
      <c r="BF136" s="59">
        <f t="shared" si="10"/>
        <v>0</v>
      </c>
      <c r="BG136" s="55"/>
      <c r="BH136" s="55"/>
      <c r="BI136" s="55"/>
      <c r="BJ136" s="55"/>
      <c r="BK136" s="59">
        <f t="shared" si="11"/>
        <v>0</v>
      </c>
      <c r="BL136" s="55"/>
      <c r="BM136" s="23" t="s">
        <v>852</v>
      </c>
      <c r="BN136" s="23" t="s">
        <v>184</v>
      </c>
      <c r="BO136" s="23" t="s">
        <v>853</v>
      </c>
      <c r="BP136" s="23" t="s">
        <v>853</v>
      </c>
      <c r="BQ136" s="23" t="s">
        <v>853</v>
      </c>
      <c r="BR136" s="23"/>
      <c r="BS136" s="57"/>
      <c r="BT136" s="135" t="s">
        <v>23</v>
      </c>
      <c r="BU136" s="58">
        <v>1</v>
      </c>
      <c r="BV136" s="57">
        <v>0</v>
      </c>
      <c r="BW136" s="57">
        <v>0</v>
      </c>
      <c r="BX136" s="57">
        <v>0</v>
      </c>
      <c r="BY136" s="57">
        <v>0</v>
      </c>
      <c r="BZ136" s="57">
        <v>0</v>
      </c>
      <c r="CA136" s="57">
        <v>0</v>
      </c>
      <c r="CB136" s="67">
        <v>0</v>
      </c>
      <c r="CC136" s="134"/>
      <c r="CD136" s="134"/>
      <c r="CE136" s="57"/>
      <c r="CF136" s="57"/>
      <c r="CG136" s="57"/>
      <c r="CH136" s="57"/>
      <c r="CI136" s="57"/>
      <c r="CJ136" s="57"/>
      <c r="CK136" s="67"/>
      <c r="CL136" s="23"/>
      <c r="CM136" s="23"/>
      <c r="CN136" s="23"/>
      <c r="CO136" s="23"/>
      <c r="CP136" s="23"/>
      <c r="CQ136" s="23"/>
      <c r="CR136" s="57"/>
      <c r="CS136" s="134"/>
      <c r="CT136" s="58"/>
      <c r="CU136" s="57"/>
      <c r="CV136" s="57"/>
      <c r="CW136" s="57"/>
      <c r="CX136" s="57"/>
      <c r="CY136" s="57"/>
      <c r="CZ136" s="57"/>
      <c r="DA136" s="67"/>
      <c r="DB136" s="23"/>
      <c r="DC136" s="23"/>
      <c r="DD136" s="57"/>
      <c r="DE136" s="57"/>
      <c r="DF136" s="57"/>
      <c r="DG136" s="57"/>
      <c r="DH136" s="57"/>
      <c r="DI136" s="57"/>
      <c r="DJ136" s="67"/>
      <c r="DK136" s="23" t="s">
        <v>849</v>
      </c>
      <c r="DL136" s="55">
        <v>0</v>
      </c>
      <c r="DM136" s="55">
        <v>0</v>
      </c>
      <c r="DN136" s="55">
        <v>0</v>
      </c>
      <c r="DO136" s="59">
        <v>0</v>
      </c>
      <c r="DP136" s="23" t="s">
        <v>849</v>
      </c>
      <c r="DQ136" s="57"/>
      <c r="DR136" s="57"/>
      <c r="DS136" s="57"/>
      <c r="DT136" s="23" t="s">
        <v>854</v>
      </c>
      <c r="DU136" s="57"/>
      <c r="DV136" s="23" t="s">
        <v>858</v>
      </c>
      <c r="DW136" s="23" t="s">
        <v>854</v>
      </c>
      <c r="DX136" s="57"/>
      <c r="DY136" s="23" t="s">
        <v>849</v>
      </c>
      <c r="DZ136" s="23" t="s">
        <v>854</v>
      </c>
      <c r="EA136" s="56"/>
      <c r="EB136" s="57"/>
      <c r="EC136" s="57"/>
      <c r="ED136" s="23"/>
      <c r="EE136" s="57"/>
      <c r="EF136" s="57"/>
      <c r="EG136" s="57"/>
      <c r="EH136" s="23">
        <v>957</v>
      </c>
      <c r="EI136" s="23"/>
      <c r="EJ136" s="23" t="s">
        <v>921</v>
      </c>
      <c r="EK136" s="23"/>
    </row>
    <row r="137" spans="2:141" s="127" customFormat="1">
      <c r="B137" s="132" t="s">
        <v>1114</v>
      </c>
      <c r="C137" s="23" t="s">
        <v>1113</v>
      </c>
      <c r="D137" s="23" t="s">
        <v>159</v>
      </c>
      <c r="E137" s="23" t="s">
        <v>846</v>
      </c>
      <c r="F137" s="23" t="s">
        <v>847</v>
      </c>
      <c r="G137" s="23"/>
      <c r="H137" s="23" t="s">
        <v>848</v>
      </c>
      <c r="I137" s="58">
        <v>0</v>
      </c>
      <c r="J137" s="58">
        <v>0</v>
      </c>
      <c r="K137" s="58">
        <v>1</v>
      </c>
      <c r="L137" s="58">
        <v>0</v>
      </c>
      <c r="M137" s="176"/>
      <c r="N137" s="23" t="s">
        <v>849</v>
      </c>
      <c r="O137" s="23" t="s">
        <v>850</v>
      </c>
      <c r="P137" s="23" t="s">
        <v>851</v>
      </c>
      <c r="Q137" s="56" t="s">
        <v>848</v>
      </c>
      <c r="R137" s="133" t="s">
        <v>848</v>
      </c>
      <c r="S137" s="133" t="s">
        <v>848</v>
      </c>
      <c r="T137" s="133" t="s">
        <v>848</v>
      </c>
      <c r="U137" s="133" t="s">
        <v>848</v>
      </c>
      <c r="V137" s="133" t="s">
        <v>848</v>
      </c>
      <c r="W137" s="55">
        <v>0</v>
      </c>
      <c r="X137" s="55">
        <v>0</v>
      </c>
      <c r="Y137" s="55">
        <v>0</v>
      </c>
      <c r="Z137" s="55">
        <v>0</v>
      </c>
      <c r="AA137" s="55">
        <v>-0.588638619619409</v>
      </c>
      <c r="AB137" s="55">
        <v>-1.3101956372173937</v>
      </c>
      <c r="AC137" s="55">
        <v>0</v>
      </c>
      <c r="AD137" s="59">
        <f t="shared" si="6"/>
        <v>-1.8988342568368028</v>
      </c>
      <c r="AE137" s="55">
        <v>0</v>
      </c>
      <c r="AF137" s="55"/>
      <c r="AG137" s="55"/>
      <c r="AH137" s="55"/>
      <c r="AI137" s="59">
        <f t="shared" si="7"/>
        <v>-1.8988342568368028</v>
      </c>
      <c r="AJ137" s="55">
        <v>0</v>
      </c>
      <c r="AK137" s="55">
        <v>0</v>
      </c>
      <c r="AL137" s="55">
        <v>0</v>
      </c>
      <c r="AM137" s="55">
        <v>0</v>
      </c>
      <c r="AN137" s="55">
        <v>0</v>
      </c>
      <c r="AO137" s="55">
        <v>-0.68481166605269139</v>
      </c>
      <c r="AP137" s="55">
        <v>-1.5547433889286584</v>
      </c>
      <c r="AQ137" s="55">
        <v>0</v>
      </c>
      <c r="AR137" s="59">
        <f t="shared" si="8"/>
        <v>-2.2395550549813499</v>
      </c>
      <c r="AS137" s="55">
        <v>0</v>
      </c>
      <c r="AT137" s="55"/>
      <c r="AU137" s="55"/>
      <c r="AV137" s="55"/>
      <c r="AW137" s="59">
        <f t="shared" si="9"/>
        <v>-2.2395550549813499</v>
      </c>
      <c r="AX137" s="55"/>
      <c r="AY137" s="55"/>
      <c r="AZ137" s="55"/>
      <c r="BA137" s="55"/>
      <c r="BB137" s="55"/>
      <c r="BC137" s="55"/>
      <c r="BD137" s="55"/>
      <c r="BE137" s="55"/>
      <c r="BF137" s="59">
        <f t="shared" si="10"/>
        <v>0</v>
      </c>
      <c r="BG137" s="55"/>
      <c r="BH137" s="55"/>
      <c r="BI137" s="55"/>
      <c r="BJ137" s="55"/>
      <c r="BK137" s="59">
        <f t="shared" si="11"/>
        <v>0</v>
      </c>
      <c r="BL137" s="55"/>
      <c r="BM137" s="23" t="s">
        <v>852</v>
      </c>
      <c r="BN137" s="23" t="s">
        <v>184</v>
      </c>
      <c r="BO137" s="23" t="s">
        <v>853</v>
      </c>
      <c r="BP137" s="23" t="s">
        <v>853</v>
      </c>
      <c r="BQ137" s="23" t="s">
        <v>853</v>
      </c>
      <c r="BR137" s="23"/>
      <c r="BS137" s="57"/>
      <c r="BT137" s="135" t="s">
        <v>23</v>
      </c>
      <c r="BU137" s="58">
        <v>1</v>
      </c>
      <c r="BV137" s="57">
        <v>0</v>
      </c>
      <c r="BW137" s="57">
        <v>0</v>
      </c>
      <c r="BX137" s="57">
        <v>0</v>
      </c>
      <c r="BY137" s="57">
        <v>0</v>
      </c>
      <c r="BZ137" s="57">
        <v>0</v>
      </c>
      <c r="CA137" s="57">
        <v>0</v>
      </c>
      <c r="CB137" s="67">
        <v>0</v>
      </c>
      <c r="CC137" s="134"/>
      <c r="CD137" s="134"/>
      <c r="CE137" s="57"/>
      <c r="CF137" s="57"/>
      <c r="CG137" s="57"/>
      <c r="CH137" s="57"/>
      <c r="CI137" s="57"/>
      <c r="CJ137" s="57"/>
      <c r="CK137" s="67"/>
      <c r="CL137" s="23"/>
      <c r="CM137" s="23"/>
      <c r="CN137" s="23"/>
      <c r="CO137" s="23"/>
      <c r="CP137" s="23"/>
      <c r="CQ137" s="23"/>
      <c r="CR137" s="57"/>
      <c r="CS137" s="134"/>
      <c r="CT137" s="58"/>
      <c r="CU137" s="57"/>
      <c r="CV137" s="57"/>
      <c r="CW137" s="57"/>
      <c r="CX137" s="57"/>
      <c r="CY137" s="57"/>
      <c r="CZ137" s="57"/>
      <c r="DA137" s="67"/>
      <c r="DB137" s="23"/>
      <c r="DC137" s="23"/>
      <c r="DD137" s="57"/>
      <c r="DE137" s="57"/>
      <c r="DF137" s="57"/>
      <c r="DG137" s="57"/>
      <c r="DH137" s="57"/>
      <c r="DI137" s="57"/>
      <c r="DJ137" s="67"/>
      <c r="DK137" s="23" t="s">
        <v>849</v>
      </c>
      <c r="DL137" s="55">
        <v>0</v>
      </c>
      <c r="DM137" s="55">
        <v>0</v>
      </c>
      <c r="DN137" s="55">
        <v>0</v>
      </c>
      <c r="DO137" s="59">
        <v>0</v>
      </c>
      <c r="DP137" s="23" t="s">
        <v>849</v>
      </c>
      <c r="DQ137" s="57"/>
      <c r="DR137" s="57"/>
      <c r="DS137" s="57"/>
      <c r="DT137" s="23" t="s">
        <v>854</v>
      </c>
      <c r="DU137" s="57"/>
      <c r="DV137" s="23" t="s">
        <v>858</v>
      </c>
      <c r="DW137" s="23" t="s">
        <v>854</v>
      </c>
      <c r="DX137" s="57"/>
      <c r="DY137" s="23" t="s">
        <v>849</v>
      </c>
      <c r="DZ137" s="23" t="s">
        <v>854</v>
      </c>
      <c r="EA137" s="56"/>
      <c r="EB137" s="57"/>
      <c r="EC137" s="57"/>
      <c r="ED137" s="23"/>
      <c r="EE137" s="57"/>
      <c r="EF137" s="57"/>
      <c r="EG137" s="57"/>
      <c r="EH137" s="23">
        <v>957</v>
      </c>
      <c r="EI137" s="23"/>
      <c r="EJ137" s="23" t="s">
        <v>921</v>
      </c>
      <c r="EK137" s="23"/>
    </row>
    <row r="138" spans="2:141" s="127" customFormat="1">
      <c r="B138" s="132" t="s">
        <v>1115</v>
      </c>
      <c r="C138" s="23" t="s">
        <v>1116</v>
      </c>
      <c r="D138" s="23" t="s">
        <v>159</v>
      </c>
      <c r="E138" s="23" t="s">
        <v>846</v>
      </c>
      <c r="F138" s="23" t="s">
        <v>847</v>
      </c>
      <c r="G138" s="23"/>
      <c r="H138" s="23" t="s">
        <v>848</v>
      </c>
      <c r="I138" s="58">
        <v>0</v>
      </c>
      <c r="J138" s="58">
        <v>0</v>
      </c>
      <c r="K138" s="58">
        <v>1</v>
      </c>
      <c r="L138" s="58">
        <v>0</v>
      </c>
      <c r="M138" s="176"/>
      <c r="N138" s="23" t="s">
        <v>849</v>
      </c>
      <c r="O138" s="23" t="s">
        <v>850</v>
      </c>
      <c r="P138" s="23" t="s">
        <v>851</v>
      </c>
      <c r="Q138" s="56" t="s">
        <v>848</v>
      </c>
      <c r="R138" s="133" t="s">
        <v>848</v>
      </c>
      <c r="S138" s="133" t="s">
        <v>848</v>
      </c>
      <c r="T138" s="133" t="s">
        <v>848</v>
      </c>
      <c r="U138" s="133" t="s">
        <v>848</v>
      </c>
      <c r="V138" s="133" t="s">
        <v>848</v>
      </c>
      <c r="W138" s="55">
        <v>0</v>
      </c>
      <c r="X138" s="55">
        <v>0</v>
      </c>
      <c r="Y138" s="55">
        <v>0</v>
      </c>
      <c r="Z138" s="55">
        <v>0</v>
      </c>
      <c r="AA138" s="55">
        <v>0</v>
      </c>
      <c r="AB138" s="55">
        <v>0.59338570524614354</v>
      </c>
      <c r="AC138" s="55">
        <v>1.3054485515906593</v>
      </c>
      <c r="AD138" s="59">
        <f t="shared" si="6"/>
        <v>1.8988342568368028</v>
      </c>
      <c r="AE138" s="55">
        <v>0</v>
      </c>
      <c r="AF138" s="55"/>
      <c r="AG138" s="55"/>
      <c r="AH138" s="55"/>
      <c r="AI138" s="59">
        <f t="shared" si="7"/>
        <v>1.8988342568368028</v>
      </c>
      <c r="AJ138" s="55">
        <v>0</v>
      </c>
      <c r="AK138" s="55">
        <v>0</v>
      </c>
      <c r="AL138" s="55">
        <v>0</v>
      </c>
      <c r="AM138" s="55">
        <v>0</v>
      </c>
      <c r="AN138" s="55">
        <v>0</v>
      </c>
      <c r="AO138" s="55">
        <v>0</v>
      </c>
      <c r="AP138" s="55">
        <v>0.70414102757627739</v>
      </c>
      <c r="AQ138" s="55">
        <v>1.5800924659406488</v>
      </c>
      <c r="AR138" s="59">
        <f t="shared" si="8"/>
        <v>2.2842334935169264</v>
      </c>
      <c r="AS138" s="55">
        <v>0</v>
      </c>
      <c r="AT138" s="55"/>
      <c r="AU138" s="55"/>
      <c r="AV138" s="55"/>
      <c r="AW138" s="59">
        <f t="shared" si="9"/>
        <v>2.2842334935169264</v>
      </c>
      <c r="AX138" s="55"/>
      <c r="AY138" s="55"/>
      <c r="AZ138" s="55"/>
      <c r="BA138" s="55"/>
      <c r="BB138" s="55"/>
      <c r="BC138" s="55"/>
      <c r="BD138" s="55"/>
      <c r="BE138" s="55"/>
      <c r="BF138" s="59">
        <f t="shared" si="10"/>
        <v>0</v>
      </c>
      <c r="BG138" s="55"/>
      <c r="BH138" s="55"/>
      <c r="BI138" s="55"/>
      <c r="BJ138" s="55"/>
      <c r="BK138" s="59">
        <f t="shared" si="11"/>
        <v>0</v>
      </c>
      <c r="BL138" s="55"/>
      <c r="BM138" s="23" t="s">
        <v>852</v>
      </c>
      <c r="BN138" s="23" t="s">
        <v>184</v>
      </c>
      <c r="BO138" s="23" t="s">
        <v>853</v>
      </c>
      <c r="BP138" s="23" t="s">
        <v>853</v>
      </c>
      <c r="BQ138" s="23" t="s">
        <v>853</v>
      </c>
      <c r="BR138" s="23"/>
      <c r="BS138" s="57"/>
      <c r="BT138" s="135" t="s">
        <v>23</v>
      </c>
      <c r="BU138" s="58">
        <v>1</v>
      </c>
      <c r="BV138" s="57">
        <v>0</v>
      </c>
      <c r="BW138" s="57">
        <v>0</v>
      </c>
      <c r="BX138" s="57">
        <v>0</v>
      </c>
      <c r="BY138" s="57">
        <v>0</v>
      </c>
      <c r="BZ138" s="57">
        <v>0</v>
      </c>
      <c r="CA138" s="57">
        <v>0</v>
      </c>
      <c r="CB138" s="67">
        <v>0</v>
      </c>
      <c r="CC138" s="134"/>
      <c r="CD138" s="134"/>
      <c r="CE138" s="57"/>
      <c r="CF138" s="57"/>
      <c r="CG138" s="57"/>
      <c r="CH138" s="57"/>
      <c r="CI138" s="57"/>
      <c r="CJ138" s="57"/>
      <c r="CK138" s="67"/>
      <c r="CL138" s="23"/>
      <c r="CM138" s="23"/>
      <c r="CN138" s="23"/>
      <c r="CO138" s="23"/>
      <c r="CP138" s="23"/>
      <c r="CQ138" s="23"/>
      <c r="CR138" s="57"/>
      <c r="CS138" s="134"/>
      <c r="CT138" s="58"/>
      <c r="CU138" s="57"/>
      <c r="CV138" s="57"/>
      <c r="CW138" s="57"/>
      <c r="CX138" s="57"/>
      <c r="CY138" s="57"/>
      <c r="CZ138" s="57"/>
      <c r="DA138" s="67"/>
      <c r="DB138" s="23"/>
      <c r="DC138" s="23"/>
      <c r="DD138" s="57"/>
      <c r="DE138" s="57"/>
      <c r="DF138" s="57"/>
      <c r="DG138" s="57"/>
      <c r="DH138" s="57"/>
      <c r="DI138" s="57"/>
      <c r="DJ138" s="67"/>
      <c r="DK138" s="23" t="s">
        <v>849</v>
      </c>
      <c r="DL138" s="55">
        <v>0</v>
      </c>
      <c r="DM138" s="55">
        <v>0</v>
      </c>
      <c r="DN138" s="55">
        <v>0</v>
      </c>
      <c r="DO138" s="59">
        <v>0</v>
      </c>
      <c r="DP138" s="23" t="s">
        <v>849</v>
      </c>
      <c r="DQ138" s="57"/>
      <c r="DR138" s="57"/>
      <c r="DS138" s="57"/>
      <c r="DT138" s="23" t="s">
        <v>854</v>
      </c>
      <c r="DU138" s="57"/>
      <c r="DV138" s="23" t="s">
        <v>858</v>
      </c>
      <c r="DW138" s="23" t="s">
        <v>854</v>
      </c>
      <c r="DX138" s="57"/>
      <c r="DY138" s="23" t="s">
        <v>849</v>
      </c>
      <c r="DZ138" s="23" t="s">
        <v>854</v>
      </c>
      <c r="EA138" s="56"/>
      <c r="EB138" s="57"/>
      <c r="EC138" s="57"/>
      <c r="ED138" s="23"/>
      <c r="EE138" s="57"/>
      <c r="EF138" s="57"/>
      <c r="EG138" s="57"/>
      <c r="EH138" s="23">
        <v>957</v>
      </c>
      <c r="EI138" s="23"/>
      <c r="EJ138" s="23" t="s">
        <v>921</v>
      </c>
      <c r="EK138" s="23"/>
    </row>
    <row r="139" spans="2:141" s="127" customFormat="1">
      <c r="B139" s="132" t="s">
        <v>1117</v>
      </c>
      <c r="C139" s="23" t="s">
        <v>1116</v>
      </c>
      <c r="D139" s="23" t="s">
        <v>159</v>
      </c>
      <c r="E139" s="23" t="s">
        <v>846</v>
      </c>
      <c r="F139" s="23" t="s">
        <v>847</v>
      </c>
      <c r="G139" s="23"/>
      <c r="H139" s="23" t="s">
        <v>848</v>
      </c>
      <c r="I139" s="58">
        <v>0</v>
      </c>
      <c r="J139" s="58">
        <v>0</v>
      </c>
      <c r="K139" s="58">
        <v>1</v>
      </c>
      <c r="L139" s="58">
        <v>0</v>
      </c>
      <c r="M139" s="176"/>
      <c r="N139" s="23" t="s">
        <v>849</v>
      </c>
      <c r="O139" s="23" t="s">
        <v>850</v>
      </c>
      <c r="P139" s="23" t="s">
        <v>851</v>
      </c>
      <c r="Q139" s="56" t="s">
        <v>848</v>
      </c>
      <c r="R139" s="133" t="s">
        <v>848</v>
      </c>
      <c r="S139" s="133" t="s">
        <v>848</v>
      </c>
      <c r="T139" s="133" t="s">
        <v>848</v>
      </c>
      <c r="U139" s="133" t="s">
        <v>848</v>
      </c>
      <c r="V139" s="133" t="s">
        <v>848</v>
      </c>
      <c r="W139" s="55">
        <v>0</v>
      </c>
      <c r="X139" s="55">
        <v>0</v>
      </c>
      <c r="Y139" s="55">
        <v>0</v>
      </c>
      <c r="Z139" s="55">
        <v>0</v>
      </c>
      <c r="AA139" s="55">
        <v>-0.588638619619409</v>
      </c>
      <c r="AB139" s="55">
        <v>-1.3101956372173937</v>
      </c>
      <c r="AC139" s="55">
        <v>0</v>
      </c>
      <c r="AD139" s="59">
        <f t="shared" si="6"/>
        <v>-1.8988342568368028</v>
      </c>
      <c r="AE139" s="55">
        <v>0</v>
      </c>
      <c r="AF139" s="55"/>
      <c r="AG139" s="55"/>
      <c r="AH139" s="55"/>
      <c r="AI139" s="59">
        <f t="shared" si="7"/>
        <v>-1.8988342568368028</v>
      </c>
      <c r="AJ139" s="55">
        <v>0</v>
      </c>
      <c r="AK139" s="55">
        <v>0</v>
      </c>
      <c r="AL139" s="55">
        <v>0</v>
      </c>
      <c r="AM139" s="55">
        <v>0</v>
      </c>
      <c r="AN139" s="55">
        <v>0</v>
      </c>
      <c r="AO139" s="55">
        <v>-0.68481166605269139</v>
      </c>
      <c r="AP139" s="55">
        <v>-1.5547433889286584</v>
      </c>
      <c r="AQ139" s="55">
        <v>0</v>
      </c>
      <c r="AR139" s="59">
        <f t="shared" si="8"/>
        <v>-2.2395550549813499</v>
      </c>
      <c r="AS139" s="55">
        <v>0</v>
      </c>
      <c r="AT139" s="55"/>
      <c r="AU139" s="55"/>
      <c r="AV139" s="55"/>
      <c r="AW139" s="59">
        <f t="shared" si="9"/>
        <v>-2.2395550549813499</v>
      </c>
      <c r="AX139" s="55"/>
      <c r="AY139" s="55"/>
      <c r="AZ139" s="55"/>
      <c r="BA139" s="55"/>
      <c r="BB139" s="55"/>
      <c r="BC139" s="55"/>
      <c r="BD139" s="55"/>
      <c r="BE139" s="55"/>
      <c r="BF139" s="59">
        <f t="shared" si="10"/>
        <v>0</v>
      </c>
      <c r="BG139" s="55"/>
      <c r="BH139" s="55"/>
      <c r="BI139" s="55"/>
      <c r="BJ139" s="55"/>
      <c r="BK139" s="59">
        <f t="shared" si="11"/>
        <v>0</v>
      </c>
      <c r="BL139" s="55"/>
      <c r="BM139" s="23" t="s">
        <v>852</v>
      </c>
      <c r="BN139" s="23" t="s">
        <v>184</v>
      </c>
      <c r="BO139" s="23" t="s">
        <v>853</v>
      </c>
      <c r="BP139" s="23" t="s">
        <v>853</v>
      </c>
      <c r="BQ139" s="23" t="s">
        <v>853</v>
      </c>
      <c r="BR139" s="23"/>
      <c r="BS139" s="57"/>
      <c r="BT139" s="135" t="s">
        <v>23</v>
      </c>
      <c r="BU139" s="58">
        <v>1</v>
      </c>
      <c r="BV139" s="57">
        <v>0</v>
      </c>
      <c r="BW139" s="57">
        <v>0</v>
      </c>
      <c r="BX139" s="57">
        <v>0</v>
      </c>
      <c r="BY139" s="57">
        <v>0</v>
      </c>
      <c r="BZ139" s="57">
        <v>0</v>
      </c>
      <c r="CA139" s="57">
        <v>0</v>
      </c>
      <c r="CB139" s="67">
        <v>0</v>
      </c>
      <c r="CC139" s="134"/>
      <c r="CD139" s="134"/>
      <c r="CE139" s="57"/>
      <c r="CF139" s="57"/>
      <c r="CG139" s="57"/>
      <c r="CH139" s="57"/>
      <c r="CI139" s="57"/>
      <c r="CJ139" s="57"/>
      <c r="CK139" s="67"/>
      <c r="CL139" s="23"/>
      <c r="CM139" s="23"/>
      <c r="CN139" s="23"/>
      <c r="CO139" s="23"/>
      <c r="CP139" s="23"/>
      <c r="CQ139" s="23"/>
      <c r="CR139" s="57"/>
      <c r="CS139" s="134"/>
      <c r="CT139" s="58"/>
      <c r="CU139" s="57"/>
      <c r="CV139" s="57"/>
      <c r="CW139" s="57"/>
      <c r="CX139" s="57"/>
      <c r="CY139" s="57"/>
      <c r="CZ139" s="57"/>
      <c r="DA139" s="67"/>
      <c r="DB139" s="23"/>
      <c r="DC139" s="23"/>
      <c r="DD139" s="57"/>
      <c r="DE139" s="57"/>
      <c r="DF139" s="57"/>
      <c r="DG139" s="57"/>
      <c r="DH139" s="57"/>
      <c r="DI139" s="57"/>
      <c r="DJ139" s="67"/>
      <c r="DK139" s="23" t="s">
        <v>849</v>
      </c>
      <c r="DL139" s="55">
        <v>0</v>
      </c>
      <c r="DM139" s="55">
        <v>0</v>
      </c>
      <c r="DN139" s="55">
        <v>0</v>
      </c>
      <c r="DO139" s="59">
        <v>0</v>
      </c>
      <c r="DP139" s="23" t="s">
        <v>849</v>
      </c>
      <c r="DQ139" s="57"/>
      <c r="DR139" s="57"/>
      <c r="DS139" s="57"/>
      <c r="DT139" s="23" t="s">
        <v>854</v>
      </c>
      <c r="DU139" s="57"/>
      <c r="DV139" s="23" t="s">
        <v>858</v>
      </c>
      <c r="DW139" s="23" t="s">
        <v>854</v>
      </c>
      <c r="DX139" s="57"/>
      <c r="DY139" s="23" t="s">
        <v>849</v>
      </c>
      <c r="DZ139" s="23" t="s">
        <v>854</v>
      </c>
      <c r="EA139" s="56"/>
      <c r="EB139" s="57"/>
      <c r="EC139" s="57"/>
      <c r="ED139" s="23"/>
      <c r="EE139" s="57"/>
      <c r="EF139" s="57"/>
      <c r="EG139" s="57"/>
      <c r="EH139" s="23">
        <v>957</v>
      </c>
      <c r="EI139" s="23"/>
      <c r="EJ139" s="23" t="s">
        <v>921</v>
      </c>
      <c r="EK139" s="23"/>
    </row>
    <row r="140" spans="2:141" s="127" customFormat="1" ht="29.1">
      <c r="B140" s="132" t="s">
        <v>1118</v>
      </c>
      <c r="C140" s="23" t="s">
        <v>1119</v>
      </c>
      <c r="D140" s="23">
        <v>0</v>
      </c>
      <c r="E140" s="23" t="s">
        <v>846</v>
      </c>
      <c r="F140" s="23" t="s">
        <v>847</v>
      </c>
      <c r="G140" s="23"/>
      <c r="H140" s="23" t="s">
        <v>848</v>
      </c>
      <c r="I140" s="58">
        <v>0</v>
      </c>
      <c r="J140" s="58">
        <v>0</v>
      </c>
      <c r="K140" s="58">
        <v>1</v>
      </c>
      <c r="L140" s="58">
        <v>0</v>
      </c>
      <c r="M140" s="176"/>
      <c r="N140" s="23" t="s">
        <v>849</v>
      </c>
      <c r="O140" s="23" t="s">
        <v>850</v>
      </c>
      <c r="P140" s="23" t="s">
        <v>851</v>
      </c>
      <c r="Q140" s="56" t="s">
        <v>848</v>
      </c>
      <c r="R140" s="133" t="s">
        <v>848</v>
      </c>
      <c r="S140" s="133" t="s">
        <v>848</v>
      </c>
      <c r="T140" s="133" t="s">
        <v>848</v>
      </c>
      <c r="U140" s="133" t="s">
        <v>848</v>
      </c>
      <c r="V140" s="133" t="s">
        <v>848</v>
      </c>
      <c r="W140" s="55">
        <v>0</v>
      </c>
      <c r="X140" s="55">
        <v>2.169744997619261E-2</v>
      </c>
      <c r="Y140" s="55">
        <v>2.169744997619261E-2</v>
      </c>
      <c r="Z140" s="55">
        <v>2.169744997619261E-2</v>
      </c>
      <c r="AA140" s="55">
        <v>2.169744997619261E-2</v>
      </c>
      <c r="AB140" s="55">
        <v>2.169744997619261E-2</v>
      </c>
      <c r="AC140" s="55">
        <v>2.169744997619261E-2</v>
      </c>
      <c r="AD140" s="59">
        <f t="shared" si="6"/>
        <v>0.13018469985715567</v>
      </c>
      <c r="AE140" s="55">
        <v>0</v>
      </c>
      <c r="AF140" s="55"/>
      <c r="AG140" s="55"/>
      <c r="AH140" s="55"/>
      <c r="AI140" s="59">
        <f t="shared" si="7"/>
        <v>0.13018469985715567</v>
      </c>
      <c r="AJ140" s="55">
        <v>0</v>
      </c>
      <c r="AK140" s="55">
        <v>0</v>
      </c>
      <c r="AL140" s="55">
        <v>2.3786501911301317E-2</v>
      </c>
      <c r="AM140" s="55">
        <v>2.4262231949527348E-2</v>
      </c>
      <c r="AN140" s="55">
        <v>2.4747476588517895E-2</v>
      </c>
      <c r="AO140" s="55">
        <v>2.5242426120288253E-2</v>
      </c>
      <c r="AP140" s="55">
        <v>2.574727464269402E-2</v>
      </c>
      <c r="AQ140" s="55">
        <v>2.6262220135547899E-2</v>
      </c>
      <c r="AR140" s="59">
        <f t="shared" si="8"/>
        <v>0.15004813134787673</v>
      </c>
      <c r="AS140" s="55">
        <v>0</v>
      </c>
      <c r="AT140" s="55"/>
      <c r="AU140" s="55"/>
      <c r="AV140" s="55"/>
      <c r="AW140" s="59">
        <f t="shared" si="9"/>
        <v>0.15004813134787673</v>
      </c>
      <c r="AX140" s="55"/>
      <c r="AY140" s="55"/>
      <c r="AZ140" s="55"/>
      <c r="BA140" s="55"/>
      <c r="BB140" s="55"/>
      <c r="BC140" s="55"/>
      <c r="BD140" s="55"/>
      <c r="BE140" s="55"/>
      <c r="BF140" s="59">
        <f t="shared" si="10"/>
        <v>0</v>
      </c>
      <c r="BG140" s="55"/>
      <c r="BH140" s="55"/>
      <c r="BI140" s="55"/>
      <c r="BJ140" s="55"/>
      <c r="BK140" s="59">
        <f t="shared" si="11"/>
        <v>0</v>
      </c>
      <c r="BL140" s="55"/>
      <c r="BM140" s="23" t="s">
        <v>852</v>
      </c>
      <c r="BN140" s="23" t="s">
        <v>214</v>
      </c>
      <c r="BO140" s="23" t="s">
        <v>853</v>
      </c>
      <c r="BP140" s="23" t="s">
        <v>853</v>
      </c>
      <c r="BQ140" s="23" t="s">
        <v>311</v>
      </c>
      <c r="BR140" s="23"/>
      <c r="BS140" s="57"/>
      <c r="BT140" s="135" t="s">
        <v>212</v>
      </c>
      <c r="BU140" s="58">
        <v>1</v>
      </c>
      <c r="BV140" s="57">
        <v>0</v>
      </c>
      <c r="BW140" s="57">
        <v>0</v>
      </c>
      <c r="BX140" s="57">
        <v>0</v>
      </c>
      <c r="BY140" s="57">
        <v>0</v>
      </c>
      <c r="BZ140" s="57">
        <v>0</v>
      </c>
      <c r="CA140" s="57">
        <v>0</v>
      </c>
      <c r="CB140" s="67">
        <v>0</v>
      </c>
      <c r="CC140" s="134"/>
      <c r="CD140" s="134"/>
      <c r="CE140" s="57"/>
      <c r="CF140" s="57"/>
      <c r="CG140" s="57"/>
      <c r="CH140" s="57"/>
      <c r="CI140" s="57"/>
      <c r="CJ140" s="57"/>
      <c r="CK140" s="67"/>
      <c r="CL140" s="23"/>
      <c r="CM140" s="23"/>
      <c r="CN140" s="23"/>
      <c r="CO140" s="23"/>
      <c r="CP140" s="23"/>
      <c r="CQ140" s="23"/>
      <c r="CR140" s="57"/>
      <c r="CS140" s="134"/>
      <c r="CT140" s="58"/>
      <c r="CU140" s="57"/>
      <c r="CV140" s="57"/>
      <c r="CW140" s="57"/>
      <c r="CX140" s="57"/>
      <c r="CY140" s="57"/>
      <c r="CZ140" s="57"/>
      <c r="DA140" s="67"/>
      <c r="DB140" s="23"/>
      <c r="DC140" s="23"/>
      <c r="DD140" s="57"/>
      <c r="DE140" s="57"/>
      <c r="DF140" s="57"/>
      <c r="DG140" s="57"/>
      <c r="DH140" s="57"/>
      <c r="DI140" s="57"/>
      <c r="DJ140" s="67"/>
      <c r="DK140" s="23" t="s">
        <v>849</v>
      </c>
      <c r="DL140" s="55">
        <v>0</v>
      </c>
      <c r="DM140" s="55">
        <v>0</v>
      </c>
      <c r="DN140" s="55">
        <v>0</v>
      </c>
      <c r="DO140" s="59">
        <v>0</v>
      </c>
      <c r="DP140" s="23" t="s">
        <v>849</v>
      </c>
      <c r="DQ140" s="57"/>
      <c r="DR140" s="57"/>
      <c r="DS140" s="57"/>
      <c r="DT140" s="23" t="s">
        <v>854</v>
      </c>
      <c r="DU140" s="57"/>
      <c r="DV140" s="23" t="s">
        <v>849</v>
      </c>
      <c r="DW140" s="23" t="s">
        <v>854</v>
      </c>
      <c r="DX140" s="57"/>
      <c r="DY140" s="23" t="s">
        <v>858</v>
      </c>
      <c r="DZ140" s="23" t="s">
        <v>854</v>
      </c>
      <c r="EA140" s="56"/>
      <c r="EB140" s="57"/>
      <c r="EC140" s="57"/>
      <c r="ED140" s="23"/>
      <c r="EE140" s="57"/>
      <c r="EF140" s="57"/>
      <c r="EG140" s="57"/>
      <c r="EH140" s="23">
        <v>3281</v>
      </c>
      <c r="EI140" s="23"/>
      <c r="EJ140" s="23" t="s">
        <v>868</v>
      </c>
      <c r="EK140" s="23"/>
    </row>
    <row r="141" spans="2:141" s="127" customFormat="1" ht="29.1">
      <c r="B141" s="132" t="s">
        <v>1120</v>
      </c>
      <c r="C141" s="23" t="s">
        <v>1121</v>
      </c>
      <c r="D141" s="23" t="s">
        <v>155</v>
      </c>
      <c r="E141" s="23" t="s">
        <v>846</v>
      </c>
      <c r="F141" s="23" t="s">
        <v>847</v>
      </c>
      <c r="G141" s="23"/>
      <c r="H141" s="23" t="s">
        <v>848</v>
      </c>
      <c r="I141" s="58">
        <v>0</v>
      </c>
      <c r="J141" s="58">
        <v>0</v>
      </c>
      <c r="K141" s="58">
        <v>1</v>
      </c>
      <c r="L141" s="58">
        <v>0</v>
      </c>
      <c r="M141" s="176"/>
      <c r="N141" s="23" t="s">
        <v>849</v>
      </c>
      <c r="O141" s="23" t="s">
        <v>850</v>
      </c>
      <c r="P141" s="23" t="s">
        <v>851</v>
      </c>
      <c r="Q141" s="56" t="s">
        <v>848</v>
      </c>
      <c r="R141" s="133" t="s">
        <v>848</v>
      </c>
      <c r="S141" s="133" t="s">
        <v>848</v>
      </c>
      <c r="T141" s="133" t="s">
        <v>848</v>
      </c>
      <c r="U141" s="133" t="s">
        <v>848</v>
      </c>
      <c r="V141" s="133" t="s">
        <v>848</v>
      </c>
      <c r="W141" s="55">
        <v>0</v>
      </c>
      <c r="X141" s="55">
        <v>0</v>
      </c>
      <c r="Y141" s="55">
        <v>0</v>
      </c>
      <c r="Z141" s="55">
        <v>2.0257936611982088</v>
      </c>
      <c r="AA141" s="55">
        <v>4.0515873223964176</v>
      </c>
      <c r="AB141" s="55">
        <v>6.0773809835946269</v>
      </c>
      <c r="AC141" s="55">
        <v>8.1031746447928352</v>
      </c>
      <c r="AD141" s="59">
        <f t="shared" si="6"/>
        <v>20.257936611982089</v>
      </c>
      <c r="AE141" s="55">
        <v>0</v>
      </c>
      <c r="AF141" s="55"/>
      <c r="AG141" s="55"/>
      <c r="AH141" s="55"/>
      <c r="AI141" s="59">
        <f t="shared" si="7"/>
        <v>20.257936611982089</v>
      </c>
      <c r="AJ141" s="55">
        <v>0</v>
      </c>
      <c r="AK141" s="55">
        <v>0</v>
      </c>
      <c r="AL141" s="55">
        <v>0</v>
      </c>
      <c r="AM141" s="55">
        <v>0</v>
      </c>
      <c r="AN141" s="55">
        <v>2.3105609764594019</v>
      </c>
      <c r="AO141" s="55">
        <v>4.7135443919771802</v>
      </c>
      <c r="AP141" s="55">
        <v>7.2117229197250863</v>
      </c>
      <c r="AQ141" s="55">
        <v>9.8079431708261176</v>
      </c>
      <c r="AR141" s="59">
        <f t="shared" si="8"/>
        <v>24.043771458987784</v>
      </c>
      <c r="AS141" s="55">
        <v>0</v>
      </c>
      <c r="AT141" s="55"/>
      <c r="AU141" s="55"/>
      <c r="AV141" s="55"/>
      <c r="AW141" s="59">
        <f t="shared" si="9"/>
        <v>24.043771458987784</v>
      </c>
      <c r="AX141" s="55"/>
      <c r="AY141" s="55"/>
      <c r="AZ141" s="55"/>
      <c r="BA141" s="55"/>
      <c r="BB141" s="55"/>
      <c r="BC141" s="55"/>
      <c r="BD141" s="55"/>
      <c r="BE141" s="55"/>
      <c r="BF141" s="59">
        <f t="shared" si="10"/>
        <v>0</v>
      </c>
      <c r="BG141" s="55"/>
      <c r="BH141" s="55"/>
      <c r="BI141" s="55"/>
      <c r="BJ141" s="55"/>
      <c r="BK141" s="59">
        <f t="shared" si="11"/>
        <v>0</v>
      </c>
      <c r="BL141" s="55"/>
      <c r="BM141" s="23" t="s">
        <v>852</v>
      </c>
      <c r="BN141" s="23" t="s">
        <v>214</v>
      </c>
      <c r="BO141" s="23" t="s">
        <v>853</v>
      </c>
      <c r="BP141" s="23" t="s">
        <v>853</v>
      </c>
      <c r="BQ141" s="23" t="s">
        <v>311</v>
      </c>
      <c r="BR141" s="23"/>
      <c r="BS141" s="57"/>
      <c r="BT141" s="135" t="s">
        <v>212</v>
      </c>
      <c r="BU141" s="58">
        <v>1</v>
      </c>
      <c r="BV141" s="57">
        <v>0</v>
      </c>
      <c r="BW141" s="57">
        <v>0</v>
      </c>
      <c r="BX141" s="57">
        <v>0</v>
      </c>
      <c r="BY141" s="57">
        <v>0</v>
      </c>
      <c r="BZ141" s="57">
        <v>0</v>
      </c>
      <c r="CA141" s="57">
        <v>0</v>
      </c>
      <c r="CB141" s="67">
        <v>0</v>
      </c>
      <c r="CC141" s="134"/>
      <c r="CD141" s="134"/>
      <c r="CE141" s="57"/>
      <c r="CF141" s="57"/>
      <c r="CG141" s="57"/>
      <c r="CH141" s="57"/>
      <c r="CI141" s="57"/>
      <c r="CJ141" s="57"/>
      <c r="CK141" s="67"/>
      <c r="CL141" s="23"/>
      <c r="CM141" s="23"/>
      <c r="CN141" s="23"/>
      <c r="CO141" s="23"/>
      <c r="CP141" s="23"/>
      <c r="CQ141" s="23"/>
      <c r="CR141" s="57"/>
      <c r="CS141" s="134"/>
      <c r="CT141" s="58"/>
      <c r="CU141" s="57"/>
      <c r="CV141" s="57"/>
      <c r="CW141" s="57"/>
      <c r="CX141" s="57"/>
      <c r="CY141" s="57"/>
      <c r="CZ141" s="57"/>
      <c r="DA141" s="67"/>
      <c r="DB141" s="23"/>
      <c r="DC141" s="23"/>
      <c r="DD141" s="57"/>
      <c r="DE141" s="57"/>
      <c r="DF141" s="57"/>
      <c r="DG141" s="57"/>
      <c r="DH141" s="57"/>
      <c r="DI141" s="57"/>
      <c r="DJ141" s="67"/>
      <c r="DK141" s="23" t="s">
        <v>849</v>
      </c>
      <c r="DL141" s="55">
        <v>0</v>
      </c>
      <c r="DM141" s="55">
        <v>0</v>
      </c>
      <c r="DN141" s="55">
        <v>0</v>
      </c>
      <c r="DO141" s="59">
        <v>0</v>
      </c>
      <c r="DP141" s="23" t="s">
        <v>849</v>
      </c>
      <c r="DQ141" s="57"/>
      <c r="DR141" s="57"/>
      <c r="DS141" s="57"/>
      <c r="DT141" s="23" t="s">
        <v>854</v>
      </c>
      <c r="DU141" s="57"/>
      <c r="DV141" s="23" t="s">
        <v>849</v>
      </c>
      <c r="DW141" s="23" t="s">
        <v>854</v>
      </c>
      <c r="DX141" s="57"/>
      <c r="DY141" s="23" t="s">
        <v>858</v>
      </c>
      <c r="DZ141" s="23" t="s">
        <v>854</v>
      </c>
      <c r="EA141" s="56"/>
      <c r="EB141" s="57"/>
      <c r="EC141" s="57"/>
      <c r="ED141" s="23"/>
      <c r="EE141" s="57"/>
      <c r="EF141" s="57"/>
      <c r="EG141" s="57"/>
      <c r="EH141" s="23">
        <v>3281</v>
      </c>
      <c r="EI141" s="23"/>
      <c r="EJ141" s="23" t="s">
        <v>868</v>
      </c>
      <c r="EK141" s="23"/>
    </row>
    <row r="142" spans="2:141" s="127" customFormat="1" ht="29.1">
      <c r="B142" s="132" t="s">
        <v>1122</v>
      </c>
      <c r="C142" s="23" t="s">
        <v>1123</v>
      </c>
      <c r="D142" s="23" t="s">
        <v>155</v>
      </c>
      <c r="E142" s="23" t="s">
        <v>846</v>
      </c>
      <c r="F142" s="23" t="s">
        <v>847</v>
      </c>
      <c r="G142" s="23"/>
      <c r="H142" s="23" t="s">
        <v>848</v>
      </c>
      <c r="I142" s="58">
        <v>0</v>
      </c>
      <c r="J142" s="58">
        <v>0</v>
      </c>
      <c r="K142" s="58">
        <v>1</v>
      </c>
      <c r="L142" s="58">
        <v>0</v>
      </c>
      <c r="M142" s="176"/>
      <c r="N142" s="23" t="s">
        <v>849</v>
      </c>
      <c r="O142" s="23" t="s">
        <v>850</v>
      </c>
      <c r="P142" s="23" t="s">
        <v>851</v>
      </c>
      <c r="Q142" s="56">
        <v>46599</v>
      </c>
      <c r="R142" s="133">
        <v>46691</v>
      </c>
      <c r="S142" s="133">
        <v>47105</v>
      </c>
      <c r="T142" s="133" t="s">
        <v>848</v>
      </c>
      <c r="U142" s="133">
        <v>47177</v>
      </c>
      <c r="V142" s="133" t="s">
        <v>848</v>
      </c>
      <c r="W142" s="55">
        <v>0</v>
      </c>
      <c r="X142" s="55">
        <v>0.71884752611598424</v>
      </c>
      <c r="Y142" s="55">
        <v>10.236973580338772</v>
      </c>
      <c r="Z142" s="55">
        <v>0</v>
      </c>
      <c r="AA142" s="55">
        <v>0</v>
      </c>
      <c r="AB142" s="55">
        <v>0</v>
      </c>
      <c r="AC142" s="55">
        <v>0</v>
      </c>
      <c r="AD142" s="59">
        <f t="shared" si="6"/>
        <v>10.955821106454756</v>
      </c>
      <c r="AE142" s="55">
        <v>0</v>
      </c>
      <c r="AF142" s="55"/>
      <c r="AG142" s="55"/>
      <c r="AH142" s="55"/>
      <c r="AI142" s="59">
        <f t="shared" si="7"/>
        <v>10.955821106454756</v>
      </c>
      <c r="AJ142" s="55">
        <v>0</v>
      </c>
      <c r="AK142" s="55">
        <v>0</v>
      </c>
      <c r="AL142" s="55">
        <v>0.78805887662622609</v>
      </c>
      <c r="AM142" s="55">
        <v>11.447051507890887</v>
      </c>
      <c r="AN142" s="55">
        <v>0</v>
      </c>
      <c r="AO142" s="55">
        <v>0</v>
      </c>
      <c r="AP142" s="55">
        <v>0</v>
      </c>
      <c r="AQ142" s="55">
        <v>0</v>
      </c>
      <c r="AR142" s="59">
        <f t="shared" si="8"/>
        <v>12.235110384517112</v>
      </c>
      <c r="AS142" s="55">
        <v>0</v>
      </c>
      <c r="AT142" s="55"/>
      <c r="AU142" s="55"/>
      <c r="AV142" s="55"/>
      <c r="AW142" s="59">
        <f t="shared" si="9"/>
        <v>12.235110384517112</v>
      </c>
      <c r="AX142" s="55"/>
      <c r="AY142" s="55"/>
      <c r="AZ142" s="55"/>
      <c r="BA142" s="55"/>
      <c r="BB142" s="55"/>
      <c r="BC142" s="55"/>
      <c r="BD142" s="55"/>
      <c r="BE142" s="55"/>
      <c r="BF142" s="59">
        <f t="shared" si="10"/>
        <v>0</v>
      </c>
      <c r="BG142" s="55"/>
      <c r="BH142" s="55"/>
      <c r="BI142" s="55"/>
      <c r="BJ142" s="55"/>
      <c r="BK142" s="59">
        <f t="shared" si="11"/>
        <v>0</v>
      </c>
      <c r="BL142" s="55"/>
      <c r="BM142" s="23" t="s">
        <v>852</v>
      </c>
      <c r="BN142" s="23" t="s">
        <v>233</v>
      </c>
      <c r="BO142" s="23" t="s">
        <v>569</v>
      </c>
      <c r="BP142" s="23" t="s">
        <v>1124</v>
      </c>
      <c r="BQ142" s="23" t="s">
        <v>853</v>
      </c>
      <c r="BR142" s="23"/>
      <c r="BS142" s="57"/>
      <c r="BT142" s="135" t="s">
        <v>859</v>
      </c>
      <c r="BU142" s="58">
        <v>1</v>
      </c>
      <c r="BV142" s="57">
        <v>0</v>
      </c>
      <c r="BW142" s="57">
        <v>67787</v>
      </c>
      <c r="BX142" s="57">
        <v>0</v>
      </c>
      <c r="BY142" s="57">
        <v>0</v>
      </c>
      <c r="BZ142" s="57">
        <v>0</v>
      </c>
      <c r="CA142" s="57">
        <v>0</v>
      </c>
      <c r="CB142" s="67">
        <v>67787</v>
      </c>
      <c r="CC142" s="134"/>
      <c r="CD142" s="134"/>
      <c r="CE142" s="57"/>
      <c r="CF142" s="57"/>
      <c r="CG142" s="57"/>
      <c r="CH142" s="57"/>
      <c r="CI142" s="57"/>
      <c r="CJ142" s="57"/>
      <c r="CK142" s="67"/>
      <c r="CL142" s="23"/>
      <c r="CM142" s="23"/>
      <c r="CN142" s="23"/>
      <c r="CO142" s="23"/>
      <c r="CP142" s="23"/>
      <c r="CQ142" s="23"/>
      <c r="CR142" s="57"/>
      <c r="CS142" s="134"/>
      <c r="CT142" s="58"/>
      <c r="CU142" s="57"/>
      <c r="CV142" s="57"/>
      <c r="CW142" s="57"/>
      <c r="CX142" s="57"/>
      <c r="CY142" s="57"/>
      <c r="CZ142" s="57"/>
      <c r="DA142" s="67"/>
      <c r="DB142" s="23"/>
      <c r="DC142" s="23"/>
      <c r="DD142" s="57"/>
      <c r="DE142" s="57"/>
      <c r="DF142" s="57"/>
      <c r="DG142" s="57"/>
      <c r="DH142" s="57"/>
      <c r="DI142" s="57"/>
      <c r="DJ142" s="67"/>
      <c r="DK142" s="23" t="s">
        <v>849</v>
      </c>
      <c r="DL142" s="55">
        <v>0</v>
      </c>
      <c r="DM142" s="55">
        <v>0</v>
      </c>
      <c r="DN142" s="55">
        <v>0</v>
      </c>
      <c r="DO142" s="59">
        <v>0</v>
      </c>
      <c r="DP142" s="23" t="s">
        <v>849</v>
      </c>
      <c r="DQ142" s="57"/>
      <c r="DR142" s="57"/>
      <c r="DS142" s="57"/>
      <c r="DT142" s="23" t="s">
        <v>854</v>
      </c>
      <c r="DU142" s="57"/>
      <c r="DV142" s="23" t="s">
        <v>849</v>
      </c>
      <c r="DW142" s="23" t="s">
        <v>854</v>
      </c>
      <c r="DX142" s="57"/>
      <c r="DY142" s="23" t="s">
        <v>849</v>
      </c>
      <c r="DZ142" s="23" t="s">
        <v>854</v>
      </c>
      <c r="EA142" s="56"/>
      <c r="EB142" s="57"/>
      <c r="EC142" s="57"/>
      <c r="ED142" s="23"/>
      <c r="EE142" s="57"/>
      <c r="EF142" s="57"/>
      <c r="EG142" s="57"/>
      <c r="EH142" s="23">
        <v>675</v>
      </c>
      <c r="EI142" s="23"/>
      <c r="EJ142" s="23" t="s">
        <v>1125</v>
      </c>
      <c r="EK142" s="23"/>
    </row>
    <row r="143" spans="2:141" s="127" customFormat="1">
      <c r="B143" s="132" t="s">
        <v>1126</v>
      </c>
      <c r="C143" s="23" t="s">
        <v>1127</v>
      </c>
      <c r="D143" s="23" t="s">
        <v>193</v>
      </c>
      <c r="E143" s="23" t="s">
        <v>846</v>
      </c>
      <c r="F143" s="23" t="s">
        <v>847</v>
      </c>
      <c r="G143" s="23"/>
      <c r="H143" s="23" t="s">
        <v>848</v>
      </c>
      <c r="I143" s="58">
        <v>1</v>
      </c>
      <c r="J143" s="58">
        <v>0</v>
      </c>
      <c r="K143" s="58">
        <v>0</v>
      </c>
      <c r="L143" s="58">
        <v>0</v>
      </c>
      <c r="M143" s="176"/>
      <c r="N143" s="23" t="s">
        <v>849</v>
      </c>
      <c r="O143" s="23" t="s">
        <v>850</v>
      </c>
      <c r="P143" s="23" t="s">
        <v>851</v>
      </c>
      <c r="Q143" s="56" t="s">
        <v>848</v>
      </c>
      <c r="R143" s="133" t="s">
        <v>848</v>
      </c>
      <c r="S143" s="133" t="s">
        <v>848</v>
      </c>
      <c r="T143" s="133" t="s">
        <v>848</v>
      </c>
      <c r="U143" s="133" t="s">
        <v>848</v>
      </c>
      <c r="V143" s="133" t="s">
        <v>848</v>
      </c>
      <c r="W143" s="55">
        <v>0</v>
      </c>
      <c r="X143" s="55">
        <v>2.1899991844232316</v>
      </c>
      <c r="Y143" s="55">
        <v>2.2848123918982601</v>
      </c>
      <c r="Z143" s="55">
        <v>2.4670024768502783</v>
      </c>
      <c r="AA143" s="55">
        <v>2.6547698093008276</v>
      </c>
      <c r="AB143" s="55">
        <v>2.8295235642548029</v>
      </c>
      <c r="AC143" s="55">
        <v>3.013572731706331</v>
      </c>
      <c r="AD143" s="59">
        <f t="shared" si="6"/>
        <v>15.439680158433731</v>
      </c>
      <c r="AE143" s="55">
        <v>0</v>
      </c>
      <c r="AF143" s="55"/>
      <c r="AG143" s="55"/>
      <c r="AH143" s="55"/>
      <c r="AI143" s="59">
        <f t="shared" si="7"/>
        <v>15.439680158433731</v>
      </c>
      <c r="AJ143" s="55">
        <v>0</v>
      </c>
      <c r="AK143" s="55">
        <v>0</v>
      </c>
      <c r="AL143" s="55">
        <v>2.4008544710640933</v>
      </c>
      <c r="AM143" s="55">
        <v>2.5548923156507</v>
      </c>
      <c r="AN143" s="55">
        <v>2.8137908420877542</v>
      </c>
      <c r="AO143" s="55">
        <v>3.0885118228721482</v>
      </c>
      <c r="AP143" s="55">
        <v>3.3576535674367203</v>
      </c>
      <c r="AQ143" s="55">
        <v>3.6475765844094759</v>
      </c>
      <c r="AR143" s="59">
        <f t="shared" si="8"/>
        <v>17.863279603520891</v>
      </c>
      <c r="AS143" s="55">
        <v>0</v>
      </c>
      <c r="AT143" s="55"/>
      <c r="AU143" s="55"/>
      <c r="AV143" s="55"/>
      <c r="AW143" s="59">
        <f t="shared" si="9"/>
        <v>17.863279603520891</v>
      </c>
      <c r="AX143" s="55"/>
      <c r="AY143" s="55"/>
      <c r="AZ143" s="55"/>
      <c r="BA143" s="55"/>
      <c r="BB143" s="55"/>
      <c r="BC143" s="55"/>
      <c r="BD143" s="55"/>
      <c r="BE143" s="55"/>
      <c r="BF143" s="59">
        <f t="shared" si="10"/>
        <v>0</v>
      </c>
      <c r="BG143" s="55"/>
      <c r="BH143" s="55"/>
      <c r="BI143" s="55"/>
      <c r="BJ143" s="55"/>
      <c r="BK143" s="59">
        <f t="shared" si="11"/>
        <v>0</v>
      </c>
      <c r="BL143" s="55"/>
      <c r="BM143" s="23" t="s">
        <v>864</v>
      </c>
      <c r="BN143" s="23" t="s">
        <v>1128</v>
      </c>
      <c r="BO143" s="23" t="s">
        <v>532</v>
      </c>
      <c r="BP143" s="23" t="s">
        <v>533</v>
      </c>
      <c r="BQ143" s="23" t="s">
        <v>534</v>
      </c>
      <c r="BR143" s="23"/>
      <c r="BS143" s="57"/>
      <c r="BT143" s="135" t="s">
        <v>23</v>
      </c>
      <c r="BU143" s="58">
        <v>1</v>
      </c>
      <c r="BV143" s="57">
        <v>0</v>
      </c>
      <c r="BW143" s="57">
        <v>0</v>
      </c>
      <c r="BX143" s="57">
        <v>0</v>
      </c>
      <c r="BY143" s="57">
        <v>0</v>
      </c>
      <c r="BZ143" s="57">
        <v>0</v>
      </c>
      <c r="CA143" s="57">
        <v>600.29999999999995</v>
      </c>
      <c r="CB143" s="67">
        <v>600.29999999999995</v>
      </c>
      <c r="CC143" s="134"/>
      <c r="CD143" s="134"/>
      <c r="CE143" s="57"/>
      <c r="CF143" s="57"/>
      <c r="CG143" s="57"/>
      <c r="CH143" s="57"/>
      <c r="CI143" s="57"/>
      <c r="CJ143" s="57"/>
      <c r="CK143" s="67"/>
      <c r="CL143" s="23"/>
      <c r="CM143" s="23"/>
      <c r="CN143" s="23"/>
      <c r="CO143" s="23"/>
      <c r="CP143" s="23"/>
      <c r="CQ143" s="23"/>
      <c r="CR143" s="57"/>
      <c r="CS143" s="134"/>
      <c r="CT143" s="58"/>
      <c r="CU143" s="57"/>
      <c r="CV143" s="57"/>
      <c r="CW143" s="57"/>
      <c r="CX143" s="57"/>
      <c r="CY143" s="57"/>
      <c r="CZ143" s="57"/>
      <c r="DA143" s="67"/>
      <c r="DB143" s="23"/>
      <c r="DC143" s="23"/>
      <c r="DD143" s="57"/>
      <c r="DE143" s="57"/>
      <c r="DF143" s="57"/>
      <c r="DG143" s="57"/>
      <c r="DH143" s="57"/>
      <c r="DI143" s="57"/>
      <c r="DJ143" s="67"/>
      <c r="DK143" s="23" t="s">
        <v>849</v>
      </c>
      <c r="DL143" s="55">
        <v>0</v>
      </c>
      <c r="DM143" s="55">
        <v>0</v>
      </c>
      <c r="DN143" s="55">
        <v>0</v>
      </c>
      <c r="DO143" s="59">
        <v>0</v>
      </c>
      <c r="DP143" s="23" t="s">
        <v>849</v>
      </c>
      <c r="DQ143" s="57"/>
      <c r="DR143" s="57"/>
      <c r="DS143" s="57"/>
      <c r="DT143" s="23" t="s">
        <v>854</v>
      </c>
      <c r="DU143" s="57"/>
      <c r="DV143" s="23" t="s">
        <v>849</v>
      </c>
      <c r="DW143" s="23" t="s">
        <v>854</v>
      </c>
      <c r="DX143" s="57"/>
      <c r="DY143" s="23" t="s">
        <v>849</v>
      </c>
      <c r="DZ143" s="23" t="s">
        <v>854</v>
      </c>
      <c r="EA143" s="56"/>
      <c r="EB143" s="57"/>
      <c r="EC143" s="57"/>
      <c r="ED143" s="23"/>
      <c r="EE143" s="57"/>
      <c r="EF143" s="57"/>
      <c r="EG143" s="57"/>
      <c r="EH143" s="23">
        <v>1206</v>
      </c>
      <c r="EI143" s="23" t="s">
        <v>531</v>
      </c>
      <c r="EJ143" s="23"/>
      <c r="EK143" s="23" t="s">
        <v>630</v>
      </c>
    </row>
    <row r="144" spans="2:141" s="127" customFormat="1">
      <c r="B144" s="132" t="s">
        <v>1129</v>
      </c>
      <c r="C144" s="23" t="s">
        <v>1130</v>
      </c>
      <c r="D144" s="23" t="s">
        <v>155</v>
      </c>
      <c r="E144" s="23" t="s">
        <v>846</v>
      </c>
      <c r="F144" s="23" t="s">
        <v>847</v>
      </c>
      <c r="G144" s="23"/>
      <c r="H144" s="23" t="s">
        <v>848</v>
      </c>
      <c r="I144" s="58">
        <v>0</v>
      </c>
      <c r="J144" s="58">
        <v>0</v>
      </c>
      <c r="K144" s="58">
        <v>0</v>
      </c>
      <c r="L144" s="58">
        <v>1</v>
      </c>
      <c r="M144" s="176"/>
      <c r="N144" s="23" t="s">
        <v>849</v>
      </c>
      <c r="O144" s="23" t="s">
        <v>850</v>
      </c>
      <c r="P144" s="23" t="s">
        <v>863</v>
      </c>
      <c r="Q144" s="56">
        <v>45894</v>
      </c>
      <c r="R144" s="133">
        <v>45912</v>
      </c>
      <c r="S144" s="133">
        <v>46469</v>
      </c>
      <c r="T144" s="133" t="s">
        <v>848</v>
      </c>
      <c r="U144" s="133">
        <v>46547</v>
      </c>
      <c r="V144" s="133" t="s">
        <v>848</v>
      </c>
      <c r="W144" s="55">
        <v>14.93115753373637</v>
      </c>
      <c r="X144" s="55">
        <v>3.4157509964630683E-2</v>
      </c>
      <c r="Y144" s="55">
        <v>0</v>
      </c>
      <c r="Z144" s="55">
        <v>0</v>
      </c>
      <c r="AA144" s="55">
        <v>0</v>
      </c>
      <c r="AB144" s="55">
        <v>0</v>
      </c>
      <c r="AC144" s="55">
        <v>0</v>
      </c>
      <c r="AD144" s="59">
        <f t="shared" ref="AD144:AD207" si="12">SUM(X144:AC144)</f>
        <v>3.4157509964630683E-2</v>
      </c>
      <c r="AE144" s="55">
        <v>1.3766548362461559</v>
      </c>
      <c r="AF144" s="55"/>
      <c r="AG144" s="55"/>
      <c r="AH144" s="55"/>
      <c r="AI144" s="59">
        <f t="shared" ref="AI144:AI207" si="13">SUM(AF144:AH144,AD144,W144)</f>
        <v>14.965315043701001</v>
      </c>
      <c r="AJ144" s="55">
        <v>1.3766548362461559</v>
      </c>
      <c r="AK144" s="55">
        <v>16.368744142922708</v>
      </c>
      <c r="AL144" s="55">
        <v>3.7446228794189115E-2</v>
      </c>
      <c r="AM144" s="55">
        <v>0</v>
      </c>
      <c r="AN144" s="55">
        <v>0</v>
      </c>
      <c r="AO144" s="55">
        <v>0</v>
      </c>
      <c r="AP144" s="55">
        <v>0</v>
      </c>
      <c r="AQ144" s="55">
        <v>0</v>
      </c>
      <c r="AR144" s="59">
        <f t="shared" ref="AR144:AR207" si="14">SUM(AL144:AQ144)</f>
        <v>3.7446228794189115E-2</v>
      </c>
      <c r="AS144" s="55">
        <v>1.6662793277474059</v>
      </c>
      <c r="AT144" s="55"/>
      <c r="AU144" s="55"/>
      <c r="AV144" s="55"/>
      <c r="AW144" s="59">
        <f t="shared" ref="AW144:AW207" si="15">SUM(AT144:AV144,AR144,AK144)</f>
        <v>16.406190371716896</v>
      </c>
      <c r="AX144" s="55"/>
      <c r="AY144" s="55"/>
      <c r="AZ144" s="55"/>
      <c r="BA144" s="55"/>
      <c r="BB144" s="55"/>
      <c r="BC144" s="55"/>
      <c r="BD144" s="55"/>
      <c r="BE144" s="55"/>
      <c r="BF144" s="59">
        <f t="shared" ref="BF144:BF207" si="16">SUM(AZ144:BE144)</f>
        <v>0</v>
      </c>
      <c r="BG144" s="55"/>
      <c r="BH144" s="55"/>
      <c r="BI144" s="55"/>
      <c r="BJ144" s="55"/>
      <c r="BK144" s="59">
        <f t="shared" ref="BK144:BK207" si="17">SUM(BH144:BJ144,BF144,AY144)</f>
        <v>0</v>
      </c>
      <c r="BL144" s="55"/>
      <c r="BM144" s="23" t="s">
        <v>1131</v>
      </c>
      <c r="BN144" s="23" t="s">
        <v>153</v>
      </c>
      <c r="BO144" s="23" t="s">
        <v>569</v>
      </c>
      <c r="BP144" s="23" t="s">
        <v>569</v>
      </c>
      <c r="BQ144" s="23" t="s">
        <v>853</v>
      </c>
      <c r="BR144" s="23"/>
      <c r="BS144" s="57"/>
      <c r="BT144" s="135" t="s">
        <v>154</v>
      </c>
      <c r="BU144" s="58">
        <v>1</v>
      </c>
      <c r="BV144" s="57">
        <v>0</v>
      </c>
      <c r="BW144" s="57">
        <v>0</v>
      </c>
      <c r="BX144" s="57">
        <v>0</v>
      </c>
      <c r="BY144" s="57">
        <v>0</v>
      </c>
      <c r="BZ144" s="57">
        <v>0</v>
      </c>
      <c r="CA144" s="57">
        <v>0</v>
      </c>
      <c r="CB144" s="67">
        <v>0</v>
      </c>
      <c r="CC144" s="134"/>
      <c r="CD144" s="134"/>
      <c r="CE144" s="57"/>
      <c r="CF144" s="57"/>
      <c r="CG144" s="57"/>
      <c r="CH144" s="57"/>
      <c r="CI144" s="57"/>
      <c r="CJ144" s="57"/>
      <c r="CK144" s="67"/>
      <c r="CL144" s="23"/>
      <c r="CM144" s="23"/>
      <c r="CN144" s="23"/>
      <c r="CO144" s="23"/>
      <c r="CP144" s="23"/>
      <c r="CQ144" s="23"/>
      <c r="CR144" s="57"/>
      <c r="CS144" s="134"/>
      <c r="CT144" s="58"/>
      <c r="CU144" s="57"/>
      <c r="CV144" s="57"/>
      <c r="CW144" s="57"/>
      <c r="CX144" s="57"/>
      <c r="CY144" s="57"/>
      <c r="CZ144" s="57"/>
      <c r="DA144" s="67"/>
      <c r="DB144" s="23"/>
      <c r="DC144" s="23"/>
      <c r="DD144" s="57"/>
      <c r="DE144" s="57"/>
      <c r="DF144" s="57"/>
      <c r="DG144" s="57"/>
      <c r="DH144" s="57"/>
      <c r="DI144" s="57"/>
      <c r="DJ144" s="67"/>
      <c r="DK144" s="23" t="s">
        <v>849</v>
      </c>
      <c r="DL144" s="55">
        <v>0</v>
      </c>
      <c r="DM144" s="55">
        <v>14.93115753373637</v>
      </c>
      <c r="DN144" s="55">
        <v>3.4157509964630683E-2</v>
      </c>
      <c r="DO144" s="59">
        <v>14.965315043701001</v>
      </c>
      <c r="DP144" s="23" t="s">
        <v>849</v>
      </c>
      <c r="DQ144" s="57"/>
      <c r="DR144" s="57"/>
      <c r="DS144" s="57"/>
      <c r="DT144" s="23" t="s">
        <v>854</v>
      </c>
      <c r="DU144" s="57"/>
      <c r="DV144" s="23" t="s">
        <v>849</v>
      </c>
      <c r="DW144" s="23" t="s">
        <v>854</v>
      </c>
      <c r="DX144" s="57"/>
      <c r="DY144" s="23" t="s">
        <v>849</v>
      </c>
      <c r="DZ144" s="23" t="s">
        <v>854</v>
      </c>
      <c r="EA144" s="56"/>
      <c r="EB144" s="57"/>
      <c r="EC144" s="57"/>
      <c r="ED144" s="23"/>
      <c r="EE144" s="57"/>
      <c r="EF144" s="57"/>
      <c r="EG144" s="57"/>
      <c r="EH144" s="23">
        <v>609</v>
      </c>
      <c r="EI144" s="23"/>
      <c r="EJ144" s="23" t="s">
        <v>1132</v>
      </c>
      <c r="EK144" s="23"/>
    </row>
    <row r="145" spans="2:141" s="127" customFormat="1">
      <c r="B145" s="132" t="s">
        <v>1133</v>
      </c>
      <c r="C145" s="23" t="s">
        <v>1134</v>
      </c>
      <c r="D145" s="23" t="s">
        <v>159</v>
      </c>
      <c r="E145" s="23" t="s">
        <v>846</v>
      </c>
      <c r="F145" s="23" t="s">
        <v>847</v>
      </c>
      <c r="G145" s="23"/>
      <c r="H145" s="23" t="s">
        <v>848</v>
      </c>
      <c r="I145" s="58">
        <v>0</v>
      </c>
      <c r="J145" s="58">
        <v>0</v>
      </c>
      <c r="K145" s="58">
        <v>1</v>
      </c>
      <c r="L145" s="58">
        <v>0</v>
      </c>
      <c r="M145" s="176"/>
      <c r="N145" s="23" t="s">
        <v>849</v>
      </c>
      <c r="O145" s="23" t="s">
        <v>850</v>
      </c>
      <c r="P145" s="23" t="s">
        <v>863</v>
      </c>
      <c r="Q145" s="56">
        <v>46807</v>
      </c>
      <c r="R145" s="133">
        <v>46875</v>
      </c>
      <c r="S145" s="133">
        <v>47696</v>
      </c>
      <c r="T145" s="133" t="s">
        <v>848</v>
      </c>
      <c r="U145" s="133">
        <v>47857</v>
      </c>
      <c r="V145" s="133" t="s">
        <v>848</v>
      </c>
      <c r="W145" s="55">
        <v>37.23451581862755</v>
      </c>
      <c r="X145" s="55">
        <v>19.415357418084284</v>
      </c>
      <c r="Y145" s="55">
        <v>26.935615958551466</v>
      </c>
      <c r="Z145" s="55">
        <v>18.924522254815138</v>
      </c>
      <c r="AA145" s="55">
        <v>10.418973446508708</v>
      </c>
      <c r="AB145" s="55">
        <v>15.440498759132423</v>
      </c>
      <c r="AC145" s="55">
        <v>17.305072760799657</v>
      </c>
      <c r="AD145" s="59">
        <f t="shared" si="12"/>
        <v>108.4400405978917</v>
      </c>
      <c r="AE145" s="55">
        <v>0.96124528033945289</v>
      </c>
      <c r="AF145" s="55"/>
      <c r="AG145" s="55"/>
      <c r="AH145" s="55"/>
      <c r="AI145" s="59">
        <f t="shared" si="13"/>
        <v>145.67455641651924</v>
      </c>
      <c r="AJ145" s="55">
        <v>0.96124528033945289</v>
      </c>
      <c r="AK145" s="55">
        <v>40.819491813921381</v>
      </c>
      <c r="AL145" s="55">
        <v>21.284687225484689</v>
      </c>
      <c r="AM145" s="55">
        <v>30.119583767070981</v>
      </c>
      <c r="AN145" s="55">
        <v>21.584756363710948</v>
      </c>
      <c r="AO145" s="55">
        <v>12.121247785399502</v>
      </c>
      <c r="AP145" s="55">
        <v>18.322464741606446</v>
      </c>
      <c r="AQ145" s="55">
        <v>20.945762327114849</v>
      </c>
      <c r="AR145" s="59">
        <f t="shared" si="14"/>
        <v>124.37850221038742</v>
      </c>
      <c r="AS145" s="55">
        <v>1.1634747486101114</v>
      </c>
      <c r="AT145" s="55"/>
      <c r="AU145" s="55"/>
      <c r="AV145" s="55"/>
      <c r="AW145" s="59">
        <f t="shared" si="15"/>
        <v>165.1979940243088</v>
      </c>
      <c r="AX145" s="55"/>
      <c r="AY145" s="55"/>
      <c r="AZ145" s="55"/>
      <c r="BA145" s="55"/>
      <c r="BB145" s="55"/>
      <c r="BC145" s="55"/>
      <c r="BD145" s="55"/>
      <c r="BE145" s="55"/>
      <c r="BF145" s="59">
        <f t="shared" si="16"/>
        <v>0</v>
      </c>
      <c r="BG145" s="55"/>
      <c r="BH145" s="55"/>
      <c r="BI145" s="55"/>
      <c r="BJ145" s="55"/>
      <c r="BK145" s="59">
        <f t="shared" si="17"/>
        <v>0</v>
      </c>
      <c r="BL145" s="55"/>
      <c r="BM145" s="23" t="s">
        <v>852</v>
      </c>
      <c r="BN145" s="23" t="s">
        <v>911</v>
      </c>
      <c r="BO145" s="23" t="s">
        <v>853</v>
      </c>
      <c r="BP145" s="23" t="s">
        <v>853</v>
      </c>
      <c r="BQ145" s="23" t="s">
        <v>853</v>
      </c>
      <c r="BR145" s="23"/>
      <c r="BS145" s="57"/>
      <c r="BT145" s="135" t="s">
        <v>23</v>
      </c>
      <c r="BU145" s="58">
        <v>1</v>
      </c>
      <c r="BV145" s="57">
        <v>11</v>
      </c>
      <c r="BW145" s="57">
        <v>41</v>
      </c>
      <c r="BX145" s="57">
        <v>70</v>
      </c>
      <c r="BY145" s="57">
        <v>22</v>
      </c>
      <c r="BZ145" s="57">
        <v>18</v>
      </c>
      <c r="CA145" s="57">
        <v>5</v>
      </c>
      <c r="CB145" s="67">
        <v>167</v>
      </c>
      <c r="CC145" s="134"/>
      <c r="CD145" s="134"/>
      <c r="CE145" s="57"/>
      <c r="CF145" s="57"/>
      <c r="CG145" s="57"/>
      <c r="CH145" s="57"/>
      <c r="CI145" s="57"/>
      <c r="CJ145" s="57"/>
      <c r="CK145" s="67"/>
      <c r="CL145" s="23"/>
      <c r="CM145" s="23"/>
      <c r="CN145" s="23"/>
      <c r="CO145" s="23"/>
      <c r="CP145" s="23"/>
      <c r="CQ145" s="23"/>
      <c r="CR145" s="57"/>
      <c r="CS145" s="134"/>
      <c r="CT145" s="58"/>
      <c r="CU145" s="57"/>
      <c r="CV145" s="57"/>
      <c r="CW145" s="57"/>
      <c r="CX145" s="57"/>
      <c r="CY145" s="57"/>
      <c r="CZ145" s="57"/>
      <c r="DA145" s="67"/>
      <c r="DB145" s="23"/>
      <c r="DC145" s="23"/>
      <c r="DD145" s="57"/>
      <c r="DE145" s="57"/>
      <c r="DF145" s="57"/>
      <c r="DG145" s="57"/>
      <c r="DH145" s="57"/>
      <c r="DI145" s="57"/>
      <c r="DJ145" s="67"/>
      <c r="DK145" s="23" t="s">
        <v>849</v>
      </c>
      <c r="DL145" s="55">
        <v>0</v>
      </c>
      <c r="DM145" s="55">
        <v>37.23451581862755</v>
      </c>
      <c r="DN145" s="55">
        <v>108.4400405978917</v>
      </c>
      <c r="DO145" s="59">
        <v>145.67455641651924</v>
      </c>
      <c r="DP145" s="23" t="s">
        <v>849</v>
      </c>
      <c r="DQ145" s="57"/>
      <c r="DR145" s="57"/>
      <c r="DS145" s="57"/>
      <c r="DT145" s="23" t="s">
        <v>854</v>
      </c>
      <c r="DU145" s="57"/>
      <c r="DV145" s="23" t="s">
        <v>849</v>
      </c>
      <c r="DW145" s="23" t="s">
        <v>854</v>
      </c>
      <c r="DX145" s="57"/>
      <c r="DY145" s="23" t="s">
        <v>849</v>
      </c>
      <c r="DZ145" s="23" t="s">
        <v>854</v>
      </c>
      <c r="EA145" s="56"/>
      <c r="EB145" s="57"/>
      <c r="EC145" s="57"/>
      <c r="ED145" s="23"/>
      <c r="EE145" s="57"/>
      <c r="EF145" s="57"/>
      <c r="EG145" s="57"/>
      <c r="EH145" s="23">
        <v>837</v>
      </c>
      <c r="EI145" s="23"/>
      <c r="EJ145" s="23" t="s">
        <v>912</v>
      </c>
      <c r="EK145" s="23"/>
    </row>
    <row r="146" spans="2:141" s="127" customFormat="1">
      <c r="B146" s="132" t="s">
        <v>1135</v>
      </c>
      <c r="C146" s="23" t="s">
        <v>1136</v>
      </c>
      <c r="D146" s="23" t="s">
        <v>159</v>
      </c>
      <c r="E146" s="23" t="s">
        <v>846</v>
      </c>
      <c r="F146" s="23" t="s">
        <v>847</v>
      </c>
      <c r="G146" s="23"/>
      <c r="H146" s="23" t="s">
        <v>848</v>
      </c>
      <c r="I146" s="58">
        <v>0</v>
      </c>
      <c r="J146" s="58">
        <v>0</v>
      </c>
      <c r="K146" s="58">
        <v>1</v>
      </c>
      <c r="L146" s="58">
        <v>0</v>
      </c>
      <c r="M146" s="176"/>
      <c r="N146" s="23" t="s">
        <v>849</v>
      </c>
      <c r="O146" s="23" t="s">
        <v>850</v>
      </c>
      <c r="P146" s="23" t="s">
        <v>863</v>
      </c>
      <c r="Q146" s="56">
        <v>45929</v>
      </c>
      <c r="R146" s="133">
        <v>46034</v>
      </c>
      <c r="S146" s="133">
        <v>46640</v>
      </c>
      <c r="T146" s="133" t="s">
        <v>848</v>
      </c>
      <c r="U146" s="133">
        <v>46729</v>
      </c>
      <c r="V146" s="133" t="s">
        <v>848</v>
      </c>
      <c r="W146" s="55">
        <v>13.752040062979157</v>
      </c>
      <c r="X146" s="55">
        <v>12.992553368853548</v>
      </c>
      <c r="Y146" s="55">
        <v>5.9520111283988824</v>
      </c>
      <c r="Z146" s="55">
        <v>1.2669798440368831</v>
      </c>
      <c r="AA146" s="55">
        <v>0.67226466926203665</v>
      </c>
      <c r="AB146" s="55">
        <v>0.73080146094322052</v>
      </c>
      <c r="AC146" s="55">
        <v>0.95165642603608913</v>
      </c>
      <c r="AD146" s="59">
        <f t="shared" si="12"/>
        <v>22.566266897530657</v>
      </c>
      <c r="AE146" s="55">
        <v>1.8056062419635314E-2</v>
      </c>
      <c r="AF146" s="55"/>
      <c r="AG146" s="55"/>
      <c r="AH146" s="55"/>
      <c r="AI146" s="59">
        <f t="shared" si="13"/>
        <v>36.318306960509815</v>
      </c>
      <c r="AJ146" s="55">
        <v>1.8056062419635314E-2</v>
      </c>
      <c r="AK146" s="55">
        <v>15.076100076334715</v>
      </c>
      <c r="AL146" s="55">
        <v>14.243489252424578</v>
      </c>
      <c r="AM146" s="55">
        <v>6.6555781772435756</v>
      </c>
      <c r="AN146" s="55">
        <v>1.4450801390407815</v>
      </c>
      <c r="AO146" s="55">
        <v>0.78210071993468155</v>
      </c>
      <c r="AP146" s="55">
        <v>0.86720540638798671</v>
      </c>
      <c r="AQ146" s="55">
        <v>1.1518685643424234</v>
      </c>
      <c r="AR146" s="59">
        <f t="shared" si="14"/>
        <v>25.145322259374026</v>
      </c>
      <c r="AS146" s="55">
        <v>2.1854747289011416E-2</v>
      </c>
      <c r="AT146" s="55"/>
      <c r="AU146" s="55"/>
      <c r="AV146" s="55"/>
      <c r="AW146" s="59">
        <f t="shared" si="15"/>
        <v>40.221422335708738</v>
      </c>
      <c r="AX146" s="55"/>
      <c r="AY146" s="55"/>
      <c r="AZ146" s="55"/>
      <c r="BA146" s="55"/>
      <c r="BB146" s="55"/>
      <c r="BC146" s="55"/>
      <c r="BD146" s="55"/>
      <c r="BE146" s="55"/>
      <c r="BF146" s="59">
        <f t="shared" si="16"/>
        <v>0</v>
      </c>
      <c r="BG146" s="55"/>
      <c r="BH146" s="55"/>
      <c r="BI146" s="55"/>
      <c r="BJ146" s="55"/>
      <c r="BK146" s="59">
        <f t="shared" si="17"/>
        <v>0</v>
      </c>
      <c r="BL146" s="55"/>
      <c r="BM146" s="23" t="s">
        <v>852</v>
      </c>
      <c r="BN146" s="23" t="s">
        <v>1137</v>
      </c>
      <c r="BO146" s="23" t="s">
        <v>853</v>
      </c>
      <c r="BP146" s="23" t="s">
        <v>853</v>
      </c>
      <c r="BQ146" s="23" t="s">
        <v>853</v>
      </c>
      <c r="BR146" s="23"/>
      <c r="BS146" s="57"/>
      <c r="BT146" s="135" t="s">
        <v>23</v>
      </c>
      <c r="BU146" s="58">
        <v>1</v>
      </c>
      <c r="BV146" s="57">
        <v>43</v>
      </c>
      <c r="BW146" s="57">
        <v>8</v>
      </c>
      <c r="BX146" s="57">
        <v>40</v>
      </c>
      <c r="BY146" s="57">
        <v>4</v>
      </c>
      <c r="BZ146" s="57">
        <v>3</v>
      </c>
      <c r="CA146" s="57">
        <v>0</v>
      </c>
      <c r="CB146" s="67">
        <v>98</v>
      </c>
      <c r="CC146" s="134"/>
      <c r="CD146" s="134"/>
      <c r="CE146" s="57"/>
      <c r="CF146" s="57"/>
      <c r="CG146" s="57"/>
      <c r="CH146" s="57"/>
      <c r="CI146" s="57"/>
      <c r="CJ146" s="57"/>
      <c r="CK146" s="67"/>
      <c r="CL146" s="23"/>
      <c r="CM146" s="23"/>
      <c r="CN146" s="23"/>
      <c r="CO146" s="23"/>
      <c r="CP146" s="23"/>
      <c r="CQ146" s="23"/>
      <c r="CR146" s="57"/>
      <c r="CS146" s="134"/>
      <c r="CT146" s="58"/>
      <c r="CU146" s="57"/>
      <c r="CV146" s="57"/>
      <c r="CW146" s="57"/>
      <c r="CX146" s="57"/>
      <c r="CY146" s="57"/>
      <c r="CZ146" s="57"/>
      <c r="DA146" s="67"/>
      <c r="DB146" s="23"/>
      <c r="DC146" s="23"/>
      <c r="DD146" s="57"/>
      <c r="DE146" s="57"/>
      <c r="DF146" s="57"/>
      <c r="DG146" s="57"/>
      <c r="DH146" s="57"/>
      <c r="DI146" s="57"/>
      <c r="DJ146" s="67"/>
      <c r="DK146" s="23" t="s">
        <v>849</v>
      </c>
      <c r="DL146" s="55">
        <v>0</v>
      </c>
      <c r="DM146" s="55">
        <v>13.752040062979157</v>
      </c>
      <c r="DN146" s="55">
        <v>22.566266897530657</v>
      </c>
      <c r="DO146" s="59">
        <v>36.318306960509815</v>
      </c>
      <c r="DP146" s="23" t="s">
        <v>849</v>
      </c>
      <c r="DQ146" s="57"/>
      <c r="DR146" s="57"/>
      <c r="DS146" s="57"/>
      <c r="DT146" s="23" t="s">
        <v>854</v>
      </c>
      <c r="DU146" s="57"/>
      <c r="DV146" s="23" t="s">
        <v>849</v>
      </c>
      <c r="DW146" s="23" t="s">
        <v>854</v>
      </c>
      <c r="DX146" s="57"/>
      <c r="DY146" s="23" t="s">
        <v>849</v>
      </c>
      <c r="DZ146" s="23" t="s">
        <v>854</v>
      </c>
      <c r="EA146" s="56"/>
      <c r="EB146" s="57"/>
      <c r="EC146" s="57"/>
      <c r="ED146" s="23"/>
      <c r="EE146" s="57"/>
      <c r="EF146" s="57"/>
      <c r="EG146" s="57"/>
      <c r="EH146" s="23">
        <v>835</v>
      </c>
      <c r="EI146" s="23"/>
      <c r="EJ146" s="23" t="s">
        <v>1138</v>
      </c>
      <c r="EK146" s="23"/>
    </row>
    <row r="147" spans="2:141" s="127" customFormat="1">
      <c r="B147" s="132" t="s">
        <v>1139</v>
      </c>
      <c r="C147" s="23" t="s">
        <v>1140</v>
      </c>
      <c r="D147" s="23" t="s">
        <v>155</v>
      </c>
      <c r="E147" s="23" t="s">
        <v>846</v>
      </c>
      <c r="F147" s="23" t="s">
        <v>847</v>
      </c>
      <c r="G147" s="23"/>
      <c r="H147" s="23" t="s">
        <v>848</v>
      </c>
      <c r="I147" s="58">
        <v>0</v>
      </c>
      <c r="J147" s="58">
        <v>0</v>
      </c>
      <c r="K147" s="58">
        <v>1</v>
      </c>
      <c r="L147" s="58">
        <v>0</v>
      </c>
      <c r="M147" s="176"/>
      <c r="N147" s="23" t="s">
        <v>849</v>
      </c>
      <c r="O147" s="23" t="s">
        <v>850</v>
      </c>
      <c r="P147" s="23" t="s">
        <v>851</v>
      </c>
      <c r="Q147" s="56" t="s">
        <v>848</v>
      </c>
      <c r="R147" s="133" t="s">
        <v>848</v>
      </c>
      <c r="S147" s="133" t="s">
        <v>848</v>
      </c>
      <c r="T147" s="133" t="s">
        <v>848</v>
      </c>
      <c r="U147" s="133" t="s">
        <v>848</v>
      </c>
      <c r="V147" s="133" t="s">
        <v>848</v>
      </c>
      <c r="W147" s="55">
        <v>0</v>
      </c>
      <c r="X147" s="55">
        <v>0.16537438365743801</v>
      </c>
      <c r="Y147" s="55">
        <v>0.17253405561544255</v>
      </c>
      <c r="Z147" s="55">
        <v>0.18629185663278461</v>
      </c>
      <c r="AA147" s="55">
        <v>0.20047081482412688</v>
      </c>
      <c r="AB147" s="55">
        <v>0.21366707294280188</v>
      </c>
      <c r="AC147" s="55">
        <v>0.22756525968481073</v>
      </c>
      <c r="AD147" s="59">
        <f t="shared" si="12"/>
        <v>1.1659034433574047</v>
      </c>
      <c r="AE147" s="55">
        <v>0</v>
      </c>
      <c r="AF147" s="55"/>
      <c r="AG147" s="55"/>
      <c r="AH147" s="55"/>
      <c r="AI147" s="59">
        <f t="shared" si="13"/>
        <v>1.1659034433574047</v>
      </c>
      <c r="AJ147" s="55">
        <v>0</v>
      </c>
      <c r="AK147" s="55">
        <v>0</v>
      </c>
      <c r="AL147" s="55">
        <v>0.18129679281501423</v>
      </c>
      <c r="AM147" s="55">
        <v>0.19292872116896906</v>
      </c>
      <c r="AN147" s="55">
        <v>0.21247904088775132</v>
      </c>
      <c r="AO147" s="55">
        <v>0.23322416864767379</v>
      </c>
      <c r="AP147" s="55">
        <v>0.25354798905839959</v>
      </c>
      <c r="AQ147" s="55">
        <v>0.27544107494674053</v>
      </c>
      <c r="AR147" s="59">
        <f t="shared" si="14"/>
        <v>1.3489177875245488</v>
      </c>
      <c r="AS147" s="55">
        <v>0</v>
      </c>
      <c r="AT147" s="55"/>
      <c r="AU147" s="55"/>
      <c r="AV147" s="55"/>
      <c r="AW147" s="59">
        <f t="shared" si="15"/>
        <v>1.3489177875245488</v>
      </c>
      <c r="AX147" s="55"/>
      <c r="AY147" s="55"/>
      <c r="AZ147" s="55"/>
      <c r="BA147" s="55"/>
      <c r="BB147" s="55"/>
      <c r="BC147" s="55"/>
      <c r="BD147" s="55"/>
      <c r="BE147" s="55"/>
      <c r="BF147" s="59">
        <f t="shared" si="16"/>
        <v>0</v>
      </c>
      <c r="BG147" s="55"/>
      <c r="BH147" s="55"/>
      <c r="BI147" s="55"/>
      <c r="BJ147" s="55"/>
      <c r="BK147" s="59">
        <f t="shared" si="17"/>
        <v>0</v>
      </c>
      <c r="BL147" s="55"/>
      <c r="BM147" s="23" t="s">
        <v>852</v>
      </c>
      <c r="BN147" s="23" t="s">
        <v>1141</v>
      </c>
      <c r="BO147" s="23" t="s">
        <v>571</v>
      </c>
      <c r="BP147" s="23" t="s">
        <v>403</v>
      </c>
      <c r="BQ147" s="23" t="s">
        <v>853</v>
      </c>
      <c r="BR147" s="23"/>
      <c r="BS147" s="57"/>
      <c r="BT147" s="135" t="s">
        <v>23</v>
      </c>
      <c r="BU147" s="58">
        <v>1</v>
      </c>
      <c r="BV147" s="57">
        <v>0</v>
      </c>
      <c r="BW147" s="57">
        <v>0</v>
      </c>
      <c r="BX147" s="57">
        <v>0</v>
      </c>
      <c r="BY147" s="57">
        <v>0</v>
      </c>
      <c r="BZ147" s="57">
        <v>0</v>
      </c>
      <c r="CA147" s="57">
        <v>0</v>
      </c>
      <c r="CB147" s="67">
        <v>0</v>
      </c>
      <c r="CC147" s="134"/>
      <c r="CD147" s="134"/>
      <c r="CE147" s="57"/>
      <c r="CF147" s="57"/>
      <c r="CG147" s="57"/>
      <c r="CH147" s="57"/>
      <c r="CI147" s="57"/>
      <c r="CJ147" s="57"/>
      <c r="CK147" s="67"/>
      <c r="CL147" s="23"/>
      <c r="CM147" s="23"/>
      <c r="CN147" s="23"/>
      <c r="CO147" s="23"/>
      <c r="CP147" s="23"/>
      <c r="CQ147" s="23"/>
      <c r="CR147" s="57"/>
      <c r="CS147" s="134"/>
      <c r="CT147" s="58"/>
      <c r="CU147" s="57"/>
      <c r="CV147" s="57"/>
      <c r="CW147" s="57"/>
      <c r="CX147" s="57"/>
      <c r="CY147" s="57"/>
      <c r="CZ147" s="57"/>
      <c r="DA147" s="67"/>
      <c r="DB147" s="23"/>
      <c r="DC147" s="23"/>
      <c r="DD147" s="57"/>
      <c r="DE147" s="57"/>
      <c r="DF147" s="57"/>
      <c r="DG147" s="57"/>
      <c r="DH147" s="57"/>
      <c r="DI147" s="57"/>
      <c r="DJ147" s="67"/>
      <c r="DK147" s="23" t="s">
        <v>849</v>
      </c>
      <c r="DL147" s="55">
        <v>0</v>
      </c>
      <c r="DM147" s="55">
        <v>0</v>
      </c>
      <c r="DN147" s="55">
        <v>0</v>
      </c>
      <c r="DO147" s="59">
        <v>0</v>
      </c>
      <c r="DP147" s="23" t="s">
        <v>849</v>
      </c>
      <c r="DQ147" s="57"/>
      <c r="DR147" s="57"/>
      <c r="DS147" s="57"/>
      <c r="DT147" s="23" t="s">
        <v>854</v>
      </c>
      <c r="DU147" s="57"/>
      <c r="DV147" s="23" t="s">
        <v>849</v>
      </c>
      <c r="DW147" s="23" t="s">
        <v>854</v>
      </c>
      <c r="DX147" s="57"/>
      <c r="DY147" s="23" t="s">
        <v>849</v>
      </c>
      <c r="DZ147" s="23" t="s">
        <v>854</v>
      </c>
      <c r="EA147" s="56"/>
      <c r="EB147" s="57"/>
      <c r="EC147" s="57"/>
      <c r="ED147" s="23"/>
      <c r="EE147" s="57"/>
      <c r="EF147" s="57"/>
      <c r="EG147" s="57"/>
      <c r="EH147" s="23">
        <v>606</v>
      </c>
      <c r="EI147" s="23"/>
      <c r="EJ147" s="23" t="s">
        <v>891</v>
      </c>
      <c r="EK147" s="23"/>
    </row>
    <row r="148" spans="2:141" s="127" customFormat="1">
      <c r="B148" s="132" t="s">
        <v>1142</v>
      </c>
      <c r="C148" s="23" t="s">
        <v>1143</v>
      </c>
      <c r="D148" s="23" t="s">
        <v>193</v>
      </c>
      <c r="E148" s="23" t="s">
        <v>846</v>
      </c>
      <c r="F148" s="23" t="s">
        <v>847</v>
      </c>
      <c r="G148" s="23"/>
      <c r="H148" s="23" t="s">
        <v>848</v>
      </c>
      <c r="I148" s="58">
        <v>0</v>
      </c>
      <c r="J148" s="58">
        <v>0</v>
      </c>
      <c r="K148" s="58">
        <v>1</v>
      </c>
      <c r="L148" s="58">
        <v>0</v>
      </c>
      <c r="M148" s="176"/>
      <c r="N148" s="23" t="s">
        <v>849</v>
      </c>
      <c r="O148" s="23" t="s">
        <v>850</v>
      </c>
      <c r="P148" s="23" t="s">
        <v>851</v>
      </c>
      <c r="Q148" s="56" t="s">
        <v>848</v>
      </c>
      <c r="R148" s="133" t="s">
        <v>848</v>
      </c>
      <c r="S148" s="133" t="s">
        <v>848</v>
      </c>
      <c r="T148" s="133" t="s">
        <v>848</v>
      </c>
      <c r="U148" s="133" t="s">
        <v>848</v>
      </c>
      <c r="V148" s="133" t="s">
        <v>848</v>
      </c>
      <c r="W148" s="55">
        <v>0</v>
      </c>
      <c r="X148" s="55">
        <v>0.47051784816923087</v>
      </c>
      <c r="Y148" s="55">
        <v>0.49088831528012283</v>
      </c>
      <c r="Z148" s="55">
        <v>0.530031565806935</v>
      </c>
      <c r="AA148" s="55">
        <v>0.57037307910497592</v>
      </c>
      <c r="AB148" s="55">
        <v>0.60791864593681599</v>
      </c>
      <c r="AC148" s="55">
        <v>0.647461317387371</v>
      </c>
      <c r="AD148" s="59">
        <f t="shared" si="12"/>
        <v>3.3171907716854512</v>
      </c>
      <c r="AE148" s="55">
        <v>0</v>
      </c>
      <c r="AF148" s="55"/>
      <c r="AG148" s="55"/>
      <c r="AH148" s="55"/>
      <c r="AI148" s="59">
        <f t="shared" si="13"/>
        <v>3.3171907716854512</v>
      </c>
      <c r="AJ148" s="55">
        <v>0</v>
      </c>
      <c r="AK148" s="55">
        <v>0</v>
      </c>
      <c r="AL148" s="55">
        <v>0.51581977177313998</v>
      </c>
      <c r="AM148" s="55">
        <v>0.54891455814887335</v>
      </c>
      <c r="AN148" s="55">
        <v>0.60453849555478134</v>
      </c>
      <c r="AO148" s="55">
        <v>0.66356186215921031</v>
      </c>
      <c r="AP148" s="55">
        <v>0.72138653871879865</v>
      </c>
      <c r="AQ148" s="55">
        <v>0.78367603866520097</v>
      </c>
      <c r="AR148" s="59">
        <f t="shared" si="14"/>
        <v>3.8378972650200049</v>
      </c>
      <c r="AS148" s="55">
        <v>0</v>
      </c>
      <c r="AT148" s="55"/>
      <c r="AU148" s="55"/>
      <c r="AV148" s="55"/>
      <c r="AW148" s="59">
        <f t="shared" si="15"/>
        <v>3.8378972650200049</v>
      </c>
      <c r="AX148" s="55"/>
      <c r="AY148" s="55"/>
      <c r="AZ148" s="55"/>
      <c r="BA148" s="55"/>
      <c r="BB148" s="55"/>
      <c r="BC148" s="55"/>
      <c r="BD148" s="55"/>
      <c r="BE148" s="55"/>
      <c r="BF148" s="59">
        <f t="shared" si="16"/>
        <v>0</v>
      </c>
      <c r="BG148" s="55"/>
      <c r="BH148" s="55"/>
      <c r="BI148" s="55"/>
      <c r="BJ148" s="55"/>
      <c r="BK148" s="59">
        <f t="shared" si="17"/>
        <v>0</v>
      </c>
      <c r="BL148" s="55"/>
      <c r="BM148" s="23" t="s">
        <v>852</v>
      </c>
      <c r="BN148" s="23" t="s">
        <v>1144</v>
      </c>
      <c r="BO148" s="23" t="s">
        <v>853</v>
      </c>
      <c r="BP148" s="23" t="s">
        <v>853</v>
      </c>
      <c r="BQ148" s="23" t="s">
        <v>311</v>
      </c>
      <c r="BR148" s="23"/>
      <c r="BS148" s="57"/>
      <c r="BT148" s="135" t="s">
        <v>23</v>
      </c>
      <c r="BU148" s="58">
        <v>1</v>
      </c>
      <c r="BV148" s="57">
        <v>1</v>
      </c>
      <c r="BW148" s="57">
        <v>1</v>
      </c>
      <c r="BX148" s="57">
        <v>1</v>
      </c>
      <c r="BY148" s="57">
        <v>1</v>
      </c>
      <c r="BZ148" s="57">
        <v>1</v>
      </c>
      <c r="CA148" s="57">
        <v>1</v>
      </c>
      <c r="CB148" s="67">
        <v>6</v>
      </c>
      <c r="CC148" s="134"/>
      <c r="CD148" s="134"/>
      <c r="CE148" s="57"/>
      <c r="CF148" s="57"/>
      <c r="CG148" s="57"/>
      <c r="CH148" s="57"/>
      <c r="CI148" s="57"/>
      <c r="CJ148" s="57"/>
      <c r="CK148" s="67"/>
      <c r="CL148" s="23"/>
      <c r="CM148" s="23"/>
      <c r="CN148" s="23"/>
      <c r="CO148" s="23"/>
      <c r="CP148" s="23"/>
      <c r="CQ148" s="23"/>
      <c r="CR148" s="57"/>
      <c r="CS148" s="134"/>
      <c r="CT148" s="58"/>
      <c r="CU148" s="57"/>
      <c r="CV148" s="57"/>
      <c r="CW148" s="57"/>
      <c r="CX148" s="57"/>
      <c r="CY148" s="57"/>
      <c r="CZ148" s="57"/>
      <c r="DA148" s="67"/>
      <c r="DB148" s="23"/>
      <c r="DC148" s="23"/>
      <c r="DD148" s="57"/>
      <c r="DE148" s="57"/>
      <c r="DF148" s="57"/>
      <c r="DG148" s="57"/>
      <c r="DH148" s="57"/>
      <c r="DI148" s="57"/>
      <c r="DJ148" s="67"/>
      <c r="DK148" s="23" t="s">
        <v>849</v>
      </c>
      <c r="DL148" s="55">
        <v>0</v>
      </c>
      <c r="DM148" s="55">
        <v>0</v>
      </c>
      <c r="DN148" s="55">
        <v>0</v>
      </c>
      <c r="DO148" s="59">
        <v>0</v>
      </c>
      <c r="DP148" s="23" t="s">
        <v>849</v>
      </c>
      <c r="DQ148" s="57"/>
      <c r="DR148" s="57"/>
      <c r="DS148" s="57"/>
      <c r="DT148" s="23" t="s">
        <v>854</v>
      </c>
      <c r="DU148" s="57"/>
      <c r="DV148" s="23" t="s">
        <v>849</v>
      </c>
      <c r="DW148" s="23" t="s">
        <v>854</v>
      </c>
      <c r="DX148" s="57"/>
      <c r="DY148" s="23" t="s">
        <v>849</v>
      </c>
      <c r="DZ148" s="23" t="s">
        <v>854</v>
      </c>
      <c r="EA148" s="56"/>
      <c r="EB148" s="57"/>
      <c r="EC148" s="57"/>
      <c r="ED148" s="23"/>
      <c r="EE148" s="57"/>
      <c r="EF148" s="57"/>
      <c r="EG148" s="57"/>
      <c r="EH148" s="23">
        <v>931</v>
      </c>
      <c r="EI148" s="23"/>
      <c r="EJ148" s="23" t="s">
        <v>891</v>
      </c>
      <c r="EK148" s="23"/>
    </row>
    <row r="149" spans="2:141" s="127" customFormat="1">
      <c r="B149" s="132" t="s">
        <v>1145</v>
      </c>
      <c r="C149" s="23" t="s">
        <v>1146</v>
      </c>
      <c r="D149" s="23" t="s">
        <v>193</v>
      </c>
      <c r="E149" s="23" t="s">
        <v>846</v>
      </c>
      <c r="F149" s="23" t="s">
        <v>847</v>
      </c>
      <c r="G149" s="23"/>
      <c r="H149" s="23" t="s">
        <v>848</v>
      </c>
      <c r="I149" s="58">
        <v>0</v>
      </c>
      <c r="J149" s="58">
        <v>0</v>
      </c>
      <c r="K149" s="58">
        <v>1</v>
      </c>
      <c r="L149" s="58">
        <v>0</v>
      </c>
      <c r="M149" s="176"/>
      <c r="N149" s="23" t="s">
        <v>849</v>
      </c>
      <c r="O149" s="23" t="s">
        <v>850</v>
      </c>
      <c r="P149" s="23" t="s">
        <v>851</v>
      </c>
      <c r="Q149" s="56" t="s">
        <v>848</v>
      </c>
      <c r="R149" s="133" t="s">
        <v>848</v>
      </c>
      <c r="S149" s="133" t="s">
        <v>848</v>
      </c>
      <c r="T149" s="133" t="s">
        <v>848</v>
      </c>
      <c r="U149" s="133" t="s">
        <v>848</v>
      </c>
      <c r="V149" s="133" t="s">
        <v>848</v>
      </c>
      <c r="W149" s="55">
        <v>0</v>
      </c>
      <c r="X149" s="55">
        <v>0.47051784816923087</v>
      </c>
      <c r="Y149" s="55">
        <v>0.49088831528012283</v>
      </c>
      <c r="Z149" s="55">
        <v>0.530031565806935</v>
      </c>
      <c r="AA149" s="55">
        <v>0.57037307910497592</v>
      </c>
      <c r="AB149" s="55">
        <v>0.60791864593681599</v>
      </c>
      <c r="AC149" s="55">
        <v>0.647461317387371</v>
      </c>
      <c r="AD149" s="59">
        <f t="shared" si="12"/>
        <v>3.3171907716854512</v>
      </c>
      <c r="AE149" s="55">
        <v>0</v>
      </c>
      <c r="AF149" s="55"/>
      <c r="AG149" s="55"/>
      <c r="AH149" s="55"/>
      <c r="AI149" s="59">
        <f t="shared" si="13"/>
        <v>3.3171907716854512</v>
      </c>
      <c r="AJ149" s="55">
        <v>0</v>
      </c>
      <c r="AK149" s="55">
        <v>0</v>
      </c>
      <c r="AL149" s="55">
        <v>0.51581977177313998</v>
      </c>
      <c r="AM149" s="55">
        <v>0.54891455814887335</v>
      </c>
      <c r="AN149" s="55">
        <v>0.60453849555478134</v>
      </c>
      <c r="AO149" s="55">
        <v>0.66356186215921031</v>
      </c>
      <c r="AP149" s="55">
        <v>0.72138653871879865</v>
      </c>
      <c r="AQ149" s="55">
        <v>0.78367603866520097</v>
      </c>
      <c r="AR149" s="59">
        <f t="shared" si="14"/>
        <v>3.8378972650200049</v>
      </c>
      <c r="AS149" s="55">
        <v>0</v>
      </c>
      <c r="AT149" s="55"/>
      <c r="AU149" s="55"/>
      <c r="AV149" s="55"/>
      <c r="AW149" s="59">
        <f t="shared" si="15"/>
        <v>3.8378972650200049</v>
      </c>
      <c r="AX149" s="55"/>
      <c r="AY149" s="55"/>
      <c r="AZ149" s="55"/>
      <c r="BA149" s="55"/>
      <c r="BB149" s="55"/>
      <c r="BC149" s="55"/>
      <c r="BD149" s="55"/>
      <c r="BE149" s="55"/>
      <c r="BF149" s="59">
        <f t="shared" si="16"/>
        <v>0</v>
      </c>
      <c r="BG149" s="55"/>
      <c r="BH149" s="55"/>
      <c r="BI149" s="55"/>
      <c r="BJ149" s="55"/>
      <c r="BK149" s="59">
        <f t="shared" si="17"/>
        <v>0</v>
      </c>
      <c r="BL149" s="55"/>
      <c r="BM149" s="23" t="s">
        <v>852</v>
      </c>
      <c r="BN149" s="23" t="s">
        <v>263</v>
      </c>
      <c r="BO149" s="23" t="s">
        <v>853</v>
      </c>
      <c r="BP149" s="23" t="s">
        <v>853</v>
      </c>
      <c r="BQ149" s="23" t="s">
        <v>311</v>
      </c>
      <c r="BR149" s="23"/>
      <c r="BS149" s="57"/>
      <c r="BT149" s="135" t="s">
        <v>200</v>
      </c>
      <c r="BU149" s="58">
        <v>1</v>
      </c>
      <c r="BV149" s="57">
        <v>750</v>
      </c>
      <c r="BW149" s="57">
        <v>750</v>
      </c>
      <c r="BX149" s="57">
        <v>750</v>
      </c>
      <c r="BY149" s="57">
        <v>750</v>
      </c>
      <c r="BZ149" s="57">
        <v>750</v>
      </c>
      <c r="CA149" s="57">
        <v>750</v>
      </c>
      <c r="CB149" s="67">
        <v>4500</v>
      </c>
      <c r="CC149" s="134"/>
      <c r="CD149" s="134"/>
      <c r="CE149" s="57"/>
      <c r="CF149" s="57"/>
      <c r="CG149" s="57"/>
      <c r="CH149" s="57"/>
      <c r="CI149" s="57"/>
      <c r="CJ149" s="57"/>
      <c r="CK149" s="67"/>
      <c r="CL149" s="23"/>
      <c r="CM149" s="23"/>
      <c r="CN149" s="23"/>
      <c r="CO149" s="23"/>
      <c r="CP149" s="23"/>
      <c r="CQ149" s="23"/>
      <c r="CR149" s="57"/>
      <c r="CS149" s="134"/>
      <c r="CT149" s="58"/>
      <c r="CU149" s="57"/>
      <c r="CV149" s="57"/>
      <c r="CW149" s="57"/>
      <c r="CX149" s="57"/>
      <c r="CY149" s="57"/>
      <c r="CZ149" s="57"/>
      <c r="DA149" s="67"/>
      <c r="DB149" s="23"/>
      <c r="DC149" s="23"/>
      <c r="DD149" s="57"/>
      <c r="DE149" s="57"/>
      <c r="DF149" s="57"/>
      <c r="DG149" s="57"/>
      <c r="DH149" s="57"/>
      <c r="DI149" s="57"/>
      <c r="DJ149" s="67"/>
      <c r="DK149" s="23" t="s">
        <v>849</v>
      </c>
      <c r="DL149" s="55">
        <v>0</v>
      </c>
      <c r="DM149" s="55">
        <v>0</v>
      </c>
      <c r="DN149" s="55">
        <v>0</v>
      </c>
      <c r="DO149" s="59">
        <v>0</v>
      </c>
      <c r="DP149" s="23" t="s">
        <v>849</v>
      </c>
      <c r="DQ149" s="57"/>
      <c r="DR149" s="57"/>
      <c r="DS149" s="57"/>
      <c r="DT149" s="23" t="s">
        <v>854</v>
      </c>
      <c r="DU149" s="57"/>
      <c r="DV149" s="23" t="s">
        <v>849</v>
      </c>
      <c r="DW149" s="23" t="s">
        <v>854</v>
      </c>
      <c r="DX149" s="57"/>
      <c r="DY149" s="23" t="s">
        <v>849</v>
      </c>
      <c r="DZ149" s="23" t="s">
        <v>854</v>
      </c>
      <c r="EA149" s="56"/>
      <c r="EB149" s="57"/>
      <c r="EC149" s="57"/>
      <c r="ED149" s="23"/>
      <c r="EE149" s="57"/>
      <c r="EF149" s="57"/>
      <c r="EG149" s="57"/>
      <c r="EH149" s="23">
        <v>929</v>
      </c>
      <c r="EI149" s="23"/>
      <c r="EJ149" s="23" t="s">
        <v>1147</v>
      </c>
      <c r="EK149" s="23"/>
    </row>
    <row r="150" spans="2:141" s="127" customFormat="1">
      <c r="B150" s="132" t="s">
        <v>1148</v>
      </c>
      <c r="C150" s="23" t="s">
        <v>1149</v>
      </c>
      <c r="D150" s="23" t="s">
        <v>193</v>
      </c>
      <c r="E150" s="23" t="s">
        <v>846</v>
      </c>
      <c r="F150" s="23" t="s">
        <v>847</v>
      </c>
      <c r="G150" s="23"/>
      <c r="H150" s="23" t="s">
        <v>848</v>
      </c>
      <c r="I150" s="58">
        <v>0</v>
      </c>
      <c r="J150" s="58">
        <v>0</v>
      </c>
      <c r="K150" s="58">
        <v>1</v>
      </c>
      <c r="L150" s="58">
        <v>0</v>
      </c>
      <c r="M150" s="176"/>
      <c r="N150" s="23" t="s">
        <v>849</v>
      </c>
      <c r="O150" s="23" t="s">
        <v>850</v>
      </c>
      <c r="P150" s="23" t="s">
        <v>851</v>
      </c>
      <c r="Q150" s="56" t="s">
        <v>848</v>
      </c>
      <c r="R150" s="133" t="s">
        <v>848</v>
      </c>
      <c r="S150" s="133" t="s">
        <v>848</v>
      </c>
      <c r="T150" s="133" t="s">
        <v>848</v>
      </c>
      <c r="U150" s="133" t="s">
        <v>848</v>
      </c>
      <c r="V150" s="133" t="s">
        <v>848</v>
      </c>
      <c r="W150" s="55">
        <v>0</v>
      </c>
      <c r="X150" s="55">
        <v>0</v>
      </c>
      <c r="Y150" s="55">
        <v>0</v>
      </c>
      <c r="Z150" s="55">
        <v>0</v>
      </c>
      <c r="AA150" s="55">
        <v>0</v>
      </c>
      <c r="AB150" s="55">
        <v>0</v>
      </c>
      <c r="AC150" s="55">
        <v>0</v>
      </c>
      <c r="AD150" s="59">
        <f t="shared" si="12"/>
        <v>0</v>
      </c>
      <c r="AE150" s="55">
        <v>0</v>
      </c>
      <c r="AF150" s="55"/>
      <c r="AG150" s="55"/>
      <c r="AH150" s="55"/>
      <c r="AI150" s="59">
        <f t="shared" si="13"/>
        <v>0</v>
      </c>
      <c r="AJ150" s="55">
        <v>0</v>
      </c>
      <c r="AK150" s="55">
        <v>0</v>
      </c>
      <c r="AL150" s="55">
        <v>0</v>
      </c>
      <c r="AM150" s="55">
        <v>0</v>
      </c>
      <c r="AN150" s="55">
        <v>0</v>
      </c>
      <c r="AO150" s="55">
        <v>0</v>
      </c>
      <c r="AP150" s="55">
        <v>0</v>
      </c>
      <c r="AQ150" s="55">
        <v>0</v>
      </c>
      <c r="AR150" s="59">
        <f t="shared" si="14"/>
        <v>0</v>
      </c>
      <c r="AS150" s="55">
        <v>0</v>
      </c>
      <c r="AT150" s="55"/>
      <c r="AU150" s="55"/>
      <c r="AV150" s="55"/>
      <c r="AW150" s="59">
        <f t="shared" si="15"/>
        <v>0</v>
      </c>
      <c r="AX150" s="55"/>
      <c r="AY150" s="55"/>
      <c r="AZ150" s="55"/>
      <c r="BA150" s="55"/>
      <c r="BB150" s="55"/>
      <c r="BC150" s="55"/>
      <c r="BD150" s="55"/>
      <c r="BE150" s="55"/>
      <c r="BF150" s="59">
        <f t="shared" si="16"/>
        <v>0</v>
      </c>
      <c r="BG150" s="55"/>
      <c r="BH150" s="55"/>
      <c r="BI150" s="55"/>
      <c r="BJ150" s="55"/>
      <c r="BK150" s="59">
        <f t="shared" si="17"/>
        <v>0</v>
      </c>
      <c r="BL150" s="55"/>
      <c r="BM150" s="23" t="s">
        <v>852</v>
      </c>
      <c r="BN150" s="23" t="s">
        <v>1150</v>
      </c>
      <c r="BO150" s="23" t="s">
        <v>853</v>
      </c>
      <c r="BP150" s="23" t="s">
        <v>853</v>
      </c>
      <c r="BQ150" s="23" t="s">
        <v>853</v>
      </c>
      <c r="BR150" s="23"/>
      <c r="BS150" s="57"/>
      <c r="BT150" s="135" t="s">
        <v>23</v>
      </c>
      <c r="BU150" s="58">
        <v>1</v>
      </c>
      <c r="BV150" s="57">
        <v>0</v>
      </c>
      <c r="BW150" s="57">
        <v>0</v>
      </c>
      <c r="BX150" s="57">
        <v>0</v>
      </c>
      <c r="BY150" s="57">
        <v>0</v>
      </c>
      <c r="BZ150" s="57">
        <v>0</v>
      </c>
      <c r="CA150" s="57">
        <v>0</v>
      </c>
      <c r="CB150" s="67">
        <v>0</v>
      </c>
      <c r="CC150" s="134"/>
      <c r="CD150" s="134"/>
      <c r="CE150" s="57"/>
      <c r="CF150" s="57"/>
      <c r="CG150" s="57"/>
      <c r="CH150" s="57"/>
      <c r="CI150" s="57"/>
      <c r="CJ150" s="57"/>
      <c r="CK150" s="67"/>
      <c r="CL150" s="23"/>
      <c r="CM150" s="23"/>
      <c r="CN150" s="23"/>
      <c r="CO150" s="23"/>
      <c r="CP150" s="23"/>
      <c r="CQ150" s="23"/>
      <c r="CR150" s="57"/>
      <c r="CS150" s="134"/>
      <c r="CT150" s="58"/>
      <c r="CU150" s="57"/>
      <c r="CV150" s="57"/>
      <c r="CW150" s="57"/>
      <c r="CX150" s="57"/>
      <c r="CY150" s="57"/>
      <c r="CZ150" s="57"/>
      <c r="DA150" s="67"/>
      <c r="DB150" s="23"/>
      <c r="DC150" s="23"/>
      <c r="DD150" s="57"/>
      <c r="DE150" s="57"/>
      <c r="DF150" s="57"/>
      <c r="DG150" s="57"/>
      <c r="DH150" s="57"/>
      <c r="DI150" s="57"/>
      <c r="DJ150" s="67"/>
      <c r="DK150" s="23" t="s">
        <v>849</v>
      </c>
      <c r="DL150" s="55">
        <v>0</v>
      </c>
      <c r="DM150" s="55">
        <v>0</v>
      </c>
      <c r="DN150" s="55">
        <v>0</v>
      </c>
      <c r="DO150" s="59">
        <v>0</v>
      </c>
      <c r="DP150" s="23" t="s">
        <v>849</v>
      </c>
      <c r="DQ150" s="57"/>
      <c r="DR150" s="57"/>
      <c r="DS150" s="57"/>
      <c r="DT150" s="23" t="s">
        <v>854</v>
      </c>
      <c r="DU150" s="57"/>
      <c r="DV150" s="23" t="s">
        <v>849</v>
      </c>
      <c r="DW150" s="23" t="s">
        <v>854</v>
      </c>
      <c r="DX150" s="57"/>
      <c r="DY150" s="23" t="s">
        <v>849</v>
      </c>
      <c r="DZ150" s="23" t="s">
        <v>854</v>
      </c>
      <c r="EA150" s="56"/>
      <c r="EB150" s="57"/>
      <c r="EC150" s="57"/>
      <c r="ED150" s="23"/>
      <c r="EE150" s="57"/>
      <c r="EF150" s="57"/>
      <c r="EG150" s="57"/>
      <c r="EH150" s="23">
        <v>923</v>
      </c>
      <c r="EI150" s="23"/>
      <c r="EJ150" s="23" t="s">
        <v>891</v>
      </c>
      <c r="EK150" s="23"/>
    </row>
    <row r="151" spans="2:141" s="127" customFormat="1">
      <c r="B151" s="132" t="s">
        <v>1151</v>
      </c>
      <c r="C151" s="23" t="s">
        <v>1152</v>
      </c>
      <c r="D151" s="23" t="s">
        <v>502</v>
      </c>
      <c r="E151" s="23" t="s">
        <v>846</v>
      </c>
      <c r="F151" s="23" t="s">
        <v>847</v>
      </c>
      <c r="G151" s="23"/>
      <c r="H151" s="23" t="s">
        <v>848</v>
      </c>
      <c r="I151" s="58">
        <v>0</v>
      </c>
      <c r="J151" s="58">
        <v>0</v>
      </c>
      <c r="K151" s="58">
        <v>1</v>
      </c>
      <c r="L151" s="58">
        <v>0</v>
      </c>
      <c r="M151" s="176"/>
      <c r="N151" s="23" t="s">
        <v>849</v>
      </c>
      <c r="O151" s="23" t="s">
        <v>850</v>
      </c>
      <c r="P151" s="23" t="s">
        <v>851</v>
      </c>
      <c r="Q151" s="56" t="s">
        <v>848</v>
      </c>
      <c r="R151" s="133" t="s">
        <v>848</v>
      </c>
      <c r="S151" s="133" t="s">
        <v>848</v>
      </c>
      <c r="T151" s="133" t="s">
        <v>848</v>
      </c>
      <c r="U151" s="133" t="s">
        <v>848</v>
      </c>
      <c r="V151" s="133" t="s">
        <v>848</v>
      </c>
      <c r="W151" s="55">
        <v>0</v>
      </c>
      <c r="X151" s="55">
        <v>0.61429458734915765</v>
      </c>
      <c r="Y151" s="55">
        <v>0.61429458734915765</v>
      </c>
      <c r="Z151" s="55">
        <v>1.2285891746983153</v>
      </c>
      <c r="AA151" s="55">
        <v>1.2285891746983153</v>
      </c>
      <c r="AB151" s="55">
        <v>2.4571783493966306</v>
      </c>
      <c r="AC151" s="55">
        <v>0</v>
      </c>
      <c r="AD151" s="59">
        <f t="shared" si="12"/>
        <v>6.1429458734915769</v>
      </c>
      <c r="AE151" s="55">
        <v>0</v>
      </c>
      <c r="AF151" s="55"/>
      <c r="AG151" s="55"/>
      <c r="AH151" s="55"/>
      <c r="AI151" s="59">
        <f t="shared" si="13"/>
        <v>6.1429458734915769</v>
      </c>
      <c r="AJ151" s="55">
        <v>0</v>
      </c>
      <c r="AK151" s="55">
        <v>0</v>
      </c>
      <c r="AL151" s="55">
        <v>0.67343947754762101</v>
      </c>
      <c r="AM151" s="55">
        <v>0.68690826709857344</v>
      </c>
      <c r="AN151" s="55">
        <v>1.4012928648810901</v>
      </c>
      <c r="AO151" s="55">
        <v>1.4293187221787118</v>
      </c>
      <c r="AP151" s="55">
        <v>2.9158101932445724</v>
      </c>
      <c r="AQ151" s="55">
        <v>0</v>
      </c>
      <c r="AR151" s="59">
        <f t="shared" si="14"/>
        <v>7.1067695249505682</v>
      </c>
      <c r="AS151" s="55">
        <v>0</v>
      </c>
      <c r="AT151" s="55"/>
      <c r="AU151" s="55"/>
      <c r="AV151" s="55"/>
      <c r="AW151" s="59">
        <f t="shared" si="15"/>
        <v>7.1067695249505682</v>
      </c>
      <c r="AX151" s="55"/>
      <c r="AY151" s="55"/>
      <c r="AZ151" s="55"/>
      <c r="BA151" s="55"/>
      <c r="BB151" s="55"/>
      <c r="BC151" s="55"/>
      <c r="BD151" s="55"/>
      <c r="BE151" s="55"/>
      <c r="BF151" s="59">
        <f t="shared" si="16"/>
        <v>0</v>
      </c>
      <c r="BG151" s="55"/>
      <c r="BH151" s="55"/>
      <c r="BI151" s="55"/>
      <c r="BJ151" s="55"/>
      <c r="BK151" s="59">
        <f t="shared" si="17"/>
        <v>0</v>
      </c>
      <c r="BL151" s="55"/>
      <c r="BM151" s="23" t="s">
        <v>852</v>
      </c>
      <c r="BN151" s="23" t="s">
        <v>897</v>
      </c>
      <c r="BO151" s="23" t="s">
        <v>853</v>
      </c>
      <c r="BP151" s="23" t="s">
        <v>853</v>
      </c>
      <c r="BQ151" s="23" t="s">
        <v>853</v>
      </c>
      <c r="BR151" s="23"/>
      <c r="BS151" s="57"/>
      <c r="BT151" s="135" t="s">
        <v>23</v>
      </c>
      <c r="BU151" s="58">
        <v>1</v>
      </c>
      <c r="BV151" s="57">
        <v>0</v>
      </c>
      <c r="BW151" s="57">
        <v>0</v>
      </c>
      <c r="BX151" s="57">
        <v>0</v>
      </c>
      <c r="BY151" s="57">
        <v>0</v>
      </c>
      <c r="BZ151" s="57">
        <v>0</v>
      </c>
      <c r="CA151" s="57">
        <v>1</v>
      </c>
      <c r="CB151" s="67">
        <v>1</v>
      </c>
      <c r="CC151" s="134"/>
      <c r="CD151" s="134"/>
      <c r="CE151" s="57"/>
      <c r="CF151" s="57"/>
      <c r="CG151" s="57"/>
      <c r="CH151" s="57"/>
      <c r="CI151" s="57"/>
      <c r="CJ151" s="57"/>
      <c r="CK151" s="67"/>
      <c r="CL151" s="23"/>
      <c r="CM151" s="23"/>
      <c r="CN151" s="23"/>
      <c r="CO151" s="23"/>
      <c r="CP151" s="23"/>
      <c r="CQ151" s="23"/>
      <c r="CR151" s="57"/>
      <c r="CS151" s="134"/>
      <c r="CT151" s="58"/>
      <c r="CU151" s="57"/>
      <c r="CV151" s="57"/>
      <c r="CW151" s="57"/>
      <c r="CX151" s="57"/>
      <c r="CY151" s="57"/>
      <c r="CZ151" s="57"/>
      <c r="DA151" s="67"/>
      <c r="DB151" s="23"/>
      <c r="DC151" s="23"/>
      <c r="DD151" s="57"/>
      <c r="DE151" s="57"/>
      <c r="DF151" s="57"/>
      <c r="DG151" s="57"/>
      <c r="DH151" s="57"/>
      <c r="DI151" s="57"/>
      <c r="DJ151" s="67"/>
      <c r="DK151" s="23" t="s">
        <v>849</v>
      </c>
      <c r="DL151" s="55">
        <v>0</v>
      </c>
      <c r="DM151" s="55">
        <v>0</v>
      </c>
      <c r="DN151" s="55">
        <v>0</v>
      </c>
      <c r="DO151" s="59">
        <v>0</v>
      </c>
      <c r="DP151" s="23" t="s">
        <v>849</v>
      </c>
      <c r="DQ151" s="57"/>
      <c r="DR151" s="57"/>
      <c r="DS151" s="57"/>
      <c r="DT151" s="23" t="s">
        <v>854</v>
      </c>
      <c r="DU151" s="57"/>
      <c r="DV151" s="23" t="s">
        <v>849</v>
      </c>
      <c r="DW151" s="23" t="s">
        <v>854</v>
      </c>
      <c r="DX151" s="57"/>
      <c r="DY151" s="23" t="s">
        <v>849</v>
      </c>
      <c r="DZ151" s="23" t="s">
        <v>854</v>
      </c>
      <c r="EA151" s="56"/>
      <c r="EB151" s="57"/>
      <c r="EC151" s="57"/>
      <c r="ED151" s="23"/>
      <c r="EE151" s="57"/>
      <c r="EF151" s="57"/>
      <c r="EG151" s="57"/>
      <c r="EH151" s="23">
        <v>841</v>
      </c>
      <c r="EI151" s="23"/>
      <c r="EJ151" s="23" t="s">
        <v>891</v>
      </c>
      <c r="EK151" s="23"/>
    </row>
    <row r="152" spans="2:141" s="127" customFormat="1">
      <c r="B152" s="132" t="s">
        <v>1153</v>
      </c>
      <c r="C152" s="23" t="s">
        <v>1154</v>
      </c>
      <c r="D152" s="23">
        <v>0</v>
      </c>
      <c r="E152" s="23" t="s">
        <v>846</v>
      </c>
      <c r="F152" s="23" t="s">
        <v>847</v>
      </c>
      <c r="G152" s="23"/>
      <c r="H152" s="23" t="s">
        <v>848</v>
      </c>
      <c r="I152" s="58">
        <v>0</v>
      </c>
      <c r="J152" s="58">
        <v>0</v>
      </c>
      <c r="K152" s="58">
        <v>1</v>
      </c>
      <c r="L152" s="58">
        <v>0</v>
      </c>
      <c r="M152" s="176"/>
      <c r="N152" s="23" t="s">
        <v>849</v>
      </c>
      <c r="O152" s="23" t="s">
        <v>850</v>
      </c>
      <c r="P152" s="23" t="s">
        <v>851</v>
      </c>
      <c r="Q152" s="56" t="s">
        <v>848</v>
      </c>
      <c r="R152" s="133" t="s">
        <v>848</v>
      </c>
      <c r="S152" s="133" t="s">
        <v>848</v>
      </c>
      <c r="T152" s="133" t="s">
        <v>848</v>
      </c>
      <c r="U152" s="133" t="s">
        <v>848</v>
      </c>
      <c r="V152" s="133" t="s">
        <v>848</v>
      </c>
      <c r="W152" s="55">
        <v>0</v>
      </c>
      <c r="X152" s="55">
        <v>3.3318336933371144</v>
      </c>
      <c r="Y152" s="55">
        <v>3.4760811622337124</v>
      </c>
      <c r="Z152" s="55">
        <v>3.7532625730546272</v>
      </c>
      <c r="AA152" s="55">
        <v>4.0389291291047531</v>
      </c>
      <c r="AB152" s="55">
        <v>4.3047970129533848</v>
      </c>
      <c r="AC152" s="55">
        <v>4.5848068055173696</v>
      </c>
      <c r="AD152" s="59">
        <f t="shared" si="12"/>
        <v>23.489710376200964</v>
      </c>
      <c r="AE152" s="55">
        <v>0</v>
      </c>
      <c r="AF152" s="55"/>
      <c r="AG152" s="55"/>
      <c r="AH152" s="55"/>
      <c r="AI152" s="59">
        <f t="shared" si="13"/>
        <v>23.489710376200964</v>
      </c>
      <c r="AJ152" s="55">
        <v>0</v>
      </c>
      <c r="AK152" s="55">
        <v>0</v>
      </c>
      <c r="AL152" s="55">
        <v>3.6526259353823098</v>
      </c>
      <c r="AM152" s="55">
        <v>3.8869769270598944</v>
      </c>
      <c r="AN152" s="55">
        <v>4.2808614726221723</v>
      </c>
      <c r="AO152" s="55">
        <v>4.6988180757818778</v>
      </c>
      <c r="AP152" s="55">
        <v>5.1082865081000124</v>
      </c>
      <c r="AQ152" s="55">
        <v>5.549371273470908</v>
      </c>
      <c r="AR152" s="59">
        <f t="shared" si="14"/>
        <v>27.17694019241717</v>
      </c>
      <c r="AS152" s="55">
        <v>0</v>
      </c>
      <c r="AT152" s="55"/>
      <c r="AU152" s="55"/>
      <c r="AV152" s="55"/>
      <c r="AW152" s="59">
        <f t="shared" si="15"/>
        <v>27.17694019241717</v>
      </c>
      <c r="AX152" s="55"/>
      <c r="AY152" s="55"/>
      <c r="AZ152" s="55"/>
      <c r="BA152" s="55"/>
      <c r="BB152" s="55"/>
      <c r="BC152" s="55"/>
      <c r="BD152" s="55"/>
      <c r="BE152" s="55"/>
      <c r="BF152" s="59">
        <f t="shared" si="16"/>
        <v>0</v>
      </c>
      <c r="BG152" s="55"/>
      <c r="BH152" s="55"/>
      <c r="BI152" s="55"/>
      <c r="BJ152" s="55"/>
      <c r="BK152" s="59">
        <f t="shared" si="17"/>
        <v>0</v>
      </c>
      <c r="BL152" s="55"/>
      <c r="BM152" s="23" t="s">
        <v>852</v>
      </c>
      <c r="BN152" s="23" t="s">
        <v>242</v>
      </c>
      <c r="BO152" s="23" t="s">
        <v>853</v>
      </c>
      <c r="BP152" s="23" t="s">
        <v>853</v>
      </c>
      <c r="BQ152" s="23" t="s">
        <v>425</v>
      </c>
      <c r="BR152" s="23"/>
      <c r="BS152" s="57"/>
      <c r="BT152" s="135" t="s">
        <v>23</v>
      </c>
      <c r="BU152" s="58">
        <v>1</v>
      </c>
      <c r="BV152" s="57">
        <v>0</v>
      </c>
      <c r="BW152" s="57">
        <v>0</v>
      </c>
      <c r="BX152" s="57">
        <v>0</v>
      </c>
      <c r="BY152" s="57">
        <v>0</v>
      </c>
      <c r="BZ152" s="57">
        <v>0</v>
      </c>
      <c r="CA152" s="57">
        <v>0</v>
      </c>
      <c r="CB152" s="67">
        <v>0</v>
      </c>
      <c r="CC152" s="134"/>
      <c r="CD152" s="134"/>
      <c r="CE152" s="57"/>
      <c r="CF152" s="57"/>
      <c r="CG152" s="57"/>
      <c r="CH152" s="57"/>
      <c r="CI152" s="57"/>
      <c r="CJ152" s="57"/>
      <c r="CK152" s="67"/>
      <c r="CL152" s="23"/>
      <c r="CM152" s="23"/>
      <c r="CN152" s="23"/>
      <c r="CO152" s="23"/>
      <c r="CP152" s="23"/>
      <c r="CQ152" s="23"/>
      <c r="CR152" s="57"/>
      <c r="CS152" s="134"/>
      <c r="CT152" s="58"/>
      <c r="CU152" s="57"/>
      <c r="CV152" s="57"/>
      <c r="CW152" s="57"/>
      <c r="CX152" s="57"/>
      <c r="CY152" s="57"/>
      <c r="CZ152" s="57"/>
      <c r="DA152" s="67"/>
      <c r="DB152" s="23"/>
      <c r="DC152" s="23"/>
      <c r="DD152" s="57"/>
      <c r="DE152" s="57"/>
      <c r="DF152" s="57"/>
      <c r="DG152" s="57"/>
      <c r="DH152" s="57"/>
      <c r="DI152" s="57"/>
      <c r="DJ152" s="67"/>
      <c r="DK152" s="23" t="s">
        <v>849</v>
      </c>
      <c r="DL152" s="55">
        <v>0</v>
      </c>
      <c r="DM152" s="55">
        <v>0</v>
      </c>
      <c r="DN152" s="55">
        <v>0</v>
      </c>
      <c r="DO152" s="59">
        <v>0</v>
      </c>
      <c r="DP152" s="23" t="s">
        <v>849</v>
      </c>
      <c r="DQ152" s="57"/>
      <c r="DR152" s="57"/>
      <c r="DS152" s="57"/>
      <c r="DT152" s="23" t="s">
        <v>854</v>
      </c>
      <c r="DU152" s="57"/>
      <c r="DV152" s="23" t="s">
        <v>849</v>
      </c>
      <c r="DW152" s="23" t="s">
        <v>854</v>
      </c>
      <c r="DX152" s="57"/>
      <c r="DY152" s="23" t="s">
        <v>849</v>
      </c>
      <c r="DZ152" s="23" t="s">
        <v>854</v>
      </c>
      <c r="EA152" s="56"/>
      <c r="EB152" s="57"/>
      <c r="EC152" s="57"/>
      <c r="ED152" s="23"/>
      <c r="EE152" s="57"/>
      <c r="EF152" s="57"/>
      <c r="EG152" s="57"/>
      <c r="EH152" s="23">
        <v>777</v>
      </c>
      <c r="EI152" s="23"/>
      <c r="EJ152" s="23" t="s">
        <v>918</v>
      </c>
      <c r="EK152" s="23"/>
    </row>
    <row r="153" spans="2:141" s="127" customFormat="1">
      <c r="B153" s="132" t="s">
        <v>1155</v>
      </c>
      <c r="C153" s="23" t="s">
        <v>1156</v>
      </c>
      <c r="D153" s="23" t="s">
        <v>159</v>
      </c>
      <c r="E153" s="23" t="s">
        <v>846</v>
      </c>
      <c r="F153" s="23" t="s">
        <v>847</v>
      </c>
      <c r="G153" s="23"/>
      <c r="H153" s="23" t="s">
        <v>848</v>
      </c>
      <c r="I153" s="58">
        <v>0</v>
      </c>
      <c r="J153" s="58">
        <v>0</v>
      </c>
      <c r="K153" s="58">
        <v>1</v>
      </c>
      <c r="L153" s="58">
        <v>0</v>
      </c>
      <c r="M153" s="176"/>
      <c r="N153" s="23" t="s">
        <v>849</v>
      </c>
      <c r="O153" s="23" t="s">
        <v>850</v>
      </c>
      <c r="P153" s="23" t="s">
        <v>851</v>
      </c>
      <c r="Q153" s="56" t="s">
        <v>848</v>
      </c>
      <c r="R153" s="133" t="s">
        <v>848</v>
      </c>
      <c r="S153" s="133" t="s">
        <v>848</v>
      </c>
      <c r="T153" s="133" t="s">
        <v>848</v>
      </c>
      <c r="U153" s="133" t="s">
        <v>848</v>
      </c>
      <c r="V153" s="133" t="s">
        <v>848</v>
      </c>
      <c r="W153" s="55">
        <v>0</v>
      </c>
      <c r="X153" s="55">
        <v>0</v>
      </c>
      <c r="Y153" s="55">
        <v>0</v>
      </c>
      <c r="Z153" s="55">
        <v>1.2285891746983153</v>
      </c>
      <c r="AA153" s="55">
        <v>2.4571783493966306</v>
      </c>
      <c r="AB153" s="55">
        <v>3.6857675240949463</v>
      </c>
      <c r="AC153" s="55">
        <v>4.9143566987932612</v>
      </c>
      <c r="AD153" s="59">
        <f t="shared" si="12"/>
        <v>12.285891746983154</v>
      </c>
      <c r="AE153" s="55">
        <v>0</v>
      </c>
      <c r="AF153" s="55"/>
      <c r="AG153" s="55"/>
      <c r="AH153" s="55"/>
      <c r="AI153" s="59">
        <f t="shared" si="13"/>
        <v>12.285891746983154</v>
      </c>
      <c r="AJ153" s="55">
        <v>0</v>
      </c>
      <c r="AK153" s="55">
        <v>0</v>
      </c>
      <c r="AL153" s="55">
        <v>0</v>
      </c>
      <c r="AM153" s="55">
        <v>0</v>
      </c>
      <c r="AN153" s="55">
        <v>1.4012928648810901</v>
      </c>
      <c r="AO153" s="55">
        <v>2.8586374443574236</v>
      </c>
      <c r="AP153" s="55">
        <v>4.3737152898668583</v>
      </c>
      <c r="AQ153" s="55">
        <v>5.9482527942189272</v>
      </c>
      <c r="AR153" s="59">
        <f t="shared" si="14"/>
        <v>14.581898393324298</v>
      </c>
      <c r="AS153" s="55">
        <v>0</v>
      </c>
      <c r="AT153" s="55"/>
      <c r="AU153" s="55"/>
      <c r="AV153" s="55"/>
      <c r="AW153" s="59">
        <f t="shared" si="15"/>
        <v>14.581898393324298</v>
      </c>
      <c r="AX153" s="55"/>
      <c r="AY153" s="55"/>
      <c r="AZ153" s="55"/>
      <c r="BA153" s="55"/>
      <c r="BB153" s="55"/>
      <c r="BC153" s="55"/>
      <c r="BD153" s="55"/>
      <c r="BE153" s="55"/>
      <c r="BF153" s="59">
        <f t="shared" si="16"/>
        <v>0</v>
      </c>
      <c r="BG153" s="55"/>
      <c r="BH153" s="55"/>
      <c r="BI153" s="55"/>
      <c r="BJ153" s="55"/>
      <c r="BK153" s="59">
        <f t="shared" si="17"/>
        <v>0</v>
      </c>
      <c r="BL153" s="55"/>
      <c r="BM153" s="23" t="s">
        <v>852</v>
      </c>
      <c r="BN153" s="23" t="s">
        <v>242</v>
      </c>
      <c r="BO153" s="23" t="s">
        <v>853</v>
      </c>
      <c r="BP153" s="23" t="s">
        <v>853</v>
      </c>
      <c r="BQ153" s="23" t="s">
        <v>425</v>
      </c>
      <c r="BR153" s="23"/>
      <c r="BS153" s="57"/>
      <c r="BT153" s="135" t="s">
        <v>23</v>
      </c>
      <c r="BU153" s="58">
        <v>1</v>
      </c>
      <c r="BV153" s="57">
        <v>0</v>
      </c>
      <c r="BW153" s="57">
        <v>0</v>
      </c>
      <c r="BX153" s="57">
        <v>0</v>
      </c>
      <c r="BY153" s="57">
        <v>0</v>
      </c>
      <c r="BZ153" s="57">
        <v>0</v>
      </c>
      <c r="CA153" s="57">
        <v>0</v>
      </c>
      <c r="CB153" s="67">
        <v>0</v>
      </c>
      <c r="CC153" s="134"/>
      <c r="CD153" s="134"/>
      <c r="CE153" s="57"/>
      <c r="CF153" s="57"/>
      <c r="CG153" s="57"/>
      <c r="CH153" s="57"/>
      <c r="CI153" s="57"/>
      <c r="CJ153" s="57"/>
      <c r="CK153" s="67"/>
      <c r="CL153" s="23"/>
      <c r="CM153" s="23"/>
      <c r="CN153" s="23"/>
      <c r="CO153" s="23"/>
      <c r="CP153" s="23"/>
      <c r="CQ153" s="23"/>
      <c r="CR153" s="57"/>
      <c r="CS153" s="134"/>
      <c r="CT153" s="58"/>
      <c r="CU153" s="57"/>
      <c r="CV153" s="57"/>
      <c r="CW153" s="57"/>
      <c r="CX153" s="57"/>
      <c r="CY153" s="57"/>
      <c r="CZ153" s="57"/>
      <c r="DA153" s="67"/>
      <c r="DB153" s="23"/>
      <c r="DC153" s="23"/>
      <c r="DD153" s="57"/>
      <c r="DE153" s="57"/>
      <c r="DF153" s="57"/>
      <c r="DG153" s="57"/>
      <c r="DH153" s="57"/>
      <c r="DI153" s="57"/>
      <c r="DJ153" s="67"/>
      <c r="DK153" s="23" t="s">
        <v>849</v>
      </c>
      <c r="DL153" s="55">
        <v>0</v>
      </c>
      <c r="DM153" s="55">
        <v>0</v>
      </c>
      <c r="DN153" s="55">
        <v>0</v>
      </c>
      <c r="DO153" s="59">
        <v>0</v>
      </c>
      <c r="DP153" s="23" t="s">
        <v>849</v>
      </c>
      <c r="DQ153" s="57"/>
      <c r="DR153" s="57"/>
      <c r="DS153" s="57"/>
      <c r="DT153" s="23" t="s">
        <v>854</v>
      </c>
      <c r="DU153" s="57"/>
      <c r="DV153" s="23" t="s">
        <v>849</v>
      </c>
      <c r="DW153" s="23" t="s">
        <v>854</v>
      </c>
      <c r="DX153" s="57"/>
      <c r="DY153" s="23" t="s">
        <v>849</v>
      </c>
      <c r="DZ153" s="23" t="s">
        <v>854</v>
      </c>
      <c r="EA153" s="56"/>
      <c r="EB153" s="57"/>
      <c r="EC153" s="57"/>
      <c r="ED153" s="23"/>
      <c r="EE153" s="57"/>
      <c r="EF153" s="57"/>
      <c r="EG153" s="57"/>
      <c r="EH153" s="23">
        <v>777</v>
      </c>
      <c r="EI153" s="23"/>
      <c r="EJ153" s="23" t="s">
        <v>918</v>
      </c>
      <c r="EK153" s="23"/>
    </row>
    <row r="154" spans="2:141" s="127" customFormat="1">
      <c r="B154" s="132" t="s">
        <v>1157</v>
      </c>
      <c r="C154" s="23" t="s">
        <v>1158</v>
      </c>
      <c r="D154" s="23" t="s">
        <v>159</v>
      </c>
      <c r="E154" s="23" t="s">
        <v>846</v>
      </c>
      <c r="F154" s="23" t="s">
        <v>847</v>
      </c>
      <c r="G154" s="23"/>
      <c r="H154" s="23" t="s">
        <v>848</v>
      </c>
      <c r="I154" s="58">
        <v>0</v>
      </c>
      <c r="J154" s="58">
        <v>0</v>
      </c>
      <c r="K154" s="58">
        <v>1</v>
      </c>
      <c r="L154" s="58">
        <v>0</v>
      </c>
      <c r="M154" s="176"/>
      <c r="N154" s="23" t="s">
        <v>849</v>
      </c>
      <c r="O154" s="23" t="s">
        <v>850</v>
      </c>
      <c r="P154" s="23" t="s">
        <v>851</v>
      </c>
      <c r="Q154" s="56" t="s">
        <v>848</v>
      </c>
      <c r="R154" s="133" t="s">
        <v>848</v>
      </c>
      <c r="S154" s="133" t="s">
        <v>848</v>
      </c>
      <c r="T154" s="133" t="s">
        <v>848</v>
      </c>
      <c r="U154" s="133" t="s">
        <v>848</v>
      </c>
      <c r="V154" s="133" t="s">
        <v>848</v>
      </c>
      <c r="W154" s="55">
        <v>0</v>
      </c>
      <c r="X154" s="55">
        <v>0</v>
      </c>
      <c r="Y154" s="55">
        <v>0</v>
      </c>
      <c r="Z154" s="55">
        <v>1.2531609581922816</v>
      </c>
      <c r="AA154" s="55">
        <v>2.5063219163845631</v>
      </c>
      <c r="AB154" s="55">
        <v>3.7594828745768449</v>
      </c>
      <c r="AC154" s="55">
        <v>5.0126438327691263</v>
      </c>
      <c r="AD154" s="59">
        <f t="shared" si="12"/>
        <v>12.531609581922815</v>
      </c>
      <c r="AE154" s="55">
        <v>0</v>
      </c>
      <c r="AF154" s="55"/>
      <c r="AG154" s="55"/>
      <c r="AH154" s="55"/>
      <c r="AI154" s="59">
        <f t="shared" si="13"/>
        <v>12.531609581922815</v>
      </c>
      <c r="AJ154" s="55">
        <v>0</v>
      </c>
      <c r="AK154" s="55">
        <v>0</v>
      </c>
      <c r="AL154" s="55">
        <v>0</v>
      </c>
      <c r="AM154" s="55">
        <v>0</v>
      </c>
      <c r="AN154" s="55">
        <v>1.4293187221787118</v>
      </c>
      <c r="AO154" s="55">
        <v>2.9158101932445719</v>
      </c>
      <c r="AP154" s="55">
        <v>4.4611895956641954</v>
      </c>
      <c r="AQ154" s="55">
        <v>6.0672178501033054</v>
      </c>
      <c r="AR154" s="59">
        <f t="shared" si="14"/>
        <v>14.873536361190784</v>
      </c>
      <c r="AS154" s="55">
        <v>0</v>
      </c>
      <c r="AT154" s="55"/>
      <c r="AU154" s="55"/>
      <c r="AV154" s="55"/>
      <c r="AW154" s="59">
        <f t="shared" si="15"/>
        <v>14.873536361190784</v>
      </c>
      <c r="AX154" s="55"/>
      <c r="AY154" s="55"/>
      <c r="AZ154" s="55"/>
      <c r="BA154" s="55"/>
      <c r="BB154" s="55"/>
      <c r="BC154" s="55"/>
      <c r="BD154" s="55"/>
      <c r="BE154" s="55"/>
      <c r="BF154" s="59">
        <f t="shared" si="16"/>
        <v>0</v>
      </c>
      <c r="BG154" s="55"/>
      <c r="BH154" s="55"/>
      <c r="BI154" s="55"/>
      <c r="BJ154" s="55"/>
      <c r="BK154" s="59">
        <f t="shared" si="17"/>
        <v>0</v>
      </c>
      <c r="BL154" s="55"/>
      <c r="BM154" s="23" t="s">
        <v>852</v>
      </c>
      <c r="BN154" s="23" t="s">
        <v>242</v>
      </c>
      <c r="BO154" s="23" t="s">
        <v>853</v>
      </c>
      <c r="BP154" s="23" t="s">
        <v>853</v>
      </c>
      <c r="BQ154" s="23" t="s">
        <v>425</v>
      </c>
      <c r="BR154" s="23"/>
      <c r="BS154" s="57"/>
      <c r="BT154" s="135" t="s">
        <v>23</v>
      </c>
      <c r="BU154" s="58">
        <v>1</v>
      </c>
      <c r="BV154" s="57">
        <v>0</v>
      </c>
      <c r="BW154" s="57">
        <v>0</v>
      </c>
      <c r="BX154" s="57">
        <v>0</v>
      </c>
      <c r="BY154" s="57">
        <v>0</v>
      </c>
      <c r="BZ154" s="57">
        <v>0</v>
      </c>
      <c r="CA154" s="57">
        <v>0</v>
      </c>
      <c r="CB154" s="67">
        <v>0</v>
      </c>
      <c r="CC154" s="134"/>
      <c r="CD154" s="134"/>
      <c r="CE154" s="57"/>
      <c r="CF154" s="57"/>
      <c r="CG154" s="57"/>
      <c r="CH154" s="57"/>
      <c r="CI154" s="57"/>
      <c r="CJ154" s="57"/>
      <c r="CK154" s="67"/>
      <c r="CL154" s="23"/>
      <c r="CM154" s="23"/>
      <c r="CN154" s="23"/>
      <c r="CO154" s="23"/>
      <c r="CP154" s="23"/>
      <c r="CQ154" s="23"/>
      <c r="CR154" s="57"/>
      <c r="CS154" s="134"/>
      <c r="CT154" s="58"/>
      <c r="CU154" s="57"/>
      <c r="CV154" s="57"/>
      <c r="CW154" s="57"/>
      <c r="CX154" s="57"/>
      <c r="CY154" s="57"/>
      <c r="CZ154" s="57"/>
      <c r="DA154" s="67"/>
      <c r="DB154" s="23"/>
      <c r="DC154" s="23"/>
      <c r="DD154" s="57"/>
      <c r="DE154" s="57"/>
      <c r="DF154" s="57"/>
      <c r="DG154" s="57"/>
      <c r="DH154" s="57"/>
      <c r="DI154" s="57"/>
      <c r="DJ154" s="67"/>
      <c r="DK154" s="23" t="s">
        <v>849</v>
      </c>
      <c r="DL154" s="55">
        <v>0</v>
      </c>
      <c r="DM154" s="55">
        <v>0</v>
      </c>
      <c r="DN154" s="55">
        <v>0</v>
      </c>
      <c r="DO154" s="59">
        <v>0</v>
      </c>
      <c r="DP154" s="23" t="s">
        <v>849</v>
      </c>
      <c r="DQ154" s="57"/>
      <c r="DR154" s="57"/>
      <c r="DS154" s="57"/>
      <c r="DT154" s="23" t="s">
        <v>854</v>
      </c>
      <c r="DU154" s="57"/>
      <c r="DV154" s="23" t="s">
        <v>849</v>
      </c>
      <c r="DW154" s="23" t="s">
        <v>854</v>
      </c>
      <c r="DX154" s="57"/>
      <c r="DY154" s="23" t="s">
        <v>849</v>
      </c>
      <c r="DZ154" s="23" t="s">
        <v>854</v>
      </c>
      <c r="EA154" s="56"/>
      <c r="EB154" s="57"/>
      <c r="EC154" s="57"/>
      <c r="ED154" s="23"/>
      <c r="EE154" s="57"/>
      <c r="EF154" s="57"/>
      <c r="EG154" s="57"/>
      <c r="EH154" s="23">
        <v>777</v>
      </c>
      <c r="EI154" s="23"/>
      <c r="EJ154" s="23" t="s">
        <v>918</v>
      </c>
      <c r="EK154" s="23"/>
    </row>
    <row r="155" spans="2:141" s="127" customFormat="1">
      <c r="B155" s="132" t="s">
        <v>1159</v>
      </c>
      <c r="C155" s="23" t="s">
        <v>1160</v>
      </c>
      <c r="D155" s="23" t="s">
        <v>155</v>
      </c>
      <c r="E155" s="23" t="s">
        <v>846</v>
      </c>
      <c r="F155" s="23" t="s">
        <v>847</v>
      </c>
      <c r="G155" s="23"/>
      <c r="H155" s="23" t="s">
        <v>848</v>
      </c>
      <c r="I155" s="58">
        <v>-2.3160120701979452E-3</v>
      </c>
      <c r="J155" s="58">
        <v>1.0023160120701979</v>
      </c>
      <c r="K155" s="58">
        <v>0</v>
      </c>
      <c r="L155" s="58">
        <v>0</v>
      </c>
      <c r="M155" s="176"/>
      <c r="N155" s="23" t="s">
        <v>849</v>
      </c>
      <c r="O155" s="23" t="s">
        <v>850</v>
      </c>
      <c r="P155" s="23" t="s">
        <v>851</v>
      </c>
      <c r="Q155" s="56" t="s">
        <v>848</v>
      </c>
      <c r="R155" s="133" t="s">
        <v>848</v>
      </c>
      <c r="S155" s="133" t="s">
        <v>848</v>
      </c>
      <c r="T155" s="133" t="s">
        <v>848</v>
      </c>
      <c r="U155" s="133" t="s">
        <v>848</v>
      </c>
      <c r="V155" s="133" t="s">
        <v>848</v>
      </c>
      <c r="W155" s="55">
        <v>0</v>
      </c>
      <c r="X155" s="55">
        <v>1.3002917573439421</v>
      </c>
      <c r="Y155" s="55">
        <v>1.3565862222204621</v>
      </c>
      <c r="Z155" s="55">
        <v>1.4647598998263252</v>
      </c>
      <c r="AA155" s="55">
        <v>1.5762450165425712</v>
      </c>
      <c r="AB155" s="55">
        <v>1.6800034420012557</v>
      </c>
      <c r="AC155" s="55">
        <v>1.789280932643913</v>
      </c>
      <c r="AD155" s="59">
        <f t="shared" si="12"/>
        <v>9.1671672705784708</v>
      </c>
      <c r="AE155" s="55">
        <v>0</v>
      </c>
      <c r="AF155" s="55"/>
      <c r="AG155" s="55"/>
      <c r="AH155" s="55"/>
      <c r="AI155" s="59">
        <f t="shared" si="13"/>
        <v>9.1671672705784708</v>
      </c>
      <c r="AJ155" s="55">
        <v>0</v>
      </c>
      <c r="AK155" s="55">
        <v>0</v>
      </c>
      <c r="AL155" s="55">
        <v>1.4254851332874652</v>
      </c>
      <c r="AM155" s="55">
        <v>1.5169436785963497</v>
      </c>
      <c r="AN155" s="55">
        <v>1.6706622837488234</v>
      </c>
      <c r="AO155" s="55">
        <v>1.8337753248057165</v>
      </c>
      <c r="AP155" s="55">
        <v>1.9935757459673575</v>
      </c>
      <c r="AQ155" s="55">
        <v>2.1657148553859056</v>
      </c>
      <c r="AR155" s="59">
        <f t="shared" si="14"/>
        <v>10.606157021791619</v>
      </c>
      <c r="AS155" s="55">
        <v>0</v>
      </c>
      <c r="AT155" s="55"/>
      <c r="AU155" s="55"/>
      <c r="AV155" s="55"/>
      <c r="AW155" s="59">
        <f t="shared" si="15"/>
        <v>10.606157021791619</v>
      </c>
      <c r="AX155" s="55"/>
      <c r="AY155" s="55"/>
      <c r="AZ155" s="55"/>
      <c r="BA155" s="55"/>
      <c r="BB155" s="55"/>
      <c r="BC155" s="55"/>
      <c r="BD155" s="55"/>
      <c r="BE155" s="55"/>
      <c r="BF155" s="59">
        <f t="shared" si="16"/>
        <v>0</v>
      </c>
      <c r="BG155" s="55"/>
      <c r="BH155" s="55"/>
      <c r="BI155" s="55"/>
      <c r="BJ155" s="55"/>
      <c r="BK155" s="59">
        <f t="shared" si="17"/>
        <v>0</v>
      </c>
      <c r="BL155" s="55"/>
      <c r="BM155" s="23" t="s">
        <v>864</v>
      </c>
      <c r="BN155" s="23" t="s">
        <v>1161</v>
      </c>
      <c r="BO155" s="23" t="s">
        <v>569</v>
      </c>
      <c r="BP155" s="23" t="s">
        <v>386</v>
      </c>
      <c r="BQ155" s="23" t="s">
        <v>358</v>
      </c>
      <c r="BR155" s="23"/>
      <c r="BS155" s="57"/>
      <c r="BT155" s="135" t="s">
        <v>23</v>
      </c>
      <c r="BU155" s="58">
        <v>-2.3160120701979452E-3</v>
      </c>
      <c r="BV155" s="57">
        <v>0</v>
      </c>
      <c r="BW155" s="57">
        <v>0</v>
      </c>
      <c r="BX155" s="57">
        <v>0</v>
      </c>
      <c r="BY155" s="57">
        <v>0</v>
      </c>
      <c r="BZ155" s="57">
        <v>0</v>
      </c>
      <c r="CA155" s="57">
        <v>0</v>
      </c>
      <c r="CB155" s="67">
        <v>0</v>
      </c>
      <c r="CC155" s="134"/>
      <c r="CD155" s="134"/>
      <c r="CE155" s="57"/>
      <c r="CF155" s="57"/>
      <c r="CG155" s="57"/>
      <c r="CH155" s="57"/>
      <c r="CI155" s="57"/>
      <c r="CJ155" s="57"/>
      <c r="CK155" s="67"/>
      <c r="CL155" s="23"/>
      <c r="CM155" s="23"/>
      <c r="CN155" s="23"/>
      <c r="CO155" s="23"/>
      <c r="CP155" s="23"/>
      <c r="CQ155" s="23"/>
      <c r="CR155" s="57"/>
      <c r="CS155" s="134"/>
      <c r="CT155" s="58"/>
      <c r="CU155" s="57"/>
      <c r="CV155" s="57"/>
      <c r="CW155" s="57"/>
      <c r="CX155" s="57"/>
      <c r="CY155" s="57"/>
      <c r="CZ155" s="57"/>
      <c r="DA155" s="67"/>
      <c r="DB155" s="23"/>
      <c r="DC155" s="23"/>
      <c r="DD155" s="57"/>
      <c r="DE155" s="57"/>
      <c r="DF155" s="57"/>
      <c r="DG155" s="57"/>
      <c r="DH155" s="57"/>
      <c r="DI155" s="57"/>
      <c r="DJ155" s="67"/>
      <c r="DK155" s="23" t="s">
        <v>849</v>
      </c>
      <c r="DL155" s="55">
        <v>0</v>
      </c>
      <c r="DM155" s="55">
        <v>0</v>
      </c>
      <c r="DN155" s="55">
        <v>0</v>
      </c>
      <c r="DO155" s="59">
        <v>0</v>
      </c>
      <c r="DP155" s="23" t="s">
        <v>849</v>
      </c>
      <c r="DQ155" s="57"/>
      <c r="DR155" s="57"/>
      <c r="DS155" s="57"/>
      <c r="DT155" s="23" t="s">
        <v>854</v>
      </c>
      <c r="DU155" s="57"/>
      <c r="DV155" s="23" t="s">
        <v>849</v>
      </c>
      <c r="DW155" s="23" t="s">
        <v>854</v>
      </c>
      <c r="DX155" s="57"/>
      <c r="DY155" s="23" t="s">
        <v>849</v>
      </c>
      <c r="DZ155" s="23" t="s">
        <v>854</v>
      </c>
      <c r="EA155" s="56"/>
      <c r="EB155" s="57"/>
      <c r="EC155" s="57"/>
      <c r="ED155" s="23"/>
      <c r="EE155" s="57"/>
      <c r="EF155" s="57"/>
      <c r="EG155" s="57"/>
      <c r="EH155" s="23">
        <v>1235</v>
      </c>
      <c r="EI155" s="23" t="s">
        <v>387</v>
      </c>
      <c r="EJ155" s="23"/>
      <c r="EK155" s="23" t="s">
        <v>388</v>
      </c>
    </row>
    <row r="156" spans="2:141" s="127" customFormat="1">
      <c r="B156" s="132" t="s">
        <v>1162</v>
      </c>
      <c r="C156" s="23" t="s">
        <v>1163</v>
      </c>
      <c r="D156" s="23" t="s">
        <v>159</v>
      </c>
      <c r="E156" s="23" t="s">
        <v>846</v>
      </c>
      <c r="F156" s="23" t="s">
        <v>847</v>
      </c>
      <c r="G156" s="23"/>
      <c r="H156" s="23" t="s">
        <v>848</v>
      </c>
      <c r="I156" s="58">
        <v>0</v>
      </c>
      <c r="J156" s="58">
        <v>1</v>
      </c>
      <c r="K156" s="58">
        <v>0</v>
      </c>
      <c r="L156" s="58">
        <v>0</v>
      </c>
      <c r="M156" s="176"/>
      <c r="N156" s="23" t="s">
        <v>849</v>
      </c>
      <c r="O156" s="23" t="s">
        <v>850</v>
      </c>
      <c r="P156" s="23" t="s">
        <v>851</v>
      </c>
      <c r="Q156" s="56" t="s">
        <v>848</v>
      </c>
      <c r="R156" s="133" t="s">
        <v>848</v>
      </c>
      <c r="S156" s="133" t="s">
        <v>848</v>
      </c>
      <c r="T156" s="133" t="s">
        <v>848</v>
      </c>
      <c r="U156" s="133" t="s">
        <v>848</v>
      </c>
      <c r="V156" s="133" t="s">
        <v>848</v>
      </c>
      <c r="W156" s="55">
        <v>0</v>
      </c>
      <c r="X156" s="55">
        <v>0.83111436224438406</v>
      </c>
      <c r="Y156" s="55">
        <v>0.86709639320742626</v>
      </c>
      <c r="Z156" s="55">
        <v>0.93623833505797771</v>
      </c>
      <c r="AA156" s="55">
        <v>1.0074968669651787</v>
      </c>
      <c r="AB156" s="55">
        <v>1.0738166887401974</v>
      </c>
      <c r="AC156" s="55">
        <v>1.1436641606096321</v>
      </c>
      <c r="AD156" s="59">
        <f t="shared" si="12"/>
        <v>5.8594268068247963</v>
      </c>
      <c r="AE156" s="55">
        <v>0</v>
      </c>
      <c r="AF156" s="55"/>
      <c r="AG156" s="55"/>
      <c r="AH156" s="55"/>
      <c r="AI156" s="59">
        <f t="shared" si="13"/>
        <v>5.8594268068247963</v>
      </c>
      <c r="AJ156" s="55">
        <v>0</v>
      </c>
      <c r="AK156" s="55">
        <v>0</v>
      </c>
      <c r="AL156" s="55">
        <v>0.91113487473079835</v>
      </c>
      <c r="AM156" s="55">
        <v>0.96959291703313621</v>
      </c>
      <c r="AN156" s="55">
        <v>1.0678460511969334</v>
      </c>
      <c r="AO156" s="55">
        <v>1.1721038766627019</v>
      </c>
      <c r="AP156" s="55">
        <v>1.2742443573433089</v>
      </c>
      <c r="AQ156" s="55">
        <v>1.3842714226797461</v>
      </c>
      <c r="AR156" s="59">
        <f t="shared" si="14"/>
        <v>6.7791934996466257</v>
      </c>
      <c r="AS156" s="55">
        <v>0</v>
      </c>
      <c r="AT156" s="55"/>
      <c r="AU156" s="55"/>
      <c r="AV156" s="55"/>
      <c r="AW156" s="59">
        <f t="shared" si="15"/>
        <v>6.7791934996466257</v>
      </c>
      <c r="AX156" s="55"/>
      <c r="AY156" s="55"/>
      <c r="AZ156" s="55"/>
      <c r="BA156" s="55"/>
      <c r="BB156" s="55"/>
      <c r="BC156" s="55"/>
      <c r="BD156" s="55"/>
      <c r="BE156" s="55"/>
      <c r="BF156" s="59">
        <f t="shared" si="16"/>
        <v>0</v>
      </c>
      <c r="BG156" s="55"/>
      <c r="BH156" s="55"/>
      <c r="BI156" s="55"/>
      <c r="BJ156" s="55"/>
      <c r="BK156" s="59">
        <f t="shared" si="17"/>
        <v>0</v>
      </c>
      <c r="BL156" s="55"/>
      <c r="BM156" s="23" t="s">
        <v>1164</v>
      </c>
      <c r="BN156" s="23" t="s">
        <v>1161</v>
      </c>
      <c r="BO156" s="23" t="s">
        <v>580</v>
      </c>
      <c r="BP156" s="23" t="s">
        <v>450</v>
      </c>
      <c r="BQ156" s="23" t="s">
        <v>358</v>
      </c>
      <c r="BR156" s="23"/>
      <c r="BS156" s="57"/>
      <c r="BT156" s="135" t="s">
        <v>23</v>
      </c>
      <c r="BU156" s="58" t="s">
        <v>1165</v>
      </c>
      <c r="BV156" s="57">
        <v>0</v>
      </c>
      <c r="BW156" s="57">
        <v>0</v>
      </c>
      <c r="BX156" s="57">
        <v>0</v>
      </c>
      <c r="BY156" s="57">
        <v>0</v>
      </c>
      <c r="BZ156" s="57">
        <v>0</v>
      </c>
      <c r="CA156" s="57">
        <v>0</v>
      </c>
      <c r="CB156" s="67">
        <v>0</v>
      </c>
      <c r="CC156" s="134"/>
      <c r="CD156" s="134"/>
      <c r="CE156" s="57"/>
      <c r="CF156" s="57"/>
      <c r="CG156" s="57"/>
      <c r="CH156" s="57"/>
      <c r="CI156" s="57"/>
      <c r="CJ156" s="57"/>
      <c r="CK156" s="67"/>
      <c r="CL156" s="23"/>
      <c r="CM156" s="23"/>
      <c r="CN156" s="23"/>
      <c r="CO156" s="23"/>
      <c r="CP156" s="23"/>
      <c r="CQ156" s="23"/>
      <c r="CR156" s="57"/>
      <c r="CS156" s="134"/>
      <c r="CT156" s="58"/>
      <c r="CU156" s="57"/>
      <c r="CV156" s="57"/>
      <c r="CW156" s="57"/>
      <c r="CX156" s="57"/>
      <c r="CY156" s="57"/>
      <c r="CZ156" s="57"/>
      <c r="DA156" s="67"/>
      <c r="DB156" s="23"/>
      <c r="DC156" s="23"/>
      <c r="DD156" s="57"/>
      <c r="DE156" s="57"/>
      <c r="DF156" s="57"/>
      <c r="DG156" s="57"/>
      <c r="DH156" s="57"/>
      <c r="DI156" s="57"/>
      <c r="DJ156" s="67"/>
      <c r="DK156" s="23" t="s">
        <v>849</v>
      </c>
      <c r="DL156" s="55">
        <v>0</v>
      </c>
      <c r="DM156" s="55">
        <v>0</v>
      </c>
      <c r="DN156" s="55">
        <v>0</v>
      </c>
      <c r="DO156" s="59">
        <v>0</v>
      </c>
      <c r="DP156" s="23" t="s">
        <v>849</v>
      </c>
      <c r="DQ156" s="57"/>
      <c r="DR156" s="57"/>
      <c r="DS156" s="57"/>
      <c r="DT156" s="23" t="s">
        <v>854</v>
      </c>
      <c r="DU156" s="57"/>
      <c r="DV156" s="23" t="s">
        <v>849</v>
      </c>
      <c r="DW156" s="23" t="s">
        <v>854</v>
      </c>
      <c r="DX156" s="57"/>
      <c r="DY156" s="23" t="s">
        <v>849</v>
      </c>
      <c r="DZ156" s="23" t="s">
        <v>854</v>
      </c>
      <c r="EA156" s="56"/>
      <c r="EB156" s="57"/>
      <c r="EC156" s="57"/>
      <c r="ED156" s="23"/>
      <c r="EE156" s="57"/>
      <c r="EF156" s="57"/>
      <c r="EG156" s="57"/>
      <c r="EH156" s="23">
        <v>1247</v>
      </c>
      <c r="EI156" s="23" t="s">
        <v>451</v>
      </c>
      <c r="EJ156" s="23"/>
      <c r="EK156" s="23" t="s">
        <v>452</v>
      </c>
    </row>
    <row r="157" spans="2:141" s="127" customFormat="1">
      <c r="B157" s="132" t="s">
        <v>1166</v>
      </c>
      <c r="C157" s="23" t="s">
        <v>1167</v>
      </c>
      <c r="D157" s="23" t="s">
        <v>159</v>
      </c>
      <c r="E157" s="23" t="s">
        <v>846</v>
      </c>
      <c r="F157" s="23" t="s">
        <v>847</v>
      </c>
      <c r="G157" s="23"/>
      <c r="H157" s="23" t="s">
        <v>848</v>
      </c>
      <c r="I157" s="58">
        <v>0</v>
      </c>
      <c r="J157" s="58">
        <v>1</v>
      </c>
      <c r="K157" s="58">
        <v>0</v>
      </c>
      <c r="L157" s="58">
        <v>0</v>
      </c>
      <c r="M157" s="176"/>
      <c r="N157" s="23" t="s">
        <v>849</v>
      </c>
      <c r="O157" s="23" t="s">
        <v>850</v>
      </c>
      <c r="P157" s="23" t="s">
        <v>851</v>
      </c>
      <c r="Q157" s="56" t="s">
        <v>848</v>
      </c>
      <c r="R157" s="133" t="s">
        <v>848</v>
      </c>
      <c r="S157" s="133" t="s">
        <v>848</v>
      </c>
      <c r="T157" s="133" t="s">
        <v>848</v>
      </c>
      <c r="U157" s="133" t="s">
        <v>848</v>
      </c>
      <c r="V157" s="133" t="s">
        <v>848</v>
      </c>
      <c r="W157" s="55">
        <v>0</v>
      </c>
      <c r="X157" s="55">
        <v>1.0053795348732131</v>
      </c>
      <c r="Y157" s="55">
        <v>1.048906153106264</v>
      </c>
      <c r="Z157" s="55">
        <v>1.1325455371619304</v>
      </c>
      <c r="AA157" s="55">
        <v>1.2187453105254229</v>
      </c>
      <c r="AB157" s="55">
        <v>1.2989708421706541</v>
      </c>
      <c r="AC157" s="55">
        <v>1.3834636893289289</v>
      </c>
      <c r="AD157" s="59">
        <f t="shared" si="12"/>
        <v>7.0880110671664127</v>
      </c>
      <c r="AE157" s="55">
        <v>0</v>
      </c>
      <c r="AF157" s="55"/>
      <c r="AG157" s="55"/>
      <c r="AH157" s="55"/>
      <c r="AI157" s="59">
        <f t="shared" si="13"/>
        <v>7.0880110671664127</v>
      </c>
      <c r="AJ157" s="55">
        <v>0</v>
      </c>
      <c r="AK157" s="55">
        <v>0</v>
      </c>
      <c r="AL157" s="55">
        <v>1.1021784704693365</v>
      </c>
      <c r="AM157" s="55">
        <v>1.1728937920296698</v>
      </c>
      <c r="AN157" s="55">
        <v>1.2917483020861185</v>
      </c>
      <c r="AO157" s="55">
        <v>1.4178665462596505</v>
      </c>
      <c r="AP157" s="55">
        <v>1.541423488147992</v>
      </c>
      <c r="AQ157" s="55">
        <v>1.6745206463690225</v>
      </c>
      <c r="AR157" s="59">
        <f t="shared" si="14"/>
        <v>8.2006312453617909</v>
      </c>
      <c r="AS157" s="55">
        <v>0</v>
      </c>
      <c r="AT157" s="55"/>
      <c r="AU157" s="55"/>
      <c r="AV157" s="55"/>
      <c r="AW157" s="59">
        <f t="shared" si="15"/>
        <v>8.2006312453617909</v>
      </c>
      <c r="AX157" s="55"/>
      <c r="AY157" s="55"/>
      <c r="AZ157" s="55"/>
      <c r="BA157" s="55"/>
      <c r="BB157" s="55"/>
      <c r="BC157" s="55"/>
      <c r="BD157" s="55"/>
      <c r="BE157" s="55"/>
      <c r="BF157" s="59">
        <f t="shared" si="16"/>
        <v>0</v>
      </c>
      <c r="BG157" s="55"/>
      <c r="BH157" s="55"/>
      <c r="BI157" s="55"/>
      <c r="BJ157" s="55"/>
      <c r="BK157" s="59">
        <f t="shared" si="17"/>
        <v>0</v>
      </c>
      <c r="BL157" s="55"/>
      <c r="BM157" s="23" t="s">
        <v>1164</v>
      </c>
      <c r="BN157" s="23" t="s">
        <v>1168</v>
      </c>
      <c r="BO157" s="23" t="s">
        <v>582</v>
      </c>
      <c r="BP157" s="23" t="s">
        <v>462</v>
      </c>
      <c r="BQ157" s="23" t="s">
        <v>358</v>
      </c>
      <c r="BR157" s="23"/>
      <c r="BS157" s="57"/>
      <c r="BT157" s="135" t="s">
        <v>23</v>
      </c>
      <c r="BU157" s="58" t="s">
        <v>1165</v>
      </c>
      <c r="BV157" s="57">
        <v>0</v>
      </c>
      <c r="BW157" s="57">
        <v>0</v>
      </c>
      <c r="BX157" s="57">
        <v>0</v>
      </c>
      <c r="BY157" s="57">
        <v>0</v>
      </c>
      <c r="BZ157" s="57">
        <v>0</v>
      </c>
      <c r="CA157" s="57">
        <v>0</v>
      </c>
      <c r="CB157" s="67">
        <v>0</v>
      </c>
      <c r="CC157" s="134"/>
      <c r="CD157" s="134"/>
      <c r="CE157" s="57"/>
      <c r="CF157" s="57"/>
      <c r="CG157" s="57"/>
      <c r="CH157" s="57"/>
      <c r="CI157" s="57"/>
      <c r="CJ157" s="57"/>
      <c r="CK157" s="67"/>
      <c r="CL157" s="23"/>
      <c r="CM157" s="23"/>
      <c r="CN157" s="23"/>
      <c r="CO157" s="23"/>
      <c r="CP157" s="23"/>
      <c r="CQ157" s="23"/>
      <c r="CR157" s="57"/>
      <c r="CS157" s="134"/>
      <c r="CT157" s="58"/>
      <c r="CU157" s="57"/>
      <c r="CV157" s="57"/>
      <c r="CW157" s="57"/>
      <c r="CX157" s="57"/>
      <c r="CY157" s="57"/>
      <c r="CZ157" s="57"/>
      <c r="DA157" s="67"/>
      <c r="DB157" s="23"/>
      <c r="DC157" s="23"/>
      <c r="DD157" s="57"/>
      <c r="DE157" s="57"/>
      <c r="DF157" s="57"/>
      <c r="DG157" s="57"/>
      <c r="DH157" s="57"/>
      <c r="DI157" s="57"/>
      <c r="DJ157" s="67"/>
      <c r="DK157" s="23" t="s">
        <v>849</v>
      </c>
      <c r="DL157" s="55">
        <v>0</v>
      </c>
      <c r="DM157" s="55">
        <v>0</v>
      </c>
      <c r="DN157" s="55">
        <v>0</v>
      </c>
      <c r="DO157" s="59">
        <v>0</v>
      </c>
      <c r="DP157" s="23" t="s">
        <v>849</v>
      </c>
      <c r="DQ157" s="57"/>
      <c r="DR157" s="57"/>
      <c r="DS157" s="57"/>
      <c r="DT157" s="23" t="s">
        <v>854</v>
      </c>
      <c r="DU157" s="57"/>
      <c r="DV157" s="23" t="s">
        <v>849</v>
      </c>
      <c r="DW157" s="23" t="s">
        <v>854</v>
      </c>
      <c r="DX157" s="57"/>
      <c r="DY157" s="23" t="s">
        <v>849</v>
      </c>
      <c r="DZ157" s="23" t="s">
        <v>854</v>
      </c>
      <c r="EA157" s="56"/>
      <c r="EB157" s="57"/>
      <c r="EC157" s="57"/>
      <c r="ED157" s="23"/>
      <c r="EE157" s="57"/>
      <c r="EF157" s="57"/>
      <c r="EG157" s="57"/>
      <c r="EH157" s="23">
        <v>1255</v>
      </c>
      <c r="EI157" s="23" t="s">
        <v>463</v>
      </c>
      <c r="EJ157" s="23"/>
      <c r="EK157" s="23" t="s">
        <v>464</v>
      </c>
    </row>
    <row r="158" spans="2:141" s="127" customFormat="1" ht="29.1">
      <c r="B158" s="132" t="s">
        <v>1169</v>
      </c>
      <c r="C158" s="23" t="s">
        <v>1170</v>
      </c>
      <c r="D158" s="23" t="s">
        <v>159</v>
      </c>
      <c r="E158" s="23" t="s">
        <v>846</v>
      </c>
      <c r="F158" s="23" t="s">
        <v>847</v>
      </c>
      <c r="G158" s="23"/>
      <c r="H158" s="23" t="s">
        <v>848</v>
      </c>
      <c r="I158" s="58">
        <v>0</v>
      </c>
      <c r="J158" s="58">
        <v>0</v>
      </c>
      <c r="K158" s="58">
        <v>0</v>
      </c>
      <c r="L158" s="58">
        <v>1</v>
      </c>
      <c r="M158" s="176"/>
      <c r="N158" s="23" t="s">
        <v>849</v>
      </c>
      <c r="O158" s="23" t="s">
        <v>850</v>
      </c>
      <c r="P158" s="23" t="s">
        <v>851</v>
      </c>
      <c r="Q158" s="56" t="s">
        <v>848</v>
      </c>
      <c r="R158" s="133" t="s">
        <v>848</v>
      </c>
      <c r="S158" s="133" t="s">
        <v>848</v>
      </c>
      <c r="T158" s="133" t="s">
        <v>848</v>
      </c>
      <c r="U158" s="133" t="s">
        <v>848</v>
      </c>
      <c r="V158" s="133" t="s">
        <v>848</v>
      </c>
      <c r="W158" s="55">
        <v>0</v>
      </c>
      <c r="X158" s="55">
        <v>1.6160096962459396</v>
      </c>
      <c r="Y158" s="55">
        <v>1.6859727645893543</v>
      </c>
      <c r="Z158" s="55">
        <v>1.8204116017982697</v>
      </c>
      <c r="AA158" s="55">
        <v>1.9589659136156208</v>
      </c>
      <c r="AB158" s="55">
        <v>2.087917451346621</v>
      </c>
      <c r="AC158" s="55">
        <v>2.2237281134250146</v>
      </c>
      <c r="AD158" s="59">
        <f t="shared" si="12"/>
        <v>11.39300554102082</v>
      </c>
      <c r="AE158" s="55">
        <v>0</v>
      </c>
      <c r="AF158" s="55"/>
      <c r="AG158" s="55"/>
      <c r="AH158" s="55"/>
      <c r="AI158" s="59">
        <f t="shared" si="13"/>
        <v>11.39300554102082</v>
      </c>
      <c r="AJ158" s="55">
        <v>0</v>
      </c>
      <c r="AK158" s="55">
        <v>0</v>
      </c>
      <c r="AL158" s="55">
        <v>1.7716007074846443</v>
      </c>
      <c r="AM158" s="55">
        <v>1.8852658870022072</v>
      </c>
      <c r="AN158" s="55">
        <v>2.0763082088632774</v>
      </c>
      <c r="AO158" s="55">
        <v>2.2790259869645029</v>
      </c>
      <c r="AP158" s="55">
        <v>2.4776268229714096</v>
      </c>
      <c r="AQ158" s="55">
        <v>2.691562248119177</v>
      </c>
      <c r="AR158" s="59">
        <f t="shared" si="14"/>
        <v>13.181389861405219</v>
      </c>
      <c r="AS158" s="55">
        <v>0</v>
      </c>
      <c r="AT158" s="55"/>
      <c r="AU158" s="55"/>
      <c r="AV158" s="55"/>
      <c r="AW158" s="59">
        <f t="shared" si="15"/>
        <v>13.181389861405219</v>
      </c>
      <c r="AX158" s="55"/>
      <c r="AY158" s="55"/>
      <c r="AZ158" s="55"/>
      <c r="BA158" s="55"/>
      <c r="BB158" s="55"/>
      <c r="BC158" s="55"/>
      <c r="BD158" s="55"/>
      <c r="BE158" s="55"/>
      <c r="BF158" s="59">
        <f t="shared" si="16"/>
        <v>0</v>
      </c>
      <c r="BG158" s="55"/>
      <c r="BH158" s="55"/>
      <c r="BI158" s="55"/>
      <c r="BJ158" s="55"/>
      <c r="BK158" s="59">
        <f t="shared" si="17"/>
        <v>0</v>
      </c>
      <c r="BL158" s="55"/>
      <c r="BM158" s="23" t="s">
        <v>1131</v>
      </c>
      <c r="BN158" s="23" t="s">
        <v>163</v>
      </c>
      <c r="BO158" s="23" t="s">
        <v>853</v>
      </c>
      <c r="BP158" s="23" t="s">
        <v>853</v>
      </c>
      <c r="BQ158" s="23" t="s">
        <v>853</v>
      </c>
      <c r="BR158" s="23"/>
      <c r="BS158" s="57"/>
      <c r="BT158" s="135" t="s">
        <v>859</v>
      </c>
      <c r="BU158" s="58">
        <v>1</v>
      </c>
      <c r="BV158" s="57">
        <v>0</v>
      </c>
      <c r="BW158" s="57">
        <v>0</v>
      </c>
      <c r="BX158" s="57">
        <v>0</v>
      </c>
      <c r="BY158" s="57">
        <v>0</v>
      </c>
      <c r="BZ158" s="57">
        <v>0</v>
      </c>
      <c r="CA158" s="57">
        <v>1</v>
      </c>
      <c r="CB158" s="67">
        <v>1</v>
      </c>
      <c r="CC158" s="134"/>
      <c r="CD158" s="134"/>
      <c r="CE158" s="57"/>
      <c r="CF158" s="57"/>
      <c r="CG158" s="57"/>
      <c r="CH158" s="57"/>
      <c r="CI158" s="57"/>
      <c r="CJ158" s="57"/>
      <c r="CK158" s="67"/>
      <c r="CL158" s="23"/>
      <c r="CM158" s="23"/>
      <c r="CN158" s="23"/>
      <c r="CO158" s="23"/>
      <c r="CP158" s="23"/>
      <c r="CQ158" s="23"/>
      <c r="CR158" s="57"/>
      <c r="CS158" s="134"/>
      <c r="CT158" s="58"/>
      <c r="CU158" s="57"/>
      <c r="CV158" s="57"/>
      <c r="CW158" s="57"/>
      <c r="CX158" s="57"/>
      <c r="CY158" s="57"/>
      <c r="CZ158" s="57"/>
      <c r="DA158" s="67"/>
      <c r="DB158" s="23"/>
      <c r="DC158" s="23"/>
      <c r="DD158" s="57"/>
      <c r="DE158" s="57"/>
      <c r="DF158" s="57"/>
      <c r="DG158" s="57"/>
      <c r="DH158" s="57"/>
      <c r="DI158" s="57"/>
      <c r="DJ158" s="67"/>
      <c r="DK158" s="23" t="s">
        <v>849</v>
      </c>
      <c r="DL158" s="55">
        <v>0</v>
      </c>
      <c r="DM158" s="55">
        <v>0</v>
      </c>
      <c r="DN158" s="55">
        <v>0</v>
      </c>
      <c r="DO158" s="59">
        <v>0</v>
      </c>
      <c r="DP158" s="23" t="s">
        <v>849</v>
      </c>
      <c r="DQ158" s="57"/>
      <c r="DR158" s="57"/>
      <c r="DS158" s="57"/>
      <c r="DT158" s="23" t="s">
        <v>854</v>
      </c>
      <c r="DU158" s="57"/>
      <c r="DV158" s="23" t="s">
        <v>849</v>
      </c>
      <c r="DW158" s="23" t="s">
        <v>854</v>
      </c>
      <c r="DX158" s="57"/>
      <c r="DY158" s="23" t="s">
        <v>849</v>
      </c>
      <c r="DZ158" s="23" t="s">
        <v>854</v>
      </c>
      <c r="EA158" s="56"/>
      <c r="EB158" s="57"/>
      <c r="EC158" s="57"/>
      <c r="ED158" s="23"/>
      <c r="EE158" s="57"/>
      <c r="EF158" s="57"/>
      <c r="EG158" s="57"/>
      <c r="EH158" s="23">
        <v>2841</v>
      </c>
      <c r="EI158" s="23"/>
      <c r="EJ158" s="23" t="s">
        <v>1171</v>
      </c>
      <c r="EK158" s="23"/>
    </row>
    <row r="159" spans="2:141" s="127" customFormat="1">
      <c r="B159" s="132" t="s">
        <v>1172</v>
      </c>
      <c r="C159" s="23" t="s">
        <v>1173</v>
      </c>
      <c r="D159" s="23" t="s">
        <v>155</v>
      </c>
      <c r="E159" s="23" t="s">
        <v>846</v>
      </c>
      <c r="F159" s="23" t="s">
        <v>847</v>
      </c>
      <c r="G159" s="23"/>
      <c r="H159" s="23" t="s">
        <v>848</v>
      </c>
      <c r="I159" s="58">
        <v>0</v>
      </c>
      <c r="J159" s="58">
        <v>0</v>
      </c>
      <c r="K159" s="58">
        <v>1</v>
      </c>
      <c r="L159" s="58">
        <v>0</v>
      </c>
      <c r="M159" s="176"/>
      <c r="N159" s="23" t="s">
        <v>849</v>
      </c>
      <c r="O159" s="23" t="s">
        <v>850</v>
      </c>
      <c r="P159" s="23" t="s">
        <v>851</v>
      </c>
      <c r="Q159" s="56" t="s">
        <v>848</v>
      </c>
      <c r="R159" s="133" t="s">
        <v>848</v>
      </c>
      <c r="S159" s="133" t="s">
        <v>848</v>
      </c>
      <c r="T159" s="133" t="s">
        <v>848</v>
      </c>
      <c r="U159" s="133" t="s">
        <v>848</v>
      </c>
      <c r="V159" s="133" t="s">
        <v>848</v>
      </c>
      <c r="W159" s="55">
        <v>0</v>
      </c>
      <c r="X159" s="55">
        <v>1.6185813977021544</v>
      </c>
      <c r="Y159" s="55">
        <v>1.6886558045636226</v>
      </c>
      <c r="Z159" s="55">
        <v>1.823</v>
      </c>
      <c r="AA159" s="55">
        <v>1.962</v>
      </c>
      <c r="AB159" s="55">
        <v>2.0910000000000002</v>
      </c>
      <c r="AC159" s="55">
        <v>2.2269999999999999</v>
      </c>
      <c r="AD159" s="59">
        <f t="shared" si="12"/>
        <v>11.410237202265776</v>
      </c>
      <c r="AE159" s="55">
        <v>0</v>
      </c>
      <c r="AF159" s="55"/>
      <c r="AG159" s="55"/>
      <c r="AH159" s="55"/>
      <c r="AI159" s="59">
        <f t="shared" si="13"/>
        <v>11.410237202265776</v>
      </c>
      <c r="AJ159" s="55">
        <v>0</v>
      </c>
      <c r="AK159" s="55">
        <v>0</v>
      </c>
      <c r="AL159" s="55">
        <v>1.7744200148996017</v>
      </c>
      <c r="AM159" s="55">
        <v>1.8882660800321245</v>
      </c>
      <c r="AN159" s="55">
        <v>2.0796124247084475</v>
      </c>
      <c r="AO159" s="55">
        <v>2.2826528058276838</v>
      </c>
      <c r="AP159" s="55">
        <v>2.4815696931926676</v>
      </c>
      <c r="AQ159" s="55">
        <v>2.6958455730082918</v>
      </c>
      <c r="AR159" s="59">
        <f t="shared" si="14"/>
        <v>13.202366591668818</v>
      </c>
      <c r="AS159" s="55">
        <v>0</v>
      </c>
      <c r="AT159" s="55"/>
      <c r="AU159" s="55"/>
      <c r="AV159" s="55"/>
      <c r="AW159" s="59">
        <f t="shared" si="15"/>
        <v>13.202366591668818</v>
      </c>
      <c r="AX159" s="55"/>
      <c r="AY159" s="55"/>
      <c r="AZ159" s="55"/>
      <c r="BA159" s="55"/>
      <c r="BB159" s="55"/>
      <c r="BC159" s="55"/>
      <c r="BD159" s="55"/>
      <c r="BE159" s="55"/>
      <c r="BF159" s="59">
        <f t="shared" si="16"/>
        <v>0</v>
      </c>
      <c r="BG159" s="55"/>
      <c r="BH159" s="55"/>
      <c r="BI159" s="55"/>
      <c r="BJ159" s="55"/>
      <c r="BK159" s="59">
        <f t="shared" si="17"/>
        <v>0</v>
      </c>
      <c r="BL159" s="55"/>
      <c r="BM159" s="23" t="s">
        <v>852</v>
      </c>
      <c r="BN159" s="23" t="s">
        <v>204</v>
      </c>
      <c r="BO159" s="23" t="s">
        <v>853</v>
      </c>
      <c r="BP159" s="23" t="s">
        <v>853</v>
      </c>
      <c r="BQ159" s="23" t="s">
        <v>853</v>
      </c>
      <c r="BR159" s="23"/>
      <c r="BS159" s="57"/>
      <c r="BT159" s="135" t="s">
        <v>192</v>
      </c>
      <c r="BU159" s="58">
        <v>1</v>
      </c>
      <c r="BV159" s="57">
        <v>0</v>
      </c>
      <c r="BW159" s="57">
        <v>0</v>
      </c>
      <c r="BX159" s="57">
        <v>0</v>
      </c>
      <c r="BY159" s="57">
        <v>0</v>
      </c>
      <c r="BZ159" s="57">
        <v>0</v>
      </c>
      <c r="CA159" s="57">
        <v>0</v>
      </c>
      <c r="CB159" s="67">
        <v>0</v>
      </c>
      <c r="CC159" s="134"/>
      <c r="CD159" s="134"/>
      <c r="CE159" s="57"/>
      <c r="CF159" s="57"/>
      <c r="CG159" s="57"/>
      <c r="CH159" s="57"/>
      <c r="CI159" s="57"/>
      <c r="CJ159" s="57"/>
      <c r="CK159" s="67"/>
      <c r="CL159" s="23"/>
      <c r="CM159" s="23"/>
      <c r="CN159" s="23"/>
      <c r="CO159" s="23"/>
      <c r="CP159" s="23"/>
      <c r="CQ159" s="23"/>
      <c r="CR159" s="57"/>
      <c r="CS159" s="134"/>
      <c r="CT159" s="58"/>
      <c r="CU159" s="57"/>
      <c r="CV159" s="57"/>
      <c r="CW159" s="57"/>
      <c r="CX159" s="57"/>
      <c r="CY159" s="57"/>
      <c r="CZ159" s="57"/>
      <c r="DA159" s="67"/>
      <c r="DB159" s="23"/>
      <c r="DC159" s="23"/>
      <c r="DD159" s="57"/>
      <c r="DE159" s="57"/>
      <c r="DF159" s="57"/>
      <c r="DG159" s="57"/>
      <c r="DH159" s="57"/>
      <c r="DI159" s="57"/>
      <c r="DJ159" s="67"/>
      <c r="DK159" s="23" t="s">
        <v>849</v>
      </c>
      <c r="DL159" s="55">
        <v>0</v>
      </c>
      <c r="DM159" s="55">
        <v>0</v>
      </c>
      <c r="DN159" s="55">
        <v>0</v>
      </c>
      <c r="DO159" s="59">
        <v>0</v>
      </c>
      <c r="DP159" s="23" t="s">
        <v>849</v>
      </c>
      <c r="DQ159" s="57"/>
      <c r="DR159" s="57"/>
      <c r="DS159" s="57"/>
      <c r="DT159" s="23" t="s">
        <v>854</v>
      </c>
      <c r="DU159" s="57"/>
      <c r="DV159" s="23" t="s">
        <v>849</v>
      </c>
      <c r="DW159" s="23" t="s">
        <v>854</v>
      </c>
      <c r="DX159" s="57"/>
      <c r="DY159" s="23" t="s">
        <v>849</v>
      </c>
      <c r="DZ159" s="23" t="s">
        <v>854</v>
      </c>
      <c r="EA159" s="56"/>
      <c r="EB159" s="57"/>
      <c r="EC159" s="57"/>
      <c r="ED159" s="23"/>
      <c r="EE159" s="57"/>
      <c r="EF159" s="57"/>
      <c r="EG159" s="57"/>
      <c r="EH159" s="23">
        <v>785</v>
      </c>
      <c r="EI159" s="23"/>
      <c r="EJ159" s="23" t="s">
        <v>1174</v>
      </c>
      <c r="EK159" s="23"/>
    </row>
    <row r="160" spans="2:141" s="127" customFormat="1" ht="29.1">
      <c r="B160" s="132" t="s">
        <v>1175</v>
      </c>
      <c r="C160" s="23" t="s">
        <v>1176</v>
      </c>
      <c r="D160" s="23" t="s">
        <v>159</v>
      </c>
      <c r="E160" s="23" t="s">
        <v>846</v>
      </c>
      <c r="F160" s="23" t="s">
        <v>847</v>
      </c>
      <c r="G160" s="23"/>
      <c r="H160" s="23" t="s">
        <v>848</v>
      </c>
      <c r="I160" s="58">
        <v>0</v>
      </c>
      <c r="J160" s="58">
        <v>0</v>
      </c>
      <c r="K160" s="58">
        <v>0</v>
      </c>
      <c r="L160" s="58">
        <v>1</v>
      </c>
      <c r="M160" s="176"/>
      <c r="N160" s="23" t="s">
        <v>849</v>
      </c>
      <c r="O160" s="23" t="s">
        <v>850</v>
      </c>
      <c r="P160" s="23" t="s">
        <v>851</v>
      </c>
      <c r="Q160" s="56" t="s">
        <v>848</v>
      </c>
      <c r="R160" s="133" t="s">
        <v>848</v>
      </c>
      <c r="S160" s="133" t="s">
        <v>848</v>
      </c>
      <c r="T160" s="133" t="s">
        <v>848</v>
      </c>
      <c r="U160" s="133" t="s">
        <v>848</v>
      </c>
      <c r="V160" s="133" t="s">
        <v>848</v>
      </c>
      <c r="W160" s="55">
        <v>0</v>
      </c>
      <c r="X160" s="55">
        <v>1.2547142617846156</v>
      </c>
      <c r="Y160" s="55">
        <v>1.309035507413661</v>
      </c>
      <c r="Z160" s="55">
        <v>1.4134175088184933</v>
      </c>
      <c r="AA160" s="55">
        <v>1.5209948776132691</v>
      </c>
      <c r="AB160" s="55">
        <v>1.621116389164843</v>
      </c>
      <c r="AC160" s="55">
        <v>1.7265635130329897</v>
      </c>
      <c r="AD160" s="59">
        <f t="shared" si="12"/>
        <v>8.8458420578278716</v>
      </c>
      <c r="AE160" s="55">
        <v>0</v>
      </c>
      <c r="AF160" s="55"/>
      <c r="AG160" s="55"/>
      <c r="AH160" s="55"/>
      <c r="AI160" s="59">
        <f t="shared" si="13"/>
        <v>8.8458420578278716</v>
      </c>
      <c r="AJ160" s="55">
        <v>0</v>
      </c>
      <c r="AK160" s="55">
        <v>0</v>
      </c>
      <c r="AL160" s="55">
        <v>1.3755193913950399</v>
      </c>
      <c r="AM160" s="55">
        <v>1.4637721550636624</v>
      </c>
      <c r="AN160" s="55">
        <v>1.6121026548127502</v>
      </c>
      <c r="AO160" s="55">
        <v>1.7694982990912276</v>
      </c>
      <c r="AP160" s="55">
        <v>1.9236974365834634</v>
      </c>
      <c r="AQ160" s="55">
        <v>2.0898027697738697</v>
      </c>
      <c r="AR160" s="59">
        <f t="shared" si="14"/>
        <v>10.234392706720014</v>
      </c>
      <c r="AS160" s="55">
        <v>0</v>
      </c>
      <c r="AT160" s="55"/>
      <c r="AU160" s="55"/>
      <c r="AV160" s="55"/>
      <c r="AW160" s="59">
        <f t="shared" si="15"/>
        <v>10.234392706720014</v>
      </c>
      <c r="AX160" s="55"/>
      <c r="AY160" s="55"/>
      <c r="AZ160" s="55"/>
      <c r="BA160" s="55"/>
      <c r="BB160" s="55"/>
      <c r="BC160" s="55"/>
      <c r="BD160" s="55"/>
      <c r="BE160" s="55"/>
      <c r="BF160" s="59">
        <f t="shared" si="16"/>
        <v>0</v>
      </c>
      <c r="BG160" s="55"/>
      <c r="BH160" s="55"/>
      <c r="BI160" s="55"/>
      <c r="BJ160" s="55"/>
      <c r="BK160" s="59">
        <f t="shared" si="17"/>
        <v>0</v>
      </c>
      <c r="BL160" s="55"/>
      <c r="BM160" s="23" t="s">
        <v>1131</v>
      </c>
      <c r="BN160" s="23" t="s">
        <v>157</v>
      </c>
      <c r="BO160" s="23" t="s">
        <v>853</v>
      </c>
      <c r="BP160" s="23" t="s">
        <v>853</v>
      </c>
      <c r="BQ160" s="23" t="s">
        <v>853</v>
      </c>
      <c r="BR160" s="23"/>
      <c r="BS160" s="57"/>
      <c r="BT160" s="135" t="s">
        <v>859</v>
      </c>
      <c r="BU160" s="58">
        <v>1</v>
      </c>
      <c r="BV160" s="57">
        <v>0</v>
      </c>
      <c r="BW160" s="57">
        <v>0</v>
      </c>
      <c r="BX160" s="57">
        <v>0</v>
      </c>
      <c r="BY160" s="57">
        <v>0</v>
      </c>
      <c r="BZ160" s="57">
        <v>0</v>
      </c>
      <c r="CA160" s="57">
        <v>0</v>
      </c>
      <c r="CB160" s="67">
        <v>0</v>
      </c>
      <c r="CC160" s="134"/>
      <c r="CD160" s="134"/>
      <c r="CE160" s="57"/>
      <c r="CF160" s="57"/>
      <c r="CG160" s="57"/>
      <c r="CH160" s="57"/>
      <c r="CI160" s="57"/>
      <c r="CJ160" s="57"/>
      <c r="CK160" s="67"/>
      <c r="CL160" s="23"/>
      <c r="CM160" s="23"/>
      <c r="CN160" s="23"/>
      <c r="CO160" s="23"/>
      <c r="CP160" s="23"/>
      <c r="CQ160" s="23"/>
      <c r="CR160" s="57"/>
      <c r="CS160" s="134"/>
      <c r="CT160" s="58"/>
      <c r="CU160" s="57"/>
      <c r="CV160" s="57"/>
      <c r="CW160" s="57"/>
      <c r="CX160" s="57"/>
      <c r="CY160" s="57"/>
      <c r="CZ160" s="57"/>
      <c r="DA160" s="67"/>
      <c r="DB160" s="23"/>
      <c r="DC160" s="23"/>
      <c r="DD160" s="57"/>
      <c r="DE160" s="57"/>
      <c r="DF160" s="57"/>
      <c r="DG160" s="57"/>
      <c r="DH160" s="57"/>
      <c r="DI160" s="57"/>
      <c r="DJ160" s="67"/>
      <c r="DK160" s="23" t="s">
        <v>849</v>
      </c>
      <c r="DL160" s="55">
        <v>0</v>
      </c>
      <c r="DM160" s="55">
        <v>0</v>
      </c>
      <c r="DN160" s="55">
        <v>0</v>
      </c>
      <c r="DO160" s="59">
        <v>0</v>
      </c>
      <c r="DP160" s="23" t="s">
        <v>849</v>
      </c>
      <c r="DQ160" s="57"/>
      <c r="DR160" s="57"/>
      <c r="DS160" s="57"/>
      <c r="DT160" s="23" t="s">
        <v>854</v>
      </c>
      <c r="DU160" s="57"/>
      <c r="DV160" s="23" t="s">
        <v>849</v>
      </c>
      <c r="DW160" s="23" t="s">
        <v>854</v>
      </c>
      <c r="DX160" s="57"/>
      <c r="DY160" s="23" t="s">
        <v>849</v>
      </c>
      <c r="DZ160" s="23" t="s">
        <v>854</v>
      </c>
      <c r="EA160" s="56"/>
      <c r="EB160" s="57"/>
      <c r="EC160" s="57"/>
      <c r="ED160" s="23"/>
      <c r="EE160" s="57"/>
      <c r="EF160" s="57"/>
      <c r="EG160" s="57"/>
      <c r="EH160" s="23">
        <v>811</v>
      </c>
      <c r="EI160" s="23"/>
      <c r="EJ160" s="23" t="s">
        <v>1177</v>
      </c>
      <c r="EK160" s="23"/>
    </row>
    <row r="161" spans="2:141" s="127" customFormat="1">
      <c r="B161" s="132" t="s">
        <v>1178</v>
      </c>
      <c r="C161" s="23" t="s">
        <v>1179</v>
      </c>
      <c r="D161" s="23" t="s">
        <v>193</v>
      </c>
      <c r="E161" s="23" t="s">
        <v>846</v>
      </c>
      <c r="F161" s="23" t="s">
        <v>847</v>
      </c>
      <c r="G161" s="23"/>
      <c r="H161" s="23" t="s">
        <v>848</v>
      </c>
      <c r="I161" s="58">
        <v>0</v>
      </c>
      <c r="J161" s="58">
        <v>0</v>
      </c>
      <c r="K161" s="58">
        <v>1</v>
      </c>
      <c r="L161" s="58">
        <v>0</v>
      </c>
      <c r="M161" s="176"/>
      <c r="N161" s="23" t="s">
        <v>849</v>
      </c>
      <c r="O161" s="23" t="s">
        <v>850</v>
      </c>
      <c r="P161" s="23" t="s">
        <v>851</v>
      </c>
      <c r="Q161" s="56" t="s">
        <v>848</v>
      </c>
      <c r="R161" s="133" t="s">
        <v>848</v>
      </c>
      <c r="S161" s="133" t="s">
        <v>848</v>
      </c>
      <c r="T161" s="133" t="s">
        <v>848</v>
      </c>
      <c r="U161" s="133" t="s">
        <v>848</v>
      </c>
      <c r="V161" s="133" t="s">
        <v>848</v>
      </c>
      <c r="W161" s="55">
        <v>0</v>
      </c>
      <c r="X161" s="55">
        <v>1.6185813977021544</v>
      </c>
      <c r="Y161" s="55">
        <v>1.6886558045636226</v>
      </c>
      <c r="Z161" s="55">
        <v>1.8233085863758562</v>
      </c>
      <c r="AA161" s="55">
        <v>1.9620833921211174</v>
      </c>
      <c r="AB161" s="55">
        <v>2.0912401420226474</v>
      </c>
      <c r="AC161" s="55">
        <v>2.2269999999999999</v>
      </c>
      <c r="AD161" s="59">
        <f t="shared" si="12"/>
        <v>11.410869322785398</v>
      </c>
      <c r="AE161" s="55">
        <v>0</v>
      </c>
      <c r="AF161" s="55"/>
      <c r="AG161" s="55"/>
      <c r="AH161" s="55"/>
      <c r="AI161" s="59">
        <f t="shared" si="13"/>
        <v>11.410869322785398</v>
      </c>
      <c r="AJ161" s="55">
        <v>0</v>
      </c>
      <c r="AK161" s="55">
        <v>0</v>
      </c>
      <c r="AL161" s="55">
        <v>1.7744200148996017</v>
      </c>
      <c r="AM161" s="55">
        <v>1.8882660800321245</v>
      </c>
      <c r="AN161" s="55">
        <v>2.0796124247084475</v>
      </c>
      <c r="AO161" s="55">
        <v>2.2826528058276838</v>
      </c>
      <c r="AP161" s="55">
        <v>2.4815696931926676</v>
      </c>
      <c r="AQ161" s="55">
        <v>2.6958455730082918</v>
      </c>
      <c r="AR161" s="59">
        <f t="shared" si="14"/>
        <v>13.202366591668818</v>
      </c>
      <c r="AS161" s="55">
        <v>0</v>
      </c>
      <c r="AT161" s="55"/>
      <c r="AU161" s="55"/>
      <c r="AV161" s="55"/>
      <c r="AW161" s="59">
        <f t="shared" si="15"/>
        <v>13.202366591668818</v>
      </c>
      <c r="AX161" s="55"/>
      <c r="AY161" s="55"/>
      <c r="AZ161" s="55"/>
      <c r="BA161" s="55"/>
      <c r="BB161" s="55"/>
      <c r="BC161" s="55"/>
      <c r="BD161" s="55"/>
      <c r="BE161" s="55"/>
      <c r="BF161" s="59">
        <f t="shared" si="16"/>
        <v>0</v>
      </c>
      <c r="BG161" s="55"/>
      <c r="BH161" s="55"/>
      <c r="BI161" s="55"/>
      <c r="BJ161" s="55"/>
      <c r="BK161" s="59">
        <f t="shared" si="17"/>
        <v>0</v>
      </c>
      <c r="BL161" s="55"/>
      <c r="BM161" s="23" t="s">
        <v>852</v>
      </c>
      <c r="BN161" s="23" t="s">
        <v>204</v>
      </c>
      <c r="BO161" s="23" t="s">
        <v>853</v>
      </c>
      <c r="BP161" s="23" t="s">
        <v>853</v>
      </c>
      <c r="BQ161" s="23" t="s">
        <v>853</v>
      </c>
      <c r="BR161" s="23"/>
      <c r="BS161" s="57"/>
      <c r="BT161" s="135" t="s">
        <v>192</v>
      </c>
      <c r="BU161" s="58">
        <v>1</v>
      </c>
      <c r="BV161" s="57">
        <v>0</v>
      </c>
      <c r="BW161" s="57">
        <v>0</v>
      </c>
      <c r="BX161" s="57">
        <v>0</v>
      </c>
      <c r="BY161" s="57">
        <v>0</v>
      </c>
      <c r="BZ161" s="57">
        <v>0</v>
      </c>
      <c r="CA161" s="57">
        <v>0</v>
      </c>
      <c r="CB161" s="67">
        <v>0</v>
      </c>
      <c r="CC161" s="134"/>
      <c r="CD161" s="134"/>
      <c r="CE161" s="57"/>
      <c r="CF161" s="57"/>
      <c r="CG161" s="57"/>
      <c r="CH161" s="57"/>
      <c r="CI161" s="57"/>
      <c r="CJ161" s="57"/>
      <c r="CK161" s="67"/>
      <c r="CL161" s="23"/>
      <c r="CM161" s="23"/>
      <c r="CN161" s="23"/>
      <c r="CO161" s="23"/>
      <c r="CP161" s="23"/>
      <c r="CQ161" s="23"/>
      <c r="CR161" s="57"/>
      <c r="CS161" s="134"/>
      <c r="CT161" s="58"/>
      <c r="CU161" s="57"/>
      <c r="CV161" s="57"/>
      <c r="CW161" s="57"/>
      <c r="CX161" s="57"/>
      <c r="CY161" s="57"/>
      <c r="CZ161" s="57"/>
      <c r="DA161" s="67"/>
      <c r="DB161" s="23"/>
      <c r="DC161" s="23"/>
      <c r="DD161" s="57"/>
      <c r="DE161" s="57"/>
      <c r="DF161" s="57"/>
      <c r="DG161" s="57"/>
      <c r="DH161" s="57"/>
      <c r="DI161" s="57"/>
      <c r="DJ161" s="67"/>
      <c r="DK161" s="23" t="s">
        <v>849</v>
      </c>
      <c r="DL161" s="55">
        <v>0</v>
      </c>
      <c r="DM161" s="55">
        <v>0</v>
      </c>
      <c r="DN161" s="55">
        <v>0</v>
      </c>
      <c r="DO161" s="59">
        <v>0</v>
      </c>
      <c r="DP161" s="23" t="s">
        <v>849</v>
      </c>
      <c r="DQ161" s="57"/>
      <c r="DR161" s="57"/>
      <c r="DS161" s="57"/>
      <c r="DT161" s="23" t="s">
        <v>854</v>
      </c>
      <c r="DU161" s="57"/>
      <c r="DV161" s="23" t="s">
        <v>849</v>
      </c>
      <c r="DW161" s="23" t="s">
        <v>854</v>
      </c>
      <c r="DX161" s="57"/>
      <c r="DY161" s="23" t="s">
        <v>849</v>
      </c>
      <c r="DZ161" s="23" t="s">
        <v>854</v>
      </c>
      <c r="EA161" s="56"/>
      <c r="EB161" s="57"/>
      <c r="EC161" s="57"/>
      <c r="ED161" s="23"/>
      <c r="EE161" s="57"/>
      <c r="EF161" s="57"/>
      <c r="EG161" s="57"/>
      <c r="EH161" s="23">
        <v>2254</v>
      </c>
      <c r="EI161" s="23"/>
      <c r="EJ161" s="23" t="s">
        <v>1174</v>
      </c>
      <c r="EK161" s="23"/>
    </row>
    <row r="162" spans="2:141" s="127" customFormat="1">
      <c r="B162" s="132" t="s">
        <v>1180</v>
      </c>
      <c r="C162" s="23" t="s">
        <v>1181</v>
      </c>
      <c r="D162" s="23" t="s">
        <v>155</v>
      </c>
      <c r="E162" s="23" t="s">
        <v>846</v>
      </c>
      <c r="F162" s="23" t="s">
        <v>847</v>
      </c>
      <c r="G162" s="23"/>
      <c r="H162" s="23" t="s">
        <v>848</v>
      </c>
      <c r="I162" s="58">
        <v>0</v>
      </c>
      <c r="J162" s="58">
        <v>0</v>
      </c>
      <c r="K162" s="58">
        <v>1</v>
      </c>
      <c r="L162" s="58">
        <v>0</v>
      </c>
      <c r="M162" s="176"/>
      <c r="N162" s="23" t="s">
        <v>849</v>
      </c>
      <c r="O162" s="23" t="s">
        <v>850</v>
      </c>
      <c r="P162" s="23" t="s">
        <v>863</v>
      </c>
      <c r="Q162" s="56">
        <v>46449</v>
      </c>
      <c r="R162" s="133">
        <v>46580</v>
      </c>
      <c r="S162" s="133">
        <v>47553</v>
      </c>
      <c r="T162" s="133" t="s">
        <v>848</v>
      </c>
      <c r="U162" s="133">
        <v>47731</v>
      </c>
      <c r="V162" s="133" t="s">
        <v>848</v>
      </c>
      <c r="W162" s="55">
        <v>14.982965170947566</v>
      </c>
      <c r="X162" s="55">
        <v>35.291091584710124</v>
      </c>
      <c r="Y162" s="55">
        <v>33.962136202270862</v>
      </c>
      <c r="Z162" s="55">
        <v>18.556303523377874</v>
      </c>
      <c r="AA162" s="55">
        <v>0</v>
      </c>
      <c r="AB162" s="55">
        <v>0.96009838417037685</v>
      </c>
      <c r="AC162" s="55">
        <v>0</v>
      </c>
      <c r="AD162" s="59">
        <f t="shared" si="12"/>
        <v>88.769629694529243</v>
      </c>
      <c r="AE162" s="55">
        <v>0</v>
      </c>
      <c r="AF162" s="55"/>
      <c r="AG162" s="55"/>
      <c r="AH162" s="55"/>
      <c r="AI162" s="59">
        <f t="shared" si="13"/>
        <v>103.75259486547681</v>
      </c>
      <c r="AJ162" s="55">
        <v>0</v>
      </c>
      <c r="AK162" s="55">
        <v>16.425539870664736</v>
      </c>
      <c r="AL162" s="55">
        <v>38.688952773376606</v>
      </c>
      <c r="AM162" s="55">
        <v>37.976685137887685</v>
      </c>
      <c r="AN162" s="55">
        <v>21.164776852492075</v>
      </c>
      <c r="AO162" s="55">
        <v>0</v>
      </c>
      <c r="AP162" s="55">
        <v>1.1393005541372474</v>
      </c>
      <c r="AQ162" s="55">
        <v>0</v>
      </c>
      <c r="AR162" s="59">
        <f t="shared" si="14"/>
        <v>98.96971531789363</v>
      </c>
      <c r="AS162" s="55">
        <v>0</v>
      </c>
      <c r="AT162" s="55"/>
      <c r="AU162" s="55"/>
      <c r="AV162" s="55"/>
      <c r="AW162" s="59">
        <f t="shared" si="15"/>
        <v>115.39525518855837</v>
      </c>
      <c r="AX162" s="55"/>
      <c r="AY162" s="55"/>
      <c r="AZ162" s="55"/>
      <c r="BA162" s="55"/>
      <c r="BB162" s="55"/>
      <c r="BC162" s="55"/>
      <c r="BD162" s="55"/>
      <c r="BE162" s="55"/>
      <c r="BF162" s="59">
        <f t="shared" si="16"/>
        <v>0</v>
      </c>
      <c r="BG162" s="55"/>
      <c r="BH162" s="55"/>
      <c r="BI162" s="55"/>
      <c r="BJ162" s="55"/>
      <c r="BK162" s="59">
        <f t="shared" si="17"/>
        <v>0</v>
      </c>
      <c r="BL162" s="55"/>
      <c r="BM162" s="23" t="s">
        <v>852</v>
      </c>
      <c r="BN162" s="23" t="s">
        <v>174</v>
      </c>
      <c r="BO162" s="23" t="s">
        <v>569</v>
      </c>
      <c r="BP162" s="23" t="s">
        <v>386</v>
      </c>
      <c r="BQ162" s="23" t="s">
        <v>853</v>
      </c>
      <c r="BR162" s="23"/>
      <c r="BS162" s="57"/>
      <c r="BT162" s="135" t="s">
        <v>154</v>
      </c>
      <c r="BU162" s="58">
        <v>1</v>
      </c>
      <c r="BV162" s="57">
        <v>0</v>
      </c>
      <c r="BW162" s="57">
        <v>0</v>
      </c>
      <c r="BX162" s="57">
        <v>33</v>
      </c>
      <c r="BY162" s="57">
        <v>0</v>
      </c>
      <c r="BZ162" s="57">
        <v>0</v>
      </c>
      <c r="CA162" s="57">
        <v>0</v>
      </c>
      <c r="CB162" s="67">
        <v>33</v>
      </c>
      <c r="CC162" s="134"/>
      <c r="CD162" s="134"/>
      <c r="CE162" s="57"/>
      <c r="CF162" s="57"/>
      <c r="CG162" s="57"/>
      <c r="CH162" s="57"/>
      <c r="CI162" s="57"/>
      <c r="CJ162" s="57"/>
      <c r="CK162" s="67"/>
      <c r="CL162" s="23"/>
      <c r="CM162" s="23"/>
      <c r="CN162" s="23"/>
      <c r="CO162" s="23"/>
      <c r="CP162" s="23"/>
      <c r="CQ162" s="23"/>
      <c r="CR162" s="57"/>
      <c r="CS162" s="134"/>
      <c r="CT162" s="58"/>
      <c r="CU162" s="57"/>
      <c r="CV162" s="57"/>
      <c r="CW162" s="57"/>
      <c r="CX162" s="57"/>
      <c r="CY162" s="57"/>
      <c r="CZ162" s="57"/>
      <c r="DA162" s="67"/>
      <c r="DB162" s="23"/>
      <c r="DC162" s="23"/>
      <c r="DD162" s="57"/>
      <c r="DE162" s="57"/>
      <c r="DF162" s="57"/>
      <c r="DG162" s="57"/>
      <c r="DH162" s="57"/>
      <c r="DI162" s="57"/>
      <c r="DJ162" s="67"/>
      <c r="DK162" s="23" t="s">
        <v>849</v>
      </c>
      <c r="DL162" s="55">
        <v>0</v>
      </c>
      <c r="DM162" s="55">
        <v>14.982965170947566</v>
      </c>
      <c r="DN162" s="55">
        <v>88.769629694529243</v>
      </c>
      <c r="DO162" s="59">
        <v>103.75259486547681</v>
      </c>
      <c r="DP162" s="23" t="s">
        <v>849</v>
      </c>
      <c r="DQ162" s="57"/>
      <c r="DR162" s="57"/>
      <c r="DS162" s="57"/>
      <c r="DT162" s="23" t="s">
        <v>854</v>
      </c>
      <c r="DU162" s="57"/>
      <c r="DV162" s="23" t="s">
        <v>849</v>
      </c>
      <c r="DW162" s="23" t="s">
        <v>854</v>
      </c>
      <c r="DX162" s="57"/>
      <c r="DY162" s="23" t="s">
        <v>849</v>
      </c>
      <c r="DZ162" s="23" t="s">
        <v>854</v>
      </c>
      <c r="EA162" s="56"/>
      <c r="EB162" s="57"/>
      <c r="EC162" s="57"/>
      <c r="ED162" s="23"/>
      <c r="EE162" s="57"/>
      <c r="EF162" s="57"/>
      <c r="EG162" s="57"/>
      <c r="EH162" s="23">
        <v>532</v>
      </c>
      <c r="EI162" s="23"/>
      <c r="EJ162" s="23" t="s">
        <v>1182</v>
      </c>
      <c r="EK162" s="23"/>
    </row>
    <row r="163" spans="2:141" s="127" customFormat="1">
      <c r="B163" s="132" t="s">
        <v>1183</v>
      </c>
      <c r="C163" s="23" t="s">
        <v>1184</v>
      </c>
      <c r="D163" s="23" t="s">
        <v>155</v>
      </c>
      <c r="E163" s="23" t="s">
        <v>846</v>
      </c>
      <c r="F163" s="23" t="s">
        <v>847</v>
      </c>
      <c r="G163" s="23"/>
      <c r="H163" s="23" t="s">
        <v>848</v>
      </c>
      <c r="I163" s="58">
        <v>0</v>
      </c>
      <c r="J163" s="58">
        <v>0</v>
      </c>
      <c r="K163" s="58">
        <v>0</v>
      </c>
      <c r="L163" s="58">
        <v>1</v>
      </c>
      <c r="M163" s="176"/>
      <c r="N163" s="23" t="s">
        <v>849</v>
      </c>
      <c r="O163" s="23" t="s">
        <v>850</v>
      </c>
      <c r="P163" s="23" t="s">
        <v>851</v>
      </c>
      <c r="Q163" s="56" t="s">
        <v>848</v>
      </c>
      <c r="R163" s="133">
        <v>46889</v>
      </c>
      <c r="S163" s="133">
        <v>47281</v>
      </c>
      <c r="T163" s="133" t="s">
        <v>848</v>
      </c>
      <c r="U163" s="133">
        <v>47394</v>
      </c>
      <c r="V163" s="133" t="s">
        <v>848</v>
      </c>
      <c r="W163" s="55">
        <v>0.77186508370508933</v>
      </c>
      <c r="X163" s="55">
        <v>2.9754184962539325</v>
      </c>
      <c r="Y163" s="55">
        <v>13.78811086988958</v>
      </c>
      <c r="Z163" s="55">
        <v>4.5050670617598225</v>
      </c>
      <c r="AA163" s="55">
        <v>0.12637635992258642</v>
      </c>
      <c r="AB163" s="55">
        <v>3.0974597969652802E-2</v>
      </c>
      <c r="AC163" s="55">
        <v>0</v>
      </c>
      <c r="AD163" s="59">
        <f t="shared" si="12"/>
        <v>21.42594738579557</v>
      </c>
      <c r="AE163" s="55">
        <v>0.55080114753200637</v>
      </c>
      <c r="AF163" s="55"/>
      <c r="AG163" s="55"/>
      <c r="AH163" s="55"/>
      <c r="AI163" s="59">
        <f t="shared" si="13"/>
        <v>22.197812469500661</v>
      </c>
      <c r="AJ163" s="55">
        <v>0.55080114753200637</v>
      </c>
      <c r="AK163" s="55">
        <v>0.84618101707634863</v>
      </c>
      <c r="AL163" s="55">
        <v>3.2618947307505102</v>
      </c>
      <c r="AM163" s="55">
        <v>15.417956692520162</v>
      </c>
      <c r="AN163" s="55">
        <v>5.1383476750924624</v>
      </c>
      <c r="AO163" s="55">
        <v>0.14702400200010152</v>
      </c>
      <c r="AP163" s="55">
        <v>3.6756000439993997E-2</v>
      </c>
      <c r="AQ163" s="55">
        <v>0</v>
      </c>
      <c r="AR163" s="59">
        <f t="shared" si="14"/>
        <v>24.001979100803229</v>
      </c>
      <c r="AS163" s="55">
        <v>0.6666802321595332</v>
      </c>
      <c r="AT163" s="55"/>
      <c r="AU163" s="55"/>
      <c r="AV163" s="55"/>
      <c r="AW163" s="59">
        <f t="shared" si="15"/>
        <v>24.848160117879576</v>
      </c>
      <c r="AX163" s="55"/>
      <c r="AY163" s="55"/>
      <c r="AZ163" s="55"/>
      <c r="BA163" s="55"/>
      <c r="BB163" s="55"/>
      <c r="BC163" s="55"/>
      <c r="BD163" s="55"/>
      <c r="BE163" s="55"/>
      <c r="BF163" s="59">
        <f t="shared" si="16"/>
        <v>0</v>
      </c>
      <c r="BG163" s="55"/>
      <c r="BH163" s="55"/>
      <c r="BI163" s="55"/>
      <c r="BJ163" s="55"/>
      <c r="BK163" s="59">
        <f t="shared" si="17"/>
        <v>0</v>
      </c>
      <c r="BL163" s="55"/>
      <c r="BM163" s="23" t="s">
        <v>1131</v>
      </c>
      <c r="BN163" s="23" t="s">
        <v>153</v>
      </c>
      <c r="BO163" s="23" t="s">
        <v>853</v>
      </c>
      <c r="BP163" s="23" t="s">
        <v>853</v>
      </c>
      <c r="BQ163" s="23" t="s">
        <v>853</v>
      </c>
      <c r="BR163" s="23"/>
      <c r="BS163" s="57"/>
      <c r="BT163" s="135" t="s">
        <v>154</v>
      </c>
      <c r="BU163" s="58">
        <v>1</v>
      </c>
      <c r="BV163" s="57">
        <v>0</v>
      </c>
      <c r="BW163" s="57">
        <v>0</v>
      </c>
      <c r="BX163" s="57">
        <v>0</v>
      </c>
      <c r="BY163" s="57">
        <v>0</v>
      </c>
      <c r="BZ163" s="57">
        <v>0</v>
      </c>
      <c r="CA163" s="57">
        <v>0</v>
      </c>
      <c r="CB163" s="67">
        <v>0</v>
      </c>
      <c r="CC163" s="134"/>
      <c r="CD163" s="134"/>
      <c r="CE163" s="57"/>
      <c r="CF163" s="57"/>
      <c r="CG163" s="57"/>
      <c r="CH163" s="57"/>
      <c r="CI163" s="57"/>
      <c r="CJ163" s="57"/>
      <c r="CK163" s="67"/>
      <c r="CL163" s="23"/>
      <c r="CM163" s="23"/>
      <c r="CN163" s="23"/>
      <c r="CO163" s="23"/>
      <c r="CP163" s="23"/>
      <c r="CQ163" s="23"/>
      <c r="CR163" s="57"/>
      <c r="CS163" s="134"/>
      <c r="CT163" s="58"/>
      <c r="CU163" s="57"/>
      <c r="CV163" s="57"/>
      <c r="CW163" s="57"/>
      <c r="CX163" s="57"/>
      <c r="CY163" s="57"/>
      <c r="CZ163" s="57"/>
      <c r="DA163" s="67"/>
      <c r="DB163" s="23"/>
      <c r="DC163" s="23"/>
      <c r="DD163" s="57"/>
      <c r="DE163" s="57"/>
      <c r="DF163" s="57"/>
      <c r="DG163" s="57"/>
      <c r="DH163" s="57"/>
      <c r="DI163" s="57"/>
      <c r="DJ163" s="67"/>
      <c r="DK163" s="23" t="s">
        <v>849</v>
      </c>
      <c r="DL163" s="55">
        <v>0</v>
      </c>
      <c r="DM163" s="55">
        <v>0.77186508370508933</v>
      </c>
      <c r="DN163" s="55">
        <v>21.42594738579557</v>
      </c>
      <c r="DO163" s="59">
        <v>22.197812469500661</v>
      </c>
      <c r="DP163" s="23" t="s">
        <v>849</v>
      </c>
      <c r="DQ163" s="57"/>
      <c r="DR163" s="57"/>
      <c r="DS163" s="57"/>
      <c r="DT163" s="23" t="s">
        <v>854</v>
      </c>
      <c r="DU163" s="57"/>
      <c r="DV163" s="23" t="s">
        <v>849</v>
      </c>
      <c r="DW163" s="23" t="s">
        <v>854</v>
      </c>
      <c r="DX163" s="57"/>
      <c r="DY163" s="23" t="s">
        <v>858</v>
      </c>
      <c r="DZ163" s="23" t="s">
        <v>854</v>
      </c>
      <c r="EA163" s="56"/>
      <c r="EB163" s="57"/>
      <c r="EC163" s="57"/>
      <c r="ED163" s="23"/>
      <c r="EE163" s="57"/>
      <c r="EF163" s="57"/>
      <c r="EG163" s="57"/>
      <c r="EH163" s="23">
        <v>2845</v>
      </c>
      <c r="EI163" s="23"/>
      <c r="EJ163" s="23" t="s">
        <v>1132</v>
      </c>
      <c r="EK163" s="23"/>
    </row>
    <row r="164" spans="2:141" s="127" customFormat="1">
      <c r="B164" s="132" t="s">
        <v>1185</v>
      </c>
      <c r="C164" s="23" t="s">
        <v>1186</v>
      </c>
      <c r="D164" s="23" t="s">
        <v>155</v>
      </c>
      <c r="E164" s="23" t="s">
        <v>846</v>
      </c>
      <c r="F164" s="23" t="s">
        <v>847</v>
      </c>
      <c r="G164" s="23"/>
      <c r="H164" s="23" t="s">
        <v>848</v>
      </c>
      <c r="I164" s="58">
        <v>0</v>
      </c>
      <c r="J164" s="58">
        <v>0</v>
      </c>
      <c r="K164" s="58">
        <v>0</v>
      </c>
      <c r="L164" s="58">
        <v>1</v>
      </c>
      <c r="M164" s="176"/>
      <c r="N164" s="23" t="s">
        <v>849</v>
      </c>
      <c r="O164" s="23" t="s">
        <v>850</v>
      </c>
      <c r="P164" s="23" t="s">
        <v>851</v>
      </c>
      <c r="Q164" s="56">
        <v>47057</v>
      </c>
      <c r="R164" s="133">
        <v>47151</v>
      </c>
      <c r="S164" s="133">
        <v>47926</v>
      </c>
      <c r="T164" s="133" t="s">
        <v>848</v>
      </c>
      <c r="U164" s="133">
        <v>48050</v>
      </c>
      <c r="V164" s="133" t="s">
        <v>848</v>
      </c>
      <c r="W164" s="55">
        <v>0.18440601041501128</v>
      </c>
      <c r="X164" s="55">
        <v>0</v>
      </c>
      <c r="Y164" s="55">
        <v>0.26480672029978841</v>
      </c>
      <c r="Z164" s="55">
        <v>1.8026056881554999</v>
      </c>
      <c r="AA164" s="55">
        <v>7.1074606147074837</v>
      </c>
      <c r="AB164" s="55">
        <v>6.9680986426795055</v>
      </c>
      <c r="AC164" s="55">
        <v>0.24002459607330892</v>
      </c>
      <c r="AD164" s="59">
        <f t="shared" si="12"/>
        <v>16.382996261915583</v>
      </c>
      <c r="AE164" s="55">
        <v>0.66459214181867798</v>
      </c>
      <c r="AF164" s="55"/>
      <c r="AG164" s="55"/>
      <c r="AH164" s="55"/>
      <c r="AI164" s="59">
        <f t="shared" si="13"/>
        <v>16.567402272330593</v>
      </c>
      <c r="AJ164" s="55">
        <v>0.66459214181867798</v>
      </c>
      <c r="AK164" s="55">
        <v>0.20216080341261475</v>
      </c>
      <c r="AL164" s="55">
        <v>0</v>
      </c>
      <c r="AM164" s="55">
        <v>0.29610862459674531</v>
      </c>
      <c r="AN164" s="55">
        <v>2.0559993047526506</v>
      </c>
      <c r="AO164" s="55">
        <v>8.2686928494578016</v>
      </c>
      <c r="AP164" s="55">
        <v>8.2686928504183044</v>
      </c>
      <c r="AQ164" s="55">
        <v>0.29052164134217462</v>
      </c>
      <c r="AR164" s="59">
        <f t="shared" si="14"/>
        <v>19.180015270567676</v>
      </c>
      <c r="AS164" s="55">
        <v>0.80441089381232889</v>
      </c>
      <c r="AT164" s="55"/>
      <c r="AU164" s="55"/>
      <c r="AV164" s="55"/>
      <c r="AW164" s="59">
        <f t="shared" si="15"/>
        <v>19.38217607398029</v>
      </c>
      <c r="AX164" s="55"/>
      <c r="AY164" s="55"/>
      <c r="AZ164" s="55"/>
      <c r="BA164" s="55"/>
      <c r="BB164" s="55"/>
      <c r="BC164" s="55"/>
      <c r="BD164" s="55"/>
      <c r="BE164" s="55"/>
      <c r="BF164" s="59">
        <f t="shared" si="16"/>
        <v>0</v>
      </c>
      <c r="BG164" s="55"/>
      <c r="BH164" s="55"/>
      <c r="BI164" s="55"/>
      <c r="BJ164" s="55"/>
      <c r="BK164" s="59">
        <f t="shared" si="17"/>
        <v>0</v>
      </c>
      <c r="BL164" s="55"/>
      <c r="BM164" s="23" t="s">
        <v>1131</v>
      </c>
      <c r="BN164" s="23" t="s">
        <v>153</v>
      </c>
      <c r="BO164" s="23" t="s">
        <v>853</v>
      </c>
      <c r="BP164" s="23" t="s">
        <v>853</v>
      </c>
      <c r="BQ164" s="23" t="s">
        <v>853</v>
      </c>
      <c r="BR164" s="23"/>
      <c r="BS164" s="57"/>
      <c r="BT164" s="135" t="s">
        <v>154</v>
      </c>
      <c r="BU164" s="58">
        <v>1</v>
      </c>
      <c r="BV164" s="57">
        <v>0</v>
      </c>
      <c r="BW164" s="57">
        <v>0</v>
      </c>
      <c r="BX164" s="57">
        <v>0</v>
      </c>
      <c r="BY164" s="57">
        <v>0</v>
      </c>
      <c r="BZ164" s="57">
        <v>0</v>
      </c>
      <c r="CA164" s="57">
        <v>0</v>
      </c>
      <c r="CB164" s="67">
        <v>0</v>
      </c>
      <c r="CC164" s="134"/>
      <c r="CD164" s="134"/>
      <c r="CE164" s="57"/>
      <c r="CF164" s="57"/>
      <c r="CG164" s="57"/>
      <c r="CH164" s="57"/>
      <c r="CI164" s="57"/>
      <c r="CJ164" s="57"/>
      <c r="CK164" s="67"/>
      <c r="CL164" s="23"/>
      <c r="CM164" s="23"/>
      <c r="CN164" s="23"/>
      <c r="CO164" s="23"/>
      <c r="CP164" s="23"/>
      <c r="CQ164" s="23"/>
      <c r="CR164" s="57"/>
      <c r="CS164" s="134"/>
      <c r="CT164" s="58"/>
      <c r="CU164" s="57"/>
      <c r="CV164" s="57"/>
      <c r="CW164" s="57"/>
      <c r="CX164" s="57"/>
      <c r="CY164" s="57"/>
      <c r="CZ164" s="57"/>
      <c r="DA164" s="67"/>
      <c r="DB164" s="23"/>
      <c r="DC164" s="23"/>
      <c r="DD164" s="57"/>
      <c r="DE164" s="57"/>
      <c r="DF164" s="57"/>
      <c r="DG164" s="57"/>
      <c r="DH164" s="57"/>
      <c r="DI164" s="57"/>
      <c r="DJ164" s="67"/>
      <c r="DK164" s="23" t="s">
        <v>849</v>
      </c>
      <c r="DL164" s="55">
        <v>0</v>
      </c>
      <c r="DM164" s="55">
        <v>0.18440601041501128</v>
      </c>
      <c r="DN164" s="55">
        <v>16.382996261915583</v>
      </c>
      <c r="DO164" s="59">
        <v>16.567402272330593</v>
      </c>
      <c r="DP164" s="23" t="s">
        <v>849</v>
      </c>
      <c r="DQ164" s="57"/>
      <c r="DR164" s="57"/>
      <c r="DS164" s="57"/>
      <c r="DT164" s="23" t="s">
        <v>854</v>
      </c>
      <c r="DU164" s="57"/>
      <c r="DV164" s="23" t="s">
        <v>849</v>
      </c>
      <c r="DW164" s="23" t="s">
        <v>854</v>
      </c>
      <c r="DX164" s="57"/>
      <c r="DY164" s="23" t="s">
        <v>858</v>
      </c>
      <c r="DZ164" s="23" t="s">
        <v>854</v>
      </c>
      <c r="EA164" s="56"/>
      <c r="EB164" s="57"/>
      <c r="EC164" s="57"/>
      <c r="ED164" s="23"/>
      <c r="EE164" s="57"/>
      <c r="EF164" s="57"/>
      <c r="EG164" s="57"/>
      <c r="EH164" s="23">
        <v>2845</v>
      </c>
      <c r="EI164" s="23"/>
      <c r="EJ164" s="23" t="s">
        <v>1132</v>
      </c>
      <c r="EK164" s="23"/>
    </row>
    <row r="165" spans="2:141" s="127" customFormat="1">
      <c r="B165" s="132" t="s">
        <v>1187</v>
      </c>
      <c r="C165" s="23" t="s">
        <v>1188</v>
      </c>
      <c r="D165" s="23" t="s">
        <v>155</v>
      </c>
      <c r="E165" s="23" t="s">
        <v>846</v>
      </c>
      <c r="F165" s="23" t="s">
        <v>847</v>
      </c>
      <c r="G165" s="23"/>
      <c r="H165" s="23" t="s">
        <v>848</v>
      </c>
      <c r="I165" s="58">
        <v>0</v>
      </c>
      <c r="J165" s="58">
        <v>0</v>
      </c>
      <c r="K165" s="58">
        <v>1</v>
      </c>
      <c r="L165" s="58">
        <v>0</v>
      </c>
      <c r="M165" s="176"/>
      <c r="N165" s="23" t="s">
        <v>849</v>
      </c>
      <c r="O165" s="23" t="s">
        <v>850</v>
      </c>
      <c r="P165" s="23" t="s">
        <v>863</v>
      </c>
      <c r="Q165" s="56">
        <v>47109</v>
      </c>
      <c r="R165" s="133">
        <v>47204</v>
      </c>
      <c r="S165" s="133">
        <v>47934</v>
      </c>
      <c r="T165" s="133" t="s">
        <v>848</v>
      </c>
      <c r="U165" s="133">
        <v>48026</v>
      </c>
      <c r="V165" s="133" t="s">
        <v>848</v>
      </c>
      <c r="W165" s="55">
        <v>1.161478150239023</v>
      </c>
      <c r="X165" s="55">
        <v>0</v>
      </c>
      <c r="Y165" s="55">
        <v>0</v>
      </c>
      <c r="Z165" s="55">
        <v>4.8881986880667618</v>
      </c>
      <c r="AA165" s="55">
        <v>9.7763973761335237</v>
      </c>
      <c r="AB165" s="55">
        <v>14.664596064200284</v>
      </c>
      <c r="AC165" s="55">
        <v>19.552794752267047</v>
      </c>
      <c r="AD165" s="59">
        <f t="shared" si="12"/>
        <v>48.881986880667618</v>
      </c>
      <c r="AE165" s="55">
        <v>0</v>
      </c>
      <c r="AF165" s="55"/>
      <c r="AG165" s="55"/>
      <c r="AH165" s="55"/>
      <c r="AI165" s="59">
        <f t="shared" si="13"/>
        <v>50.043465030906638</v>
      </c>
      <c r="AJ165" s="55">
        <v>0</v>
      </c>
      <c r="AK165" s="55">
        <v>1.2733064148510236</v>
      </c>
      <c r="AL165" s="55">
        <v>0</v>
      </c>
      <c r="AM165" s="55">
        <v>0</v>
      </c>
      <c r="AN165" s="55">
        <v>5.5753363978573649</v>
      </c>
      <c r="AO165" s="55">
        <v>11.373686251629024</v>
      </c>
      <c r="AP165" s="55">
        <v>17.401739964992409</v>
      </c>
      <c r="AQ165" s="55">
        <v>23.666366352389677</v>
      </c>
      <c r="AR165" s="59">
        <f t="shared" si="14"/>
        <v>58.017128966868469</v>
      </c>
      <c r="AS165" s="55">
        <v>0</v>
      </c>
      <c r="AT165" s="55"/>
      <c r="AU165" s="55"/>
      <c r="AV165" s="55"/>
      <c r="AW165" s="59">
        <f t="shared" si="15"/>
        <v>59.29043538171949</v>
      </c>
      <c r="AX165" s="55"/>
      <c r="AY165" s="55"/>
      <c r="AZ165" s="55"/>
      <c r="BA165" s="55"/>
      <c r="BB165" s="55"/>
      <c r="BC165" s="55"/>
      <c r="BD165" s="55"/>
      <c r="BE165" s="55"/>
      <c r="BF165" s="59">
        <f t="shared" si="16"/>
        <v>0</v>
      </c>
      <c r="BG165" s="55"/>
      <c r="BH165" s="55"/>
      <c r="BI165" s="55"/>
      <c r="BJ165" s="55"/>
      <c r="BK165" s="59">
        <f t="shared" si="17"/>
        <v>0</v>
      </c>
      <c r="BL165" s="55"/>
      <c r="BM165" s="23" t="s">
        <v>852</v>
      </c>
      <c r="BN165" s="23" t="s">
        <v>174</v>
      </c>
      <c r="BO165" s="23" t="s">
        <v>569</v>
      </c>
      <c r="BP165" s="23" t="s">
        <v>386</v>
      </c>
      <c r="BQ165" s="23" t="s">
        <v>853</v>
      </c>
      <c r="BR165" s="23"/>
      <c r="BS165" s="57"/>
      <c r="BT165" s="135" t="s">
        <v>154</v>
      </c>
      <c r="BU165" s="58">
        <v>1</v>
      </c>
      <c r="BV165" s="57">
        <v>0</v>
      </c>
      <c r="BW165" s="57">
        <v>0</v>
      </c>
      <c r="BX165" s="57">
        <v>0</v>
      </c>
      <c r="BY165" s="57">
        <v>0</v>
      </c>
      <c r="BZ165" s="57">
        <v>0</v>
      </c>
      <c r="CA165" s="57">
        <v>6.5</v>
      </c>
      <c r="CB165" s="67">
        <v>6.5</v>
      </c>
      <c r="CC165" s="134"/>
      <c r="CD165" s="134"/>
      <c r="CE165" s="57"/>
      <c r="CF165" s="57"/>
      <c r="CG165" s="57"/>
      <c r="CH165" s="57"/>
      <c r="CI165" s="57"/>
      <c r="CJ165" s="57"/>
      <c r="CK165" s="67"/>
      <c r="CL165" s="23"/>
      <c r="CM165" s="23"/>
      <c r="CN165" s="23"/>
      <c r="CO165" s="23"/>
      <c r="CP165" s="23"/>
      <c r="CQ165" s="23"/>
      <c r="CR165" s="57"/>
      <c r="CS165" s="134"/>
      <c r="CT165" s="58"/>
      <c r="CU165" s="57"/>
      <c r="CV165" s="57"/>
      <c r="CW165" s="57"/>
      <c r="CX165" s="57"/>
      <c r="CY165" s="57"/>
      <c r="CZ165" s="57"/>
      <c r="DA165" s="67"/>
      <c r="DB165" s="23"/>
      <c r="DC165" s="23"/>
      <c r="DD165" s="57"/>
      <c r="DE165" s="57"/>
      <c r="DF165" s="57"/>
      <c r="DG165" s="57"/>
      <c r="DH165" s="57"/>
      <c r="DI165" s="57"/>
      <c r="DJ165" s="67"/>
      <c r="DK165" s="23" t="s">
        <v>849</v>
      </c>
      <c r="DL165" s="55">
        <v>0</v>
      </c>
      <c r="DM165" s="55">
        <v>1.161478150239023</v>
      </c>
      <c r="DN165" s="55">
        <v>48.881986880667618</v>
      </c>
      <c r="DO165" s="59">
        <v>50.043465030906638</v>
      </c>
      <c r="DP165" s="23" t="s">
        <v>849</v>
      </c>
      <c r="DQ165" s="57"/>
      <c r="DR165" s="57"/>
      <c r="DS165" s="57"/>
      <c r="DT165" s="23" t="s">
        <v>854</v>
      </c>
      <c r="DU165" s="57"/>
      <c r="DV165" s="23" t="s">
        <v>849</v>
      </c>
      <c r="DW165" s="23" t="s">
        <v>854</v>
      </c>
      <c r="DX165" s="57"/>
      <c r="DY165" s="23" t="s">
        <v>849</v>
      </c>
      <c r="DZ165" s="23" t="s">
        <v>854</v>
      </c>
      <c r="EA165" s="56"/>
      <c r="EB165" s="57"/>
      <c r="EC165" s="57"/>
      <c r="ED165" s="23"/>
      <c r="EE165" s="57"/>
      <c r="EF165" s="57"/>
      <c r="EG165" s="57"/>
      <c r="EH165" s="23">
        <v>533</v>
      </c>
      <c r="EI165" s="23"/>
      <c r="EJ165" s="23" t="s">
        <v>1182</v>
      </c>
      <c r="EK165" s="23"/>
    </row>
    <row r="166" spans="2:141" s="127" customFormat="1">
      <c r="B166" s="132" t="s">
        <v>1189</v>
      </c>
      <c r="C166" s="23" t="s">
        <v>1190</v>
      </c>
      <c r="D166" s="23">
        <v>0</v>
      </c>
      <c r="E166" s="23" t="s">
        <v>846</v>
      </c>
      <c r="F166" s="23" t="s">
        <v>847</v>
      </c>
      <c r="G166" s="23"/>
      <c r="H166" s="23" t="s">
        <v>848</v>
      </c>
      <c r="I166" s="58">
        <v>0</v>
      </c>
      <c r="J166" s="58">
        <v>1</v>
      </c>
      <c r="K166" s="58">
        <v>0</v>
      </c>
      <c r="L166" s="58">
        <v>0</v>
      </c>
      <c r="M166" s="176"/>
      <c r="N166" s="23" t="s">
        <v>849</v>
      </c>
      <c r="O166" s="23" t="s">
        <v>850</v>
      </c>
      <c r="P166" s="23" t="s">
        <v>851</v>
      </c>
      <c r="Q166" s="56" t="s">
        <v>848</v>
      </c>
      <c r="R166" s="133" t="s">
        <v>848</v>
      </c>
      <c r="S166" s="133" t="s">
        <v>848</v>
      </c>
      <c r="T166" s="133" t="s">
        <v>848</v>
      </c>
      <c r="U166" s="133" t="s">
        <v>848</v>
      </c>
      <c r="V166" s="133" t="s">
        <v>848</v>
      </c>
      <c r="W166" s="55">
        <v>0</v>
      </c>
      <c r="X166" s="55">
        <v>-0.53608189632356773</v>
      </c>
      <c r="Y166" s="55">
        <v>-0.55929087485710094</v>
      </c>
      <c r="Z166" s="55">
        <v>0.34117913097086361</v>
      </c>
      <c r="AA166" s="55">
        <v>0.29493367640407864</v>
      </c>
      <c r="AB166" s="55">
        <v>0.2521563434207037</v>
      </c>
      <c r="AC166" s="55">
        <v>0.20710362038502206</v>
      </c>
      <c r="AD166" s="59">
        <f t="shared" si="12"/>
        <v>-6.6613381477509392E-16</v>
      </c>
      <c r="AE166" s="55">
        <v>0</v>
      </c>
      <c r="AF166" s="55"/>
      <c r="AG166" s="55"/>
      <c r="AH166" s="55"/>
      <c r="AI166" s="59">
        <f t="shared" si="13"/>
        <v>-6.6613381477509392E-16</v>
      </c>
      <c r="AJ166" s="55">
        <v>0</v>
      </c>
      <c r="AK166" s="55">
        <v>0</v>
      </c>
      <c r="AL166" s="55">
        <v>-0.58769639130432827</v>
      </c>
      <c r="AM166" s="55">
        <v>-0.62540275230159603</v>
      </c>
      <c r="AN166" s="55">
        <v>0.38913893408933808</v>
      </c>
      <c r="AO166" s="55">
        <v>0.34312057615912295</v>
      </c>
      <c r="AP166" s="55">
        <v>0.29922127411626742</v>
      </c>
      <c r="AQ166" s="55">
        <v>0.25067465879116213</v>
      </c>
      <c r="AR166" s="59">
        <f t="shared" si="14"/>
        <v>6.9056299549966393E-2</v>
      </c>
      <c r="AS166" s="55">
        <v>0</v>
      </c>
      <c r="AT166" s="55"/>
      <c r="AU166" s="55"/>
      <c r="AV166" s="55"/>
      <c r="AW166" s="59">
        <f t="shared" si="15"/>
        <v>6.9056299549966393E-2</v>
      </c>
      <c r="AX166" s="55"/>
      <c r="AY166" s="55"/>
      <c r="AZ166" s="55"/>
      <c r="BA166" s="55"/>
      <c r="BB166" s="55"/>
      <c r="BC166" s="55"/>
      <c r="BD166" s="55"/>
      <c r="BE166" s="55"/>
      <c r="BF166" s="59">
        <f t="shared" si="16"/>
        <v>0</v>
      </c>
      <c r="BG166" s="55"/>
      <c r="BH166" s="55"/>
      <c r="BI166" s="55"/>
      <c r="BJ166" s="55"/>
      <c r="BK166" s="59">
        <f t="shared" si="17"/>
        <v>0</v>
      </c>
      <c r="BL166" s="55"/>
      <c r="BM166" s="23" t="s">
        <v>1164</v>
      </c>
      <c r="BN166" s="23" t="s">
        <v>1191</v>
      </c>
      <c r="BO166" s="23">
        <v>0</v>
      </c>
      <c r="BP166" s="23">
        <v>0</v>
      </c>
      <c r="BQ166" s="23" t="s">
        <v>311</v>
      </c>
      <c r="BR166" s="23"/>
      <c r="BS166" s="57"/>
      <c r="BT166" s="135" t="s">
        <v>23</v>
      </c>
      <c r="BU166" s="58" t="s">
        <v>1165</v>
      </c>
      <c r="BV166" s="57">
        <v>0</v>
      </c>
      <c r="BW166" s="57">
        <v>0</v>
      </c>
      <c r="BX166" s="57">
        <v>0</v>
      </c>
      <c r="BY166" s="57">
        <v>0</v>
      </c>
      <c r="BZ166" s="57">
        <v>0</v>
      </c>
      <c r="CA166" s="57">
        <v>0</v>
      </c>
      <c r="CB166" s="67">
        <v>0</v>
      </c>
      <c r="CC166" s="134"/>
      <c r="CD166" s="134"/>
      <c r="CE166" s="57"/>
      <c r="CF166" s="57"/>
      <c r="CG166" s="57"/>
      <c r="CH166" s="57"/>
      <c r="CI166" s="57"/>
      <c r="CJ166" s="57"/>
      <c r="CK166" s="67"/>
      <c r="CL166" s="23"/>
      <c r="CM166" s="23"/>
      <c r="CN166" s="23"/>
      <c r="CO166" s="23"/>
      <c r="CP166" s="23"/>
      <c r="CQ166" s="23"/>
      <c r="CR166" s="57"/>
      <c r="CS166" s="134"/>
      <c r="CT166" s="58"/>
      <c r="CU166" s="57"/>
      <c r="CV166" s="57"/>
      <c r="CW166" s="57"/>
      <c r="CX166" s="57"/>
      <c r="CY166" s="57"/>
      <c r="CZ166" s="57"/>
      <c r="DA166" s="67"/>
      <c r="DB166" s="23"/>
      <c r="DC166" s="23"/>
      <c r="DD166" s="57"/>
      <c r="DE166" s="57"/>
      <c r="DF166" s="57"/>
      <c r="DG166" s="57"/>
      <c r="DH166" s="57"/>
      <c r="DI166" s="57"/>
      <c r="DJ166" s="67"/>
      <c r="DK166" s="23" t="s">
        <v>849</v>
      </c>
      <c r="DL166" s="55">
        <v>0</v>
      </c>
      <c r="DM166" s="55">
        <v>0</v>
      </c>
      <c r="DN166" s="55">
        <v>0</v>
      </c>
      <c r="DO166" s="59">
        <v>0</v>
      </c>
      <c r="DP166" s="23" t="s">
        <v>849</v>
      </c>
      <c r="DQ166" s="57"/>
      <c r="DR166" s="57"/>
      <c r="DS166" s="57"/>
      <c r="DT166" s="23" t="s">
        <v>854</v>
      </c>
      <c r="DU166" s="57"/>
      <c r="DV166" s="23" t="s">
        <v>849</v>
      </c>
      <c r="DW166" s="23" t="s">
        <v>854</v>
      </c>
      <c r="DX166" s="57"/>
      <c r="DY166" s="23" t="s">
        <v>849</v>
      </c>
      <c r="DZ166" s="23" t="s">
        <v>854</v>
      </c>
      <c r="EA166" s="56"/>
      <c r="EB166" s="57"/>
      <c r="EC166" s="57"/>
      <c r="ED166" s="23"/>
      <c r="EE166" s="57"/>
      <c r="EF166" s="57"/>
      <c r="EG166" s="57"/>
      <c r="EH166" s="23">
        <v>2420</v>
      </c>
      <c r="EI166" s="23"/>
      <c r="EJ166" s="23"/>
      <c r="EK166" s="23"/>
    </row>
    <row r="167" spans="2:141" s="127" customFormat="1">
      <c r="B167" s="132" t="s">
        <v>1192</v>
      </c>
      <c r="C167" s="23" t="s">
        <v>1193</v>
      </c>
      <c r="D167" s="23" t="s">
        <v>155</v>
      </c>
      <c r="E167" s="23" t="s">
        <v>846</v>
      </c>
      <c r="F167" s="23" t="s">
        <v>847</v>
      </c>
      <c r="G167" s="23"/>
      <c r="H167" s="23" t="s">
        <v>848</v>
      </c>
      <c r="I167" s="58">
        <v>0</v>
      </c>
      <c r="J167" s="58">
        <v>0</v>
      </c>
      <c r="K167" s="58">
        <v>1</v>
      </c>
      <c r="L167" s="58">
        <v>0</v>
      </c>
      <c r="M167" s="176"/>
      <c r="N167" s="23" t="s">
        <v>849</v>
      </c>
      <c r="O167" s="23" t="s">
        <v>850</v>
      </c>
      <c r="P167" s="23" t="s">
        <v>851</v>
      </c>
      <c r="Q167" s="56">
        <v>47561</v>
      </c>
      <c r="R167" s="133">
        <v>47648</v>
      </c>
      <c r="S167" s="133">
        <v>48416</v>
      </c>
      <c r="T167" s="133" t="s">
        <v>848</v>
      </c>
      <c r="U167" s="133">
        <v>48555</v>
      </c>
      <c r="V167" s="133" t="s">
        <v>848</v>
      </c>
      <c r="W167" s="55">
        <v>0.10271642325020469</v>
      </c>
      <c r="X167" s="55">
        <v>1.2894630211792224</v>
      </c>
      <c r="Y167" s="55">
        <v>2.5789260423584448</v>
      </c>
      <c r="Z167" s="55">
        <v>3.8683890635376668</v>
      </c>
      <c r="AA167" s="55">
        <v>3.8683890635376668</v>
      </c>
      <c r="AB167" s="55">
        <v>1.2894630211792224</v>
      </c>
      <c r="AC167" s="55">
        <v>0</v>
      </c>
      <c r="AD167" s="59">
        <f t="shared" si="12"/>
        <v>12.894630211792222</v>
      </c>
      <c r="AE167" s="55">
        <v>0</v>
      </c>
      <c r="AF167" s="55"/>
      <c r="AG167" s="55"/>
      <c r="AH167" s="55"/>
      <c r="AI167" s="59">
        <f t="shared" si="13"/>
        <v>12.997346635042426</v>
      </c>
      <c r="AJ167" s="55">
        <v>0</v>
      </c>
      <c r="AK167" s="55">
        <v>0.11260606203235336</v>
      </c>
      <c r="AL167" s="55">
        <v>1.4136137956988679</v>
      </c>
      <c r="AM167" s="55">
        <v>2.8837721432256909</v>
      </c>
      <c r="AN167" s="55">
        <v>4.4121713791353061</v>
      </c>
      <c r="AO167" s="55">
        <v>4.5004148067180125</v>
      </c>
      <c r="AP167" s="55">
        <v>1.5301410342841246</v>
      </c>
      <c r="AQ167" s="55">
        <v>0</v>
      </c>
      <c r="AR167" s="59">
        <f t="shared" si="14"/>
        <v>14.740113159062002</v>
      </c>
      <c r="AS167" s="55">
        <v>0</v>
      </c>
      <c r="AT167" s="55"/>
      <c r="AU167" s="55"/>
      <c r="AV167" s="55"/>
      <c r="AW167" s="59">
        <f t="shared" si="15"/>
        <v>14.852719221094356</v>
      </c>
      <c r="AX167" s="55"/>
      <c r="AY167" s="55"/>
      <c r="AZ167" s="55"/>
      <c r="BA167" s="55"/>
      <c r="BB167" s="55"/>
      <c r="BC167" s="55"/>
      <c r="BD167" s="55"/>
      <c r="BE167" s="55"/>
      <c r="BF167" s="59">
        <f t="shared" si="16"/>
        <v>0</v>
      </c>
      <c r="BG167" s="55"/>
      <c r="BH167" s="55"/>
      <c r="BI167" s="55"/>
      <c r="BJ167" s="55"/>
      <c r="BK167" s="59">
        <f t="shared" si="17"/>
        <v>0</v>
      </c>
      <c r="BL167" s="55"/>
      <c r="BM167" s="23" t="s">
        <v>852</v>
      </c>
      <c r="BN167" s="23" t="s">
        <v>174</v>
      </c>
      <c r="BO167" s="23" t="s">
        <v>569</v>
      </c>
      <c r="BP167" s="23" t="s">
        <v>386</v>
      </c>
      <c r="BQ167" s="23" t="s">
        <v>853</v>
      </c>
      <c r="BR167" s="23"/>
      <c r="BS167" s="57"/>
      <c r="BT167" s="135" t="s">
        <v>154</v>
      </c>
      <c r="BU167" s="58">
        <v>1</v>
      </c>
      <c r="BV167" s="57">
        <v>0</v>
      </c>
      <c r="BW167" s="57">
        <v>0</v>
      </c>
      <c r="BX167" s="57">
        <v>0</v>
      </c>
      <c r="BY167" s="57">
        <v>17</v>
      </c>
      <c r="BZ167" s="57">
        <v>0</v>
      </c>
      <c r="CA167" s="57">
        <v>0</v>
      </c>
      <c r="CB167" s="67">
        <v>17</v>
      </c>
      <c r="CC167" s="134"/>
      <c r="CD167" s="134"/>
      <c r="CE167" s="57"/>
      <c r="CF167" s="57"/>
      <c r="CG167" s="57"/>
      <c r="CH167" s="57"/>
      <c r="CI167" s="57"/>
      <c r="CJ167" s="57"/>
      <c r="CK167" s="67"/>
      <c r="CL167" s="23"/>
      <c r="CM167" s="23"/>
      <c r="CN167" s="23"/>
      <c r="CO167" s="23"/>
      <c r="CP167" s="23"/>
      <c r="CQ167" s="23"/>
      <c r="CR167" s="57"/>
      <c r="CS167" s="134"/>
      <c r="CT167" s="58"/>
      <c r="CU167" s="57"/>
      <c r="CV167" s="57"/>
      <c r="CW167" s="57"/>
      <c r="CX167" s="57"/>
      <c r="CY167" s="57"/>
      <c r="CZ167" s="57"/>
      <c r="DA167" s="67"/>
      <c r="DB167" s="23"/>
      <c r="DC167" s="23"/>
      <c r="DD167" s="57"/>
      <c r="DE167" s="57"/>
      <c r="DF167" s="57"/>
      <c r="DG167" s="57"/>
      <c r="DH167" s="57"/>
      <c r="DI167" s="57"/>
      <c r="DJ167" s="67"/>
      <c r="DK167" s="23" t="s">
        <v>849</v>
      </c>
      <c r="DL167" s="55">
        <v>0</v>
      </c>
      <c r="DM167" s="55">
        <v>0.10271642325020469</v>
      </c>
      <c r="DN167" s="55">
        <v>12.894630211792222</v>
      </c>
      <c r="DO167" s="59">
        <v>12.997346635042426</v>
      </c>
      <c r="DP167" s="23" t="s">
        <v>849</v>
      </c>
      <c r="DQ167" s="57"/>
      <c r="DR167" s="57"/>
      <c r="DS167" s="57"/>
      <c r="DT167" s="23" t="s">
        <v>854</v>
      </c>
      <c r="DU167" s="57"/>
      <c r="DV167" s="23" t="s">
        <v>849</v>
      </c>
      <c r="DW167" s="23" t="s">
        <v>854</v>
      </c>
      <c r="DX167" s="57"/>
      <c r="DY167" s="23" t="s">
        <v>849</v>
      </c>
      <c r="DZ167" s="23" t="s">
        <v>854</v>
      </c>
      <c r="EA167" s="56"/>
      <c r="EB167" s="57"/>
      <c r="EC167" s="57"/>
      <c r="ED167" s="23"/>
      <c r="EE167" s="57"/>
      <c r="EF167" s="57"/>
      <c r="EG167" s="57"/>
      <c r="EH167" s="23">
        <v>533</v>
      </c>
      <c r="EI167" s="23"/>
      <c r="EJ167" s="23" t="s">
        <v>1182</v>
      </c>
      <c r="EK167" s="23"/>
    </row>
    <row r="168" spans="2:141" s="127" customFormat="1">
      <c r="B168" s="132" t="s">
        <v>1194</v>
      </c>
      <c r="C168" s="23" t="s">
        <v>1193</v>
      </c>
      <c r="D168" s="23" t="s">
        <v>155</v>
      </c>
      <c r="E168" s="23" t="s">
        <v>846</v>
      </c>
      <c r="F168" s="23" t="s">
        <v>847</v>
      </c>
      <c r="G168" s="23"/>
      <c r="H168" s="23" t="s">
        <v>848</v>
      </c>
      <c r="I168" s="58">
        <v>0</v>
      </c>
      <c r="J168" s="58">
        <v>0</v>
      </c>
      <c r="K168" s="58">
        <v>1</v>
      </c>
      <c r="L168" s="58">
        <v>0</v>
      </c>
      <c r="M168" s="176"/>
      <c r="N168" s="23" t="s">
        <v>849</v>
      </c>
      <c r="O168" s="23" t="s">
        <v>850</v>
      </c>
      <c r="P168" s="23" t="s">
        <v>851</v>
      </c>
      <c r="Q168" s="56">
        <v>47561</v>
      </c>
      <c r="R168" s="133">
        <v>47648</v>
      </c>
      <c r="S168" s="133">
        <v>48416</v>
      </c>
      <c r="T168" s="133" t="s">
        <v>848</v>
      </c>
      <c r="U168" s="133">
        <v>48555</v>
      </c>
      <c r="V168" s="133" t="s">
        <v>848</v>
      </c>
      <c r="W168" s="55">
        <v>0.10271642325020469</v>
      </c>
      <c r="X168" s="55">
        <v>1.1677153283771251</v>
      </c>
      <c r="Y168" s="55">
        <v>2.3354306567542502</v>
      </c>
      <c r="Z168" s="55">
        <v>3.503145985131376</v>
      </c>
      <c r="AA168" s="55">
        <v>3.503145985131376</v>
      </c>
      <c r="AB168" s="55">
        <v>1.1677153283771251</v>
      </c>
      <c r="AC168" s="55">
        <v>0</v>
      </c>
      <c r="AD168" s="59">
        <f t="shared" si="12"/>
        <v>11.677153283771252</v>
      </c>
      <c r="AE168" s="55">
        <v>0</v>
      </c>
      <c r="AF168" s="55"/>
      <c r="AG168" s="55"/>
      <c r="AH168" s="55"/>
      <c r="AI168" s="59">
        <f t="shared" si="13"/>
        <v>11.779869707021458</v>
      </c>
      <c r="AJ168" s="55">
        <v>0</v>
      </c>
      <c r="AK168" s="55">
        <v>0.11260606203235336</v>
      </c>
      <c r="AL168" s="55">
        <v>1.2801441146667107</v>
      </c>
      <c r="AM168" s="55">
        <v>2.6114939939200901</v>
      </c>
      <c r="AN168" s="55">
        <v>3.9955858106977389</v>
      </c>
      <c r="AO168" s="55">
        <v>4.0754975269116942</v>
      </c>
      <c r="AP168" s="55">
        <v>1.3856691591499757</v>
      </c>
      <c r="AQ168" s="55">
        <v>0</v>
      </c>
      <c r="AR168" s="59">
        <f t="shared" si="14"/>
        <v>13.348390605346209</v>
      </c>
      <c r="AS168" s="55">
        <v>0</v>
      </c>
      <c r="AT168" s="55"/>
      <c r="AU168" s="55"/>
      <c r="AV168" s="55"/>
      <c r="AW168" s="59">
        <f t="shared" si="15"/>
        <v>13.460996667378563</v>
      </c>
      <c r="AX168" s="55"/>
      <c r="AY168" s="55"/>
      <c r="AZ168" s="55"/>
      <c r="BA168" s="55"/>
      <c r="BB168" s="55"/>
      <c r="BC168" s="55"/>
      <c r="BD168" s="55"/>
      <c r="BE168" s="55"/>
      <c r="BF168" s="59">
        <f t="shared" si="16"/>
        <v>0</v>
      </c>
      <c r="BG168" s="55"/>
      <c r="BH168" s="55"/>
      <c r="BI168" s="55"/>
      <c r="BJ168" s="55"/>
      <c r="BK168" s="59">
        <f t="shared" si="17"/>
        <v>0</v>
      </c>
      <c r="BL168" s="55"/>
      <c r="BM168" s="23" t="s">
        <v>852</v>
      </c>
      <c r="BN168" s="23" t="s">
        <v>174</v>
      </c>
      <c r="BO168" s="23" t="s">
        <v>569</v>
      </c>
      <c r="BP168" s="23" t="s">
        <v>386</v>
      </c>
      <c r="BQ168" s="23" t="s">
        <v>853</v>
      </c>
      <c r="BR168" s="23"/>
      <c r="BS168" s="57"/>
      <c r="BT168" s="135" t="s">
        <v>154</v>
      </c>
      <c r="BU168" s="58">
        <v>1</v>
      </c>
      <c r="BV168" s="57">
        <v>0</v>
      </c>
      <c r="BW168" s="57">
        <v>0</v>
      </c>
      <c r="BX168" s="57">
        <v>0</v>
      </c>
      <c r="BY168" s="57">
        <v>0</v>
      </c>
      <c r="BZ168" s="57">
        <v>0</v>
      </c>
      <c r="CA168" s="57">
        <v>0</v>
      </c>
      <c r="CB168" s="67">
        <v>0</v>
      </c>
      <c r="CC168" s="134"/>
      <c r="CD168" s="134"/>
      <c r="CE168" s="57"/>
      <c r="CF168" s="57"/>
      <c r="CG168" s="57"/>
      <c r="CH168" s="57"/>
      <c r="CI168" s="57"/>
      <c r="CJ168" s="57"/>
      <c r="CK168" s="67"/>
      <c r="CL168" s="23"/>
      <c r="CM168" s="23"/>
      <c r="CN168" s="23"/>
      <c r="CO168" s="23"/>
      <c r="CP168" s="23"/>
      <c r="CQ168" s="23"/>
      <c r="CR168" s="57"/>
      <c r="CS168" s="134"/>
      <c r="CT168" s="58"/>
      <c r="CU168" s="57"/>
      <c r="CV168" s="57"/>
      <c r="CW168" s="57"/>
      <c r="CX168" s="57"/>
      <c r="CY168" s="57"/>
      <c r="CZ168" s="57"/>
      <c r="DA168" s="67"/>
      <c r="DB168" s="23"/>
      <c r="DC168" s="23"/>
      <c r="DD168" s="57"/>
      <c r="DE168" s="57"/>
      <c r="DF168" s="57"/>
      <c r="DG168" s="57"/>
      <c r="DH168" s="57"/>
      <c r="DI168" s="57"/>
      <c r="DJ168" s="67"/>
      <c r="DK168" s="23" t="s">
        <v>849</v>
      </c>
      <c r="DL168" s="55">
        <v>0</v>
      </c>
      <c r="DM168" s="55">
        <v>0.10271642325020469</v>
      </c>
      <c r="DN168" s="55">
        <v>11.677153283771252</v>
      </c>
      <c r="DO168" s="59">
        <v>11.779869707021458</v>
      </c>
      <c r="DP168" s="23" t="s">
        <v>849</v>
      </c>
      <c r="DQ168" s="57"/>
      <c r="DR168" s="57"/>
      <c r="DS168" s="57"/>
      <c r="DT168" s="23" t="s">
        <v>854</v>
      </c>
      <c r="DU168" s="57"/>
      <c r="DV168" s="23" t="s">
        <v>849</v>
      </c>
      <c r="DW168" s="23" t="s">
        <v>854</v>
      </c>
      <c r="DX168" s="57"/>
      <c r="DY168" s="23" t="s">
        <v>849</v>
      </c>
      <c r="DZ168" s="23" t="s">
        <v>854</v>
      </c>
      <c r="EA168" s="56"/>
      <c r="EB168" s="57"/>
      <c r="EC168" s="57"/>
      <c r="ED168" s="23"/>
      <c r="EE168" s="57"/>
      <c r="EF168" s="57"/>
      <c r="EG168" s="57"/>
      <c r="EH168" s="23">
        <v>534</v>
      </c>
      <c r="EI168" s="23"/>
      <c r="EJ168" s="23" t="s">
        <v>1182</v>
      </c>
      <c r="EK168" s="23"/>
    </row>
    <row r="169" spans="2:141" s="127" customFormat="1">
      <c r="B169" s="132" t="s">
        <v>1195</v>
      </c>
      <c r="C169" s="23" t="s">
        <v>1196</v>
      </c>
      <c r="D169" s="23" t="s">
        <v>155</v>
      </c>
      <c r="E169" s="23" t="s">
        <v>846</v>
      </c>
      <c r="F169" s="23" t="s">
        <v>847</v>
      </c>
      <c r="G169" s="23"/>
      <c r="H169" s="23" t="s">
        <v>848</v>
      </c>
      <c r="I169" s="58">
        <v>0</v>
      </c>
      <c r="J169" s="58">
        <v>0</v>
      </c>
      <c r="K169" s="58">
        <v>1</v>
      </c>
      <c r="L169" s="58">
        <v>0</v>
      </c>
      <c r="M169" s="176"/>
      <c r="N169" s="23" t="s">
        <v>849</v>
      </c>
      <c r="O169" s="23" t="s">
        <v>850</v>
      </c>
      <c r="P169" s="23" t="s">
        <v>863</v>
      </c>
      <c r="Q169" s="56">
        <v>46636</v>
      </c>
      <c r="R169" s="133">
        <v>46689</v>
      </c>
      <c r="S169" s="133">
        <v>47785</v>
      </c>
      <c r="T169" s="133" t="s">
        <v>848</v>
      </c>
      <c r="U169" s="133">
        <v>47879</v>
      </c>
      <c r="V169" s="133" t="s">
        <v>848</v>
      </c>
      <c r="W169" s="55">
        <v>1.6804682603837282</v>
      </c>
      <c r="X169" s="55">
        <v>13.012167958921403</v>
      </c>
      <c r="Y169" s="55">
        <v>23.484817184095871</v>
      </c>
      <c r="Z169" s="55">
        <v>14.021867262965859</v>
      </c>
      <c r="AA169" s="55">
        <v>11.996429310154186</v>
      </c>
      <c r="AB169" s="55">
        <v>0</v>
      </c>
      <c r="AC169" s="55">
        <v>0</v>
      </c>
      <c r="AD169" s="59">
        <f t="shared" si="12"/>
        <v>62.515281716137309</v>
      </c>
      <c r="AE169" s="55">
        <v>0</v>
      </c>
      <c r="AF169" s="55"/>
      <c r="AG169" s="55"/>
      <c r="AH169" s="55"/>
      <c r="AI169" s="59">
        <f t="shared" si="13"/>
        <v>64.195749976521043</v>
      </c>
      <c r="AJ169" s="55">
        <v>0</v>
      </c>
      <c r="AK169" s="55">
        <v>1.8422654059052233</v>
      </c>
      <c r="AL169" s="55">
        <v>14.264992354616323</v>
      </c>
      <c r="AM169" s="55">
        <v>26.260877773101569</v>
      </c>
      <c r="AN169" s="55">
        <v>15.992931528741998</v>
      </c>
      <c r="AO169" s="55">
        <v>13.956431788117674</v>
      </c>
      <c r="AP169" s="55">
        <v>0</v>
      </c>
      <c r="AQ169" s="55">
        <v>0</v>
      </c>
      <c r="AR169" s="59">
        <f t="shared" si="14"/>
        <v>70.475233444577569</v>
      </c>
      <c r="AS169" s="55">
        <v>0</v>
      </c>
      <c r="AT169" s="55"/>
      <c r="AU169" s="55"/>
      <c r="AV169" s="55"/>
      <c r="AW169" s="59">
        <f t="shared" si="15"/>
        <v>72.317498850482792</v>
      </c>
      <c r="AX169" s="55"/>
      <c r="AY169" s="55"/>
      <c r="AZ169" s="55"/>
      <c r="BA169" s="55"/>
      <c r="BB169" s="55"/>
      <c r="BC169" s="55"/>
      <c r="BD169" s="55"/>
      <c r="BE169" s="55"/>
      <c r="BF169" s="59">
        <f t="shared" si="16"/>
        <v>0</v>
      </c>
      <c r="BG169" s="55"/>
      <c r="BH169" s="55"/>
      <c r="BI169" s="55"/>
      <c r="BJ169" s="55"/>
      <c r="BK169" s="59">
        <f t="shared" si="17"/>
        <v>0</v>
      </c>
      <c r="BL169" s="55"/>
      <c r="BM169" s="23" t="s">
        <v>852</v>
      </c>
      <c r="BN169" s="23" t="s">
        <v>174</v>
      </c>
      <c r="BO169" s="23" t="s">
        <v>569</v>
      </c>
      <c r="BP169" s="23" t="s">
        <v>386</v>
      </c>
      <c r="BQ169" s="23" t="s">
        <v>853</v>
      </c>
      <c r="BR169" s="23"/>
      <c r="BS169" s="57"/>
      <c r="BT169" s="135" t="s">
        <v>154</v>
      </c>
      <c r="BU169" s="58">
        <v>1</v>
      </c>
      <c r="BV169" s="57">
        <v>0</v>
      </c>
      <c r="BW169" s="57">
        <v>0</v>
      </c>
      <c r="BX169" s="57">
        <v>0</v>
      </c>
      <c r="BY169" s="57">
        <v>0</v>
      </c>
      <c r="BZ169" s="57">
        <v>0</v>
      </c>
      <c r="CA169" s="57">
        <v>0</v>
      </c>
      <c r="CB169" s="67">
        <v>0</v>
      </c>
      <c r="CC169" s="134"/>
      <c r="CD169" s="134"/>
      <c r="CE169" s="57"/>
      <c r="CF169" s="57"/>
      <c r="CG169" s="57"/>
      <c r="CH169" s="57"/>
      <c r="CI169" s="57"/>
      <c r="CJ169" s="57"/>
      <c r="CK169" s="67"/>
      <c r="CL169" s="23"/>
      <c r="CM169" s="23"/>
      <c r="CN169" s="23"/>
      <c r="CO169" s="23"/>
      <c r="CP169" s="23"/>
      <c r="CQ169" s="23"/>
      <c r="CR169" s="57"/>
      <c r="CS169" s="134"/>
      <c r="CT169" s="58"/>
      <c r="CU169" s="57"/>
      <c r="CV169" s="57"/>
      <c r="CW169" s="57"/>
      <c r="CX169" s="57"/>
      <c r="CY169" s="57"/>
      <c r="CZ169" s="57"/>
      <c r="DA169" s="67"/>
      <c r="DB169" s="23"/>
      <c r="DC169" s="23"/>
      <c r="DD169" s="57"/>
      <c r="DE169" s="57"/>
      <c r="DF169" s="57"/>
      <c r="DG169" s="57"/>
      <c r="DH169" s="57"/>
      <c r="DI169" s="57"/>
      <c r="DJ169" s="67"/>
      <c r="DK169" s="23" t="s">
        <v>849</v>
      </c>
      <c r="DL169" s="55">
        <v>0</v>
      </c>
      <c r="DM169" s="55">
        <v>1.6804682603837282</v>
      </c>
      <c r="DN169" s="55">
        <v>62.515281716137309</v>
      </c>
      <c r="DO169" s="59">
        <v>64.195749976521043</v>
      </c>
      <c r="DP169" s="23" t="s">
        <v>849</v>
      </c>
      <c r="DQ169" s="57"/>
      <c r="DR169" s="57"/>
      <c r="DS169" s="57"/>
      <c r="DT169" s="23" t="s">
        <v>854</v>
      </c>
      <c r="DU169" s="57"/>
      <c r="DV169" s="23" t="s">
        <v>849</v>
      </c>
      <c r="DW169" s="23" t="s">
        <v>854</v>
      </c>
      <c r="DX169" s="57"/>
      <c r="DY169" s="23" t="s">
        <v>849</v>
      </c>
      <c r="DZ169" s="23" t="s">
        <v>854</v>
      </c>
      <c r="EA169" s="56"/>
      <c r="EB169" s="57"/>
      <c r="EC169" s="57"/>
      <c r="ED169" s="23"/>
      <c r="EE169" s="57"/>
      <c r="EF169" s="57"/>
      <c r="EG169" s="57"/>
      <c r="EH169" s="23">
        <v>532</v>
      </c>
      <c r="EI169" s="23"/>
      <c r="EJ169" s="23" t="s">
        <v>1182</v>
      </c>
      <c r="EK169" s="23"/>
    </row>
    <row r="170" spans="2:141" s="127" customFormat="1">
      <c r="B170" s="132" t="s">
        <v>1197</v>
      </c>
      <c r="C170" s="23" t="s">
        <v>1198</v>
      </c>
      <c r="D170" s="23" t="s">
        <v>155</v>
      </c>
      <c r="E170" s="23" t="s">
        <v>846</v>
      </c>
      <c r="F170" s="23" t="s">
        <v>847</v>
      </c>
      <c r="G170" s="23"/>
      <c r="H170" s="23" t="s">
        <v>848</v>
      </c>
      <c r="I170" s="58">
        <v>0</v>
      </c>
      <c r="J170" s="58">
        <v>0</v>
      </c>
      <c r="K170" s="58">
        <v>1</v>
      </c>
      <c r="L170" s="58">
        <v>0</v>
      </c>
      <c r="M170" s="176"/>
      <c r="N170" s="23" t="s">
        <v>849</v>
      </c>
      <c r="O170" s="23" t="s">
        <v>850</v>
      </c>
      <c r="P170" s="23" t="s">
        <v>851</v>
      </c>
      <c r="Q170" s="56">
        <v>47157</v>
      </c>
      <c r="R170" s="133">
        <v>47246</v>
      </c>
      <c r="S170" s="133">
        <v>47947</v>
      </c>
      <c r="T170" s="133" t="s">
        <v>848</v>
      </c>
      <c r="U170" s="133">
        <v>48057</v>
      </c>
      <c r="V170" s="133" t="s">
        <v>848</v>
      </c>
      <c r="W170" s="55">
        <v>0.20317513256896577</v>
      </c>
      <c r="X170" s="55">
        <v>4.3000621109772394</v>
      </c>
      <c r="Y170" s="55">
        <v>8.6001242219544789</v>
      </c>
      <c r="Z170" s="55">
        <v>12.900186332931716</v>
      </c>
      <c r="AA170" s="55">
        <v>12.900186332931716</v>
      </c>
      <c r="AB170" s="55">
        <v>4.3000621109772394</v>
      </c>
      <c r="AC170" s="55">
        <v>0</v>
      </c>
      <c r="AD170" s="59">
        <f t="shared" si="12"/>
        <v>43.000621109772389</v>
      </c>
      <c r="AE170" s="55">
        <v>0</v>
      </c>
      <c r="AF170" s="55"/>
      <c r="AG170" s="55"/>
      <c r="AH170" s="55"/>
      <c r="AI170" s="59">
        <f t="shared" si="13"/>
        <v>43.203796242341355</v>
      </c>
      <c r="AJ170" s="55">
        <v>0</v>
      </c>
      <c r="AK170" s="55">
        <v>0.22273703520383228</v>
      </c>
      <c r="AL170" s="55">
        <v>4.7140763423215333</v>
      </c>
      <c r="AM170" s="55">
        <v>9.6167157383359285</v>
      </c>
      <c r="AN170" s="55">
        <v>14.713575079653967</v>
      </c>
      <c r="AO170" s="55">
        <v>15.007846581247048</v>
      </c>
      <c r="AP170" s="55">
        <v>5.1026678376239971</v>
      </c>
      <c r="AQ170" s="55">
        <v>0</v>
      </c>
      <c r="AR170" s="59">
        <f t="shared" si="14"/>
        <v>49.154881579182472</v>
      </c>
      <c r="AS170" s="55">
        <v>0</v>
      </c>
      <c r="AT170" s="55"/>
      <c r="AU170" s="55"/>
      <c r="AV170" s="55"/>
      <c r="AW170" s="59">
        <f t="shared" si="15"/>
        <v>49.377618614386307</v>
      </c>
      <c r="AX170" s="55"/>
      <c r="AY170" s="55"/>
      <c r="AZ170" s="55"/>
      <c r="BA170" s="55"/>
      <c r="BB170" s="55"/>
      <c r="BC170" s="55"/>
      <c r="BD170" s="55"/>
      <c r="BE170" s="55"/>
      <c r="BF170" s="59">
        <f t="shared" si="16"/>
        <v>0</v>
      </c>
      <c r="BG170" s="55"/>
      <c r="BH170" s="55"/>
      <c r="BI170" s="55"/>
      <c r="BJ170" s="55"/>
      <c r="BK170" s="59">
        <f t="shared" si="17"/>
        <v>0</v>
      </c>
      <c r="BL170" s="55"/>
      <c r="BM170" s="23" t="s">
        <v>852</v>
      </c>
      <c r="BN170" s="23" t="s">
        <v>174</v>
      </c>
      <c r="BO170" s="23" t="s">
        <v>569</v>
      </c>
      <c r="BP170" s="23" t="s">
        <v>386</v>
      </c>
      <c r="BQ170" s="23" t="s">
        <v>853</v>
      </c>
      <c r="BR170" s="23"/>
      <c r="BS170" s="57"/>
      <c r="BT170" s="135" t="s">
        <v>154</v>
      </c>
      <c r="BU170" s="58">
        <v>1</v>
      </c>
      <c r="BV170" s="57">
        <v>0</v>
      </c>
      <c r="BW170" s="57">
        <v>0</v>
      </c>
      <c r="BX170" s="57">
        <v>0</v>
      </c>
      <c r="BY170" s="57">
        <v>2</v>
      </c>
      <c r="BZ170" s="57">
        <v>0</v>
      </c>
      <c r="CA170" s="57">
        <v>0</v>
      </c>
      <c r="CB170" s="67">
        <v>2</v>
      </c>
      <c r="CC170" s="134"/>
      <c r="CD170" s="134"/>
      <c r="CE170" s="57"/>
      <c r="CF170" s="57"/>
      <c r="CG170" s="57"/>
      <c r="CH170" s="57"/>
      <c r="CI170" s="57"/>
      <c r="CJ170" s="57"/>
      <c r="CK170" s="67"/>
      <c r="CL170" s="23"/>
      <c r="CM170" s="23"/>
      <c r="CN170" s="23"/>
      <c r="CO170" s="23"/>
      <c r="CP170" s="23"/>
      <c r="CQ170" s="23"/>
      <c r="CR170" s="57"/>
      <c r="CS170" s="134"/>
      <c r="CT170" s="58"/>
      <c r="CU170" s="57"/>
      <c r="CV170" s="57"/>
      <c r="CW170" s="57"/>
      <c r="CX170" s="57"/>
      <c r="CY170" s="57"/>
      <c r="CZ170" s="57"/>
      <c r="DA170" s="67"/>
      <c r="DB170" s="23"/>
      <c r="DC170" s="23"/>
      <c r="DD170" s="57"/>
      <c r="DE170" s="57"/>
      <c r="DF170" s="57"/>
      <c r="DG170" s="57"/>
      <c r="DH170" s="57"/>
      <c r="DI170" s="57"/>
      <c r="DJ170" s="67"/>
      <c r="DK170" s="23" t="s">
        <v>849</v>
      </c>
      <c r="DL170" s="55">
        <v>0</v>
      </c>
      <c r="DM170" s="55">
        <v>0.20317513256896577</v>
      </c>
      <c r="DN170" s="55">
        <v>43.000621109772389</v>
      </c>
      <c r="DO170" s="59">
        <v>43.203796242341355</v>
      </c>
      <c r="DP170" s="23" t="s">
        <v>849</v>
      </c>
      <c r="DQ170" s="57"/>
      <c r="DR170" s="57"/>
      <c r="DS170" s="57"/>
      <c r="DT170" s="23" t="s">
        <v>854</v>
      </c>
      <c r="DU170" s="57"/>
      <c r="DV170" s="23" t="s">
        <v>849</v>
      </c>
      <c r="DW170" s="23" t="s">
        <v>854</v>
      </c>
      <c r="DX170" s="57"/>
      <c r="DY170" s="23" t="s">
        <v>849</v>
      </c>
      <c r="DZ170" s="23" t="s">
        <v>854</v>
      </c>
      <c r="EA170" s="56"/>
      <c r="EB170" s="57"/>
      <c r="EC170" s="57"/>
      <c r="ED170" s="23"/>
      <c r="EE170" s="57"/>
      <c r="EF170" s="57"/>
      <c r="EG170" s="57"/>
      <c r="EH170" s="23">
        <v>533</v>
      </c>
      <c r="EI170" s="23"/>
      <c r="EJ170" s="23" t="s">
        <v>1182</v>
      </c>
      <c r="EK170" s="23"/>
    </row>
    <row r="171" spans="2:141" s="127" customFormat="1">
      <c r="B171" s="132" t="s">
        <v>1199</v>
      </c>
      <c r="C171" s="23" t="s">
        <v>1200</v>
      </c>
      <c r="D171" s="23" t="s">
        <v>155</v>
      </c>
      <c r="E171" s="23" t="s">
        <v>846</v>
      </c>
      <c r="F171" s="23" t="s">
        <v>847</v>
      </c>
      <c r="G171" s="23"/>
      <c r="H171" s="23" t="s">
        <v>848</v>
      </c>
      <c r="I171" s="58">
        <v>0</v>
      </c>
      <c r="J171" s="58">
        <v>0</v>
      </c>
      <c r="K171" s="58">
        <v>1</v>
      </c>
      <c r="L171" s="58">
        <v>0</v>
      </c>
      <c r="M171" s="176"/>
      <c r="N171" s="23" t="s">
        <v>849</v>
      </c>
      <c r="O171" s="23" t="s">
        <v>850</v>
      </c>
      <c r="P171" s="23" t="s">
        <v>851</v>
      </c>
      <c r="Q171" s="56">
        <v>47177</v>
      </c>
      <c r="R171" s="133">
        <v>47266</v>
      </c>
      <c r="S171" s="133">
        <v>48032</v>
      </c>
      <c r="T171" s="133" t="s">
        <v>848</v>
      </c>
      <c r="U171" s="133">
        <v>48142</v>
      </c>
      <c r="V171" s="133" t="s">
        <v>848</v>
      </c>
      <c r="W171" s="55">
        <v>4.7382123897456711E-2</v>
      </c>
      <c r="X171" s="55">
        <v>1.7496182860631517</v>
      </c>
      <c r="Y171" s="55">
        <v>3.4992365721263035</v>
      </c>
      <c r="Z171" s="55">
        <v>5.2488548581894543</v>
      </c>
      <c r="AA171" s="55">
        <v>5.2488548581894543</v>
      </c>
      <c r="AB171" s="55">
        <v>1.7496182860631517</v>
      </c>
      <c r="AC171" s="55">
        <v>0</v>
      </c>
      <c r="AD171" s="59">
        <f t="shared" si="12"/>
        <v>17.496182860631514</v>
      </c>
      <c r="AE171" s="55">
        <v>0</v>
      </c>
      <c r="AF171" s="55"/>
      <c r="AG171" s="55"/>
      <c r="AH171" s="55"/>
      <c r="AI171" s="59">
        <f t="shared" si="13"/>
        <v>17.54356498452897</v>
      </c>
      <c r="AJ171" s="55">
        <v>0</v>
      </c>
      <c r="AK171" s="55">
        <v>5.1944121631114434E-2</v>
      </c>
      <c r="AL171" s="55">
        <v>1.9180732644229259</v>
      </c>
      <c r="AM171" s="55">
        <v>3.9128694594227693</v>
      </c>
      <c r="AN171" s="55">
        <v>5.9866902729168361</v>
      </c>
      <c r="AO171" s="55">
        <v>6.1064240783751726</v>
      </c>
      <c r="AP171" s="55">
        <v>2.0761841866475592</v>
      </c>
      <c r="AQ171" s="55">
        <v>0</v>
      </c>
      <c r="AR171" s="59">
        <f t="shared" si="14"/>
        <v>20.000241261785263</v>
      </c>
      <c r="AS171" s="55">
        <v>0</v>
      </c>
      <c r="AT171" s="55"/>
      <c r="AU171" s="55"/>
      <c r="AV171" s="55"/>
      <c r="AW171" s="59">
        <f t="shared" si="15"/>
        <v>20.052185383416376</v>
      </c>
      <c r="AX171" s="55"/>
      <c r="AY171" s="55"/>
      <c r="AZ171" s="55"/>
      <c r="BA171" s="55"/>
      <c r="BB171" s="55"/>
      <c r="BC171" s="55"/>
      <c r="BD171" s="55"/>
      <c r="BE171" s="55"/>
      <c r="BF171" s="59">
        <f t="shared" si="16"/>
        <v>0</v>
      </c>
      <c r="BG171" s="55"/>
      <c r="BH171" s="55"/>
      <c r="BI171" s="55"/>
      <c r="BJ171" s="55"/>
      <c r="BK171" s="59">
        <f t="shared" si="17"/>
        <v>0</v>
      </c>
      <c r="BL171" s="55"/>
      <c r="BM171" s="23" t="s">
        <v>852</v>
      </c>
      <c r="BN171" s="23" t="s">
        <v>174</v>
      </c>
      <c r="BO171" s="23" t="s">
        <v>569</v>
      </c>
      <c r="BP171" s="23" t="s">
        <v>386</v>
      </c>
      <c r="BQ171" s="23" t="s">
        <v>853</v>
      </c>
      <c r="BR171" s="23"/>
      <c r="BS171" s="57"/>
      <c r="BT171" s="135" t="s">
        <v>154</v>
      </c>
      <c r="BU171" s="58">
        <v>1</v>
      </c>
      <c r="BV171" s="57">
        <v>0</v>
      </c>
      <c r="BW171" s="57">
        <v>0</v>
      </c>
      <c r="BX171" s="57">
        <v>0</v>
      </c>
      <c r="BY171" s="57">
        <v>11</v>
      </c>
      <c r="BZ171" s="57">
        <v>0</v>
      </c>
      <c r="CA171" s="57">
        <v>0</v>
      </c>
      <c r="CB171" s="67">
        <v>11</v>
      </c>
      <c r="CC171" s="134"/>
      <c r="CD171" s="134"/>
      <c r="CE171" s="57"/>
      <c r="CF171" s="57"/>
      <c r="CG171" s="57"/>
      <c r="CH171" s="57"/>
      <c r="CI171" s="57"/>
      <c r="CJ171" s="57"/>
      <c r="CK171" s="67"/>
      <c r="CL171" s="23"/>
      <c r="CM171" s="23"/>
      <c r="CN171" s="23"/>
      <c r="CO171" s="23"/>
      <c r="CP171" s="23"/>
      <c r="CQ171" s="23"/>
      <c r="CR171" s="57"/>
      <c r="CS171" s="134"/>
      <c r="CT171" s="58"/>
      <c r="CU171" s="57"/>
      <c r="CV171" s="57"/>
      <c r="CW171" s="57"/>
      <c r="CX171" s="57"/>
      <c r="CY171" s="57"/>
      <c r="CZ171" s="57"/>
      <c r="DA171" s="67"/>
      <c r="DB171" s="23"/>
      <c r="DC171" s="23"/>
      <c r="DD171" s="57"/>
      <c r="DE171" s="57"/>
      <c r="DF171" s="57"/>
      <c r="DG171" s="57"/>
      <c r="DH171" s="57"/>
      <c r="DI171" s="57"/>
      <c r="DJ171" s="67"/>
      <c r="DK171" s="23" t="s">
        <v>849</v>
      </c>
      <c r="DL171" s="55">
        <v>0</v>
      </c>
      <c r="DM171" s="55">
        <v>4.7382123897456711E-2</v>
      </c>
      <c r="DN171" s="55">
        <v>17.496182860631514</v>
      </c>
      <c r="DO171" s="59">
        <v>17.54356498452897</v>
      </c>
      <c r="DP171" s="23" t="s">
        <v>849</v>
      </c>
      <c r="DQ171" s="57"/>
      <c r="DR171" s="57"/>
      <c r="DS171" s="57"/>
      <c r="DT171" s="23" t="s">
        <v>854</v>
      </c>
      <c r="DU171" s="57"/>
      <c r="DV171" s="23" t="s">
        <v>849</v>
      </c>
      <c r="DW171" s="23" t="s">
        <v>854</v>
      </c>
      <c r="DX171" s="57"/>
      <c r="DY171" s="23" t="s">
        <v>849</v>
      </c>
      <c r="DZ171" s="23" t="s">
        <v>854</v>
      </c>
      <c r="EA171" s="56"/>
      <c r="EB171" s="57"/>
      <c r="EC171" s="57"/>
      <c r="ED171" s="23"/>
      <c r="EE171" s="57"/>
      <c r="EF171" s="57"/>
      <c r="EG171" s="57"/>
      <c r="EH171" s="23">
        <v>533</v>
      </c>
      <c r="EI171" s="23"/>
      <c r="EJ171" s="23" t="s">
        <v>1182</v>
      </c>
      <c r="EK171" s="23"/>
    </row>
    <row r="172" spans="2:141" s="127" customFormat="1">
      <c r="B172" s="132" t="s">
        <v>1201</v>
      </c>
      <c r="C172" s="23" t="s">
        <v>1200</v>
      </c>
      <c r="D172" s="23" t="s">
        <v>155</v>
      </c>
      <c r="E172" s="23" t="s">
        <v>846</v>
      </c>
      <c r="F172" s="23" t="s">
        <v>847</v>
      </c>
      <c r="G172" s="23"/>
      <c r="H172" s="23" t="s">
        <v>848</v>
      </c>
      <c r="I172" s="58">
        <v>0</v>
      </c>
      <c r="J172" s="58">
        <v>0</v>
      </c>
      <c r="K172" s="58">
        <v>1</v>
      </c>
      <c r="L172" s="58">
        <v>0</v>
      </c>
      <c r="M172" s="176"/>
      <c r="N172" s="23" t="s">
        <v>849</v>
      </c>
      <c r="O172" s="23" t="s">
        <v>850</v>
      </c>
      <c r="P172" s="23" t="s">
        <v>851</v>
      </c>
      <c r="Q172" s="56">
        <v>47177</v>
      </c>
      <c r="R172" s="133">
        <v>47266</v>
      </c>
      <c r="S172" s="133">
        <v>48032</v>
      </c>
      <c r="T172" s="133" t="s">
        <v>848</v>
      </c>
      <c r="U172" s="133">
        <v>48142</v>
      </c>
      <c r="V172" s="133" t="s">
        <v>848</v>
      </c>
      <c r="W172" s="55">
        <v>4.7382123897456711E-2</v>
      </c>
      <c r="X172" s="55">
        <v>0.70756006354233925</v>
      </c>
      <c r="Y172" s="55">
        <v>1.4151201270846785</v>
      </c>
      <c r="Z172" s="55">
        <v>2.1226801906270172</v>
      </c>
      <c r="AA172" s="55">
        <v>2.1226801906270172</v>
      </c>
      <c r="AB172" s="55">
        <v>0.70756006354233925</v>
      </c>
      <c r="AC172" s="55">
        <v>0</v>
      </c>
      <c r="AD172" s="59">
        <f t="shared" si="12"/>
        <v>7.0756006354233909</v>
      </c>
      <c r="AE172" s="55">
        <v>0</v>
      </c>
      <c r="AF172" s="55"/>
      <c r="AG172" s="55"/>
      <c r="AH172" s="55"/>
      <c r="AI172" s="59">
        <f t="shared" si="13"/>
        <v>7.1229827593208475</v>
      </c>
      <c r="AJ172" s="55">
        <v>0</v>
      </c>
      <c r="AK172" s="55">
        <v>5.1944121631114434E-2</v>
      </c>
      <c r="AL172" s="55">
        <v>0.77568464599652776</v>
      </c>
      <c r="AM172" s="55">
        <v>1.5823966778329168</v>
      </c>
      <c r="AN172" s="55">
        <v>2.4210669170843624</v>
      </c>
      <c r="AO172" s="55">
        <v>2.4694882554260493</v>
      </c>
      <c r="AP172" s="55">
        <v>0.83962600684485711</v>
      </c>
      <c r="AQ172" s="55">
        <v>0</v>
      </c>
      <c r="AR172" s="59">
        <f t="shared" si="14"/>
        <v>8.0882625031847137</v>
      </c>
      <c r="AS172" s="55">
        <v>0</v>
      </c>
      <c r="AT172" s="55"/>
      <c r="AU172" s="55"/>
      <c r="AV172" s="55"/>
      <c r="AW172" s="59">
        <f t="shared" si="15"/>
        <v>8.1402066248158285</v>
      </c>
      <c r="AX172" s="55"/>
      <c r="AY172" s="55"/>
      <c r="AZ172" s="55"/>
      <c r="BA172" s="55"/>
      <c r="BB172" s="55"/>
      <c r="BC172" s="55"/>
      <c r="BD172" s="55"/>
      <c r="BE172" s="55"/>
      <c r="BF172" s="59">
        <f t="shared" si="16"/>
        <v>0</v>
      </c>
      <c r="BG172" s="55"/>
      <c r="BH172" s="55"/>
      <c r="BI172" s="55"/>
      <c r="BJ172" s="55"/>
      <c r="BK172" s="59">
        <f t="shared" si="17"/>
        <v>0</v>
      </c>
      <c r="BL172" s="55"/>
      <c r="BM172" s="23" t="s">
        <v>852</v>
      </c>
      <c r="BN172" s="23" t="s">
        <v>174</v>
      </c>
      <c r="BO172" s="23" t="s">
        <v>569</v>
      </c>
      <c r="BP172" s="23" t="s">
        <v>386</v>
      </c>
      <c r="BQ172" s="23" t="s">
        <v>853</v>
      </c>
      <c r="BR172" s="23"/>
      <c r="BS172" s="57"/>
      <c r="BT172" s="135" t="s">
        <v>154</v>
      </c>
      <c r="BU172" s="58">
        <v>1</v>
      </c>
      <c r="BV172" s="57">
        <v>0</v>
      </c>
      <c r="BW172" s="57">
        <v>0</v>
      </c>
      <c r="BX172" s="57">
        <v>0</v>
      </c>
      <c r="BY172" s="57">
        <v>0</v>
      </c>
      <c r="BZ172" s="57">
        <v>0</v>
      </c>
      <c r="CA172" s="57">
        <v>0</v>
      </c>
      <c r="CB172" s="67">
        <v>0</v>
      </c>
      <c r="CC172" s="134"/>
      <c r="CD172" s="134"/>
      <c r="CE172" s="57"/>
      <c r="CF172" s="57"/>
      <c r="CG172" s="57"/>
      <c r="CH172" s="57"/>
      <c r="CI172" s="57"/>
      <c r="CJ172" s="57"/>
      <c r="CK172" s="67"/>
      <c r="CL172" s="23"/>
      <c r="CM172" s="23"/>
      <c r="CN172" s="23"/>
      <c r="CO172" s="23"/>
      <c r="CP172" s="23"/>
      <c r="CQ172" s="23"/>
      <c r="CR172" s="57"/>
      <c r="CS172" s="134"/>
      <c r="CT172" s="58"/>
      <c r="CU172" s="57"/>
      <c r="CV172" s="57"/>
      <c r="CW172" s="57"/>
      <c r="CX172" s="57"/>
      <c r="CY172" s="57"/>
      <c r="CZ172" s="57"/>
      <c r="DA172" s="67"/>
      <c r="DB172" s="23"/>
      <c r="DC172" s="23"/>
      <c r="DD172" s="57"/>
      <c r="DE172" s="57"/>
      <c r="DF172" s="57"/>
      <c r="DG172" s="57"/>
      <c r="DH172" s="57"/>
      <c r="DI172" s="57"/>
      <c r="DJ172" s="67"/>
      <c r="DK172" s="23" t="s">
        <v>849</v>
      </c>
      <c r="DL172" s="55">
        <v>0</v>
      </c>
      <c r="DM172" s="55">
        <v>4.7382123897456711E-2</v>
      </c>
      <c r="DN172" s="55">
        <v>7.0756006354233909</v>
      </c>
      <c r="DO172" s="59">
        <v>7.1229827593208475</v>
      </c>
      <c r="DP172" s="23" t="s">
        <v>849</v>
      </c>
      <c r="DQ172" s="57"/>
      <c r="DR172" s="57"/>
      <c r="DS172" s="57"/>
      <c r="DT172" s="23" t="s">
        <v>854</v>
      </c>
      <c r="DU172" s="57"/>
      <c r="DV172" s="23" t="s">
        <v>849</v>
      </c>
      <c r="DW172" s="23" t="s">
        <v>854</v>
      </c>
      <c r="DX172" s="57"/>
      <c r="DY172" s="23" t="s">
        <v>849</v>
      </c>
      <c r="DZ172" s="23" t="s">
        <v>854</v>
      </c>
      <c r="EA172" s="56"/>
      <c r="EB172" s="57"/>
      <c r="EC172" s="57"/>
      <c r="ED172" s="23"/>
      <c r="EE172" s="57"/>
      <c r="EF172" s="57"/>
      <c r="EG172" s="57"/>
      <c r="EH172" s="23">
        <v>534</v>
      </c>
      <c r="EI172" s="23"/>
      <c r="EJ172" s="23" t="s">
        <v>1182</v>
      </c>
      <c r="EK172" s="23"/>
    </row>
    <row r="173" spans="2:141" s="127" customFormat="1">
      <c r="B173" s="132" t="s">
        <v>1202</v>
      </c>
      <c r="C173" s="23" t="s">
        <v>1203</v>
      </c>
      <c r="D173" s="23" t="s">
        <v>155</v>
      </c>
      <c r="E173" s="23" t="s">
        <v>846</v>
      </c>
      <c r="F173" s="23" t="s">
        <v>847</v>
      </c>
      <c r="G173" s="23"/>
      <c r="H173" s="23" t="s">
        <v>848</v>
      </c>
      <c r="I173" s="58">
        <v>0</v>
      </c>
      <c r="J173" s="58">
        <v>0</v>
      </c>
      <c r="K173" s="58">
        <v>1</v>
      </c>
      <c r="L173" s="58">
        <v>0</v>
      </c>
      <c r="M173" s="176"/>
      <c r="N173" s="23" t="s">
        <v>849</v>
      </c>
      <c r="O173" s="23" t="s">
        <v>850</v>
      </c>
      <c r="P173" s="23" t="s">
        <v>863</v>
      </c>
      <c r="Q173" s="56">
        <v>46583</v>
      </c>
      <c r="R173" s="133">
        <v>46672</v>
      </c>
      <c r="S173" s="133">
        <v>47401</v>
      </c>
      <c r="T173" s="133" t="s">
        <v>848</v>
      </c>
      <c r="U173" s="133">
        <v>47515</v>
      </c>
      <c r="V173" s="133" t="s">
        <v>848</v>
      </c>
      <c r="W173" s="55">
        <v>1.0789575477558593</v>
      </c>
      <c r="X173" s="55">
        <v>0</v>
      </c>
      <c r="Y173" s="55">
        <v>0</v>
      </c>
      <c r="Z173" s="55">
        <v>5.2647396451854371</v>
      </c>
      <c r="AA173" s="55">
        <v>10.529479290370874</v>
      </c>
      <c r="AB173" s="55">
        <v>15.794218935556307</v>
      </c>
      <c r="AC173" s="55">
        <v>21.058958580741749</v>
      </c>
      <c r="AD173" s="59">
        <f t="shared" si="12"/>
        <v>52.647396451854362</v>
      </c>
      <c r="AE173" s="55">
        <v>0</v>
      </c>
      <c r="AF173" s="55"/>
      <c r="AG173" s="55"/>
      <c r="AH173" s="55"/>
      <c r="AI173" s="59">
        <f t="shared" si="13"/>
        <v>53.726353999610225</v>
      </c>
      <c r="AJ173" s="55">
        <v>0</v>
      </c>
      <c r="AK173" s="55">
        <v>1.182840647175962</v>
      </c>
      <c r="AL173" s="55">
        <v>0</v>
      </c>
      <c r="AM173" s="55">
        <v>0</v>
      </c>
      <c r="AN173" s="55">
        <v>6.0048079961851473</v>
      </c>
      <c r="AO173" s="55">
        <v>12.2498083122177</v>
      </c>
      <c r="AP173" s="55">
        <v>18.74220671769308</v>
      </c>
      <c r="AQ173" s="55">
        <v>25.489401136062593</v>
      </c>
      <c r="AR173" s="59">
        <f t="shared" si="14"/>
        <v>62.486224162158521</v>
      </c>
      <c r="AS173" s="55">
        <v>0</v>
      </c>
      <c r="AT173" s="55"/>
      <c r="AU173" s="55"/>
      <c r="AV173" s="55"/>
      <c r="AW173" s="59">
        <f t="shared" si="15"/>
        <v>63.669064809334486</v>
      </c>
      <c r="AX173" s="55"/>
      <c r="AY173" s="55"/>
      <c r="AZ173" s="55"/>
      <c r="BA173" s="55"/>
      <c r="BB173" s="55"/>
      <c r="BC173" s="55"/>
      <c r="BD173" s="55"/>
      <c r="BE173" s="55"/>
      <c r="BF173" s="59">
        <f t="shared" si="16"/>
        <v>0</v>
      </c>
      <c r="BG173" s="55"/>
      <c r="BH173" s="55"/>
      <c r="BI173" s="55"/>
      <c r="BJ173" s="55"/>
      <c r="BK173" s="59">
        <f t="shared" si="17"/>
        <v>0</v>
      </c>
      <c r="BL173" s="55"/>
      <c r="BM173" s="23" t="s">
        <v>852</v>
      </c>
      <c r="BN173" s="23" t="s">
        <v>174</v>
      </c>
      <c r="BO173" s="23" t="s">
        <v>569</v>
      </c>
      <c r="BP173" s="23" t="s">
        <v>386</v>
      </c>
      <c r="BQ173" s="23" t="s">
        <v>853</v>
      </c>
      <c r="BR173" s="23"/>
      <c r="BS173" s="57"/>
      <c r="BT173" s="135" t="s">
        <v>154</v>
      </c>
      <c r="BU173" s="58">
        <v>1</v>
      </c>
      <c r="BV173" s="57">
        <v>0</v>
      </c>
      <c r="BW173" s="57">
        <v>0</v>
      </c>
      <c r="BX173" s="57">
        <v>0</v>
      </c>
      <c r="BY173" s="57">
        <v>0</v>
      </c>
      <c r="BZ173" s="57">
        <v>0</v>
      </c>
      <c r="CA173" s="57">
        <v>91</v>
      </c>
      <c r="CB173" s="67">
        <v>91</v>
      </c>
      <c r="CC173" s="134"/>
      <c r="CD173" s="134"/>
      <c r="CE173" s="57"/>
      <c r="CF173" s="57"/>
      <c r="CG173" s="57"/>
      <c r="CH173" s="57"/>
      <c r="CI173" s="57"/>
      <c r="CJ173" s="57"/>
      <c r="CK173" s="67"/>
      <c r="CL173" s="23"/>
      <c r="CM173" s="23"/>
      <c r="CN173" s="23"/>
      <c r="CO173" s="23"/>
      <c r="CP173" s="23"/>
      <c r="CQ173" s="23"/>
      <c r="CR173" s="57"/>
      <c r="CS173" s="134"/>
      <c r="CT173" s="58"/>
      <c r="CU173" s="57"/>
      <c r="CV173" s="57"/>
      <c r="CW173" s="57"/>
      <c r="CX173" s="57"/>
      <c r="CY173" s="57"/>
      <c r="CZ173" s="57"/>
      <c r="DA173" s="67"/>
      <c r="DB173" s="23"/>
      <c r="DC173" s="23"/>
      <c r="DD173" s="57"/>
      <c r="DE173" s="57"/>
      <c r="DF173" s="57"/>
      <c r="DG173" s="57"/>
      <c r="DH173" s="57"/>
      <c r="DI173" s="57"/>
      <c r="DJ173" s="67"/>
      <c r="DK173" s="23" t="s">
        <v>849</v>
      </c>
      <c r="DL173" s="55">
        <v>0</v>
      </c>
      <c r="DM173" s="55">
        <v>1.0789575477558593</v>
      </c>
      <c r="DN173" s="55">
        <v>52.647396451854362</v>
      </c>
      <c r="DO173" s="59">
        <v>53.726353999610225</v>
      </c>
      <c r="DP173" s="23" t="s">
        <v>849</v>
      </c>
      <c r="DQ173" s="57"/>
      <c r="DR173" s="57"/>
      <c r="DS173" s="57"/>
      <c r="DT173" s="23" t="s">
        <v>854</v>
      </c>
      <c r="DU173" s="57"/>
      <c r="DV173" s="23" t="s">
        <v>849</v>
      </c>
      <c r="DW173" s="23" t="s">
        <v>854</v>
      </c>
      <c r="DX173" s="57"/>
      <c r="DY173" s="23" t="s">
        <v>849</v>
      </c>
      <c r="DZ173" s="23" t="s">
        <v>854</v>
      </c>
      <c r="EA173" s="56"/>
      <c r="EB173" s="57"/>
      <c r="EC173" s="57"/>
      <c r="ED173" s="23"/>
      <c r="EE173" s="57"/>
      <c r="EF173" s="57"/>
      <c r="EG173" s="57"/>
      <c r="EH173" s="23">
        <v>533</v>
      </c>
      <c r="EI173" s="23"/>
      <c r="EJ173" s="23" t="s">
        <v>1182</v>
      </c>
      <c r="EK173" s="23"/>
    </row>
    <row r="174" spans="2:141" s="127" customFormat="1">
      <c r="B174" s="132" t="s">
        <v>1204</v>
      </c>
      <c r="C174" s="23" t="s">
        <v>1205</v>
      </c>
      <c r="D174" s="23" t="s">
        <v>155</v>
      </c>
      <c r="E174" s="23" t="s">
        <v>846</v>
      </c>
      <c r="F174" s="23" t="s">
        <v>847</v>
      </c>
      <c r="G174" s="23"/>
      <c r="H174" s="23" t="s">
        <v>848</v>
      </c>
      <c r="I174" s="58">
        <v>0</v>
      </c>
      <c r="J174" s="58">
        <v>0</v>
      </c>
      <c r="K174" s="58">
        <v>1</v>
      </c>
      <c r="L174" s="58">
        <v>0</v>
      </c>
      <c r="M174" s="176"/>
      <c r="N174" s="23" t="s">
        <v>849</v>
      </c>
      <c r="O174" s="23" t="s">
        <v>850</v>
      </c>
      <c r="P174" s="23" t="s">
        <v>863</v>
      </c>
      <c r="Q174" s="56">
        <v>45740</v>
      </c>
      <c r="R174" s="133">
        <v>45768</v>
      </c>
      <c r="S174" s="133">
        <v>46798</v>
      </c>
      <c r="T174" s="133" t="s">
        <v>848</v>
      </c>
      <c r="U174" s="133">
        <v>46833</v>
      </c>
      <c r="V174" s="133" t="s">
        <v>848</v>
      </c>
      <c r="W174" s="55">
        <v>77.827629677175977</v>
      </c>
      <c r="X174" s="55">
        <v>20.863812713294852</v>
      </c>
      <c r="Y174" s="55">
        <v>1.1456039518051899</v>
      </c>
      <c r="Z174" s="55">
        <v>1.1231411300880136</v>
      </c>
      <c r="AA174" s="55">
        <v>1.0093588584212403</v>
      </c>
      <c r="AB174" s="55">
        <v>0</v>
      </c>
      <c r="AC174" s="55">
        <v>0</v>
      </c>
      <c r="AD174" s="59">
        <f t="shared" si="12"/>
        <v>24.141916653609297</v>
      </c>
      <c r="AE174" s="55">
        <v>1.8328497664642789</v>
      </c>
      <c r="AF174" s="55"/>
      <c r="AG174" s="55"/>
      <c r="AH174" s="55"/>
      <c r="AI174" s="59">
        <f t="shared" si="13"/>
        <v>101.96954633078528</v>
      </c>
      <c r="AJ174" s="55">
        <v>1.8328497664642789</v>
      </c>
      <c r="AK174" s="55">
        <v>85.320950807558802</v>
      </c>
      <c r="AL174" s="55">
        <v>22.87260122854795</v>
      </c>
      <c r="AM174" s="55">
        <v>1.281021909555752</v>
      </c>
      <c r="AN174" s="55">
        <v>1.2810219105448999</v>
      </c>
      <c r="AO174" s="55">
        <v>1.174270084296217</v>
      </c>
      <c r="AP174" s="55">
        <v>0</v>
      </c>
      <c r="AQ174" s="55">
        <v>0</v>
      </c>
      <c r="AR174" s="59">
        <f t="shared" si="14"/>
        <v>26.608915132944819</v>
      </c>
      <c r="AS174" s="55">
        <v>2.2184498222181848</v>
      </c>
      <c r="AT174" s="55"/>
      <c r="AU174" s="55"/>
      <c r="AV174" s="55"/>
      <c r="AW174" s="59">
        <f t="shared" si="15"/>
        <v>111.92986594050362</v>
      </c>
      <c r="AX174" s="55"/>
      <c r="AY174" s="55"/>
      <c r="AZ174" s="55"/>
      <c r="BA174" s="55"/>
      <c r="BB174" s="55"/>
      <c r="BC174" s="55"/>
      <c r="BD174" s="55"/>
      <c r="BE174" s="55"/>
      <c r="BF174" s="59">
        <f t="shared" si="16"/>
        <v>0</v>
      </c>
      <c r="BG174" s="55"/>
      <c r="BH174" s="55"/>
      <c r="BI174" s="55"/>
      <c r="BJ174" s="55"/>
      <c r="BK174" s="59">
        <f t="shared" si="17"/>
        <v>0</v>
      </c>
      <c r="BL174" s="55"/>
      <c r="BM174" s="23" t="s">
        <v>852</v>
      </c>
      <c r="BN174" s="23" t="s">
        <v>174</v>
      </c>
      <c r="BO174" s="23" t="s">
        <v>569</v>
      </c>
      <c r="BP174" s="23" t="s">
        <v>386</v>
      </c>
      <c r="BQ174" s="23" t="s">
        <v>853</v>
      </c>
      <c r="BR174" s="23"/>
      <c r="BS174" s="57"/>
      <c r="BT174" s="135" t="s">
        <v>154</v>
      </c>
      <c r="BU174" s="58">
        <v>1</v>
      </c>
      <c r="BV174" s="57">
        <v>85</v>
      </c>
      <c r="BW174" s="57">
        <v>0</v>
      </c>
      <c r="BX174" s="57">
        <v>0</v>
      </c>
      <c r="BY174" s="57">
        <v>0</v>
      </c>
      <c r="BZ174" s="57">
        <v>0</v>
      </c>
      <c r="CA174" s="57">
        <v>0</v>
      </c>
      <c r="CB174" s="67">
        <v>85</v>
      </c>
      <c r="CC174" s="134"/>
      <c r="CD174" s="134"/>
      <c r="CE174" s="57"/>
      <c r="CF174" s="57"/>
      <c r="CG174" s="57"/>
      <c r="CH174" s="57"/>
      <c r="CI174" s="57"/>
      <c r="CJ174" s="57"/>
      <c r="CK174" s="67"/>
      <c r="CL174" s="23"/>
      <c r="CM174" s="23"/>
      <c r="CN174" s="23"/>
      <c r="CO174" s="23"/>
      <c r="CP174" s="23"/>
      <c r="CQ174" s="23"/>
      <c r="CR174" s="57"/>
      <c r="CS174" s="134"/>
      <c r="CT174" s="58"/>
      <c r="CU174" s="57"/>
      <c r="CV174" s="57"/>
      <c r="CW174" s="57"/>
      <c r="CX174" s="57"/>
      <c r="CY174" s="57"/>
      <c r="CZ174" s="57"/>
      <c r="DA174" s="67"/>
      <c r="DB174" s="23"/>
      <c r="DC174" s="23"/>
      <c r="DD174" s="57"/>
      <c r="DE174" s="57"/>
      <c r="DF174" s="57"/>
      <c r="DG174" s="57"/>
      <c r="DH174" s="57"/>
      <c r="DI174" s="57"/>
      <c r="DJ174" s="67"/>
      <c r="DK174" s="23" t="s">
        <v>849</v>
      </c>
      <c r="DL174" s="55">
        <v>0</v>
      </c>
      <c r="DM174" s="55">
        <v>77.827629677175977</v>
      </c>
      <c r="DN174" s="55">
        <v>24.141916653609297</v>
      </c>
      <c r="DO174" s="59">
        <v>101.96954633078528</v>
      </c>
      <c r="DP174" s="23" t="s">
        <v>849</v>
      </c>
      <c r="DQ174" s="57"/>
      <c r="DR174" s="57"/>
      <c r="DS174" s="57"/>
      <c r="DT174" s="23" t="s">
        <v>854</v>
      </c>
      <c r="DU174" s="57"/>
      <c r="DV174" s="23" t="s">
        <v>849</v>
      </c>
      <c r="DW174" s="23" t="s">
        <v>854</v>
      </c>
      <c r="DX174" s="57"/>
      <c r="DY174" s="23" t="s">
        <v>849</v>
      </c>
      <c r="DZ174" s="23" t="s">
        <v>854</v>
      </c>
      <c r="EA174" s="56"/>
      <c r="EB174" s="57"/>
      <c r="EC174" s="57"/>
      <c r="ED174" s="23"/>
      <c r="EE174" s="57"/>
      <c r="EF174" s="57"/>
      <c r="EG174" s="57"/>
      <c r="EH174" s="23">
        <v>532</v>
      </c>
      <c r="EI174" s="23"/>
      <c r="EJ174" s="23" t="s">
        <v>1182</v>
      </c>
      <c r="EK174" s="23"/>
    </row>
    <row r="175" spans="2:141" s="127" customFormat="1">
      <c r="B175" s="132" t="s">
        <v>1206</v>
      </c>
      <c r="C175" s="23" t="s">
        <v>1207</v>
      </c>
      <c r="D175" s="23" t="s">
        <v>155</v>
      </c>
      <c r="E175" s="23" t="s">
        <v>846</v>
      </c>
      <c r="F175" s="23" t="s">
        <v>847</v>
      </c>
      <c r="G175" s="23"/>
      <c r="H175" s="23" t="s">
        <v>848</v>
      </c>
      <c r="I175" s="58">
        <v>0</v>
      </c>
      <c r="J175" s="58">
        <v>0</v>
      </c>
      <c r="K175" s="58">
        <v>1</v>
      </c>
      <c r="L175" s="58">
        <v>0</v>
      </c>
      <c r="M175" s="176"/>
      <c r="N175" s="23" t="s">
        <v>849</v>
      </c>
      <c r="O175" s="23" t="s">
        <v>850</v>
      </c>
      <c r="P175" s="23" t="s">
        <v>863</v>
      </c>
      <c r="Q175" s="56">
        <v>45740</v>
      </c>
      <c r="R175" s="133">
        <v>45754</v>
      </c>
      <c r="S175" s="133">
        <v>46675</v>
      </c>
      <c r="T175" s="133" t="s">
        <v>848</v>
      </c>
      <c r="U175" s="133">
        <v>46771</v>
      </c>
      <c r="V175" s="133" t="s">
        <v>848</v>
      </c>
      <c r="W175" s="55">
        <v>93.893072331400617</v>
      </c>
      <c r="X175" s="55">
        <v>9.4492564877177685</v>
      </c>
      <c r="Y175" s="55">
        <v>0.10379677898747505</v>
      </c>
      <c r="Z175" s="55">
        <v>5.9360903167479766E-2</v>
      </c>
      <c r="AA175" s="55">
        <v>0</v>
      </c>
      <c r="AB175" s="55">
        <v>0</v>
      </c>
      <c r="AC175" s="55">
        <v>0</v>
      </c>
      <c r="AD175" s="59">
        <f t="shared" si="12"/>
        <v>9.6124141698727232</v>
      </c>
      <c r="AE175" s="55">
        <v>3.0186480339588244</v>
      </c>
      <c r="AF175" s="55"/>
      <c r="AG175" s="55"/>
      <c r="AH175" s="55"/>
      <c r="AI175" s="59">
        <f t="shared" si="13"/>
        <v>103.50548650127334</v>
      </c>
      <c r="AJ175" s="55">
        <v>3.0186480339588244</v>
      </c>
      <c r="AK175" s="55">
        <v>102.93319016379272</v>
      </c>
      <c r="AL175" s="55">
        <v>10.35904024445715</v>
      </c>
      <c r="AM175" s="55">
        <v>0.11606624419787488</v>
      </c>
      <c r="AN175" s="55">
        <v>6.7705309288527915E-2</v>
      </c>
      <c r="AO175" s="55">
        <v>0</v>
      </c>
      <c r="AP175" s="55">
        <v>0</v>
      </c>
      <c r="AQ175" s="55">
        <v>0</v>
      </c>
      <c r="AR175" s="59">
        <f t="shared" si="14"/>
        <v>10.542811797943552</v>
      </c>
      <c r="AS175" s="55">
        <v>3.6537196429327432</v>
      </c>
      <c r="AT175" s="55"/>
      <c r="AU175" s="55"/>
      <c r="AV175" s="55"/>
      <c r="AW175" s="59">
        <f t="shared" si="15"/>
        <v>113.47600196173627</v>
      </c>
      <c r="AX175" s="55"/>
      <c r="AY175" s="55"/>
      <c r="AZ175" s="55"/>
      <c r="BA175" s="55"/>
      <c r="BB175" s="55"/>
      <c r="BC175" s="55"/>
      <c r="BD175" s="55"/>
      <c r="BE175" s="55"/>
      <c r="BF175" s="59">
        <f t="shared" si="16"/>
        <v>0</v>
      </c>
      <c r="BG175" s="55"/>
      <c r="BH175" s="55"/>
      <c r="BI175" s="55"/>
      <c r="BJ175" s="55"/>
      <c r="BK175" s="59">
        <f t="shared" si="17"/>
        <v>0</v>
      </c>
      <c r="BL175" s="55"/>
      <c r="BM175" s="23" t="s">
        <v>852</v>
      </c>
      <c r="BN175" s="23" t="s">
        <v>174</v>
      </c>
      <c r="BO175" s="23" t="s">
        <v>569</v>
      </c>
      <c r="BP175" s="23" t="s">
        <v>386</v>
      </c>
      <c r="BQ175" s="23" t="s">
        <v>853</v>
      </c>
      <c r="BR175" s="23"/>
      <c r="BS175" s="57"/>
      <c r="BT175" s="135" t="s">
        <v>154</v>
      </c>
      <c r="BU175" s="58">
        <v>1</v>
      </c>
      <c r="BV175" s="57">
        <v>21.58</v>
      </c>
      <c r="BW175" s="57">
        <v>0</v>
      </c>
      <c r="BX175" s="57">
        <v>0</v>
      </c>
      <c r="BY175" s="57">
        <v>0</v>
      </c>
      <c r="BZ175" s="57">
        <v>0</v>
      </c>
      <c r="CA175" s="57">
        <v>0</v>
      </c>
      <c r="CB175" s="67">
        <v>21.58</v>
      </c>
      <c r="CC175" s="134"/>
      <c r="CD175" s="134"/>
      <c r="CE175" s="57"/>
      <c r="CF175" s="57"/>
      <c r="CG175" s="57"/>
      <c r="CH175" s="57"/>
      <c r="CI175" s="57"/>
      <c r="CJ175" s="57"/>
      <c r="CK175" s="67"/>
      <c r="CL175" s="23"/>
      <c r="CM175" s="23"/>
      <c r="CN175" s="23"/>
      <c r="CO175" s="23"/>
      <c r="CP175" s="23"/>
      <c r="CQ175" s="23"/>
      <c r="CR175" s="57"/>
      <c r="CS175" s="134"/>
      <c r="CT175" s="58"/>
      <c r="CU175" s="57"/>
      <c r="CV175" s="57"/>
      <c r="CW175" s="57"/>
      <c r="CX175" s="57"/>
      <c r="CY175" s="57"/>
      <c r="CZ175" s="57"/>
      <c r="DA175" s="67"/>
      <c r="DB175" s="23"/>
      <c r="DC175" s="23"/>
      <c r="DD175" s="57"/>
      <c r="DE175" s="57"/>
      <c r="DF175" s="57"/>
      <c r="DG175" s="57"/>
      <c r="DH175" s="57"/>
      <c r="DI175" s="57"/>
      <c r="DJ175" s="67"/>
      <c r="DK175" s="23" t="s">
        <v>849</v>
      </c>
      <c r="DL175" s="55">
        <v>0</v>
      </c>
      <c r="DM175" s="55">
        <v>93.893072331400617</v>
      </c>
      <c r="DN175" s="55">
        <v>9.6124141698727232</v>
      </c>
      <c r="DO175" s="59">
        <v>103.50548650127334</v>
      </c>
      <c r="DP175" s="23" t="s">
        <v>849</v>
      </c>
      <c r="DQ175" s="57"/>
      <c r="DR175" s="57"/>
      <c r="DS175" s="57"/>
      <c r="DT175" s="23" t="s">
        <v>854</v>
      </c>
      <c r="DU175" s="57"/>
      <c r="DV175" s="23" t="s">
        <v>849</v>
      </c>
      <c r="DW175" s="23" t="s">
        <v>854</v>
      </c>
      <c r="DX175" s="57"/>
      <c r="DY175" s="23" t="s">
        <v>849</v>
      </c>
      <c r="DZ175" s="23" t="s">
        <v>854</v>
      </c>
      <c r="EA175" s="56"/>
      <c r="EB175" s="57"/>
      <c r="EC175" s="57"/>
      <c r="ED175" s="23"/>
      <c r="EE175" s="57"/>
      <c r="EF175" s="57"/>
      <c r="EG175" s="57"/>
      <c r="EH175" s="23">
        <v>532</v>
      </c>
      <c r="EI175" s="23"/>
      <c r="EJ175" s="23" t="s">
        <v>1182</v>
      </c>
      <c r="EK175" s="23"/>
    </row>
    <row r="176" spans="2:141" s="127" customFormat="1">
      <c r="B176" s="132" t="s">
        <v>1208</v>
      </c>
      <c r="C176" s="23" t="s">
        <v>1209</v>
      </c>
      <c r="D176" s="23" t="s">
        <v>155</v>
      </c>
      <c r="E176" s="23" t="s">
        <v>846</v>
      </c>
      <c r="F176" s="23" t="s">
        <v>847</v>
      </c>
      <c r="G176" s="23"/>
      <c r="H176" s="23" t="s">
        <v>848</v>
      </c>
      <c r="I176" s="58">
        <v>0</v>
      </c>
      <c r="J176" s="58">
        <v>0</v>
      </c>
      <c r="K176" s="58">
        <v>1</v>
      </c>
      <c r="L176" s="58">
        <v>0</v>
      </c>
      <c r="M176" s="176"/>
      <c r="N176" s="23" t="s">
        <v>849</v>
      </c>
      <c r="O176" s="23" t="s">
        <v>850</v>
      </c>
      <c r="P176" s="23" t="s">
        <v>851</v>
      </c>
      <c r="Q176" s="56">
        <v>46745</v>
      </c>
      <c r="R176" s="133">
        <v>46840</v>
      </c>
      <c r="S176" s="133">
        <v>47752</v>
      </c>
      <c r="T176" s="133" t="s">
        <v>848</v>
      </c>
      <c r="U176" s="133">
        <v>47938</v>
      </c>
      <c r="V176" s="133" t="s">
        <v>848</v>
      </c>
      <c r="W176" s="55">
        <v>0.36043556035420032</v>
      </c>
      <c r="X176" s="55">
        <v>0</v>
      </c>
      <c r="Y176" s="55">
        <v>0</v>
      </c>
      <c r="Z176" s="55">
        <v>2.1461322787117525</v>
      </c>
      <c r="AA176" s="55">
        <v>4.292264557423505</v>
      </c>
      <c r="AB176" s="55">
        <v>6.438396836135257</v>
      </c>
      <c r="AC176" s="55">
        <v>8.58452911484701</v>
      </c>
      <c r="AD176" s="59">
        <f t="shared" si="12"/>
        <v>21.461322787117524</v>
      </c>
      <c r="AE176" s="55">
        <v>0</v>
      </c>
      <c r="AF176" s="55"/>
      <c r="AG176" s="55"/>
      <c r="AH176" s="55"/>
      <c r="AI176" s="59">
        <f t="shared" si="13"/>
        <v>21.821758347471725</v>
      </c>
      <c r="AJ176" s="55">
        <v>0</v>
      </c>
      <c r="AK176" s="55">
        <v>0.39513865245332369</v>
      </c>
      <c r="AL176" s="55">
        <v>0</v>
      </c>
      <c r="AM176" s="55">
        <v>0</v>
      </c>
      <c r="AN176" s="55">
        <v>2.447815682559829</v>
      </c>
      <c r="AO176" s="55">
        <v>4.993543992422051</v>
      </c>
      <c r="AP176" s="55">
        <v>7.6401223084057381</v>
      </c>
      <c r="AQ176" s="55">
        <v>10.390566339431805</v>
      </c>
      <c r="AR176" s="59">
        <f t="shared" si="14"/>
        <v>25.472048322819425</v>
      </c>
      <c r="AS176" s="55">
        <v>0</v>
      </c>
      <c r="AT176" s="55"/>
      <c r="AU176" s="55"/>
      <c r="AV176" s="55"/>
      <c r="AW176" s="59">
        <f t="shared" si="15"/>
        <v>25.867186975272748</v>
      </c>
      <c r="AX176" s="55"/>
      <c r="AY176" s="55"/>
      <c r="AZ176" s="55"/>
      <c r="BA176" s="55"/>
      <c r="BB176" s="55"/>
      <c r="BC176" s="55"/>
      <c r="BD176" s="55"/>
      <c r="BE176" s="55"/>
      <c r="BF176" s="59">
        <f t="shared" si="16"/>
        <v>0</v>
      </c>
      <c r="BG176" s="55"/>
      <c r="BH176" s="55"/>
      <c r="BI176" s="55"/>
      <c r="BJ176" s="55"/>
      <c r="BK176" s="59">
        <f t="shared" si="17"/>
        <v>0</v>
      </c>
      <c r="BL176" s="55"/>
      <c r="BM176" s="23" t="s">
        <v>852</v>
      </c>
      <c r="BN176" s="23" t="s">
        <v>174</v>
      </c>
      <c r="BO176" s="23" t="s">
        <v>569</v>
      </c>
      <c r="BP176" s="23" t="s">
        <v>386</v>
      </c>
      <c r="BQ176" s="23" t="s">
        <v>853</v>
      </c>
      <c r="BR176" s="23"/>
      <c r="BS176" s="57"/>
      <c r="BT176" s="135" t="s">
        <v>154</v>
      </c>
      <c r="BU176" s="58">
        <v>1</v>
      </c>
      <c r="BV176" s="57">
        <v>0</v>
      </c>
      <c r="BW176" s="57">
        <v>0</v>
      </c>
      <c r="BX176" s="57">
        <v>0</v>
      </c>
      <c r="BY176" s="57">
        <v>0</v>
      </c>
      <c r="BZ176" s="57">
        <v>0</v>
      </c>
      <c r="CA176" s="57">
        <v>45</v>
      </c>
      <c r="CB176" s="67">
        <v>45</v>
      </c>
      <c r="CC176" s="134"/>
      <c r="CD176" s="134"/>
      <c r="CE176" s="57"/>
      <c r="CF176" s="57"/>
      <c r="CG176" s="57"/>
      <c r="CH176" s="57"/>
      <c r="CI176" s="57"/>
      <c r="CJ176" s="57"/>
      <c r="CK176" s="67"/>
      <c r="CL176" s="23"/>
      <c r="CM176" s="23"/>
      <c r="CN176" s="23"/>
      <c r="CO176" s="23"/>
      <c r="CP176" s="23"/>
      <c r="CQ176" s="23"/>
      <c r="CR176" s="57"/>
      <c r="CS176" s="134"/>
      <c r="CT176" s="58"/>
      <c r="CU176" s="57"/>
      <c r="CV176" s="57"/>
      <c r="CW176" s="57"/>
      <c r="CX176" s="57"/>
      <c r="CY176" s="57"/>
      <c r="CZ176" s="57"/>
      <c r="DA176" s="67"/>
      <c r="DB176" s="23"/>
      <c r="DC176" s="23"/>
      <c r="DD176" s="57"/>
      <c r="DE176" s="57"/>
      <c r="DF176" s="57"/>
      <c r="DG176" s="57"/>
      <c r="DH176" s="57"/>
      <c r="DI176" s="57"/>
      <c r="DJ176" s="67"/>
      <c r="DK176" s="23" t="s">
        <v>849</v>
      </c>
      <c r="DL176" s="55">
        <v>0</v>
      </c>
      <c r="DM176" s="55">
        <v>0.36043556035420032</v>
      </c>
      <c r="DN176" s="55">
        <v>21.461322787117524</v>
      </c>
      <c r="DO176" s="59">
        <v>21.821758347471725</v>
      </c>
      <c r="DP176" s="23" t="s">
        <v>849</v>
      </c>
      <c r="DQ176" s="57"/>
      <c r="DR176" s="57"/>
      <c r="DS176" s="57"/>
      <c r="DT176" s="23" t="s">
        <v>854</v>
      </c>
      <c r="DU176" s="57"/>
      <c r="DV176" s="23" t="s">
        <v>849</v>
      </c>
      <c r="DW176" s="23" t="s">
        <v>854</v>
      </c>
      <c r="DX176" s="57"/>
      <c r="DY176" s="23" t="s">
        <v>849</v>
      </c>
      <c r="DZ176" s="23" t="s">
        <v>854</v>
      </c>
      <c r="EA176" s="56"/>
      <c r="EB176" s="57"/>
      <c r="EC176" s="57"/>
      <c r="ED176" s="23"/>
      <c r="EE176" s="57"/>
      <c r="EF176" s="57"/>
      <c r="EG176" s="57"/>
      <c r="EH176" s="23">
        <v>533</v>
      </c>
      <c r="EI176" s="23"/>
      <c r="EJ176" s="23" t="s">
        <v>1182</v>
      </c>
      <c r="EK176" s="23"/>
    </row>
    <row r="177" spans="2:141" s="127" customFormat="1">
      <c r="B177" s="132" t="s">
        <v>1210</v>
      </c>
      <c r="C177" s="23" t="s">
        <v>1211</v>
      </c>
      <c r="D177" s="23" t="s">
        <v>155</v>
      </c>
      <c r="E177" s="23" t="s">
        <v>846</v>
      </c>
      <c r="F177" s="23" t="s">
        <v>847</v>
      </c>
      <c r="G177" s="23"/>
      <c r="H177" s="23" t="s">
        <v>848</v>
      </c>
      <c r="I177" s="58">
        <v>0</v>
      </c>
      <c r="J177" s="58">
        <v>0</v>
      </c>
      <c r="K177" s="58">
        <v>1</v>
      </c>
      <c r="L177" s="58">
        <v>0</v>
      </c>
      <c r="M177" s="176"/>
      <c r="N177" s="23" t="s">
        <v>849</v>
      </c>
      <c r="O177" s="23" t="s">
        <v>850</v>
      </c>
      <c r="P177" s="23" t="s">
        <v>863</v>
      </c>
      <c r="Q177" s="56">
        <v>46804</v>
      </c>
      <c r="R177" s="133">
        <v>46904</v>
      </c>
      <c r="S177" s="133">
        <v>48008</v>
      </c>
      <c r="T177" s="133" t="s">
        <v>848</v>
      </c>
      <c r="U177" s="133">
        <v>48158</v>
      </c>
      <c r="V177" s="133" t="s">
        <v>848</v>
      </c>
      <c r="W177" s="55">
        <v>1.6537859078650914</v>
      </c>
      <c r="X177" s="55">
        <v>0</v>
      </c>
      <c r="Y177" s="55">
        <v>0</v>
      </c>
      <c r="Z177" s="55">
        <v>4.9963410063277083</v>
      </c>
      <c r="AA177" s="55">
        <v>9.9926820126554166</v>
      </c>
      <c r="AB177" s="55">
        <v>14.989023018983122</v>
      </c>
      <c r="AC177" s="55">
        <v>19.985364025310833</v>
      </c>
      <c r="AD177" s="59">
        <f t="shared" si="12"/>
        <v>49.963410063277081</v>
      </c>
      <c r="AE177" s="55">
        <v>0</v>
      </c>
      <c r="AF177" s="55"/>
      <c r="AG177" s="55"/>
      <c r="AH177" s="55"/>
      <c r="AI177" s="59">
        <f t="shared" si="13"/>
        <v>51.617195971142174</v>
      </c>
      <c r="AJ177" s="55">
        <v>0</v>
      </c>
      <c r="AK177" s="55">
        <v>1.8130140501063174</v>
      </c>
      <c r="AL177" s="55">
        <v>0</v>
      </c>
      <c r="AM177" s="55">
        <v>0</v>
      </c>
      <c r="AN177" s="55">
        <v>5.6986803618866553</v>
      </c>
      <c r="AO177" s="55">
        <v>11.625307938248778</v>
      </c>
      <c r="AP177" s="55">
        <v>17.786721145520627</v>
      </c>
      <c r="AQ177" s="55">
        <v>24.189940757908055</v>
      </c>
      <c r="AR177" s="59">
        <f t="shared" si="14"/>
        <v>59.300650203564111</v>
      </c>
      <c r="AS177" s="55">
        <v>0</v>
      </c>
      <c r="AT177" s="55"/>
      <c r="AU177" s="55"/>
      <c r="AV177" s="55"/>
      <c r="AW177" s="59">
        <f t="shared" si="15"/>
        <v>61.113664253670429</v>
      </c>
      <c r="AX177" s="55"/>
      <c r="AY177" s="55"/>
      <c r="AZ177" s="55"/>
      <c r="BA177" s="55"/>
      <c r="BB177" s="55"/>
      <c r="BC177" s="55"/>
      <c r="BD177" s="55"/>
      <c r="BE177" s="55"/>
      <c r="BF177" s="59">
        <f t="shared" si="16"/>
        <v>0</v>
      </c>
      <c r="BG177" s="55"/>
      <c r="BH177" s="55"/>
      <c r="BI177" s="55"/>
      <c r="BJ177" s="55"/>
      <c r="BK177" s="59">
        <f t="shared" si="17"/>
        <v>0</v>
      </c>
      <c r="BL177" s="55"/>
      <c r="BM177" s="23" t="s">
        <v>852</v>
      </c>
      <c r="BN177" s="23" t="s">
        <v>174</v>
      </c>
      <c r="BO177" s="23" t="s">
        <v>569</v>
      </c>
      <c r="BP177" s="23" t="s">
        <v>386</v>
      </c>
      <c r="BQ177" s="23" t="s">
        <v>853</v>
      </c>
      <c r="BR177" s="23"/>
      <c r="BS177" s="57"/>
      <c r="BT177" s="135" t="s">
        <v>154</v>
      </c>
      <c r="BU177" s="58">
        <v>1</v>
      </c>
      <c r="BV177" s="57">
        <v>0</v>
      </c>
      <c r="BW177" s="57">
        <v>0</v>
      </c>
      <c r="BX177" s="57">
        <v>0</v>
      </c>
      <c r="BY177" s="57">
        <v>0</v>
      </c>
      <c r="BZ177" s="57">
        <v>120</v>
      </c>
      <c r="CA177" s="57">
        <v>0</v>
      </c>
      <c r="CB177" s="67">
        <v>120</v>
      </c>
      <c r="CC177" s="134"/>
      <c r="CD177" s="134"/>
      <c r="CE177" s="57"/>
      <c r="CF177" s="57"/>
      <c r="CG177" s="57"/>
      <c r="CH177" s="57"/>
      <c r="CI177" s="57"/>
      <c r="CJ177" s="57"/>
      <c r="CK177" s="67"/>
      <c r="CL177" s="23"/>
      <c r="CM177" s="23"/>
      <c r="CN177" s="23"/>
      <c r="CO177" s="23"/>
      <c r="CP177" s="23"/>
      <c r="CQ177" s="23"/>
      <c r="CR177" s="57"/>
      <c r="CS177" s="134"/>
      <c r="CT177" s="58"/>
      <c r="CU177" s="57"/>
      <c r="CV177" s="57"/>
      <c r="CW177" s="57"/>
      <c r="CX177" s="57"/>
      <c r="CY177" s="57"/>
      <c r="CZ177" s="57"/>
      <c r="DA177" s="67"/>
      <c r="DB177" s="23"/>
      <c r="DC177" s="23"/>
      <c r="DD177" s="57"/>
      <c r="DE177" s="57"/>
      <c r="DF177" s="57"/>
      <c r="DG177" s="57"/>
      <c r="DH177" s="57"/>
      <c r="DI177" s="57"/>
      <c r="DJ177" s="67"/>
      <c r="DK177" s="23" t="s">
        <v>849</v>
      </c>
      <c r="DL177" s="55">
        <v>0</v>
      </c>
      <c r="DM177" s="55">
        <v>1.6537859078650914</v>
      </c>
      <c r="DN177" s="55">
        <v>49.963410063277081</v>
      </c>
      <c r="DO177" s="59">
        <v>51.617195971142174</v>
      </c>
      <c r="DP177" s="23" t="s">
        <v>849</v>
      </c>
      <c r="DQ177" s="57"/>
      <c r="DR177" s="57"/>
      <c r="DS177" s="57"/>
      <c r="DT177" s="23" t="s">
        <v>854</v>
      </c>
      <c r="DU177" s="57"/>
      <c r="DV177" s="23" t="s">
        <v>849</v>
      </c>
      <c r="DW177" s="23" t="s">
        <v>854</v>
      </c>
      <c r="DX177" s="57"/>
      <c r="DY177" s="23" t="s">
        <v>849</v>
      </c>
      <c r="DZ177" s="23" t="s">
        <v>854</v>
      </c>
      <c r="EA177" s="56"/>
      <c r="EB177" s="57"/>
      <c r="EC177" s="57"/>
      <c r="ED177" s="23"/>
      <c r="EE177" s="57"/>
      <c r="EF177" s="57"/>
      <c r="EG177" s="57"/>
      <c r="EH177" s="23">
        <v>532</v>
      </c>
      <c r="EI177" s="23"/>
      <c r="EJ177" s="23" t="s">
        <v>1182</v>
      </c>
      <c r="EK177" s="23"/>
    </row>
    <row r="178" spans="2:141" s="127" customFormat="1">
      <c r="B178" s="132" t="s">
        <v>1212</v>
      </c>
      <c r="C178" s="23" t="s">
        <v>1213</v>
      </c>
      <c r="D178" s="23" t="s">
        <v>155</v>
      </c>
      <c r="E178" s="23" t="s">
        <v>846</v>
      </c>
      <c r="F178" s="23" t="s">
        <v>847</v>
      </c>
      <c r="G178" s="23"/>
      <c r="H178" s="23" t="s">
        <v>848</v>
      </c>
      <c r="I178" s="58">
        <v>0</v>
      </c>
      <c r="J178" s="58">
        <v>0</v>
      </c>
      <c r="K178" s="58">
        <v>0</v>
      </c>
      <c r="L178" s="58">
        <v>1</v>
      </c>
      <c r="M178" s="176"/>
      <c r="N178" s="23" t="s">
        <v>849</v>
      </c>
      <c r="O178" s="23" t="s">
        <v>850</v>
      </c>
      <c r="P178" s="23" t="s">
        <v>851</v>
      </c>
      <c r="Q178" s="56">
        <v>46798</v>
      </c>
      <c r="R178" s="133">
        <v>46864</v>
      </c>
      <c r="S178" s="133">
        <v>47619</v>
      </c>
      <c r="T178" s="133" t="s">
        <v>848</v>
      </c>
      <c r="U178" s="133">
        <v>47729</v>
      </c>
      <c r="V178" s="133" t="s">
        <v>848</v>
      </c>
      <c r="W178" s="55">
        <v>0.16929855277118971</v>
      </c>
      <c r="X178" s="55">
        <v>0.9905463019324956</v>
      </c>
      <c r="Y178" s="55">
        <v>2.1588637759560587</v>
      </c>
      <c r="Z178" s="55">
        <v>2.1165331133644218</v>
      </c>
      <c r="AA178" s="55">
        <v>0.44245315496053716</v>
      </c>
      <c r="AB178" s="55">
        <v>2.6882754325781466E-2</v>
      </c>
      <c r="AC178" s="55">
        <v>1.3177821196005792E-2</v>
      </c>
      <c r="AD178" s="59">
        <f t="shared" si="12"/>
        <v>5.7484569217353005</v>
      </c>
      <c r="AE178" s="55">
        <v>0.44242831539646221</v>
      </c>
      <c r="AF178" s="55"/>
      <c r="AG178" s="55"/>
      <c r="AH178" s="55"/>
      <c r="AI178" s="59">
        <f t="shared" si="13"/>
        <v>5.9177554745064906</v>
      </c>
      <c r="AJ178" s="55">
        <v>0.44242831539646221</v>
      </c>
      <c r="AK178" s="55">
        <v>0.18559878481070696</v>
      </c>
      <c r="AL178" s="55">
        <v>1.0859170791960626</v>
      </c>
      <c r="AM178" s="55">
        <v>2.4140557409811154</v>
      </c>
      <c r="AN178" s="55">
        <v>2.4140557406184269</v>
      </c>
      <c r="AO178" s="55">
        <v>0.51474210508767049</v>
      </c>
      <c r="AP178" s="55">
        <v>3.1900415004409814E-2</v>
      </c>
      <c r="AQ178" s="55">
        <v>1.5950208044545607E-2</v>
      </c>
      <c r="AR178" s="59">
        <f t="shared" si="14"/>
        <v>6.4766212889322308</v>
      </c>
      <c r="AS178" s="55">
        <v>0.53550762075223335</v>
      </c>
      <c r="AT178" s="55"/>
      <c r="AU178" s="55"/>
      <c r="AV178" s="55"/>
      <c r="AW178" s="59">
        <f t="shared" si="15"/>
        <v>6.6622200737429376</v>
      </c>
      <c r="AX178" s="55"/>
      <c r="AY178" s="55"/>
      <c r="AZ178" s="55"/>
      <c r="BA178" s="55"/>
      <c r="BB178" s="55"/>
      <c r="BC178" s="55"/>
      <c r="BD178" s="55"/>
      <c r="BE178" s="55"/>
      <c r="BF178" s="59">
        <f t="shared" si="16"/>
        <v>0</v>
      </c>
      <c r="BG178" s="55"/>
      <c r="BH178" s="55"/>
      <c r="BI178" s="55"/>
      <c r="BJ178" s="55"/>
      <c r="BK178" s="59">
        <f t="shared" si="17"/>
        <v>0</v>
      </c>
      <c r="BL178" s="55"/>
      <c r="BM178" s="23" t="s">
        <v>1131</v>
      </c>
      <c r="BN178" s="23" t="s">
        <v>153</v>
      </c>
      <c r="BO178" s="23" t="s">
        <v>853</v>
      </c>
      <c r="BP178" s="23" t="s">
        <v>853</v>
      </c>
      <c r="BQ178" s="23" t="s">
        <v>853</v>
      </c>
      <c r="BR178" s="23"/>
      <c r="BS178" s="57"/>
      <c r="BT178" s="135" t="s">
        <v>154</v>
      </c>
      <c r="BU178" s="58">
        <v>1</v>
      </c>
      <c r="BV178" s="57">
        <v>0</v>
      </c>
      <c r="BW178" s="57">
        <v>0</v>
      </c>
      <c r="BX178" s="57">
        <v>0</v>
      </c>
      <c r="BY178" s="57">
        <v>0</v>
      </c>
      <c r="BZ178" s="57">
        <v>0</v>
      </c>
      <c r="CA178" s="57">
        <v>0</v>
      </c>
      <c r="CB178" s="67">
        <v>0</v>
      </c>
      <c r="CC178" s="134"/>
      <c r="CD178" s="134"/>
      <c r="CE178" s="57"/>
      <c r="CF178" s="57"/>
      <c r="CG178" s="57"/>
      <c r="CH178" s="57"/>
      <c r="CI178" s="57"/>
      <c r="CJ178" s="57"/>
      <c r="CK178" s="67"/>
      <c r="CL178" s="23"/>
      <c r="CM178" s="23"/>
      <c r="CN178" s="23"/>
      <c r="CO178" s="23"/>
      <c r="CP178" s="23"/>
      <c r="CQ178" s="23"/>
      <c r="CR178" s="57"/>
      <c r="CS178" s="134"/>
      <c r="CT178" s="58"/>
      <c r="CU178" s="57"/>
      <c r="CV178" s="57"/>
      <c r="CW178" s="57"/>
      <c r="CX178" s="57"/>
      <c r="CY178" s="57"/>
      <c r="CZ178" s="57"/>
      <c r="DA178" s="67"/>
      <c r="DB178" s="23"/>
      <c r="DC178" s="23"/>
      <c r="DD178" s="57"/>
      <c r="DE178" s="57"/>
      <c r="DF178" s="57"/>
      <c r="DG178" s="57"/>
      <c r="DH178" s="57"/>
      <c r="DI178" s="57"/>
      <c r="DJ178" s="67"/>
      <c r="DK178" s="23" t="s">
        <v>849</v>
      </c>
      <c r="DL178" s="55">
        <v>0</v>
      </c>
      <c r="DM178" s="55">
        <v>0.16929855277118971</v>
      </c>
      <c r="DN178" s="55">
        <v>5.7484569217353005</v>
      </c>
      <c r="DO178" s="59">
        <v>5.9177554745064906</v>
      </c>
      <c r="DP178" s="23" t="s">
        <v>849</v>
      </c>
      <c r="DQ178" s="57"/>
      <c r="DR178" s="57"/>
      <c r="DS178" s="57"/>
      <c r="DT178" s="23" t="s">
        <v>854</v>
      </c>
      <c r="DU178" s="57"/>
      <c r="DV178" s="23" t="s">
        <v>849</v>
      </c>
      <c r="DW178" s="23" t="s">
        <v>854</v>
      </c>
      <c r="DX178" s="57"/>
      <c r="DY178" s="23" t="s">
        <v>858</v>
      </c>
      <c r="DZ178" s="23" t="s">
        <v>854</v>
      </c>
      <c r="EA178" s="56"/>
      <c r="EB178" s="57"/>
      <c r="EC178" s="57"/>
      <c r="ED178" s="23"/>
      <c r="EE178" s="57"/>
      <c r="EF178" s="57"/>
      <c r="EG178" s="57"/>
      <c r="EH178" s="23">
        <v>2845</v>
      </c>
      <c r="EI178" s="23"/>
      <c r="EJ178" s="23" t="s">
        <v>1132</v>
      </c>
      <c r="EK178" s="23"/>
    </row>
    <row r="179" spans="2:141" s="127" customFormat="1">
      <c r="B179" s="132" t="s">
        <v>1214</v>
      </c>
      <c r="C179" s="23" t="s">
        <v>1215</v>
      </c>
      <c r="D179" s="23" t="s">
        <v>155</v>
      </c>
      <c r="E179" s="23" t="s">
        <v>846</v>
      </c>
      <c r="F179" s="23" t="s">
        <v>847</v>
      </c>
      <c r="G179" s="23"/>
      <c r="H179" s="23" t="s">
        <v>848</v>
      </c>
      <c r="I179" s="58">
        <v>0</v>
      </c>
      <c r="J179" s="58">
        <v>0</v>
      </c>
      <c r="K179" s="58">
        <v>1</v>
      </c>
      <c r="L179" s="58">
        <v>0</v>
      </c>
      <c r="M179" s="176"/>
      <c r="N179" s="23" t="s">
        <v>849</v>
      </c>
      <c r="O179" s="23" t="s">
        <v>850</v>
      </c>
      <c r="P179" s="23" t="s">
        <v>863</v>
      </c>
      <c r="Q179" s="56">
        <v>47080</v>
      </c>
      <c r="R179" s="133">
        <v>47149</v>
      </c>
      <c r="S179" s="133">
        <v>47928</v>
      </c>
      <c r="T179" s="133" t="s">
        <v>848</v>
      </c>
      <c r="U179" s="133">
        <v>48036</v>
      </c>
      <c r="V179" s="133" t="s">
        <v>848</v>
      </c>
      <c r="W179" s="55">
        <v>0.31315323918528581</v>
      </c>
      <c r="X179" s="55">
        <v>0</v>
      </c>
      <c r="Y179" s="55">
        <v>0</v>
      </c>
      <c r="Z179" s="55">
        <v>0</v>
      </c>
      <c r="AA179" s="55">
        <v>3.4677111174027604</v>
      </c>
      <c r="AB179" s="55">
        <v>8.0913259406064402</v>
      </c>
      <c r="AC179" s="55">
        <v>0</v>
      </c>
      <c r="AD179" s="59">
        <f t="shared" si="12"/>
        <v>11.559037058009201</v>
      </c>
      <c r="AE179" s="55">
        <v>0</v>
      </c>
      <c r="AF179" s="55"/>
      <c r="AG179" s="55"/>
      <c r="AH179" s="55"/>
      <c r="AI179" s="59">
        <f t="shared" si="13"/>
        <v>11.872190297194487</v>
      </c>
      <c r="AJ179" s="55">
        <v>0</v>
      </c>
      <c r="AK179" s="55">
        <v>0.34330394265612646</v>
      </c>
      <c r="AL179" s="55">
        <v>0</v>
      </c>
      <c r="AM179" s="55">
        <v>0</v>
      </c>
      <c r="AN179" s="55">
        <v>0</v>
      </c>
      <c r="AO179" s="55">
        <v>4.0342732341167702</v>
      </c>
      <c r="AP179" s="55">
        <v>9.6015702971979131</v>
      </c>
      <c r="AQ179" s="55">
        <v>0</v>
      </c>
      <c r="AR179" s="59">
        <f t="shared" si="14"/>
        <v>13.635843531314684</v>
      </c>
      <c r="AS179" s="55">
        <v>0</v>
      </c>
      <c r="AT179" s="55"/>
      <c r="AU179" s="55"/>
      <c r="AV179" s="55"/>
      <c r="AW179" s="59">
        <f t="shared" si="15"/>
        <v>13.97914747397081</v>
      </c>
      <c r="AX179" s="55"/>
      <c r="AY179" s="55"/>
      <c r="AZ179" s="55"/>
      <c r="BA179" s="55"/>
      <c r="BB179" s="55"/>
      <c r="BC179" s="55"/>
      <c r="BD179" s="55"/>
      <c r="BE179" s="55"/>
      <c r="BF179" s="59">
        <f t="shared" si="16"/>
        <v>0</v>
      </c>
      <c r="BG179" s="55"/>
      <c r="BH179" s="55"/>
      <c r="BI179" s="55"/>
      <c r="BJ179" s="55"/>
      <c r="BK179" s="59">
        <f t="shared" si="17"/>
        <v>0</v>
      </c>
      <c r="BL179" s="55"/>
      <c r="BM179" s="23" t="s">
        <v>852</v>
      </c>
      <c r="BN179" s="23" t="s">
        <v>171</v>
      </c>
      <c r="BO179" s="23" t="s">
        <v>569</v>
      </c>
      <c r="BP179" s="23" t="s">
        <v>386</v>
      </c>
      <c r="BQ179" s="23" t="s">
        <v>853</v>
      </c>
      <c r="BR179" s="23"/>
      <c r="BS179" s="57"/>
      <c r="BT179" s="135" t="s">
        <v>154</v>
      </c>
      <c r="BU179" s="58">
        <v>1</v>
      </c>
      <c r="BV179" s="57">
        <v>0</v>
      </c>
      <c r="BW179" s="57">
        <v>0</v>
      </c>
      <c r="BX179" s="57">
        <v>0</v>
      </c>
      <c r="BY179" s="57">
        <v>0</v>
      </c>
      <c r="BZ179" s="57">
        <v>0</v>
      </c>
      <c r="CA179" s="57">
        <v>91</v>
      </c>
      <c r="CB179" s="67">
        <v>91</v>
      </c>
      <c r="CC179" s="134"/>
      <c r="CD179" s="134"/>
      <c r="CE179" s="57"/>
      <c r="CF179" s="57"/>
      <c r="CG179" s="57"/>
      <c r="CH179" s="57"/>
      <c r="CI179" s="57"/>
      <c r="CJ179" s="57"/>
      <c r="CK179" s="67"/>
      <c r="CL179" s="23"/>
      <c r="CM179" s="23"/>
      <c r="CN179" s="23"/>
      <c r="CO179" s="23"/>
      <c r="CP179" s="23"/>
      <c r="CQ179" s="23"/>
      <c r="CR179" s="57"/>
      <c r="CS179" s="134"/>
      <c r="CT179" s="58"/>
      <c r="CU179" s="57"/>
      <c r="CV179" s="57"/>
      <c r="CW179" s="57"/>
      <c r="CX179" s="57"/>
      <c r="CY179" s="57"/>
      <c r="CZ179" s="57"/>
      <c r="DA179" s="67"/>
      <c r="DB179" s="23"/>
      <c r="DC179" s="23"/>
      <c r="DD179" s="57"/>
      <c r="DE179" s="57"/>
      <c r="DF179" s="57"/>
      <c r="DG179" s="57"/>
      <c r="DH179" s="57"/>
      <c r="DI179" s="57"/>
      <c r="DJ179" s="67"/>
      <c r="DK179" s="23" t="s">
        <v>849</v>
      </c>
      <c r="DL179" s="55">
        <v>0</v>
      </c>
      <c r="DM179" s="55">
        <v>0.31315323918528581</v>
      </c>
      <c r="DN179" s="55">
        <v>11.559037058009201</v>
      </c>
      <c r="DO179" s="59">
        <v>11.872190297194487</v>
      </c>
      <c r="DP179" s="23" t="s">
        <v>849</v>
      </c>
      <c r="DQ179" s="57"/>
      <c r="DR179" s="57"/>
      <c r="DS179" s="57"/>
      <c r="DT179" s="23" t="s">
        <v>854</v>
      </c>
      <c r="DU179" s="57"/>
      <c r="DV179" s="23" t="s">
        <v>849</v>
      </c>
      <c r="DW179" s="23" t="s">
        <v>854</v>
      </c>
      <c r="DX179" s="57"/>
      <c r="DY179" s="23" t="s">
        <v>849</v>
      </c>
      <c r="DZ179" s="23" t="s">
        <v>854</v>
      </c>
      <c r="EA179" s="56"/>
      <c r="EB179" s="57"/>
      <c r="EC179" s="57"/>
      <c r="ED179" s="23"/>
      <c r="EE179" s="57"/>
      <c r="EF179" s="57"/>
      <c r="EG179" s="57"/>
      <c r="EH179" s="23">
        <v>536</v>
      </c>
      <c r="EI179" s="23"/>
      <c r="EJ179" s="23" t="s">
        <v>1216</v>
      </c>
      <c r="EK179" s="23"/>
    </row>
    <row r="180" spans="2:141" s="127" customFormat="1" ht="29.1">
      <c r="B180" s="132" t="s">
        <v>1217</v>
      </c>
      <c r="C180" s="23" t="s">
        <v>1218</v>
      </c>
      <c r="D180" s="23" t="s">
        <v>155</v>
      </c>
      <c r="E180" s="23" t="s">
        <v>846</v>
      </c>
      <c r="F180" s="23" t="s">
        <v>847</v>
      </c>
      <c r="G180" s="23"/>
      <c r="H180" s="23" t="s">
        <v>848</v>
      </c>
      <c r="I180" s="58">
        <v>0</v>
      </c>
      <c r="J180" s="58">
        <v>0</v>
      </c>
      <c r="K180" s="58">
        <v>1</v>
      </c>
      <c r="L180" s="58">
        <v>0</v>
      </c>
      <c r="M180" s="176"/>
      <c r="N180" s="23" t="s">
        <v>849</v>
      </c>
      <c r="O180" s="23" t="s">
        <v>850</v>
      </c>
      <c r="P180" s="23" t="s">
        <v>851</v>
      </c>
      <c r="Q180" s="56">
        <v>47144</v>
      </c>
      <c r="R180" s="133">
        <v>47234</v>
      </c>
      <c r="S180" s="133">
        <v>48059</v>
      </c>
      <c r="T180" s="133" t="s">
        <v>848</v>
      </c>
      <c r="U180" s="133">
        <v>48151</v>
      </c>
      <c r="V180" s="133" t="s">
        <v>848</v>
      </c>
      <c r="W180" s="55">
        <v>5.7038123331456532E-2</v>
      </c>
      <c r="X180" s="55">
        <v>8.6103814927617123E-2</v>
      </c>
      <c r="Y180" s="55">
        <v>0.13931968767435257</v>
      </c>
      <c r="Z180" s="55">
        <v>0.75695018973993589</v>
      </c>
      <c r="AA180" s="55">
        <v>0.74210802852082436</v>
      </c>
      <c r="AB180" s="55">
        <v>0.25761965496756539</v>
      </c>
      <c r="AC180" s="55">
        <v>2.2411237189215848E-2</v>
      </c>
      <c r="AD180" s="59">
        <f t="shared" si="12"/>
        <v>2.0045126130195112</v>
      </c>
      <c r="AE180" s="55">
        <v>0</v>
      </c>
      <c r="AF180" s="55"/>
      <c r="AG180" s="55"/>
      <c r="AH180" s="55"/>
      <c r="AI180" s="59">
        <f t="shared" si="13"/>
        <v>2.0615507363509677</v>
      </c>
      <c r="AJ180" s="55">
        <v>0</v>
      </c>
      <c r="AK180" s="55">
        <v>6.2529810237120162E-2</v>
      </c>
      <c r="AL180" s="55">
        <v>9.4393975356245732E-2</v>
      </c>
      <c r="AM180" s="55">
        <v>0.15578819544231043</v>
      </c>
      <c r="AN180" s="55">
        <v>0.86335523851039997</v>
      </c>
      <c r="AO180" s="55">
        <v>0.86335523777051737</v>
      </c>
      <c r="AP180" s="55">
        <v>0.30570431166261475</v>
      </c>
      <c r="AQ180" s="55">
        <v>2.7126175897120068E-2</v>
      </c>
      <c r="AR180" s="59">
        <f t="shared" si="14"/>
        <v>2.3097231346392082</v>
      </c>
      <c r="AS180" s="55">
        <v>0</v>
      </c>
      <c r="AT180" s="55"/>
      <c r="AU180" s="55"/>
      <c r="AV180" s="55"/>
      <c r="AW180" s="59">
        <f t="shared" si="15"/>
        <v>2.3722529448763283</v>
      </c>
      <c r="AX180" s="55"/>
      <c r="AY180" s="55"/>
      <c r="AZ180" s="55"/>
      <c r="BA180" s="55"/>
      <c r="BB180" s="55"/>
      <c r="BC180" s="55"/>
      <c r="BD180" s="55"/>
      <c r="BE180" s="55"/>
      <c r="BF180" s="59">
        <f t="shared" si="16"/>
        <v>0</v>
      </c>
      <c r="BG180" s="55"/>
      <c r="BH180" s="55"/>
      <c r="BI180" s="55"/>
      <c r="BJ180" s="55"/>
      <c r="BK180" s="59">
        <f t="shared" si="17"/>
        <v>0</v>
      </c>
      <c r="BL180" s="55"/>
      <c r="BM180" s="23" t="s">
        <v>852</v>
      </c>
      <c r="BN180" s="23" t="s">
        <v>214</v>
      </c>
      <c r="BO180" s="23" t="s">
        <v>853</v>
      </c>
      <c r="BP180" s="23" t="s">
        <v>853</v>
      </c>
      <c r="BQ180" s="23" t="s">
        <v>311</v>
      </c>
      <c r="BR180" s="23"/>
      <c r="BS180" s="57"/>
      <c r="BT180" s="135" t="s">
        <v>212</v>
      </c>
      <c r="BU180" s="58">
        <v>1</v>
      </c>
      <c r="BV180" s="57">
        <v>0</v>
      </c>
      <c r="BW180" s="57">
        <v>0</v>
      </c>
      <c r="BX180" s="57">
        <v>0</v>
      </c>
      <c r="BY180" s="57">
        <v>0</v>
      </c>
      <c r="BZ180" s="57">
        <v>0</v>
      </c>
      <c r="CA180" s="57">
        <v>0</v>
      </c>
      <c r="CB180" s="67">
        <v>0</v>
      </c>
      <c r="CC180" s="134"/>
      <c r="CD180" s="134"/>
      <c r="CE180" s="57"/>
      <c r="CF180" s="57"/>
      <c r="CG180" s="57"/>
      <c r="CH180" s="57"/>
      <c r="CI180" s="57"/>
      <c r="CJ180" s="57"/>
      <c r="CK180" s="67"/>
      <c r="CL180" s="23"/>
      <c r="CM180" s="23"/>
      <c r="CN180" s="23"/>
      <c r="CO180" s="23"/>
      <c r="CP180" s="23"/>
      <c r="CQ180" s="23"/>
      <c r="CR180" s="57"/>
      <c r="CS180" s="134"/>
      <c r="CT180" s="58"/>
      <c r="CU180" s="57"/>
      <c r="CV180" s="57"/>
      <c r="CW180" s="57"/>
      <c r="CX180" s="57"/>
      <c r="CY180" s="57"/>
      <c r="CZ180" s="57"/>
      <c r="DA180" s="67"/>
      <c r="DB180" s="23"/>
      <c r="DC180" s="23"/>
      <c r="DD180" s="57"/>
      <c r="DE180" s="57"/>
      <c r="DF180" s="57"/>
      <c r="DG180" s="57"/>
      <c r="DH180" s="57"/>
      <c r="DI180" s="57"/>
      <c r="DJ180" s="67"/>
      <c r="DK180" s="23" t="s">
        <v>849</v>
      </c>
      <c r="DL180" s="55">
        <v>0</v>
      </c>
      <c r="DM180" s="55">
        <v>5.7038123331456532E-2</v>
      </c>
      <c r="DN180" s="55">
        <v>2.0045126130195112</v>
      </c>
      <c r="DO180" s="59">
        <v>2.0615507363509677</v>
      </c>
      <c r="DP180" s="23" t="s">
        <v>849</v>
      </c>
      <c r="DQ180" s="57"/>
      <c r="DR180" s="57"/>
      <c r="DS180" s="57"/>
      <c r="DT180" s="23" t="s">
        <v>854</v>
      </c>
      <c r="DU180" s="57"/>
      <c r="DV180" s="23" t="s">
        <v>849</v>
      </c>
      <c r="DW180" s="23" t="s">
        <v>854</v>
      </c>
      <c r="DX180" s="57"/>
      <c r="DY180" s="23" t="s">
        <v>858</v>
      </c>
      <c r="DZ180" s="23" t="s">
        <v>854</v>
      </c>
      <c r="EA180" s="56"/>
      <c r="EB180" s="57"/>
      <c r="EC180" s="57"/>
      <c r="ED180" s="23"/>
      <c r="EE180" s="57"/>
      <c r="EF180" s="57"/>
      <c r="EG180" s="57"/>
      <c r="EH180" s="23">
        <v>3281</v>
      </c>
      <c r="EI180" s="23"/>
      <c r="EJ180" s="23" t="s">
        <v>868</v>
      </c>
      <c r="EK180" s="23"/>
    </row>
    <row r="181" spans="2:141" s="127" customFormat="1">
      <c r="B181" s="132" t="s">
        <v>1219</v>
      </c>
      <c r="C181" s="23" t="s">
        <v>1220</v>
      </c>
      <c r="D181" s="23" t="s">
        <v>159</v>
      </c>
      <c r="E181" s="23" t="s">
        <v>846</v>
      </c>
      <c r="F181" s="23" t="s">
        <v>847</v>
      </c>
      <c r="G181" s="23"/>
      <c r="H181" s="23" t="s">
        <v>848</v>
      </c>
      <c r="I181" s="58">
        <v>0</v>
      </c>
      <c r="J181" s="58">
        <v>0</v>
      </c>
      <c r="K181" s="58">
        <v>1</v>
      </c>
      <c r="L181" s="58">
        <v>0</v>
      </c>
      <c r="M181" s="176"/>
      <c r="N181" s="23" t="s">
        <v>849</v>
      </c>
      <c r="O181" s="23" t="s">
        <v>850</v>
      </c>
      <c r="P181" s="23" t="s">
        <v>851</v>
      </c>
      <c r="Q181" s="56" t="s">
        <v>848</v>
      </c>
      <c r="R181" s="133" t="s">
        <v>848</v>
      </c>
      <c r="S181" s="133" t="s">
        <v>848</v>
      </c>
      <c r="T181" s="133" t="s">
        <v>848</v>
      </c>
      <c r="U181" s="133" t="s">
        <v>848</v>
      </c>
      <c r="V181" s="133" t="s">
        <v>848</v>
      </c>
      <c r="W181" s="55">
        <v>0</v>
      </c>
      <c r="X181" s="55">
        <v>0</v>
      </c>
      <c r="Y181" s="55">
        <v>0</v>
      </c>
      <c r="Z181" s="55">
        <v>0</v>
      </c>
      <c r="AA181" s="55">
        <v>0</v>
      </c>
      <c r="AB181" s="55">
        <v>0.17801571157384308</v>
      </c>
      <c r="AC181" s="55">
        <v>0.39163456547719777</v>
      </c>
      <c r="AD181" s="59">
        <f t="shared" si="12"/>
        <v>0.56965027705104088</v>
      </c>
      <c r="AE181" s="55">
        <v>0</v>
      </c>
      <c r="AF181" s="55"/>
      <c r="AG181" s="55"/>
      <c r="AH181" s="55"/>
      <c r="AI181" s="59">
        <f t="shared" si="13"/>
        <v>0.56965027705104088</v>
      </c>
      <c r="AJ181" s="55">
        <v>0</v>
      </c>
      <c r="AK181" s="55">
        <v>0</v>
      </c>
      <c r="AL181" s="55">
        <v>0</v>
      </c>
      <c r="AM181" s="55">
        <v>0</v>
      </c>
      <c r="AN181" s="55">
        <v>0</v>
      </c>
      <c r="AO181" s="55">
        <v>0</v>
      </c>
      <c r="AP181" s="55">
        <v>0.21124230827288323</v>
      </c>
      <c r="AQ181" s="55">
        <v>0.47402773978219465</v>
      </c>
      <c r="AR181" s="59">
        <f t="shared" si="14"/>
        <v>0.68527004805507785</v>
      </c>
      <c r="AS181" s="55">
        <v>0</v>
      </c>
      <c r="AT181" s="55"/>
      <c r="AU181" s="55"/>
      <c r="AV181" s="55"/>
      <c r="AW181" s="59">
        <f t="shared" si="15"/>
        <v>0.68527004805507785</v>
      </c>
      <c r="AX181" s="55"/>
      <c r="AY181" s="55"/>
      <c r="AZ181" s="55"/>
      <c r="BA181" s="55"/>
      <c r="BB181" s="55"/>
      <c r="BC181" s="55"/>
      <c r="BD181" s="55"/>
      <c r="BE181" s="55"/>
      <c r="BF181" s="59">
        <f t="shared" si="16"/>
        <v>0</v>
      </c>
      <c r="BG181" s="55"/>
      <c r="BH181" s="55"/>
      <c r="BI181" s="55"/>
      <c r="BJ181" s="55"/>
      <c r="BK181" s="59">
        <f t="shared" si="17"/>
        <v>0</v>
      </c>
      <c r="BL181" s="55"/>
      <c r="BM181" s="23" t="s">
        <v>852</v>
      </c>
      <c r="BN181" s="23" t="s">
        <v>184</v>
      </c>
      <c r="BO181" s="23" t="s">
        <v>853</v>
      </c>
      <c r="BP181" s="23" t="s">
        <v>853</v>
      </c>
      <c r="BQ181" s="23" t="s">
        <v>853</v>
      </c>
      <c r="BR181" s="23"/>
      <c r="BS181" s="57"/>
      <c r="BT181" s="135" t="s">
        <v>23</v>
      </c>
      <c r="BU181" s="58">
        <v>1</v>
      </c>
      <c r="BV181" s="57">
        <v>0</v>
      </c>
      <c r="BW181" s="57">
        <v>0</v>
      </c>
      <c r="BX181" s="57">
        <v>0</v>
      </c>
      <c r="BY181" s="57">
        <v>0</v>
      </c>
      <c r="BZ181" s="57">
        <v>0</v>
      </c>
      <c r="CA181" s="57">
        <v>1</v>
      </c>
      <c r="CB181" s="67">
        <v>1</v>
      </c>
      <c r="CC181" s="134"/>
      <c r="CD181" s="134"/>
      <c r="CE181" s="57"/>
      <c r="CF181" s="57"/>
      <c r="CG181" s="57"/>
      <c r="CH181" s="57"/>
      <c r="CI181" s="57"/>
      <c r="CJ181" s="57"/>
      <c r="CK181" s="67"/>
      <c r="CL181" s="23"/>
      <c r="CM181" s="23"/>
      <c r="CN181" s="23"/>
      <c r="CO181" s="23"/>
      <c r="CP181" s="23"/>
      <c r="CQ181" s="23"/>
      <c r="CR181" s="57"/>
      <c r="CS181" s="134"/>
      <c r="CT181" s="58"/>
      <c r="CU181" s="57"/>
      <c r="CV181" s="57"/>
      <c r="CW181" s="57"/>
      <c r="CX181" s="57"/>
      <c r="CY181" s="57"/>
      <c r="CZ181" s="57"/>
      <c r="DA181" s="67"/>
      <c r="DB181" s="23"/>
      <c r="DC181" s="23"/>
      <c r="DD181" s="57"/>
      <c r="DE181" s="57"/>
      <c r="DF181" s="57"/>
      <c r="DG181" s="57"/>
      <c r="DH181" s="57"/>
      <c r="DI181" s="57"/>
      <c r="DJ181" s="67"/>
      <c r="DK181" s="23" t="s">
        <v>849</v>
      </c>
      <c r="DL181" s="55">
        <v>0</v>
      </c>
      <c r="DM181" s="55">
        <v>0</v>
      </c>
      <c r="DN181" s="55">
        <v>0</v>
      </c>
      <c r="DO181" s="59">
        <v>0</v>
      </c>
      <c r="DP181" s="23" t="s">
        <v>849</v>
      </c>
      <c r="DQ181" s="57"/>
      <c r="DR181" s="57"/>
      <c r="DS181" s="57"/>
      <c r="DT181" s="23" t="s">
        <v>854</v>
      </c>
      <c r="DU181" s="57"/>
      <c r="DV181" s="23" t="s">
        <v>858</v>
      </c>
      <c r="DW181" s="23" t="s">
        <v>854</v>
      </c>
      <c r="DX181" s="57"/>
      <c r="DY181" s="23" t="s">
        <v>849</v>
      </c>
      <c r="DZ181" s="23" t="s">
        <v>854</v>
      </c>
      <c r="EA181" s="56"/>
      <c r="EB181" s="57"/>
      <c r="EC181" s="57"/>
      <c r="ED181" s="23"/>
      <c r="EE181" s="57"/>
      <c r="EF181" s="57"/>
      <c r="EG181" s="57"/>
      <c r="EH181" s="23">
        <v>957</v>
      </c>
      <c r="EI181" s="23"/>
      <c r="EJ181" s="23" t="s">
        <v>921</v>
      </c>
      <c r="EK181" s="23"/>
    </row>
    <row r="182" spans="2:141" s="127" customFormat="1">
      <c r="B182" s="132" t="s">
        <v>1221</v>
      </c>
      <c r="C182" s="23" t="s">
        <v>1222</v>
      </c>
      <c r="D182" s="23" t="s">
        <v>159</v>
      </c>
      <c r="E182" s="23" t="s">
        <v>846</v>
      </c>
      <c r="F182" s="23" t="s">
        <v>847</v>
      </c>
      <c r="G182" s="23"/>
      <c r="H182" s="23" t="s">
        <v>848</v>
      </c>
      <c r="I182" s="58">
        <v>0</v>
      </c>
      <c r="J182" s="58">
        <v>0</v>
      </c>
      <c r="K182" s="58">
        <v>1</v>
      </c>
      <c r="L182" s="58">
        <v>0</v>
      </c>
      <c r="M182" s="176"/>
      <c r="N182" s="23" t="s">
        <v>849</v>
      </c>
      <c r="O182" s="23" t="s">
        <v>850</v>
      </c>
      <c r="P182" s="23" t="s">
        <v>851</v>
      </c>
      <c r="Q182" s="56" t="s">
        <v>848</v>
      </c>
      <c r="R182" s="133" t="s">
        <v>848</v>
      </c>
      <c r="S182" s="133" t="s">
        <v>848</v>
      </c>
      <c r="T182" s="133" t="s">
        <v>848</v>
      </c>
      <c r="U182" s="133" t="s">
        <v>848</v>
      </c>
      <c r="V182" s="133" t="s">
        <v>848</v>
      </c>
      <c r="W182" s="55">
        <v>0</v>
      </c>
      <c r="X182" s="55">
        <v>0</v>
      </c>
      <c r="Y182" s="55">
        <v>0</v>
      </c>
      <c r="Z182" s="55">
        <v>0</v>
      </c>
      <c r="AA182" s="55">
        <v>0</v>
      </c>
      <c r="AB182" s="55">
        <v>0.17801571157384308</v>
      </c>
      <c r="AC182" s="55">
        <v>0.39163456547719777</v>
      </c>
      <c r="AD182" s="59">
        <f t="shared" si="12"/>
        <v>0.56965027705104088</v>
      </c>
      <c r="AE182" s="55">
        <v>0</v>
      </c>
      <c r="AF182" s="55"/>
      <c r="AG182" s="55"/>
      <c r="AH182" s="55"/>
      <c r="AI182" s="59">
        <f t="shared" si="13"/>
        <v>0.56965027705104088</v>
      </c>
      <c r="AJ182" s="55">
        <v>0</v>
      </c>
      <c r="AK182" s="55">
        <v>0</v>
      </c>
      <c r="AL182" s="55">
        <v>0</v>
      </c>
      <c r="AM182" s="55">
        <v>0</v>
      </c>
      <c r="AN182" s="55">
        <v>0</v>
      </c>
      <c r="AO182" s="55">
        <v>0</v>
      </c>
      <c r="AP182" s="55">
        <v>0.21124230827288323</v>
      </c>
      <c r="AQ182" s="55">
        <v>0.47402773978219465</v>
      </c>
      <c r="AR182" s="59">
        <f t="shared" si="14"/>
        <v>0.68527004805507785</v>
      </c>
      <c r="AS182" s="55">
        <v>0</v>
      </c>
      <c r="AT182" s="55"/>
      <c r="AU182" s="55"/>
      <c r="AV182" s="55"/>
      <c r="AW182" s="59">
        <f t="shared" si="15"/>
        <v>0.68527004805507785</v>
      </c>
      <c r="AX182" s="55"/>
      <c r="AY182" s="55"/>
      <c r="AZ182" s="55"/>
      <c r="BA182" s="55"/>
      <c r="BB182" s="55"/>
      <c r="BC182" s="55"/>
      <c r="BD182" s="55"/>
      <c r="BE182" s="55"/>
      <c r="BF182" s="59">
        <f t="shared" si="16"/>
        <v>0</v>
      </c>
      <c r="BG182" s="55"/>
      <c r="BH182" s="55"/>
      <c r="BI182" s="55"/>
      <c r="BJ182" s="55"/>
      <c r="BK182" s="59">
        <f t="shared" si="17"/>
        <v>0</v>
      </c>
      <c r="BL182" s="55"/>
      <c r="BM182" s="23" t="s">
        <v>852</v>
      </c>
      <c r="BN182" s="23" t="s">
        <v>184</v>
      </c>
      <c r="BO182" s="23" t="s">
        <v>853</v>
      </c>
      <c r="BP182" s="23" t="s">
        <v>853</v>
      </c>
      <c r="BQ182" s="23" t="s">
        <v>853</v>
      </c>
      <c r="BR182" s="23"/>
      <c r="BS182" s="57"/>
      <c r="BT182" s="135" t="s">
        <v>23</v>
      </c>
      <c r="BU182" s="58">
        <v>1</v>
      </c>
      <c r="BV182" s="57">
        <v>0</v>
      </c>
      <c r="BW182" s="57">
        <v>0</v>
      </c>
      <c r="BX182" s="57">
        <v>0</v>
      </c>
      <c r="BY182" s="57">
        <v>0</v>
      </c>
      <c r="BZ182" s="57">
        <v>0</v>
      </c>
      <c r="CA182" s="57">
        <v>1</v>
      </c>
      <c r="CB182" s="67">
        <v>1</v>
      </c>
      <c r="CC182" s="134"/>
      <c r="CD182" s="134"/>
      <c r="CE182" s="57"/>
      <c r="CF182" s="57"/>
      <c r="CG182" s="57"/>
      <c r="CH182" s="57"/>
      <c r="CI182" s="57"/>
      <c r="CJ182" s="57"/>
      <c r="CK182" s="67"/>
      <c r="CL182" s="23"/>
      <c r="CM182" s="23"/>
      <c r="CN182" s="23"/>
      <c r="CO182" s="23"/>
      <c r="CP182" s="23"/>
      <c r="CQ182" s="23"/>
      <c r="CR182" s="57"/>
      <c r="CS182" s="134"/>
      <c r="CT182" s="58"/>
      <c r="CU182" s="57"/>
      <c r="CV182" s="57"/>
      <c r="CW182" s="57"/>
      <c r="CX182" s="57"/>
      <c r="CY182" s="57"/>
      <c r="CZ182" s="57"/>
      <c r="DA182" s="67"/>
      <c r="DB182" s="23"/>
      <c r="DC182" s="23"/>
      <c r="DD182" s="57"/>
      <c r="DE182" s="57"/>
      <c r="DF182" s="57"/>
      <c r="DG182" s="57"/>
      <c r="DH182" s="57"/>
      <c r="DI182" s="57"/>
      <c r="DJ182" s="67"/>
      <c r="DK182" s="23" t="s">
        <v>849</v>
      </c>
      <c r="DL182" s="55">
        <v>0</v>
      </c>
      <c r="DM182" s="55">
        <v>0</v>
      </c>
      <c r="DN182" s="55">
        <v>0</v>
      </c>
      <c r="DO182" s="59">
        <v>0</v>
      </c>
      <c r="DP182" s="23" t="s">
        <v>849</v>
      </c>
      <c r="DQ182" s="57"/>
      <c r="DR182" s="57"/>
      <c r="DS182" s="57"/>
      <c r="DT182" s="23" t="s">
        <v>854</v>
      </c>
      <c r="DU182" s="57"/>
      <c r="DV182" s="23" t="s">
        <v>858</v>
      </c>
      <c r="DW182" s="23" t="s">
        <v>854</v>
      </c>
      <c r="DX182" s="57"/>
      <c r="DY182" s="23" t="s">
        <v>849</v>
      </c>
      <c r="DZ182" s="23" t="s">
        <v>854</v>
      </c>
      <c r="EA182" s="56"/>
      <c r="EB182" s="57"/>
      <c r="EC182" s="57"/>
      <c r="ED182" s="23"/>
      <c r="EE182" s="57"/>
      <c r="EF182" s="57"/>
      <c r="EG182" s="57"/>
      <c r="EH182" s="23">
        <v>957</v>
      </c>
      <c r="EI182" s="23"/>
      <c r="EJ182" s="23" t="s">
        <v>921</v>
      </c>
      <c r="EK182" s="23"/>
    </row>
    <row r="183" spans="2:141" s="127" customFormat="1">
      <c r="B183" s="132" t="s">
        <v>1223</v>
      </c>
      <c r="C183" s="23" t="s">
        <v>1224</v>
      </c>
      <c r="D183" s="23" t="s">
        <v>159</v>
      </c>
      <c r="E183" s="23" t="s">
        <v>846</v>
      </c>
      <c r="F183" s="23" t="s">
        <v>847</v>
      </c>
      <c r="G183" s="23"/>
      <c r="H183" s="23" t="s">
        <v>848</v>
      </c>
      <c r="I183" s="58">
        <v>0</v>
      </c>
      <c r="J183" s="58">
        <v>0</v>
      </c>
      <c r="K183" s="58">
        <v>1</v>
      </c>
      <c r="L183" s="58">
        <v>0</v>
      </c>
      <c r="M183" s="176"/>
      <c r="N183" s="23" t="s">
        <v>849</v>
      </c>
      <c r="O183" s="23" t="s">
        <v>850</v>
      </c>
      <c r="P183" s="23" t="s">
        <v>851</v>
      </c>
      <c r="Q183" s="56" t="s">
        <v>848</v>
      </c>
      <c r="R183" s="133" t="s">
        <v>848</v>
      </c>
      <c r="S183" s="133" t="s">
        <v>848</v>
      </c>
      <c r="T183" s="133" t="s">
        <v>848</v>
      </c>
      <c r="U183" s="133" t="s">
        <v>848</v>
      </c>
      <c r="V183" s="133" t="s">
        <v>848</v>
      </c>
      <c r="W183" s="55">
        <v>0</v>
      </c>
      <c r="X183" s="55">
        <v>0</v>
      </c>
      <c r="Y183" s="55">
        <v>0</v>
      </c>
      <c r="Z183" s="55">
        <v>0</v>
      </c>
      <c r="AA183" s="55">
        <v>0</v>
      </c>
      <c r="AB183" s="55">
        <v>0.17801571157384308</v>
      </c>
      <c r="AC183" s="55">
        <v>0.39163456547719777</v>
      </c>
      <c r="AD183" s="59">
        <f t="shared" si="12"/>
        <v>0.56965027705104088</v>
      </c>
      <c r="AE183" s="55">
        <v>0</v>
      </c>
      <c r="AF183" s="55"/>
      <c r="AG183" s="55"/>
      <c r="AH183" s="55"/>
      <c r="AI183" s="59">
        <f t="shared" si="13"/>
        <v>0.56965027705104088</v>
      </c>
      <c r="AJ183" s="55">
        <v>0</v>
      </c>
      <c r="AK183" s="55">
        <v>0</v>
      </c>
      <c r="AL183" s="55">
        <v>0</v>
      </c>
      <c r="AM183" s="55">
        <v>0</v>
      </c>
      <c r="AN183" s="55">
        <v>0</v>
      </c>
      <c r="AO183" s="55">
        <v>0</v>
      </c>
      <c r="AP183" s="55">
        <v>0.21124230827288323</v>
      </c>
      <c r="AQ183" s="55">
        <v>0.47402773978219465</v>
      </c>
      <c r="AR183" s="59">
        <f t="shared" si="14"/>
        <v>0.68527004805507785</v>
      </c>
      <c r="AS183" s="55">
        <v>0</v>
      </c>
      <c r="AT183" s="55"/>
      <c r="AU183" s="55"/>
      <c r="AV183" s="55"/>
      <c r="AW183" s="59">
        <f t="shared" si="15"/>
        <v>0.68527004805507785</v>
      </c>
      <c r="AX183" s="55"/>
      <c r="AY183" s="55"/>
      <c r="AZ183" s="55"/>
      <c r="BA183" s="55"/>
      <c r="BB183" s="55"/>
      <c r="BC183" s="55"/>
      <c r="BD183" s="55"/>
      <c r="BE183" s="55"/>
      <c r="BF183" s="59">
        <f t="shared" si="16"/>
        <v>0</v>
      </c>
      <c r="BG183" s="55"/>
      <c r="BH183" s="55"/>
      <c r="BI183" s="55"/>
      <c r="BJ183" s="55"/>
      <c r="BK183" s="59">
        <f t="shared" si="17"/>
        <v>0</v>
      </c>
      <c r="BL183" s="55"/>
      <c r="BM183" s="23" t="s">
        <v>852</v>
      </c>
      <c r="BN183" s="23" t="s">
        <v>184</v>
      </c>
      <c r="BO183" s="23" t="s">
        <v>853</v>
      </c>
      <c r="BP183" s="23" t="s">
        <v>853</v>
      </c>
      <c r="BQ183" s="23" t="s">
        <v>853</v>
      </c>
      <c r="BR183" s="23"/>
      <c r="BS183" s="57"/>
      <c r="BT183" s="135" t="s">
        <v>23</v>
      </c>
      <c r="BU183" s="58">
        <v>1</v>
      </c>
      <c r="BV183" s="57">
        <v>0</v>
      </c>
      <c r="BW183" s="57">
        <v>0</v>
      </c>
      <c r="BX183" s="57">
        <v>0</v>
      </c>
      <c r="BY183" s="57">
        <v>0</v>
      </c>
      <c r="BZ183" s="57">
        <v>0</v>
      </c>
      <c r="CA183" s="57">
        <v>1</v>
      </c>
      <c r="CB183" s="67">
        <v>1</v>
      </c>
      <c r="CC183" s="134"/>
      <c r="CD183" s="134"/>
      <c r="CE183" s="57"/>
      <c r="CF183" s="57"/>
      <c r="CG183" s="57"/>
      <c r="CH183" s="57"/>
      <c r="CI183" s="57"/>
      <c r="CJ183" s="57"/>
      <c r="CK183" s="67"/>
      <c r="CL183" s="23"/>
      <c r="CM183" s="23"/>
      <c r="CN183" s="23"/>
      <c r="CO183" s="23"/>
      <c r="CP183" s="23"/>
      <c r="CQ183" s="23"/>
      <c r="CR183" s="57"/>
      <c r="CS183" s="134"/>
      <c r="CT183" s="58"/>
      <c r="CU183" s="57"/>
      <c r="CV183" s="57"/>
      <c r="CW183" s="57"/>
      <c r="CX183" s="57"/>
      <c r="CY183" s="57"/>
      <c r="CZ183" s="57"/>
      <c r="DA183" s="67"/>
      <c r="DB183" s="23"/>
      <c r="DC183" s="23"/>
      <c r="DD183" s="57"/>
      <c r="DE183" s="57"/>
      <c r="DF183" s="57"/>
      <c r="DG183" s="57"/>
      <c r="DH183" s="57"/>
      <c r="DI183" s="57"/>
      <c r="DJ183" s="67"/>
      <c r="DK183" s="23" t="s">
        <v>849</v>
      </c>
      <c r="DL183" s="55">
        <v>0</v>
      </c>
      <c r="DM183" s="55">
        <v>0</v>
      </c>
      <c r="DN183" s="55">
        <v>0</v>
      </c>
      <c r="DO183" s="59">
        <v>0</v>
      </c>
      <c r="DP183" s="23" t="s">
        <v>849</v>
      </c>
      <c r="DQ183" s="57"/>
      <c r="DR183" s="57"/>
      <c r="DS183" s="57"/>
      <c r="DT183" s="23" t="s">
        <v>854</v>
      </c>
      <c r="DU183" s="57"/>
      <c r="DV183" s="23" t="s">
        <v>858</v>
      </c>
      <c r="DW183" s="23" t="s">
        <v>854</v>
      </c>
      <c r="DX183" s="57"/>
      <c r="DY183" s="23" t="s">
        <v>849</v>
      </c>
      <c r="DZ183" s="23" t="s">
        <v>854</v>
      </c>
      <c r="EA183" s="56"/>
      <c r="EB183" s="57"/>
      <c r="EC183" s="57"/>
      <c r="ED183" s="23"/>
      <c r="EE183" s="57"/>
      <c r="EF183" s="57"/>
      <c r="EG183" s="57"/>
      <c r="EH183" s="23">
        <v>957</v>
      </c>
      <c r="EI183" s="23"/>
      <c r="EJ183" s="23" t="s">
        <v>921</v>
      </c>
      <c r="EK183" s="23"/>
    </row>
    <row r="184" spans="2:141" s="127" customFormat="1">
      <c r="B184" s="132" t="s">
        <v>1225</v>
      </c>
      <c r="C184" s="23" t="s">
        <v>1226</v>
      </c>
      <c r="D184" s="23" t="s">
        <v>159</v>
      </c>
      <c r="E184" s="23" t="s">
        <v>846</v>
      </c>
      <c r="F184" s="23" t="s">
        <v>847</v>
      </c>
      <c r="G184" s="23"/>
      <c r="H184" s="23" t="s">
        <v>848</v>
      </c>
      <c r="I184" s="58">
        <v>0</v>
      </c>
      <c r="J184" s="58">
        <v>0</v>
      </c>
      <c r="K184" s="58">
        <v>1</v>
      </c>
      <c r="L184" s="58">
        <v>0</v>
      </c>
      <c r="M184" s="176"/>
      <c r="N184" s="23" t="s">
        <v>849</v>
      </c>
      <c r="O184" s="23" t="s">
        <v>850</v>
      </c>
      <c r="P184" s="23" t="s">
        <v>851</v>
      </c>
      <c r="Q184" s="56" t="s">
        <v>848</v>
      </c>
      <c r="R184" s="133" t="s">
        <v>848</v>
      </c>
      <c r="S184" s="133" t="s">
        <v>848</v>
      </c>
      <c r="T184" s="133" t="s">
        <v>848</v>
      </c>
      <c r="U184" s="133" t="s">
        <v>848</v>
      </c>
      <c r="V184" s="133" t="s">
        <v>848</v>
      </c>
      <c r="W184" s="55">
        <v>0</v>
      </c>
      <c r="X184" s="55">
        <v>0</v>
      </c>
      <c r="Y184" s="55">
        <v>0</v>
      </c>
      <c r="Z184" s="55">
        <v>0</v>
      </c>
      <c r="AA184" s="55">
        <v>0</v>
      </c>
      <c r="AB184" s="55">
        <v>0.17801571157384308</v>
      </c>
      <c r="AC184" s="55">
        <v>0.39163456547719777</v>
      </c>
      <c r="AD184" s="59">
        <f t="shared" si="12"/>
        <v>0.56965027705104088</v>
      </c>
      <c r="AE184" s="55">
        <v>0</v>
      </c>
      <c r="AF184" s="55"/>
      <c r="AG184" s="55"/>
      <c r="AH184" s="55"/>
      <c r="AI184" s="59">
        <f t="shared" si="13"/>
        <v>0.56965027705104088</v>
      </c>
      <c r="AJ184" s="55">
        <v>0</v>
      </c>
      <c r="AK184" s="55">
        <v>0</v>
      </c>
      <c r="AL184" s="55">
        <v>0</v>
      </c>
      <c r="AM184" s="55">
        <v>0</v>
      </c>
      <c r="AN184" s="55">
        <v>0</v>
      </c>
      <c r="AO184" s="55">
        <v>0</v>
      </c>
      <c r="AP184" s="55">
        <v>0.21124230827288323</v>
      </c>
      <c r="AQ184" s="55">
        <v>0.47402773978219465</v>
      </c>
      <c r="AR184" s="59">
        <f t="shared" si="14"/>
        <v>0.68527004805507785</v>
      </c>
      <c r="AS184" s="55">
        <v>0</v>
      </c>
      <c r="AT184" s="55"/>
      <c r="AU184" s="55"/>
      <c r="AV184" s="55"/>
      <c r="AW184" s="59">
        <f t="shared" si="15"/>
        <v>0.68527004805507785</v>
      </c>
      <c r="AX184" s="55"/>
      <c r="AY184" s="55"/>
      <c r="AZ184" s="55"/>
      <c r="BA184" s="55"/>
      <c r="BB184" s="55"/>
      <c r="BC184" s="55"/>
      <c r="BD184" s="55"/>
      <c r="BE184" s="55"/>
      <c r="BF184" s="59">
        <f t="shared" si="16"/>
        <v>0</v>
      </c>
      <c r="BG184" s="55"/>
      <c r="BH184" s="55"/>
      <c r="BI184" s="55"/>
      <c r="BJ184" s="55"/>
      <c r="BK184" s="59">
        <f t="shared" si="17"/>
        <v>0</v>
      </c>
      <c r="BL184" s="55"/>
      <c r="BM184" s="23" t="s">
        <v>852</v>
      </c>
      <c r="BN184" s="23" t="s">
        <v>184</v>
      </c>
      <c r="BO184" s="23" t="s">
        <v>853</v>
      </c>
      <c r="BP184" s="23" t="s">
        <v>853</v>
      </c>
      <c r="BQ184" s="23" t="s">
        <v>853</v>
      </c>
      <c r="BR184" s="23"/>
      <c r="BS184" s="57"/>
      <c r="BT184" s="135" t="s">
        <v>23</v>
      </c>
      <c r="BU184" s="58">
        <v>1</v>
      </c>
      <c r="BV184" s="57">
        <v>0</v>
      </c>
      <c r="BW184" s="57">
        <v>0</v>
      </c>
      <c r="BX184" s="57">
        <v>0</v>
      </c>
      <c r="BY184" s="57">
        <v>0</v>
      </c>
      <c r="BZ184" s="57">
        <v>0</v>
      </c>
      <c r="CA184" s="57">
        <v>1</v>
      </c>
      <c r="CB184" s="67">
        <v>1</v>
      </c>
      <c r="CC184" s="134"/>
      <c r="CD184" s="134"/>
      <c r="CE184" s="57"/>
      <c r="CF184" s="57"/>
      <c r="CG184" s="57"/>
      <c r="CH184" s="57"/>
      <c r="CI184" s="57"/>
      <c r="CJ184" s="57"/>
      <c r="CK184" s="67"/>
      <c r="CL184" s="23"/>
      <c r="CM184" s="23"/>
      <c r="CN184" s="23"/>
      <c r="CO184" s="23"/>
      <c r="CP184" s="23"/>
      <c r="CQ184" s="23"/>
      <c r="CR184" s="57"/>
      <c r="CS184" s="134"/>
      <c r="CT184" s="58"/>
      <c r="CU184" s="57"/>
      <c r="CV184" s="57"/>
      <c r="CW184" s="57"/>
      <c r="CX184" s="57"/>
      <c r="CY184" s="57"/>
      <c r="CZ184" s="57"/>
      <c r="DA184" s="67"/>
      <c r="DB184" s="23"/>
      <c r="DC184" s="23"/>
      <c r="DD184" s="57"/>
      <c r="DE184" s="57"/>
      <c r="DF184" s="57"/>
      <c r="DG184" s="57"/>
      <c r="DH184" s="57"/>
      <c r="DI184" s="57"/>
      <c r="DJ184" s="67"/>
      <c r="DK184" s="23" t="s">
        <v>849</v>
      </c>
      <c r="DL184" s="55">
        <v>0</v>
      </c>
      <c r="DM184" s="55">
        <v>0</v>
      </c>
      <c r="DN184" s="55">
        <v>0</v>
      </c>
      <c r="DO184" s="59">
        <v>0</v>
      </c>
      <c r="DP184" s="23" t="s">
        <v>849</v>
      </c>
      <c r="DQ184" s="57"/>
      <c r="DR184" s="57"/>
      <c r="DS184" s="57"/>
      <c r="DT184" s="23" t="s">
        <v>854</v>
      </c>
      <c r="DU184" s="57"/>
      <c r="DV184" s="23" t="s">
        <v>858</v>
      </c>
      <c r="DW184" s="23" t="s">
        <v>854</v>
      </c>
      <c r="DX184" s="57"/>
      <c r="DY184" s="23" t="s">
        <v>849</v>
      </c>
      <c r="DZ184" s="23" t="s">
        <v>854</v>
      </c>
      <c r="EA184" s="56"/>
      <c r="EB184" s="57"/>
      <c r="EC184" s="57"/>
      <c r="ED184" s="23"/>
      <c r="EE184" s="57"/>
      <c r="EF184" s="57"/>
      <c r="EG184" s="57"/>
      <c r="EH184" s="23">
        <v>957</v>
      </c>
      <c r="EI184" s="23"/>
      <c r="EJ184" s="23" t="s">
        <v>921</v>
      </c>
      <c r="EK184" s="23"/>
    </row>
    <row r="185" spans="2:141" s="127" customFormat="1">
      <c r="B185" s="132" t="s">
        <v>1227</v>
      </c>
      <c r="C185" s="23" t="s">
        <v>1228</v>
      </c>
      <c r="D185" s="23" t="s">
        <v>159</v>
      </c>
      <c r="E185" s="23" t="s">
        <v>846</v>
      </c>
      <c r="F185" s="23" t="s">
        <v>847</v>
      </c>
      <c r="G185" s="23"/>
      <c r="H185" s="23" t="s">
        <v>848</v>
      </c>
      <c r="I185" s="58">
        <v>0</v>
      </c>
      <c r="J185" s="58">
        <v>0</v>
      </c>
      <c r="K185" s="58">
        <v>1</v>
      </c>
      <c r="L185" s="58">
        <v>0</v>
      </c>
      <c r="M185" s="176"/>
      <c r="N185" s="23" t="s">
        <v>849</v>
      </c>
      <c r="O185" s="23" t="s">
        <v>850</v>
      </c>
      <c r="P185" s="23" t="s">
        <v>851</v>
      </c>
      <c r="Q185" s="56" t="s">
        <v>848</v>
      </c>
      <c r="R185" s="133" t="s">
        <v>848</v>
      </c>
      <c r="S185" s="133" t="s">
        <v>848</v>
      </c>
      <c r="T185" s="133" t="s">
        <v>848</v>
      </c>
      <c r="U185" s="133" t="s">
        <v>848</v>
      </c>
      <c r="V185" s="133" t="s">
        <v>848</v>
      </c>
      <c r="W185" s="55">
        <v>0</v>
      </c>
      <c r="X185" s="55">
        <v>0</v>
      </c>
      <c r="Y185" s="55">
        <v>0</v>
      </c>
      <c r="Z185" s="55">
        <v>0</v>
      </c>
      <c r="AA185" s="55">
        <v>0</v>
      </c>
      <c r="AB185" s="55">
        <v>0.17801571157384308</v>
      </c>
      <c r="AC185" s="55">
        <v>0.39163456547719777</v>
      </c>
      <c r="AD185" s="59">
        <f t="shared" si="12"/>
        <v>0.56965027705104088</v>
      </c>
      <c r="AE185" s="55">
        <v>0</v>
      </c>
      <c r="AF185" s="55"/>
      <c r="AG185" s="55"/>
      <c r="AH185" s="55"/>
      <c r="AI185" s="59">
        <f t="shared" si="13"/>
        <v>0.56965027705104088</v>
      </c>
      <c r="AJ185" s="55">
        <v>0</v>
      </c>
      <c r="AK185" s="55">
        <v>0</v>
      </c>
      <c r="AL185" s="55">
        <v>0</v>
      </c>
      <c r="AM185" s="55">
        <v>0</v>
      </c>
      <c r="AN185" s="55">
        <v>0</v>
      </c>
      <c r="AO185" s="55">
        <v>0</v>
      </c>
      <c r="AP185" s="55">
        <v>0.21124230827288323</v>
      </c>
      <c r="AQ185" s="55">
        <v>0.47402773978219465</v>
      </c>
      <c r="AR185" s="59">
        <f t="shared" si="14"/>
        <v>0.68527004805507785</v>
      </c>
      <c r="AS185" s="55">
        <v>0</v>
      </c>
      <c r="AT185" s="55"/>
      <c r="AU185" s="55"/>
      <c r="AV185" s="55"/>
      <c r="AW185" s="59">
        <f t="shared" si="15"/>
        <v>0.68527004805507785</v>
      </c>
      <c r="AX185" s="55"/>
      <c r="AY185" s="55"/>
      <c r="AZ185" s="55"/>
      <c r="BA185" s="55"/>
      <c r="BB185" s="55"/>
      <c r="BC185" s="55"/>
      <c r="BD185" s="55"/>
      <c r="BE185" s="55"/>
      <c r="BF185" s="59">
        <f t="shared" si="16"/>
        <v>0</v>
      </c>
      <c r="BG185" s="55"/>
      <c r="BH185" s="55"/>
      <c r="BI185" s="55"/>
      <c r="BJ185" s="55"/>
      <c r="BK185" s="59">
        <f t="shared" si="17"/>
        <v>0</v>
      </c>
      <c r="BL185" s="55"/>
      <c r="BM185" s="23" t="s">
        <v>852</v>
      </c>
      <c r="BN185" s="23" t="s">
        <v>184</v>
      </c>
      <c r="BO185" s="23" t="s">
        <v>853</v>
      </c>
      <c r="BP185" s="23" t="s">
        <v>853</v>
      </c>
      <c r="BQ185" s="23" t="s">
        <v>853</v>
      </c>
      <c r="BR185" s="23"/>
      <c r="BS185" s="57"/>
      <c r="BT185" s="135" t="s">
        <v>23</v>
      </c>
      <c r="BU185" s="58">
        <v>1</v>
      </c>
      <c r="BV185" s="57">
        <v>0</v>
      </c>
      <c r="BW185" s="57">
        <v>0</v>
      </c>
      <c r="BX185" s="57">
        <v>0</v>
      </c>
      <c r="BY185" s="57">
        <v>0</v>
      </c>
      <c r="BZ185" s="57">
        <v>0</v>
      </c>
      <c r="CA185" s="57">
        <v>1</v>
      </c>
      <c r="CB185" s="67">
        <v>1</v>
      </c>
      <c r="CC185" s="134"/>
      <c r="CD185" s="134"/>
      <c r="CE185" s="57"/>
      <c r="CF185" s="57"/>
      <c r="CG185" s="57"/>
      <c r="CH185" s="57"/>
      <c r="CI185" s="57"/>
      <c r="CJ185" s="57"/>
      <c r="CK185" s="67"/>
      <c r="CL185" s="23"/>
      <c r="CM185" s="23"/>
      <c r="CN185" s="23"/>
      <c r="CO185" s="23"/>
      <c r="CP185" s="23"/>
      <c r="CQ185" s="23"/>
      <c r="CR185" s="57"/>
      <c r="CS185" s="134"/>
      <c r="CT185" s="58"/>
      <c r="CU185" s="57"/>
      <c r="CV185" s="57"/>
      <c r="CW185" s="57"/>
      <c r="CX185" s="57"/>
      <c r="CY185" s="57"/>
      <c r="CZ185" s="57"/>
      <c r="DA185" s="67"/>
      <c r="DB185" s="23"/>
      <c r="DC185" s="23"/>
      <c r="DD185" s="57"/>
      <c r="DE185" s="57"/>
      <c r="DF185" s="57"/>
      <c r="DG185" s="57"/>
      <c r="DH185" s="57"/>
      <c r="DI185" s="57"/>
      <c r="DJ185" s="67"/>
      <c r="DK185" s="23" t="s">
        <v>849</v>
      </c>
      <c r="DL185" s="55">
        <v>0</v>
      </c>
      <c r="DM185" s="55">
        <v>0</v>
      </c>
      <c r="DN185" s="55">
        <v>0</v>
      </c>
      <c r="DO185" s="59">
        <v>0</v>
      </c>
      <c r="DP185" s="23" t="s">
        <v>849</v>
      </c>
      <c r="DQ185" s="57"/>
      <c r="DR185" s="57"/>
      <c r="DS185" s="57"/>
      <c r="DT185" s="23" t="s">
        <v>854</v>
      </c>
      <c r="DU185" s="57"/>
      <c r="DV185" s="23" t="s">
        <v>858</v>
      </c>
      <c r="DW185" s="23" t="s">
        <v>854</v>
      </c>
      <c r="DX185" s="57"/>
      <c r="DY185" s="23" t="s">
        <v>849</v>
      </c>
      <c r="DZ185" s="23" t="s">
        <v>854</v>
      </c>
      <c r="EA185" s="56"/>
      <c r="EB185" s="57"/>
      <c r="EC185" s="57"/>
      <c r="ED185" s="23"/>
      <c r="EE185" s="57"/>
      <c r="EF185" s="57"/>
      <c r="EG185" s="57"/>
      <c r="EH185" s="23">
        <v>957</v>
      </c>
      <c r="EI185" s="23"/>
      <c r="EJ185" s="23" t="s">
        <v>921</v>
      </c>
      <c r="EK185" s="23"/>
    </row>
    <row r="186" spans="2:141" s="127" customFormat="1">
      <c r="B186" s="132" t="s">
        <v>1229</v>
      </c>
      <c r="C186" s="23" t="s">
        <v>1230</v>
      </c>
      <c r="D186" s="23" t="s">
        <v>159</v>
      </c>
      <c r="E186" s="23" t="s">
        <v>846</v>
      </c>
      <c r="F186" s="23" t="s">
        <v>847</v>
      </c>
      <c r="G186" s="23"/>
      <c r="H186" s="23" t="s">
        <v>848</v>
      </c>
      <c r="I186" s="58">
        <v>0</v>
      </c>
      <c r="J186" s="58">
        <v>0</v>
      </c>
      <c r="K186" s="58">
        <v>1</v>
      </c>
      <c r="L186" s="58">
        <v>0</v>
      </c>
      <c r="M186" s="176"/>
      <c r="N186" s="23" t="s">
        <v>849</v>
      </c>
      <c r="O186" s="23" t="s">
        <v>850</v>
      </c>
      <c r="P186" s="23" t="s">
        <v>851</v>
      </c>
      <c r="Q186" s="56" t="s">
        <v>848</v>
      </c>
      <c r="R186" s="133" t="s">
        <v>848</v>
      </c>
      <c r="S186" s="133" t="s">
        <v>848</v>
      </c>
      <c r="T186" s="133" t="s">
        <v>848</v>
      </c>
      <c r="U186" s="133" t="s">
        <v>848</v>
      </c>
      <c r="V186" s="133" t="s">
        <v>848</v>
      </c>
      <c r="W186" s="55">
        <v>0</v>
      </c>
      <c r="X186" s="55">
        <v>0</v>
      </c>
      <c r="Y186" s="55">
        <v>0</v>
      </c>
      <c r="Z186" s="55">
        <v>0</v>
      </c>
      <c r="AA186" s="55">
        <v>0</v>
      </c>
      <c r="AB186" s="55">
        <v>0.17801571157384308</v>
      </c>
      <c r="AC186" s="55">
        <v>0.39163456547719777</v>
      </c>
      <c r="AD186" s="59">
        <f t="shared" si="12"/>
        <v>0.56965027705104088</v>
      </c>
      <c r="AE186" s="55">
        <v>0</v>
      </c>
      <c r="AF186" s="55"/>
      <c r="AG186" s="55"/>
      <c r="AH186" s="55"/>
      <c r="AI186" s="59">
        <f t="shared" si="13"/>
        <v>0.56965027705104088</v>
      </c>
      <c r="AJ186" s="55">
        <v>0</v>
      </c>
      <c r="AK186" s="55">
        <v>0</v>
      </c>
      <c r="AL186" s="55">
        <v>0</v>
      </c>
      <c r="AM186" s="55">
        <v>0</v>
      </c>
      <c r="AN186" s="55">
        <v>0</v>
      </c>
      <c r="AO186" s="55">
        <v>0</v>
      </c>
      <c r="AP186" s="55">
        <v>0.21124230827288323</v>
      </c>
      <c r="AQ186" s="55">
        <v>0.47402773978219465</v>
      </c>
      <c r="AR186" s="59">
        <f t="shared" si="14"/>
        <v>0.68527004805507785</v>
      </c>
      <c r="AS186" s="55">
        <v>0</v>
      </c>
      <c r="AT186" s="55"/>
      <c r="AU186" s="55"/>
      <c r="AV186" s="55"/>
      <c r="AW186" s="59">
        <f t="shared" si="15"/>
        <v>0.68527004805507785</v>
      </c>
      <c r="AX186" s="55"/>
      <c r="AY186" s="55"/>
      <c r="AZ186" s="55"/>
      <c r="BA186" s="55"/>
      <c r="BB186" s="55"/>
      <c r="BC186" s="55"/>
      <c r="BD186" s="55"/>
      <c r="BE186" s="55"/>
      <c r="BF186" s="59">
        <f t="shared" si="16"/>
        <v>0</v>
      </c>
      <c r="BG186" s="55"/>
      <c r="BH186" s="55"/>
      <c r="BI186" s="55"/>
      <c r="BJ186" s="55"/>
      <c r="BK186" s="59">
        <f t="shared" si="17"/>
        <v>0</v>
      </c>
      <c r="BL186" s="55"/>
      <c r="BM186" s="23" t="s">
        <v>852</v>
      </c>
      <c r="BN186" s="23" t="s">
        <v>184</v>
      </c>
      <c r="BO186" s="23" t="s">
        <v>853</v>
      </c>
      <c r="BP186" s="23" t="s">
        <v>853</v>
      </c>
      <c r="BQ186" s="23" t="s">
        <v>853</v>
      </c>
      <c r="BR186" s="23"/>
      <c r="BS186" s="57"/>
      <c r="BT186" s="135" t="s">
        <v>23</v>
      </c>
      <c r="BU186" s="58">
        <v>1</v>
      </c>
      <c r="BV186" s="57">
        <v>0</v>
      </c>
      <c r="BW186" s="57">
        <v>0</v>
      </c>
      <c r="BX186" s="57">
        <v>0</v>
      </c>
      <c r="BY186" s="57">
        <v>0</v>
      </c>
      <c r="BZ186" s="57">
        <v>0</v>
      </c>
      <c r="CA186" s="57">
        <v>1</v>
      </c>
      <c r="CB186" s="67">
        <v>1</v>
      </c>
      <c r="CC186" s="134"/>
      <c r="CD186" s="134"/>
      <c r="CE186" s="57"/>
      <c r="CF186" s="57"/>
      <c r="CG186" s="57"/>
      <c r="CH186" s="57"/>
      <c r="CI186" s="57"/>
      <c r="CJ186" s="57"/>
      <c r="CK186" s="67"/>
      <c r="CL186" s="23"/>
      <c r="CM186" s="23"/>
      <c r="CN186" s="23"/>
      <c r="CO186" s="23"/>
      <c r="CP186" s="23"/>
      <c r="CQ186" s="23"/>
      <c r="CR186" s="57"/>
      <c r="CS186" s="134"/>
      <c r="CT186" s="58"/>
      <c r="CU186" s="57"/>
      <c r="CV186" s="57"/>
      <c r="CW186" s="57"/>
      <c r="CX186" s="57"/>
      <c r="CY186" s="57"/>
      <c r="CZ186" s="57"/>
      <c r="DA186" s="67"/>
      <c r="DB186" s="23"/>
      <c r="DC186" s="23"/>
      <c r="DD186" s="57"/>
      <c r="DE186" s="57"/>
      <c r="DF186" s="57"/>
      <c r="DG186" s="57"/>
      <c r="DH186" s="57"/>
      <c r="DI186" s="57"/>
      <c r="DJ186" s="67"/>
      <c r="DK186" s="23" t="s">
        <v>849</v>
      </c>
      <c r="DL186" s="55">
        <v>0</v>
      </c>
      <c r="DM186" s="55">
        <v>0</v>
      </c>
      <c r="DN186" s="55">
        <v>0</v>
      </c>
      <c r="DO186" s="59">
        <v>0</v>
      </c>
      <c r="DP186" s="23" t="s">
        <v>849</v>
      </c>
      <c r="DQ186" s="57"/>
      <c r="DR186" s="57"/>
      <c r="DS186" s="57"/>
      <c r="DT186" s="23" t="s">
        <v>854</v>
      </c>
      <c r="DU186" s="57"/>
      <c r="DV186" s="23" t="s">
        <v>858</v>
      </c>
      <c r="DW186" s="23" t="s">
        <v>854</v>
      </c>
      <c r="DX186" s="57"/>
      <c r="DY186" s="23" t="s">
        <v>849</v>
      </c>
      <c r="DZ186" s="23" t="s">
        <v>854</v>
      </c>
      <c r="EA186" s="56"/>
      <c r="EB186" s="57"/>
      <c r="EC186" s="57"/>
      <c r="ED186" s="23"/>
      <c r="EE186" s="57"/>
      <c r="EF186" s="57"/>
      <c r="EG186" s="57"/>
      <c r="EH186" s="23">
        <v>957</v>
      </c>
      <c r="EI186" s="23"/>
      <c r="EJ186" s="23" t="s">
        <v>921</v>
      </c>
      <c r="EK186" s="23"/>
    </row>
    <row r="187" spans="2:141" s="127" customFormat="1">
      <c r="B187" s="132" t="s">
        <v>1231</v>
      </c>
      <c r="C187" s="23" t="s">
        <v>1232</v>
      </c>
      <c r="D187" s="23" t="s">
        <v>159</v>
      </c>
      <c r="E187" s="23" t="s">
        <v>846</v>
      </c>
      <c r="F187" s="23" t="s">
        <v>847</v>
      </c>
      <c r="G187" s="23"/>
      <c r="H187" s="23" t="s">
        <v>848</v>
      </c>
      <c r="I187" s="58">
        <v>0</v>
      </c>
      <c r="J187" s="58">
        <v>0</v>
      </c>
      <c r="K187" s="58">
        <v>1</v>
      </c>
      <c r="L187" s="58">
        <v>0</v>
      </c>
      <c r="M187" s="176"/>
      <c r="N187" s="23" t="s">
        <v>849</v>
      </c>
      <c r="O187" s="23" t="s">
        <v>850</v>
      </c>
      <c r="P187" s="23" t="s">
        <v>851</v>
      </c>
      <c r="Q187" s="56" t="s">
        <v>848</v>
      </c>
      <c r="R187" s="133" t="s">
        <v>848</v>
      </c>
      <c r="S187" s="133" t="s">
        <v>848</v>
      </c>
      <c r="T187" s="133" t="s">
        <v>848</v>
      </c>
      <c r="U187" s="133" t="s">
        <v>848</v>
      </c>
      <c r="V187" s="133" t="s">
        <v>848</v>
      </c>
      <c r="W187" s="55">
        <v>0</v>
      </c>
      <c r="X187" s="55">
        <v>0</v>
      </c>
      <c r="Y187" s="55">
        <v>0</v>
      </c>
      <c r="Z187" s="55">
        <v>0</v>
      </c>
      <c r="AA187" s="55">
        <v>0</v>
      </c>
      <c r="AB187" s="55">
        <v>0.17801571157384308</v>
      </c>
      <c r="AC187" s="55">
        <v>0.39163456547719777</v>
      </c>
      <c r="AD187" s="59">
        <f t="shared" si="12"/>
        <v>0.56965027705104088</v>
      </c>
      <c r="AE187" s="55">
        <v>0</v>
      </c>
      <c r="AF187" s="55"/>
      <c r="AG187" s="55"/>
      <c r="AH187" s="55"/>
      <c r="AI187" s="59">
        <f t="shared" si="13"/>
        <v>0.56965027705104088</v>
      </c>
      <c r="AJ187" s="55">
        <v>0</v>
      </c>
      <c r="AK187" s="55">
        <v>0</v>
      </c>
      <c r="AL187" s="55">
        <v>0</v>
      </c>
      <c r="AM187" s="55">
        <v>0</v>
      </c>
      <c r="AN187" s="55">
        <v>0</v>
      </c>
      <c r="AO187" s="55">
        <v>0</v>
      </c>
      <c r="AP187" s="55">
        <v>0.21124230827288323</v>
      </c>
      <c r="AQ187" s="55">
        <v>0.47402773978219465</v>
      </c>
      <c r="AR187" s="59">
        <f t="shared" si="14"/>
        <v>0.68527004805507785</v>
      </c>
      <c r="AS187" s="55">
        <v>0</v>
      </c>
      <c r="AT187" s="55"/>
      <c r="AU187" s="55"/>
      <c r="AV187" s="55"/>
      <c r="AW187" s="59">
        <f t="shared" si="15"/>
        <v>0.68527004805507785</v>
      </c>
      <c r="AX187" s="55"/>
      <c r="AY187" s="55"/>
      <c r="AZ187" s="55"/>
      <c r="BA187" s="55"/>
      <c r="BB187" s="55"/>
      <c r="BC187" s="55"/>
      <c r="BD187" s="55"/>
      <c r="BE187" s="55"/>
      <c r="BF187" s="59">
        <f t="shared" si="16"/>
        <v>0</v>
      </c>
      <c r="BG187" s="55"/>
      <c r="BH187" s="55"/>
      <c r="BI187" s="55"/>
      <c r="BJ187" s="55"/>
      <c r="BK187" s="59">
        <f t="shared" si="17"/>
        <v>0</v>
      </c>
      <c r="BL187" s="55"/>
      <c r="BM187" s="23" t="s">
        <v>852</v>
      </c>
      <c r="BN187" s="23" t="s">
        <v>184</v>
      </c>
      <c r="BO187" s="23" t="s">
        <v>853</v>
      </c>
      <c r="BP187" s="23" t="s">
        <v>853</v>
      </c>
      <c r="BQ187" s="23" t="s">
        <v>853</v>
      </c>
      <c r="BR187" s="23"/>
      <c r="BS187" s="57"/>
      <c r="BT187" s="135" t="s">
        <v>23</v>
      </c>
      <c r="BU187" s="58">
        <v>1</v>
      </c>
      <c r="BV187" s="57">
        <v>0</v>
      </c>
      <c r="BW187" s="57">
        <v>0</v>
      </c>
      <c r="BX187" s="57">
        <v>0</v>
      </c>
      <c r="BY187" s="57">
        <v>0</v>
      </c>
      <c r="BZ187" s="57">
        <v>0</v>
      </c>
      <c r="CA187" s="57">
        <v>1</v>
      </c>
      <c r="CB187" s="67">
        <v>1</v>
      </c>
      <c r="CC187" s="134"/>
      <c r="CD187" s="134"/>
      <c r="CE187" s="57"/>
      <c r="CF187" s="57"/>
      <c r="CG187" s="57"/>
      <c r="CH187" s="57"/>
      <c r="CI187" s="57"/>
      <c r="CJ187" s="57"/>
      <c r="CK187" s="67"/>
      <c r="CL187" s="23"/>
      <c r="CM187" s="23"/>
      <c r="CN187" s="23"/>
      <c r="CO187" s="23"/>
      <c r="CP187" s="23"/>
      <c r="CQ187" s="23"/>
      <c r="CR187" s="57"/>
      <c r="CS187" s="134"/>
      <c r="CT187" s="58"/>
      <c r="CU187" s="57"/>
      <c r="CV187" s="57"/>
      <c r="CW187" s="57"/>
      <c r="CX187" s="57"/>
      <c r="CY187" s="57"/>
      <c r="CZ187" s="57"/>
      <c r="DA187" s="67"/>
      <c r="DB187" s="23"/>
      <c r="DC187" s="23"/>
      <c r="DD187" s="57"/>
      <c r="DE187" s="57"/>
      <c r="DF187" s="57"/>
      <c r="DG187" s="57"/>
      <c r="DH187" s="57"/>
      <c r="DI187" s="57"/>
      <c r="DJ187" s="67"/>
      <c r="DK187" s="23" t="s">
        <v>849</v>
      </c>
      <c r="DL187" s="55">
        <v>0</v>
      </c>
      <c r="DM187" s="55">
        <v>0</v>
      </c>
      <c r="DN187" s="55">
        <v>0</v>
      </c>
      <c r="DO187" s="59">
        <v>0</v>
      </c>
      <c r="DP187" s="23" t="s">
        <v>849</v>
      </c>
      <c r="DQ187" s="57"/>
      <c r="DR187" s="57"/>
      <c r="DS187" s="57"/>
      <c r="DT187" s="23" t="s">
        <v>854</v>
      </c>
      <c r="DU187" s="57"/>
      <c r="DV187" s="23" t="s">
        <v>858</v>
      </c>
      <c r="DW187" s="23" t="s">
        <v>854</v>
      </c>
      <c r="DX187" s="57"/>
      <c r="DY187" s="23" t="s">
        <v>849</v>
      </c>
      <c r="DZ187" s="23" t="s">
        <v>854</v>
      </c>
      <c r="EA187" s="56"/>
      <c r="EB187" s="57"/>
      <c r="EC187" s="57"/>
      <c r="ED187" s="23"/>
      <c r="EE187" s="57"/>
      <c r="EF187" s="57"/>
      <c r="EG187" s="57"/>
      <c r="EH187" s="23">
        <v>957</v>
      </c>
      <c r="EI187" s="23"/>
      <c r="EJ187" s="23" t="s">
        <v>921</v>
      </c>
      <c r="EK187" s="23"/>
    </row>
    <row r="188" spans="2:141" s="127" customFormat="1">
      <c r="B188" s="132" t="s">
        <v>1233</v>
      </c>
      <c r="C188" s="23" t="s">
        <v>1234</v>
      </c>
      <c r="D188" s="23" t="s">
        <v>159</v>
      </c>
      <c r="E188" s="23" t="s">
        <v>846</v>
      </c>
      <c r="F188" s="23" t="s">
        <v>847</v>
      </c>
      <c r="G188" s="23"/>
      <c r="H188" s="23" t="s">
        <v>848</v>
      </c>
      <c r="I188" s="58">
        <v>0</v>
      </c>
      <c r="J188" s="58">
        <v>0</v>
      </c>
      <c r="K188" s="58">
        <v>1</v>
      </c>
      <c r="L188" s="58">
        <v>0</v>
      </c>
      <c r="M188" s="176"/>
      <c r="N188" s="23" t="s">
        <v>849</v>
      </c>
      <c r="O188" s="23" t="s">
        <v>850</v>
      </c>
      <c r="P188" s="23" t="s">
        <v>851</v>
      </c>
      <c r="Q188" s="56" t="s">
        <v>848</v>
      </c>
      <c r="R188" s="133" t="s">
        <v>848</v>
      </c>
      <c r="S188" s="133" t="s">
        <v>848</v>
      </c>
      <c r="T188" s="133" t="s">
        <v>848</v>
      </c>
      <c r="U188" s="133" t="s">
        <v>848</v>
      </c>
      <c r="V188" s="133" t="s">
        <v>848</v>
      </c>
      <c r="W188" s="55">
        <v>0</v>
      </c>
      <c r="X188" s="55">
        <v>0.16585189526547586</v>
      </c>
      <c r="Y188" s="55">
        <v>0.17303224047645993</v>
      </c>
      <c r="Z188" s="55">
        <v>0.18682976656815486</v>
      </c>
      <c r="AA188" s="55">
        <v>0.20104966590755474</v>
      </c>
      <c r="AB188" s="55">
        <v>0.21428402766897642</v>
      </c>
      <c r="AC188" s="55">
        <v>0.22822234484323967</v>
      </c>
      <c r="AD188" s="59">
        <f t="shared" si="12"/>
        <v>1.1692699407298615</v>
      </c>
      <c r="AE188" s="55">
        <v>0</v>
      </c>
      <c r="AF188" s="55"/>
      <c r="AG188" s="55"/>
      <c r="AH188" s="55"/>
      <c r="AI188" s="59">
        <f t="shared" si="13"/>
        <v>1.1692699407298615</v>
      </c>
      <c r="AJ188" s="55">
        <v>0</v>
      </c>
      <c r="AK188" s="55">
        <v>0</v>
      </c>
      <c r="AL188" s="55">
        <v>0.18182027971277059</v>
      </c>
      <c r="AM188" s="55">
        <v>0.19348579477278008</v>
      </c>
      <c r="AN188" s="55">
        <v>0.21309256522111372</v>
      </c>
      <c r="AO188" s="55">
        <v>0.23389759366877572</v>
      </c>
      <c r="AP188" s="55">
        <v>0.25428009825991194</v>
      </c>
      <c r="AQ188" s="55">
        <v>0.27623639951701939</v>
      </c>
      <c r="AR188" s="59">
        <f t="shared" si="14"/>
        <v>1.3528127311523714</v>
      </c>
      <c r="AS188" s="55">
        <v>0</v>
      </c>
      <c r="AT188" s="55"/>
      <c r="AU188" s="55"/>
      <c r="AV188" s="55"/>
      <c r="AW188" s="59">
        <f t="shared" si="15"/>
        <v>1.3528127311523714</v>
      </c>
      <c r="AX188" s="55"/>
      <c r="AY188" s="55"/>
      <c r="AZ188" s="55"/>
      <c r="BA188" s="55"/>
      <c r="BB188" s="55"/>
      <c r="BC188" s="55"/>
      <c r="BD188" s="55"/>
      <c r="BE188" s="55"/>
      <c r="BF188" s="59">
        <f t="shared" si="16"/>
        <v>0</v>
      </c>
      <c r="BG188" s="55"/>
      <c r="BH188" s="55"/>
      <c r="BI188" s="55"/>
      <c r="BJ188" s="55"/>
      <c r="BK188" s="59">
        <f t="shared" si="17"/>
        <v>0</v>
      </c>
      <c r="BL188" s="55"/>
      <c r="BM188" s="23" t="s">
        <v>852</v>
      </c>
      <c r="BN188" s="23" t="s">
        <v>1235</v>
      </c>
      <c r="BO188" s="23" t="s">
        <v>853</v>
      </c>
      <c r="BP188" s="23" t="s">
        <v>853</v>
      </c>
      <c r="BQ188" s="23" t="s">
        <v>853</v>
      </c>
      <c r="BR188" s="23"/>
      <c r="BS188" s="57"/>
      <c r="BT188" s="135" t="s">
        <v>1236</v>
      </c>
      <c r="BU188" s="58">
        <v>1</v>
      </c>
      <c r="BV188" s="57">
        <v>0</v>
      </c>
      <c r="BW188" s="57">
        <v>0</v>
      </c>
      <c r="BX188" s="57">
        <v>0</v>
      </c>
      <c r="BY188" s="57">
        <v>0</v>
      </c>
      <c r="BZ188" s="57">
        <v>0</v>
      </c>
      <c r="CA188" s="57">
        <v>0</v>
      </c>
      <c r="CB188" s="67">
        <v>0</v>
      </c>
      <c r="CC188" s="134"/>
      <c r="CD188" s="134"/>
      <c r="CE188" s="57"/>
      <c r="CF188" s="57"/>
      <c r="CG188" s="57"/>
      <c r="CH188" s="57"/>
      <c r="CI188" s="57"/>
      <c r="CJ188" s="57"/>
      <c r="CK188" s="67"/>
      <c r="CL188" s="23"/>
      <c r="CM188" s="23"/>
      <c r="CN188" s="23"/>
      <c r="CO188" s="23"/>
      <c r="CP188" s="23"/>
      <c r="CQ188" s="23"/>
      <c r="CR188" s="57"/>
      <c r="CS188" s="134"/>
      <c r="CT188" s="58"/>
      <c r="CU188" s="57"/>
      <c r="CV188" s="57"/>
      <c r="CW188" s="57"/>
      <c r="CX188" s="57"/>
      <c r="CY188" s="57"/>
      <c r="CZ188" s="57"/>
      <c r="DA188" s="67"/>
      <c r="DB188" s="23"/>
      <c r="DC188" s="23"/>
      <c r="DD188" s="57"/>
      <c r="DE188" s="57"/>
      <c r="DF188" s="57"/>
      <c r="DG188" s="57"/>
      <c r="DH188" s="57"/>
      <c r="DI188" s="57"/>
      <c r="DJ188" s="67"/>
      <c r="DK188" s="23" t="s">
        <v>849</v>
      </c>
      <c r="DL188" s="55">
        <v>0</v>
      </c>
      <c r="DM188" s="55">
        <v>0</v>
      </c>
      <c r="DN188" s="55">
        <v>0</v>
      </c>
      <c r="DO188" s="59">
        <v>0</v>
      </c>
      <c r="DP188" s="23" t="s">
        <v>849</v>
      </c>
      <c r="DQ188" s="57"/>
      <c r="DR188" s="57"/>
      <c r="DS188" s="57"/>
      <c r="DT188" s="23" t="s">
        <v>854</v>
      </c>
      <c r="DU188" s="57"/>
      <c r="DV188" s="23" t="s">
        <v>849</v>
      </c>
      <c r="DW188" s="23" t="s">
        <v>854</v>
      </c>
      <c r="DX188" s="57"/>
      <c r="DY188" s="23" t="s">
        <v>849</v>
      </c>
      <c r="DZ188" s="23" t="s">
        <v>854</v>
      </c>
      <c r="EA188" s="56"/>
      <c r="EB188" s="57"/>
      <c r="EC188" s="57"/>
      <c r="ED188" s="23"/>
      <c r="EE188" s="57"/>
      <c r="EF188" s="57"/>
      <c r="EG188" s="57"/>
      <c r="EH188" s="23">
        <v>2840</v>
      </c>
      <c r="EI188" s="23"/>
      <c r="EJ188" s="23" t="s">
        <v>1237</v>
      </c>
      <c r="EK188" s="23"/>
    </row>
    <row r="189" spans="2:141" s="127" customFormat="1">
      <c r="B189" s="132" t="s">
        <v>1238</v>
      </c>
      <c r="C189" s="23" t="s">
        <v>1239</v>
      </c>
      <c r="D189" s="23" t="s">
        <v>155</v>
      </c>
      <c r="E189" s="23" t="s">
        <v>846</v>
      </c>
      <c r="F189" s="23" t="s">
        <v>847</v>
      </c>
      <c r="G189" s="23"/>
      <c r="H189" s="23" t="s">
        <v>848</v>
      </c>
      <c r="I189" s="58">
        <v>0</v>
      </c>
      <c r="J189" s="58">
        <v>0</v>
      </c>
      <c r="K189" s="58">
        <v>1</v>
      </c>
      <c r="L189" s="58">
        <v>0</v>
      </c>
      <c r="M189" s="176"/>
      <c r="N189" s="23" t="s">
        <v>849</v>
      </c>
      <c r="O189" s="23" t="s">
        <v>850</v>
      </c>
      <c r="P189" s="23" t="s">
        <v>851</v>
      </c>
      <c r="Q189" s="56" t="s">
        <v>848</v>
      </c>
      <c r="R189" s="133" t="s">
        <v>848</v>
      </c>
      <c r="S189" s="133" t="s">
        <v>848</v>
      </c>
      <c r="T189" s="133" t="s">
        <v>848</v>
      </c>
      <c r="U189" s="133" t="s">
        <v>848</v>
      </c>
      <c r="V189" s="133" t="s">
        <v>848</v>
      </c>
      <c r="W189" s="55">
        <v>5.3244547280206183</v>
      </c>
      <c r="X189" s="55">
        <v>3.2335870881692959</v>
      </c>
      <c r="Y189" s="55">
        <v>0.66137672625208299</v>
      </c>
      <c r="Z189" s="55">
        <v>0.6549809362696194</v>
      </c>
      <c r="AA189" s="55">
        <v>0.68341337665639346</v>
      </c>
      <c r="AB189" s="55">
        <v>0.70987525186784672</v>
      </c>
      <c r="AC189" s="55">
        <v>0.73774467363310059</v>
      </c>
      <c r="AD189" s="59">
        <f t="shared" si="12"/>
        <v>6.6809780528483396</v>
      </c>
      <c r="AE189" s="55">
        <v>0</v>
      </c>
      <c r="AF189" s="55"/>
      <c r="AG189" s="55"/>
      <c r="AH189" s="55"/>
      <c r="AI189" s="59">
        <f t="shared" si="13"/>
        <v>12.005432780868958</v>
      </c>
      <c r="AJ189" s="55">
        <v>0</v>
      </c>
      <c r="AK189" s="55">
        <v>5.8370984933098526</v>
      </c>
      <c r="AL189" s="55">
        <v>3.5449200499364451</v>
      </c>
      <c r="AM189" s="55">
        <v>0.73955582595899438</v>
      </c>
      <c r="AN189" s="55">
        <v>0.74705209156114183</v>
      </c>
      <c r="AO189" s="55">
        <v>0.79507092717320726</v>
      </c>
      <c r="AP189" s="55">
        <v>0.84237332460486147</v>
      </c>
      <c r="AQ189" s="55">
        <v>0.89295345969408024</v>
      </c>
      <c r="AR189" s="59">
        <f t="shared" si="14"/>
        <v>7.5619256789287306</v>
      </c>
      <c r="AS189" s="55">
        <v>0</v>
      </c>
      <c r="AT189" s="55"/>
      <c r="AU189" s="55"/>
      <c r="AV189" s="55"/>
      <c r="AW189" s="59">
        <f t="shared" si="15"/>
        <v>13.399024172238583</v>
      </c>
      <c r="AX189" s="55"/>
      <c r="AY189" s="55"/>
      <c r="AZ189" s="55"/>
      <c r="BA189" s="55"/>
      <c r="BB189" s="55"/>
      <c r="BC189" s="55"/>
      <c r="BD189" s="55"/>
      <c r="BE189" s="55"/>
      <c r="BF189" s="59">
        <f t="shared" si="16"/>
        <v>0</v>
      </c>
      <c r="BG189" s="55"/>
      <c r="BH189" s="55"/>
      <c r="BI189" s="55"/>
      <c r="BJ189" s="55"/>
      <c r="BK189" s="59">
        <f t="shared" si="17"/>
        <v>0</v>
      </c>
      <c r="BL189" s="55"/>
      <c r="BM189" s="23" t="s">
        <v>852</v>
      </c>
      <c r="BN189" s="23" t="s">
        <v>236</v>
      </c>
      <c r="BO189" s="23" t="s">
        <v>853</v>
      </c>
      <c r="BP189" s="23" t="s">
        <v>853</v>
      </c>
      <c r="BQ189" s="23" t="s">
        <v>853</v>
      </c>
      <c r="BR189" s="23"/>
      <c r="BS189" s="57"/>
      <c r="BT189" s="135" t="s">
        <v>1240</v>
      </c>
      <c r="BU189" s="58">
        <v>1</v>
      </c>
      <c r="BV189" s="57">
        <v>3.4058655477000803</v>
      </c>
      <c r="BW189" s="57">
        <v>0.69661343411286625</v>
      </c>
      <c r="BX189" s="57">
        <v>0.68987689040532363</v>
      </c>
      <c r="BY189" s="57">
        <v>0.71982414913376402</v>
      </c>
      <c r="BZ189" s="57">
        <v>0.74769585527706517</v>
      </c>
      <c r="CA189" s="57">
        <v>0.77705009898118016</v>
      </c>
      <c r="CB189" s="67">
        <v>7.0369259756102807</v>
      </c>
      <c r="CC189" s="134"/>
      <c r="CD189" s="134"/>
      <c r="CE189" s="57"/>
      <c r="CF189" s="57"/>
      <c r="CG189" s="57"/>
      <c r="CH189" s="57"/>
      <c r="CI189" s="57"/>
      <c r="CJ189" s="57"/>
      <c r="CK189" s="67"/>
      <c r="CL189" s="23"/>
      <c r="CM189" s="23"/>
      <c r="CN189" s="23"/>
      <c r="CO189" s="23"/>
      <c r="CP189" s="23"/>
      <c r="CQ189" s="23"/>
      <c r="CR189" s="57"/>
      <c r="CS189" s="134"/>
      <c r="CT189" s="58"/>
      <c r="CU189" s="57"/>
      <c r="CV189" s="57"/>
      <c r="CW189" s="57"/>
      <c r="CX189" s="57"/>
      <c r="CY189" s="57"/>
      <c r="CZ189" s="57"/>
      <c r="DA189" s="67"/>
      <c r="DB189" s="23"/>
      <c r="DC189" s="23"/>
      <c r="DD189" s="57"/>
      <c r="DE189" s="57"/>
      <c r="DF189" s="57"/>
      <c r="DG189" s="57"/>
      <c r="DH189" s="57"/>
      <c r="DI189" s="57"/>
      <c r="DJ189" s="67"/>
      <c r="DK189" s="23" t="s">
        <v>849</v>
      </c>
      <c r="DL189" s="55">
        <v>0</v>
      </c>
      <c r="DM189" s="55">
        <v>5.3244547280206183</v>
      </c>
      <c r="DN189" s="55">
        <v>6.6809780528483396</v>
      </c>
      <c r="DO189" s="59">
        <v>12.005432780868958</v>
      </c>
      <c r="DP189" s="23" t="s">
        <v>849</v>
      </c>
      <c r="DQ189" s="57"/>
      <c r="DR189" s="57"/>
      <c r="DS189" s="57"/>
      <c r="DT189" s="23" t="s">
        <v>854</v>
      </c>
      <c r="DU189" s="57"/>
      <c r="DV189" s="23" t="s">
        <v>849</v>
      </c>
      <c r="DW189" s="23" t="s">
        <v>854</v>
      </c>
      <c r="DX189" s="57"/>
      <c r="DY189" s="23" t="s">
        <v>849</v>
      </c>
      <c r="DZ189" s="23" t="s">
        <v>854</v>
      </c>
      <c r="EA189" s="56"/>
      <c r="EB189" s="57"/>
      <c r="EC189" s="57"/>
      <c r="ED189" s="23"/>
      <c r="EE189" s="57"/>
      <c r="EF189" s="57"/>
      <c r="EG189" s="57"/>
      <c r="EH189" s="23">
        <v>936</v>
      </c>
      <c r="EI189" s="23"/>
      <c r="EJ189" s="23" t="s">
        <v>1241</v>
      </c>
      <c r="EK189" s="23"/>
    </row>
    <row r="190" spans="2:141" s="127" customFormat="1">
      <c r="B190" s="132" t="s">
        <v>1242</v>
      </c>
      <c r="C190" s="23" t="s">
        <v>1243</v>
      </c>
      <c r="D190" s="23" t="s">
        <v>193</v>
      </c>
      <c r="E190" s="23" t="s">
        <v>846</v>
      </c>
      <c r="F190" s="23" t="s">
        <v>847</v>
      </c>
      <c r="G190" s="23"/>
      <c r="H190" s="23" t="s">
        <v>848</v>
      </c>
      <c r="I190" s="58">
        <v>1</v>
      </c>
      <c r="J190" s="58">
        <v>0</v>
      </c>
      <c r="K190" s="58">
        <v>0</v>
      </c>
      <c r="L190" s="58">
        <v>0</v>
      </c>
      <c r="M190" s="176"/>
      <c r="N190" s="23" t="s">
        <v>849</v>
      </c>
      <c r="O190" s="23" t="s">
        <v>850</v>
      </c>
      <c r="P190" s="23" t="s">
        <v>851</v>
      </c>
      <c r="Q190" s="56" t="s">
        <v>848</v>
      </c>
      <c r="R190" s="133" t="s">
        <v>848</v>
      </c>
      <c r="S190" s="133" t="s">
        <v>848</v>
      </c>
      <c r="T190" s="133" t="s">
        <v>848</v>
      </c>
      <c r="U190" s="133" t="s">
        <v>848</v>
      </c>
      <c r="V190" s="133" t="s">
        <v>848</v>
      </c>
      <c r="W190" s="55">
        <v>0</v>
      </c>
      <c r="X190" s="55">
        <v>1.219861087846154</v>
      </c>
      <c r="Y190" s="55">
        <v>1.2726734099855037</v>
      </c>
      <c r="Z190" s="55">
        <v>1.3741559113513127</v>
      </c>
      <c r="AA190" s="55">
        <v>1.4787450199017895</v>
      </c>
      <c r="AB190" s="55">
        <v>1.5760853783547084</v>
      </c>
      <c r="AC190" s="55">
        <v>1.6786034154487399</v>
      </c>
      <c r="AD190" s="59">
        <f t="shared" si="12"/>
        <v>8.6001242228882084</v>
      </c>
      <c r="AE190" s="55">
        <v>0</v>
      </c>
      <c r="AF190" s="55"/>
      <c r="AG190" s="55"/>
      <c r="AH190" s="55"/>
      <c r="AI190" s="59">
        <f t="shared" si="13"/>
        <v>8.6001242228882084</v>
      </c>
      <c r="AJ190" s="55">
        <v>0</v>
      </c>
      <c r="AK190" s="55">
        <v>0</v>
      </c>
      <c r="AL190" s="55">
        <v>1.3373105194118442</v>
      </c>
      <c r="AM190" s="55">
        <v>1.4231118174230051</v>
      </c>
      <c r="AN190" s="55">
        <v>1.5673220255123956</v>
      </c>
      <c r="AO190" s="55">
        <v>1.7203455685609159</v>
      </c>
      <c r="AP190" s="55">
        <v>1.8702613966783672</v>
      </c>
      <c r="AQ190" s="55">
        <v>2.0317526928357066</v>
      </c>
      <c r="AR190" s="59">
        <f t="shared" si="14"/>
        <v>9.9501040204222342</v>
      </c>
      <c r="AS190" s="55">
        <v>0</v>
      </c>
      <c r="AT190" s="55"/>
      <c r="AU190" s="55"/>
      <c r="AV190" s="55"/>
      <c r="AW190" s="59">
        <f t="shared" si="15"/>
        <v>9.9501040204222342</v>
      </c>
      <c r="AX190" s="55"/>
      <c r="AY190" s="55"/>
      <c r="AZ190" s="55"/>
      <c r="BA190" s="55"/>
      <c r="BB190" s="55"/>
      <c r="BC190" s="55"/>
      <c r="BD190" s="55"/>
      <c r="BE190" s="55"/>
      <c r="BF190" s="59">
        <f t="shared" si="16"/>
        <v>0</v>
      </c>
      <c r="BG190" s="55"/>
      <c r="BH190" s="55"/>
      <c r="BI190" s="55"/>
      <c r="BJ190" s="55"/>
      <c r="BK190" s="59">
        <f t="shared" si="17"/>
        <v>0</v>
      </c>
      <c r="BL190" s="55"/>
      <c r="BM190" s="23" t="s">
        <v>864</v>
      </c>
      <c r="BN190" s="23" t="s">
        <v>1244</v>
      </c>
      <c r="BO190" s="23" t="s">
        <v>532</v>
      </c>
      <c r="BP190" s="23" t="s">
        <v>533</v>
      </c>
      <c r="BQ190" s="23" t="s">
        <v>542</v>
      </c>
      <c r="BR190" s="23"/>
      <c r="BS190" s="57"/>
      <c r="BT190" s="135" t="s">
        <v>23</v>
      </c>
      <c r="BU190" s="58">
        <v>1</v>
      </c>
      <c r="BV190" s="57">
        <v>0</v>
      </c>
      <c r="BW190" s="57">
        <v>0</v>
      </c>
      <c r="BX190" s="57">
        <v>0</v>
      </c>
      <c r="BY190" s="57">
        <v>0</v>
      </c>
      <c r="BZ190" s="57">
        <v>0</v>
      </c>
      <c r="CA190" s="57">
        <v>170</v>
      </c>
      <c r="CB190" s="67">
        <v>170</v>
      </c>
      <c r="CC190" s="134"/>
      <c r="CD190" s="134"/>
      <c r="CE190" s="57"/>
      <c r="CF190" s="57"/>
      <c r="CG190" s="57"/>
      <c r="CH190" s="57"/>
      <c r="CI190" s="57"/>
      <c r="CJ190" s="57"/>
      <c r="CK190" s="67"/>
      <c r="CL190" s="23"/>
      <c r="CM190" s="23"/>
      <c r="CN190" s="23"/>
      <c r="CO190" s="23"/>
      <c r="CP190" s="23"/>
      <c r="CQ190" s="23"/>
      <c r="CR190" s="57"/>
      <c r="CS190" s="134"/>
      <c r="CT190" s="58"/>
      <c r="CU190" s="57"/>
      <c r="CV190" s="57"/>
      <c r="CW190" s="57"/>
      <c r="CX190" s="57"/>
      <c r="CY190" s="57"/>
      <c r="CZ190" s="57"/>
      <c r="DA190" s="67"/>
      <c r="DB190" s="23"/>
      <c r="DC190" s="23"/>
      <c r="DD190" s="57"/>
      <c r="DE190" s="57"/>
      <c r="DF190" s="57"/>
      <c r="DG190" s="57"/>
      <c r="DH190" s="57"/>
      <c r="DI190" s="57"/>
      <c r="DJ190" s="67"/>
      <c r="DK190" s="23" t="s">
        <v>849</v>
      </c>
      <c r="DL190" s="55">
        <v>0</v>
      </c>
      <c r="DM190" s="55">
        <v>0</v>
      </c>
      <c r="DN190" s="55">
        <v>0</v>
      </c>
      <c r="DO190" s="59">
        <v>0</v>
      </c>
      <c r="DP190" s="23" t="s">
        <v>849</v>
      </c>
      <c r="DQ190" s="57"/>
      <c r="DR190" s="57"/>
      <c r="DS190" s="57"/>
      <c r="DT190" s="23" t="s">
        <v>854</v>
      </c>
      <c r="DU190" s="57"/>
      <c r="DV190" s="23" t="s">
        <v>849</v>
      </c>
      <c r="DW190" s="23" t="s">
        <v>854</v>
      </c>
      <c r="DX190" s="57"/>
      <c r="DY190" s="23" t="s">
        <v>849</v>
      </c>
      <c r="DZ190" s="23" t="s">
        <v>854</v>
      </c>
      <c r="EA190" s="56"/>
      <c r="EB190" s="57"/>
      <c r="EC190" s="57"/>
      <c r="ED190" s="23"/>
      <c r="EE190" s="57"/>
      <c r="EF190" s="57"/>
      <c r="EG190" s="57"/>
      <c r="EH190" s="23">
        <v>881</v>
      </c>
      <c r="EI190" s="23" t="s">
        <v>541</v>
      </c>
      <c r="EJ190" s="23"/>
      <c r="EK190" s="23" t="s">
        <v>634</v>
      </c>
    </row>
    <row r="191" spans="2:141" s="127" customFormat="1">
      <c r="B191" s="132" t="s">
        <v>1245</v>
      </c>
      <c r="C191" s="23" t="s">
        <v>1246</v>
      </c>
      <c r="D191" s="23" t="s">
        <v>155</v>
      </c>
      <c r="E191" s="23" t="s">
        <v>846</v>
      </c>
      <c r="F191" s="23" t="s">
        <v>847</v>
      </c>
      <c r="G191" s="23"/>
      <c r="H191" s="23" t="s">
        <v>848</v>
      </c>
      <c r="I191" s="58">
        <v>0</v>
      </c>
      <c r="J191" s="58">
        <v>0</v>
      </c>
      <c r="K191" s="58">
        <v>1</v>
      </c>
      <c r="L191" s="58">
        <v>0</v>
      </c>
      <c r="M191" s="176"/>
      <c r="N191" s="23" t="s">
        <v>849</v>
      </c>
      <c r="O191" s="23" t="s">
        <v>850</v>
      </c>
      <c r="P191" s="23" t="s">
        <v>851</v>
      </c>
      <c r="Q191" s="56" t="s">
        <v>848</v>
      </c>
      <c r="R191" s="133" t="s">
        <v>848</v>
      </c>
      <c r="S191" s="133" t="s">
        <v>848</v>
      </c>
      <c r="T191" s="133" t="s">
        <v>848</v>
      </c>
      <c r="U191" s="133" t="s">
        <v>848</v>
      </c>
      <c r="V191" s="133" t="s">
        <v>848</v>
      </c>
      <c r="W191" s="55">
        <v>0</v>
      </c>
      <c r="X191" s="55">
        <v>0.15683928272307696</v>
      </c>
      <c r="Y191" s="55">
        <v>0.16362943842670763</v>
      </c>
      <c r="Z191" s="55">
        <v>0.17667718860231166</v>
      </c>
      <c r="AA191" s="55">
        <v>0.19012435970165864</v>
      </c>
      <c r="AB191" s="55">
        <v>0.20263954864560538</v>
      </c>
      <c r="AC191" s="55">
        <v>0.21582043912912371</v>
      </c>
      <c r="AD191" s="59">
        <f t="shared" si="12"/>
        <v>1.1057302572284839</v>
      </c>
      <c r="AE191" s="55">
        <v>0</v>
      </c>
      <c r="AF191" s="55"/>
      <c r="AG191" s="55"/>
      <c r="AH191" s="55"/>
      <c r="AI191" s="59">
        <f t="shared" si="13"/>
        <v>1.1057302572284839</v>
      </c>
      <c r="AJ191" s="55">
        <v>0</v>
      </c>
      <c r="AK191" s="55">
        <v>0</v>
      </c>
      <c r="AL191" s="55">
        <v>0.17193992392437998</v>
      </c>
      <c r="AM191" s="55">
        <v>0.1829715193829578</v>
      </c>
      <c r="AN191" s="55">
        <v>0.20151283185159377</v>
      </c>
      <c r="AO191" s="55">
        <v>0.22118728738640345</v>
      </c>
      <c r="AP191" s="55">
        <v>0.24046217957293292</v>
      </c>
      <c r="AQ191" s="55">
        <v>0.26122534622173371</v>
      </c>
      <c r="AR191" s="59">
        <f t="shared" si="14"/>
        <v>1.2792990883400017</v>
      </c>
      <c r="AS191" s="55">
        <v>0</v>
      </c>
      <c r="AT191" s="55"/>
      <c r="AU191" s="55"/>
      <c r="AV191" s="55"/>
      <c r="AW191" s="59">
        <f t="shared" si="15"/>
        <v>1.2792990883400017</v>
      </c>
      <c r="AX191" s="55"/>
      <c r="AY191" s="55"/>
      <c r="AZ191" s="55"/>
      <c r="BA191" s="55"/>
      <c r="BB191" s="55"/>
      <c r="BC191" s="55"/>
      <c r="BD191" s="55"/>
      <c r="BE191" s="55"/>
      <c r="BF191" s="59">
        <f t="shared" si="16"/>
        <v>0</v>
      </c>
      <c r="BG191" s="55"/>
      <c r="BH191" s="55"/>
      <c r="BI191" s="55"/>
      <c r="BJ191" s="55"/>
      <c r="BK191" s="59">
        <f t="shared" si="17"/>
        <v>0</v>
      </c>
      <c r="BL191" s="55"/>
      <c r="BM191" s="23" t="s">
        <v>852</v>
      </c>
      <c r="BN191" s="23" t="s">
        <v>1247</v>
      </c>
      <c r="BO191" s="23" t="s">
        <v>571</v>
      </c>
      <c r="BP191" s="23" t="s">
        <v>403</v>
      </c>
      <c r="BQ191" s="23" t="s">
        <v>853</v>
      </c>
      <c r="BR191" s="23"/>
      <c r="BS191" s="57"/>
      <c r="BT191" s="135" t="s">
        <v>23</v>
      </c>
      <c r="BU191" s="58">
        <v>1</v>
      </c>
      <c r="BV191" s="57">
        <v>894</v>
      </c>
      <c r="BW191" s="57">
        <v>932</v>
      </c>
      <c r="BX191" s="57">
        <v>1007</v>
      </c>
      <c r="BY191" s="57">
        <v>1083</v>
      </c>
      <c r="BZ191" s="57">
        <v>1155</v>
      </c>
      <c r="CA191" s="57">
        <v>1230</v>
      </c>
      <c r="CB191" s="67">
        <v>6301</v>
      </c>
      <c r="CC191" s="134"/>
      <c r="CD191" s="134"/>
      <c r="CE191" s="57"/>
      <c r="CF191" s="57"/>
      <c r="CG191" s="57"/>
      <c r="CH191" s="57"/>
      <c r="CI191" s="57"/>
      <c r="CJ191" s="57"/>
      <c r="CK191" s="67"/>
      <c r="CL191" s="23"/>
      <c r="CM191" s="23"/>
      <c r="CN191" s="23"/>
      <c r="CO191" s="23"/>
      <c r="CP191" s="23"/>
      <c r="CQ191" s="23"/>
      <c r="CR191" s="57"/>
      <c r="CS191" s="134"/>
      <c r="CT191" s="58"/>
      <c r="CU191" s="57"/>
      <c r="CV191" s="57"/>
      <c r="CW191" s="57"/>
      <c r="CX191" s="57"/>
      <c r="CY191" s="57"/>
      <c r="CZ191" s="57"/>
      <c r="DA191" s="67"/>
      <c r="DB191" s="23"/>
      <c r="DC191" s="23"/>
      <c r="DD191" s="57"/>
      <c r="DE191" s="57"/>
      <c r="DF191" s="57"/>
      <c r="DG191" s="57"/>
      <c r="DH191" s="57"/>
      <c r="DI191" s="57"/>
      <c r="DJ191" s="67"/>
      <c r="DK191" s="23" t="s">
        <v>849</v>
      </c>
      <c r="DL191" s="55">
        <v>0</v>
      </c>
      <c r="DM191" s="55">
        <v>0</v>
      </c>
      <c r="DN191" s="55">
        <v>0</v>
      </c>
      <c r="DO191" s="59">
        <v>0</v>
      </c>
      <c r="DP191" s="23" t="s">
        <v>849</v>
      </c>
      <c r="DQ191" s="57"/>
      <c r="DR191" s="57"/>
      <c r="DS191" s="57"/>
      <c r="DT191" s="23" t="s">
        <v>854</v>
      </c>
      <c r="DU191" s="57"/>
      <c r="DV191" s="23" t="s">
        <v>849</v>
      </c>
      <c r="DW191" s="23" t="s">
        <v>854</v>
      </c>
      <c r="DX191" s="57"/>
      <c r="DY191" s="23" t="s">
        <v>849</v>
      </c>
      <c r="DZ191" s="23" t="s">
        <v>854</v>
      </c>
      <c r="EA191" s="56"/>
      <c r="EB191" s="57"/>
      <c r="EC191" s="57"/>
      <c r="ED191" s="23"/>
      <c r="EE191" s="57"/>
      <c r="EF191" s="57"/>
      <c r="EG191" s="57"/>
      <c r="EH191" s="23">
        <v>659</v>
      </c>
      <c r="EI191" s="23"/>
      <c r="EJ191" s="23" t="s">
        <v>891</v>
      </c>
      <c r="EK191" s="23"/>
    </row>
    <row r="192" spans="2:141" s="127" customFormat="1" ht="29.1">
      <c r="B192" s="132" t="s">
        <v>1248</v>
      </c>
      <c r="C192" s="23" t="s">
        <v>1249</v>
      </c>
      <c r="D192" s="23" t="s">
        <v>159</v>
      </c>
      <c r="E192" s="23" t="s">
        <v>846</v>
      </c>
      <c r="F192" s="23" t="s">
        <v>847</v>
      </c>
      <c r="G192" s="23"/>
      <c r="H192" s="23" t="s">
        <v>848</v>
      </c>
      <c r="I192" s="58">
        <v>0</v>
      </c>
      <c r="J192" s="58">
        <v>0</v>
      </c>
      <c r="K192" s="58">
        <v>0</v>
      </c>
      <c r="L192" s="58">
        <v>1</v>
      </c>
      <c r="M192" s="176"/>
      <c r="N192" s="23" t="s">
        <v>849</v>
      </c>
      <c r="O192" s="23" t="s">
        <v>850</v>
      </c>
      <c r="P192" s="23" t="s">
        <v>863</v>
      </c>
      <c r="Q192" s="56">
        <v>46351</v>
      </c>
      <c r="R192" s="133">
        <v>46437</v>
      </c>
      <c r="S192" s="133">
        <v>47228</v>
      </c>
      <c r="T192" s="133" t="s">
        <v>848</v>
      </c>
      <c r="U192" s="133">
        <v>47959</v>
      </c>
      <c r="V192" s="133" t="s">
        <v>848</v>
      </c>
      <c r="W192" s="55">
        <v>0.50499716140025175</v>
      </c>
      <c r="X192" s="55">
        <v>1.7357996293135738</v>
      </c>
      <c r="Y192" s="55">
        <v>1.7017643423486557</v>
      </c>
      <c r="Z192" s="55">
        <v>1.6683964137204139</v>
      </c>
      <c r="AA192" s="55">
        <v>1.6356827589541372</v>
      </c>
      <c r="AB192" s="55">
        <v>0.14209907975219097</v>
      </c>
      <c r="AC192" s="55">
        <v>0</v>
      </c>
      <c r="AD192" s="59">
        <f t="shared" si="12"/>
        <v>6.8837422240889712</v>
      </c>
      <c r="AE192" s="55">
        <v>0</v>
      </c>
      <c r="AF192" s="55"/>
      <c r="AG192" s="55"/>
      <c r="AH192" s="55"/>
      <c r="AI192" s="59">
        <f t="shared" si="13"/>
        <v>7.3887393854892229</v>
      </c>
      <c r="AJ192" s="55">
        <v>0</v>
      </c>
      <c r="AK192" s="55">
        <v>0.55361878737036141</v>
      </c>
      <c r="AL192" s="55">
        <v>1.9029241337395455</v>
      </c>
      <c r="AM192" s="55">
        <v>1.9029241336102447</v>
      </c>
      <c r="AN192" s="55">
        <v>1.9029241332145859</v>
      </c>
      <c r="AO192" s="55">
        <v>1.9029241336854203</v>
      </c>
      <c r="AP192" s="55">
        <v>0.16862184435812447</v>
      </c>
      <c r="AQ192" s="55">
        <v>0</v>
      </c>
      <c r="AR192" s="59">
        <f t="shared" si="14"/>
        <v>7.7803183786079213</v>
      </c>
      <c r="AS192" s="55">
        <v>0</v>
      </c>
      <c r="AT192" s="55"/>
      <c r="AU192" s="55"/>
      <c r="AV192" s="55"/>
      <c r="AW192" s="59">
        <f t="shared" si="15"/>
        <v>8.3339371659782824</v>
      </c>
      <c r="AX192" s="55"/>
      <c r="AY192" s="55"/>
      <c r="AZ192" s="55"/>
      <c r="BA192" s="55"/>
      <c r="BB192" s="55"/>
      <c r="BC192" s="55"/>
      <c r="BD192" s="55"/>
      <c r="BE192" s="55"/>
      <c r="BF192" s="59">
        <f t="shared" si="16"/>
        <v>0</v>
      </c>
      <c r="BG192" s="55"/>
      <c r="BH192" s="55"/>
      <c r="BI192" s="55"/>
      <c r="BJ192" s="55"/>
      <c r="BK192" s="59">
        <f t="shared" si="17"/>
        <v>0</v>
      </c>
      <c r="BL192" s="55"/>
      <c r="BM192" s="23" t="s">
        <v>1131</v>
      </c>
      <c r="BN192" s="23" t="s">
        <v>157</v>
      </c>
      <c r="BO192" s="23" t="s">
        <v>853</v>
      </c>
      <c r="BP192" s="23" t="s">
        <v>853</v>
      </c>
      <c r="BQ192" s="23" t="s">
        <v>853</v>
      </c>
      <c r="BR192" s="23"/>
      <c r="BS192" s="57"/>
      <c r="BT192" s="135" t="s">
        <v>859</v>
      </c>
      <c r="BU192" s="58">
        <v>1</v>
      </c>
      <c r="BV192" s="57">
        <v>0</v>
      </c>
      <c r="BW192" s="57">
        <v>0</v>
      </c>
      <c r="BX192" s="57">
        <v>1323</v>
      </c>
      <c r="BY192" s="57">
        <v>0</v>
      </c>
      <c r="BZ192" s="57">
        <v>0</v>
      </c>
      <c r="CA192" s="57">
        <v>0</v>
      </c>
      <c r="CB192" s="67">
        <v>1323</v>
      </c>
      <c r="CC192" s="134"/>
      <c r="CD192" s="134"/>
      <c r="CE192" s="57"/>
      <c r="CF192" s="57"/>
      <c r="CG192" s="57"/>
      <c r="CH192" s="57"/>
      <c r="CI192" s="57"/>
      <c r="CJ192" s="57"/>
      <c r="CK192" s="67"/>
      <c r="CL192" s="23"/>
      <c r="CM192" s="23"/>
      <c r="CN192" s="23"/>
      <c r="CO192" s="23"/>
      <c r="CP192" s="23"/>
      <c r="CQ192" s="23"/>
      <c r="CR192" s="57"/>
      <c r="CS192" s="134"/>
      <c r="CT192" s="58"/>
      <c r="CU192" s="57"/>
      <c r="CV192" s="57"/>
      <c r="CW192" s="57"/>
      <c r="CX192" s="57"/>
      <c r="CY192" s="57"/>
      <c r="CZ192" s="57"/>
      <c r="DA192" s="67"/>
      <c r="DB192" s="23"/>
      <c r="DC192" s="23"/>
      <c r="DD192" s="57"/>
      <c r="DE192" s="57"/>
      <c r="DF192" s="57"/>
      <c r="DG192" s="57"/>
      <c r="DH192" s="57"/>
      <c r="DI192" s="57"/>
      <c r="DJ192" s="67"/>
      <c r="DK192" s="23" t="s">
        <v>849</v>
      </c>
      <c r="DL192" s="55">
        <v>0</v>
      </c>
      <c r="DM192" s="55">
        <v>0.50499716140025175</v>
      </c>
      <c r="DN192" s="55">
        <v>6.8837422240889712</v>
      </c>
      <c r="DO192" s="59">
        <v>7.3887393854892229</v>
      </c>
      <c r="DP192" s="23" t="s">
        <v>849</v>
      </c>
      <c r="DQ192" s="57"/>
      <c r="DR192" s="57"/>
      <c r="DS192" s="57"/>
      <c r="DT192" s="23" t="s">
        <v>854</v>
      </c>
      <c r="DU192" s="57"/>
      <c r="DV192" s="23" t="s">
        <v>849</v>
      </c>
      <c r="DW192" s="23" t="s">
        <v>854</v>
      </c>
      <c r="DX192" s="57"/>
      <c r="DY192" s="23" t="s">
        <v>849</v>
      </c>
      <c r="DZ192" s="23" t="s">
        <v>854</v>
      </c>
      <c r="EA192" s="56"/>
      <c r="EB192" s="57"/>
      <c r="EC192" s="57"/>
      <c r="ED192" s="23"/>
      <c r="EE192" s="57"/>
      <c r="EF192" s="57"/>
      <c r="EG192" s="57"/>
      <c r="EH192" s="23">
        <v>811</v>
      </c>
      <c r="EI192" s="23"/>
      <c r="EJ192" s="23" t="s">
        <v>1177</v>
      </c>
      <c r="EK192" s="23"/>
    </row>
    <row r="193" spans="2:141" s="127" customFormat="1">
      <c r="B193" s="132" t="s">
        <v>1250</v>
      </c>
      <c r="C193" s="23" t="s">
        <v>1251</v>
      </c>
      <c r="D193" s="23" t="s">
        <v>193</v>
      </c>
      <c r="E193" s="23" t="s">
        <v>846</v>
      </c>
      <c r="F193" s="23" t="s">
        <v>847</v>
      </c>
      <c r="G193" s="23"/>
      <c r="H193" s="23" t="s">
        <v>848</v>
      </c>
      <c r="I193" s="58">
        <v>0.76429999999999998</v>
      </c>
      <c r="J193" s="58">
        <v>0.23569999999999999</v>
      </c>
      <c r="K193" s="58">
        <v>0</v>
      </c>
      <c r="L193" s="58">
        <v>0</v>
      </c>
      <c r="M193" s="176"/>
      <c r="N193" s="23" t="s">
        <v>849</v>
      </c>
      <c r="O193" s="23" t="s">
        <v>850</v>
      </c>
      <c r="P193" s="23" t="s">
        <v>851</v>
      </c>
      <c r="Q193" s="56" t="s">
        <v>848</v>
      </c>
      <c r="R193" s="133" t="s">
        <v>848</v>
      </c>
      <c r="S193" s="133" t="s">
        <v>848</v>
      </c>
      <c r="T193" s="133" t="s">
        <v>848</v>
      </c>
      <c r="U193" s="133" t="s">
        <v>848</v>
      </c>
      <c r="V193" s="133" t="s">
        <v>848</v>
      </c>
      <c r="W193" s="55">
        <v>0</v>
      </c>
      <c r="X193" s="55">
        <v>6.2591508082060408</v>
      </c>
      <c r="Y193" s="55">
        <v>6.5301327192574039</v>
      </c>
      <c r="Z193" s="55">
        <v>7.0508430581404191</v>
      </c>
      <c r="AA193" s="55">
        <v>7.5874935094382217</v>
      </c>
      <c r="AB193" s="55">
        <v>8.0869503651015187</v>
      </c>
      <c r="AC193" s="55">
        <v>8.6129740747894648</v>
      </c>
      <c r="AD193" s="59">
        <f t="shared" si="12"/>
        <v>44.127544534933065</v>
      </c>
      <c r="AE193" s="55">
        <v>0</v>
      </c>
      <c r="AF193" s="55"/>
      <c r="AG193" s="55"/>
      <c r="AH193" s="55"/>
      <c r="AI193" s="59">
        <f t="shared" si="13"/>
        <v>44.127544534933065</v>
      </c>
      <c r="AJ193" s="55">
        <v>0</v>
      </c>
      <c r="AK193" s="55">
        <v>0</v>
      </c>
      <c r="AL193" s="55">
        <v>6.8617880361921522</v>
      </c>
      <c r="AM193" s="55">
        <v>7.3020375606194889</v>
      </c>
      <c r="AN193" s="55">
        <v>8.0419852886907268</v>
      </c>
      <c r="AO193" s="55">
        <v>8.8271545531992235</v>
      </c>
      <c r="AP193" s="55">
        <v>9.596378021406581</v>
      </c>
      <c r="AQ193" s="55">
        <v>10.424995629536184</v>
      </c>
      <c r="AR193" s="59">
        <f t="shared" si="14"/>
        <v>51.054339089644351</v>
      </c>
      <c r="AS193" s="55">
        <v>0</v>
      </c>
      <c r="AT193" s="55"/>
      <c r="AU193" s="55"/>
      <c r="AV193" s="55"/>
      <c r="AW193" s="59">
        <f t="shared" si="15"/>
        <v>51.054339089644351</v>
      </c>
      <c r="AX193" s="55"/>
      <c r="AY193" s="55"/>
      <c r="AZ193" s="55"/>
      <c r="BA193" s="55"/>
      <c r="BB193" s="55"/>
      <c r="BC193" s="55"/>
      <c r="BD193" s="55"/>
      <c r="BE193" s="55"/>
      <c r="BF193" s="59">
        <f t="shared" si="16"/>
        <v>0</v>
      </c>
      <c r="BG193" s="55"/>
      <c r="BH193" s="55"/>
      <c r="BI193" s="55"/>
      <c r="BJ193" s="55"/>
      <c r="BK193" s="59">
        <f t="shared" si="17"/>
        <v>0</v>
      </c>
      <c r="BL193" s="55"/>
      <c r="BM193" s="23" t="s">
        <v>864</v>
      </c>
      <c r="BN193" s="23" t="s">
        <v>1252</v>
      </c>
      <c r="BO193" s="23" t="s">
        <v>532</v>
      </c>
      <c r="BP193" s="23" t="s">
        <v>533</v>
      </c>
      <c r="BQ193" s="23" t="s">
        <v>536</v>
      </c>
      <c r="BR193" s="23"/>
      <c r="BS193" s="57"/>
      <c r="BT193" s="135" t="s">
        <v>23</v>
      </c>
      <c r="BU193" s="58">
        <v>0.76429999999999998</v>
      </c>
      <c r="BV193" s="57">
        <v>0</v>
      </c>
      <c r="BW193" s="57">
        <v>0</v>
      </c>
      <c r="BX193" s="57">
        <v>0</v>
      </c>
      <c r="BY193" s="57">
        <v>0</v>
      </c>
      <c r="BZ193" s="57">
        <v>0</v>
      </c>
      <c r="CA193" s="57">
        <v>0</v>
      </c>
      <c r="CB193" s="67">
        <v>0</v>
      </c>
      <c r="CC193" s="134"/>
      <c r="CD193" s="134"/>
      <c r="CE193" s="57"/>
      <c r="CF193" s="57"/>
      <c r="CG193" s="57"/>
      <c r="CH193" s="57"/>
      <c r="CI193" s="57"/>
      <c r="CJ193" s="57"/>
      <c r="CK193" s="67"/>
      <c r="CL193" s="23"/>
      <c r="CM193" s="23"/>
      <c r="CN193" s="23"/>
      <c r="CO193" s="23"/>
      <c r="CP193" s="23"/>
      <c r="CQ193" s="23"/>
      <c r="CR193" s="57"/>
      <c r="CS193" s="134"/>
      <c r="CT193" s="58"/>
      <c r="CU193" s="57"/>
      <c r="CV193" s="57"/>
      <c r="CW193" s="57"/>
      <c r="CX193" s="57"/>
      <c r="CY193" s="57"/>
      <c r="CZ193" s="57"/>
      <c r="DA193" s="67"/>
      <c r="DB193" s="23"/>
      <c r="DC193" s="23"/>
      <c r="DD193" s="57"/>
      <c r="DE193" s="57"/>
      <c r="DF193" s="57"/>
      <c r="DG193" s="57"/>
      <c r="DH193" s="57"/>
      <c r="DI193" s="57"/>
      <c r="DJ193" s="67"/>
      <c r="DK193" s="23" t="s">
        <v>849</v>
      </c>
      <c r="DL193" s="55">
        <v>0</v>
      </c>
      <c r="DM193" s="55">
        <v>0</v>
      </c>
      <c r="DN193" s="55">
        <v>0</v>
      </c>
      <c r="DO193" s="59">
        <v>0</v>
      </c>
      <c r="DP193" s="23" t="s">
        <v>849</v>
      </c>
      <c r="DQ193" s="57"/>
      <c r="DR193" s="57"/>
      <c r="DS193" s="57"/>
      <c r="DT193" s="23" t="s">
        <v>854</v>
      </c>
      <c r="DU193" s="57"/>
      <c r="DV193" s="23" t="s">
        <v>849</v>
      </c>
      <c r="DW193" s="23" t="s">
        <v>854</v>
      </c>
      <c r="DX193" s="57"/>
      <c r="DY193" s="23" t="s">
        <v>849</v>
      </c>
      <c r="DZ193" s="23" t="s">
        <v>854</v>
      </c>
      <c r="EA193" s="56"/>
      <c r="EB193" s="57"/>
      <c r="EC193" s="57"/>
      <c r="ED193" s="23"/>
      <c r="EE193" s="57"/>
      <c r="EF193" s="57"/>
      <c r="EG193" s="57"/>
      <c r="EH193" s="23">
        <v>1203</v>
      </c>
      <c r="EI193" s="23" t="s">
        <v>535</v>
      </c>
      <c r="EJ193" s="23"/>
      <c r="EK193" s="23" t="s">
        <v>631</v>
      </c>
    </row>
    <row r="194" spans="2:141" s="127" customFormat="1">
      <c r="B194" s="132" t="s">
        <v>1253</v>
      </c>
      <c r="C194" s="23" t="s">
        <v>1254</v>
      </c>
      <c r="D194" s="23" t="s">
        <v>193</v>
      </c>
      <c r="E194" s="23" t="s">
        <v>846</v>
      </c>
      <c r="F194" s="23" t="s">
        <v>847</v>
      </c>
      <c r="G194" s="23"/>
      <c r="H194" s="23" t="s">
        <v>848</v>
      </c>
      <c r="I194" s="58">
        <v>0</v>
      </c>
      <c r="J194" s="58">
        <v>0</v>
      </c>
      <c r="K194" s="58">
        <v>1</v>
      </c>
      <c r="L194" s="58">
        <v>0</v>
      </c>
      <c r="M194" s="176"/>
      <c r="N194" s="23" t="s">
        <v>849</v>
      </c>
      <c r="O194" s="23" t="s">
        <v>850</v>
      </c>
      <c r="P194" s="23" t="s">
        <v>983</v>
      </c>
      <c r="Q194" s="56">
        <v>45469</v>
      </c>
      <c r="R194" s="133" t="s">
        <v>848</v>
      </c>
      <c r="S194" s="133">
        <v>47527</v>
      </c>
      <c r="T194" s="133" t="s">
        <v>848</v>
      </c>
      <c r="U194" s="133" t="s">
        <v>848</v>
      </c>
      <c r="V194" s="133" t="s">
        <v>848</v>
      </c>
      <c r="W194" s="55">
        <v>2.9057975987387898</v>
      </c>
      <c r="X194" s="55">
        <v>0.79828979367355313</v>
      </c>
      <c r="Y194" s="55">
        <v>0.77241457129802171</v>
      </c>
      <c r="Z194" s="55">
        <v>0.71745439739891104</v>
      </c>
      <c r="AA194" s="55">
        <v>0</v>
      </c>
      <c r="AB194" s="55">
        <v>0</v>
      </c>
      <c r="AC194" s="55">
        <v>0</v>
      </c>
      <c r="AD194" s="59">
        <f t="shared" si="12"/>
        <v>2.288158762370486</v>
      </c>
      <c r="AE194" s="55">
        <v>0</v>
      </c>
      <c r="AF194" s="55"/>
      <c r="AG194" s="55"/>
      <c r="AH194" s="55"/>
      <c r="AI194" s="59">
        <f t="shared" si="13"/>
        <v>5.1939563611092758</v>
      </c>
      <c r="AJ194" s="55">
        <v>0</v>
      </c>
      <c r="AK194" s="55">
        <v>3.1855706643912129</v>
      </c>
      <c r="AL194" s="55">
        <v>0.87514992424562987</v>
      </c>
      <c r="AM194" s="55">
        <v>0.86371907807554471</v>
      </c>
      <c r="AN194" s="55">
        <v>0.81830749338933984</v>
      </c>
      <c r="AO194" s="55">
        <v>0</v>
      </c>
      <c r="AP194" s="55">
        <v>0</v>
      </c>
      <c r="AQ194" s="55">
        <v>0</v>
      </c>
      <c r="AR194" s="59">
        <f t="shared" si="14"/>
        <v>2.5571764957105145</v>
      </c>
      <c r="AS194" s="55">
        <v>0</v>
      </c>
      <c r="AT194" s="55"/>
      <c r="AU194" s="55"/>
      <c r="AV194" s="55"/>
      <c r="AW194" s="59">
        <f t="shared" si="15"/>
        <v>5.742747160101727</v>
      </c>
      <c r="AX194" s="55"/>
      <c r="AY194" s="55"/>
      <c r="AZ194" s="55"/>
      <c r="BA194" s="55"/>
      <c r="BB194" s="55"/>
      <c r="BC194" s="55"/>
      <c r="BD194" s="55"/>
      <c r="BE194" s="55"/>
      <c r="BF194" s="59">
        <f t="shared" si="16"/>
        <v>0</v>
      </c>
      <c r="BG194" s="55"/>
      <c r="BH194" s="55"/>
      <c r="BI194" s="55"/>
      <c r="BJ194" s="55"/>
      <c r="BK194" s="59">
        <f t="shared" si="17"/>
        <v>0</v>
      </c>
      <c r="BL194" s="55"/>
      <c r="BM194" s="23" t="s">
        <v>852</v>
      </c>
      <c r="BN194" s="23" t="s">
        <v>1255</v>
      </c>
      <c r="BO194" s="23" t="s">
        <v>853</v>
      </c>
      <c r="BP194" s="23" t="s">
        <v>853</v>
      </c>
      <c r="BQ194" s="23" t="s">
        <v>853</v>
      </c>
      <c r="BR194" s="23"/>
      <c r="BS194" s="57"/>
      <c r="BT194" s="135" t="s">
        <v>23</v>
      </c>
      <c r="BU194" s="58">
        <v>1</v>
      </c>
      <c r="BV194" s="57">
        <v>1</v>
      </c>
      <c r="BW194" s="57">
        <v>0</v>
      </c>
      <c r="BX194" s="57">
        <v>1</v>
      </c>
      <c r="BY194" s="57">
        <v>0</v>
      </c>
      <c r="BZ194" s="57">
        <v>0</v>
      </c>
      <c r="CA194" s="57">
        <v>0</v>
      </c>
      <c r="CB194" s="67">
        <v>2</v>
      </c>
      <c r="CC194" s="134"/>
      <c r="CD194" s="134"/>
      <c r="CE194" s="57"/>
      <c r="CF194" s="57"/>
      <c r="CG194" s="57"/>
      <c r="CH194" s="57"/>
      <c r="CI194" s="57"/>
      <c r="CJ194" s="57"/>
      <c r="CK194" s="67"/>
      <c r="CL194" s="23"/>
      <c r="CM194" s="23"/>
      <c r="CN194" s="23"/>
      <c r="CO194" s="23"/>
      <c r="CP194" s="23"/>
      <c r="CQ194" s="23"/>
      <c r="CR194" s="57"/>
      <c r="CS194" s="134"/>
      <c r="CT194" s="58"/>
      <c r="CU194" s="57"/>
      <c r="CV194" s="57"/>
      <c r="CW194" s="57"/>
      <c r="CX194" s="57"/>
      <c r="CY194" s="57"/>
      <c r="CZ194" s="57"/>
      <c r="DA194" s="67"/>
      <c r="DB194" s="23"/>
      <c r="DC194" s="23"/>
      <c r="DD194" s="57"/>
      <c r="DE194" s="57"/>
      <c r="DF194" s="57"/>
      <c r="DG194" s="57"/>
      <c r="DH194" s="57"/>
      <c r="DI194" s="57"/>
      <c r="DJ194" s="67"/>
      <c r="DK194" s="23" t="s">
        <v>849</v>
      </c>
      <c r="DL194" s="55">
        <v>0</v>
      </c>
      <c r="DM194" s="55">
        <v>2.9057975987387898</v>
      </c>
      <c r="DN194" s="55">
        <v>2.288158762370486</v>
      </c>
      <c r="DO194" s="59">
        <v>5.1939563611092758</v>
      </c>
      <c r="DP194" s="23" t="s">
        <v>849</v>
      </c>
      <c r="DQ194" s="57"/>
      <c r="DR194" s="57"/>
      <c r="DS194" s="57"/>
      <c r="DT194" s="23" t="s">
        <v>854</v>
      </c>
      <c r="DU194" s="57"/>
      <c r="DV194" s="23" t="s">
        <v>849</v>
      </c>
      <c r="DW194" s="23" t="s">
        <v>854</v>
      </c>
      <c r="DX194" s="57"/>
      <c r="DY194" s="23" t="s">
        <v>849</v>
      </c>
      <c r="DZ194" s="23" t="s">
        <v>854</v>
      </c>
      <c r="EA194" s="56"/>
      <c r="EB194" s="57"/>
      <c r="EC194" s="57"/>
      <c r="ED194" s="23"/>
      <c r="EE194" s="57"/>
      <c r="EF194" s="57"/>
      <c r="EG194" s="57"/>
      <c r="EH194" s="23">
        <v>2322</v>
      </c>
      <c r="EI194" s="23"/>
      <c r="EJ194" s="23" t="s">
        <v>891</v>
      </c>
      <c r="EK194" s="23"/>
    </row>
    <row r="195" spans="2:141" s="127" customFormat="1">
      <c r="B195" s="132" t="s">
        <v>1256</v>
      </c>
      <c r="C195" s="23" t="s">
        <v>1257</v>
      </c>
      <c r="D195" s="23" t="s">
        <v>155</v>
      </c>
      <c r="E195" s="23" t="s">
        <v>846</v>
      </c>
      <c r="F195" s="23" t="s">
        <v>847</v>
      </c>
      <c r="G195" s="23"/>
      <c r="H195" s="23" t="s">
        <v>848</v>
      </c>
      <c r="I195" s="58">
        <v>0</v>
      </c>
      <c r="J195" s="58">
        <v>0</v>
      </c>
      <c r="K195" s="58">
        <v>1</v>
      </c>
      <c r="L195" s="58">
        <v>0</v>
      </c>
      <c r="M195" s="176"/>
      <c r="N195" s="23" t="s">
        <v>849</v>
      </c>
      <c r="O195" s="23" t="s">
        <v>850</v>
      </c>
      <c r="P195" s="23" t="s">
        <v>851</v>
      </c>
      <c r="Q195" s="56" t="s">
        <v>848</v>
      </c>
      <c r="R195" s="133" t="s">
        <v>848</v>
      </c>
      <c r="S195" s="133" t="s">
        <v>848</v>
      </c>
      <c r="T195" s="133" t="s">
        <v>848</v>
      </c>
      <c r="U195" s="133" t="s">
        <v>848</v>
      </c>
      <c r="V195" s="133" t="s">
        <v>848</v>
      </c>
      <c r="W195" s="55">
        <v>0</v>
      </c>
      <c r="X195" s="55">
        <v>1.7426584180976861</v>
      </c>
      <c r="Y195" s="55">
        <v>1.8181045805110831</v>
      </c>
      <c r="Z195" s="55">
        <v>1.9630795592662387</v>
      </c>
      <c r="AA195" s="55">
        <v>2.1124925475751231</v>
      </c>
      <c r="AB195" s="55">
        <v>2.2515501802586395</v>
      </c>
      <c r="AC195" s="55">
        <v>2.3980044955317048</v>
      </c>
      <c r="AD195" s="59">
        <f t="shared" si="12"/>
        <v>12.285889781240476</v>
      </c>
      <c r="AE195" s="55">
        <v>0</v>
      </c>
      <c r="AF195" s="55"/>
      <c r="AG195" s="55"/>
      <c r="AH195" s="55"/>
      <c r="AI195" s="59">
        <f t="shared" si="13"/>
        <v>12.285889781240476</v>
      </c>
      <c r="AJ195" s="55">
        <v>0</v>
      </c>
      <c r="AK195" s="55">
        <v>0</v>
      </c>
      <c r="AL195" s="55">
        <v>1.9104432934888023</v>
      </c>
      <c r="AM195" s="55">
        <v>2.0330165567501632</v>
      </c>
      <c r="AN195" s="55">
        <v>2.239031106772674</v>
      </c>
      <c r="AO195" s="55">
        <v>2.4576361332937493</v>
      </c>
      <c r="AP195" s="55">
        <v>2.6718015677664906</v>
      </c>
      <c r="AQ195" s="55">
        <v>2.9025033825075366</v>
      </c>
      <c r="AR195" s="59">
        <f t="shared" si="14"/>
        <v>14.214432040579414</v>
      </c>
      <c r="AS195" s="55">
        <v>0</v>
      </c>
      <c r="AT195" s="55"/>
      <c r="AU195" s="55"/>
      <c r="AV195" s="55"/>
      <c r="AW195" s="59">
        <f t="shared" si="15"/>
        <v>14.214432040579414</v>
      </c>
      <c r="AX195" s="55"/>
      <c r="AY195" s="55"/>
      <c r="AZ195" s="55"/>
      <c r="BA195" s="55"/>
      <c r="BB195" s="55"/>
      <c r="BC195" s="55"/>
      <c r="BD195" s="55"/>
      <c r="BE195" s="55"/>
      <c r="BF195" s="59">
        <f t="shared" si="16"/>
        <v>0</v>
      </c>
      <c r="BG195" s="55"/>
      <c r="BH195" s="55"/>
      <c r="BI195" s="55"/>
      <c r="BJ195" s="55"/>
      <c r="BK195" s="59">
        <f t="shared" si="17"/>
        <v>0</v>
      </c>
      <c r="BL195" s="55"/>
      <c r="BM195" s="23" t="s">
        <v>852</v>
      </c>
      <c r="BN195" s="23" t="s">
        <v>1255</v>
      </c>
      <c r="BO195" s="23" t="s">
        <v>853</v>
      </c>
      <c r="BP195" s="23" t="s">
        <v>853</v>
      </c>
      <c r="BQ195" s="23" t="s">
        <v>853</v>
      </c>
      <c r="BR195" s="23"/>
      <c r="BS195" s="57"/>
      <c r="BT195" s="135" t="s">
        <v>23</v>
      </c>
      <c r="BU195" s="58">
        <v>1</v>
      </c>
      <c r="BV195" s="57">
        <v>0</v>
      </c>
      <c r="BW195" s="57">
        <v>0</v>
      </c>
      <c r="BX195" s="57">
        <v>0</v>
      </c>
      <c r="BY195" s="57">
        <v>0.4</v>
      </c>
      <c r="BZ195" s="57">
        <v>0</v>
      </c>
      <c r="CA195" s="57">
        <v>0</v>
      </c>
      <c r="CB195" s="67">
        <v>0.4</v>
      </c>
      <c r="CC195" s="134"/>
      <c r="CD195" s="134"/>
      <c r="CE195" s="57"/>
      <c r="CF195" s="57"/>
      <c r="CG195" s="57"/>
      <c r="CH195" s="57"/>
      <c r="CI195" s="57"/>
      <c r="CJ195" s="57"/>
      <c r="CK195" s="67"/>
      <c r="CL195" s="23"/>
      <c r="CM195" s="23"/>
      <c r="CN195" s="23"/>
      <c r="CO195" s="23"/>
      <c r="CP195" s="23"/>
      <c r="CQ195" s="23"/>
      <c r="CR195" s="57"/>
      <c r="CS195" s="134"/>
      <c r="CT195" s="58"/>
      <c r="CU195" s="57"/>
      <c r="CV195" s="57"/>
      <c r="CW195" s="57"/>
      <c r="CX195" s="57"/>
      <c r="CY195" s="57"/>
      <c r="CZ195" s="57"/>
      <c r="DA195" s="67"/>
      <c r="DB195" s="23"/>
      <c r="DC195" s="23"/>
      <c r="DD195" s="57"/>
      <c r="DE195" s="57"/>
      <c r="DF195" s="57"/>
      <c r="DG195" s="57"/>
      <c r="DH195" s="57"/>
      <c r="DI195" s="57"/>
      <c r="DJ195" s="67"/>
      <c r="DK195" s="23" t="s">
        <v>849</v>
      </c>
      <c r="DL195" s="55">
        <v>0</v>
      </c>
      <c r="DM195" s="55">
        <v>0</v>
      </c>
      <c r="DN195" s="55">
        <v>0</v>
      </c>
      <c r="DO195" s="59">
        <v>0</v>
      </c>
      <c r="DP195" s="23" t="s">
        <v>849</v>
      </c>
      <c r="DQ195" s="57"/>
      <c r="DR195" s="57"/>
      <c r="DS195" s="57"/>
      <c r="DT195" s="23" t="s">
        <v>854</v>
      </c>
      <c r="DU195" s="57"/>
      <c r="DV195" s="23" t="s">
        <v>849</v>
      </c>
      <c r="DW195" s="23" t="s">
        <v>854</v>
      </c>
      <c r="DX195" s="57"/>
      <c r="DY195" s="23" t="s">
        <v>849</v>
      </c>
      <c r="DZ195" s="23" t="s">
        <v>854</v>
      </c>
      <c r="EA195" s="56"/>
      <c r="EB195" s="57"/>
      <c r="EC195" s="57"/>
      <c r="ED195" s="23"/>
      <c r="EE195" s="57"/>
      <c r="EF195" s="57"/>
      <c r="EG195" s="57"/>
      <c r="EH195" s="23">
        <v>2322</v>
      </c>
      <c r="EI195" s="23"/>
      <c r="EJ195" s="23" t="s">
        <v>891</v>
      </c>
      <c r="EK195" s="23"/>
    </row>
    <row r="196" spans="2:141" s="127" customFormat="1">
      <c r="B196" s="132" t="s">
        <v>1258</v>
      </c>
      <c r="C196" s="23" t="s">
        <v>1259</v>
      </c>
      <c r="D196" s="23" t="s">
        <v>155</v>
      </c>
      <c r="E196" s="23" t="s">
        <v>846</v>
      </c>
      <c r="F196" s="23" t="s">
        <v>847</v>
      </c>
      <c r="G196" s="23"/>
      <c r="H196" s="23" t="s">
        <v>848</v>
      </c>
      <c r="I196" s="58">
        <v>0</v>
      </c>
      <c r="J196" s="58">
        <v>0</v>
      </c>
      <c r="K196" s="58">
        <v>1</v>
      </c>
      <c r="L196" s="58">
        <v>0</v>
      </c>
      <c r="M196" s="176"/>
      <c r="N196" s="23" t="s">
        <v>849</v>
      </c>
      <c r="O196" s="23" t="s">
        <v>850</v>
      </c>
      <c r="P196" s="23" t="s">
        <v>851</v>
      </c>
      <c r="Q196" s="56" t="s">
        <v>848</v>
      </c>
      <c r="R196" s="133" t="s">
        <v>848</v>
      </c>
      <c r="S196" s="133" t="s">
        <v>848</v>
      </c>
      <c r="T196" s="133" t="s">
        <v>848</v>
      </c>
      <c r="U196" s="133" t="s">
        <v>848</v>
      </c>
      <c r="V196" s="133" t="s">
        <v>848</v>
      </c>
      <c r="W196" s="55">
        <v>0</v>
      </c>
      <c r="X196" s="55">
        <v>1.7672346964586412</v>
      </c>
      <c r="Y196" s="55">
        <v>1.8513147071544509</v>
      </c>
      <c r="Z196" s="55">
        <v>1.8204116017982694</v>
      </c>
      <c r="AA196" s="55">
        <v>1.958965913615621</v>
      </c>
      <c r="AB196" s="55">
        <v>2.087917451346621</v>
      </c>
      <c r="AC196" s="55">
        <v>2.2237281134250146</v>
      </c>
      <c r="AD196" s="59">
        <f t="shared" si="12"/>
        <v>11.709572483798619</v>
      </c>
      <c r="AE196" s="55">
        <v>0</v>
      </c>
      <c r="AF196" s="55"/>
      <c r="AG196" s="55"/>
      <c r="AH196" s="55"/>
      <c r="AI196" s="59">
        <f t="shared" si="13"/>
        <v>11.709572483798619</v>
      </c>
      <c r="AJ196" s="55">
        <v>0</v>
      </c>
      <c r="AK196" s="55">
        <v>0</v>
      </c>
      <c r="AL196" s="55">
        <v>1.9373858002279334</v>
      </c>
      <c r="AM196" s="55">
        <v>2.0701523398296806</v>
      </c>
      <c r="AN196" s="55">
        <v>2.0763082088632774</v>
      </c>
      <c r="AO196" s="55">
        <v>2.2790259869645029</v>
      </c>
      <c r="AP196" s="55">
        <v>2.4776268229714096</v>
      </c>
      <c r="AQ196" s="55">
        <v>2.6915622481191765</v>
      </c>
      <c r="AR196" s="59">
        <f t="shared" si="14"/>
        <v>13.532061406975981</v>
      </c>
      <c r="AS196" s="55">
        <v>0</v>
      </c>
      <c r="AT196" s="55"/>
      <c r="AU196" s="55"/>
      <c r="AV196" s="55"/>
      <c r="AW196" s="59">
        <f t="shared" si="15"/>
        <v>13.532061406975981</v>
      </c>
      <c r="AX196" s="55"/>
      <c r="AY196" s="55"/>
      <c r="AZ196" s="55"/>
      <c r="BA196" s="55"/>
      <c r="BB196" s="55"/>
      <c r="BC196" s="55"/>
      <c r="BD196" s="55"/>
      <c r="BE196" s="55"/>
      <c r="BF196" s="59">
        <f t="shared" si="16"/>
        <v>0</v>
      </c>
      <c r="BG196" s="55"/>
      <c r="BH196" s="55"/>
      <c r="BI196" s="55"/>
      <c r="BJ196" s="55"/>
      <c r="BK196" s="59">
        <f t="shared" si="17"/>
        <v>0</v>
      </c>
      <c r="BL196" s="55"/>
      <c r="BM196" s="23" t="s">
        <v>852</v>
      </c>
      <c r="BN196" s="23" t="s">
        <v>208</v>
      </c>
      <c r="BO196" s="23" t="s">
        <v>571</v>
      </c>
      <c r="BP196" s="23" t="s">
        <v>403</v>
      </c>
      <c r="BQ196" s="23" t="s">
        <v>1260</v>
      </c>
      <c r="BR196" s="23"/>
      <c r="BS196" s="57"/>
      <c r="BT196" s="135" t="s">
        <v>23</v>
      </c>
      <c r="BU196" s="58">
        <v>1</v>
      </c>
      <c r="BV196" s="57">
        <v>0</v>
      </c>
      <c r="BW196" s="57">
        <v>3</v>
      </c>
      <c r="BX196" s="57">
        <v>14</v>
      </c>
      <c r="BY196" s="57">
        <v>9</v>
      </c>
      <c r="BZ196" s="57">
        <v>7</v>
      </c>
      <c r="CA196" s="57">
        <v>7</v>
      </c>
      <c r="CB196" s="67">
        <v>40</v>
      </c>
      <c r="CC196" s="134"/>
      <c r="CD196" s="134"/>
      <c r="CE196" s="57"/>
      <c r="CF196" s="57"/>
      <c r="CG196" s="57"/>
      <c r="CH196" s="57"/>
      <c r="CI196" s="57"/>
      <c r="CJ196" s="57"/>
      <c r="CK196" s="67"/>
      <c r="CL196" s="23"/>
      <c r="CM196" s="23"/>
      <c r="CN196" s="23"/>
      <c r="CO196" s="23"/>
      <c r="CP196" s="23"/>
      <c r="CQ196" s="23"/>
      <c r="CR196" s="57"/>
      <c r="CS196" s="134"/>
      <c r="CT196" s="58"/>
      <c r="CU196" s="57"/>
      <c r="CV196" s="57"/>
      <c r="CW196" s="57"/>
      <c r="CX196" s="57"/>
      <c r="CY196" s="57"/>
      <c r="CZ196" s="57"/>
      <c r="DA196" s="67"/>
      <c r="DB196" s="23"/>
      <c r="DC196" s="23"/>
      <c r="DD196" s="57"/>
      <c r="DE196" s="57"/>
      <c r="DF196" s="57"/>
      <c r="DG196" s="57"/>
      <c r="DH196" s="57"/>
      <c r="DI196" s="57"/>
      <c r="DJ196" s="67"/>
      <c r="DK196" s="23" t="s">
        <v>849</v>
      </c>
      <c r="DL196" s="55">
        <v>0</v>
      </c>
      <c r="DM196" s="55">
        <v>0</v>
      </c>
      <c r="DN196" s="55">
        <v>0</v>
      </c>
      <c r="DO196" s="59">
        <v>0</v>
      </c>
      <c r="DP196" s="23" t="s">
        <v>849</v>
      </c>
      <c r="DQ196" s="57"/>
      <c r="DR196" s="57"/>
      <c r="DS196" s="57"/>
      <c r="DT196" s="23" t="s">
        <v>854</v>
      </c>
      <c r="DU196" s="57"/>
      <c r="DV196" s="23" t="s">
        <v>849</v>
      </c>
      <c r="DW196" s="23" t="s">
        <v>854</v>
      </c>
      <c r="DX196" s="57"/>
      <c r="DY196" s="23" t="s">
        <v>849</v>
      </c>
      <c r="DZ196" s="23" t="s">
        <v>854</v>
      </c>
      <c r="EA196" s="56"/>
      <c r="EB196" s="57"/>
      <c r="EC196" s="57"/>
      <c r="ED196" s="23"/>
      <c r="EE196" s="57"/>
      <c r="EF196" s="57"/>
      <c r="EG196" s="57"/>
      <c r="EH196" s="23">
        <v>578</v>
      </c>
      <c r="EI196" s="23"/>
      <c r="EJ196" s="23" t="s">
        <v>1261</v>
      </c>
      <c r="EK196" s="23"/>
    </row>
    <row r="197" spans="2:141" s="127" customFormat="1">
      <c r="B197" s="132" t="s">
        <v>1262</v>
      </c>
      <c r="C197" s="23" t="s">
        <v>1263</v>
      </c>
      <c r="D197" s="23" t="s">
        <v>155</v>
      </c>
      <c r="E197" s="23" t="s">
        <v>846</v>
      </c>
      <c r="F197" s="23" t="s">
        <v>847</v>
      </c>
      <c r="G197" s="23"/>
      <c r="H197" s="23" t="s">
        <v>848</v>
      </c>
      <c r="I197" s="58">
        <v>0.35799999999999998</v>
      </c>
      <c r="J197" s="58">
        <v>0.64200000000000002</v>
      </c>
      <c r="K197" s="58">
        <v>0</v>
      </c>
      <c r="L197" s="58">
        <v>0</v>
      </c>
      <c r="M197" s="176"/>
      <c r="N197" s="23" t="s">
        <v>849</v>
      </c>
      <c r="O197" s="23" t="s">
        <v>850</v>
      </c>
      <c r="P197" s="23" t="s">
        <v>851</v>
      </c>
      <c r="Q197" s="56" t="s">
        <v>848</v>
      </c>
      <c r="R197" s="133" t="s">
        <v>848</v>
      </c>
      <c r="S197" s="133" t="s">
        <v>848</v>
      </c>
      <c r="T197" s="133" t="s">
        <v>848</v>
      </c>
      <c r="U197" s="133" t="s">
        <v>848</v>
      </c>
      <c r="V197" s="133" t="s">
        <v>848</v>
      </c>
      <c r="W197" s="55">
        <v>0</v>
      </c>
      <c r="X197" s="55">
        <v>30.696454528793566</v>
      </c>
      <c r="Y197" s="55">
        <v>28.180080075360447</v>
      </c>
      <c r="Z197" s="55">
        <v>26.74138158900783</v>
      </c>
      <c r="AA197" s="55">
        <v>32.743005978531102</v>
      </c>
      <c r="AB197" s="55">
        <v>34.898357912692106</v>
      </c>
      <c r="AC197" s="55">
        <v>37.168356226329763</v>
      </c>
      <c r="AD197" s="59">
        <f t="shared" si="12"/>
        <v>190.42763631071483</v>
      </c>
      <c r="AE197" s="55">
        <v>0</v>
      </c>
      <c r="AF197" s="55"/>
      <c r="AG197" s="55"/>
      <c r="AH197" s="55"/>
      <c r="AI197" s="59">
        <f t="shared" si="13"/>
        <v>190.42763631071483</v>
      </c>
      <c r="AJ197" s="55">
        <v>0</v>
      </c>
      <c r="AK197" s="55">
        <v>0</v>
      </c>
      <c r="AL197" s="55">
        <v>33.651939519182534</v>
      </c>
      <c r="AM197" s="55">
        <v>31.511151766444787</v>
      </c>
      <c r="AN197" s="55">
        <v>30.500437403691702</v>
      </c>
      <c r="AO197" s="55">
        <v>38.092628870033757</v>
      </c>
      <c r="AP197" s="55">
        <v>41.412129385850982</v>
      </c>
      <c r="AQ197" s="55">
        <v>44.987938875922282</v>
      </c>
      <c r="AR197" s="59">
        <f t="shared" si="14"/>
        <v>220.15622582112604</v>
      </c>
      <c r="AS197" s="55">
        <v>0</v>
      </c>
      <c r="AT197" s="55"/>
      <c r="AU197" s="55"/>
      <c r="AV197" s="55"/>
      <c r="AW197" s="59">
        <f t="shared" si="15"/>
        <v>220.15622582112604</v>
      </c>
      <c r="AX197" s="55"/>
      <c r="AY197" s="55"/>
      <c r="AZ197" s="55"/>
      <c r="BA197" s="55"/>
      <c r="BB197" s="55"/>
      <c r="BC197" s="55"/>
      <c r="BD197" s="55"/>
      <c r="BE197" s="55"/>
      <c r="BF197" s="59">
        <f t="shared" si="16"/>
        <v>0</v>
      </c>
      <c r="BG197" s="55"/>
      <c r="BH197" s="55"/>
      <c r="BI197" s="55"/>
      <c r="BJ197" s="55"/>
      <c r="BK197" s="59">
        <f t="shared" si="17"/>
        <v>0</v>
      </c>
      <c r="BL197" s="55"/>
      <c r="BM197" s="23" t="s">
        <v>864</v>
      </c>
      <c r="BN197" s="23" t="s">
        <v>1264</v>
      </c>
      <c r="BO197" s="23" t="s">
        <v>566</v>
      </c>
      <c r="BP197" s="23" t="s">
        <v>367</v>
      </c>
      <c r="BQ197" s="23" t="s">
        <v>368</v>
      </c>
      <c r="BR197" s="23"/>
      <c r="BS197" s="57"/>
      <c r="BT197" s="135" t="s">
        <v>23</v>
      </c>
      <c r="BU197" s="58">
        <v>0.35799999999999998</v>
      </c>
      <c r="BV197" s="57">
        <v>0</v>
      </c>
      <c r="BW197" s="57">
        <v>0</v>
      </c>
      <c r="BX197" s="57">
        <v>0</v>
      </c>
      <c r="BY197" s="57">
        <v>0</v>
      </c>
      <c r="BZ197" s="57">
        <v>0</v>
      </c>
      <c r="CA197" s="57">
        <v>0</v>
      </c>
      <c r="CB197" s="67">
        <v>0</v>
      </c>
      <c r="CC197" s="134"/>
      <c r="CD197" s="134"/>
      <c r="CE197" s="57"/>
      <c r="CF197" s="57"/>
      <c r="CG197" s="57"/>
      <c r="CH197" s="57"/>
      <c r="CI197" s="57"/>
      <c r="CJ197" s="57"/>
      <c r="CK197" s="67"/>
      <c r="CL197" s="23"/>
      <c r="CM197" s="23"/>
      <c r="CN197" s="23"/>
      <c r="CO197" s="23"/>
      <c r="CP197" s="23"/>
      <c r="CQ197" s="23"/>
      <c r="CR197" s="57"/>
      <c r="CS197" s="134"/>
      <c r="CT197" s="58"/>
      <c r="CU197" s="57"/>
      <c r="CV197" s="57"/>
      <c r="CW197" s="57"/>
      <c r="CX197" s="57"/>
      <c r="CY197" s="57"/>
      <c r="CZ197" s="57"/>
      <c r="DA197" s="67"/>
      <c r="DB197" s="23"/>
      <c r="DC197" s="23"/>
      <c r="DD197" s="57"/>
      <c r="DE197" s="57"/>
      <c r="DF197" s="57"/>
      <c r="DG197" s="57"/>
      <c r="DH197" s="57"/>
      <c r="DI197" s="57"/>
      <c r="DJ197" s="67"/>
      <c r="DK197" s="23" t="s">
        <v>849</v>
      </c>
      <c r="DL197" s="55">
        <v>0</v>
      </c>
      <c r="DM197" s="55">
        <v>0</v>
      </c>
      <c r="DN197" s="55">
        <v>0</v>
      </c>
      <c r="DO197" s="59">
        <v>0</v>
      </c>
      <c r="DP197" s="23" t="s">
        <v>849</v>
      </c>
      <c r="DQ197" s="57"/>
      <c r="DR197" s="57"/>
      <c r="DS197" s="57"/>
      <c r="DT197" s="23" t="s">
        <v>854</v>
      </c>
      <c r="DU197" s="57"/>
      <c r="DV197" s="23" t="s">
        <v>849</v>
      </c>
      <c r="DW197" s="23" t="s">
        <v>854</v>
      </c>
      <c r="DX197" s="57"/>
      <c r="DY197" s="23" t="s">
        <v>849</v>
      </c>
      <c r="DZ197" s="23" t="s">
        <v>854</v>
      </c>
      <c r="EA197" s="56"/>
      <c r="EB197" s="57"/>
      <c r="EC197" s="57"/>
      <c r="ED197" s="23"/>
      <c r="EE197" s="57"/>
      <c r="EF197" s="57"/>
      <c r="EG197" s="57"/>
      <c r="EH197" s="23">
        <v>624</v>
      </c>
      <c r="EI197" s="23" t="s">
        <v>365</v>
      </c>
      <c r="EJ197" s="23"/>
      <c r="EK197" s="23" t="s">
        <v>587</v>
      </c>
    </row>
    <row r="198" spans="2:141" s="127" customFormat="1" ht="29.1">
      <c r="B198" s="132" t="s">
        <v>1265</v>
      </c>
      <c r="C198" s="23" t="s">
        <v>1266</v>
      </c>
      <c r="D198" s="23" t="s">
        <v>155</v>
      </c>
      <c r="E198" s="23" t="s">
        <v>846</v>
      </c>
      <c r="F198" s="23" t="s">
        <v>847</v>
      </c>
      <c r="G198" s="23"/>
      <c r="H198" s="23" t="s">
        <v>848</v>
      </c>
      <c r="I198" s="58">
        <v>0</v>
      </c>
      <c r="J198" s="58">
        <v>0</v>
      </c>
      <c r="K198" s="58">
        <v>1</v>
      </c>
      <c r="L198" s="58">
        <v>0</v>
      </c>
      <c r="M198" s="176"/>
      <c r="N198" s="23" t="s">
        <v>849</v>
      </c>
      <c r="O198" s="23" t="s">
        <v>850</v>
      </c>
      <c r="P198" s="23" t="s">
        <v>851</v>
      </c>
      <c r="Q198" s="56" t="s">
        <v>848</v>
      </c>
      <c r="R198" s="133" t="s">
        <v>848</v>
      </c>
      <c r="S198" s="133" t="s">
        <v>848</v>
      </c>
      <c r="T198" s="133" t="s">
        <v>848</v>
      </c>
      <c r="U198" s="133" t="s">
        <v>848</v>
      </c>
      <c r="V198" s="133" t="s">
        <v>848</v>
      </c>
      <c r="W198" s="55">
        <v>0</v>
      </c>
      <c r="X198" s="55">
        <v>0.47632445143958208</v>
      </c>
      <c r="Y198" s="55">
        <v>1.7483851056507075E-3</v>
      </c>
      <c r="Z198" s="55">
        <v>1.4284192039629964E-3</v>
      </c>
      <c r="AA198" s="55">
        <v>0</v>
      </c>
      <c r="AB198" s="55">
        <v>0</v>
      </c>
      <c r="AC198" s="55">
        <v>0</v>
      </c>
      <c r="AD198" s="59">
        <f t="shared" si="12"/>
        <v>0.47950125574919578</v>
      </c>
      <c r="AE198" s="55">
        <v>0</v>
      </c>
      <c r="AF198" s="55"/>
      <c r="AG198" s="55"/>
      <c r="AH198" s="55"/>
      <c r="AI198" s="59">
        <f t="shared" si="13"/>
        <v>0.47950125574919578</v>
      </c>
      <c r="AJ198" s="55">
        <v>0</v>
      </c>
      <c r="AK198" s="55">
        <v>0</v>
      </c>
      <c r="AL198" s="55">
        <v>0.52218544054711702</v>
      </c>
      <c r="AM198" s="55">
        <v>1.9550557792247991E-3</v>
      </c>
      <c r="AN198" s="55">
        <v>1.6292131493539995E-3</v>
      </c>
      <c r="AO198" s="55">
        <v>0</v>
      </c>
      <c r="AP198" s="55">
        <v>0</v>
      </c>
      <c r="AQ198" s="55">
        <v>0</v>
      </c>
      <c r="AR198" s="59">
        <f t="shared" si="14"/>
        <v>0.5257697094756959</v>
      </c>
      <c r="AS198" s="55">
        <v>0</v>
      </c>
      <c r="AT198" s="55"/>
      <c r="AU198" s="55"/>
      <c r="AV198" s="55"/>
      <c r="AW198" s="59">
        <f t="shared" si="15"/>
        <v>0.5257697094756959</v>
      </c>
      <c r="AX198" s="55"/>
      <c r="AY198" s="55"/>
      <c r="AZ198" s="55"/>
      <c r="BA198" s="55"/>
      <c r="BB198" s="55"/>
      <c r="BC198" s="55"/>
      <c r="BD198" s="55"/>
      <c r="BE198" s="55"/>
      <c r="BF198" s="59">
        <f t="shared" si="16"/>
        <v>0</v>
      </c>
      <c r="BG198" s="55"/>
      <c r="BH198" s="55"/>
      <c r="BI198" s="55"/>
      <c r="BJ198" s="55"/>
      <c r="BK198" s="59">
        <f t="shared" si="17"/>
        <v>0</v>
      </c>
      <c r="BL198" s="55"/>
      <c r="BM198" s="23" t="s">
        <v>852</v>
      </c>
      <c r="BN198" s="23" t="s">
        <v>214</v>
      </c>
      <c r="BO198" s="23" t="s">
        <v>571</v>
      </c>
      <c r="BP198" s="23" t="s">
        <v>403</v>
      </c>
      <c r="BQ198" s="23" t="s">
        <v>853</v>
      </c>
      <c r="BR198" s="23"/>
      <c r="BS198" s="57"/>
      <c r="BT198" s="135" t="s">
        <v>212</v>
      </c>
      <c r="BU198" s="58">
        <v>1</v>
      </c>
      <c r="BV198" s="57">
        <v>0</v>
      </c>
      <c r="BW198" s="57">
        <v>0</v>
      </c>
      <c r="BX198" s="57">
        <v>0</v>
      </c>
      <c r="BY198" s="57">
        <v>0</v>
      </c>
      <c r="BZ198" s="57">
        <v>0</v>
      </c>
      <c r="CA198" s="57">
        <v>0</v>
      </c>
      <c r="CB198" s="67">
        <v>0</v>
      </c>
      <c r="CC198" s="134"/>
      <c r="CD198" s="134"/>
      <c r="CE198" s="57"/>
      <c r="CF198" s="57"/>
      <c r="CG198" s="57"/>
      <c r="CH198" s="57"/>
      <c r="CI198" s="57"/>
      <c r="CJ198" s="57"/>
      <c r="CK198" s="67"/>
      <c r="CL198" s="23"/>
      <c r="CM198" s="23"/>
      <c r="CN198" s="23"/>
      <c r="CO198" s="23"/>
      <c r="CP198" s="23"/>
      <c r="CQ198" s="23"/>
      <c r="CR198" s="57"/>
      <c r="CS198" s="134"/>
      <c r="CT198" s="58"/>
      <c r="CU198" s="57"/>
      <c r="CV198" s="57"/>
      <c r="CW198" s="57"/>
      <c r="CX198" s="57"/>
      <c r="CY198" s="57"/>
      <c r="CZ198" s="57"/>
      <c r="DA198" s="67"/>
      <c r="DB198" s="23"/>
      <c r="DC198" s="23"/>
      <c r="DD198" s="57"/>
      <c r="DE198" s="57"/>
      <c r="DF198" s="57"/>
      <c r="DG198" s="57"/>
      <c r="DH198" s="57"/>
      <c r="DI198" s="57"/>
      <c r="DJ198" s="67"/>
      <c r="DK198" s="23" t="s">
        <v>849</v>
      </c>
      <c r="DL198" s="55">
        <v>0</v>
      </c>
      <c r="DM198" s="55">
        <v>0</v>
      </c>
      <c r="DN198" s="55">
        <v>0</v>
      </c>
      <c r="DO198" s="59">
        <v>0</v>
      </c>
      <c r="DP198" s="23" t="s">
        <v>849</v>
      </c>
      <c r="DQ198" s="57"/>
      <c r="DR198" s="57"/>
      <c r="DS198" s="57"/>
      <c r="DT198" s="23" t="s">
        <v>854</v>
      </c>
      <c r="DU198" s="57"/>
      <c r="DV198" s="23" t="s">
        <v>849</v>
      </c>
      <c r="DW198" s="23" t="s">
        <v>854</v>
      </c>
      <c r="DX198" s="57"/>
      <c r="DY198" s="23" t="s">
        <v>849</v>
      </c>
      <c r="DZ198" s="23" t="s">
        <v>854</v>
      </c>
      <c r="EA198" s="56"/>
      <c r="EB198" s="57"/>
      <c r="EC198" s="57"/>
      <c r="ED198" s="23"/>
      <c r="EE198" s="57"/>
      <c r="EF198" s="57"/>
      <c r="EG198" s="57"/>
      <c r="EH198" s="23">
        <v>595</v>
      </c>
      <c r="EI198" s="23"/>
      <c r="EJ198" s="23" t="s">
        <v>868</v>
      </c>
      <c r="EK198" s="23"/>
    </row>
    <row r="199" spans="2:141" s="127" customFormat="1">
      <c r="B199" s="132" t="s">
        <v>1267</v>
      </c>
      <c r="C199" s="23" t="s">
        <v>1268</v>
      </c>
      <c r="D199" s="23" t="s">
        <v>193</v>
      </c>
      <c r="E199" s="23" t="s">
        <v>846</v>
      </c>
      <c r="F199" s="23" t="s">
        <v>847</v>
      </c>
      <c r="G199" s="23"/>
      <c r="H199" s="23" t="s">
        <v>848</v>
      </c>
      <c r="I199" s="58">
        <v>0.5</v>
      </c>
      <c r="J199" s="58">
        <v>0.5</v>
      </c>
      <c r="K199" s="58">
        <v>0</v>
      </c>
      <c r="L199" s="58">
        <v>0</v>
      </c>
      <c r="M199" s="176"/>
      <c r="N199" s="23" t="s">
        <v>849</v>
      </c>
      <c r="O199" s="23" t="s">
        <v>850</v>
      </c>
      <c r="P199" s="23" t="s">
        <v>851</v>
      </c>
      <c r="Q199" s="56" t="s">
        <v>848</v>
      </c>
      <c r="R199" s="133" t="s">
        <v>848</v>
      </c>
      <c r="S199" s="133" t="s">
        <v>848</v>
      </c>
      <c r="T199" s="133" t="s">
        <v>848</v>
      </c>
      <c r="U199" s="133" t="s">
        <v>848</v>
      </c>
      <c r="V199" s="133" t="s">
        <v>848</v>
      </c>
      <c r="W199" s="55">
        <v>0</v>
      </c>
      <c r="X199" s="55">
        <v>0.16729523490461543</v>
      </c>
      <c r="Y199" s="55">
        <v>0.17453806765515481</v>
      </c>
      <c r="Z199" s="55">
        <v>0.18845566784246576</v>
      </c>
      <c r="AA199" s="55">
        <v>0.20279931701510254</v>
      </c>
      <c r="AB199" s="55">
        <v>0.21614885188864572</v>
      </c>
      <c r="AC199" s="55">
        <v>0.2302084684043986</v>
      </c>
      <c r="AD199" s="59">
        <f t="shared" si="12"/>
        <v>1.179445607710383</v>
      </c>
      <c r="AE199" s="55">
        <v>0</v>
      </c>
      <c r="AF199" s="55"/>
      <c r="AG199" s="55"/>
      <c r="AH199" s="55"/>
      <c r="AI199" s="59">
        <f t="shared" si="13"/>
        <v>1.179445607710383</v>
      </c>
      <c r="AJ199" s="55">
        <v>0</v>
      </c>
      <c r="AK199" s="55">
        <v>0</v>
      </c>
      <c r="AL199" s="55">
        <v>0.18340258551933866</v>
      </c>
      <c r="AM199" s="55">
        <v>0.195169620675155</v>
      </c>
      <c r="AN199" s="55">
        <v>0.21494702064169999</v>
      </c>
      <c r="AO199" s="55">
        <v>0.23593310654549698</v>
      </c>
      <c r="AP199" s="55">
        <v>0.25649299154446176</v>
      </c>
      <c r="AQ199" s="55">
        <v>0.27864036930318259</v>
      </c>
      <c r="AR199" s="59">
        <f t="shared" si="14"/>
        <v>1.3645856942293348</v>
      </c>
      <c r="AS199" s="55">
        <v>0</v>
      </c>
      <c r="AT199" s="55"/>
      <c r="AU199" s="55"/>
      <c r="AV199" s="55"/>
      <c r="AW199" s="59">
        <f t="shared" si="15"/>
        <v>1.3645856942293348</v>
      </c>
      <c r="AX199" s="55"/>
      <c r="AY199" s="55"/>
      <c r="AZ199" s="55"/>
      <c r="BA199" s="55"/>
      <c r="BB199" s="55"/>
      <c r="BC199" s="55"/>
      <c r="BD199" s="55"/>
      <c r="BE199" s="55"/>
      <c r="BF199" s="59">
        <f t="shared" si="16"/>
        <v>0</v>
      </c>
      <c r="BG199" s="55"/>
      <c r="BH199" s="55"/>
      <c r="BI199" s="55"/>
      <c r="BJ199" s="55"/>
      <c r="BK199" s="59">
        <f t="shared" si="17"/>
        <v>0</v>
      </c>
      <c r="BL199" s="55"/>
      <c r="BM199" s="23" t="s">
        <v>864</v>
      </c>
      <c r="BN199" s="23" t="s">
        <v>1269</v>
      </c>
      <c r="BO199" s="23" t="s">
        <v>532</v>
      </c>
      <c r="BP199" s="23" t="s">
        <v>533</v>
      </c>
      <c r="BQ199" s="23" t="s">
        <v>311</v>
      </c>
      <c r="BR199" s="23"/>
      <c r="BS199" s="57"/>
      <c r="BT199" s="135" t="s">
        <v>23</v>
      </c>
      <c r="BU199" s="58">
        <v>0.5</v>
      </c>
      <c r="BV199" s="57">
        <v>1</v>
      </c>
      <c r="BW199" s="57">
        <v>1</v>
      </c>
      <c r="BX199" s="57">
        <v>1</v>
      </c>
      <c r="BY199" s="57">
        <v>1</v>
      </c>
      <c r="BZ199" s="57">
        <v>1</v>
      </c>
      <c r="CA199" s="57">
        <v>2</v>
      </c>
      <c r="CB199" s="67">
        <v>7</v>
      </c>
      <c r="CC199" s="134"/>
      <c r="CD199" s="134"/>
      <c r="CE199" s="57"/>
      <c r="CF199" s="57"/>
      <c r="CG199" s="57"/>
      <c r="CH199" s="57"/>
      <c r="CI199" s="57"/>
      <c r="CJ199" s="57"/>
      <c r="CK199" s="67"/>
      <c r="CL199" s="23"/>
      <c r="CM199" s="23"/>
      <c r="CN199" s="23"/>
      <c r="CO199" s="23"/>
      <c r="CP199" s="23"/>
      <c r="CQ199" s="23"/>
      <c r="CR199" s="57"/>
      <c r="CS199" s="134"/>
      <c r="CT199" s="58"/>
      <c r="CU199" s="57"/>
      <c r="CV199" s="57"/>
      <c r="CW199" s="57"/>
      <c r="CX199" s="57"/>
      <c r="CY199" s="57"/>
      <c r="CZ199" s="57"/>
      <c r="DA199" s="67"/>
      <c r="DB199" s="23"/>
      <c r="DC199" s="23"/>
      <c r="DD199" s="57"/>
      <c r="DE199" s="57"/>
      <c r="DF199" s="57"/>
      <c r="DG199" s="57"/>
      <c r="DH199" s="57"/>
      <c r="DI199" s="57"/>
      <c r="DJ199" s="67"/>
      <c r="DK199" s="23" t="s">
        <v>849</v>
      </c>
      <c r="DL199" s="55">
        <v>0</v>
      </c>
      <c r="DM199" s="55">
        <v>0</v>
      </c>
      <c r="DN199" s="55">
        <v>0</v>
      </c>
      <c r="DO199" s="59">
        <v>0</v>
      </c>
      <c r="DP199" s="23" t="s">
        <v>849</v>
      </c>
      <c r="DQ199" s="57"/>
      <c r="DR199" s="57"/>
      <c r="DS199" s="57"/>
      <c r="DT199" s="23" t="s">
        <v>854</v>
      </c>
      <c r="DU199" s="57"/>
      <c r="DV199" s="23" t="s">
        <v>849</v>
      </c>
      <c r="DW199" s="23" t="s">
        <v>854</v>
      </c>
      <c r="DX199" s="57"/>
      <c r="DY199" s="23" t="s">
        <v>849</v>
      </c>
      <c r="DZ199" s="23" t="s">
        <v>854</v>
      </c>
      <c r="EA199" s="56"/>
      <c r="EB199" s="57"/>
      <c r="EC199" s="57"/>
      <c r="ED199" s="23"/>
      <c r="EE199" s="57"/>
      <c r="EF199" s="57"/>
      <c r="EG199" s="57"/>
      <c r="EH199" s="23">
        <v>583</v>
      </c>
      <c r="EI199" s="23" t="s">
        <v>543</v>
      </c>
      <c r="EJ199" s="23"/>
      <c r="EK199" s="23" t="s">
        <v>635</v>
      </c>
    </row>
    <row r="200" spans="2:141" s="127" customFormat="1">
      <c r="B200" s="132" t="s">
        <v>1270</v>
      </c>
      <c r="C200" s="23" t="s">
        <v>1271</v>
      </c>
      <c r="D200" s="23" t="s">
        <v>159</v>
      </c>
      <c r="E200" s="23" t="s">
        <v>846</v>
      </c>
      <c r="F200" s="23" t="s">
        <v>847</v>
      </c>
      <c r="G200" s="23"/>
      <c r="H200" s="23" t="s">
        <v>848</v>
      </c>
      <c r="I200" s="58">
        <v>0.99839226832484462</v>
      </c>
      <c r="J200" s="58">
        <v>1.6077316751553653E-3</v>
      </c>
      <c r="K200" s="58">
        <v>0</v>
      </c>
      <c r="L200" s="58">
        <v>0</v>
      </c>
      <c r="M200" s="176"/>
      <c r="N200" s="23" t="s">
        <v>849</v>
      </c>
      <c r="O200" s="23" t="s">
        <v>850</v>
      </c>
      <c r="P200" s="23" t="s">
        <v>851</v>
      </c>
      <c r="Q200" s="56" t="s">
        <v>848</v>
      </c>
      <c r="R200" s="133" t="s">
        <v>848</v>
      </c>
      <c r="S200" s="133" t="s">
        <v>848</v>
      </c>
      <c r="T200" s="133" t="s">
        <v>848</v>
      </c>
      <c r="U200" s="133" t="s">
        <v>848</v>
      </c>
      <c r="V200" s="133" t="s">
        <v>848</v>
      </c>
      <c r="W200" s="55">
        <v>1.2292116853825303</v>
      </c>
      <c r="X200" s="55">
        <v>3.3241107849500366</v>
      </c>
      <c r="Y200" s="55">
        <v>3.4680239004275006</v>
      </c>
      <c r="Z200" s="55">
        <v>3.7445628282077239</v>
      </c>
      <c r="AA200" s="55">
        <v>4.0295672333689749</v>
      </c>
      <c r="AB200" s="55">
        <v>4.2948188579744953</v>
      </c>
      <c r="AC200" s="55">
        <v>4.5741796115483941</v>
      </c>
      <c r="AD200" s="59">
        <f t="shared" si="12"/>
        <v>23.435263216477125</v>
      </c>
      <c r="AE200" s="55">
        <v>4.317153963325629E-2</v>
      </c>
      <c r="AF200" s="55"/>
      <c r="AG200" s="55"/>
      <c r="AH200" s="55"/>
      <c r="AI200" s="59">
        <f t="shared" si="13"/>
        <v>24.664474901859656</v>
      </c>
      <c r="AJ200" s="55">
        <v>4.317153963325629E-2</v>
      </c>
      <c r="AK200" s="55">
        <v>1.3475614017235846</v>
      </c>
      <c r="AL200" s="55">
        <v>3.6441594577403933</v>
      </c>
      <c r="AM200" s="55">
        <v>3.877967243662312</v>
      </c>
      <c r="AN200" s="55">
        <v>4.2709387981990927</v>
      </c>
      <c r="AO200" s="55">
        <v>4.6879266133420279</v>
      </c>
      <c r="AP200" s="55">
        <v>5.0964459325046905</v>
      </c>
      <c r="AQ200" s="55">
        <v>5.5365083007371245</v>
      </c>
      <c r="AR200" s="59">
        <f t="shared" si="14"/>
        <v>27.113946346185642</v>
      </c>
      <c r="AS200" s="55">
        <v>5.225408878384976E-2</v>
      </c>
      <c r="AT200" s="55"/>
      <c r="AU200" s="55"/>
      <c r="AV200" s="55"/>
      <c r="AW200" s="59">
        <f t="shared" si="15"/>
        <v>28.461507747909227</v>
      </c>
      <c r="AX200" s="55"/>
      <c r="AY200" s="55"/>
      <c r="AZ200" s="55"/>
      <c r="BA200" s="55"/>
      <c r="BB200" s="55"/>
      <c r="BC200" s="55"/>
      <c r="BD200" s="55"/>
      <c r="BE200" s="55"/>
      <c r="BF200" s="59">
        <f t="shared" si="16"/>
        <v>0</v>
      </c>
      <c r="BG200" s="55"/>
      <c r="BH200" s="55"/>
      <c r="BI200" s="55"/>
      <c r="BJ200" s="55"/>
      <c r="BK200" s="59">
        <f t="shared" si="17"/>
        <v>0</v>
      </c>
      <c r="BL200" s="55"/>
      <c r="BM200" s="23" t="s">
        <v>864</v>
      </c>
      <c r="BN200" s="23" t="s">
        <v>1272</v>
      </c>
      <c r="BO200" s="23" t="s">
        <v>582</v>
      </c>
      <c r="BP200" s="23" t="s">
        <v>462</v>
      </c>
      <c r="BQ200" s="23" t="s">
        <v>358</v>
      </c>
      <c r="BR200" s="23"/>
      <c r="BS200" s="57"/>
      <c r="BT200" s="135" t="s">
        <v>23</v>
      </c>
      <c r="BU200" s="58">
        <v>0.99839226832484462</v>
      </c>
      <c r="BV200" s="57">
        <v>2</v>
      </c>
      <c r="BW200" s="57">
        <v>3</v>
      </c>
      <c r="BX200" s="57">
        <v>3</v>
      </c>
      <c r="BY200" s="57">
        <v>3</v>
      </c>
      <c r="BZ200" s="57">
        <v>0</v>
      </c>
      <c r="CA200" s="57">
        <v>0</v>
      </c>
      <c r="CB200" s="67">
        <v>11</v>
      </c>
      <c r="CC200" s="134"/>
      <c r="CD200" s="134"/>
      <c r="CE200" s="57"/>
      <c r="CF200" s="57"/>
      <c r="CG200" s="57"/>
      <c r="CH200" s="57"/>
      <c r="CI200" s="57"/>
      <c r="CJ200" s="57"/>
      <c r="CK200" s="67"/>
      <c r="CL200" s="23"/>
      <c r="CM200" s="23"/>
      <c r="CN200" s="23"/>
      <c r="CO200" s="23"/>
      <c r="CP200" s="23"/>
      <c r="CQ200" s="23"/>
      <c r="CR200" s="57"/>
      <c r="CS200" s="134"/>
      <c r="CT200" s="58"/>
      <c r="CU200" s="57"/>
      <c r="CV200" s="57"/>
      <c r="CW200" s="57"/>
      <c r="CX200" s="57"/>
      <c r="CY200" s="57"/>
      <c r="CZ200" s="57"/>
      <c r="DA200" s="67"/>
      <c r="DB200" s="23"/>
      <c r="DC200" s="23"/>
      <c r="DD200" s="57"/>
      <c r="DE200" s="57"/>
      <c r="DF200" s="57"/>
      <c r="DG200" s="57"/>
      <c r="DH200" s="57"/>
      <c r="DI200" s="57"/>
      <c r="DJ200" s="67"/>
      <c r="DK200" s="23" t="s">
        <v>849</v>
      </c>
      <c r="DL200" s="55">
        <v>0</v>
      </c>
      <c r="DM200" s="55">
        <v>1.2292116853825303</v>
      </c>
      <c r="DN200" s="55">
        <v>23.435263216477125</v>
      </c>
      <c r="DO200" s="59">
        <v>24.664474901859656</v>
      </c>
      <c r="DP200" s="23" t="s">
        <v>849</v>
      </c>
      <c r="DQ200" s="57"/>
      <c r="DR200" s="57"/>
      <c r="DS200" s="57"/>
      <c r="DT200" s="23" t="s">
        <v>854</v>
      </c>
      <c r="DU200" s="57"/>
      <c r="DV200" s="23" t="s">
        <v>849</v>
      </c>
      <c r="DW200" s="23" t="s">
        <v>854</v>
      </c>
      <c r="DX200" s="57"/>
      <c r="DY200" s="23" t="s">
        <v>849</v>
      </c>
      <c r="DZ200" s="23" t="s">
        <v>854</v>
      </c>
      <c r="EA200" s="56"/>
      <c r="EB200" s="57"/>
      <c r="EC200" s="57"/>
      <c r="ED200" s="23"/>
      <c r="EE200" s="57"/>
      <c r="EF200" s="57"/>
      <c r="EG200" s="57"/>
      <c r="EH200" s="23">
        <v>739</v>
      </c>
      <c r="EI200" s="23" t="s">
        <v>463</v>
      </c>
      <c r="EJ200" s="23"/>
      <c r="EK200" s="23" t="s">
        <v>464</v>
      </c>
    </row>
    <row r="201" spans="2:141" s="127" customFormat="1">
      <c r="B201" s="132" t="s">
        <v>1273</v>
      </c>
      <c r="C201" s="23" t="s">
        <v>1274</v>
      </c>
      <c r="D201" s="23" t="s">
        <v>193</v>
      </c>
      <c r="E201" s="23" t="s">
        <v>846</v>
      </c>
      <c r="F201" s="23" t="s">
        <v>847</v>
      </c>
      <c r="G201" s="23"/>
      <c r="H201" s="23" t="s">
        <v>848</v>
      </c>
      <c r="I201" s="58">
        <v>0</v>
      </c>
      <c r="J201" s="58">
        <v>0</v>
      </c>
      <c r="K201" s="58">
        <v>1</v>
      </c>
      <c r="L201" s="58">
        <v>0</v>
      </c>
      <c r="M201" s="176"/>
      <c r="N201" s="23" t="s">
        <v>849</v>
      </c>
      <c r="O201" s="23" t="s">
        <v>850</v>
      </c>
      <c r="P201" s="23" t="s">
        <v>851</v>
      </c>
      <c r="Q201" s="56" t="s">
        <v>848</v>
      </c>
      <c r="R201" s="133" t="s">
        <v>848</v>
      </c>
      <c r="S201" s="133" t="s">
        <v>848</v>
      </c>
      <c r="T201" s="133" t="s">
        <v>848</v>
      </c>
      <c r="U201" s="133" t="s">
        <v>848</v>
      </c>
      <c r="V201" s="133" t="s">
        <v>848</v>
      </c>
      <c r="W201" s="55">
        <v>0</v>
      </c>
      <c r="X201" s="55">
        <v>4.5577223704569443</v>
      </c>
      <c r="Y201" s="55">
        <v>4.7550431182441297</v>
      </c>
      <c r="Z201" s="55">
        <v>5.1342084767371521</v>
      </c>
      <c r="AA201" s="55">
        <v>5.5249809380411845</v>
      </c>
      <c r="AB201" s="55">
        <v>5.888670159452861</v>
      </c>
      <c r="AC201" s="55">
        <v>6.2717045522162191</v>
      </c>
      <c r="AD201" s="59">
        <f t="shared" si="12"/>
        <v>32.132329615148493</v>
      </c>
      <c r="AE201" s="55">
        <v>0</v>
      </c>
      <c r="AF201" s="55"/>
      <c r="AG201" s="55"/>
      <c r="AH201" s="55"/>
      <c r="AI201" s="59">
        <f t="shared" si="13"/>
        <v>32.132329615148493</v>
      </c>
      <c r="AJ201" s="55">
        <v>0</v>
      </c>
      <c r="AK201" s="55">
        <v>0</v>
      </c>
      <c r="AL201" s="55">
        <v>4.996544386322336</v>
      </c>
      <c r="AM201" s="55">
        <v>5.3171206382053944</v>
      </c>
      <c r="AN201" s="55">
        <v>5.8559279647164599</v>
      </c>
      <c r="AO201" s="55">
        <v>6.4276642323190698</v>
      </c>
      <c r="AP201" s="55">
        <v>6.9877892582783057</v>
      </c>
      <c r="AQ201" s="55">
        <v>7.5911632821435697</v>
      </c>
      <c r="AR201" s="59">
        <f t="shared" si="14"/>
        <v>37.176209761985135</v>
      </c>
      <c r="AS201" s="55">
        <v>0</v>
      </c>
      <c r="AT201" s="55"/>
      <c r="AU201" s="55"/>
      <c r="AV201" s="55"/>
      <c r="AW201" s="59">
        <f t="shared" si="15"/>
        <v>37.176209761985135</v>
      </c>
      <c r="AX201" s="55"/>
      <c r="AY201" s="55"/>
      <c r="AZ201" s="55"/>
      <c r="BA201" s="55"/>
      <c r="BB201" s="55"/>
      <c r="BC201" s="55"/>
      <c r="BD201" s="55"/>
      <c r="BE201" s="55"/>
      <c r="BF201" s="59">
        <f t="shared" si="16"/>
        <v>0</v>
      </c>
      <c r="BG201" s="55"/>
      <c r="BH201" s="55"/>
      <c r="BI201" s="55"/>
      <c r="BJ201" s="55"/>
      <c r="BK201" s="59">
        <f t="shared" si="17"/>
        <v>0</v>
      </c>
      <c r="BL201" s="55"/>
      <c r="BM201" s="23" t="s">
        <v>852</v>
      </c>
      <c r="BN201" s="23" t="s">
        <v>1275</v>
      </c>
      <c r="BO201" s="23" t="s">
        <v>853</v>
      </c>
      <c r="BP201" s="23" t="s">
        <v>853</v>
      </c>
      <c r="BQ201" s="23" t="s">
        <v>853</v>
      </c>
      <c r="BR201" s="23"/>
      <c r="BS201" s="57"/>
      <c r="BT201" s="135" t="s">
        <v>23</v>
      </c>
      <c r="BU201" s="58">
        <v>1</v>
      </c>
      <c r="BV201" s="57">
        <v>8</v>
      </c>
      <c r="BW201" s="57">
        <v>8</v>
      </c>
      <c r="BX201" s="57">
        <v>9</v>
      </c>
      <c r="BY201" s="57">
        <v>10</v>
      </c>
      <c r="BZ201" s="57">
        <v>10</v>
      </c>
      <c r="CA201" s="57">
        <v>11</v>
      </c>
      <c r="CB201" s="67">
        <v>56</v>
      </c>
      <c r="CC201" s="134"/>
      <c r="CD201" s="134"/>
      <c r="CE201" s="57"/>
      <c r="CF201" s="57"/>
      <c r="CG201" s="57"/>
      <c r="CH201" s="57"/>
      <c r="CI201" s="57"/>
      <c r="CJ201" s="57"/>
      <c r="CK201" s="67"/>
      <c r="CL201" s="23"/>
      <c r="CM201" s="23"/>
      <c r="CN201" s="23"/>
      <c r="CO201" s="23"/>
      <c r="CP201" s="23"/>
      <c r="CQ201" s="23"/>
      <c r="CR201" s="57"/>
      <c r="CS201" s="134"/>
      <c r="CT201" s="58"/>
      <c r="CU201" s="57"/>
      <c r="CV201" s="57"/>
      <c r="CW201" s="57"/>
      <c r="CX201" s="57"/>
      <c r="CY201" s="57"/>
      <c r="CZ201" s="57"/>
      <c r="DA201" s="67"/>
      <c r="DB201" s="23"/>
      <c r="DC201" s="23"/>
      <c r="DD201" s="57"/>
      <c r="DE201" s="57"/>
      <c r="DF201" s="57"/>
      <c r="DG201" s="57"/>
      <c r="DH201" s="57"/>
      <c r="DI201" s="57"/>
      <c r="DJ201" s="67"/>
      <c r="DK201" s="23" t="s">
        <v>849</v>
      </c>
      <c r="DL201" s="55">
        <v>0</v>
      </c>
      <c r="DM201" s="55">
        <v>0</v>
      </c>
      <c r="DN201" s="55">
        <v>0</v>
      </c>
      <c r="DO201" s="59">
        <v>0</v>
      </c>
      <c r="DP201" s="23" t="s">
        <v>849</v>
      </c>
      <c r="DQ201" s="57"/>
      <c r="DR201" s="57"/>
      <c r="DS201" s="57"/>
      <c r="DT201" s="23" t="s">
        <v>854</v>
      </c>
      <c r="DU201" s="57"/>
      <c r="DV201" s="23" t="s">
        <v>849</v>
      </c>
      <c r="DW201" s="23" t="s">
        <v>854</v>
      </c>
      <c r="DX201" s="57"/>
      <c r="DY201" s="23" t="s">
        <v>849</v>
      </c>
      <c r="DZ201" s="23" t="s">
        <v>854</v>
      </c>
      <c r="EA201" s="56"/>
      <c r="EB201" s="57"/>
      <c r="EC201" s="57"/>
      <c r="ED201" s="23"/>
      <c r="EE201" s="57"/>
      <c r="EF201" s="57"/>
      <c r="EG201" s="57"/>
      <c r="EH201" s="23">
        <v>2252</v>
      </c>
      <c r="EI201" s="23"/>
      <c r="EJ201" s="23" t="s">
        <v>891</v>
      </c>
      <c r="EK201" s="23"/>
    </row>
    <row r="202" spans="2:141" s="127" customFormat="1">
      <c r="B202" s="132" t="s">
        <v>1276</v>
      </c>
      <c r="C202" s="23" t="s">
        <v>1277</v>
      </c>
      <c r="D202" s="23" t="s">
        <v>155</v>
      </c>
      <c r="E202" s="23" t="s">
        <v>846</v>
      </c>
      <c r="F202" s="23" t="s">
        <v>847</v>
      </c>
      <c r="G202" s="23"/>
      <c r="H202" s="23" t="s">
        <v>848</v>
      </c>
      <c r="I202" s="58">
        <v>0.5</v>
      </c>
      <c r="J202" s="58">
        <v>0.5</v>
      </c>
      <c r="K202" s="58">
        <v>0</v>
      </c>
      <c r="L202" s="58">
        <v>0</v>
      </c>
      <c r="M202" s="176"/>
      <c r="N202" s="23" t="s">
        <v>849</v>
      </c>
      <c r="O202" s="23" t="s">
        <v>850</v>
      </c>
      <c r="P202" s="23" t="s">
        <v>851</v>
      </c>
      <c r="Q202" s="56" t="s">
        <v>848</v>
      </c>
      <c r="R202" s="133" t="s">
        <v>848</v>
      </c>
      <c r="S202" s="133" t="s">
        <v>848</v>
      </c>
      <c r="T202" s="133" t="s">
        <v>848</v>
      </c>
      <c r="U202" s="133" t="s">
        <v>848</v>
      </c>
      <c r="V202" s="133" t="s">
        <v>848</v>
      </c>
      <c r="W202" s="55">
        <v>0</v>
      </c>
      <c r="X202" s="55">
        <v>1.6552877097406538</v>
      </c>
      <c r="Y202" s="55">
        <v>1.7269512693304447</v>
      </c>
      <c r="Z202" s="55">
        <v>1.8646577171696501</v>
      </c>
      <c r="AA202" s="55">
        <v>2.0065796685141373</v>
      </c>
      <c r="AB202" s="55">
        <v>2.138665445012967</v>
      </c>
      <c r="AC202" s="55">
        <v>2.2777770606872663</v>
      </c>
      <c r="AD202" s="59">
        <f t="shared" si="12"/>
        <v>11.669918870455117</v>
      </c>
      <c r="AE202" s="55">
        <v>0</v>
      </c>
      <c r="AF202" s="55"/>
      <c r="AG202" s="55"/>
      <c r="AH202" s="55"/>
      <c r="AI202" s="59">
        <f t="shared" si="13"/>
        <v>11.669918870455117</v>
      </c>
      <c r="AJ202" s="55">
        <v>0</v>
      </c>
      <c r="AK202" s="55">
        <v>0</v>
      </c>
      <c r="AL202" s="55">
        <v>1.8146604469512302</v>
      </c>
      <c r="AM202" s="55">
        <v>1.9310883218074057</v>
      </c>
      <c r="AN202" s="55">
        <v>2.1267740334411682</v>
      </c>
      <c r="AO202" s="55">
        <v>2.334418979765688</v>
      </c>
      <c r="AP202" s="55">
        <v>2.5378469194309838</v>
      </c>
      <c r="AQ202" s="55">
        <v>2.7569821639458456</v>
      </c>
      <c r="AR202" s="59">
        <f t="shared" si="14"/>
        <v>13.501770865342323</v>
      </c>
      <c r="AS202" s="55">
        <v>0</v>
      </c>
      <c r="AT202" s="55"/>
      <c r="AU202" s="55"/>
      <c r="AV202" s="55"/>
      <c r="AW202" s="59">
        <f t="shared" si="15"/>
        <v>13.501770865342323</v>
      </c>
      <c r="AX202" s="55"/>
      <c r="AY202" s="55"/>
      <c r="AZ202" s="55"/>
      <c r="BA202" s="55"/>
      <c r="BB202" s="55"/>
      <c r="BC202" s="55"/>
      <c r="BD202" s="55"/>
      <c r="BE202" s="55"/>
      <c r="BF202" s="59">
        <f t="shared" si="16"/>
        <v>0</v>
      </c>
      <c r="BG202" s="55"/>
      <c r="BH202" s="55"/>
      <c r="BI202" s="55"/>
      <c r="BJ202" s="55"/>
      <c r="BK202" s="59">
        <f t="shared" si="17"/>
        <v>0</v>
      </c>
      <c r="BL202" s="55"/>
      <c r="BM202" s="23" t="s">
        <v>864</v>
      </c>
      <c r="BN202" s="23" t="s">
        <v>1278</v>
      </c>
      <c r="BO202" s="23" t="s">
        <v>532</v>
      </c>
      <c r="BP202" s="23" t="s">
        <v>533</v>
      </c>
      <c r="BQ202" s="23">
        <v>0</v>
      </c>
      <c r="BR202" s="23"/>
      <c r="BS202" s="57"/>
      <c r="BT202" s="135" t="s">
        <v>23</v>
      </c>
      <c r="BU202" s="58">
        <v>0.5</v>
      </c>
      <c r="BV202" s="57">
        <v>0</v>
      </c>
      <c r="BW202" s="57">
        <v>0</v>
      </c>
      <c r="BX202" s="57">
        <v>0</v>
      </c>
      <c r="BY202" s="57">
        <v>0</v>
      </c>
      <c r="BZ202" s="57">
        <v>0</v>
      </c>
      <c r="CA202" s="57">
        <v>0</v>
      </c>
      <c r="CB202" s="67">
        <v>0</v>
      </c>
      <c r="CC202" s="134"/>
      <c r="CD202" s="134"/>
      <c r="CE202" s="57"/>
      <c r="CF202" s="57"/>
      <c r="CG202" s="57"/>
      <c r="CH202" s="57"/>
      <c r="CI202" s="57"/>
      <c r="CJ202" s="57"/>
      <c r="CK202" s="67"/>
      <c r="CL202" s="23"/>
      <c r="CM202" s="23"/>
      <c r="CN202" s="23"/>
      <c r="CO202" s="23"/>
      <c r="CP202" s="23"/>
      <c r="CQ202" s="23"/>
      <c r="CR202" s="57"/>
      <c r="CS202" s="134"/>
      <c r="CT202" s="58"/>
      <c r="CU202" s="57"/>
      <c r="CV202" s="57"/>
      <c r="CW202" s="57"/>
      <c r="CX202" s="57"/>
      <c r="CY202" s="57"/>
      <c r="CZ202" s="57"/>
      <c r="DA202" s="67"/>
      <c r="DB202" s="23"/>
      <c r="DC202" s="23"/>
      <c r="DD202" s="57"/>
      <c r="DE202" s="57"/>
      <c r="DF202" s="57"/>
      <c r="DG202" s="57"/>
      <c r="DH202" s="57"/>
      <c r="DI202" s="57"/>
      <c r="DJ202" s="67"/>
      <c r="DK202" s="23" t="s">
        <v>849</v>
      </c>
      <c r="DL202" s="55">
        <v>0</v>
      </c>
      <c r="DM202" s="55">
        <v>0</v>
      </c>
      <c r="DN202" s="55">
        <v>0</v>
      </c>
      <c r="DO202" s="59">
        <v>0</v>
      </c>
      <c r="DP202" s="23" t="s">
        <v>849</v>
      </c>
      <c r="DQ202" s="57"/>
      <c r="DR202" s="57"/>
      <c r="DS202" s="57"/>
      <c r="DT202" s="23" t="s">
        <v>854</v>
      </c>
      <c r="DU202" s="57"/>
      <c r="DV202" s="23" t="s">
        <v>849</v>
      </c>
      <c r="DW202" s="23" t="s">
        <v>854</v>
      </c>
      <c r="DX202" s="57"/>
      <c r="DY202" s="23" t="s">
        <v>849</v>
      </c>
      <c r="DZ202" s="23" t="s">
        <v>854</v>
      </c>
      <c r="EA202" s="56"/>
      <c r="EB202" s="57"/>
      <c r="EC202" s="57"/>
      <c r="ED202" s="23"/>
      <c r="EE202" s="57"/>
      <c r="EF202" s="57"/>
      <c r="EG202" s="57"/>
      <c r="EH202" s="23">
        <v>3300</v>
      </c>
      <c r="EI202" s="23" t="s">
        <v>537</v>
      </c>
      <c r="EJ202" s="23" t="s">
        <v>848</v>
      </c>
      <c r="EK202" s="23" t="s">
        <v>632</v>
      </c>
    </row>
    <row r="203" spans="2:141" s="127" customFormat="1">
      <c r="B203" s="132" t="s">
        <v>1279</v>
      </c>
      <c r="C203" s="23" t="s">
        <v>1280</v>
      </c>
      <c r="D203" s="23" t="s">
        <v>155</v>
      </c>
      <c r="E203" s="23" t="s">
        <v>846</v>
      </c>
      <c r="F203" s="23" t="s">
        <v>847</v>
      </c>
      <c r="G203" s="23"/>
      <c r="H203" s="23" t="s">
        <v>848</v>
      </c>
      <c r="I203" s="58">
        <v>0</v>
      </c>
      <c r="J203" s="58">
        <v>0</v>
      </c>
      <c r="K203" s="58">
        <v>0</v>
      </c>
      <c r="L203" s="58">
        <v>1</v>
      </c>
      <c r="M203" s="176"/>
      <c r="N203" s="23" t="s">
        <v>849</v>
      </c>
      <c r="O203" s="23" t="s">
        <v>850</v>
      </c>
      <c r="P203" s="23" t="s">
        <v>863</v>
      </c>
      <c r="Q203" s="56">
        <v>45499</v>
      </c>
      <c r="R203" s="133">
        <v>45499</v>
      </c>
      <c r="S203" s="133">
        <v>45817</v>
      </c>
      <c r="T203" s="133" t="s">
        <v>848</v>
      </c>
      <c r="U203" s="133">
        <v>45957</v>
      </c>
      <c r="V203" s="133" t="s">
        <v>848</v>
      </c>
      <c r="W203" s="55">
        <v>6.4152065144904782</v>
      </c>
      <c r="X203" s="55">
        <v>3.0534538912359079</v>
      </c>
      <c r="Y203" s="55">
        <v>2.4172373568821381</v>
      </c>
      <c r="Z203" s="55">
        <v>1.0901101484295965</v>
      </c>
      <c r="AA203" s="55">
        <v>0.1518775197721845</v>
      </c>
      <c r="AB203" s="55">
        <v>1.921483221362684E-2</v>
      </c>
      <c r="AC203" s="55">
        <v>7.1841712675630399E-3</v>
      </c>
      <c r="AD203" s="59">
        <f t="shared" si="12"/>
        <v>6.7390779198010167</v>
      </c>
      <c r="AE203" s="55">
        <v>0.1481453492659954</v>
      </c>
      <c r="AF203" s="55"/>
      <c r="AG203" s="55"/>
      <c r="AH203" s="55"/>
      <c r="AI203" s="59">
        <f t="shared" si="13"/>
        <v>13.154284434291494</v>
      </c>
      <c r="AJ203" s="55">
        <v>0.1481453492659954</v>
      </c>
      <c r="AK203" s="55">
        <v>7.0328689401636906</v>
      </c>
      <c r="AL203" s="55">
        <v>3.347443450711824</v>
      </c>
      <c r="AM203" s="55">
        <v>2.702970786617207</v>
      </c>
      <c r="AN203" s="55">
        <v>1.2433477393319525</v>
      </c>
      <c r="AO203" s="55">
        <v>0.17669159631148135</v>
      </c>
      <c r="AP203" s="55">
        <v>2.2801276774937766E-2</v>
      </c>
      <c r="AQ203" s="55">
        <v>8.6955972949465596E-3</v>
      </c>
      <c r="AR203" s="59">
        <f t="shared" si="14"/>
        <v>7.5019504470423479</v>
      </c>
      <c r="AS203" s="55">
        <v>0.17931258183566112</v>
      </c>
      <c r="AT203" s="55"/>
      <c r="AU203" s="55"/>
      <c r="AV203" s="55"/>
      <c r="AW203" s="59">
        <f t="shared" si="15"/>
        <v>14.534819387206038</v>
      </c>
      <c r="AX203" s="55"/>
      <c r="AY203" s="55"/>
      <c r="AZ203" s="55"/>
      <c r="BA203" s="55"/>
      <c r="BB203" s="55"/>
      <c r="BC203" s="55"/>
      <c r="BD203" s="55"/>
      <c r="BE203" s="55"/>
      <c r="BF203" s="59">
        <f t="shared" si="16"/>
        <v>0</v>
      </c>
      <c r="BG203" s="55"/>
      <c r="BH203" s="55"/>
      <c r="BI203" s="55"/>
      <c r="BJ203" s="55"/>
      <c r="BK203" s="59">
        <f t="shared" si="17"/>
        <v>0</v>
      </c>
      <c r="BL203" s="55"/>
      <c r="BM203" s="23" t="s">
        <v>1131</v>
      </c>
      <c r="BN203" s="23" t="s">
        <v>161</v>
      </c>
      <c r="BO203" s="23" t="s">
        <v>853</v>
      </c>
      <c r="BP203" s="23" t="s">
        <v>853</v>
      </c>
      <c r="BQ203" s="23" t="s">
        <v>853</v>
      </c>
      <c r="BR203" s="23"/>
      <c r="BS203" s="57"/>
      <c r="BT203" s="135" t="s">
        <v>154</v>
      </c>
      <c r="BU203" s="58">
        <v>1</v>
      </c>
      <c r="BV203" s="57">
        <v>1372</v>
      </c>
      <c r="BW203" s="57">
        <v>0</v>
      </c>
      <c r="BX203" s="57">
        <v>0</v>
      </c>
      <c r="BY203" s="57">
        <v>20000</v>
      </c>
      <c r="BZ203" s="57">
        <v>0</v>
      </c>
      <c r="CA203" s="57">
        <v>0</v>
      </c>
      <c r="CB203" s="67">
        <v>21372</v>
      </c>
      <c r="CC203" s="134"/>
      <c r="CD203" s="134"/>
      <c r="CE203" s="57"/>
      <c r="CF203" s="57"/>
      <c r="CG203" s="57"/>
      <c r="CH203" s="57"/>
      <c r="CI203" s="57"/>
      <c r="CJ203" s="57"/>
      <c r="CK203" s="67"/>
      <c r="CL203" s="23"/>
      <c r="CM203" s="23"/>
      <c r="CN203" s="23"/>
      <c r="CO203" s="23"/>
      <c r="CP203" s="23"/>
      <c r="CQ203" s="23"/>
      <c r="CR203" s="57"/>
      <c r="CS203" s="134"/>
      <c r="CT203" s="58"/>
      <c r="CU203" s="57"/>
      <c r="CV203" s="57"/>
      <c r="CW203" s="57"/>
      <c r="CX203" s="57"/>
      <c r="CY203" s="57"/>
      <c r="CZ203" s="57"/>
      <c r="DA203" s="67"/>
      <c r="DB203" s="23"/>
      <c r="DC203" s="23"/>
      <c r="DD203" s="57"/>
      <c r="DE203" s="57"/>
      <c r="DF203" s="57"/>
      <c r="DG203" s="57"/>
      <c r="DH203" s="57"/>
      <c r="DI203" s="57"/>
      <c r="DJ203" s="67"/>
      <c r="DK203" s="23" t="s">
        <v>849</v>
      </c>
      <c r="DL203" s="55">
        <v>0</v>
      </c>
      <c r="DM203" s="55">
        <v>6.4152065144904782</v>
      </c>
      <c r="DN203" s="55">
        <v>6.7390779198010167</v>
      </c>
      <c r="DO203" s="59">
        <v>13.154284434291494</v>
      </c>
      <c r="DP203" s="23" t="s">
        <v>849</v>
      </c>
      <c r="DQ203" s="57"/>
      <c r="DR203" s="57"/>
      <c r="DS203" s="57"/>
      <c r="DT203" s="23" t="s">
        <v>854</v>
      </c>
      <c r="DU203" s="57"/>
      <c r="DV203" s="23" t="s">
        <v>849</v>
      </c>
      <c r="DW203" s="23" t="s">
        <v>854</v>
      </c>
      <c r="DX203" s="57"/>
      <c r="DY203" s="23" t="s">
        <v>849</v>
      </c>
      <c r="DZ203" s="23" t="s">
        <v>854</v>
      </c>
      <c r="EA203" s="56"/>
      <c r="EB203" s="57"/>
      <c r="EC203" s="57"/>
      <c r="ED203" s="23"/>
      <c r="EE203" s="57"/>
      <c r="EF203" s="57"/>
      <c r="EG203" s="57"/>
      <c r="EH203" s="23">
        <v>938</v>
      </c>
      <c r="EI203" s="23"/>
      <c r="EJ203" s="23" t="s">
        <v>1281</v>
      </c>
      <c r="EK203" s="23"/>
    </row>
    <row r="204" spans="2:141" s="127" customFormat="1" ht="29.1">
      <c r="B204" s="132" t="s">
        <v>1282</v>
      </c>
      <c r="C204" s="23" t="s">
        <v>1283</v>
      </c>
      <c r="D204" s="23" t="s">
        <v>159</v>
      </c>
      <c r="E204" s="23" t="s">
        <v>846</v>
      </c>
      <c r="F204" s="23" t="s">
        <v>847</v>
      </c>
      <c r="G204" s="23"/>
      <c r="H204" s="23" t="s">
        <v>848</v>
      </c>
      <c r="I204" s="58">
        <v>0</v>
      </c>
      <c r="J204" s="58">
        <v>0</v>
      </c>
      <c r="K204" s="58">
        <v>0</v>
      </c>
      <c r="L204" s="58">
        <v>1</v>
      </c>
      <c r="M204" s="176"/>
      <c r="N204" s="23" t="s">
        <v>849</v>
      </c>
      <c r="O204" s="23" t="s">
        <v>850</v>
      </c>
      <c r="P204" s="23" t="s">
        <v>851</v>
      </c>
      <c r="Q204" s="56" t="s">
        <v>848</v>
      </c>
      <c r="R204" s="133" t="s">
        <v>848</v>
      </c>
      <c r="S204" s="133" t="s">
        <v>848</v>
      </c>
      <c r="T204" s="133" t="s">
        <v>848</v>
      </c>
      <c r="U204" s="133" t="s">
        <v>848</v>
      </c>
      <c r="V204" s="133" t="s">
        <v>848</v>
      </c>
      <c r="W204" s="55">
        <v>11.540681598473991</v>
      </c>
      <c r="X204" s="55">
        <v>11.3832121364161</v>
      </c>
      <c r="Y204" s="55">
        <v>6.9515857714481362</v>
      </c>
      <c r="Z204" s="55">
        <v>0.18848203905361285</v>
      </c>
      <c r="AA204" s="55">
        <v>3.4707073382696844E-2</v>
      </c>
      <c r="AB204" s="55">
        <v>1.3365860209243059E-2</v>
      </c>
      <c r="AC204" s="55">
        <v>1.8988337130632339E-5</v>
      </c>
      <c r="AD204" s="59">
        <f t="shared" si="12"/>
        <v>18.571371868846924</v>
      </c>
      <c r="AE204" s="55">
        <v>5.1966346525471278E-3</v>
      </c>
      <c r="AF204" s="55"/>
      <c r="AG204" s="55"/>
      <c r="AH204" s="55"/>
      <c r="AI204" s="59">
        <f t="shared" si="13"/>
        <v>30.112053467320916</v>
      </c>
      <c r="AJ204" s="55">
        <v>5.1966346525471278E-3</v>
      </c>
      <c r="AK204" s="55">
        <v>12.65182983258533</v>
      </c>
      <c r="AL204" s="55">
        <v>12.47919905503675</v>
      </c>
      <c r="AM204" s="55">
        <v>7.7733091487235075</v>
      </c>
      <c r="AN204" s="55">
        <v>0.21497709887352856</v>
      </c>
      <c r="AO204" s="55">
        <v>4.0377589840070283E-2</v>
      </c>
      <c r="AP204" s="55">
        <v>1.5860595324373887E-2</v>
      </c>
      <c r="AQ204" s="55">
        <v>2.2983156558942798E-5</v>
      </c>
      <c r="AR204" s="59">
        <f t="shared" si="14"/>
        <v>20.523746470954787</v>
      </c>
      <c r="AS204" s="55">
        <v>6.2899171727071913E-3</v>
      </c>
      <c r="AT204" s="55"/>
      <c r="AU204" s="55"/>
      <c r="AV204" s="55"/>
      <c r="AW204" s="59">
        <f t="shared" si="15"/>
        <v>33.175576303540119</v>
      </c>
      <c r="AX204" s="55"/>
      <c r="AY204" s="55"/>
      <c r="AZ204" s="55"/>
      <c r="BA204" s="55"/>
      <c r="BB204" s="55"/>
      <c r="BC204" s="55"/>
      <c r="BD204" s="55"/>
      <c r="BE204" s="55"/>
      <c r="BF204" s="59">
        <f t="shared" si="16"/>
        <v>0</v>
      </c>
      <c r="BG204" s="55"/>
      <c r="BH204" s="55"/>
      <c r="BI204" s="55"/>
      <c r="BJ204" s="55"/>
      <c r="BK204" s="59">
        <f t="shared" si="17"/>
        <v>0</v>
      </c>
      <c r="BL204" s="55"/>
      <c r="BM204" s="23" t="s">
        <v>1131</v>
      </c>
      <c r="BN204" s="23" t="s">
        <v>163</v>
      </c>
      <c r="BO204" s="23" t="s">
        <v>853</v>
      </c>
      <c r="BP204" s="23" t="s">
        <v>853</v>
      </c>
      <c r="BQ204" s="23" t="s">
        <v>853</v>
      </c>
      <c r="BR204" s="23"/>
      <c r="BS204" s="57"/>
      <c r="BT204" s="135" t="s">
        <v>859</v>
      </c>
      <c r="BU204" s="58">
        <v>1</v>
      </c>
      <c r="BV204" s="57">
        <v>43315</v>
      </c>
      <c r="BW204" s="57">
        <v>26158</v>
      </c>
      <c r="BX204" s="57">
        <v>1</v>
      </c>
      <c r="BY204" s="57">
        <v>0</v>
      </c>
      <c r="BZ204" s="57">
        <v>0</v>
      </c>
      <c r="CA204" s="57">
        <v>1127</v>
      </c>
      <c r="CB204" s="67">
        <v>70601</v>
      </c>
      <c r="CC204" s="134"/>
      <c r="CD204" s="134"/>
      <c r="CE204" s="57"/>
      <c r="CF204" s="57"/>
      <c r="CG204" s="57"/>
      <c r="CH204" s="57"/>
      <c r="CI204" s="57"/>
      <c r="CJ204" s="57"/>
      <c r="CK204" s="67"/>
      <c r="CL204" s="23"/>
      <c r="CM204" s="23"/>
      <c r="CN204" s="23"/>
      <c r="CO204" s="23"/>
      <c r="CP204" s="23"/>
      <c r="CQ204" s="23"/>
      <c r="CR204" s="57"/>
      <c r="CS204" s="134"/>
      <c r="CT204" s="58"/>
      <c r="CU204" s="57"/>
      <c r="CV204" s="57"/>
      <c r="CW204" s="57"/>
      <c r="CX204" s="57"/>
      <c r="CY204" s="57"/>
      <c r="CZ204" s="57"/>
      <c r="DA204" s="67"/>
      <c r="DB204" s="23"/>
      <c r="DC204" s="23"/>
      <c r="DD204" s="57"/>
      <c r="DE204" s="57"/>
      <c r="DF204" s="57"/>
      <c r="DG204" s="57"/>
      <c r="DH204" s="57"/>
      <c r="DI204" s="57"/>
      <c r="DJ204" s="67"/>
      <c r="DK204" s="23" t="s">
        <v>849</v>
      </c>
      <c r="DL204" s="55">
        <v>0</v>
      </c>
      <c r="DM204" s="55">
        <v>11.540681598473991</v>
      </c>
      <c r="DN204" s="55">
        <v>18.571371868846924</v>
      </c>
      <c r="DO204" s="59">
        <v>30.112053467320916</v>
      </c>
      <c r="DP204" s="23" t="s">
        <v>849</v>
      </c>
      <c r="DQ204" s="57"/>
      <c r="DR204" s="57"/>
      <c r="DS204" s="57"/>
      <c r="DT204" s="23" t="s">
        <v>854</v>
      </c>
      <c r="DU204" s="57"/>
      <c r="DV204" s="23" t="s">
        <v>849</v>
      </c>
      <c r="DW204" s="23" t="s">
        <v>854</v>
      </c>
      <c r="DX204" s="57"/>
      <c r="DY204" s="23" t="s">
        <v>849</v>
      </c>
      <c r="DZ204" s="23" t="s">
        <v>854</v>
      </c>
      <c r="EA204" s="56"/>
      <c r="EB204" s="57"/>
      <c r="EC204" s="57"/>
      <c r="ED204" s="23"/>
      <c r="EE204" s="57"/>
      <c r="EF204" s="57"/>
      <c r="EG204" s="57"/>
      <c r="EH204" s="23">
        <v>2841</v>
      </c>
      <c r="EI204" s="23"/>
      <c r="EJ204" s="23" t="s">
        <v>1171</v>
      </c>
      <c r="EK204" s="23"/>
    </row>
    <row r="205" spans="2:141" s="127" customFormat="1">
      <c r="B205" s="132" t="s">
        <v>1284</v>
      </c>
      <c r="C205" s="23" t="s">
        <v>1285</v>
      </c>
      <c r="D205" s="23" t="s">
        <v>193</v>
      </c>
      <c r="E205" s="23" t="s">
        <v>846</v>
      </c>
      <c r="F205" s="23" t="s">
        <v>847</v>
      </c>
      <c r="G205" s="23"/>
      <c r="H205" s="23" t="s">
        <v>848</v>
      </c>
      <c r="I205" s="58">
        <v>0.86240000000000006</v>
      </c>
      <c r="J205" s="58">
        <v>0.1376</v>
      </c>
      <c r="K205" s="58">
        <v>0</v>
      </c>
      <c r="L205" s="58">
        <v>0</v>
      </c>
      <c r="M205" s="176"/>
      <c r="N205" s="23" t="s">
        <v>849</v>
      </c>
      <c r="O205" s="23" t="s">
        <v>850</v>
      </c>
      <c r="P205" s="23" t="s">
        <v>851</v>
      </c>
      <c r="Q205" s="56" t="s">
        <v>848</v>
      </c>
      <c r="R205" s="133" t="s">
        <v>848</v>
      </c>
      <c r="S205" s="133" t="s">
        <v>848</v>
      </c>
      <c r="T205" s="133" t="s">
        <v>848</v>
      </c>
      <c r="U205" s="133" t="s">
        <v>848</v>
      </c>
      <c r="V205" s="133" t="s">
        <v>848</v>
      </c>
      <c r="W205" s="55">
        <v>0</v>
      </c>
      <c r="X205" s="55">
        <v>0.54370951344000018</v>
      </c>
      <c r="Y205" s="55">
        <v>0.56724871987925318</v>
      </c>
      <c r="Z205" s="55">
        <v>0.61248092048801372</v>
      </c>
      <c r="AA205" s="55">
        <v>0.65909778029908317</v>
      </c>
      <c r="AB205" s="55">
        <v>0.70248376863809847</v>
      </c>
      <c r="AC205" s="55">
        <v>0.74817752231429535</v>
      </c>
      <c r="AD205" s="59">
        <f t="shared" si="12"/>
        <v>3.8331982250587444</v>
      </c>
      <c r="AE205" s="55">
        <v>0</v>
      </c>
      <c r="AF205" s="55"/>
      <c r="AG205" s="55"/>
      <c r="AH205" s="55"/>
      <c r="AI205" s="59">
        <f t="shared" si="13"/>
        <v>3.8331982250587444</v>
      </c>
      <c r="AJ205" s="55">
        <v>0</v>
      </c>
      <c r="AK205" s="55">
        <v>0</v>
      </c>
      <c r="AL205" s="55">
        <v>0.59605840293785073</v>
      </c>
      <c r="AM205" s="55">
        <v>0.63430126719425384</v>
      </c>
      <c r="AN205" s="55">
        <v>0.69857781708552502</v>
      </c>
      <c r="AO205" s="55">
        <v>0.76678259627286516</v>
      </c>
      <c r="AP205" s="55">
        <v>0.83360222251950067</v>
      </c>
      <c r="AQ205" s="55">
        <v>0.90558120023534339</v>
      </c>
      <c r="AR205" s="59">
        <f t="shared" si="14"/>
        <v>4.4349035062453384</v>
      </c>
      <c r="AS205" s="55">
        <v>0</v>
      </c>
      <c r="AT205" s="55"/>
      <c r="AU205" s="55"/>
      <c r="AV205" s="55"/>
      <c r="AW205" s="59">
        <f t="shared" si="15"/>
        <v>4.4349035062453384</v>
      </c>
      <c r="AX205" s="55"/>
      <c r="AY205" s="55"/>
      <c r="AZ205" s="55"/>
      <c r="BA205" s="55"/>
      <c r="BB205" s="55"/>
      <c r="BC205" s="55"/>
      <c r="BD205" s="55"/>
      <c r="BE205" s="55"/>
      <c r="BF205" s="59">
        <f t="shared" si="16"/>
        <v>0</v>
      </c>
      <c r="BG205" s="55"/>
      <c r="BH205" s="55"/>
      <c r="BI205" s="55"/>
      <c r="BJ205" s="55"/>
      <c r="BK205" s="59">
        <f t="shared" si="17"/>
        <v>0</v>
      </c>
      <c r="BL205" s="55"/>
      <c r="BM205" s="23" t="s">
        <v>864</v>
      </c>
      <c r="BN205" s="23" t="s">
        <v>900</v>
      </c>
      <c r="BO205" s="23" t="s">
        <v>532</v>
      </c>
      <c r="BP205" s="23" t="s">
        <v>533</v>
      </c>
      <c r="BQ205" s="23" t="s">
        <v>538</v>
      </c>
      <c r="BR205" s="23"/>
      <c r="BS205" s="57"/>
      <c r="BT205" s="135" t="s">
        <v>23</v>
      </c>
      <c r="BU205" s="58">
        <v>0.86240000000000006</v>
      </c>
      <c r="BV205" s="57">
        <v>0</v>
      </c>
      <c r="BW205" s="57">
        <v>0</v>
      </c>
      <c r="BX205" s="57">
        <v>0</v>
      </c>
      <c r="BY205" s="57">
        <v>0</v>
      </c>
      <c r="BZ205" s="57">
        <v>0</v>
      </c>
      <c r="CA205" s="57">
        <v>0</v>
      </c>
      <c r="CB205" s="67">
        <v>0</v>
      </c>
      <c r="CC205" s="134"/>
      <c r="CD205" s="134"/>
      <c r="CE205" s="57"/>
      <c r="CF205" s="57"/>
      <c r="CG205" s="57"/>
      <c r="CH205" s="57"/>
      <c r="CI205" s="57"/>
      <c r="CJ205" s="57"/>
      <c r="CK205" s="67"/>
      <c r="CL205" s="23"/>
      <c r="CM205" s="23"/>
      <c r="CN205" s="23"/>
      <c r="CO205" s="23"/>
      <c r="CP205" s="23"/>
      <c r="CQ205" s="23"/>
      <c r="CR205" s="57"/>
      <c r="CS205" s="134"/>
      <c r="CT205" s="58"/>
      <c r="CU205" s="57"/>
      <c r="CV205" s="57"/>
      <c r="CW205" s="57"/>
      <c r="CX205" s="57"/>
      <c r="CY205" s="57"/>
      <c r="CZ205" s="57"/>
      <c r="DA205" s="67"/>
      <c r="DB205" s="23"/>
      <c r="DC205" s="23"/>
      <c r="DD205" s="57"/>
      <c r="DE205" s="57"/>
      <c r="DF205" s="57"/>
      <c r="DG205" s="57"/>
      <c r="DH205" s="57"/>
      <c r="DI205" s="57"/>
      <c r="DJ205" s="67"/>
      <c r="DK205" s="23" t="s">
        <v>849</v>
      </c>
      <c r="DL205" s="55">
        <v>0</v>
      </c>
      <c r="DM205" s="55">
        <v>0</v>
      </c>
      <c r="DN205" s="55">
        <v>0</v>
      </c>
      <c r="DO205" s="59">
        <v>0</v>
      </c>
      <c r="DP205" s="23" t="s">
        <v>849</v>
      </c>
      <c r="DQ205" s="57"/>
      <c r="DR205" s="57"/>
      <c r="DS205" s="57"/>
      <c r="DT205" s="23" t="s">
        <v>854</v>
      </c>
      <c r="DU205" s="57"/>
      <c r="DV205" s="23" t="s">
        <v>849</v>
      </c>
      <c r="DW205" s="23" t="s">
        <v>854</v>
      </c>
      <c r="DX205" s="57"/>
      <c r="DY205" s="23" t="s">
        <v>849</v>
      </c>
      <c r="DZ205" s="23" t="s">
        <v>854</v>
      </c>
      <c r="EA205" s="56"/>
      <c r="EB205" s="57"/>
      <c r="EC205" s="57"/>
      <c r="ED205" s="23"/>
      <c r="EE205" s="57"/>
      <c r="EF205" s="57"/>
      <c r="EG205" s="57"/>
      <c r="EH205" s="23">
        <v>1302</v>
      </c>
      <c r="EI205" s="23" t="s">
        <v>537</v>
      </c>
      <c r="EJ205" s="23"/>
      <c r="EK205" s="23" t="s">
        <v>632</v>
      </c>
    </row>
    <row r="206" spans="2:141" s="127" customFormat="1">
      <c r="B206" s="132" t="s">
        <v>1286</v>
      </c>
      <c r="C206" s="23" t="s">
        <v>1287</v>
      </c>
      <c r="D206" s="23" t="s">
        <v>193</v>
      </c>
      <c r="E206" s="23" t="s">
        <v>846</v>
      </c>
      <c r="F206" s="23" t="s">
        <v>847</v>
      </c>
      <c r="G206" s="23"/>
      <c r="H206" s="23" t="s">
        <v>848</v>
      </c>
      <c r="I206" s="58">
        <v>8.331492584186867E-2</v>
      </c>
      <c r="J206" s="58">
        <v>0.91668507415813127</v>
      </c>
      <c r="K206" s="58">
        <v>0</v>
      </c>
      <c r="L206" s="58">
        <v>0</v>
      </c>
      <c r="M206" s="176"/>
      <c r="N206" s="23" t="s">
        <v>849</v>
      </c>
      <c r="O206" s="23" t="s">
        <v>850</v>
      </c>
      <c r="P206" s="23" t="s">
        <v>851</v>
      </c>
      <c r="Q206" s="56" t="s">
        <v>848</v>
      </c>
      <c r="R206" s="133" t="s">
        <v>848</v>
      </c>
      <c r="S206" s="133" t="s">
        <v>848</v>
      </c>
      <c r="T206" s="133" t="s">
        <v>848</v>
      </c>
      <c r="U206" s="133" t="s">
        <v>848</v>
      </c>
      <c r="V206" s="133" t="s">
        <v>848</v>
      </c>
      <c r="W206" s="55">
        <v>0</v>
      </c>
      <c r="X206" s="55">
        <v>0.20911904363076927</v>
      </c>
      <c r="Y206" s="55">
        <v>0.21817258456894353</v>
      </c>
      <c r="Z206" s="55">
        <v>0.23556958480308218</v>
      </c>
      <c r="AA206" s="55">
        <v>0.25349914626887821</v>
      </c>
      <c r="AB206" s="55">
        <v>0.2701860648608071</v>
      </c>
      <c r="AC206" s="55">
        <v>0.28776058550549821</v>
      </c>
      <c r="AD206" s="59">
        <f t="shared" si="12"/>
        <v>1.4743070096379784</v>
      </c>
      <c r="AE206" s="55">
        <v>0</v>
      </c>
      <c r="AF206" s="55"/>
      <c r="AG206" s="55"/>
      <c r="AH206" s="55"/>
      <c r="AI206" s="59">
        <f t="shared" si="13"/>
        <v>1.4743070096379784</v>
      </c>
      <c r="AJ206" s="55">
        <v>0</v>
      </c>
      <c r="AK206" s="55">
        <v>0</v>
      </c>
      <c r="AL206" s="55">
        <v>0.22925323189917332</v>
      </c>
      <c r="AM206" s="55">
        <v>0.24396202584394377</v>
      </c>
      <c r="AN206" s="55">
        <v>0.26868377580212499</v>
      </c>
      <c r="AO206" s="55">
        <v>0.2949163831818713</v>
      </c>
      <c r="AP206" s="55">
        <v>0.32061623943057715</v>
      </c>
      <c r="AQ206" s="55">
        <v>0.34830046162897821</v>
      </c>
      <c r="AR206" s="59">
        <f t="shared" si="14"/>
        <v>1.7057321177866689</v>
      </c>
      <c r="AS206" s="55">
        <v>0</v>
      </c>
      <c r="AT206" s="55"/>
      <c r="AU206" s="55"/>
      <c r="AV206" s="55"/>
      <c r="AW206" s="59">
        <f t="shared" si="15"/>
        <v>1.7057321177866689</v>
      </c>
      <c r="AX206" s="55"/>
      <c r="AY206" s="55"/>
      <c r="AZ206" s="55"/>
      <c r="BA206" s="55"/>
      <c r="BB206" s="55"/>
      <c r="BC206" s="55"/>
      <c r="BD206" s="55"/>
      <c r="BE206" s="55"/>
      <c r="BF206" s="59">
        <f t="shared" si="16"/>
        <v>0</v>
      </c>
      <c r="BG206" s="55"/>
      <c r="BH206" s="55"/>
      <c r="BI206" s="55"/>
      <c r="BJ206" s="55"/>
      <c r="BK206" s="59">
        <f t="shared" si="17"/>
        <v>0</v>
      </c>
      <c r="BL206" s="55"/>
      <c r="BM206" s="23" t="s">
        <v>864</v>
      </c>
      <c r="BN206" s="23" t="s">
        <v>900</v>
      </c>
      <c r="BO206" s="23" t="s">
        <v>532</v>
      </c>
      <c r="BP206" s="23" t="s">
        <v>533</v>
      </c>
      <c r="BQ206" s="23" t="s">
        <v>538</v>
      </c>
      <c r="BR206" s="23"/>
      <c r="BS206" s="57"/>
      <c r="BT206" s="135" t="s">
        <v>23</v>
      </c>
      <c r="BU206" s="58">
        <v>8.331492584186867E-2</v>
      </c>
      <c r="BV206" s="57">
        <v>0</v>
      </c>
      <c r="BW206" s="57">
        <v>0</v>
      </c>
      <c r="BX206" s="57">
        <v>0</v>
      </c>
      <c r="BY206" s="57">
        <v>0</v>
      </c>
      <c r="BZ206" s="57">
        <v>0</v>
      </c>
      <c r="CA206" s="57">
        <v>0</v>
      </c>
      <c r="CB206" s="67">
        <v>0</v>
      </c>
      <c r="CC206" s="134"/>
      <c r="CD206" s="134"/>
      <c r="CE206" s="57"/>
      <c r="CF206" s="57"/>
      <c r="CG206" s="57"/>
      <c r="CH206" s="57"/>
      <c r="CI206" s="57"/>
      <c r="CJ206" s="57"/>
      <c r="CK206" s="67"/>
      <c r="CL206" s="23"/>
      <c r="CM206" s="23"/>
      <c r="CN206" s="23"/>
      <c r="CO206" s="23"/>
      <c r="CP206" s="23"/>
      <c r="CQ206" s="23"/>
      <c r="CR206" s="57"/>
      <c r="CS206" s="134"/>
      <c r="CT206" s="58"/>
      <c r="CU206" s="57"/>
      <c r="CV206" s="57"/>
      <c r="CW206" s="57"/>
      <c r="CX206" s="57"/>
      <c r="CY206" s="57"/>
      <c r="CZ206" s="57"/>
      <c r="DA206" s="67"/>
      <c r="DB206" s="23"/>
      <c r="DC206" s="23"/>
      <c r="DD206" s="57"/>
      <c r="DE206" s="57"/>
      <c r="DF206" s="57"/>
      <c r="DG206" s="57"/>
      <c r="DH206" s="57"/>
      <c r="DI206" s="57"/>
      <c r="DJ206" s="67"/>
      <c r="DK206" s="23" t="s">
        <v>849</v>
      </c>
      <c r="DL206" s="55">
        <v>0</v>
      </c>
      <c r="DM206" s="55">
        <v>0</v>
      </c>
      <c r="DN206" s="55">
        <v>0</v>
      </c>
      <c r="DO206" s="59">
        <v>0</v>
      </c>
      <c r="DP206" s="23" t="s">
        <v>849</v>
      </c>
      <c r="DQ206" s="57"/>
      <c r="DR206" s="57"/>
      <c r="DS206" s="57"/>
      <c r="DT206" s="23" t="s">
        <v>854</v>
      </c>
      <c r="DU206" s="57"/>
      <c r="DV206" s="23" t="s">
        <v>849</v>
      </c>
      <c r="DW206" s="23" t="s">
        <v>854</v>
      </c>
      <c r="DX206" s="57"/>
      <c r="DY206" s="23" t="s">
        <v>849</v>
      </c>
      <c r="DZ206" s="23" t="s">
        <v>854</v>
      </c>
      <c r="EA206" s="56"/>
      <c r="EB206" s="57"/>
      <c r="EC206" s="57"/>
      <c r="ED206" s="23"/>
      <c r="EE206" s="57"/>
      <c r="EF206" s="57"/>
      <c r="EG206" s="57"/>
      <c r="EH206" s="23">
        <v>1303</v>
      </c>
      <c r="EI206" s="23" t="s">
        <v>537</v>
      </c>
      <c r="EJ206" s="23"/>
      <c r="EK206" s="23" t="s">
        <v>632</v>
      </c>
    </row>
    <row r="207" spans="2:141" s="127" customFormat="1" ht="29.1">
      <c r="B207" s="132" t="s">
        <v>1288</v>
      </c>
      <c r="C207" s="23" t="s">
        <v>1289</v>
      </c>
      <c r="D207" s="23" t="s">
        <v>155</v>
      </c>
      <c r="E207" s="23" t="s">
        <v>846</v>
      </c>
      <c r="F207" s="23" t="s">
        <v>847</v>
      </c>
      <c r="G207" s="23"/>
      <c r="H207" s="23" t="s">
        <v>848</v>
      </c>
      <c r="I207" s="58">
        <v>0</v>
      </c>
      <c r="J207" s="58">
        <v>0</v>
      </c>
      <c r="K207" s="58">
        <v>1</v>
      </c>
      <c r="L207" s="58">
        <v>0</v>
      </c>
      <c r="M207" s="176"/>
      <c r="N207" s="23" t="s">
        <v>849</v>
      </c>
      <c r="O207" s="23" t="s">
        <v>850</v>
      </c>
      <c r="P207" s="23" t="s">
        <v>851</v>
      </c>
      <c r="Q207" s="56" t="s">
        <v>848</v>
      </c>
      <c r="R207" s="133" t="s">
        <v>848</v>
      </c>
      <c r="S207" s="133" t="s">
        <v>848</v>
      </c>
      <c r="T207" s="133" t="s">
        <v>848</v>
      </c>
      <c r="U207" s="133" t="s">
        <v>848</v>
      </c>
      <c r="V207" s="133" t="s">
        <v>848</v>
      </c>
      <c r="W207" s="55">
        <v>0</v>
      </c>
      <c r="X207" s="55">
        <v>6.9264028550182024</v>
      </c>
      <c r="Y207" s="55">
        <v>8.0799351433999134E-3</v>
      </c>
      <c r="Z207" s="55">
        <v>7.2613807256577808E-3</v>
      </c>
      <c r="AA207" s="55">
        <v>0</v>
      </c>
      <c r="AB207" s="55">
        <v>0</v>
      </c>
      <c r="AC207" s="55">
        <v>0</v>
      </c>
      <c r="AD207" s="59">
        <f t="shared" si="12"/>
        <v>6.9417441708872598</v>
      </c>
      <c r="AE207" s="55">
        <v>0</v>
      </c>
      <c r="AF207" s="55"/>
      <c r="AG207" s="55"/>
      <c r="AH207" s="55"/>
      <c r="AI207" s="59">
        <f t="shared" si="13"/>
        <v>6.9417441708872598</v>
      </c>
      <c r="AJ207" s="55">
        <v>0</v>
      </c>
      <c r="AK207" s="55">
        <v>0</v>
      </c>
      <c r="AL207" s="55">
        <v>7.5932837697567983</v>
      </c>
      <c r="AM207" s="55">
        <v>9.0350368730614354E-3</v>
      </c>
      <c r="AN207" s="55">
        <v>8.2821183920555944E-3</v>
      </c>
      <c r="AO207" s="55">
        <v>0</v>
      </c>
      <c r="AP207" s="55">
        <v>0</v>
      </c>
      <c r="AQ207" s="55">
        <v>0</v>
      </c>
      <c r="AR207" s="59">
        <f t="shared" si="14"/>
        <v>7.6106009250219158</v>
      </c>
      <c r="AS207" s="55">
        <v>0</v>
      </c>
      <c r="AT207" s="55"/>
      <c r="AU207" s="55"/>
      <c r="AV207" s="55"/>
      <c r="AW207" s="59">
        <f t="shared" si="15"/>
        <v>7.6106009250219158</v>
      </c>
      <c r="AX207" s="55"/>
      <c r="AY207" s="55"/>
      <c r="AZ207" s="55"/>
      <c r="BA207" s="55"/>
      <c r="BB207" s="55"/>
      <c r="BC207" s="55"/>
      <c r="BD207" s="55"/>
      <c r="BE207" s="55"/>
      <c r="BF207" s="59">
        <f t="shared" si="16"/>
        <v>0</v>
      </c>
      <c r="BG207" s="55"/>
      <c r="BH207" s="55"/>
      <c r="BI207" s="55"/>
      <c r="BJ207" s="55"/>
      <c r="BK207" s="59">
        <f t="shared" si="17"/>
        <v>0</v>
      </c>
      <c r="BL207" s="55"/>
      <c r="BM207" s="23" t="s">
        <v>852</v>
      </c>
      <c r="BN207" s="23" t="s">
        <v>196</v>
      </c>
      <c r="BO207" s="23" t="s">
        <v>853</v>
      </c>
      <c r="BP207" s="23" t="s">
        <v>853</v>
      </c>
      <c r="BQ207" s="23" t="s">
        <v>853</v>
      </c>
      <c r="BR207" s="23"/>
      <c r="BS207" s="57"/>
      <c r="BT207" s="135" t="s">
        <v>859</v>
      </c>
      <c r="BU207" s="58">
        <v>1</v>
      </c>
      <c r="BV207" s="57">
        <v>0</v>
      </c>
      <c r="BW207" s="57">
        <v>0</v>
      </c>
      <c r="BX207" s="57">
        <v>0</v>
      </c>
      <c r="BY207" s="57">
        <v>0</v>
      </c>
      <c r="BZ207" s="57">
        <v>0</v>
      </c>
      <c r="CA207" s="57">
        <v>0</v>
      </c>
      <c r="CB207" s="67">
        <v>0</v>
      </c>
      <c r="CC207" s="134"/>
      <c r="CD207" s="134"/>
      <c r="CE207" s="57"/>
      <c r="CF207" s="57"/>
      <c r="CG207" s="57"/>
      <c r="CH207" s="57"/>
      <c r="CI207" s="57"/>
      <c r="CJ207" s="57"/>
      <c r="CK207" s="67"/>
      <c r="CL207" s="23"/>
      <c r="CM207" s="23"/>
      <c r="CN207" s="23"/>
      <c r="CO207" s="23"/>
      <c r="CP207" s="23"/>
      <c r="CQ207" s="23"/>
      <c r="CR207" s="57"/>
      <c r="CS207" s="134"/>
      <c r="CT207" s="58"/>
      <c r="CU207" s="57"/>
      <c r="CV207" s="57"/>
      <c r="CW207" s="57"/>
      <c r="CX207" s="57"/>
      <c r="CY207" s="57"/>
      <c r="CZ207" s="57"/>
      <c r="DA207" s="67"/>
      <c r="DB207" s="23"/>
      <c r="DC207" s="23"/>
      <c r="DD207" s="57"/>
      <c r="DE207" s="57"/>
      <c r="DF207" s="57"/>
      <c r="DG207" s="57"/>
      <c r="DH207" s="57"/>
      <c r="DI207" s="57"/>
      <c r="DJ207" s="67"/>
      <c r="DK207" s="23" t="s">
        <v>849</v>
      </c>
      <c r="DL207" s="55">
        <v>0</v>
      </c>
      <c r="DM207" s="55">
        <v>0</v>
      </c>
      <c r="DN207" s="55">
        <v>0</v>
      </c>
      <c r="DO207" s="59">
        <v>0</v>
      </c>
      <c r="DP207" s="23" t="s">
        <v>849</v>
      </c>
      <c r="DQ207" s="57"/>
      <c r="DR207" s="57"/>
      <c r="DS207" s="57"/>
      <c r="DT207" s="23" t="s">
        <v>854</v>
      </c>
      <c r="DU207" s="57"/>
      <c r="DV207" s="23" t="s">
        <v>849</v>
      </c>
      <c r="DW207" s="23" t="s">
        <v>854</v>
      </c>
      <c r="DX207" s="57"/>
      <c r="DY207" s="23" t="s">
        <v>849</v>
      </c>
      <c r="DZ207" s="23" t="s">
        <v>854</v>
      </c>
      <c r="EA207" s="56"/>
      <c r="EB207" s="57"/>
      <c r="EC207" s="57"/>
      <c r="ED207" s="23"/>
      <c r="EE207" s="57"/>
      <c r="EF207" s="57"/>
      <c r="EG207" s="57"/>
      <c r="EH207" s="23">
        <v>2229</v>
      </c>
      <c r="EI207" s="23"/>
      <c r="EJ207" s="23" t="s">
        <v>1290</v>
      </c>
      <c r="EK207" s="23"/>
    </row>
    <row r="208" spans="2:141" s="127" customFormat="1">
      <c r="B208" s="132" t="s">
        <v>1291</v>
      </c>
      <c r="C208" s="23" t="s">
        <v>1292</v>
      </c>
      <c r="D208" s="23" t="s">
        <v>502</v>
      </c>
      <c r="E208" s="23" t="s">
        <v>846</v>
      </c>
      <c r="F208" s="23" t="s">
        <v>847</v>
      </c>
      <c r="G208" s="23"/>
      <c r="H208" s="23" t="s">
        <v>848</v>
      </c>
      <c r="I208" s="58">
        <v>0</v>
      </c>
      <c r="J208" s="58">
        <v>0</v>
      </c>
      <c r="K208" s="58">
        <v>1</v>
      </c>
      <c r="L208" s="58">
        <v>0</v>
      </c>
      <c r="M208" s="176"/>
      <c r="N208" s="23" t="s">
        <v>849</v>
      </c>
      <c r="O208" s="23" t="s">
        <v>850</v>
      </c>
      <c r="P208" s="23" t="s">
        <v>851</v>
      </c>
      <c r="Q208" s="56" t="s">
        <v>848</v>
      </c>
      <c r="R208" s="133" t="s">
        <v>848</v>
      </c>
      <c r="S208" s="133" t="s">
        <v>848</v>
      </c>
      <c r="T208" s="133" t="s">
        <v>848</v>
      </c>
      <c r="U208" s="133" t="s">
        <v>848</v>
      </c>
      <c r="V208" s="133" t="s">
        <v>848</v>
      </c>
      <c r="W208" s="55">
        <v>0.60757527593672722</v>
      </c>
      <c r="X208" s="55">
        <v>0.89074063493103528</v>
      </c>
      <c r="Y208" s="55">
        <v>5.1191219707727047E-2</v>
      </c>
      <c r="Z208" s="55">
        <v>0.66548579477099312</v>
      </c>
      <c r="AA208" s="55">
        <v>1.2797803944060424</v>
      </c>
      <c r="AB208" s="55">
        <v>1.8940749817552001</v>
      </c>
      <c r="AC208" s="55">
        <v>2.2524134828516145</v>
      </c>
      <c r="AD208" s="59">
        <f t="shared" ref="AD208:AD271" si="18">SUM(X208:AC208)</f>
        <v>7.0336865084226128</v>
      </c>
      <c r="AE208" s="55">
        <v>1.3166440783913651E-2</v>
      </c>
      <c r="AF208" s="55"/>
      <c r="AG208" s="55"/>
      <c r="AH208" s="55"/>
      <c r="AI208" s="59">
        <f t="shared" ref="AI208:AI271" si="19">SUM(AF208:AH208,AD208,W208)</f>
        <v>7.6412617843593402</v>
      </c>
      <c r="AJ208" s="55">
        <v>1.3166440783913651E-2</v>
      </c>
      <c r="AK208" s="55">
        <v>0.66607322418928727</v>
      </c>
      <c r="AL208" s="55">
        <v>0.97650202390183116</v>
      </c>
      <c r="AM208" s="55">
        <v>5.724236017093623E-2</v>
      </c>
      <c r="AN208" s="55">
        <v>0.75903362580197153</v>
      </c>
      <c r="AO208" s="55">
        <v>1.4888736737005539</v>
      </c>
      <c r="AP208" s="55">
        <v>2.2476036954857084</v>
      </c>
      <c r="AQ208" s="55">
        <v>2.726282525726798</v>
      </c>
      <c r="AR208" s="59">
        <f t="shared" ref="AR208:AR271" si="20">SUM(AL208:AQ208)</f>
        <v>8.2555379047877988</v>
      </c>
      <c r="AS208" s="55">
        <v>1.5936433389555041E-2</v>
      </c>
      <c r="AT208" s="55"/>
      <c r="AU208" s="55"/>
      <c r="AV208" s="55"/>
      <c r="AW208" s="59">
        <f t="shared" ref="AW208:AW271" si="21">SUM(AT208:AV208,AR208,AK208)</f>
        <v>8.9216111289770854</v>
      </c>
      <c r="AX208" s="55"/>
      <c r="AY208" s="55"/>
      <c r="AZ208" s="55"/>
      <c r="BA208" s="55"/>
      <c r="BB208" s="55"/>
      <c r="BC208" s="55"/>
      <c r="BD208" s="55"/>
      <c r="BE208" s="55"/>
      <c r="BF208" s="59">
        <f t="shared" ref="BF208:BF271" si="22">SUM(AZ208:BE208)</f>
        <v>0</v>
      </c>
      <c r="BG208" s="55"/>
      <c r="BH208" s="55"/>
      <c r="BI208" s="55"/>
      <c r="BJ208" s="55"/>
      <c r="BK208" s="59">
        <f t="shared" ref="BK208:BK271" si="23">SUM(BH208:BJ208,BF208,AY208)</f>
        <v>0</v>
      </c>
      <c r="BL208" s="55"/>
      <c r="BM208" s="23" t="s">
        <v>852</v>
      </c>
      <c r="BN208" s="23" t="s">
        <v>1137</v>
      </c>
      <c r="BO208" s="23" t="s">
        <v>853</v>
      </c>
      <c r="BP208" s="23" t="s">
        <v>853</v>
      </c>
      <c r="BQ208" s="23" t="s">
        <v>853</v>
      </c>
      <c r="BR208" s="23"/>
      <c r="BS208" s="57"/>
      <c r="BT208" s="135" t="s">
        <v>23</v>
      </c>
      <c r="BU208" s="58">
        <v>1</v>
      </c>
      <c r="BV208" s="57">
        <v>0</v>
      </c>
      <c r="BW208" s="57">
        <v>0</v>
      </c>
      <c r="BX208" s="57">
        <v>0</v>
      </c>
      <c r="BY208" s="57">
        <v>0</v>
      </c>
      <c r="BZ208" s="57">
        <v>0</v>
      </c>
      <c r="CA208" s="57">
        <v>0</v>
      </c>
      <c r="CB208" s="67">
        <v>0</v>
      </c>
      <c r="CC208" s="134"/>
      <c r="CD208" s="134"/>
      <c r="CE208" s="57"/>
      <c r="CF208" s="57"/>
      <c r="CG208" s="57"/>
      <c r="CH208" s="57"/>
      <c r="CI208" s="57"/>
      <c r="CJ208" s="57"/>
      <c r="CK208" s="67"/>
      <c r="CL208" s="23"/>
      <c r="CM208" s="23"/>
      <c r="CN208" s="23"/>
      <c r="CO208" s="23"/>
      <c r="CP208" s="23"/>
      <c r="CQ208" s="23"/>
      <c r="CR208" s="57"/>
      <c r="CS208" s="134"/>
      <c r="CT208" s="58"/>
      <c r="CU208" s="57"/>
      <c r="CV208" s="57"/>
      <c r="CW208" s="57"/>
      <c r="CX208" s="57"/>
      <c r="CY208" s="57"/>
      <c r="CZ208" s="57"/>
      <c r="DA208" s="67"/>
      <c r="DB208" s="23"/>
      <c r="DC208" s="23"/>
      <c r="DD208" s="57"/>
      <c r="DE208" s="57"/>
      <c r="DF208" s="57"/>
      <c r="DG208" s="57"/>
      <c r="DH208" s="57"/>
      <c r="DI208" s="57"/>
      <c r="DJ208" s="67"/>
      <c r="DK208" s="23" t="s">
        <v>849</v>
      </c>
      <c r="DL208" s="55">
        <v>0</v>
      </c>
      <c r="DM208" s="55">
        <v>0.60757527593672722</v>
      </c>
      <c r="DN208" s="55">
        <v>7.0336865084226128</v>
      </c>
      <c r="DO208" s="59">
        <v>7.6412617843593402</v>
      </c>
      <c r="DP208" s="23" t="s">
        <v>849</v>
      </c>
      <c r="DQ208" s="57"/>
      <c r="DR208" s="57"/>
      <c r="DS208" s="57"/>
      <c r="DT208" s="23" t="s">
        <v>854</v>
      </c>
      <c r="DU208" s="57"/>
      <c r="DV208" s="23" t="s">
        <v>849</v>
      </c>
      <c r="DW208" s="23" t="s">
        <v>854</v>
      </c>
      <c r="DX208" s="57"/>
      <c r="DY208" s="23" t="s">
        <v>849</v>
      </c>
      <c r="DZ208" s="23" t="s">
        <v>854</v>
      </c>
      <c r="EA208" s="56"/>
      <c r="EB208" s="57"/>
      <c r="EC208" s="57"/>
      <c r="ED208" s="23"/>
      <c r="EE208" s="57"/>
      <c r="EF208" s="57"/>
      <c r="EG208" s="57"/>
      <c r="EH208" s="23">
        <v>839</v>
      </c>
      <c r="EI208" s="23"/>
      <c r="EJ208" s="23" t="s">
        <v>891</v>
      </c>
      <c r="EK208" s="23"/>
    </row>
    <row r="209" spans="2:141" s="127" customFormat="1">
      <c r="B209" s="132" t="s">
        <v>1293</v>
      </c>
      <c r="C209" s="23" t="s">
        <v>1294</v>
      </c>
      <c r="D209" s="23" t="s">
        <v>155</v>
      </c>
      <c r="E209" s="23" t="s">
        <v>846</v>
      </c>
      <c r="F209" s="23" t="s">
        <v>847</v>
      </c>
      <c r="G209" s="23"/>
      <c r="H209" s="23" t="s">
        <v>848</v>
      </c>
      <c r="I209" s="58">
        <v>0</v>
      </c>
      <c r="J209" s="58">
        <v>0</v>
      </c>
      <c r="K209" s="58">
        <v>1</v>
      </c>
      <c r="L209" s="58">
        <v>0</v>
      </c>
      <c r="M209" s="176"/>
      <c r="N209" s="23" t="s">
        <v>849</v>
      </c>
      <c r="O209" s="23" t="s">
        <v>850</v>
      </c>
      <c r="P209" s="23" t="s">
        <v>851</v>
      </c>
      <c r="Q209" s="56" t="s">
        <v>848</v>
      </c>
      <c r="R209" s="133" t="s">
        <v>848</v>
      </c>
      <c r="S209" s="133" t="s">
        <v>848</v>
      </c>
      <c r="T209" s="133" t="s">
        <v>848</v>
      </c>
      <c r="U209" s="133" t="s">
        <v>848</v>
      </c>
      <c r="V209" s="133" t="s">
        <v>848</v>
      </c>
      <c r="W209" s="55">
        <v>37.350082</v>
      </c>
      <c r="X209" s="55">
        <v>0.15323181118827964</v>
      </c>
      <c r="Y209" s="55">
        <v>0</v>
      </c>
      <c r="Z209" s="55">
        <v>0</v>
      </c>
      <c r="AA209" s="55">
        <v>0</v>
      </c>
      <c r="AB209" s="55">
        <v>0</v>
      </c>
      <c r="AC209" s="55">
        <v>0</v>
      </c>
      <c r="AD209" s="59">
        <f t="shared" si="18"/>
        <v>0.15323181118827964</v>
      </c>
      <c r="AE209" s="55">
        <v>0</v>
      </c>
      <c r="AF209" s="55"/>
      <c r="AG209" s="55"/>
      <c r="AH209" s="55"/>
      <c r="AI209" s="59">
        <f t="shared" si="19"/>
        <v>37.503313811188278</v>
      </c>
      <c r="AJ209" s="55">
        <v>0</v>
      </c>
      <c r="AK209" s="55">
        <v>0</v>
      </c>
      <c r="AL209" s="55">
        <v>0.16798512146364958</v>
      </c>
      <c r="AM209" s="55">
        <v>0</v>
      </c>
      <c r="AN209" s="55">
        <v>0</v>
      </c>
      <c r="AO209" s="55">
        <v>0</v>
      </c>
      <c r="AP209" s="55">
        <v>0</v>
      </c>
      <c r="AQ209" s="55">
        <v>0</v>
      </c>
      <c r="AR209" s="59">
        <f t="shared" si="20"/>
        <v>0.16798512146364958</v>
      </c>
      <c r="AS209" s="55">
        <v>0</v>
      </c>
      <c r="AT209" s="55"/>
      <c r="AU209" s="55"/>
      <c r="AV209" s="55"/>
      <c r="AW209" s="59">
        <f t="shared" si="21"/>
        <v>0.16798512146364958</v>
      </c>
      <c r="AX209" s="55"/>
      <c r="AY209" s="55"/>
      <c r="AZ209" s="55"/>
      <c r="BA209" s="55"/>
      <c r="BB209" s="55"/>
      <c r="BC209" s="55"/>
      <c r="BD209" s="55"/>
      <c r="BE209" s="55"/>
      <c r="BF209" s="59">
        <f t="shared" si="22"/>
        <v>0</v>
      </c>
      <c r="BG209" s="55"/>
      <c r="BH209" s="55"/>
      <c r="BI209" s="55"/>
      <c r="BJ209" s="55"/>
      <c r="BK209" s="59">
        <f t="shared" si="23"/>
        <v>0</v>
      </c>
      <c r="BL209" s="55"/>
      <c r="BM209" s="23" t="s">
        <v>852</v>
      </c>
      <c r="BN209" s="23" t="s">
        <v>278</v>
      </c>
      <c r="BO209" s="23" t="s">
        <v>853</v>
      </c>
      <c r="BP209" s="23" t="s">
        <v>853</v>
      </c>
      <c r="BQ209" s="23" t="s">
        <v>853</v>
      </c>
      <c r="BR209" s="23"/>
      <c r="BS209" s="57"/>
      <c r="BT209" s="135" t="s">
        <v>1236</v>
      </c>
      <c r="BU209" s="58">
        <v>1</v>
      </c>
      <c r="BV209" s="57">
        <v>3.45</v>
      </c>
      <c r="BW209" s="57">
        <v>0</v>
      </c>
      <c r="BX209" s="57">
        <v>0</v>
      </c>
      <c r="BY209" s="57">
        <v>0</v>
      </c>
      <c r="BZ209" s="57">
        <v>0</v>
      </c>
      <c r="CA209" s="57">
        <v>0</v>
      </c>
      <c r="CB209" s="67">
        <v>3.45</v>
      </c>
      <c r="CC209" s="134"/>
      <c r="CD209" s="134"/>
      <c r="CE209" s="57"/>
      <c r="CF209" s="57"/>
      <c r="CG209" s="57"/>
      <c r="CH209" s="57"/>
      <c r="CI209" s="57"/>
      <c r="CJ209" s="57"/>
      <c r="CK209" s="67"/>
      <c r="CL209" s="23"/>
      <c r="CM209" s="23"/>
      <c r="CN209" s="23"/>
      <c r="CO209" s="23"/>
      <c r="CP209" s="23"/>
      <c r="CQ209" s="23"/>
      <c r="CR209" s="57"/>
      <c r="CS209" s="134"/>
      <c r="CT209" s="58"/>
      <c r="CU209" s="57"/>
      <c r="CV209" s="57"/>
      <c r="CW209" s="57"/>
      <c r="CX209" s="57"/>
      <c r="CY209" s="57"/>
      <c r="CZ209" s="57"/>
      <c r="DA209" s="67"/>
      <c r="DB209" s="23"/>
      <c r="DC209" s="23"/>
      <c r="DD209" s="57"/>
      <c r="DE209" s="57"/>
      <c r="DF209" s="57"/>
      <c r="DG209" s="57"/>
      <c r="DH209" s="57"/>
      <c r="DI209" s="57"/>
      <c r="DJ209" s="67"/>
      <c r="DK209" s="23" t="s">
        <v>849</v>
      </c>
      <c r="DL209" s="55">
        <v>0</v>
      </c>
      <c r="DM209" s="55">
        <v>0</v>
      </c>
      <c r="DN209" s="55">
        <v>0</v>
      </c>
      <c r="DO209" s="59">
        <v>0</v>
      </c>
      <c r="DP209" s="23" t="s">
        <v>849</v>
      </c>
      <c r="DQ209" s="57"/>
      <c r="DR209" s="57"/>
      <c r="DS209" s="57"/>
      <c r="DT209" s="23" t="s">
        <v>854</v>
      </c>
      <c r="DU209" s="57"/>
      <c r="DV209" s="23" t="s">
        <v>849</v>
      </c>
      <c r="DW209" s="23" t="s">
        <v>854</v>
      </c>
      <c r="DX209" s="57"/>
      <c r="DY209" s="23" t="s">
        <v>858</v>
      </c>
      <c r="DZ209" s="23" t="s">
        <v>854</v>
      </c>
      <c r="EA209" s="56"/>
      <c r="EB209" s="57"/>
      <c r="EC209" s="57"/>
      <c r="ED209" s="23"/>
      <c r="EE209" s="57"/>
      <c r="EF209" s="57"/>
      <c r="EG209" s="57"/>
      <c r="EH209" s="23">
        <v>2843</v>
      </c>
      <c r="EI209" s="23"/>
      <c r="EJ209" s="23" t="s">
        <v>1295</v>
      </c>
      <c r="EK209" s="23"/>
    </row>
    <row r="210" spans="2:141" s="127" customFormat="1">
      <c r="B210" s="132" t="s">
        <v>1296</v>
      </c>
      <c r="C210" s="23" t="s">
        <v>1297</v>
      </c>
      <c r="D210" s="23" t="s">
        <v>155</v>
      </c>
      <c r="E210" s="23" t="s">
        <v>846</v>
      </c>
      <c r="F210" s="23" t="s">
        <v>847</v>
      </c>
      <c r="G210" s="23"/>
      <c r="H210" s="23" t="s">
        <v>848</v>
      </c>
      <c r="I210" s="58">
        <v>0</v>
      </c>
      <c r="J210" s="58">
        <v>0</v>
      </c>
      <c r="K210" s="58">
        <v>1</v>
      </c>
      <c r="L210" s="58">
        <v>0</v>
      </c>
      <c r="M210" s="176"/>
      <c r="N210" s="23" t="s">
        <v>849</v>
      </c>
      <c r="O210" s="23" t="s">
        <v>850</v>
      </c>
      <c r="P210" s="23" t="s">
        <v>851</v>
      </c>
      <c r="Q210" s="56">
        <v>46533</v>
      </c>
      <c r="R210" s="133">
        <v>46588</v>
      </c>
      <c r="S210" s="133">
        <v>47491</v>
      </c>
      <c r="T210" s="133" t="s">
        <v>848</v>
      </c>
      <c r="U210" s="133">
        <v>47633</v>
      </c>
      <c r="V210" s="133" t="s">
        <v>848</v>
      </c>
      <c r="W210" s="55">
        <v>3.7976675643653708E-2</v>
      </c>
      <c r="X210" s="55">
        <v>0.99566031334087846</v>
      </c>
      <c r="Y210" s="55">
        <v>1.9403831202216013</v>
      </c>
      <c r="Z210" s="55">
        <v>2.979929790439336</v>
      </c>
      <c r="AA210" s="55">
        <v>7.6541105583705029</v>
      </c>
      <c r="AB210" s="55">
        <v>7.359249156442905</v>
      </c>
      <c r="AC210" s="55">
        <v>6.8800993783105637</v>
      </c>
      <c r="AD210" s="59">
        <f t="shared" si="18"/>
        <v>27.809432317125786</v>
      </c>
      <c r="AE210" s="55">
        <v>0</v>
      </c>
      <c r="AF210" s="55"/>
      <c r="AG210" s="55"/>
      <c r="AH210" s="55"/>
      <c r="AI210" s="59">
        <f t="shared" si="19"/>
        <v>27.847408992769441</v>
      </c>
      <c r="AJ210" s="55">
        <v>0</v>
      </c>
      <c r="AK210" s="55">
        <v>4.1633107520644815E-2</v>
      </c>
      <c r="AL210" s="55">
        <v>1.0915234726788632</v>
      </c>
      <c r="AM210" s="55">
        <v>2.1697492279240258</v>
      </c>
      <c r="AN210" s="55">
        <v>3.398820728022951</v>
      </c>
      <c r="AO210" s="55">
        <v>8.9046556391733738</v>
      </c>
      <c r="AP210" s="55">
        <v>8.7328515287674922</v>
      </c>
      <c r="AQ210" s="55">
        <v>8.3275539119064987</v>
      </c>
      <c r="AR210" s="59">
        <f t="shared" si="20"/>
        <v>32.625154508473202</v>
      </c>
      <c r="AS210" s="55">
        <v>0</v>
      </c>
      <c r="AT210" s="55"/>
      <c r="AU210" s="55"/>
      <c r="AV210" s="55"/>
      <c r="AW210" s="59">
        <f t="shared" si="21"/>
        <v>32.666787615993847</v>
      </c>
      <c r="AX210" s="55"/>
      <c r="AY210" s="55"/>
      <c r="AZ210" s="55"/>
      <c r="BA210" s="55"/>
      <c r="BB210" s="55"/>
      <c r="BC210" s="55"/>
      <c r="BD210" s="55"/>
      <c r="BE210" s="55"/>
      <c r="BF210" s="59">
        <f t="shared" si="22"/>
        <v>0</v>
      </c>
      <c r="BG210" s="55"/>
      <c r="BH210" s="55"/>
      <c r="BI210" s="55"/>
      <c r="BJ210" s="55"/>
      <c r="BK210" s="59">
        <f t="shared" si="23"/>
        <v>0</v>
      </c>
      <c r="BL210" s="55"/>
      <c r="BM210" s="23" t="s">
        <v>852</v>
      </c>
      <c r="BN210" s="23" t="s">
        <v>179</v>
      </c>
      <c r="BO210" s="23" t="s">
        <v>853</v>
      </c>
      <c r="BP210" s="23" t="s">
        <v>853</v>
      </c>
      <c r="BQ210" s="23" t="s">
        <v>853</v>
      </c>
      <c r="BR210" s="23"/>
      <c r="BS210" s="57"/>
      <c r="BT210" s="135" t="s">
        <v>23</v>
      </c>
      <c r="BU210" s="58">
        <v>1</v>
      </c>
      <c r="BV210" s="57">
        <v>0</v>
      </c>
      <c r="BW210" s="57">
        <v>0</v>
      </c>
      <c r="BX210" s="57">
        <v>1</v>
      </c>
      <c r="BY210" s="57">
        <v>10</v>
      </c>
      <c r="BZ210" s="57">
        <v>11</v>
      </c>
      <c r="CA210" s="57">
        <v>12</v>
      </c>
      <c r="CB210" s="67">
        <v>34</v>
      </c>
      <c r="CC210" s="134"/>
      <c r="CD210" s="134"/>
      <c r="CE210" s="57"/>
      <c r="CF210" s="57"/>
      <c r="CG210" s="57"/>
      <c r="CH210" s="57"/>
      <c r="CI210" s="57"/>
      <c r="CJ210" s="57"/>
      <c r="CK210" s="67"/>
      <c r="CL210" s="23"/>
      <c r="CM210" s="23"/>
      <c r="CN210" s="23"/>
      <c r="CO210" s="23"/>
      <c r="CP210" s="23"/>
      <c r="CQ210" s="23"/>
      <c r="CR210" s="57"/>
      <c r="CS210" s="134"/>
      <c r="CT210" s="58"/>
      <c r="CU210" s="57"/>
      <c r="CV210" s="57"/>
      <c r="CW210" s="57"/>
      <c r="CX210" s="57"/>
      <c r="CY210" s="57"/>
      <c r="CZ210" s="57"/>
      <c r="DA210" s="67"/>
      <c r="DB210" s="23"/>
      <c r="DC210" s="23"/>
      <c r="DD210" s="57"/>
      <c r="DE210" s="57"/>
      <c r="DF210" s="57"/>
      <c r="DG210" s="57"/>
      <c r="DH210" s="57"/>
      <c r="DI210" s="57"/>
      <c r="DJ210" s="67"/>
      <c r="DK210" s="23" t="s">
        <v>849</v>
      </c>
      <c r="DL210" s="55">
        <v>0</v>
      </c>
      <c r="DM210" s="55">
        <v>3.7976675643653708E-2</v>
      </c>
      <c r="DN210" s="55">
        <v>27.809432317125786</v>
      </c>
      <c r="DO210" s="59">
        <v>27.847408992769441</v>
      </c>
      <c r="DP210" s="23" t="s">
        <v>849</v>
      </c>
      <c r="DQ210" s="57"/>
      <c r="DR210" s="57"/>
      <c r="DS210" s="57"/>
      <c r="DT210" s="23" t="s">
        <v>854</v>
      </c>
      <c r="DU210" s="57"/>
      <c r="DV210" s="23" t="s">
        <v>849</v>
      </c>
      <c r="DW210" s="23" t="s">
        <v>854</v>
      </c>
      <c r="DX210" s="57"/>
      <c r="DY210" s="23" t="s">
        <v>849</v>
      </c>
      <c r="DZ210" s="23" t="s">
        <v>854</v>
      </c>
      <c r="EA210" s="56"/>
      <c r="EB210" s="57"/>
      <c r="EC210" s="57"/>
      <c r="ED210" s="23"/>
      <c r="EE210" s="57"/>
      <c r="EF210" s="57"/>
      <c r="EG210" s="57"/>
      <c r="EH210" s="23">
        <v>3298</v>
      </c>
      <c r="EI210" s="23"/>
      <c r="EJ210" s="23" t="s">
        <v>1298</v>
      </c>
      <c r="EK210" s="23"/>
    </row>
    <row r="211" spans="2:141" s="127" customFormat="1">
      <c r="B211" s="132" t="s">
        <v>1299</v>
      </c>
      <c r="C211" s="23" t="s">
        <v>1300</v>
      </c>
      <c r="D211" s="23" t="s">
        <v>193</v>
      </c>
      <c r="E211" s="23" t="s">
        <v>846</v>
      </c>
      <c r="F211" s="23" t="s">
        <v>847</v>
      </c>
      <c r="G211" s="23"/>
      <c r="H211" s="23" t="s">
        <v>848</v>
      </c>
      <c r="I211" s="58">
        <v>0</v>
      </c>
      <c r="J211" s="58">
        <v>0</v>
      </c>
      <c r="K211" s="58">
        <v>1</v>
      </c>
      <c r="L211" s="58">
        <v>0</v>
      </c>
      <c r="M211" s="176"/>
      <c r="N211" s="23" t="s">
        <v>849</v>
      </c>
      <c r="O211" s="23" t="s">
        <v>850</v>
      </c>
      <c r="P211" s="23" t="s">
        <v>851</v>
      </c>
      <c r="Q211" s="56" t="s">
        <v>848</v>
      </c>
      <c r="R211" s="133" t="s">
        <v>848</v>
      </c>
      <c r="S211" s="133" t="s">
        <v>848</v>
      </c>
      <c r="T211" s="133" t="s">
        <v>848</v>
      </c>
      <c r="U211" s="133" t="s">
        <v>848</v>
      </c>
      <c r="V211" s="133" t="s">
        <v>848</v>
      </c>
      <c r="W211" s="55">
        <v>0</v>
      </c>
      <c r="X211" s="55">
        <v>0.17426586969230773</v>
      </c>
      <c r="Y211" s="55">
        <v>0.18181048714078624</v>
      </c>
      <c r="Z211" s="55">
        <v>0.19630798733590182</v>
      </c>
      <c r="AA211" s="55">
        <v>0.2112492885573985</v>
      </c>
      <c r="AB211" s="55">
        <v>0.2251550540506726</v>
      </c>
      <c r="AC211" s="55">
        <v>0.23980048792124856</v>
      </c>
      <c r="AD211" s="59">
        <f t="shared" si="18"/>
        <v>1.2285891746983153</v>
      </c>
      <c r="AE211" s="55">
        <v>0</v>
      </c>
      <c r="AF211" s="55"/>
      <c r="AG211" s="55"/>
      <c r="AH211" s="55"/>
      <c r="AI211" s="59">
        <f t="shared" si="19"/>
        <v>1.2285891746983153</v>
      </c>
      <c r="AJ211" s="55">
        <v>0</v>
      </c>
      <c r="AK211" s="55">
        <v>0</v>
      </c>
      <c r="AL211" s="55">
        <v>0.19104435991597776</v>
      </c>
      <c r="AM211" s="55">
        <v>0.20330168820328642</v>
      </c>
      <c r="AN211" s="55">
        <v>0.22390314650177082</v>
      </c>
      <c r="AO211" s="55">
        <v>0.24576365265155939</v>
      </c>
      <c r="AP211" s="55">
        <v>0.267180199525481</v>
      </c>
      <c r="AQ211" s="55">
        <v>0.29025038469081521</v>
      </c>
      <c r="AR211" s="59">
        <f t="shared" si="20"/>
        <v>1.4214434314888904</v>
      </c>
      <c r="AS211" s="55">
        <v>0</v>
      </c>
      <c r="AT211" s="55"/>
      <c r="AU211" s="55"/>
      <c r="AV211" s="55"/>
      <c r="AW211" s="59">
        <f t="shared" si="21"/>
        <v>1.4214434314888904</v>
      </c>
      <c r="AX211" s="55"/>
      <c r="AY211" s="55"/>
      <c r="AZ211" s="55"/>
      <c r="BA211" s="55"/>
      <c r="BB211" s="55"/>
      <c r="BC211" s="55"/>
      <c r="BD211" s="55"/>
      <c r="BE211" s="55"/>
      <c r="BF211" s="59">
        <f t="shared" si="22"/>
        <v>0</v>
      </c>
      <c r="BG211" s="55"/>
      <c r="BH211" s="55"/>
      <c r="BI211" s="55"/>
      <c r="BJ211" s="55"/>
      <c r="BK211" s="59">
        <f t="shared" si="23"/>
        <v>0</v>
      </c>
      <c r="BL211" s="55"/>
      <c r="BM211" s="23" t="s">
        <v>852</v>
      </c>
      <c r="BN211" s="23" t="s">
        <v>1301</v>
      </c>
      <c r="BO211" s="23" t="s">
        <v>853</v>
      </c>
      <c r="BP211" s="23" t="s">
        <v>853</v>
      </c>
      <c r="BQ211" s="23" t="s">
        <v>311</v>
      </c>
      <c r="BR211" s="23"/>
      <c r="BS211" s="57"/>
      <c r="BT211" s="135" t="s">
        <v>23</v>
      </c>
      <c r="BU211" s="58">
        <v>1</v>
      </c>
      <c r="BV211" s="57">
        <v>0.5</v>
      </c>
      <c r="BW211" s="57">
        <v>0</v>
      </c>
      <c r="BX211" s="57">
        <v>0</v>
      </c>
      <c r="BY211" s="57">
        <v>0</v>
      </c>
      <c r="BZ211" s="57">
        <v>0</v>
      </c>
      <c r="CA211" s="57">
        <v>0</v>
      </c>
      <c r="CB211" s="67">
        <v>0.5</v>
      </c>
      <c r="CC211" s="134"/>
      <c r="CD211" s="134"/>
      <c r="CE211" s="57"/>
      <c r="CF211" s="57"/>
      <c r="CG211" s="57"/>
      <c r="CH211" s="57"/>
      <c r="CI211" s="57"/>
      <c r="CJ211" s="57"/>
      <c r="CK211" s="67"/>
      <c r="CL211" s="23"/>
      <c r="CM211" s="23"/>
      <c r="CN211" s="23"/>
      <c r="CO211" s="23"/>
      <c r="CP211" s="23"/>
      <c r="CQ211" s="23"/>
      <c r="CR211" s="57"/>
      <c r="CS211" s="134"/>
      <c r="CT211" s="58"/>
      <c r="CU211" s="57"/>
      <c r="CV211" s="57"/>
      <c r="CW211" s="57"/>
      <c r="CX211" s="57"/>
      <c r="CY211" s="57"/>
      <c r="CZ211" s="57"/>
      <c r="DA211" s="67"/>
      <c r="DB211" s="23"/>
      <c r="DC211" s="23"/>
      <c r="DD211" s="57"/>
      <c r="DE211" s="57"/>
      <c r="DF211" s="57"/>
      <c r="DG211" s="57"/>
      <c r="DH211" s="57"/>
      <c r="DI211" s="57"/>
      <c r="DJ211" s="67"/>
      <c r="DK211" s="23" t="s">
        <v>849</v>
      </c>
      <c r="DL211" s="55">
        <v>0</v>
      </c>
      <c r="DM211" s="55">
        <v>0</v>
      </c>
      <c r="DN211" s="55">
        <v>0</v>
      </c>
      <c r="DO211" s="59">
        <v>0</v>
      </c>
      <c r="DP211" s="23" t="s">
        <v>849</v>
      </c>
      <c r="DQ211" s="57"/>
      <c r="DR211" s="57"/>
      <c r="DS211" s="57"/>
      <c r="DT211" s="23" t="s">
        <v>854</v>
      </c>
      <c r="DU211" s="57"/>
      <c r="DV211" s="23" t="s">
        <v>849</v>
      </c>
      <c r="DW211" s="23" t="s">
        <v>854</v>
      </c>
      <c r="DX211" s="57"/>
      <c r="DY211" s="23" t="s">
        <v>849</v>
      </c>
      <c r="DZ211" s="23" t="s">
        <v>854</v>
      </c>
      <c r="EA211" s="56"/>
      <c r="EB211" s="57"/>
      <c r="EC211" s="57"/>
      <c r="ED211" s="23"/>
      <c r="EE211" s="57"/>
      <c r="EF211" s="57"/>
      <c r="EG211" s="57"/>
      <c r="EH211" s="23">
        <v>895</v>
      </c>
      <c r="EI211" s="23"/>
      <c r="EJ211" s="23" t="s">
        <v>891</v>
      </c>
      <c r="EK211" s="23"/>
    </row>
    <row r="212" spans="2:141" s="127" customFormat="1">
      <c r="B212" s="132" t="s">
        <v>1302</v>
      </c>
      <c r="C212" s="23" t="s">
        <v>1303</v>
      </c>
      <c r="D212" s="23" t="s">
        <v>155</v>
      </c>
      <c r="E212" s="23" t="s">
        <v>846</v>
      </c>
      <c r="F212" s="23" t="s">
        <v>847</v>
      </c>
      <c r="G212" s="23"/>
      <c r="H212" s="23" t="s">
        <v>848</v>
      </c>
      <c r="I212" s="58">
        <v>0</v>
      </c>
      <c r="J212" s="58">
        <v>0</v>
      </c>
      <c r="K212" s="58">
        <v>1</v>
      </c>
      <c r="L212" s="58">
        <v>0</v>
      </c>
      <c r="M212" s="176"/>
      <c r="N212" s="23" t="s">
        <v>849</v>
      </c>
      <c r="O212" s="23" t="s">
        <v>850</v>
      </c>
      <c r="P212" s="23" t="s">
        <v>851</v>
      </c>
      <c r="Q212" s="56" t="s">
        <v>848</v>
      </c>
      <c r="R212" s="133" t="s">
        <v>848</v>
      </c>
      <c r="S212" s="133" t="s">
        <v>848</v>
      </c>
      <c r="T212" s="133" t="s">
        <v>848</v>
      </c>
      <c r="U212" s="133" t="s">
        <v>848</v>
      </c>
      <c r="V212" s="133" t="s">
        <v>848</v>
      </c>
      <c r="W212" s="55">
        <v>0</v>
      </c>
      <c r="X212" s="55">
        <v>0.61254847536356027</v>
      </c>
      <c r="Y212" s="55">
        <v>0.63906797641919832</v>
      </c>
      <c r="Z212" s="55">
        <v>0.69002701766336549</v>
      </c>
      <c r="AA212" s="55">
        <v>0.74254602955786431</v>
      </c>
      <c r="AB212" s="55">
        <v>0.79142510993492254</v>
      </c>
      <c r="AC212" s="55">
        <v>0.84290414139586678</v>
      </c>
      <c r="AD212" s="59">
        <f t="shared" si="18"/>
        <v>4.3185187503347775</v>
      </c>
      <c r="AE212" s="55">
        <v>0</v>
      </c>
      <c r="AF212" s="55"/>
      <c r="AG212" s="55"/>
      <c r="AH212" s="55"/>
      <c r="AI212" s="59">
        <f t="shared" si="19"/>
        <v>4.3185187503347775</v>
      </c>
      <c r="AJ212" s="55">
        <v>0</v>
      </c>
      <c r="AK212" s="55">
        <v>0</v>
      </c>
      <c r="AL212" s="55">
        <v>0.67152524817373926</v>
      </c>
      <c r="AM212" s="55">
        <v>0.71461003446997973</v>
      </c>
      <c r="AN212" s="55">
        <v>0.78702462657160011</v>
      </c>
      <c r="AO212" s="55">
        <v>0.86386480036106239</v>
      </c>
      <c r="AP212" s="55">
        <v>0.93914444724966928</v>
      </c>
      <c r="AQ212" s="55">
        <v>1.0202366701521339</v>
      </c>
      <c r="AR212" s="59">
        <f t="shared" si="20"/>
        <v>4.9964058269781848</v>
      </c>
      <c r="AS212" s="55">
        <v>0</v>
      </c>
      <c r="AT212" s="55"/>
      <c r="AU212" s="55"/>
      <c r="AV212" s="55"/>
      <c r="AW212" s="59">
        <f t="shared" si="21"/>
        <v>4.9964058269781848</v>
      </c>
      <c r="AX212" s="55"/>
      <c r="AY212" s="55"/>
      <c r="AZ212" s="55"/>
      <c r="BA212" s="55"/>
      <c r="BB212" s="55"/>
      <c r="BC212" s="55"/>
      <c r="BD212" s="55"/>
      <c r="BE212" s="55"/>
      <c r="BF212" s="59">
        <f t="shared" si="22"/>
        <v>0</v>
      </c>
      <c r="BG212" s="55"/>
      <c r="BH212" s="55"/>
      <c r="BI212" s="55"/>
      <c r="BJ212" s="55"/>
      <c r="BK212" s="59">
        <f t="shared" si="23"/>
        <v>0</v>
      </c>
      <c r="BL212" s="55"/>
      <c r="BM212" s="23" t="s">
        <v>852</v>
      </c>
      <c r="BN212" s="23" t="s">
        <v>1304</v>
      </c>
      <c r="BO212" s="23" t="s">
        <v>853</v>
      </c>
      <c r="BP212" s="23" t="s">
        <v>853</v>
      </c>
      <c r="BQ212" s="23" t="s">
        <v>358</v>
      </c>
      <c r="BR212" s="23"/>
      <c r="BS212" s="57"/>
      <c r="BT212" s="135" t="s">
        <v>23</v>
      </c>
      <c r="BU212" s="58">
        <v>1</v>
      </c>
      <c r="BV212" s="57">
        <v>0</v>
      </c>
      <c r="BW212" s="57">
        <v>0</v>
      </c>
      <c r="BX212" s="57">
        <v>0</v>
      </c>
      <c r="BY212" s="57">
        <v>0</v>
      </c>
      <c r="BZ212" s="57">
        <v>23.94</v>
      </c>
      <c r="CA212" s="57">
        <v>0</v>
      </c>
      <c r="CB212" s="67">
        <v>23.94</v>
      </c>
      <c r="CC212" s="134"/>
      <c r="CD212" s="134"/>
      <c r="CE212" s="57"/>
      <c r="CF212" s="57"/>
      <c r="CG212" s="57"/>
      <c r="CH212" s="57"/>
      <c r="CI212" s="57"/>
      <c r="CJ212" s="57"/>
      <c r="CK212" s="67"/>
      <c r="CL212" s="23"/>
      <c r="CM212" s="23"/>
      <c r="CN212" s="23"/>
      <c r="CO212" s="23"/>
      <c r="CP212" s="23"/>
      <c r="CQ212" s="23"/>
      <c r="CR212" s="57"/>
      <c r="CS212" s="134"/>
      <c r="CT212" s="58"/>
      <c r="CU212" s="57"/>
      <c r="CV212" s="57"/>
      <c r="CW212" s="57"/>
      <c r="CX212" s="57"/>
      <c r="CY212" s="57"/>
      <c r="CZ212" s="57"/>
      <c r="DA212" s="67"/>
      <c r="DB212" s="23"/>
      <c r="DC212" s="23"/>
      <c r="DD212" s="57"/>
      <c r="DE212" s="57"/>
      <c r="DF212" s="57"/>
      <c r="DG212" s="57"/>
      <c r="DH212" s="57"/>
      <c r="DI212" s="57"/>
      <c r="DJ212" s="67"/>
      <c r="DK212" s="23" t="s">
        <v>849</v>
      </c>
      <c r="DL212" s="55">
        <v>0</v>
      </c>
      <c r="DM212" s="55">
        <v>0</v>
      </c>
      <c r="DN212" s="55">
        <v>0</v>
      </c>
      <c r="DO212" s="59">
        <v>0</v>
      </c>
      <c r="DP212" s="23" t="s">
        <v>849</v>
      </c>
      <c r="DQ212" s="57"/>
      <c r="DR212" s="57"/>
      <c r="DS212" s="57"/>
      <c r="DT212" s="23" t="s">
        <v>854</v>
      </c>
      <c r="DU212" s="57"/>
      <c r="DV212" s="23" t="s">
        <v>849</v>
      </c>
      <c r="DW212" s="23" t="s">
        <v>854</v>
      </c>
      <c r="DX212" s="57"/>
      <c r="DY212" s="23" t="s">
        <v>849</v>
      </c>
      <c r="DZ212" s="23" t="s">
        <v>854</v>
      </c>
      <c r="EA212" s="56"/>
      <c r="EB212" s="57"/>
      <c r="EC212" s="57"/>
      <c r="ED212" s="23"/>
      <c r="EE212" s="57"/>
      <c r="EF212" s="57"/>
      <c r="EG212" s="57"/>
      <c r="EH212" s="23">
        <v>2431</v>
      </c>
      <c r="EI212" s="23"/>
      <c r="EJ212" s="23" t="s">
        <v>891</v>
      </c>
      <c r="EK212" s="23"/>
    </row>
    <row r="213" spans="2:141" s="127" customFormat="1">
      <c r="B213" s="132" t="s">
        <v>1305</v>
      </c>
      <c r="C213" s="23" t="s">
        <v>1306</v>
      </c>
      <c r="D213" s="23" t="s">
        <v>155</v>
      </c>
      <c r="E213" s="23" t="s">
        <v>846</v>
      </c>
      <c r="F213" s="23" t="s">
        <v>847</v>
      </c>
      <c r="G213" s="23"/>
      <c r="H213" s="23" t="s">
        <v>848</v>
      </c>
      <c r="I213" s="58">
        <v>0</v>
      </c>
      <c r="J213" s="58">
        <v>0</v>
      </c>
      <c r="K213" s="58">
        <v>1</v>
      </c>
      <c r="L213" s="58">
        <v>0</v>
      </c>
      <c r="M213" s="176"/>
      <c r="N213" s="23" t="s">
        <v>849</v>
      </c>
      <c r="O213" s="23" t="s">
        <v>850</v>
      </c>
      <c r="P213" s="23" t="s">
        <v>851</v>
      </c>
      <c r="Q213" s="56" t="s">
        <v>848</v>
      </c>
      <c r="R213" s="133" t="s">
        <v>848</v>
      </c>
      <c r="S213" s="133" t="s">
        <v>848</v>
      </c>
      <c r="T213" s="133" t="s">
        <v>848</v>
      </c>
      <c r="U213" s="133" t="s">
        <v>848</v>
      </c>
      <c r="V213" s="133" t="s">
        <v>848</v>
      </c>
      <c r="W213" s="55">
        <v>0</v>
      </c>
      <c r="X213" s="55">
        <v>0</v>
      </c>
      <c r="Y213" s="55">
        <v>0</v>
      </c>
      <c r="Z213" s="55">
        <v>6.9998609454283134</v>
      </c>
      <c r="AA213" s="55">
        <v>13.999721890856627</v>
      </c>
      <c r="AB213" s="55">
        <v>20.99958283628494</v>
      </c>
      <c r="AC213" s="55">
        <v>27.999443781713254</v>
      </c>
      <c r="AD213" s="59">
        <f t="shared" si="18"/>
        <v>69.998609454283127</v>
      </c>
      <c r="AE213" s="55">
        <v>0</v>
      </c>
      <c r="AF213" s="55"/>
      <c r="AG213" s="55"/>
      <c r="AH213" s="55"/>
      <c r="AI213" s="59">
        <f t="shared" si="19"/>
        <v>69.998609454283127</v>
      </c>
      <c r="AJ213" s="55">
        <v>0</v>
      </c>
      <c r="AK213" s="55">
        <v>0</v>
      </c>
      <c r="AL213" s="55">
        <v>0</v>
      </c>
      <c r="AM213" s="55">
        <v>0</v>
      </c>
      <c r="AN213" s="55">
        <v>7.9838365826372328</v>
      </c>
      <c r="AO213" s="55">
        <v>16.287026628579955</v>
      </c>
      <c r="AP213" s="55">
        <v>24.919150741727336</v>
      </c>
      <c r="AQ213" s="55">
        <v>33.890045008749176</v>
      </c>
      <c r="AR213" s="59">
        <f t="shared" si="20"/>
        <v>83.080058961693709</v>
      </c>
      <c r="AS213" s="55">
        <v>0</v>
      </c>
      <c r="AT213" s="55"/>
      <c r="AU213" s="55"/>
      <c r="AV213" s="55"/>
      <c r="AW213" s="59">
        <f t="shared" si="21"/>
        <v>83.080058961693709</v>
      </c>
      <c r="AX213" s="55"/>
      <c r="AY213" s="55"/>
      <c r="AZ213" s="55"/>
      <c r="BA213" s="55"/>
      <c r="BB213" s="55"/>
      <c r="BC213" s="55"/>
      <c r="BD213" s="55"/>
      <c r="BE213" s="55"/>
      <c r="BF213" s="59">
        <f t="shared" si="22"/>
        <v>0</v>
      </c>
      <c r="BG213" s="55"/>
      <c r="BH213" s="55"/>
      <c r="BI213" s="55"/>
      <c r="BJ213" s="55"/>
      <c r="BK213" s="59">
        <f t="shared" si="23"/>
        <v>0</v>
      </c>
      <c r="BL213" s="55"/>
      <c r="BM213" s="23" t="s">
        <v>852</v>
      </c>
      <c r="BN213" s="23" t="s">
        <v>281</v>
      </c>
      <c r="BO213" s="23" t="s">
        <v>853</v>
      </c>
      <c r="BP213" s="23" t="s">
        <v>853</v>
      </c>
      <c r="BQ213" s="23" t="s">
        <v>853</v>
      </c>
      <c r="BR213" s="23"/>
      <c r="BS213" s="57"/>
      <c r="BT213" s="135" t="s">
        <v>282</v>
      </c>
      <c r="BU213" s="58">
        <v>1</v>
      </c>
      <c r="BV213" s="57">
        <v>0</v>
      </c>
      <c r="BW213" s="57">
        <v>0</v>
      </c>
      <c r="BX213" s="57">
        <v>0</v>
      </c>
      <c r="BY213" s="57">
        <v>0</v>
      </c>
      <c r="BZ213" s="57">
        <v>0</v>
      </c>
      <c r="CA213" s="57">
        <v>0</v>
      </c>
      <c r="CB213" s="67">
        <v>0</v>
      </c>
      <c r="CC213" s="134"/>
      <c r="CD213" s="134"/>
      <c r="CE213" s="57"/>
      <c r="CF213" s="57"/>
      <c r="CG213" s="57"/>
      <c r="CH213" s="57"/>
      <c r="CI213" s="57"/>
      <c r="CJ213" s="57"/>
      <c r="CK213" s="67"/>
      <c r="CL213" s="23"/>
      <c r="CM213" s="23"/>
      <c r="CN213" s="23"/>
      <c r="CO213" s="23"/>
      <c r="CP213" s="23"/>
      <c r="CQ213" s="23"/>
      <c r="CR213" s="57"/>
      <c r="CS213" s="134"/>
      <c r="CT213" s="58"/>
      <c r="CU213" s="57"/>
      <c r="CV213" s="57"/>
      <c r="CW213" s="57"/>
      <c r="CX213" s="57"/>
      <c r="CY213" s="57"/>
      <c r="CZ213" s="57"/>
      <c r="DA213" s="67"/>
      <c r="DB213" s="23"/>
      <c r="DC213" s="23"/>
      <c r="DD213" s="57"/>
      <c r="DE213" s="57"/>
      <c r="DF213" s="57"/>
      <c r="DG213" s="57"/>
      <c r="DH213" s="57"/>
      <c r="DI213" s="57"/>
      <c r="DJ213" s="67"/>
      <c r="DK213" s="23" t="s">
        <v>849</v>
      </c>
      <c r="DL213" s="55">
        <v>0</v>
      </c>
      <c r="DM213" s="55">
        <v>0</v>
      </c>
      <c r="DN213" s="55">
        <v>0</v>
      </c>
      <c r="DO213" s="59">
        <v>0</v>
      </c>
      <c r="DP213" s="23" t="s">
        <v>849</v>
      </c>
      <c r="DQ213" s="57"/>
      <c r="DR213" s="57"/>
      <c r="DS213" s="57"/>
      <c r="DT213" s="23" t="s">
        <v>854</v>
      </c>
      <c r="DU213" s="57"/>
      <c r="DV213" s="23" t="s">
        <v>849</v>
      </c>
      <c r="DW213" s="23" t="s">
        <v>854</v>
      </c>
      <c r="DX213" s="57"/>
      <c r="DY213" s="23" t="s">
        <v>849</v>
      </c>
      <c r="DZ213" s="23" t="s">
        <v>854</v>
      </c>
      <c r="EA213" s="56"/>
      <c r="EB213" s="57"/>
      <c r="EC213" s="57"/>
      <c r="ED213" s="23"/>
      <c r="EE213" s="57"/>
      <c r="EF213" s="57"/>
      <c r="EG213" s="57"/>
      <c r="EH213" s="23">
        <v>3295</v>
      </c>
      <c r="EI213" s="23"/>
      <c r="EJ213" s="23" t="s">
        <v>855</v>
      </c>
      <c r="EK213" s="23"/>
    </row>
    <row r="214" spans="2:141" s="127" customFormat="1">
      <c r="B214" s="132" t="s">
        <v>1307</v>
      </c>
      <c r="C214" s="23" t="s">
        <v>1308</v>
      </c>
      <c r="D214" s="23" t="s">
        <v>159</v>
      </c>
      <c r="E214" s="23" t="s">
        <v>846</v>
      </c>
      <c r="F214" s="23" t="s">
        <v>847</v>
      </c>
      <c r="G214" s="23"/>
      <c r="H214" s="23" t="s">
        <v>848</v>
      </c>
      <c r="I214" s="58">
        <v>0</v>
      </c>
      <c r="J214" s="58">
        <v>0</v>
      </c>
      <c r="K214" s="58">
        <v>1</v>
      </c>
      <c r="L214" s="58">
        <v>0</v>
      </c>
      <c r="M214" s="176"/>
      <c r="N214" s="23" t="s">
        <v>849</v>
      </c>
      <c r="O214" s="23" t="s">
        <v>850</v>
      </c>
      <c r="P214" s="23" t="s">
        <v>851</v>
      </c>
      <c r="Q214" s="56" t="s">
        <v>848</v>
      </c>
      <c r="R214" s="133" t="s">
        <v>848</v>
      </c>
      <c r="S214" s="133" t="s">
        <v>848</v>
      </c>
      <c r="T214" s="133" t="s">
        <v>848</v>
      </c>
      <c r="U214" s="133" t="s">
        <v>848</v>
      </c>
      <c r="V214" s="133" t="s">
        <v>848</v>
      </c>
      <c r="W214" s="55">
        <v>0</v>
      </c>
      <c r="X214" s="55">
        <v>0.52279760907692319</v>
      </c>
      <c r="Y214" s="55">
        <v>0.54543146142235877</v>
      </c>
      <c r="Z214" s="55">
        <v>0.58892396200770558</v>
      </c>
      <c r="AA214" s="55">
        <v>0.63374786567219532</v>
      </c>
      <c r="AB214" s="55">
        <v>0.6754651621520178</v>
      </c>
      <c r="AC214" s="55">
        <v>0.7194014637637457</v>
      </c>
      <c r="AD214" s="59">
        <f t="shared" si="18"/>
        <v>3.6857675240949468</v>
      </c>
      <c r="AE214" s="55">
        <v>0</v>
      </c>
      <c r="AF214" s="55"/>
      <c r="AG214" s="55"/>
      <c r="AH214" s="55"/>
      <c r="AI214" s="59">
        <f t="shared" si="19"/>
        <v>3.6857675240949468</v>
      </c>
      <c r="AJ214" s="55">
        <v>0</v>
      </c>
      <c r="AK214" s="55">
        <v>0</v>
      </c>
      <c r="AL214" s="55">
        <v>0.57313307974793326</v>
      </c>
      <c r="AM214" s="55">
        <v>0.60990506460985938</v>
      </c>
      <c r="AN214" s="55">
        <v>0.67170943950531259</v>
      </c>
      <c r="AO214" s="55">
        <v>0.73729095795467803</v>
      </c>
      <c r="AP214" s="55">
        <v>0.801540598576443</v>
      </c>
      <c r="AQ214" s="55">
        <v>0.87075115407244574</v>
      </c>
      <c r="AR214" s="59">
        <f t="shared" si="20"/>
        <v>4.2643302944666717</v>
      </c>
      <c r="AS214" s="55">
        <v>0</v>
      </c>
      <c r="AT214" s="55"/>
      <c r="AU214" s="55"/>
      <c r="AV214" s="55"/>
      <c r="AW214" s="59">
        <f t="shared" si="21"/>
        <v>4.2643302944666717</v>
      </c>
      <c r="AX214" s="55"/>
      <c r="AY214" s="55"/>
      <c r="AZ214" s="55"/>
      <c r="BA214" s="55"/>
      <c r="BB214" s="55"/>
      <c r="BC214" s="55"/>
      <c r="BD214" s="55"/>
      <c r="BE214" s="55"/>
      <c r="BF214" s="59">
        <f t="shared" si="22"/>
        <v>0</v>
      </c>
      <c r="BG214" s="55"/>
      <c r="BH214" s="55"/>
      <c r="BI214" s="55"/>
      <c r="BJ214" s="55"/>
      <c r="BK214" s="59">
        <f t="shared" si="23"/>
        <v>0</v>
      </c>
      <c r="BL214" s="55"/>
      <c r="BM214" s="23" t="s">
        <v>852</v>
      </c>
      <c r="BN214" s="23" t="s">
        <v>1309</v>
      </c>
      <c r="BO214" s="23" t="s">
        <v>853</v>
      </c>
      <c r="BP214" s="23" t="s">
        <v>853</v>
      </c>
      <c r="BQ214" s="23" t="s">
        <v>853</v>
      </c>
      <c r="BR214" s="23"/>
      <c r="BS214" s="57"/>
      <c r="BT214" s="135" t="s">
        <v>23</v>
      </c>
      <c r="BU214" s="58">
        <v>1</v>
      </c>
      <c r="BV214" s="57">
        <v>0</v>
      </c>
      <c r="BW214" s="57">
        <v>0</v>
      </c>
      <c r="BX214" s="57">
        <v>0</v>
      </c>
      <c r="BY214" s="57">
        <v>0</v>
      </c>
      <c r="BZ214" s="57">
        <v>0</v>
      </c>
      <c r="CA214" s="57">
        <v>68</v>
      </c>
      <c r="CB214" s="67">
        <v>68</v>
      </c>
      <c r="CC214" s="134"/>
      <c r="CD214" s="134"/>
      <c r="CE214" s="57"/>
      <c r="CF214" s="57"/>
      <c r="CG214" s="57"/>
      <c r="CH214" s="57"/>
      <c r="CI214" s="57"/>
      <c r="CJ214" s="57"/>
      <c r="CK214" s="67"/>
      <c r="CL214" s="23"/>
      <c r="CM214" s="23"/>
      <c r="CN214" s="23"/>
      <c r="CO214" s="23"/>
      <c r="CP214" s="23"/>
      <c r="CQ214" s="23"/>
      <c r="CR214" s="57"/>
      <c r="CS214" s="134"/>
      <c r="CT214" s="58"/>
      <c r="CU214" s="57"/>
      <c r="CV214" s="57"/>
      <c r="CW214" s="57"/>
      <c r="CX214" s="57"/>
      <c r="CY214" s="57"/>
      <c r="CZ214" s="57"/>
      <c r="DA214" s="67"/>
      <c r="DB214" s="23"/>
      <c r="DC214" s="23"/>
      <c r="DD214" s="57"/>
      <c r="DE214" s="57"/>
      <c r="DF214" s="57"/>
      <c r="DG214" s="57"/>
      <c r="DH214" s="57"/>
      <c r="DI214" s="57"/>
      <c r="DJ214" s="67"/>
      <c r="DK214" s="23" t="s">
        <v>849</v>
      </c>
      <c r="DL214" s="55">
        <v>0</v>
      </c>
      <c r="DM214" s="55">
        <v>0</v>
      </c>
      <c r="DN214" s="55">
        <v>0</v>
      </c>
      <c r="DO214" s="59">
        <v>0</v>
      </c>
      <c r="DP214" s="23" t="s">
        <v>849</v>
      </c>
      <c r="DQ214" s="57"/>
      <c r="DR214" s="57"/>
      <c r="DS214" s="57"/>
      <c r="DT214" s="23" t="s">
        <v>854</v>
      </c>
      <c r="DU214" s="57"/>
      <c r="DV214" s="23" t="s">
        <v>849</v>
      </c>
      <c r="DW214" s="23" t="s">
        <v>854</v>
      </c>
      <c r="DX214" s="57"/>
      <c r="DY214" s="23" t="s">
        <v>849</v>
      </c>
      <c r="DZ214" s="23" t="s">
        <v>854</v>
      </c>
      <c r="EA214" s="56"/>
      <c r="EB214" s="57"/>
      <c r="EC214" s="57"/>
      <c r="ED214" s="23"/>
      <c r="EE214" s="57"/>
      <c r="EF214" s="57"/>
      <c r="EG214" s="57"/>
      <c r="EH214" s="23">
        <v>833</v>
      </c>
      <c r="EI214" s="23"/>
      <c r="EJ214" s="23" t="s">
        <v>891</v>
      </c>
      <c r="EK214" s="23"/>
    </row>
    <row r="215" spans="2:141" s="127" customFormat="1">
      <c r="B215" s="132" t="s">
        <v>1310</v>
      </c>
      <c r="C215" s="23" t="s">
        <v>1311</v>
      </c>
      <c r="D215" s="23" t="s">
        <v>159</v>
      </c>
      <c r="E215" s="23" t="s">
        <v>846</v>
      </c>
      <c r="F215" s="23" t="s">
        <v>847</v>
      </c>
      <c r="G215" s="23"/>
      <c r="H215" s="23" t="s">
        <v>848</v>
      </c>
      <c r="I215" s="58">
        <v>0</v>
      </c>
      <c r="J215" s="58">
        <v>0</v>
      </c>
      <c r="K215" s="58">
        <v>1</v>
      </c>
      <c r="L215" s="58">
        <v>0</v>
      </c>
      <c r="M215" s="176"/>
      <c r="N215" s="23" t="s">
        <v>849</v>
      </c>
      <c r="O215" s="23" t="s">
        <v>850</v>
      </c>
      <c r="P215" s="23" t="s">
        <v>851</v>
      </c>
      <c r="Q215" s="56" t="s">
        <v>848</v>
      </c>
      <c r="R215" s="133" t="s">
        <v>848</v>
      </c>
      <c r="S215" s="133" t="s">
        <v>848</v>
      </c>
      <c r="T215" s="133" t="s">
        <v>848</v>
      </c>
      <c r="U215" s="133" t="s">
        <v>848</v>
      </c>
      <c r="V215" s="133" t="s">
        <v>848</v>
      </c>
      <c r="W215" s="55">
        <v>0</v>
      </c>
      <c r="X215" s="55">
        <v>3.0831599999999999</v>
      </c>
      <c r="Y215" s="55">
        <v>3.216647</v>
      </c>
      <c r="Z215" s="55">
        <v>3.4729999999999999</v>
      </c>
      <c r="AA215" s="55">
        <v>3.7370000000000001</v>
      </c>
      <c r="AB215" s="55">
        <v>3.9834999999999998</v>
      </c>
      <c r="AC215" s="55">
        <v>4.2426000000000004</v>
      </c>
      <c r="AD215" s="59">
        <f t="shared" si="18"/>
        <v>21.735907000000001</v>
      </c>
      <c r="AE215" s="55">
        <v>0</v>
      </c>
      <c r="AF215" s="55"/>
      <c r="AG215" s="55"/>
      <c r="AH215" s="55"/>
      <c r="AI215" s="59">
        <f t="shared" si="19"/>
        <v>21.735907000000001</v>
      </c>
      <c r="AJ215" s="55">
        <v>0</v>
      </c>
      <c r="AK215" s="55">
        <v>0</v>
      </c>
      <c r="AL215" s="55">
        <v>3.3800156572963327</v>
      </c>
      <c r="AM215" s="55">
        <v>3.5968760846125103</v>
      </c>
      <c r="AN215" s="55">
        <v>3.9613634300784524</v>
      </c>
      <c r="AO215" s="55">
        <v>4.3481262379164054</v>
      </c>
      <c r="AP215" s="55">
        <v>4.7270343815062636</v>
      </c>
      <c r="AQ215" s="55">
        <v>5.1351992030683871</v>
      </c>
      <c r="AR215" s="59">
        <f t="shared" si="20"/>
        <v>25.148614994478351</v>
      </c>
      <c r="AS215" s="55">
        <v>0</v>
      </c>
      <c r="AT215" s="55"/>
      <c r="AU215" s="55"/>
      <c r="AV215" s="55"/>
      <c r="AW215" s="59">
        <f t="shared" si="21"/>
        <v>25.148614994478351</v>
      </c>
      <c r="AX215" s="55"/>
      <c r="AY215" s="55"/>
      <c r="AZ215" s="55"/>
      <c r="BA215" s="55"/>
      <c r="BB215" s="55"/>
      <c r="BC215" s="55"/>
      <c r="BD215" s="55"/>
      <c r="BE215" s="55"/>
      <c r="BF215" s="59">
        <f t="shared" si="22"/>
        <v>0</v>
      </c>
      <c r="BG215" s="55"/>
      <c r="BH215" s="55"/>
      <c r="BI215" s="55"/>
      <c r="BJ215" s="55"/>
      <c r="BK215" s="59">
        <f t="shared" si="23"/>
        <v>0</v>
      </c>
      <c r="BL215" s="55"/>
      <c r="BM215" s="23" t="s">
        <v>852</v>
      </c>
      <c r="BN215" s="23" t="s">
        <v>204</v>
      </c>
      <c r="BO215" s="23" t="s">
        <v>853</v>
      </c>
      <c r="BP215" s="23" t="s">
        <v>853</v>
      </c>
      <c r="BQ215" s="23" t="s">
        <v>853</v>
      </c>
      <c r="BR215" s="23"/>
      <c r="BS215" s="57"/>
      <c r="BT215" s="135" t="s">
        <v>192</v>
      </c>
      <c r="BU215" s="58">
        <v>1</v>
      </c>
      <c r="BV215" s="57">
        <v>0</v>
      </c>
      <c r="BW215" s="57">
        <v>0</v>
      </c>
      <c r="BX215" s="57">
        <v>0</v>
      </c>
      <c r="BY215" s="57">
        <v>0</v>
      </c>
      <c r="BZ215" s="57">
        <v>0</v>
      </c>
      <c r="CA215" s="57">
        <v>0</v>
      </c>
      <c r="CB215" s="67">
        <v>0</v>
      </c>
      <c r="CC215" s="134"/>
      <c r="CD215" s="134"/>
      <c r="CE215" s="57"/>
      <c r="CF215" s="57"/>
      <c r="CG215" s="57"/>
      <c r="CH215" s="57"/>
      <c r="CI215" s="57"/>
      <c r="CJ215" s="57"/>
      <c r="CK215" s="67"/>
      <c r="CL215" s="23"/>
      <c r="CM215" s="23"/>
      <c r="CN215" s="23"/>
      <c r="CO215" s="23"/>
      <c r="CP215" s="23"/>
      <c r="CQ215" s="23"/>
      <c r="CR215" s="57"/>
      <c r="CS215" s="134"/>
      <c r="CT215" s="58"/>
      <c r="CU215" s="57"/>
      <c r="CV215" s="57"/>
      <c r="CW215" s="57"/>
      <c r="CX215" s="57"/>
      <c r="CY215" s="57"/>
      <c r="CZ215" s="57"/>
      <c r="DA215" s="67"/>
      <c r="DB215" s="23"/>
      <c r="DC215" s="23"/>
      <c r="DD215" s="57"/>
      <c r="DE215" s="57"/>
      <c r="DF215" s="57"/>
      <c r="DG215" s="57"/>
      <c r="DH215" s="57"/>
      <c r="DI215" s="57"/>
      <c r="DJ215" s="67"/>
      <c r="DK215" s="23" t="s">
        <v>849</v>
      </c>
      <c r="DL215" s="55">
        <v>0</v>
      </c>
      <c r="DM215" s="55">
        <v>0</v>
      </c>
      <c r="DN215" s="55">
        <v>0</v>
      </c>
      <c r="DO215" s="59">
        <v>0</v>
      </c>
      <c r="DP215" s="23" t="s">
        <v>849</v>
      </c>
      <c r="DQ215" s="57"/>
      <c r="DR215" s="57"/>
      <c r="DS215" s="57"/>
      <c r="DT215" s="23" t="s">
        <v>854</v>
      </c>
      <c r="DU215" s="57"/>
      <c r="DV215" s="23" t="s">
        <v>849</v>
      </c>
      <c r="DW215" s="23" t="s">
        <v>854</v>
      </c>
      <c r="DX215" s="57"/>
      <c r="DY215" s="23" t="s">
        <v>849</v>
      </c>
      <c r="DZ215" s="23" t="s">
        <v>854</v>
      </c>
      <c r="EA215" s="56"/>
      <c r="EB215" s="57"/>
      <c r="EC215" s="57"/>
      <c r="ED215" s="23"/>
      <c r="EE215" s="57"/>
      <c r="EF215" s="57"/>
      <c r="EG215" s="57"/>
      <c r="EH215" s="23">
        <v>2838</v>
      </c>
      <c r="EI215" s="23"/>
      <c r="EJ215" s="23" t="s">
        <v>1174</v>
      </c>
      <c r="EK215" s="23"/>
    </row>
    <row r="216" spans="2:141" s="127" customFormat="1">
      <c r="B216" s="132" t="s">
        <v>1312</v>
      </c>
      <c r="C216" s="23" t="s">
        <v>1313</v>
      </c>
      <c r="D216" s="23" t="s">
        <v>159</v>
      </c>
      <c r="E216" s="23" t="s">
        <v>846</v>
      </c>
      <c r="F216" s="23" t="s">
        <v>847</v>
      </c>
      <c r="G216" s="23"/>
      <c r="H216" s="23" t="s">
        <v>848</v>
      </c>
      <c r="I216" s="58">
        <v>0</v>
      </c>
      <c r="J216" s="58">
        <v>0</v>
      </c>
      <c r="K216" s="58">
        <v>1</v>
      </c>
      <c r="L216" s="58">
        <v>0</v>
      </c>
      <c r="M216" s="176"/>
      <c r="N216" s="23" t="s">
        <v>849</v>
      </c>
      <c r="O216" s="23" t="s">
        <v>850</v>
      </c>
      <c r="P216" s="23" t="s">
        <v>851</v>
      </c>
      <c r="Q216" s="56" t="s">
        <v>848</v>
      </c>
      <c r="R216" s="133" t="s">
        <v>848</v>
      </c>
      <c r="S216" s="133" t="s">
        <v>848</v>
      </c>
      <c r="T216" s="133" t="s">
        <v>848</v>
      </c>
      <c r="U216" s="133" t="s">
        <v>848</v>
      </c>
      <c r="V216" s="133" t="s">
        <v>848</v>
      </c>
      <c r="W216" s="55">
        <v>0</v>
      </c>
      <c r="X216" s="55">
        <v>3.0831650000000002</v>
      </c>
      <c r="Y216" s="55">
        <v>3.2166000000000001</v>
      </c>
      <c r="Z216" s="55">
        <v>3.4729999999999999</v>
      </c>
      <c r="AA216" s="55">
        <v>3.73748747793837</v>
      </c>
      <c r="AB216" s="55">
        <v>3.9835125640211473</v>
      </c>
      <c r="AC216" s="55">
        <v>4.2426000000000004</v>
      </c>
      <c r="AD216" s="59">
        <f t="shared" si="18"/>
        <v>21.736365041959516</v>
      </c>
      <c r="AE216" s="55">
        <v>0</v>
      </c>
      <c r="AF216" s="55"/>
      <c r="AG216" s="55"/>
      <c r="AH216" s="55"/>
      <c r="AI216" s="59">
        <f t="shared" si="19"/>
        <v>21.736365041959516</v>
      </c>
      <c r="AJ216" s="55">
        <v>0</v>
      </c>
      <c r="AK216" s="55">
        <v>0</v>
      </c>
      <c r="AL216" s="55">
        <v>3.3800156572963327</v>
      </c>
      <c r="AM216" s="55">
        <v>3.5968760846125103</v>
      </c>
      <c r="AN216" s="55">
        <v>3.9613634300784524</v>
      </c>
      <c r="AO216" s="55">
        <v>4.3481262379164054</v>
      </c>
      <c r="AP216" s="55">
        <v>4.7270343815062636</v>
      </c>
      <c r="AQ216" s="55">
        <v>5.1351992030683871</v>
      </c>
      <c r="AR216" s="59">
        <f t="shared" si="20"/>
        <v>25.148614994478351</v>
      </c>
      <c r="AS216" s="55">
        <v>0</v>
      </c>
      <c r="AT216" s="55"/>
      <c r="AU216" s="55"/>
      <c r="AV216" s="55"/>
      <c r="AW216" s="59">
        <f t="shared" si="21"/>
        <v>25.148614994478351</v>
      </c>
      <c r="AX216" s="55"/>
      <c r="AY216" s="55"/>
      <c r="AZ216" s="55"/>
      <c r="BA216" s="55"/>
      <c r="BB216" s="55"/>
      <c r="BC216" s="55"/>
      <c r="BD216" s="55"/>
      <c r="BE216" s="55"/>
      <c r="BF216" s="59">
        <f t="shared" si="22"/>
        <v>0</v>
      </c>
      <c r="BG216" s="55"/>
      <c r="BH216" s="55"/>
      <c r="BI216" s="55"/>
      <c r="BJ216" s="55"/>
      <c r="BK216" s="59">
        <f t="shared" si="23"/>
        <v>0</v>
      </c>
      <c r="BL216" s="55"/>
      <c r="BM216" s="23" t="s">
        <v>852</v>
      </c>
      <c r="BN216" s="23" t="s">
        <v>204</v>
      </c>
      <c r="BO216" s="23" t="s">
        <v>853</v>
      </c>
      <c r="BP216" s="23" t="s">
        <v>853</v>
      </c>
      <c r="BQ216" s="23" t="s">
        <v>853</v>
      </c>
      <c r="BR216" s="23"/>
      <c r="BS216" s="57"/>
      <c r="BT216" s="135" t="s">
        <v>192</v>
      </c>
      <c r="BU216" s="58">
        <v>1</v>
      </c>
      <c r="BV216" s="57">
        <v>0</v>
      </c>
      <c r="BW216" s="57">
        <v>0</v>
      </c>
      <c r="BX216" s="57">
        <v>0</v>
      </c>
      <c r="BY216" s="57">
        <v>0</v>
      </c>
      <c r="BZ216" s="57">
        <v>0</v>
      </c>
      <c r="CA216" s="57">
        <v>0</v>
      </c>
      <c r="CB216" s="67">
        <v>0</v>
      </c>
      <c r="CC216" s="134"/>
      <c r="CD216" s="134"/>
      <c r="CE216" s="57"/>
      <c r="CF216" s="57"/>
      <c r="CG216" s="57"/>
      <c r="CH216" s="57"/>
      <c r="CI216" s="57"/>
      <c r="CJ216" s="57"/>
      <c r="CK216" s="67"/>
      <c r="CL216" s="23"/>
      <c r="CM216" s="23"/>
      <c r="CN216" s="23"/>
      <c r="CO216" s="23"/>
      <c r="CP216" s="23"/>
      <c r="CQ216" s="23"/>
      <c r="CR216" s="57"/>
      <c r="CS216" s="134"/>
      <c r="CT216" s="58"/>
      <c r="CU216" s="57"/>
      <c r="CV216" s="57"/>
      <c r="CW216" s="57"/>
      <c r="CX216" s="57"/>
      <c r="CY216" s="57"/>
      <c r="CZ216" s="57"/>
      <c r="DA216" s="67"/>
      <c r="DB216" s="23"/>
      <c r="DC216" s="23"/>
      <c r="DD216" s="57"/>
      <c r="DE216" s="57"/>
      <c r="DF216" s="57"/>
      <c r="DG216" s="57"/>
      <c r="DH216" s="57"/>
      <c r="DI216" s="57"/>
      <c r="DJ216" s="67"/>
      <c r="DK216" s="23" t="s">
        <v>849</v>
      </c>
      <c r="DL216" s="55">
        <v>0</v>
      </c>
      <c r="DM216" s="55">
        <v>0</v>
      </c>
      <c r="DN216" s="55">
        <v>0</v>
      </c>
      <c r="DO216" s="59">
        <v>0</v>
      </c>
      <c r="DP216" s="23" t="s">
        <v>849</v>
      </c>
      <c r="DQ216" s="57"/>
      <c r="DR216" s="57"/>
      <c r="DS216" s="57"/>
      <c r="DT216" s="23" t="s">
        <v>854</v>
      </c>
      <c r="DU216" s="57"/>
      <c r="DV216" s="23" t="s">
        <v>849</v>
      </c>
      <c r="DW216" s="23" t="s">
        <v>854</v>
      </c>
      <c r="DX216" s="57"/>
      <c r="DY216" s="23" t="s">
        <v>849</v>
      </c>
      <c r="DZ216" s="23" t="s">
        <v>854</v>
      </c>
      <c r="EA216" s="56"/>
      <c r="EB216" s="57"/>
      <c r="EC216" s="57"/>
      <c r="ED216" s="23"/>
      <c r="EE216" s="57"/>
      <c r="EF216" s="57"/>
      <c r="EG216" s="57"/>
      <c r="EH216" s="23">
        <v>2838</v>
      </c>
      <c r="EI216" s="23"/>
      <c r="EJ216" s="23" t="s">
        <v>1174</v>
      </c>
      <c r="EK216" s="23"/>
    </row>
    <row r="217" spans="2:141" s="127" customFormat="1">
      <c r="B217" s="132" t="s">
        <v>1314</v>
      </c>
      <c r="C217" s="23" t="s">
        <v>1315</v>
      </c>
      <c r="D217" s="23" t="s">
        <v>155</v>
      </c>
      <c r="E217" s="23" t="s">
        <v>846</v>
      </c>
      <c r="F217" s="23" t="s">
        <v>847</v>
      </c>
      <c r="G217" s="23"/>
      <c r="H217" s="23" t="s">
        <v>848</v>
      </c>
      <c r="I217" s="58">
        <v>0.77918892447079924</v>
      </c>
      <c r="J217" s="58">
        <v>0.22081107552920079</v>
      </c>
      <c r="K217" s="58">
        <v>0</v>
      </c>
      <c r="L217" s="58">
        <v>0</v>
      </c>
      <c r="M217" s="176"/>
      <c r="N217" s="23" t="s">
        <v>849</v>
      </c>
      <c r="O217" s="23" t="s">
        <v>850</v>
      </c>
      <c r="P217" s="23" t="s">
        <v>851</v>
      </c>
      <c r="Q217" s="56" t="s">
        <v>848</v>
      </c>
      <c r="R217" s="133" t="s">
        <v>848</v>
      </c>
      <c r="S217" s="133" t="s">
        <v>848</v>
      </c>
      <c r="T217" s="133" t="s">
        <v>848</v>
      </c>
      <c r="U217" s="133" t="s">
        <v>848</v>
      </c>
      <c r="V217" s="133" t="s">
        <v>848</v>
      </c>
      <c r="W217" s="55">
        <v>0</v>
      </c>
      <c r="X217" s="55">
        <v>1.3466747469413221</v>
      </c>
      <c r="Y217" s="55">
        <v>1.4049773038971862</v>
      </c>
      <c r="Z217" s="55">
        <v>1.5170096682437477</v>
      </c>
      <c r="AA217" s="55">
        <v>1.6324715947641832</v>
      </c>
      <c r="AB217" s="55">
        <v>1.7399312095455794</v>
      </c>
      <c r="AC217" s="55">
        <v>1.8531067612834324</v>
      </c>
      <c r="AD217" s="59">
        <f t="shared" si="18"/>
        <v>9.4941712846754527</v>
      </c>
      <c r="AE217" s="55">
        <v>0</v>
      </c>
      <c r="AF217" s="55"/>
      <c r="AG217" s="55"/>
      <c r="AH217" s="55"/>
      <c r="AI217" s="59">
        <f t="shared" si="19"/>
        <v>9.4941712846754527</v>
      </c>
      <c r="AJ217" s="55">
        <v>0</v>
      </c>
      <c r="AK217" s="55">
        <v>0</v>
      </c>
      <c r="AL217" s="55">
        <v>1.4763339229802872</v>
      </c>
      <c r="AM217" s="55">
        <v>1.5710549059164935</v>
      </c>
      <c r="AN217" s="55">
        <v>1.7302568408089589</v>
      </c>
      <c r="AO217" s="55">
        <v>1.8991883225687238</v>
      </c>
      <c r="AP217" s="55">
        <v>2.0646890192497134</v>
      </c>
      <c r="AQ217" s="55">
        <v>2.2429685402154145</v>
      </c>
      <c r="AR217" s="59">
        <f t="shared" si="20"/>
        <v>10.984491551739591</v>
      </c>
      <c r="AS217" s="55">
        <v>0</v>
      </c>
      <c r="AT217" s="55"/>
      <c r="AU217" s="55"/>
      <c r="AV217" s="55"/>
      <c r="AW217" s="59">
        <f t="shared" si="21"/>
        <v>10.984491551739591</v>
      </c>
      <c r="AX217" s="55"/>
      <c r="AY217" s="55"/>
      <c r="AZ217" s="55"/>
      <c r="BA217" s="55"/>
      <c r="BB217" s="55"/>
      <c r="BC217" s="55"/>
      <c r="BD217" s="55"/>
      <c r="BE217" s="55"/>
      <c r="BF217" s="59">
        <f t="shared" si="22"/>
        <v>0</v>
      </c>
      <c r="BG217" s="55"/>
      <c r="BH217" s="55"/>
      <c r="BI217" s="55"/>
      <c r="BJ217" s="55"/>
      <c r="BK217" s="59">
        <f t="shared" si="23"/>
        <v>0</v>
      </c>
      <c r="BL217" s="55"/>
      <c r="BM217" s="23" t="s">
        <v>864</v>
      </c>
      <c r="BN217" s="23" t="s">
        <v>1316</v>
      </c>
      <c r="BO217" s="23" t="s">
        <v>571</v>
      </c>
      <c r="BP217" s="23" t="s">
        <v>403</v>
      </c>
      <c r="BQ217" s="23" t="s">
        <v>412</v>
      </c>
      <c r="BR217" s="23"/>
      <c r="BS217" s="57"/>
      <c r="BT217" s="135" t="s">
        <v>1240</v>
      </c>
      <c r="BU217" s="58">
        <v>0.77918892447079924</v>
      </c>
      <c r="BV217" s="57">
        <v>75000</v>
      </c>
      <c r="BW217" s="57">
        <v>75000</v>
      </c>
      <c r="BX217" s="57">
        <v>75000</v>
      </c>
      <c r="BY217" s="57">
        <v>75000</v>
      </c>
      <c r="BZ217" s="57">
        <v>75000</v>
      </c>
      <c r="CA217" s="57">
        <v>75000</v>
      </c>
      <c r="CB217" s="67">
        <v>450000</v>
      </c>
      <c r="CC217" s="134"/>
      <c r="CD217" s="134"/>
      <c r="CE217" s="57"/>
      <c r="CF217" s="57"/>
      <c r="CG217" s="57"/>
      <c r="CH217" s="57"/>
      <c r="CI217" s="57"/>
      <c r="CJ217" s="57"/>
      <c r="CK217" s="67"/>
      <c r="CL217" s="23"/>
      <c r="CM217" s="23"/>
      <c r="CN217" s="23"/>
      <c r="CO217" s="23"/>
      <c r="CP217" s="23"/>
      <c r="CQ217" s="23"/>
      <c r="CR217" s="57"/>
      <c r="CS217" s="134"/>
      <c r="CT217" s="58"/>
      <c r="CU217" s="57"/>
      <c r="CV217" s="57"/>
      <c r="CW217" s="57"/>
      <c r="CX217" s="57"/>
      <c r="CY217" s="57"/>
      <c r="CZ217" s="57"/>
      <c r="DA217" s="67"/>
      <c r="DB217" s="23"/>
      <c r="DC217" s="23"/>
      <c r="DD217" s="57"/>
      <c r="DE217" s="57"/>
      <c r="DF217" s="57"/>
      <c r="DG217" s="57"/>
      <c r="DH217" s="57"/>
      <c r="DI217" s="57"/>
      <c r="DJ217" s="67"/>
      <c r="DK217" s="23" t="s">
        <v>849</v>
      </c>
      <c r="DL217" s="55">
        <v>0</v>
      </c>
      <c r="DM217" s="55">
        <v>0</v>
      </c>
      <c r="DN217" s="55">
        <v>0</v>
      </c>
      <c r="DO217" s="59">
        <v>0</v>
      </c>
      <c r="DP217" s="23" t="s">
        <v>849</v>
      </c>
      <c r="DQ217" s="57"/>
      <c r="DR217" s="57"/>
      <c r="DS217" s="57"/>
      <c r="DT217" s="23" t="s">
        <v>854</v>
      </c>
      <c r="DU217" s="57"/>
      <c r="DV217" s="23" t="s">
        <v>849</v>
      </c>
      <c r="DW217" s="23" t="s">
        <v>854</v>
      </c>
      <c r="DX217" s="57"/>
      <c r="DY217" s="23" t="s">
        <v>849</v>
      </c>
      <c r="DZ217" s="23" t="s">
        <v>854</v>
      </c>
      <c r="EA217" s="56"/>
      <c r="EB217" s="57"/>
      <c r="EC217" s="57"/>
      <c r="ED217" s="23"/>
      <c r="EE217" s="57"/>
      <c r="EF217" s="57"/>
      <c r="EG217" s="57"/>
      <c r="EH217" s="23">
        <v>576</v>
      </c>
      <c r="EI217" s="23" t="s">
        <v>410</v>
      </c>
      <c r="EJ217" s="23"/>
      <c r="EK217" s="23" t="s">
        <v>411</v>
      </c>
    </row>
    <row r="218" spans="2:141" s="127" customFormat="1" ht="29.1">
      <c r="B218" s="132" t="s">
        <v>1317</v>
      </c>
      <c r="C218" s="23" t="s">
        <v>1318</v>
      </c>
      <c r="D218" s="23" t="s">
        <v>159</v>
      </c>
      <c r="E218" s="23" t="s">
        <v>846</v>
      </c>
      <c r="F218" s="23" t="s">
        <v>847</v>
      </c>
      <c r="G218" s="23"/>
      <c r="H218" s="23" t="s">
        <v>848</v>
      </c>
      <c r="I218" s="58">
        <v>0</v>
      </c>
      <c r="J218" s="58">
        <v>0</v>
      </c>
      <c r="K218" s="58">
        <v>1</v>
      </c>
      <c r="L218" s="58">
        <v>0</v>
      </c>
      <c r="M218" s="176"/>
      <c r="N218" s="23" t="s">
        <v>849</v>
      </c>
      <c r="O218" s="23" t="s">
        <v>850</v>
      </c>
      <c r="P218" s="23" t="s">
        <v>851</v>
      </c>
      <c r="Q218" s="56">
        <v>46173</v>
      </c>
      <c r="R218" s="133">
        <v>46265</v>
      </c>
      <c r="S218" s="133">
        <v>46538</v>
      </c>
      <c r="T218" s="133" t="s">
        <v>848</v>
      </c>
      <c r="U218" s="133">
        <v>46660</v>
      </c>
      <c r="V218" s="133" t="s">
        <v>848</v>
      </c>
      <c r="W218" s="55">
        <v>0</v>
      </c>
      <c r="X218" s="55">
        <v>2.838341604752374E-2</v>
      </c>
      <c r="Y218" s="55">
        <v>4.0399697831604704E-4</v>
      </c>
      <c r="Z218" s="55">
        <v>9.901888168831553E-5</v>
      </c>
      <c r="AA218" s="55">
        <v>0</v>
      </c>
      <c r="AB218" s="55">
        <v>0</v>
      </c>
      <c r="AC218" s="55">
        <v>0</v>
      </c>
      <c r="AD218" s="59">
        <f t="shared" si="18"/>
        <v>2.8886431907528102E-2</v>
      </c>
      <c r="AE218" s="55">
        <v>0</v>
      </c>
      <c r="AF218" s="55"/>
      <c r="AG218" s="55"/>
      <c r="AH218" s="55"/>
      <c r="AI218" s="59">
        <f t="shared" si="19"/>
        <v>2.8886431907528102E-2</v>
      </c>
      <c r="AJ218" s="55">
        <v>0</v>
      </c>
      <c r="AK218" s="55">
        <v>0</v>
      </c>
      <c r="AL218" s="55">
        <v>3.1116199406127424E-2</v>
      </c>
      <c r="AM218" s="55">
        <v>4.5175209094004784E-4</v>
      </c>
      <c r="AN218" s="55">
        <v>1.1293803922081036E-4</v>
      </c>
      <c r="AO218" s="55">
        <v>0</v>
      </c>
      <c r="AP218" s="55">
        <v>0</v>
      </c>
      <c r="AQ218" s="55">
        <v>0</v>
      </c>
      <c r="AR218" s="59">
        <f t="shared" si="20"/>
        <v>3.1680889536288281E-2</v>
      </c>
      <c r="AS218" s="55">
        <v>0</v>
      </c>
      <c r="AT218" s="55"/>
      <c r="AU218" s="55"/>
      <c r="AV218" s="55"/>
      <c r="AW218" s="59">
        <f t="shared" si="21"/>
        <v>3.1680889536288281E-2</v>
      </c>
      <c r="AX218" s="55"/>
      <c r="AY218" s="55"/>
      <c r="AZ218" s="55"/>
      <c r="BA218" s="55"/>
      <c r="BB218" s="55"/>
      <c r="BC218" s="55"/>
      <c r="BD218" s="55"/>
      <c r="BE218" s="55"/>
      <c r="BF218" s="59">
        <f t="shared" si="22"/>
        <v>0</v>
      </c>
      <c r="BG218" s="55"/>
      <c r="BH218" s="55"/>
      <c r="BI218" s="55"/>
      <c r="BJ218" s="55"/>
      <c r="BK218" s="59">
        <f t="shared" si="23"/>
        <v>0</v>
      </c>
      <c r="BL218" s="55"/>
      <c r="BM218" s="23" t="s">
        <v>852</v>
      </c>
      <c r="BN218" s="23" t="s">
        <v>290</v>
      </c>
      <c r="BO218" s="23" t="s">
        <v>853</v>
      </c>
      <c r="BP218" s="23" t="s">
        <v>853</v>
      </c>
      <c r="BQ218" s="23" t="s">
        <v>853</v>
      </c>
      <c r="BR218" s="23"/>
      <c r="BS218" s="57"/>
      <c r="BT218" s="135" t="s">
        <v>859</v>
      </c>
      <c r="BU218" s="58">
        <v>1</v>
      </c>
      <c r="BV218" s="57">
        <v>1328</v>
      </c>
      <c r="BW218" s="57">
        <v>0</v>
      </c>
      <c r="BX218" s="57">
        <v>0</v>
      </c>
      <c r="BY218" s="57">
        <v>0</v>
      </c>
      <c r="BZ218" s="57">
        <v>0</v>
      </c>
      <c r="CA218" s="57">
        <v>0</v>
      </c>
      <c r="CB218" s="67">
        <v>1328</v>
      </c>
      <c r="CC218" s="134"/>
      <c r="CD218" s="134"/>
      <c r="CE218" s="57"/>
      <c r="CF218" s="57"/>
      <c r="CG218" s="57"/>
      <c r="CH218" s="57"/>
      <c r="CI218" s="57"/>
      <c r="CJ218" s="57"/>
      <c r="CK218" s="67"/>
      <c r="CL218" s="23"/>
      <c r="CM218" s="23"/>
      <c r="CN218" s="23"/>
      <c r="CO218" s="23"/>
      <c r="CP218" s="23"/>
      <c r="CQ218" s="23"/>
      <c r="CR218" s="57"/>
      <c r="CS218" s="134"/>
      <c r="CT218" s="58"/>
      <c r="CU218" s="57"/>
      <c r="CV218" s="57"/>
      <c r="CW218" s="57"/>
      <c r="CX218" s="57"/>
      <c r="CY218" s="57"/>
      <c r="CZ218" s="57"/>
      <c r="DA218" s="67"/>
      <c r="DB218" s="23"/>
      <c r="DC218" s="23"/>
      <c r="DD218" s="57"/>
      <c r="DE218" s="57"/>
      <c r="DF218" s="57"/>
      <c r="DG218" s="57"/>
      <c r="DH218" s="57"/>
      <c r="DI218" s="57"/>
      <c r="DJ218" s="67"/>
      <c r="DK218" s="23" t="s">
        <v>849</v>
      </c>
      <c r="DL218" s="55">
        <v>0</v>
      </c>
      <c r="DM218" s="55">
        <v>0</v>
      </c>
      <c r="DN218" s="55">
        <v>0</v>
      </c>
      <c r="DO218" s="59">
        <v>0</v>
      </c>
      <c r="DP218" s="23" t="s">
        <v>858</v>
      </c>
      <c r="DQ218" s="57"/>
      <c r="DR218" s="57"/>
      <c r="DS218" s="57"/>
      <c r="DT218" s="23" t="s">
        <v>854</v>
      </c>
      <c r="DU218" s="57"/>
      <c r="DV218" s="23" t="s">
        <v>849</v>
      </c>
      <c r="DW218" s="23" t="s">
        <v>854</v>
      </c>
      <c r="DX218" s="57"/>
      <c r="DY218" s="23" t="s">
        <v>849</v>
      </c>
      <c r="DZ218" s="23" t="s">
        <v>854</v>
      </c>
      <c r="EA218" s="56"/>
      <c r="EB218" s="57"/>
      <c r="EC218" s="57"/>
      <c r="ED218" s="23"/>
      <c r="EE218" s="57"/>
      <c r="EF218" s="57"/>
      <c r="EG218" s="57"/>
      <c r="EH218" s="23">
        <v>953</v>
      </c>
      <c r="EI218" s="23"/>
      <c r="EJ218" s="23" t="s">
        <v>860</v>
      </c>
      <c r="EK218" s="23"/>
    </row>
    <row r="219" spans="2:141" s="127" customFormat="1" ht="29.1">
      <c r="B219" s="132" t="s">
        <v>1319</v>
      </c>
      <c r="C219" s="23" t="s">
        <v>1320</v>
      </c>
      <c r="D219" s="23">
        <v>0</v>
      </c>
      <c r="E219" s="23" t="s">
        <v>846</v>
      </c>
      <c r="F219" s="23" t="s">
        <v>847</v>
      </c>
      <c r="G219" s="23"/>
      <c r="H219" s="23" t="s">
        <v>848</v>
      </c>
      <c r="I219" s="58">
        <v>0</v>
      </c>
      <c r="J219" s="58">
        <v>0</v>
      </c>
      <c r="K219" s="58">
        <v>1</v>
      </c>
      <c r="L219" s="58">
        <v>0</v>
      </c>
      <c r="M219" s="176"/>
      <c r="N219" s="23" t="s">
        <v>849</v>
      </c>
      <c r="O219" s="23" t="s">
        <v>850</v>
      </c>
      <c r="P219" s="23" t="s">
        <v>851</v>
      </c>
      <c r="Q219" s="56" t="s">
        <v>848</v>
      </c>
      <c r="R219" s="133" t="s">
        <v>848</v>
      </c>
      <c r="S219" s="133" t="s">
        <v>848</v>
      </c>
      <c r="T219" s="133" t="s">
        <v>848</v>
      </c>
      <c r="U219" s="133" t="s">
        <v>848</v>
      </c>
      <c r="V219" s="133" t="s">
        <v>848</v>
      </c>
      <c r="W219" s="55">
        <v>0</v>
      </c>
      <c r="X219" s="55">
        <v>5.5560100611116106</v>
      </c>
      <c r="Y219" s="55">
        <v>5.5560100611116106</v>
      </c>
      <c r="Z219" s="55">
        <v>5.5560100611116106</v>
      </c>
      <c r="AA219" s="55">
        <v>0</v>
      </c>
      <c r="AB219" s="55">
        <v>0</v>
      </c>
      <c r="AC219" s="55">
        <v>0</v>
      </c>
      <c r="AD219" s="59">
        <f t="shared" si="18"/>
        <v>16.668030183334832</v>
      </c>
      <c r="AE219" s="55">
        <v>0</v>
      </c>
      <c r="AF219" s="55"/>
      <c r="AG219" s="55"/>
      <c r="AH219" s="55"/>
      <c r="AI219" s="59">
        <f t="shared" si="19"/>
        <v>16.668030183334832</v>
      </c>
      <c r="AJ219" s="55">
        <v>0</v>
      </c>
      <c r="AK219" s="55">
        <v>0</v>
      </c>
      <c r="AL219" s="55">
        <v>6.090948202800341</v>
      </c>
      <c r="AM219" s="55">
        <v>6.2127671668563487</v>
      </c>
      <c r="AN219" s="55">
        <v>6.3370225101934761</v>
      </c>
      <c r="AO219" s="55">
        <v>0</v>
      </c>
      <c r="AP219" s="55">
        <v>0</v>
      </c>
      <c r="AQ219" s="55">
        <v>0</v>
      </c>
      <c r="AR219" s="59">
        <f t="shared" si="20"/>
        <v>18.640737879850164</v>
      </c>
      <c r="AS219" s="55">
        <v>0</v>
      </c>
      <c r="AT219" s="55"/>
      <c r="AU219" s="55"/>
      <c r="AV219" s="55"/>
      <c r="AW219" s="59">
        <f t="shared" si="21"/>
        <v>18.640737879850164</v>
      </c>
      <c r="AX219" s="55"/>
      <c r="AY219" s="55"/>
      <c r="AZ219" s="55"/>
      <c r="BA219" s="55"/>
      <c r="BB219" s="55"/>
      <c r="BC219" s="55"/>
      <c r="BD219" s="55"/>
      <c r="BE219" s="55"/>
      <c r="BF219" s="59">
        <f t="shared" si="22"/>
        <v>0</v>
      </c>
      <c r="BG219" s="55"/>
      <c r="BH219" s="55"/>
      <c r="BI219" s="55"/>
      <c r="BJ219" s="55"/>
      <c r="BK219" s="59">
        <f t="shared" si="23"/>
        <v>0</v>
      </c>
      <c r="BL219" s="55"/>
      <c r="BM219" s="23" t="s">
        <v>852</v>
      </c>
      <c r="BN219" s="23" t="s">
        <v>290</v>
      </c>
      <c r="BO219" s="23" t="s">
        <v>853</v>
      </c>
      <c r="BP219" s="23" t="s">
        <v>853</v>
      </c>
      <c r="BQ219" s="23" t="s">
        <v>853</v>
      </c>
      <c r="BR219" s="23"/>
      <c r="BS219" s="57"/>
      <c r="BT219" s="135" t="s">
        <v>859</v>
      </c>
      <c r="BU219" s="58">
        <v>1</v>
      </c>
      <c r="BV219" s="57">
        <v>0</v>
      </c>
      <c r="BW219" s="57">
        <v>0</v>
      </c>
      <c r="BX219" s="57">
        <v>0</v>
      </c>
      <c r="BY219" s="57">
        <v>0</v>
      </c>
      <c r="BZ219" s="57">
        <v>0</v>
      </c>
      <c r="CA219" s="57">
        <v>0</v>
      </c>
      <c r="CB219" s="67">
        <v>0</v>
      </c>
      <c r="CC219" s="134"/>
      <c r="CD219" s="134"/>
      <c r="CE219" s="57"/>
      <c r="CF219" s="57"/>
      <c r="CG219" s="57"/>
      <c r="CH219" s="57"/>
      <c r="CI219" s="57"/>
      <c r="CJ219" s="57"/>
      <c r="CK219" s="67"/>
      <c r="CL219" s="23"/>
      <c r="CM219" s="23"/>
      <c r="CN219" s="23"/>
      <c r="CO219" s="23"/>
      <c r="CP219" s="23"/>
      <c r="CQ219" s="23"/>
      <c r="CR219" s="57"/>
      <c r="CS219" s="134"/>
      <c r="CT219" s="58"/>
      <c r="CU219" s="57"/>
      <c r="CV219" s="57"/>
      <c r="CW219" s="57"/>
      <c r="CX219" s="57"/>
      <c r="CY219" s="57"/>
      <c r="CZ219" s="57"/>
      <c r="DA219" s="67"/>
      <c r="DB219" s="23"/>
      <c r="DC219" s="23"/>
      <c r="DD219" s="57"/>
      <c r="DE219" s="57"/>
      <c r="DF219" s="57"/>
      <c r="DG219" s="57"/>
      <c r="DH219" s="57"/>
      <c r="DI219" s="57"/>
      <c r="DJ219" s="67"/>
      <c r="DK219" s="23" t="s">
        <v>849</v>
      </c>
      <c r="DL219" s="55">
        <v>0</v>
      </c>
      <c r="DM219" s="55">
        <v>0</v>
      </c>
      <c r="DN219" s="55">
        <v>0</v>
      </c>
      <c r="DO219" s="59">
        <v>0</v>
      </c>
      <c r="DP219" s="23" t="s">
        <v>858</v>
      </c>
      <c r="DQ219" s="57"/>
      <c r="DR219" s="57"/>
      <c r="DS219" s="57"/>
      <c r="DT219" s="23" t="s">
        <v>854</v>
      </c>
      <c r="DU219" s="57"/>
      <c r="DV219" s="23" t="s">
        <v>849</v>
      </c>
      <c r="DW219" s="23" t="s">
        <v>854</v>
      </c>
      <c r="DX219" s="57"/>
      <c r="DY219" s="23" t="s">
        <v>849</v>
      </c>
      <c r="DZ219" s="23" t="s">
        <v>854</v>
      </c>
      <c r="EA219" s="56"/>
      <c r="EB219" s="57"/>
      <c r="EC219" s="57"/>
      <c r="ED219" s="23"/>
      <c r="EE219" s="57"/>
      <c r="EF219" s="57"/>
      <c r="EG219" s="57"/>
      <c r="EH219" s="23">
        <v>953</v>
      </c>
      <c r="EI219" s="23"/>
      <c r="EJ219" s="23" t="s">
        <v>860</v>
      </c>
      <c r="EK219" s="23"/>
    </row>
    <row r="220" spans="2:141" s="127" customFormat="1">
      <c r="B220" s="132" t="s">
        <v>1321</v>
      </c>
      <c r="C220" s="23" t="s">
        <v>1322</v>
      </c>
      <c r="D220" s="23" t="s">
        <v>155</v>
      </c>
      <c r="E220" s="23" t="s">
        <v>846</v>
      </c>
      <c r="F220" s="23" t="s">
        <v>847</v>
      </c>
      <c r="G220" s="23"/>
      <c r="H220" s="23" t="s">
        <v>848</v>
      </c>
      <c r="I220" s="58">
        <v>0.5</v>
      </c>
      <c r="J220" s="58">
        <v>0.5</v>
      </c>
      <c r="K220" s="58">
        <v>0</v>
      </c>
      <c r="L220" s="58">
        <v>0</v>
      </c>
      <c r="M220" s="176"/>
      <c r="N220" s="23" t="s">
        <v>849</v>
      </c>
      <c r="O220" s="23" t="s">
        <v>850</v>
      </c>
      <c r="P220" s="23" t="s">
        <v>851</v>
      </c>
      <c r="Q220" s="56" t="s">
        <v>848</v>
      </c>
      <c r="R220" s="133" t="s">
        <v>848</v>
      </c>
      <c r="S220" s="133" t="s">
        <v>848</v>
      </c>
      <c r="T220" s="133" t="s">
        <v>848</v>
      </c>
      <c r="U220" s="133" t="s">
        <v>848</v>
      </c>
      <c r="V220" s="133" t="s">
        <v>848</v>
      </c>
      <c r="W220" s="55">
        <v>0</v>
      </c>
      <c r="X220" s="55">
        <v>2.9869170065261548E-4</v>
      </c>
      <c r="Y220" s="55">
        <v>3.1162317495930759E-4</v>
      </c>
      <c r="Z220" s="55">
        <v>3.3647189029373573E-4</v>
      </c>
      <c r="AA220" s="55">
        <v>3.6208128058738101E-4</v>
      </c>
      <c r="AB220" s="55">
        <v>3.8591576264285286E-4</v>
      </c>
      <c r="AC220" s="55">
        <v>4.1101803629702E-4</v>
      </c>
      <c r="AD220" s="59">
        <f t="shared" si="18"/>
        <v>2.1058018454329125E-3</v>
      </c>
      <c r="AE220" s="55">
        <v>0</v>
      </c>
      <c r="AF220" s="55"/>
      <c r="AG220" s="55"/>
      <c r="AH220" s="55"/>
      <c r="AI220" s="59">
        <f t="shared" si="19"/>
        <v>2.1058018454329125E-3</v>
      </c>
      <c r="AJ220" s="55">
        <v>0</v>
      </c>
      <c r="AK220" s="55">
        <v>0</v>
      </c>
      <c r="AL220" s="55">
        <v>3.2745003289598592E-4</v>
      </c>
      <c r="AM220" s="55">
        <v>3.4845909358043297E-4</v>
      </c>
      <c r="AN220" s="55">
        <v>3.8376999310403516E-4</v>
      </c>
      <c r="AO220" s="55">
        <v>4.2123890064477273E-4</v>
      </c>
      <c r="AP220" s="55">
        <v>4.5794686198667446E-4</v>
      </c>
      <c r="AQ220" s="55">
        <v>4.9748915936005732E-4</v>
      </c>
      <c r="AR220" s="59">
        <f t="shared" si="20"/>
        <v>2.4363540415719585E-3</v>
      </c>
      <c r="AS220" s="55">
        <v>0</v>
      </c>
      <c r="AT220" s="55"/>
      <c r="AU220" s="55"/>
      <c r="AV220" s="55"/>
      <c r="AW220" s="59">
        <f t="shared" si="21"/>
        <v>2.4363540415719585E-3</v>
      </c>
      <c r="AX220" s="55"/>
      <c r="AY220" s="55"/>
      <c r="AZ220" s="55"/>
      <c r="BA220" s="55"/>
      <c r="BB220" s="55"/>
      <c r="BC220" s="55"/>
      <c r="BD220" s="55"/>
      <c r="BE220" s="55"/>
      <c r="BF220" s="59">
        <f t="shared" si="22"/>
        <v>0</v>
      </c>
      <c r="BG220" s="55"/>
      <c r="BH220" s="55"/>
      <c r="BI220" s="55"/>
      <c r="BJ220" s="55"/>
      <c r="BK220" s="59">
        <f t="shared" si="23"/>
        <v>0</v>
      </c>
      <c r="BL220" s="55"/>
      <c r="BM220" s="23" t="s">
        <v>864</v>
      </c>
      <c r="BN220" s="23" t="s">
        <v>168</v>
      </c>
      <c r="BO220" s="23" t="s">
        <v>569</v>
      </c>
      <c r="BP220" s="23" t="s">
        <v>386</v>
      </c>
      <c r="BQ220" s="23" t="s">
        <v>358</v>
      </c>
      <c r="BR220" s="23"/>
      <c r="BS220" s="57"/>
      <c r="BT220" s="135" t="s">
        <v>154</v>
      </c>
      <c r="BU220" s="58">
        <v>0.5</v>
      </c>
      <c r="BV220" s="57">
        <v>0</v>
      </c>
      <c r="BW220" s="57">
        <v>0</v>
      </c>
      <c r="BX220" s="57">
        <v>0</v>
      </c>
      <c r="BY220" s="57">
        <v>0</v>
      </c>
      <c r="BZ220" s="57">
        <v>0</v>
      </c>
      <c r="CA220" s="57">
        <v>0</v>
      </c>
      <c r="CB220" s="67">
        <v>0</v>
      </c>
      <c r="CC220" s="134"/>
      <c r="CD220" s="134"/>
      <c r="CE220" s="57"/>
      <c r="CF220" s="57"/>
      <c r="CG220" s="57"/>
      <c r="CH220" s="57"/>
      <c r="CI220" s="57"/>
      <c r="CJ220" s="57"/>
      <c r="CK220" s="67"/>
      <c r="CL220" s="23"/>
      <c r="CM220" s="23"/>
      <c r="CN220" s="23"/>
      <c r="CO220" s="23"/>
      <c r="CP220" s="23"/>
      <c r="CQ220" s="23"/>
      <c r="CR220" s="57"/>
      <c r="CS220" s="134"/>
      <c r="CT220" s="58"/>
      <c r="CU220" s="57"/>
      <c r="CV220" s="57"/>
      <c r="CW220" s="57"/>
      <c r="CX220" s="57"/>
      <c r="CY220" s="57"/>
      <c r="CZ220" s="57"/>
      <c r="DA220" s="67"/>
      <c r="DB220" s="23"/>
      <c r="DC220" s="23"/>
      <c r="DD220" s="57"/>
      <c r="DE220" s="57"/>
      <c r="DF220" s="57"/>
      <c r="DG220" s="57"/>
      <c r="DH220" s="57"/>
      <c r="DI220" s="57"/>
      <c r="DJ220" s="67"/>
      <c r="DK220" s="23" t="s">
        <v>849</v>
      </c>
      <c r="DL220" s="55">
        <v>0</v>
      </c>
      <c r="DM220" s="55">
        <v>0</v>
      </c>
      <c r="DN220" s="55">
        <v>0</v>
      </c>
      <c r="DO220" s="59">
        <v>0</v>
      </c>
      <c r="DP220" s="23" t="s">
        <v>849</v>
      </c>
      <c r="DQ220" s="57"/>
      <c r="DR220" s="57"/>
      <c r="DS220" s="57"/>
      <c r="DT220" s="23" t="s">
        <v>854</v>
      </c>
      <c r="DU220" s="57"/>
      <c r="DV220" s="23" t="s">
        <v>849</v>
      </c>
      <c r="DW220" s="23" t="s">
        <v>854</v>
      </c>
      <c r="DX220" s="57"/>
      <c r="DY220" s="23" t="s">
        <v>849</v>
      </c>
      <c r="DZ220" s="23" t="s">
        <v>854</v>
      </c>
      <c r="EA220" s="56"/>
      <c r="EB220" s="57"/>
      <c r="EC220" s="57"/>
      <c r="ED220" s="23"/>
      <c r="EE220" s="57"/>
      <c r="EF220" s="57"/>
      <c r="EG220" s="57"/>
      <c r="EH220" s="23">
        <v>2428</v>
      </c>
      <c r="EI220" s="23" t="s">
        <v>387</v>
      </c>
      <c r="EJ220" s="23" t="s">
        <v>1323</v>
      </c>
      <c r="EK220" s="23" t="s">
        <v>388</v>
      </c>
    </row>
    <row r="221" spans="2:141" s="127" customFormat="1" ht="29.1">
      <c r="B221" s="132" t="s">
        <v>1324</v>
      </c>
      <c r="C221" s="23" t="s">
        <v>1325</v>
      </c>
      <c r="D221" s="23" t="s">
        <v>159</v>
      </c>
      <c r="E221" s="23" t="s">
        <v>846</v>
      </c>
      <c r="F221" s="23" t="s">
        <v>847</v>
      </c>
      <c r="G221" s="23"/>
      <c r="H221" s="23" t="s">
        <v>848</v>
      </c>
      <c r="I221" s="58">
        <v>0</v>
      </c>
      <c r="J221" s="58">
        <v>0</v>
      </c>
      <c r="K221" s="58">
        <v>1</v>
      </c>
      <c r="L221" s="58">
        <v>0</v>
      </c>
      <c r="M221" s="176"/>
      <c r="N221" s="23" t="s">
        <v>849</v>
      </c>
      <c r="O221" s="23" t="s">
        <v>850</v>
      </c>
      <c r="P221" s="23" t="s">
        <v>851</v>
      </c>
      <c r="Q221" s="56">
        <v>46295</v>
      </c>
      <c r="R221" s="133">
        <v>46395</v>
      </c>
      <c r="S221" s="133">
        <v>46599</v>
      </c>
      <c r="T221" s="133" t="s">
        <v>848</v>
      </c>
      <c r="U221" s="133">
        <v>46783</v>
      </c>
      <c r="V221" s="133" t="s">
        <v>848</v>
      </c>
      <c r="W221" s="55">
        <v>0</v>
      </c>
      <c r="X221" s="55">
        <v>4.6973463802511004</v>
      </c>
      <c r="Y221" s="55">
        <v>4.0399697831604704E-4</v>
      </c>
      <c r="Z221" s="55">
        <v>3.3006343039672169E-4</v>
      </c>
      <c r="AA221" s="55">
        <v>0</v>
      </c>
      <c r="AB221" s="55">
        <v>0</v>
      </c>
      <c r="AC221" s="55">
        <v>0</v>
      </c>
      <c r="AD221" s="59">
        <f t="shared" si="18"/>
        <v>4.6980804406598136</v>
      </c>
      <c r="AE221" s="55">
        <v>0</v>
      </c>
      <c r="AF221" s="55"/>
      <c r="AG221" s="55"/>
      <c r="AH221" s="55"/>
      <c r="AI221" s="59">
        <f t="shared" si="19"/>
        <v>4.6980804406598136</v>
      </c>
      <c r="AJ221" s="55">
        <v>0</v>
      </c>
      <c r="AK221" s="55">
        <v>0</v>
      </c>
      <c r="AL221" s="55">
        <v>5.1496115338201465</v>
      </c>
      <c r="AM221" s="55">
        <v>4.5175209094004784E-4</v>
      </c>
      <c r="AN221" s="55">
        <v>3.7646069125318057E-4</v>
      </c>
      <c r="AO221" s="55">
        <v>0</v>
      </c>
      <c r="AP221" s="55">
        <v>0</v>
      </c>
      <c r="AQ221" s="55">
        <v>0</v>
      </c>
      <c r="AR221" s="59">
        <f t="shared" si="20"/>
        <v>5.1504397466023395</v>
      </c>
      <c r="AS221" s="55">
        <v>0</v>
      </c>
      <c r="AT221" s="55"/>
      <c r="AU221" s="55"/>
      <c r="AV221" s="55"/>
      <c r="AW221" s="59">
        <f t="shared" si="21"/>
        <v>5.1504397466023395</v>
      </c>
      <c r="AX221" s="55"/>
      <c r="AY221" s="55"/>
      <c r="AZ221" s="55"/>
      <c r="BA221" s="55"/>
      <c r="BB221" s="55"/>
      <c r="BC221" s="55"/>
      <c r="BD221" s="55"/>
      <c r="BE221" s="55"/>
      <c r="BF221" s="59">
        <f t="shared" si="22"/>
        <v>0</v>
      </c>
      <c r="BG221" s="55"/>
      <c r="BH221" s="55"/>
      <c r="BI221" s="55"/>
      <c r="BJ221" s="55"/>
      <c r="BK221" s="59">
        <f t="shared" si="23"/>
        <v>0</v>
      </c>
      <c r="BL221" s="55"/>
      <c r="BM221" s="23" t="s">
        <v>852</v>
      </c>
      <c r="BN221" s="23" t="s">
        <v>290</v>
      </c>
      <c r="BO221" s="23" t="s">
        <v>853</v>
      </c>
      <c r="BP221" s="23" t="s">
        <v>853</v>
      </c>
      <c r="BQ221" s="23" t="s">
        <v>853</v>
      </c>
      <c r="BR221" s="23"/>
      <c r="BS221" s="57"/>
      <c r="BT221" s="135" t="s">
        <v>859</v>
      </c>
      <c r="BU221" s="58">
        <v>1</v>
      </c>
      <c r="BV221" s="57">
        <v>68128</v>
      </c>
      <c r="BW221" s="57">
        <v>0</v>
      </c>
      <c r="BX221" s="57">
        <v>0</v>
      </c>
      <c r="BY221" s="57">
        <v>0</v>
      </c>
      <c r="BZ221" s="57">
        <v>0</v>
      </c>
      <c r="CA221" s="57">
        <v>0</v>
      </c>
      <c r="CB221" s="67">
        <v>68128</v>
      </c>
      <c r="CC221" s="134"/>
      <c r="CD221" s="134"/>
      <c r="CE221" s="57"/>
      <c r="CF221" s="57"/>
      <c r="CG221" s="57"/>
      <c r="CH221" s="57"/>
      <c r="CI221" s="57"/>
      <c r="CJ221" s="57"/>
      <c r="CK221" s="67"/>
      <c r="CL221" s="23"/>
      <c r="CM221" s="23"/>
      <c r="CN221" s="23"/>
      <c r="CO221" s="23"/>
      <c r="CP221" s="23"/>
      <c r="CQ221" s="23"/>
      <c r="CR221" s="57"/>
      <c r="CS221" s="134"/>
      <c r="CT221" s="58"/>
      <c r="CU221" s="57"/>
      <c r="CV221" s="57"/>
      <c r="CW221" s="57"/>
      <c r="CX221" s="57"/>
      <c r="CY221" s="57"/>
      <c r="CZ221" s="57"/>
      <c r="DA221" s="67"/>
      <c r="DB221" s="23"/>
      <c r="DC221" s="23"/>
      <c r="DD221" s="57"/>
      <c r="DE221" s="57"/>
      <c r="DF221" s="57"/>
      <c r="DG221" s="57"/>
      <c r="DH221" s="57"/>
      <c r="DI221" s="57"/>
      <c r="DJ221" s="67"/>
      <c r="DK221" s="23" t="s">
        <v>849</v>
      </c>
      <c r="DL221" s="55">
        <v>0</v>
      </c>
      <c r="DM221" s="55">
        <v>0</v>
      </c>
      <c r="DN221" s="55">
        <v>0</v>
      </c>
      <c r="DO221" s="59">
        <v>0</v>
      </c>
      <c r="DP221" s="23" t="s">
        <v>858</v>
      </c>
      <c r="DQ221" s="57"/>
      <c r="DR221" s="57"/>
      <c r="DS221" s="57"/>
      <c r="DT221" s="23" t="s">
        <v>854</v>
      </c>
      <c r="DU221" s="57"/>
      <c r="DV221" s="23" t="s">
        <v>849</v>
      </c>
      <c r="DW221" s="23" t="s">
        <v>854</v>
      </c>
      <c r="DX221" s="57"/>
      <c r="DY221" s="23" t="s">
        <v>849</v>
      </c>
      <c r="DZ221" s="23" t="s">
        <v>854</v>
      </c>
      <c r="EA221" s="56"/>
      <c r="EB221" s="57"/>
      <c r="EC221" s="57"/>
      <c r="ED221" s="23"/>
      <c r="EE221" s="57"/>
      <c r="EF221" s="57"/>
      <c r="EG221" s="57"/>
      <c r="EH221" s="23">
        <v>953</v>
      </c>
      <c r="EI221" s="23"/>
      <c r="EJ221" s="23" t="s">
        <v>860</v>
      </c>
      <c r="EK221" s="23"/>
    </row>
    <row r="222" spans="2:141" s="127" customFormat="1" ht="29.1">
      <c r="B222" s="132" t="s">
        <v>1326</v>
      </c>
      <c r="C222" s="23" t="s">
        <v>1327</v>
      </c>
      <c r="D222" s="23" t="s">
        <v>159</v>
      </c>
      <c r="E222" s="23" t="s">
        <v>846</v>
      </c>
      <c r="F222" s="23" t="s">
        <v>847</v>
      </c>
      <c r="G222" s="23"/>
      <c r="H222" s="23" t="s">
        <v>848</v>
      </c>
      <c r="I222" s="58">
        <v>0</v>
      </c>
      <c r="J222" s="58">
        <v>0</v>
      </c>
      <c r="K222" s="58">
        <v>1</v>
      </c>
      <c r="L222" s="58">
        <v>0</v>
      </c>
      <c r="M222" s="176"/>
      <c r="N222" s="23" t="s">
        <v>849</v>
      </c>
      <c r="O222" s="23" t="s">
        <v>850</v>
      </c>
      <c r="P222" s="23" t="s">
        <v>863</v>
      </c>
      <c r="Q222" s="56">
        <v>46053</v>
      </c>
      <c r="R222" s="133">
        <v>46507</v>
      </c>
      <c r="S222" s="133">
        <v>46721</v>
      </c>
      <c r="T222" s="133" t="s">
        <v>848</v>
      </c>
      <c r="U222" s="133">
        <v>46783</v>
      </c>
      <c r="V222" s="133" t="s">
        <v>848</v>
      </c>
      <c r="W222" s="55">
        <v>0</v>
      </c>
      <c r="X222" s="55">
        <v>3.7269571733139992</v>
      </c>
      <c r="Y222" s="55">
        <v>4.0399697831604704E-4</v>
      </c>
      <c r="Z222" s="55">
        <v>3.3006343039672169E-4</v>
      </c>
      <c r="AA222" s="55">
        <v>0</v>
      </c>
      <c r="AB222" s="55">
        <v>0</v>
      </c>
      <c r="AC222" s="55">
        <v>0</v>
      </c>
      <c r="AD222" s="59">
        <f t="shared" si="18"/>
        <v>3.7276912337227119</v>
      </c>
      <c r="AE222" s="55">
        <v>0</v>
      </c>
      <c r="AF222" s="55"/>
      <c r="AG222" s="55"/>
      <c r="AH222" s="55"/>
      <c r="AI222" s="59">
        <f t="shared" si="19"/>
        <v>3.7276912337227119</v>
      </c>
      <c r="AJ222" s="55">
        <v>0</v>
      </c>
      <c r="AK222" s="55">
        <v>0</v>
      </c>
      <c r="AL222" s="55">
        <v>4.0857922946541487</v>
      </c>
      <c r="AM222" s="55">
        <v>4.5175209094004784E-4</v>
      </c>
      <c r="AN222" s="55">
        <v>3.7646069125318057E-4</v>
      </c>
      <c r="AO222" s="55">
        <v>0</v>
      </c>
      <c r="AP222" s="55">
        <v>0</v>
      </c>
      <c r="AQ222" s="55">
        <v>0</v>
      </c>
      <c r="AR222" s="59">
        <f t="shared" si="20"/>
        <v>4.0866205074363418</v>
      </c>
      <c r="AS222" s="55">
        <v>0</v>
      </c>
      <c r="AT222" s="55"/>
      <c r="AU222" s="55"/>
      <c r="AV222" s="55"/>
      <c r="AW222" s="59">
        <f t="shared" si="21"/>
        <v>4.0866205074363418</v>
      </c>
      <c r="AX222" s="55"/>
      <c r="AY222" s="55"/>
      <c r="AZ222" s="55"/>
      <c r="BA222" s="55"/>
      <c r="BB222" s="55"/>
      <c r="BC222" s="55"/>
      <c r="BD222" s="55"/>
      <c r="BE222" s="55"/>
      <c r="BF222" s="59">
        <f t="shared" si="22"/>
        <v>0</v>
      </c>
      <c r="BG222" s="55"/>
      <c r="BH222" s="55"/>
      <c r="BI222" s="55"/>
      <c r="BJ222" s="55"/>
      <c r="BK222" s="59">
        <f t="shared" si="23"/>
        <v>0</v>
      </c>
      <c r="BL222" s="55"/>
      <c r="BM222" s="23" t="s">
        <v>852</v>
      </c>
      <c r="BN222" s="23" t="s">
        <v>290</v>
      </c>
      <c r="BO222" s="23" t="s">
        <v>853</v>
      </c>
      <c r="BP222" s="23" t="s">
        <v>853</v>
      </c>
      <c r="BQ222" s="23" t="s">
        <v>853</v>
      </c>
      <c r="BR222" s="23"/>
      <c r="BS222" s="57"/>
      <c r="BT222" s="135" t="s">
        <v>859</v>
      </c>
      <c r="BU222" s="58">
        <v>1</v>
      </c>
      <c r="BV222" s="57">
        <v>44335</v>
      </c>
      <c r="BW222" s="57">
        <v>0</v>
      </c>
      <c r="BX222" s="57">
        <v>0</v>
      </c>
      <c r="BY222" s="57">
        <v>0</v>
      </c>
      <c r="BZ222" s="57">
        <v>0</v>
      </c>
      <c r="CA222" s="57">
        <v>0</v>
      </c>
      <c r="CB222" s="67">
        <v>44335</v>
      </c>
      <c r="CC222" s="134"/>
      <c r="CD222" s="134"/>
      <c r="CE222" s="57"/>
      <c r="CF222" s="57"/>
      <c r="CG222" s="57"/>
      <c r="CH222" s="57"/>
      <c r="CI222" s="57"/>
      <c r="CJ222" s="57"/>
      <c r="CK222" s="67"/>
      <c r="CL222" s="23"/>
      <c r="CM222" s="23"/>
      <c r="CN222" s="23"/>
      <c r="CO222" s="23"/>
      <c r="CP222" s="23"/>
      <c r="CQ222" s="23"/>
      <c r="CR222" s="57"/>
      <c r="CS222" s="134"/>
      <c r="CT222" s="58"/>
      <c r="CU222" s="57"/>
      <c r="CV222" s="57"/>
      <c r="CW222" s="57"/>
      <c r="CX222" s="57"/>
      <c r="CY222" s="57"/>
      <c r="CZ222" s="57"/>
      <c r="DA222" s="67"/>
      <c r="DB222" s="23"/>
      <c r="DC222" s="23"/>
      <c r="DD222" s="57"/>
      <c r="DE222" s="57"/>
      <c r="DF222" s="57"/>
      <c r="DG222" s="57"/>
      <c r="DH222" s="57"/>
      <c r="DI222" s="57"/>
      <c r="DJ222" s="67"/>
      <c r="DK222" s="23" t="s">
        <v>849</v>
      </c>
      <c r="DL222" s="55">
        <v>0</v>
      </c>
      <c r="DM222" s="55">
        <v>0</v>
      </c>
      <c r="DN222" s="55">
        <v>0</v>
      </c>
      <c r="DO222" s="59">
        <v>0</v>
      </c>
      <c r="DP222" s="23" t="s">
        <v>858</v>
      </c>
      <c r="DQ222" s="57"/>
      <c r="DR222" s="57"/>
      <c r="DS222" s="57"/>
      <c r="DT222" s="23" t="s">
        <v>854</v>
      </c>
      <c r="DU222" s="57"/>
      <c r="DV222" s="23" t="s">
        <v>849</v>
      </c>
      <c r="DW222" s="23" t="s">
        <v>854</v>
      </c>
      <c r="DX222" s="57"/>
      <c r="DY222" s="23" t="s">
        <v>849</v>
      </c>
      <c r="DZ222" s="23" t="s">
        <v>854</v>
      </c>
      <c r="EA222" s="56"/>
      <c r="EB222" s="57"/>
      <c r="EC222" s="57"/>
      <c r="ED222" s="23"/>
      <c r="EE222" s="57"/>
      <c r="EF222" s="57"/>
      <c r="EG222" s="57"/>
      <c r="EH222" s="23">
        <v>953</v>
      </c>
      <c r="EI222" s="23"/>
      <c r="EJ222" s="23" t="s">
        <v>860</v>
      </c>
      <c r="EK222" s="23"/>
    </row>
    <row r="223" spans="2:141" s="127" customFormat="1" ht="29.1">
      <c r="B223" s="132" t="s">
        <v>1328</v>
      </c>
      <c r="C223" s="23" t="s">
        <v>1329</v>
      </c>
      <c r="D223" s="23" t="s">
        <v>159</v>
      </c>
      <c r="E223" s="23" t="s">
        <v>846</v>
      </c>
      <c r="F223" s="23" t="s">
        <v>847</v>
      </c>
      <c r="G223" s="23"/>
      <c r="H223" s="23" t="s">
        <v>848</v>
      </c>
      <c r="I223" s="58">
        <v>0</v>
      </c>
      <c r="J223" s="58">
        <v>0</v>
      </c>
      <c r="K223" s="58">
        <v>0</v>
      </c>
      <c r="L223" s="58">
        <v>1</v>
      </c>
      <c r="M223" s="176"/>
      <c r="N223" s="23" t="s">
        <v>849</v>
      </c>
      <c r="O223" s="23" t="s">
        <v>850</v>
      </c>
      <c r="P223" s="23" t="s">
        <v>851</v>
      </c>
      <c r="Q223" s="56" t="s">
        <v>848</v>
      </c>
      <c r="R223" s="133" t="s">
        <v>848</v>
      </c>
      <c r="S223" s="133" t="s">
        <v>848</v>
      </c>
      <c r="T223" s="133" t="s">
        <v>848</v>
      </c>
      <c r="U223" s="133" t="s">
        <v>848</v>
      </c>
      <c r="V223" s="133" t="s">
        <v>848</v>
      </c>
      <c r="W223" s="55">
        <v>0</v>
      </c>
      <c r="X223" s="55">
        <v>0</v>
      </c>
      <c r="Y223" s="55">
        <v>0</v>
      </c>
      <c r="Z223" s="55">
        <v>4.7552239509102892</v>
      </c>
      <c r="AA223" s="55">
        <v>9.5104479018205783</v>
      </c>
      <c r="AB223" s="55">
        <v>14.265671852730867</v>
      </c>
      <c r="AC223" s="55">
        <v>19.020895803641157</v>
      </c>
      <c r="AD223" s="59">
        <f t="shared" si="18"/>
        <v>47.55223950910289</v>
      </c>
      <c r="AE223" s="55">
        <v>0</v>
      </c>
      <c r="AF223" s="55"/>
      <c r="AG223" s="55"/>
      <c r="AH223" s="55"/>
      <c r="AI223" s="59">
        <f t="shared" si="19"/>
        <v>47.55223950910289</v>
      </c>
      <c r="AJ223" s="55">
        <v>0</v>
      </c>
      <c r="AK223" s="55">
        <v>0</v>
      </c>
      <c r="AL223" s="55">
        <v>0</v>
      </c>
      <c r="AM223" s="55">
        <v>0</v>
      </c>
      <c r="AN223" s="55">
        <v>5.4236693034174692</v>
      </c>
      <c r="AO223" s="55">
        <v>11.064285378971636</v>
      </c>
      <c r="AP223" s="55">
        <v>16.928356629826606</v>
      </c>
      <c r="AQ223" s="55">
        <v>23.022565016564183</v>
      </c>
      <c r="AR223" s="59">
        <f t="shared" si="20"/>
        <v>56.438876328779898</v>
      </c>
      <c r="AS223" s="55">
        <v>0</v>
      </c>
      <c r="AT223" s="55"/>
      <c r="AU223" s="55"/>
      <c r="AV223" s="55"/>
      <c r="AW223" s="59">
        <f t="shared" si="21"/>
        <v>56.438876328779898</v>
      </c>
      <c r="AX223" s="55"/>
      <c r="AY223" s="55"/>
      <c r="AZ223" s="55"/>
      <c r="BA223" s="55"/>
      <c r="BB223" s="55"/>
      <c r="BC223" s="55"/>
      <c r="BD223" s="55"/>
      <c r="BE223" s="55"/>
      <c r="BF223" s="59">
        <f t="shared" si="22"/>
        <v>0</v>
      </c>
      <c r="BG223" s="55"/>
      <c r="BH223" s="55"/>
      <c r="BI223" s="55"/>
      <c r="BJ223" s="55"/>
      <c r="BK223" s="59">
        <f t="shared" si="23"/>
        <v>0</v>
      </c>
      <c r="BL223" s="55"/>
      <c r="BM223" s="23" t="s">
        <v>1131</v>
      </c>
      <c r="BN223" s="23" t="s">
        <v>157</v>
      </c>
      <c r="BO223" s="23" t="s">
        <v>853</v>
      </c>
      <c r="BP223" s="23" t="s">
        <v>853</v>
      </c>
      <c r="BQ223" s="23" t="s">
        <v>853</v>
      </c>
      <c r="BR223" s="23"/>
      <c r="BS223" s="57"/>
      <c r="BT223" s="135" t="s">
        <v>859</v>
      </c>
      <c r="BU223" s="58">
        <v>1</v>
      </c>
      <c r="BV223" s="57">
        <v>0</v>
      </c>
      <c r="BW223" s="57">
        <v>0</v>
      </c>
      <c r="BX223" s="57">
        <v>0</v>
      </c>
      <c r="BY223" s="57">
        <v>0</v>
      </c>
      <c r="BZ223" s="57">
        <v>0</v>
      </c>
      <c r="CA223" s="57">
        <v>0</v>
      </c>
      <c r="CB223" s="67">
        <v>0</v>
      </c>
      <c r="CC223" s="134"/>
      <c r="CD223" s="134"/>
      <c r="CE223" s="57"/>
      <c r="CF223" s="57"/>
      <c r="CG223" s="57"/>
      <c r="CH223" s="57"/>
      <c r="CI223" s="57"/>
      <c r="CJ223" s="57"/>
      <c r="CK223" s="67"/>
      <c r="CL223" s="23"/>
      <c r="CM223" s="23"/>
      <c r="CN223" s="23"/>
      <c r="CO223" s="23"/>
      <c r="CP223" s="23"/>
      <c r="CQ223" s="23"/>
      <c r="CR223" s="57"/>
      <c r="CS223" s="134"/>
      <c r="CT223" s="58"/>
      <c r="CU223" s="57"/>
      <c r="CV223" s="57"/>
      <c r="CW223" s="57"/>
      <c r="CX223" s="57"/>
      <c r="CY223" s="57"/>
      <c r="CZ223" s="57"/>
      <c r="DA223" s="67"/>
      <c r="DB223" s="23"/>
      <c r="DC223" s="23"/>
      <c r="DD223" s="57"/>
      <c r="DE223" s="57"/>
      <c r="DF223" s="57"/>
      <c r="DG223" s="57"/>
      <c r="DH223" s="57"/>
      <c r="DI223" s="57"/>
      <c r="DJ223" s="67"/>
      <c r="DK223" s="23" t="s">
        <v>849</v>
      </c>
      <c r="DL223" s="55">
        <v>0</v>
      </c>
      <c r="DM223" s="55">
        <v>0</v>
      </c>
      <c r="DN223" s="55">
        <v>0</v>
      </c>
      <c r="DO223" s="59">
        <v>0</v>
      </c>
      <c r="DP223" s="23" t="s">
        <v>849</v>
      </c>
      <c r="DQ223" s="57"/>
      <c r="DR223" s="57"/>
      <c r="DS223" s="57"/>
      <c r="DT223" s="23" t="s">
        <v>854</v>
      </c>
      <c r="DU223" s="57"/>
      <c r="DV223" s="23" t="s">
        <v>849</v>
      </c>
      <c r="DW223" s="23" t="s">
        <v>854</v>
      </c>
      <c r="DX223" s="57"/>
      <c r="DY223" s="23" t="s">
        <v>849</v>
      </c>
      <c r="DZ223" s="23" t="s">
        <v>854</v>
      </c>
      <c r="EA223" s="56"/>
      <c r="EB223" s="57"/>
      <c r="EC223" s="57"/>
      <c r="ED223" s="23"/>
      <c r="EE223" s="57"/>
      <c r="EF223" s="57"/>
      <c r="EG223" s="57"/>
      <c r="EH223" s="23">
        <v>811</v>
      </c>
      <c r="EI223" s="23"/>
      <c r="EJ223" s="23" t="s">
        <v>1177</v>
      </c>
      <c r="EK223" s="23"/>
    </row>
    <row r="224" spans="2:141" s="127" customFormat="1">
      <c r="B224" s="132" t="s">
        <v>1330</v>
      </c>
      <c r="C224" s="23" t="s">
        <v>1331</v>
      </c>
      <c r="D224" s="23" t="s">
        <v>159</v>
      </c>
      <c r="E224" s="23" t="s">
        <v>846</v>
      </c>
      <c r="F224" s="23" t="s">
        <v>847</v>
      </c>
      <c r="G224" s="23" t="s">
        <v>1332</v>
      </c>
      <c r="H224" s="23" t="s">
        <v>848</v>
      </c>
      <c r="I224" s="58">
        <v>0</v>
      </c>
      <c r="J224" s="58">
        <v>0</v>
      </c>
      <c r="K224" s="58">
        <v>1</v>
      </c>
      <c r="L224" s="58">
        <v>0</v>
      </c>
      <c r="M224" s="176"/>
      <c r="N224" s="23" t="s">
        <v>849</v>
      </c>
      <c r="O224" s="23" t="s">
        <v>850</v>
      </c>
      <c r="P224" s="23" t="s">
        <v>851</v>
      </c>
      <c r="Q224" s="56">
        <v>47050</v>
      </c>
      <c r="R224" s="133">
        <v>47106</v>
      </c>
      <c r="S224" s="133">
        <v>47574</v>
      </c>
      <c r="T224" s="133" t="s">
        <v>848</v>
      </c>
      <c r="U224" s="133">
        <v>47700</v>
      </c>
      <c r="V224" s="133" t="s">
        <v>848</v>
      </c>
      <c r="W224" s="55">
        <v>2.4844347417165111E-2</v>
      </c>
      <c r="X224" s="55">
        <v>1.270890993456179</v>
      </c>
      <c r="Y224" s="55">
        <v>0.20766192699677941</v>
      </c>
      <c r="Z224" s="55">
        <v>0</v>
      </c>
      <c r="AA224" s="55">
        <v>0</v>
      </c>
      <c r="AB224" s="55">
        <v>0</v>
      </c>
      <c r="AC224" s="55">
        <v>0</v>
      </c>
      <c r="AD224" s="59">
        <f t="shared" si="18"/>
        <v>1.4785529204529584</v>
      </c>
      <c r="AE224" s="55">
        <v>0</v>
      </c>
      <c r="AF224" s="55"/>
      <c r="AG224" s="55"/>
      <c r="AH224" s="55"/>
      <c r="AI224" s="59">
        <f t="shared" si="19"/>
        <v>1.5033972678701235</v>
      </c>
      <c r="AJ224" s="55">
        <v>0</v>
      </c>
      <c r="AK224" s="55">
        <v>2.7236385749102275E-2</v>
      </c>
      <c r="AL224" s="55">
        <v>1.3932536347852289</v>
      </c>
      <c r="AM224" s="55">
        <v>0.2322089390877714</v>
      </c>
      <c r="AN224" s="55">
        <v>0</v>
      </c>
      <c r="AO224" s="55">
        <v>0</v>
      </c>
      <c r="AP224" s="55">
        <v>0</v>
      </c>
      <c r="AQ224" s="55">
        <v>0</v>
      </c>
      <c r="AR224" s="59">
        <f t="shared" si="20"/>
        <v>1.6254625738730004</v>
      </c>
      <c r="AS224" s="55">
        <v>0</v>
      </c>
      <c r="AT224" s="55"/>
      <c r="AU224" s="55"/>
      <c r="AV224" s="55"/>
      <c r="AW224" s="59">
        <f t="shared" si="21"/>
        <v>1.6526989596221027</v>
      </c>
      <c r="AX224" s="55"/>
      <c r="AY224" s="55"/>
      <c r="AZ224" s="55"/>
      <c r="BA224" s="55"/>
      <c r="BB224" s="55"/>
      <c r="BC224" s="55"/>
      <c r="BD224" s="55"/>
      <c r="BE224" s="55"/>
      <c r="BF224" s="59">
        <f t="shared" si="22"/>
        <v>0</v>
      </c>
      <c r="BG224" s="55"/>
      <c r="BH224" s="55"/>
      <c r="BI224" s="55"/>
      <c r="BJ224" s="55"/>
      <c r="BK224" s="59">
        <f t="shared" si="23"/>
        <v>0</v>
      </c>
      <c r="BL224" s="55"/>
      <c r="BM224" s="23" t="s">
        <v>852</v>
      </c>
      <c r="BN224" s="23" t="s">
        <v>184</v>
      </c>
      <c r="BO224" s="23" t="s">
        <v>853</v>
      </c>
      <c r="BP224" s="23" t="s">
        <v>853</v>
      </c>
      <c r="BQ224" s="23" t="s">
        <v>853</v>
      </c>
      <c r="BR224" s="23"/>
      <c r="BS224" s="57"/>
      <c r="BT224" s="135" t="s">
        <v>23</v>
      </c>
      <c r="BU224" s="58">
        <v>1</v>
      </c>
      <c r="BV224" s="57">
        <v>0</v>
      </c>
      <c r="BW224" s="57">
        <v>0</v>
      </c>
      <c r="BX224" s="57">
        <v>0</v>
      </c>
      <c r="BY224" s="57">
        <v>1</v>
      </c>
      <c r="BZ224" s="57">
        <v>0</v>
      </c>
      <c r="CA224" s="57">
        <v>0</v>
      </c>
      <c r="CB224" s="67">
        <v>1</v>
      </c>
      <c r="CC224" s="134"/>
      <c r="CD224" s="134"/>
      <c r="CE224" s="57"/>
      <c r="CF224" s="57"/>
      <c r="CG224" s="57"/>
      <c r="CH224" s="57"/>
      <c r="CI224" s="57"/>
      <c r="CJ224" s="57"/>
      <c r="CK224" s="67"/>
      <c r="CL224" s="23"/>
      <c r="CM224" s="23"/>
      <c r="CN224" s="23"/>
      <c r="CO224" s="23"/>
      <c r="CP224" s="23"/>
      <c r="CQ224" s="23"/>
      <c r="CR224" s="57"/>
      <c r="CS224" s="134"/>
      <c r="CT224" s="58"/>
      <c r="CU224" s="57"/>
      <c r="CV224" s="57"/>
      <c r="CW224" s="57"/>
      <c r="CX224" s="57"/>
      <c r="CY224" s="57"/>
      <c r="CZ224" s="57"/>
      <c r="DA224" s="67"/>
      <c r="DB224" s="23"/>
      <c r="DC224" s="23"/>
      <c r="DD224" s="57"/>
      <c r="DE224" s="57"/>
      <c r="DF224" s="57"/>
      <c r="DG224" s="57"/>
      <c r="DH224" s="57"/>
      <c r="DI224" s="57"/>
      <c r="DJ224" s="67"/>
      <c r="DK224" s="23" t="s">
        <v>849</v>
      </c>
      <c r="DL224" s="55">
        <v>0</v>
      </c>
      <c r="DM224" s="55">
        <v>2.4844347417165111E-2</v>
      </c>
      <c r="DN224" s="55">
        <v>1.4785529204529584</v>
      </c>
      <c r="DO224" s="59">
        <v>1.5033972678701235</v>
      </c>
      <c r="DP224" s="23" t="s">
        <v>849</v>
      </c>
      <c r="DQ224" s="57"/>
      <c r="DR224" s="57"/>
      <c r="DS224" s="57"/>
      <c r="DT224" s="23" t="s">
        <v>854</v>
      </c>
      <c r="DU224" s="57"/>
      <c r="DV224" s="23" t="s">
        <v>858</v>
      </c>
      <c r="DW224" s="23" t="s">
        <v>854</v>
      </c>
      <c r="DX224" s="57"/>
      <c r="DY224" s="23" t="s">
        <v>849</v>
      </c>
      <c r="DZ224" s="23" t="s">
        <v>854</v>
      </c>
      <c r="EA224" s="56"/>
      <c r="EB224" s="57"/>
      <c r="EC224" s="57"/>
      <c r="ED224" s="23"/>
      <c r="EE224" s="57"/>
      <c r="EF224" s="57"/>
      <c r="EG224" s="57"/>
      <c r="EH224" s="23">
        <v>957</v>
      </c>
      <c r="EI224" s="23"/>
      <c r="EJ224" s="23" t="s">
        <v>921</v>
      </c>
      <c r="EK224" s="23"/>
    </row>
    <row r="225" spans="2:141" s="127" customFormat="1">
      <c r="B225" s="132" t="s">
        <v>1333</v>
      </c>
      <c r="C225" s="23" t="s">
        <v>1334</v>
      </c>
      <c r="D225" s="23" t="s">
        <v>159</v>
      </c>
      <c r="E225" s="23" t="s">
        <v>846</v>
      </c>
      <c r="F225" s="23" t="s">
        <v>847</v>
      </c>
      <c r="G225" s="23"/>
      <c r="H225" s="23" t="s">
        <v>848</v>
      </c>
      <c r="I225" s="58">
        <v>0</v>
      </c>
      <c r="J225" s="58">
        <v>0</v>
      </c>
      <c r="K225" s="58">
        <v>1</v>
      </c>
      <c r="L225" s="58">
        <v>0</v>
      </c>
      <c r="M225" s="176"/>
      <c r="N225" s="23" t="s">
        <v>849</v>
      </c>
      <c r="O225" s="23" t="s">
        <v>850</v>
      </c>
      <c r="P225" s="23" t="s">
        <v>851</v>
      </c>
      <c r="Q225" s="56">
        <v>46132</v>
      </c>
      <c r="R225" s="133">
        <v>46188</v>
      </c>
      <c r="S225" s="133">
        <v>46658</v>
      </c>
      <c r="T225" s="133" t="s">
        <v>848</v>
      </c>
      <c r="U225" s="133">
        <v>46751</v>
      </c>
      <c r="V225" s="133" t="s">
        <v>848</v>
      </c>
      <c r="W225" s="55">
        <v>1.4621024252771186</v>
      </c>
      <c r="X225" s="55">
        <v>0.67153246397383415</v>
      </c>
      <c r="Y225" s="55">
        <v>0</v>
      </c>
      <c r="Z225" s="55">
        <v>0</v>
      </c>
      <c r="AA225" s="55">
        <v>0</v>
      </c>
      <c r="AB225" s="55">
        <v>0</v>
      </c>
      <c r="AC225" s="55">
        <v>0</v>
      </c>
      <c r="AD225" s="59">
        <f t="shared" si="18"/>
        <v>0.67153246397383415</v>
      </c>
      <c r="AE225" s="55">
        <v>0</v>
      </c>
      <c r="AF225" s="55"/>
      <c r="AG225" s="55"/>
      <c r="AH225" s="55"/>
      <c r="AI225" s="59">
        <f t="shared" si="19"/>
        <v>2.1336348892509527</v>
      </c>
      <c r="AJ225" s="55">
        <v>0</v>
      </c>
      <c r="AK225" s="55">
        <v>1.6028750923049828</v>
      </c>
      <c r="AL225" s="55">
        <v>0.73618827352252048</v>
      </c>
      <c r="AM225" s="55">
        <v>0</v>
      </c>
      <c r="AN225" s="55">
        <v>0</v>
      </c>
      <c r="AO225" s="55">
        <v>0</v>
      </c>
      <c r="AP225" s="55">
        <v>0</v>
      </c>
      <c r="AQ225" s="55">
        <v>0</v>
      </c>
      <c r="AR225" s="59">
        <f t="shared" si="20"/>
        <v>0.73618827352252048</v>
      </c>
      <c r="AS225" s="55">
        <v>0</v>
      </c>
      <c r="AT225" s="55"/>
      <c r="AU225" s="55"/>
      <c r="AV225" s="55"/>
      <c r="AW225" s="59">
        <f t="shared" si="21"/>
        <v>2.3390633658275033</v>
      </c>
      <c r="AX225" s="55"/>
      <c r="AY225" s="55"/>
      <c r="AZ225" s="55"/>
      <c r="BA225" s="55"/>
      <c r="BB225" s="55"/>
      <c r="BC225" s="55"/>
      <c r="BD225" s="55"/>
      <c r="BE225" s="55"/>
      <c r="BF225" s="59">
        <f t="shared" si="22"/>
        <v>0</v>
      </c>
      <c r="BG225" s="55"/>
      <c r="BH225" s="55"/>
      <c r="BI225" s="55"/>
      <c r="BJ225" s="55"/>
      <c r="BK225" s="59">
        <f t="shared" si="23"/>
        <v>0</v>
      </c>
      <c r="BL225" s="55"/>
      <c r="BM225" s="23" t="s">
        <v>852</v>
      </c>
      <c r="BN225" s="23" t="s">
        <v>184</v>
      </c>
      <c r="BO225" s="23" t="s">
        <v>853</v>
      </c>
      <c r="BP225" s="23" t="s">
        <v>853</v>
      </c>
      <c r="BQ225" s="23" t="s">
        <v>853</v>
      </c>
      <c r="BR225" s="23"/>
      <c r="BS225" s="57"/>
      <c r="BT225" s="135" t="s">
        <v>23</v>
      </c>
      <c r="BU225" s="58">
        <v>1</v>
      </c>
      <c r="BV225" s="57">
        <v>1</v>
      </c>
      <c r="BW225" s="57">
        <v>0</v>
      </c>
      <c r="BX225" s="57">
        <v>0</v>
      </c>
      <c r="BY225" s="57">
        <v>0</v>
      </c>
      <c r="BZ225" s="57">
        <v>0</v>
      </c>
      <c r="CA225" s="57">
        <v>0</v>
      </c>
      <c r="CB225" s="67">
        <v>1</v>
      </c>
      <c r="CC225" s="134"/>
      <c r="CD225" s="134"/>
      <c r="CE225" s="57"/>
      <c r="CF225" s="57"/>
      <c r="CG225" s="57"/>
      <c r="CH225" s="57"/>
      <c r="CI225" s="57"/>
      <c r="CJ225" s="57"/>
      <c r="CK225" s="67"/>
      <c r="CL225" s="23"/>
      <c r="CM225" s="23"/>
      <c r="CN225" s="23"/>
      <c r="CO225" s="23"/>
      <c r="CP225" s="23"/>
      <c r="CQ225" s="23"/>
      <c r="CR225" s="57"/>
      <c r="CS225" s="134"/>
      <c r="CT225" s="58"/>
      <c r="CU225" s="57"/>
      <c r="CV225" s="57"/>
      <c r="CW225" s="57"/>
      <c r="CX225" s="57"/>
      <c r="CY225" s="57"/>
      <c r="CZ225" s="57"/>
      <c r="DA225" s="67"/>
      <c r="DB225" s="23"/>
      <c r="DC225" s="23"/>
      <c r="DD225" s="57"/>
      <c r="DE225" s="57"/>
      <c r="DF225" s="57"/>
      <c r="DG225" s="57"/>
      <c r="DH225" s="57"/>
      <c r="DI225" s="57"/>
      <c r="DJ225" s="67"/>
      <c r="DK225" s="23" t="s">
        <v>849</v>
      </c>
      <c r="DL225" s="55">
        <v>0</v>
      </c>
      <c r="DM225" s="55">
        <v>1.4621024252771186</v>
      </c>
      <c r="DN225" s="55">
        <v>0.67153246397383415</v>
      </c>
      <c r="DO225" s="59">
        <v>2.1336348892509527</v>
      </c>
      <c r="DP225" s="23" t="s">
        <v>849</v>
      </c>
      <c r="DQ225" s="57"/>
      <c r="DR225" s="57"/>
      <c r="DS225" s="57"/>
      <c r="DT225" s="23" t="s">
        <v>854</v>
      </c>
      <c r="DU225" s="57"/>
      <c r="DV225" s="23" t="s">
        <v>858</v>
      </c>
      <c r="DW225" s="23" t="s">
        <v>854</v>
      </c>
      <c r="DX225" s="57"/>
      <c r="DY225" s="23" t="s">
        <v>849</v>
      </c>
      <c r="DZ225" s="23" t="s">
        <v>854</v>
      </c>
      <c r="EA225" s="56"/>
      <c r="EB225" s="57"/>
      <c r="EC225" s="57"/>
      <c r="ED225" s="23"/>
      <c r="EE225" s="57"/>
      <c r="EF225" s="57"/>
      <c r="EG225" s="57"/>
      <c r="EH225" s="23">
        <v>957</v>
      </c>
      <c r="EI225" s="23"/>
      <c r="EJ225" s="23" t="s">
        <v>921</v>
      </c>
      <c r="EK225" s="23"/>
    </row>
    <row r="226" spans="2:141" s="127" customFormat="1">
      <c r="B226" s="132" t="s">
        <v>1335</v>
      </c>
      <c r="C226" s="23" t="s">
        <v>1336</v>
      </c>
      <c r="D226" s="23" t="s">
        <v>159</v>
      </c>
      <c r="E226" s="23" t="s">
        <v>846</v>
      </c>
      <c r="F226" s="23" t="s">
        <v>847</v>
      </c>
      <c r="G226" s="23" t="s">
        <v>1332</v>
      </c>
      <c r="H226" s="23" t="s">
        <v>848</v>
      </c>
      <c r="I226" s="58">
        <v>0</v>
      </c>
      <c r="J226" s="58">
        <v>0</v>
      </c>
      <c r="K226" s="58">
        <v>1</v>
      </c>
      <c r="L226" s="58">
        <v>0</v>
      </c>
      <c r="M226" s="176"/>
      <c r="N226" s="23" t="s">
        <v>849</v>
      </c>
      <c r="O226" s="23" t="s">
        <v>850</v>
      </c>
      <c r="P226" s="23" t="s">
        <v>851</v>
      </c>
      <c r="Q226" s="56">
        <v>46664</v>
      </c>
      <c r="R226" s="133">
        <v>46720</v>
      </c>
      <c r="S226" s="133">
        <v>47196</v>
      </c>
      <c r="T226" s="133" t="s">
        <v>848</v>
      </c>
      <c r="U226" s="133">
        <v>47287</v>
      </c>
      <c r="V226" s="133" t="s">
        <v>848</v>
      </c>
      <c r="W226" s="55">
        <v>2.4844347417165111E-2</v>
      </c>
      <c r="X226" s="55">
        <v>0</v>
      </c>
      <c r="Y226" s="55">
        <v>0</v>
      </c>
      <c r="Z226" s="55">
        <v>0.16710676736106428</v>
      </c>
      <c r="AA226" s="55">
        <v>0.33421353472212856</v>
      </c>
      <c r="AB226" s="55">
        <v>0.50132030208319278</v>
      </c>
      <c r="AC226" s="55">
        <v>0.66842706944425712</v>
      </c>
      <c r="AD226" s="59">
        <f t="shared" si="18"/>
        <v>1.6710676736106429</v>
      </c>
      <c r="AE226" s="55">
        <v>0</v>
      </c>
      <c r="AF226" s="55"/>
      <c r="AG226" s="55"/>
      <c r="AH226" s="55"/>
      <c r="AI226" s="59">
        <f t="shared" si="19"/>
        <v>1.695912021027808</v>
      </c>
      <c r="AJ226" s="55">
        <v>0</v>
      </c>
      <c r="AK226" s="55">
        <v>2.7236385749102275E-2</v>
      </c>
      <c r="AL226" s="55">
        <v>0</v>
      </c>
      <c r="AM226" s="55">
        <v>0</v>
      </c>
      <c r="AN226" s="55">
        <v>0.19059708940859243</v>
      </c>
      <c r="AO226" s="55">
        <v>0.38881806239352856</v>
      </c>
      <c r="AP226" s="55">
        <v>0.59489163546209867</v>
      </c>
      <c r="AQ226" s="55">
        <v>0.80905262422845425</v>
      </c>
      <c r="AR226" s="59">
        <f t="shared" si="20"/>
        <v>1.9833594114926738</v>
      </c>
      <c r="AS226" s="55">
        <v>0</v>
      </c>
      <c r="AT226" s="55"/>
      <c r="AU226" s="55"/>
      <c r="AV226" s="55"/>
      <c r="AW226" s="59">
        <f t="shared" si="21"/>
        <v>2.0105957972417761</v>
      </c>
      <c r="AX226" s="55"/>
      <c r="AY226" s="55"/>
      <c r="AZ226" s="55"/>
      <c r="BA226" s="55"/>
      <c r="BB226" s="55"/>
      <c r="BC226" s="55"/>
      <c r="BD226" s="55"/>
      <c r="BE226" s="55"/>
      <c r="BF226" s="59">
        <f t="shared" si="22"/>
        <v>0</v>
      </c>
      <c r="BG226" s="55"/>
      <c r="BH226" s="55"/>
      <c r="BI226" s="55"/>
      <c r="BJ226" s="55"/>
      <c r="BK226" s="59">
        <f t="shared" si="23"/>
        <v>0</v>
      </c>
      <c r="BL226" s="55"/>
      <c r="BM226" s="23" t="s">
        <v>852</v>
      </c>
      <c r="BN226" s="23" t="s">
        <v>184</v>
      </c>
      <c r="BO226" s="23" t="s">
        <v>853</v>
      </c>
      <c r="BP226" s="23" t="s">
        <v>853</v>
      </c>
      <c r="BQ226" s="23" t="s">
        <v>853</v>
      </c>
      <c r="BR226" s="23"/>
      <c r="BS226" s="57"/>
      <c r="BT226" s="135" t="s">
        <v>23</v>
      </c>
      <c r="BU226" s="58">
        <v>1</v>
      </c>
      <c r="BV226" s="57">
        <v>0</v>
      </c>
      <c r="BW226" s="57">
        <v>0</v>
      </c>
      <c r="BX226" s="57">
        <v>0</v>
      </c>
      <c r="BY226" s="57">
        <v>0</v>
      </c>
      <c r="BZ226" s="57">
        <v>0</v>
      </c>
      <c r="CA226" s="57">
        <v>1</v>
      </c>
      <c r="CB226" s="67">
        <v>1</v>
      </c>
      <c r="CC226" s="134"/>
      <c r="CD226" s="134"/>
      <c r="CE226" s="57"/>
      <c r="CF226" s="57"/>
      <c r="CG226" s="57"/>
      <c r="CH226" s="57"/>
      <c r="CI226" s="57"/>
      <c r="CJ226" s="57"/>
      <c r="CK226" s="67"/>
      <c r="CL226" s="23"/>
      <c r="CM226" s="23"/>
      <c r="CN226" s="23"/>
      <c r="CO226" s="23"/>
      <c r="CP226" s="23"/>
      <c r="CQ226" s="23"/>
      <c r="CR226" s="57"/>
      <c r="CS226" s="134"/>
      <c r="CT226" s="58"/>
      <c r="CU226" s="57"/>
      <c r="CV226" s="57"/>
      <c r="CW226" s="57"/>
      <c r="CX226" s="57"/>
      <c r="CY226" s="57"/>
      <c r="CZ226" s="57"/>
      <c r="DA226" s="67"/>
      <c r="DB226" s="23"/>
      <c r="DC226" s="23"/>
      <c r="DD226" s="57"/>
      <c r="DE226" s="57"/>
      <c r="DF226" s="57"/>
      <c r="DG226" s="57"/>
      <c r="DH226" s="57"/>
      <c r="DI226" s="57"/>
      <c r="DJ226" s="67"/>
      <c r="DK226" s="23" t="s">
        <v>849</v>
      </c>
      <c r="DL226" s="55">
        <v>0</v>
      </c>
      <c r="DM226" s="55">
        <v>2.4844347417165111E-2</v>
      </c>
      <c r="DN226" s="55">
        <v>1.6710676736106429</v>
      </c>
      <c r="DO226" s="59">
        <v>1.695912021027808</v>
      </c>
      <c r="DP226" s="23" t="s">
        <v>849</v>
      </c>
      <c r="DQ226" s="57"/>
      <c r="DR226" s="57"/>
      <c r="DS226" s="57"/>
      <c r="DT226" s="23" t="s">
        <v>854</v>
      </c>
      <c r="DU226" s="57"/>
      <c r="DV226" s="23" t="s">
        <v>858</v>
      </c>
      <c r="DW226" s="23" t="s">
        <v>854</v>
      </c>
      <c r="DX226" s="57"/>
      <c r="DY226" s="23" t="s">
        <v>849</v>
      </c>
      <c r="DZ226" s="23" t="s">
        <v>854</v>
      </c>
      <c r="EA226" s="56"/>
      <c r="EB226" s="57"/>
      <c r="EC226" s="57"/>
      <c r="ED226" s="23"/>
      <c r="EE226" s="57"/>
      <c r="EF226" s="57"/>
      <c r="EG226" s="57"/>
      <c r="EH226" s="23">
        <v>957</v>
      </c>
      <c r="EI226" s="23"/>
      <c r="EJ226" s="23" t="s">
        <v>921</v>
      </c>
      <c r="EK226" s="23"/>
    </row>
    <row r="227" spans="2:141" s="127" customFormat="1">
      <c r="B227" s="132" t="s">
        <v>1337</v>
      </c>
      <c r="C227" s="23" t="s">
        <v>1338</v>
      </c>
      <c r="D227" s="23" t="s">
        <v>159</v>
      </c>
      <c r="E227" s="23" t="s">
        <v>846</v>
      </c>
      <c r="F227" s="23" t="s">
        <v>847</v>
      </c>
      <c r="G227" s="23" t="s">
        <v>1332</v>
      </c>
      <c r="H227" s="23" t="s">
        <v>848</v>
      </c>
      <c r="I227" s="58">
        <v>0</v>
      </c>
      <c r="J227" s="58">
        <v>0</v>
      </c>
      <c r="K227" s="58">
        <v>1</v>
      </c>
      <c r="L227" s="58">
        <v>0</v>
      </c>
      <c r="M227" s="176"/>
      <c r="N227" s="23" t="s">
        <v>849</v>
      </c>
      <c r="O227" s="23" t="s">
        <v>850</v>
      </c>
      <c r="P227" s="23" t="s">
        <v>851</v>
      </c>
      <c r="Q227" s="56">
        <v>47080</v>
      </c>
      <c r="R227" s="133">
        <v>47141</v>
      </c>
      <c r="S227" s="133">
        <v>47604</v>
      </c>
      <c r="T227" s="133" t="s">
        <v>848</v>
      </c>
      <c r="U227" s="133">
        <v>47730</v>
      </c>
      <c r="V227" s="133" t="s">
        <v>848</v>
      </c>
      <c r="W227" s="55">
        <v>2.4844347417165111E-2</v>
      </c>
      <c r="X227" s="55">
        <v>1.270890993456179</v>
      </c>
      <c r="Y227" s="55">
        <v>0.20766192699677941</v>
      </c>
      <c r="Z227" s="55">
        <v>0</v>
      </c>
      <c r="AA227" s="55">
        <v>0</v>
      </c>
      <c r="AB227" s="55">
        <v>0</v>
      </c>
      <c r="AC227" s="55">
        <v>0</v>
      </c>
      <c r="AD227" s="59">
        <f t="shared" si="18"/>
        <v>1.4785529204529584</v>
      </c>
      <c r="AE227" s="55">
        <v>0</v>
      </c>
      <c r="AF227" s="55"/>
      <c r="AG227" s="55"/>
      <c r="AH227" s="55"/>
      <c r="AI227" s="59">
        <f t="shared" si="19"/>
        <v>1.5033972678701235</v>
      </c>
      <c r="AJ227" s="55">
        <v>0</v>
      </c>
      <c r="AK227" s="55">
        <v>2.7236385749102275E-2</v>
      </c>
      <c r="AL227" s="55">
        <v>1.3932536347852289</v>
      </c>
      <c r="AM227" s="55">
        <v>0.2322089390877714</v>
      </c>
      <c r="AN227" s="55">
        <v>0</v>
      </c>
      <c r="AO227" s="55">
        <v>0</v>
      </c>
      <c r="AP227" s="55">
        <v>0</v>
      </c>
      <c r="AQ227" s="55">
        <v>0</v>
      </c>
      <c r="AR227" s="59">
        <f t="shared" si="20"/>
        <v>1.6254625738730004</v>
      </c>
      <c r="AS227" s="55">
        <v>0</v>
      </c>
      <c r="AT227" s="55"/>
      <c r="AU227" s="55"/>
      <c r="AV227" s="55"/>
      <c r="AW227" s="59">
        <f t="shared" si="21"/>
        <v>1.6526989596221027</v>
      </c>
      <c r="AX227" s="55"/>
      <c r="AY227" s="55"/>
      <c r="AZ227" s="55"/>
      <c r="BA227" s="55"/>
      <c r="BB227" s="55"/>
      <c r="BC227" s="55"/>
      <c r="BD227" s="55"/>
      <c r="BE227" s="55"/>
      <c r="BF227" s="59">
        <f t="shared" si="22"/>
        <v>0</v>
      </c>
      <c r="BG227" s="55"/>
      <c r="BH227" s="55"/>
      <c r="BI227" s="55"/>
      <c r="BJ227" s="55"/>
      <c r="BK227" s="59">
        <f t="shared" si="23"/>
        <v>0</v>
      </c>
      <c r="BL227" s="55"/>
      <c r="BM227" s="23" t="s">
        <v>852</v>
      </c>
      <c r="BN227" s="23" t="s">
        <v>184</v>
      </c>
      <c r="BO227" s="23" t="s">
        <v>853</v>
      </c>
      <c r="BP227" s="23" t="s">
        <v>853</v>
      </c>
      <c r="BQ227" s="23" t="s">
        <v>853</v>
      </c>
      <c r="BR227" s="23"/>
      <c r="BS227" s="57"/>
      <c r="BT227" s="135" t="s">
        <v>23</v>
      </c>
      <c r="BU227" s="58">
        <v>1</v>
      </c>
      <c r="BV227" s="57">
        <v>0</v>
      </c>
      <c r="BW227" s="57">
        <v>0</v>
      </c>
      <c r="BX227" s="57">
        <v>0</v>
      </c>
      <c r="BY227" s="57">
        <v>1</v>
      </c>
      <c r="BZ227" s="57">
        <v>0</v>
      </c>
      <c r="CA227" s="57">
        <v>0</v>
      </c>
      <c r="CB227" s="67">
        <v>1</v>
      </c>
      <c r="CC227" s="134"/>
      <c r="CD227" s="134"/>
      <c r="CE227" s="57"/>
      <c r="CF227" s="57"/>
      <c r="CG227" s="57"/>
      <c r="CH227" s="57"/>
      <c r="CI227" s="57"/>
      <c r="CJ227" s="57"/>
      <c r="CK227" s="67"/>
      <c r="CL227" s="23"/>
      <c r="CM227" s="23"/>
      <c r="CN227" s="23"/>
      <c r="CO227" s="23"/>
      <c r="CP227" s="23"/>
      <c r="CQ227" s="23"/>
      <c r="CR227" s="57"/>
      <c r="CS227" s="134"/>
      <c r="CT227" s="58"/>
      <c r="CU227" s="57"/>
      <c r="CV227" s="57"/>
      <c r="CW227" s="57"/>
      <c r="CX227" s="57"/>
      <c r="CY227" s="57"/>
      <c r="CZ227" s="57"/>
      <c r="DA227" s="67"/>
      <c r="DB227" s="23"/>
      <c r="DC227" s="23"/>
      <c r="DD227" s="57"/>
      <c r="DE227" s="57"/>
      <c r="DF227" s="57"/>
      <c r="DG227" s="57"/>
      <c r="DH227" s="57"/>
      <c r="DI227" s="57"/>
      <c r="DJ227" s="67"/>
      <c r="DK227" s="23" t="s">
        <v>849</v>
      </c>
      <c r="DL227" s="55">
        <v>0</v>
      </c>
      <c r="DM227" s="55">
        <v>2.4844347417165111E-2</v>
      </c>
      <c r="DN227" s="55">
        <v>1.4785529204529584</v>
      </c>
      <c r="DO227" s="59">
        <v>1.5033972678701235</v>
      </c>
      <c r="DP227" s="23" t="s">
        <v>849</v>
      </c>
      <c r="DQ227" s="57"/>
      <c r="DR227" s="57"/>
      <c r="DS227" s="57"/>
      <c r="DT227" s="23" t="s">
        <v>854</v>
      </c>
      <c r="DU227" s="57"/>
      <c r="DV227" s="23" t="s">
        <v>858</v>
      </c>
      <c r="DW227" s="23" t="s">
        <v>854</v>
      </c>
      <c r="DX227" s="57"/>
      <c r="DY227" s="23" t="s">
        <v>849</v>
      </c>
      <c r="DZ227" s="23" t="s">
        <v>854</v>
      </c>
      <c r="EA227" s="56"/>
      <c r="EB227" s="57"/>
      <c r="EC227" s="57"/>
      <c r="ED227" s="23"/>
      <c r="EE227" s="57"/>
      <c r="EF227" s="57"/>
      <c r="EG227" s="57"/>
      <c r="EH227" s="23">
        <v>957</v>
      </c>
      <c r="EI227" s="23"/>
      <c r="EJ227" s="23" t="s">
        <v>921</v>
      </c>
      <c r="EK227" s="23"/>
    </row>
    <row r="228" spans="2:141" s="127" customFormat="1">
      <c r="B228" s="132" t="s">
        <v>1339</v>
      </c>
      <c r="C228" s="23" t="s">
        <v>1340</v>
      </c>
      <c r="D228" s="23" t="s">
        <v>159</v>
      </c>
      <c r="E228" s="23" t="s">
        <v>846</v>
      </c>
      <c r="F228" s="23" t="s">
        <v>847</v>
      </c>
      <c r="G228" s="23" t="s">
        <v>1332</v>
      </c>
      <c r="H228" s="23" t="s">
        <v>848</v>
      </c>
      <c r="I228" s="58">
        <v>0</v>
      </c>
      <c r="J228" s="58">
        <v>0</v>
      </c>
      <c r="K228" s="58">
        <v>1</v>
      </c>
      <c r="L228" s="58">
        <v>0</v>
      </c>
      <c r="M228" s="176"/>
      <c r="N228" s="23" t="s">
        <v>849</v>
      </c>
      <c r="O228" s="23" t="s">
        <v>850</v>
      </c>
      <c r="P228" s="23" t="s">
        <v>851</v>
      </c>
      <c r="Q228" s="56">
        <v>47080</v>
      </c>
      <c r="R228" s="133">
        <v>47142</v>
      </c>
      <c r="S228" s="133">
        <v>47540</v>
      </c>
      <c r="T228" s="133" t="s">
        <v>848</v>
      </c>
      <c r="U228" s="133">
        <v>47662</v>
      </c>
      <c r="V228" s="133" t="s">
        <v>848</v>
      </c>
      <c r="W228" s="55">
        <v>2.4844347417165111E-2</v>
      </c>
      <c r="X228" s="55">
        <v>1.270890993456179</v>
      </c>
      <c r="Y228" s="55">
        <v>0.20766192699677941</v>
      </c>
      <c r="Z228" s="55">
        <v>0</v>
      </c>
      <c r="AA228" s="55">
        <v>0</v>
      </c>
      <c r="AB228" s="55">
        <v>0</v>
      </c>
      <c r="AC228" s="55">
        <v>0</v>
      </c>
      <c r="AD228" s="59">
        <f t="shared" si="18"/>
        <v>1.4785529204529584</v>
      </c>
      <c r="AE228" s="55">
        <v>0</v>
      </c>
      <c r="AF228" s="55"/>
      <c r="AG228" s="55"/>
      <c r="AH228" s="55"/>
      <c r="AI228" s="59">
        <f t="shared" si="19"/>
        <v>1.5033972678701235</v>
      </c>
      <c r="AJ228" s="55">
        <v>0</v>
      </c>
      <c r="AK228" s="55">
        <v>2.7236385749102275E-2</v>
      </c>
      <c r="AL228" s="55">
        <v>1.3932536347852289</v>
      </c>
      <c r="AM228" s="55">
        <v>0.2322089390877714</v>
      </c>
      <c r="AN228" s="55">
        <v>0</v>
      </c>
      <c r="AO228" s="55">
        <v>0</v>
      </c>
      <c r="AP228" s="55">
        <v>0</v>
      </c>
      <c r="AQ228" s="55">
        <v>0</v>
      </c>
      <c r="AR228" s="59">
        <f t="shared" si="20"/>
        <v>1.6254625738730004</v>
      </c>
      <c r="AS228" s="55">
        <v>0</v>
      </c>
      <c r="AT228" s="55"/>
      <c r="AU228" s="55"/>
      <c r="AV228" s="55"/>
      <c r="AW228" s="59">
        <f t="shared" si="21"/>
        <v>1.6526989596221027</v>
      </c>
      <c r="AX228" s="55"/>
      <c r="AY228" s="55"/>
      <c r="AZ228" s="55"/>
      <c r="BA228" s="55"/>
      <c r="BB228" s="55"/>
      <c r="BC228" s="55"/>
      <c r="BD228" s="55"/>
      <c r="BE228" s="55"/>
      <c r="BF228" s="59">
        <f t="shared" si="22"/>
        <v>0</v>
      </c>
      <c r="BG228" s="55"/>
      <c r="BH228" s="55"/>
      <c r="BI228" s="55"/>
      <c r="BJ228" s="55"/>
      <c r="BK228" s="59">
        <f t="shared" si="23"/>
        <v>0</v>
      </c>
      <c r="BL228" s="55"/>
      <c r="BM228" s="23" t="s">
        <v>852</v>
      </c>
      <c r="BN228" s="23" t="s">
        <v>184</v>
      </c>
      <c r="BO228" s="23" t="s">
        <v>853</v>
      </c>
      <c r="BP228" s="23" t="s">
        <v>853</v>
      </c>
      <c r="BQ228" s="23" t="s">
        <v>853</v>
      </c>
      <c r="BR228" s="23"/>
      <c r="BS228" s="57"/>
      <c r="BT228" s="135" t="s">
        <v>23</v>
      </c>
      <c r="BU228" s="58">
        <v>1</v>
      </c>
      <c r="BV228" s="57">
        <v>0</v>
      </c>
      <c r="BW228" s="57">
        <v>0</v>
      </c>
      <c r="BX228" s="57">
        <v>1</v>
      </c>
      <c r="BY228" s="57">
        <v>0</v>
      </c>
      <c r="BZ228" s="57">
        <v>0</v>
      </c>
      <c r="CA228" s="57">
        <v>0</v>
      </c>
      <c r="CB228" s="67">
        <v>1</v>
      </c>
      <c r="CC228" s="134"/>
      <c r="CD228" s="134"/>
      <c r="CE228" s="57"/>
      <c r="CF228" s="57"/>
      <c r="CG228" s="57"/>
      <c r="CH228" s="57"/>
      <c r="CI228" s="57"/>
      <c r="CJ228" s="57"/>
      <c r="CK228" s="67"/>
      <c r="CL228" s="23"/>
      <c r="CM228" s="23"/>
      <c r="CN228" s="23"/>
      <c r="CO228" s="23"/>
      <c r="CP228" s="23"/>
      <c r="CQ228" s="23"/>
      <c r="CR228" s="57"/>
      <c r="CS228" s="134"/>
      <c r="CT228" s="58"/>
      <c r="CU228" s="57"/>
      <c r="CV228" s="57"/>
      <c r="CW228" s="57"/>
      <c r="CX228" s="57"/>
      <c r="CY228" s="57"/>
      <c r="CZ228" s="57"/>
      <c r="DA228" s="67"/>
      <c r="DB228" s="23"/>
      <c r="DC228" s="23"/>
      <c r="DD228" s="57"/>
      <c r="DE228" s="57"/>
      <c r="DF228" s="57"/>
      <c r="DG228" s="57"/>
      <c r="DH228" s="57"/>
      <c r="DI228" s="57"/>
      <c r="DJ228" s="67"/>
      <c r="DK228" s="23" t="s">
        <v>849</v>
      </c>
      <c r="DL228" s="55">
        <v>0</v>
      </c>
      <c r="DM228" s="55">
        <v>2.4844347417165111E-2</v>
      </c>
      <c r="DN228" s="55">
        <v>1.4785529204529584</v>
      </c>
      <c r="DO228" s="59">
        <v>1.5033972678701235</v>
      </c>
      <c r="DP228" s="23" t="s">
        <v>849</v>
      </c>
      <c r="DQ228" s="57"/>
      <c r="DR228" s="57"/>
      <c r="DS228" s="57"/>
      <c r="DT228" s="23" t="s">
        <v>854</v>
      </c>
      <c r="DU228" s="57"/>
      <c r="DV228" s="23" t="s">
        <v>858</v>
      </c>
      <c r="DW228" s="23" t="s">
        <v>854</v>
      </c>
      <c r="DX228" s="57"/>
      <c r="DY228" s="23" t="s">
        <v>849</v>
      </c>
      <c r="DZ228" s="23" t="s">
        <v>854</v>
      </c>
      <c r="EA228" s="56"/>
      <c r="EB228" s="57"/>
      <c r="EC228" s="57"/>
      <c r="ED228" s="23"/>
      <c r="EE228" s="57"/>
      <c r="EF228" s="57"/>
      <c r="EG228" s="57"/>
      <c r="EH228" s="23">
        <v>957</v>
      </c>
      <c r="EI228" s="23"/>
      <c r="EJ228" s="23" t="s">
        <v>921</v>
      </c>
      <c r="EK228" s="23"/>
    </row>
    <row r="229" spans="2:141" s="127" customFormat="1">
      <c r="B229" s="132" t="s">
        <v>1341</v>
      </c>
      <c r="C229" s="23" t="s">
        <v>1342</v>
      </c>
      <c r="D229" s="23" t="s">
        <v>155</v>
      </c>
      <c r="E229" s="23" t="s">
        <v>846</v>
      </c>
      <c r="F229" s="23" t="s">
        <v>847</v>
      </c>
      <c r="G229" s="23"/>
      <c r="H229" s="23" t="s">
        <v>848</v>
      </c>
      <c r="I229" s="58">
        <v>0</v>
      </c>
      <c r="J229" s="58">
        <v>0</v>
      </c>
      <c r="K229" s="58">
        <v>1</v>
      </c>
      <c r="L229" s="58">
        <v>0</v>
      </c>
      <c r="M229" s="176"/>
      <c r="N229" s="23" t="s">
        <v>849</v>
      </c>
      <c r="O229" s="23" t="s">
        <v>850</v>
      </c>
      <c r="P229" s="23" t="s">
        <v>851</v>
      </c>
      <c r="Q229" s="56" t="s">
        <v>848</v>
      </c>
      <c r="R229" s="133" t="s">
        <v>848</v>
      </c>
      <c r="S229" s="133" t="s">
        <v>848</v>
      </c>
      <c r="T229" s="133" t="s">
        <v>848</v>
      </c>
      <c r="U229" s="133" t="s">
        <v>848</v>
      </c>
      <c r="V229" s="133" t="s">
        <v>848</v>
      </c>
      <c r="W229" s="55">
        <v>0</v>
      </c>
      <c r="X229" s="55">
        <v>2.2090369481179728</v>
      </c>
      <c r="Y229" s="55">
        <v>1.5249812582005933</v>
      </c>
      <c r="Z229" s="55">
        <v>0.12392773827503267</v>
      </c>
      <c r="AA229" s="55">
        <v>0.1267495731344391</v>
      </c>
      <c r="AB229" s="55">
        <v>0.13509303243040355</v>
      </c>
      <c r="AC229" s="55">
        <v>0.14388029275274911</v>
      </c>
      <c r="AD229" s="59">
        <f t="shared" si="18"/>
        <v>4.2636688429111906</v>
      </c>
      <c r="AE229" s="55">
        <v>0</v>
      </c>
      <c r="AF229" s="55"/>
      <c r="AG229" s="55"/>
      <c r="AH229" s="55"/>
      <c r="AI229" s="59">
        <f t="shared" si="19"/>
        <v>4.2636688429111906</v>
      </c>
      <c r="AJ229" s="55">
        <v>0</v>
      </c>
      <c r="AK229" s="55">
        <v>0</v>
      </c>
      <c r="AL229" s="55">
        <v>2.4217252094692392</v>
      </c>
      <c r="AM229" s="55">
        <v>1.7052441206566789</v>
      </c>
      <c r="AN229" s="55">
        <v>0.14134835222546793</v>
      </c>
      <c r="AO229" s="55">
        <v>0.14745819159093565</v>
      </c>
      <c r="AP229" s="55">
        <v>0.16030811971528858</v>
      </c>
      <c r="AQ229" s="55">
        <v>0.1741502308144891</v>
      </c>
      <c r="AR229" s="59">
        <f t="shared" si="20"/>
        <v>4.7502342244721003</v>
      </c>
      <c r="AS229" s="55">
        <v>0</v>
      </c>
      <c r="AT229" s="55"/>
      <c r="AU229" s="55"/>
      <c r="AV229" s="55"/>
      <c r="AW229" s="59">
        <f t="shared" si="21"/>
        <v>4.7502342244721003</v>
      </c>
      <c r="AX229" s="55"/>
      <c r="AY229" s="55"/>
      <c r="AZ229" s="55"/>
      <c r="BA229" s="55"/>
      <c r="BB229" s="55"/>
      <c r="BC229" s="55"/>
      <c r="BD229" s="55"/>
      <c r="BE229" s="55"/>
      <c r="BF229" s="59">
        <f t="shared" si="22"/>
        <v>0</v>
      </c>
      <c r="BG229" s="55"/>
      <c r="BH229" s="55"/>
      <c r="BI229" s="55"/>
      <c r="BJ229" s="55"/>
      <c r="BK229" s="59">
        <f t="shared" si="23"/>
        <v>0</v>
      </c>
      <c r="BL229" s="55"/>
      <c r="BM229" s="23" t="s">
        <v>852</v>
      </c>
      <c r="BN229" s="23" t="s">
        <v>166</v>
      </c>
      <c r="BO229" s="23" t="s">
        <v>571</v>
      </c>
      <c r="BP229" s="23" t="s">
        <v>403</v>
      </c>
      <c r="BQ229" s="23" t="s">
        <v>853</v>
      </c>
      <c r="BR229" s="23"/>
      <c r="BS229" s="57"/>
      <c r="BT229" s="135" t="s">
        <v>23</v>
      </c>
      <c r="BU229" s="58">
        <v>1</v>
      </c>
      <c r="BV229" s="57">
        <v>0</v>
      </c>
      <c r="BW229" s="57">
        <v>0</v>
      </c>
      <c r="BX229" s="57">
        <v>0</v>
      </c>
      <c r="BY229" s="57">
        <v>0</v>
      </c>
      <c r="BZ229" s="57">
        <v>0</v>
      </c>
      <c r="CA229" s="57">
        <v>0</v>
      </c>
      <c r="CB229" s="67">
        <v>0</v>
      </c>
      <c r="CC229" s="134"/>
      <c r="CD229" s="134"/>
      <c r="CE229" s="57"/>
      <c r="CF229" s="57"/>
      <c r="CG229" s="57"/>
      <c r="CH229" s="57"/>
      <c r="CI229" s="57"/>
      <c r="CJ229" s="57"/>
      <c r="CK229" s="67"/>
      <c r="CL229" s="23"/>
      <c r="CM229" s="23"/>
      <c r="CN229" s="23"/>
      <c r="CO229" s="23"/>
      <c r="CP229" s="23"/>
      <c r="CQ229" s="23"/>
      <c r="CR229" s="57"/>
      <c r="CS229" s="134"/>
      <c r="CT229" s="58"/>
      <c r="CU229" s="57"/>
      <c r="CV229" s="57"/>
      <c r="CW229" s="57"/>
      <c r="CX229" s="57"/>
      <c r="CY229" s="57"/>
      <c r="CZ229" s="57"/>
      <c r="DA229" s="67"/>
      <c r="DB229" s="23"/>
      <c r="DC229" s="23"/>
      <c r="DD229" s="57"/>
      <c r="DE229" s="57"/>
      <c r="DF229" s="57"/>
      <c r="DG229" s="57"/>
      <c r="DH229" s="57"/>
      <c r="DI229" s="57"/>
      <c r="DJ229" s="67"/>
      <c r="DK229" s="23" t="s">
        <v>849</v>
      </c>
      <c r="DL229" s="55">
        <v>0</v>
      </c>
      <c r="DM229" s="55">
        <v>0</v>
      </c>
      <c r="DN229" s="55">
        <v>0</v>
      </c>
      <c r="DO229" s="59">
        <v>0</v>
      </c>
      <c r="DP229" s="23" t="s">
        <v>849</v>
      </c>
      <c r="DQ229" s="57"/>
      <c r="DR229" s="57"/>
      <c r="DS229" s="57"/>
      <c r="DT229" s="23" t="s">
        <v>854</v>
      </c>
      <c r="DU229" s="57"/>
      <c r="DV229" s="23" t="s">
        <v>849</v>
      </c>
      <c r="DW229" s="23" t="s">
        <v>854</v>
      </c>
      <c r="DX229" s="57"/>
      <c r="DY229" s="23" t="s">
        <v>849</v>
      </c>
      <c r="DZ229" s="23" t="s">
        <v>854</v>
      </c>
      <c r="EA229" s="56"/>
      <c r="EB229" s="57"/>
      <c r="EC229" s="57"/>
      <c r="ED229" s="23"/>
      <c r="EE229" s="57"/>
      <c r="EF229" s="57"/>
      <c r="EG229" s="57"/>
      <c r="EH229" s="23">
        <v>653</v>
      </c>
      <c r="EI229" s="23" t="s">
        <v>420</v>
      </c>
      <c r="EJ229" s="23" t="s">
        <v>1343</v>
      </c>
      <c r="EK229" s="23" t="s">
        <v>601</v>
      </c>
    </row>
    <row r="230" spans="2:141" s="127" customFormat="1">
      <c r="B230" s="132" t="s">
        <v>1344</v>
      </c>
      <c r="C230" s="23" t="s">
        <v>1345</v>
      </c>
      <c r="D230" s="23" t="s">
        <v>155</v>
      </c>
      <c r="E230" s="23" t="s">
        <v>846</v>
      </c>
      <c r="F230" s="23" t="s">
        <v>847</v>
      </c>
      <c r="G230" s="23"/>
      <c r="H230" s="23" t="s">
        <v>848</v>
      </c>
      <c r="I230" s="58">
        <v>0.25609999999999999</v>
      </c>
      <c r="J230" s="58">
        <v>0.74390000000000001</v>
      </c>
      <c r="K230" s="58">
        <v>0</v>
      </c>
      <c r="L230" s="58">
        <v>0</v>
      </c>
      <c r="M230" s="176"/>
      <c r="N230" s="23" t="s">
        <v>849</v>
      </c>
      <c r="O230" s="23" t="s">
        <v>850</v>
      </c>
      <c r="P230" s="23" t="s">
        <v>851</v>
      </c>
      <c r="Q230" s="56" t="s">
        <v>848</v>
      </c>
      <c r="R230" s="133" t="s">
        <v>848</v>
      </c>
      <c r="S230" s="133" t="s">
        <v>848</v>
      </c>
      <c r="T230" s="133" t="s">
        <v>848</v>
      </c>
      <c r="U230" s="133" t="s">
        <v>848</v>
      </c>
      <c r="V230" s="133" t="s">
        <v>848</v>
      </c>
      <c r="W230" s="55">
        <v>0</v>
      </c>
      <c r="X230" s="55">
        <v>0.48794443513846159</v>
      </c>
      <c r="Y230" s="55">
        <v>0.50906936399420155</v>
      </c>
      <c r="Z230" s="55">
        <v>0.54966236454052519</v>
      </c>
      <c r="AA230" s="55">
        <v>0.59149800796071572</v>
      </c>
      <c r="AB230" s="55">
        <v>0.6304341513418833</v>
      </c>
      <c r="AC230" s="55">
        <v>0.67144136617949579</v>
      </c>
      <c r="AD230" s="59">
        <f t="shared" si="18"/>
        <v>3.4400496891552828</v>
      </c>
      <c r="AE230" s="55">
        <v>0</v>
      </c>
      <c r="AF230" s="55"/>
      <c r="AG230" s="55"/>
      <c r="AH230" s="55"/>
      <c r="AI230" s="59">
        <f t="shared" si="19"/>
        <v>3.4400496891552828</v>
      </c>
      <c r="AJ230" s="55">
        <v>0</v>
      </c>
      <c r="AK230" s="55">
        <v>0</v>
      </c>
      <c r="AL230" s="55">
        <v>0.5349242077647377</v>
      </c>
      <c r="AM230" s="55">
        <v>0.56924472696920214</v>
      </c>
      <c r="AN230" s="55">
        <v>0.62692881020495839</v>
      </c>
      <c r="AO230" s="55">
        <v>0.68813822742436626</v>
      </c>
      <c r="AP230" s="55">
        <v>0.74810455867134684</v>
      </c>
      <c r="AQ230" s="55">
        <v>0.81270107713428241</v>
      </c>
      <c r="AR230" s="59">
        <f t="shared" si="20"/>
        <v>3.9800416081688939</v>
      </c>
      <c r="AS230" s="55">
        <v>0</v>
      </c>
      <c r="AT230" s="55"/>
      <c r="AU230" s="55"/>
      <c r="AV230" s="55"/>
      <c r="AW230" s="59">
        <f t="shared" si="21"/>
        <v>3.9800416081688939</v>
      </c>
      <c r="AX230" s="55"/>
      <c r="AY230" s="55"/>
      <c r="AZ230" s="55"/>
      <c r="BA230" s="55"/>
      <c r="BB230" s="55"/>
      <c r="BC230" s="55"/>
      <c r="BD230" s="55"/>
      <c r="BE230" s="55"/>
      <c r="BF230" s="59">
        <f t="shared" si="22"/>
        <v>0</v>
      </c>
      <c r="BG230" s="55"/>
      <c r="BH230" s="55"/>
      <c r="BI230" s="55"/>
      <c r="BJ230" s="55"/>
      <c r="BK230" s="59">
        <f t="shared" si="23"/>
        <v>0</v>
      </c>
      <c r="BL230" s="55"/>
      <c r="BM230" s="23" t="s">
        <v>864</v>
      </c>
      <c r="BN230" s="23" t="s">
        <v>1346</v>
      </c>
      <c r="BO230" s="23" t="s">
        <v>571</v>
      </c>
      <c r="BP230" s="23" t="s">
        <v>403</v>
      </c>
      <c r="BQ230" s="23" t="s">
        <v>425</v>
      </c>
      <c r="BR230" s="23"/>
      <c r="BS230" s="57"/>
      <c r="BT230" s="135" t="s">
        <v>23</v>
      </c>
      <c r="BU230" s="58">
        <v>0.25609999999999999</v>
      </c>
      <c r="BV230" s="57">
        <v>0</v>
      </c>
      <c r="BW230" s="57">
        <v>0</v>
      </c>
      <c r="BX230" s="57">
        <v>0</v>
      </c>
      <c r="BY230" s="57">
        <v>0</v>
      </c>
      <c r="BZ230" s="57">
        <v>0</v>
      </c>
      <c r="CA230" s="57">
        <v>0</v>
      </c>
      <c r="CB230" s="67">
        <v>0</v>
      </c>
      <c r="CC230" s="134"/>
      <c r="CD230" s="134"/>
      <c r="CE230" s="57"/>
      <c r="CF230" s="57"/>
      <c r="CG230" s="57"/>
      <c r="CH230" s="57"/>
      <c r="CI230" s="57"/>
      <c r="CJ230" s="57"/>
      <c r="CK230" s="67"/>
      <c r="CL230" s="23"/>
      <c r="CM230" s="23"/>
      <c r="CN230" s="23"/>
      <c r="CO230" s="23"/>
      <c r="CP230" s="23"/>
      <c r="CQ230" s="23"/>
      <c r="CR230" s="57"/>
      <c r="CS230" s="134"/>
      <c r="CT230" s="58"/>
      <c r="CU230" s="57"/>
      <c r="CV230" s="57"/>
      <c r="CW230" s="57"/>
      <c r="CX230" s="57"/>
      <c r="CY230" s="57"/>
      <c r="CZ230" s="57"/>
      <c r="DA230" s="67"/>
      <c r="DB230" s="23"/>
      <c r="DC230" s="23"/>
      <c r="DD230" s="57"/>
      <c r="DE230" s="57"/>
      <c r="DF230" s="57"/>
      <c r="DG230" s="57"/>
      <c r="DH230" s="57"/>
      <c r="DI230" s="57"/>
      <c r="DJ230" s="67"/>
      <c r="DK230" s="23" t="s">
        <v>849</v>
      </c>
      <c r="DL230" s="55">
        <v>0</v>
      </c>
      <c r="DM230" s="55">
        <v>0</v>
      </c>
      <c r="DN230" s="55">
        <v>0</v>
      </c>
      <c r="DO230" s="59">
        <v>0</v>
      </c>
      <c r="DP230" s="23" t="s">
        <v>849</v>
      </c>
      <c r="DQ230" s="57"/>
      <c r="DR230" s="57"/>
      <c r="DS230" s="57"/>
      <c r="DT230" s="23" t="s">
        <v>854</v>
      </c>
      <c r="DU230" s="57"/>
      <c r="DV230" s="23" t="s">
        <v>849</v>
      </c>
      <c r="DW230" s="23" t="s">
        <v>854</v>
      </c>
      <c r="DX230" s="57"/>
      <c r="DY230" s="23" t="s">
        <v>849</v>
      </c>
      <c r="DZ230" s="23" t="s">
        <v>854</v>
      </c>
      <c r="EA230" s="56"/>
      <c r="EB230" s="57"/>
      <c r="EC230" s="57"/>
      <c r="ED230" s="23"/>
      <c r="EE230" s="57"/>
      <c r="EF230" s="57"/>
      <c r="EG230" s="57"/>
      <c r="EH230" s="23">
        <v>3279</v>
      </c>
      <c r="EI230" s="23" t="s">
        <v>424</v>
      </c>
      <c r="EJ230" s="23"/>
      <c r="EK230" s="23" t="s">
        <v>603</v>
      </c>
    </row>
    <row r="231" spans="2:141" s="127" customFormat="1">
      <c r="B231" s="132" t="s">
        <v>1347</v>
      </c>
      <c r="C231" s="23" t="s">
        <v>1348</v>
      </c>
      <c r="D231" s="23" t="s">
        <v>155</v>
      </c>
      <c r="E231" s="23" t="s">
        <v>846</v>
      </c>
      <c r="F231" s="23" t="s">
        <v>847</v>
      </c>
      <c r="G231" s="23"/>
      <c r="H231" s="23" t="s">
        <v>848</v>
      </c>
      <c r="I231" s="58">
        <v>0.72093223762824932</v>
      </c>
      <c r="J231" s="58">
        <v>0.27906776237175068</v>
      </c>
      <c r="K231" s="58">
        <v>0</v>
      </c>
      <c r="L231" s="58">
        <v>0</v>
      </c>
      <c r="M231" s="176"/>
      <c r="N231" s="23" t="s">
        <v>849</v>
      </c>
      <c r="O231" s="23" t="s">
        <v>850</v>
      </c>
      <c r="P231" s="23" t="s">
        <v>851</v>
      </c>
      <c r="Q231" s="56" t="s">
        <v>848</v>
      </c>
      <c r="R231" s="133" t="s">
        <v>848</v>
      </c>
      <c r="S231" s="133" t="s">
        <v>848</v>
      </c>
      <c r="T231" s="133" t="s">
        <v>848</v>
      </c>
      <c r="U231" s="133" t="s">
        <v>848</v>
      </c>
      <c r="V231" s="133" t="s">
        <v>848</v>
      </c>
      <c r="W231" s="55">
        <v>0</v>
      </c>
      <c r="X231" s="55">
        <v>0.84451889294111648</v>
      </c>
      <c r="Y231" s="55">
        <v>0.88108125587829556</v>
      </c>
      <c r="Z231" s="55">
        <v>0.95133834544385532</v>
      </c>
      <c r="AA231" s="55">
        <v>1.0237461622410138</v>
      </c>
      <c r="AB231" s="55">
        <v>1.0911356154977749</v>
      </c>
      <c r="AC231" s="55">
        <v>1.1621096141405347</v>
      </c>
      <c r="AD231" s="59">
        <f t="shared" si="18"/>
        <v>5.9539298861425909</v>
      </c>
      <c r="AE231" s="55">
        <v>0</v>
      </c>
      <c r="AF231" s="55"/>
      <c r="AG231" s="55"/>
      <c r="AH231" s="55"/>
      <c r="AI231" s="59">
        <f t="shared" si="19"/>
        <v>5.9539298861425909</v>
      </c>
      <c r="AJ231" s="55">
        <v>0</v>
      </c>
      <c r="AK231" s="55">
        <v>0</v>
      </c>
      <c r="AL231" s="55">
        <v>0.92583000689553552</v>
      </c>
      <c r="AM231" s="55">
        <v>0.98523088288973304</v>
      </c>
      <c r="AN231" s="55">
        <v>1.0850686812258497</v>
      </c>
      <c r="AO231" s="55">
        <v>1.1910080168246597</v>
      </c>
      <c r="AP231" s="55">
        <v>1.2947958582908086</v>
      </c>
      <c r="AQ231" s="55">
        <v>1.4065974822701639</v>
      </c>
      <c r="AR231" s="59">
        <f t="shared" si="20"/>
        <v>6.8885309283967509</v>
      </c>
      <c r="AS231" s="55">
        <v>0</v>
      </c>
      <c r="AT231" s="55"/>
      <c r="AU231" s="55"/>
      <c r="AV231" s="55"/>
      <c r="AW231" s="59">
        <f t="shared" si="21"/>
        <v>6.8885309283967509</v>
      </c>
      <c r="AX231" s="55"/>
      <c r="AY231" s="55"/>
      <c r="AZ231" s="55"/>
      <c r="BA231" s="55"/>
      <c r="BB231" s="55"/>
      <c r="BC231" s="55"/>
      <c r="BD231" s="55"/>
      <c r="BE231" s="55"/>
      <c r="BF231" s="59">
        <f t="shared" si="22"/>
        <v>0</v>
      </c>
      <c r="BG231" s="55"/>
      <c r="BH231" s="55"/>
      <c r="BI231" s="55"/>
      <c r="BJ231" s="55"/>
      <c r="BK231" s="59">
        <f t="shared" si="23"/>
        <v>0</v>
      </c>
      <c r="BL231" s="55"/>
      <c r="BM231" s="23" t="s">
        <v>864</v>
      </c>
      <c r="BN231" s="23" t="s">
        <v>900</v>
      </c>
      <c r="BO231" s="23" t="s">
        <v>569</v>
      </c>
      <c r="BP231" s="23" t="s">
        <v>386</v>
      </c>
      <c r="BQ231" s="23" t="s">
        <v>351</v>
      </c>
      <c r="BR231" s="23"/>
      <c r="BS231" s="57"/>
      <c r="BT231" s="135" t="s">
        <v>23</v>
      </c>
      <c r="BU231" s="58">
        <v>0.72093223762824932</v>
      </c>
      <c r="BV231" s="57">
        <v>0</v>
      </c>
      <c r="BW231" s="57">
        <v>0</v>
      </c>
      <c r="BX231" s="57">
        <v>0</v>
      </c>
      <c r="BY231" s="57">
        <v>0</v>
      </c>
      <c r="BZ231" s="57">
        <v>0</v>
      </c>
      <c r="CA231" s="57">
        <v>0</v>
      </c>
      <c r="CB231" s="67">
        <v>0</v>
      </c>
      <c r="CC231" s="134"/>
      <c r="CD231" s="134"/>
      <c r="CE231" s="57"/>
      <c r="CF231" s="57"/>
      <c r="CG231" s="57"/>
      <c r="CH231" s="57"/>
      <c r="CI231" s="57"/>
      <c r="CJ231" s="57"/>
      <c r="CK231" s="67"/>
      <c r="CL231" s="23"/>
      <c r="CM231" s="23"/>
      <c r="CN231" s="23"/>
      <c r="CO231" s="23"/>
      <c r="CP231" s="23"/>
      <c r="CQ231" s="23"/>
      <c r="CR231" s="57"/>
      <c r="CS231" s="134"/>
      <c r="CT231" s="58"/>
      <c r="CU231" s="57"/>
      <c r="CV231" s="57"/>
      <c r="CW231" s="57"/>
      <c r="CX231" s="57"/>
      <c r="CY231" s="57"/>
      <c r="CZ231" s="57"/>
      <c r="DA231" s="67"/>
      <c r="DB231" s="23"/>
      <c r="DC231" s="23"/>
      <c r="DD231" s="57"/>
      <c r="DE231" s="57"/>
      <c r="DF231" s="57"/>
      <c r="DG231" s="57"/>
      <c r="DH231" s="57"/>
      <c r="DI231" s="57"/>
      <c r="DJ231" s="67"/>
      <c r="DK231" s="23" t="s">
        <v>849</v>
      </c>
      <c r="DL231" s="55">
        <v>0</v>
      </c>
      <c r="DM231" s="55">
        <v>0</v>
      </c>
      <c r="DN231" s="55">
        <v>0</v>
      </c>
      <c r="DO231" s="59">
        <v>0</v>
      </c>
      <c r="DP231" s="23" t="s">
        <v>849</v>
      </c>
      <c r="DQ231" s="57"/>
      <c r="DR231" s="57"/>
      <c r="DS231" s="57"/>
      <c r="DT231" s="23" t="s">
        <v>854</v>
      </c>
      <c r="DU231" s="57"/>
      <c r="DV231" s="23" t="s">
        <v>849</v>
      </c>
      <c r="DW231" s="23" t="s">
        <v>854</v>
      </c>
      <c r="DX231" s="57"/>
      <c r="DY231" s="23" t="s">
        <v>849</v>
      </c>
      <c r="DZ231" s="23" t="s">
        <v>854</v>
      </c>
      <c r="EA231" s="56"/>
      <c r="EB231" s="57"/>
      <c r="EC231" s="57"/>
      <c r="ED231" s="23"/>
      <c r="EE231" s="57"/>
      <c r="EF231" s="57"/>
      <c r="EG231" s="57"/>
      <c r="EH231" s="23">
        <v>1299</v>
      </c>
      <c r="EI231" s="23" t="s">
        <v>384</v>
      </c>
      <c r="EJ231" s="23"/>
      <c r="EK231" s="23" t="s">
        <v>385</v>
      </c>
    </row>
    <row r="232" spans="2:141" s="127" customFormat="1">
      <c r="B232" s="132" t="s">
        <v>1349</v>
      </c>
      <c r="C232" s="23" t="s">
        <v>1350</v>
      </c>
      <c r="D232" s="23" t="s">
        <v>159</v>
      </c>
      <c r="E232" s="23" t="s">
        <v>846</v>
      </c>
      <c r="F232" s="23" t="s">
        <v>847</v>
      </c>
      <c r="G232" s="23"/>
      <c r="H232" s="23" t="s">
        <v>848</v>
      </c>
      <c r="I232" s="58">
        <v>0.50250200323642435</v>
      </c>
      <c r="J232" s="58">
        <v>0.49749799676357565</v>
      </c>
      <c r="K232" s="58">
        <v>0</v>
      </c>
      <c r="L232" s="58">
        <v>0</v>
      </c>
      <c r="M232" s="176"/>
      <c r="N232" s="23" t="s">
        <v>849</v>
      </c>
      <c r="O232" s="23" t="s">
        <v>850</v>
      </c>
      <c r="P232" s="23" t="s">
        <v>851</v>
      </c>
      <c r="Q232" s="56" t="s">
        <v>848</v>
      </c>
      <c r="R232" s="133" t="s">
        <v>848</v>
      </c>
      <c r="S232" s="133" t="s">
        <v>848</v>
      </c>
      <c r="T232" s="133" t="s">
        <v>848</v>
      </c>
      <c r="U232" s="133" t="s">
        <v>848</v>
      </c>
      <c r="V232" s="133" t="s">
        <v>848</v>
      </c>
      <c r="W232" s="55">
        <v>0</v>
      </c>
      <c r="X232" s="55">
        <v>0.83111436224438406</v>
      </c>
      <c r="Y232" s="55">
        <v>0.86709639320742626</v>
      </c>
      <c r="Z232" s="55">
        <v>0.93623833505797771</v>
      </c>
      <c r="AA232" s="55">
        <v>1.0074968669651787</v>
      </c>
      <c r="AB232" s="55">
        <v>1.0738166887401974</v>
      </c>
      <c r="AC232" s="55">
        <v>1.1436641606096321</v>
      </c>
      <c r="AD232" s="59">
        <f t="shared" si="18"/>
        <v>5.8594268068247963</v>
      </c>
      <c r="AE232" s="55">
        <v>0</v>
      </c>
      <c r="AF232" s="55"/>
      <c r="AG232" s="55"/>
      <c r="AH232" s="55"/>
      <c r="AI232" s="59">
        <f t="shared" si="19"/>
        <v>5.8594268068247963</v>
      </c>
      <c r="AJ232" s="55">
        <v>0</v>
      </c>
      <c r="AK232" s="55">
        <v>0</v>
      </c>
      <c r="AL232" s="55">
        <v>0.91113487473079835</v>
      </c>
      <c r="AM232" s="55">
        <v>0.96959291703313621</v>
      </c>
      <c r="AN232" s="55">
        <v>1.0678460511969334</v>
      </c>
      <c r="AO232" s="55">
        <v>1.1721038766627019</v>
      </c>
      <c r="AP232" s="55">
        <v>1.2742443573433089</v>
      </c>
      <c r="AQ232" s="55">
        <v>1.3842714226797461</v>
      </c>
      <c r="AR232" s="59">
        <f t="shared" si="20"/>
        <v>6.7791934996466257</v>
      </c>
      <c r="AS232" s="55">
        <v>0</v>
      </c>
      <c r="AT232" s="55"/>
      <c r="AU232" s="55"/>
      <c r="AV232" s="55"/>
      <c r="AW232" s="59">
        <f t="shared" si="21"/>
        <v>6.7791934996466257</v>
      </c>
      <c r="AX232" s="55"/>
      <c r="AY232" s="55"/>
      <c r="AZ232" s="55"/>
      <c r="BA232" s="55"/>
      <c r="BB232" s="55"/>
      <c r="BC232" s="55"/>
      <c r="BD232" s="55"/>
      <c r="BE232" s="55"/>
      <c r="BF232" s="59">
        <f t="shared" si="22"/>
        <v>0</v>
      </c>
      <c r="BG232" s="55"/>
      <c r="BH232" s="55"/>
      <c r="BI232" s="55"/>
      <c r="BJ232" s="55"/>
      <c r="BK232" s="59">
        <f t="shared" si="23"/>
        <v>0</v>
      </c>
      <c r="BL232" s="55"/>
      <c r="BM232" s="23" t="s">
        <v>864</v>
      </c>
      <c r="BN232" s="23" t="s">
        <v>900</v>
      </c>
      <c r="BO232" s="23" t="s">
        <v>582</v>
      </c>
      <c r="BP232" s="23" t="s">
        <v>462</v>
      </c>
      <c r="BQ232" s="23" t="s">
        <v>351</v>
      </c>
      <c r="BR232" s="23"/>
      <c r="BS232" s="57"/>
      <c r="BT232" s="135" t="s">
        <v>23</v>
      </c>
      <c r="BU232" s="58">
        <v>0.50250200323642435</v>
      </c>
      <c r="BV232" s="57">
        <v>0</v>
      </c>
      <c r="BW232" s="57">
        <v>0</v>
      </c>
      <c r="BX232" s="57">
        <v>0</v>
      </c>
      <c r="BY232" s="57">
        <v>0</v>
      </c>
      <c r="BZ232" s="57">
        <v>0</v>
      </c>
      <c r="CA232" s="57">
        <v>0</v>
      </c>
      <c r="CB232" s="67">
        <v>0</v>
      </c>
      <c r="CC232" s="134"/>
      <c r="CD232" s="134"/>
      <c r="CE232" s="57"/>
      <c r="CF232" s="57"/>
      <c r="CG232" s="57"/>
      <c r="CH232" s="57"/>
      <c r="CI232" s="57"/>
      <c r="CJ232" s="57"/>
      <c r="CK232" s="67"/>
      <c r="CL232" s="23"/>
      <c r="CM232" s="23"/>
      <c r="CN232" s="23"/>
      <c r="CO232" s="23"/>
      <c r="CP232" s="23"/>
      <c r="CQ232" s="23"/>
      <c r="CR232" s="57"/>
      <c r="CS232" s="134"/>
      <c r="CT232" s="58"/>
      <c r="CU232" s="57"/>
      <c r="CV232" s="57"/>
      <c r="CW232" s="57"/>
      <c r="CX232" s="57"/>
      <c r="CY232" s="57"/>
      <c r="CZ232" s="57"/>
      <c r="DA232" s="67"/>
      <c r="DB232" s="23"/>
      <c r="DC232" s="23"/>
      <c r="DD232" s="57"/>
      <c r="DE232" s="57"/>
      <c r="DF232" s="57"/>
      <c r="DG232" s="57"/>
      <c r="DH232" s="57"/>
      <c r="DI232" s="57"/>
      <c r="DJ232" s="67"/>
      <c r="DK232" s="23" t="s">
        <v>849</v>
      </c>
      <c r="DL232" s="55">
        <v>0</v>
      </c>
      <c r="DM232" s="55">
        <v>0</v>
      </c>
      <c r="DN232" s="55">
        <v>0</v>
      </c>
      <c r="DO232" s="59">
        <v>0</v>
      </c>
      <c r="DP232" s="23" t="s">
        <v>849</v>
      </c>
      <c r="DQ232" s="57"/>
      <c r="DR232" s="57"/>
      <c r="DS232" s="57"/>
      <c r="DT232" s="23" t="s">
        <v>854</v>
      </c>
      <c r="DU232" s="57"/>
      <c r="DV232" s="23" t="s">
        <v>849</v>
      </c>
      <c r="DW232" s="23" t="s">
        <v>854</v>
      </c>
      <c r="DX232" s="57"/>
      <c r="DY232" s="23" t="s">
        <v>849</v>
      </c>
      <c r="DZ232" s="23" t="s">
        <v>854</v>
      </c>
      <c r="EA232" s="56"/>
      <c r="EB232" s="57"/>
      <c r="EC232" s="57"/>
      <c r="ED232" s="23"/>
      <c r="EE232" s="57"/>
      <c r="EF232" s="57"/>
      <c r="EG232" s="57"/>
      <c r="EH232" s="23">
        <v>1298</v>
      </c>
      <c r="EI232" s="23" t="s">
        <v>459</v>
      </c>
      <c r="EJ232" s="23"/>
      <c r="EK232" s="23" t="s">
        <v>460</v>
      </c>
    </row>
    <row r="233" spans="2:141" s="127" customFormat="1">
      <c r="B233" s="132" t="s">
        <v>1351</v>
      </c>
      <c r="C233" s="23" t="s">
        <v>1352</v>
      </c>
      <c r="D233" s="23" t="s">
        <v>193</v>
      </c>
      <c r="E233" s="23" t="s">
        <v>846</v>
      </c>
      <c r="F233" s="23" t="s">
        <v>847</v>
      </c>
      <c r="G233" s="23"/>
      <c r="H233" s="23" t="s">
        <v>848</v>
      </c>
      <c r="I233" s="58">
        <v>0</v>
      </c>
      <c r="J233" s="58">
        <v>0</v>
      </c>
      <c r="K233" s="58">
        <v>1</v>
      </c>
      <c r="L233" s="58">
        <v>0</v>
      </c>
      <c r="M233" s="176"/>
      <c r="N233" s="23" t="s">
        <v>849</v>
      </c>
      <c r="O233" s="23" t="s">
        <v>850</v>
      </c>
      <c r="P233" s="23" t="s">
        <v>851</v>
      </c>
      <c r="Q233" s="56" t="s">
        <v>848</v>
      </c>
      <c r="R233" s="133" t="s">
        <v>848</v>
      </c>
      <c r="S233" s="133" t="s">
        <v>848</v>
      </c>
      <c r="T233" s="133" t="s">
        <v>848</v>
      </c>
      <c r="U233" s="133" t="s">
        <v>848</v>
      </c>
      <c r="V233" s="133" t="s">
        <v>848</v>
      </c>
      <c r="W233" s="55">
        <v>0</v>
      </c>
      <c r="X233" s="55">
        <v>0.52279760907692319</v>
      </c>
      <c r="Y233" s="55">
        <v>0.54543146142235877</v>
      </c>
      <c r="Z233" s="55">
        <v>0.58892396200770558</v>
      </c>
      <c r="AA233" s="55">
        <v>0.63374786567219532</v>
      </c>
      <c r="AB233" s="55">
        <v>0.6754651621520178</v>
      </c>
      <c r="AC233" s="55">
        <v>0.7194014637637457</v>
      </c>
      <c r="AD233" s="59">
        <f t="shared" si="18"/>
        <v>3.6857675240949468</v>
      </c>
      <c r="AE233" s="55">
        <v>0</v>
      </c>
      <c r="AF233" s="55"/>
      <c r="AG233" s="55"/>
      <c r="AH233" s="55"/>
      <c r="AI233" s="59">
        <f t="shared" si="19"/>
        <v>3.6857675240949468</v>
      </c>
      <c r="AJ233" s="55">
        <v>0</v>
      </c>
      <c r="AK233" s="55">
        <v>0</v>
      </c>
      <c r="AL233" s="55">
        <v>0.57313307974793326</v>
      </c>
      <c r="AM233" s="55">
        <v>0.60990506460985938</v>
      </c>
      <c r="AN233" s="55">
        <v>0.67170943950531259</v>
      </c>
      <c r="AO233" s="55">
        <v>0.73729095795467803</v>
      </c>
      <c r="AP233" s="55">
        <v>0.801540598576443</v>
      </c>
      <c r="AQ233" s="55">
        <v>0.87075115407244574</v>
      </c>
      <c r="AR233" s="59">
        <f t="shared" si="20"/>
        <v>4.2643302944666717</v>
      </c>
      <c r="AS233" s="55">
        <v>0</v>
      </c>
      <c r="AT233" s="55"/>
      <c r="AU233" s="55"/>
      <c r="AV233" s="55"/>
      <c r="AW233" s="59">
        <f t="shared" si="21"/>
        <v>4.2643302944666717</v>
      </c>
      <c r="AX233" s="55"/>
      <c r="AY233" s="55"/>
      <c r="AZ233" s="55"/>
      <c r="BA233" s="55"/>
      <c r="BB233" s="55"/>
      <c r="BC233" s="55"/>
      <c r="BD233" s="55"/>
      <c r="BE233" s="55"/>
      <c r="BF233" s="59">
        <f t="shared" si="22"/>
        <v>0</v>
      </c>
      <c r="BG233" s="55"/>
      <c r="BH233" s="55"/>
      <c r="BI233" s="55"/>
      <c r="BJ233" s="55"/>
      <c r="BK233" s="59">
        <f t="shared" si="23"/>
        <v>0</v>
      </c>
      <c r="BL233" s="55"/>
      <c r="BM233" s="23" t="s">
        <v>852</v>
      </c>
      <c r="BN233" s="23" t="s">
        <v>223</v>
      </c>
      <c r="BO233" s="23" t="s">
        <v>853</v>
      </c>
      <c r="BP233" s="23" t="s">
        <v>853</v>
      </c>
      <c r="BQ233" s="23" t="s">
        <v>311</v>
      </c>
      <c r="BR233" s="23"/>
      <c r="BS233" s="57"/>
      <c r="BT233" s="135" t="s">
        <v>23</v>
      </c>
      <c r="BU233" s="58">
        <v>1</v>
      </c>
      <c r="BV233" s="57">
        <v>0.6</v>
      </c>
      <c r="BW233" s="57">
        <v>0</v>
      </c>
      <c r="BX233" s="57">
        <v>0</v>
      </c>
      <c r="BY233" s="57">
        <v>0</v>
      </c>
      <c r="BZ233" s="57">
        <v>0</v>
      </c>
      <c r="CA233" s="57">
        <v>0</v>
      </c>
      <c r="CB233" s="67">
        <v>0.6</v>
      </c>
      <c r="CC233" s="134"/>
      <c r="CD233" s="134"/>
      <c r="CE233" s="57"/>
      <c r="CF233" s="57"/>
      <c r="CG233" s="57"/>
      <c r="CH233" s="57"/>
      <c r="CI233" s="57"/>
      <c r="CJ233" s="57"/>
      <c r="CK233" s="67"/>
      <c r="CL233" s="23"/>
      <c r="CM233" s="23"/>
      <c r="CN233" s="23"/>
      <c r="CO233" s="23"/>
      <c r="CP233" s="23"/>
      <c r="CQ233" s="23"/>
      <c r="CR233" s="57"/>
      <c r="CS233" s="134"/>
      <c r="CT233" s="58"/>
      <c r="CU233" s="57"/>
      <c r="CV233" s="57"/>
      <c r="CW233" s="57"/>
      <c r="CX233" s="57"/>
      <c r="CY233" s="57"/>
      <c r="CZ233" s="57"/>
      <c r="DA233" s="67"/>
      <c r="DB233" s="23"/>
      <c r="DC233" s="23"/>
      <c r="DD233" s="57"/>
      <c r="DE233" s="57"/>
      <c r="DF233" s="57"/>
      <c r="DG233" s="57"/>
      <c r="DH233" s="57"/>
      <c r="DI233" s="57"/>
      <c r="DJ233" s="67"/>
      <c r="DK233" s="23" t="s">
        <v>849</v>
      </c>
      <c r="DL233" s="55">
        <v>0</v>
      </c>
      <c r="DM233" s="55">
        <v>0</v>
      </c>
      <c r="DN233" s="55">
        <v>0</v>
      </c>
      <c r="DO233" s="59">
        <v>0</v>
      </c>
      <c r="DP233" s="23" t="s">
        <v>849</v>
      </c>
      <c r="DQ233" s="57"/>
      <c r="DR233" s="57"/>
      <c r="DS233" s="57"/>
      <c r="DT233" s="23" t="s">
        <v>854</v>
      </c>
      <c r="DU233" s="57"/>
      <c r="DV233" s="23" t="s">
        <v>849</v>
      </c>
      <c r="DW233" s="23" t="s">
        <v>854</v>
      </c>
      <c r="DX233" s="57"/>
      <c r="DY233" s="23" t="s">
        <v>849</v>
      </c>
      <c r="DZ233" s="23" t="s">
        <v>854</v>
      </c>
      <c r="EA233" s="56"/>
      <c r="EB233" s="57"/>
      <c r="EC233" s="57"/>
      <c r="ED233" s="23"/>
      <c r="EE233" s="57"/>
      <c r="EF233" s="57"/>
      <c r="EG233" s="57"/>
      <c r="EH233" s="23">
        <v>911</v>
      </c>
      <c r="EI233" s="23"/>
      <c r="EJ233" s="23" t="s">
        <v>1353</v>
      </c>
      <c r="EK233" s="23"/>
    </row>
    <row r="234" spans="2:141" s="127" customFormat="1">
      <c r="B234" s="132" t="s">
        <v>1354</v>
      </c>
      <c r="C234" s="23" t="s">
        <v>1355</v>
      </c>
      <c r="D234" s="23" t="s">
        <v>193</v>
      </c>
      <c r="E234" s="23" t="s">
        <v>846</v>
      </c>
      <c r="F234" s="23" t="s">
        <v>847</v>
      </c>
      <c r="G234" s="23"/>
      <c r="H234" s="23" t="s">
        <v>848</v>
      </c>
      <c r="I234" s="58">
        <v>0.35440154604913865</v>
      </c>
      <c r="J234" s="58">
        <v>0.64559845395086124</v>
      </c>
      <c r="K234" s="58">
        <v>0</v>
      </c>
      <c r="L234" s="58">
        <v>0</v>
      </c>
      <c r="M234" s="176"/>
      <c r="N234" s="23" t="s">
        <v>849</v>
      </c>
      <c r="O234" s="23" t="s">
        <v>850</v>
      </c>
      <c r="P234" s="23" t="s">
        <v>851</v>
      </c>
      <c r="Q234" s="56" t="s">
        <v>848</v>
      </c>
      <c r="R234" s="133" t="s">
        <v>848</v>
      </c>
      <c r="S234" s="133" t="s">
        <v>848</v>
      </c>
      <c r="T234" s="133" t="s">
        <v>848</v>
      </c>
      <c r="U234" s="133" t="s">
        <v>848</v>
      </c>
      <c r="V234" s="133" t="s">
        <v>848</v>
      </c>
      <c r="W234" s="55">
        <v>0</v>
      </c>
      <c r="X234" s="55">
        <v>1.8716154404953851</v>
      </c>
      <c r="Y234" s="55">
        <v>1.9526446318920443</v>
      </c>
      <c r="Z234" s="55">
        <v>2.1083477839875857</v>
      </c>
      <c r="AA234" s="55">
        <v>2.2688173591064595</v>
      </c>
      <c r="AB234" s="55">
        <v>2.418165280504224</v>
      </c>
      <c r="AC234" s="55">
        <v>2.5754572402742095</v>
      </c>
      <c r="AD234" s="59">
        <f t="shared" si="18"/>
        <v>13.195047736259909</v>
      </c>
      <c r="AE234" s="55">
        <v>0</v>
      </c>
      <c r="AF234" s="55"/>
      <c r="AG234" s="55"/>
      <c r="AH234" s="55"/>
      <c r="AI234" s="59">
        <f t="shared" si="19"/>
        <v>13.195047736259909</v>
      </c>
      <c r="AJ234" s="55">
        <v>0</v>
      </c>
      <c r="AK234" s="55">
        <v>0</v>
      </c>
      <c r="AL234" s="55">
        <v>2.0518164254976012</v>
      </c>
      <c r="AM234" s="55">
        <v>2.1834601313032964</v>
      </c>
      <c r="AN234" s="55">
        <v>2.404719793429019</v>
      </c>
      <c r="AO234" s="55">
        <v>2.6395016294777474</v>
      </c>
      <c r="AP234" s="55">
        <v>2.8695153429036662</v>
      </c>
      <c r="AQ234" s="55">
        <v>3.1172891315793558</v>
      </c>
      <c r="AR234" s="59">
        <f t="shared" si="20"/>
        <v>15.266302454190686</v>
      </c>
      <c r="AS234" s="55">
        <v>0</v>
      </c>
      <c r="AT234" s="55"/>
      <c r="AU234" s="55"/>
      <c r="AV234" s="55"/>
      <c r="AW234" s="59">
        <f t="shared" si="21"/>
        <v>15.266302454190686</v>
      </c>
      <c r="AX234" s="55"/>
      <c r="AY234" s="55"/>
      <c r="AZ234" s="55"/>
      <c r="BA234" s="55"/>
      <c r="BB234" s="55"/>
      <c r="BC234" s="55"/>
      <c r="BD234" s="55"/>
      <c r="BE234" s="55"/>
      <c r="BF234" s="59">
        <f t="shared" si="22"/>
        <v>0</v>
      </c>
      <c r="BG234" s="55"/>
      <c r="BH234" s="55"/>
      <c r="BI234" s="55"/>
      <c r="BJ234" s="55"/>
      <c r="BK234" s="59">
        <f t="shared" si="23"/>
        <v>0</v>
      </c>
      <c r="BL234" s="55"/>
      <c r="BM234" s="23" t="s">
        <v>864</v>
      </c>
      <c r="BN234" s="23" t="s">
        <v>900</v>
      </c>
      <c r="BO234" s="23" t="s">
        <v>532</v>
      </c>
      <c r="BP234" s="23" t="s">
        <v>533</v>
      </c>
      <c r="BQ234" s="23" t="s">
        <v>538</v>
      </c>
      <c r="BR234" s="23"/>
      <c r="BS234" s="57"/>
      <c r="BT234" s="135" t="s">
        <v>23</v>
      </c>
      <c r="BU234" s="58">
        <v>0.35440154604913865</v>
      </c>
      <c r="BV234" s="57">
        <v>126</v>
      </c>
      <c r="BW234" s="57">
        <v>131</v>
      </c>
      <c r="BX234" s="57">
        <v>141</v>
      </c>
      <c r="BY234" s="57">
        <v>152</v>
      </c>
      <c r="BZ234" s="57">
        <v>162</v>
      </c>
      <c r="CA234" s="57">
        <v>173</v>
      </c>
      <c r="CB234" s="67">
        <v>885</v>
      </c>
      <c r="CC234" s="134"/>
      <c r="CD234" s="134"/>
      <c r="CE234" s="57"/>
      <c r="CF234" s="57"/>
      <c r="CG234" s="57"/>
      <c r="CH234" s="57"/>
      <c r="CI234" s="57"/>
      <c r="CJ234" s="57"/>
      <c r="CK234" s="67"/>
      <c r="CL234" s="23"/>
      <c r="CM234" s="23"/>
      <c r="CN234" s="23"/>
      <c r="CO234" s="23"/>
      <c r="CP234" s="23"/>
      <c r="CQ234" s="23"/>
      <c r="CR234" s="57"/>
      <c r="CS234" s="134"/>
      <c r="CT234" s="58"/>
      <c r="CU234" s="57"/>
      <c r="CV234" s="57"/>
      <c r="CW234" s="57"/>
      <c r="CX234" s="57"/>
      <c r="CY234" s="57"/>
      <c r="CZ234" s="57"/>
      <c r="DA234" s="67"/>
      <c r="DB234" s="23"/>
      <c r="DC234" s="23"/>
      <c r="DD234" s="57"/>
      <c r="DE234" s="57"/>
      <c r="DF234" s="57"/>
      <c r="DG234" s="57"/>
      <c r="DH234" s="57"/>
      <c r="DI234" s="57"/>
      <c r="DJ234" s="67"/>
      <c r="DK234" s="23" t="s">
        <v>849</v>
      </c>
      <c r="DL234" s="55">
        <v>0</v>
      </c>
      <c r="DM234" s="55">
        <v>0</v>
      </c>
      <c r="DN234" s="55">
        <v>0</v>
      </c>
      <c r="DO234" s="59">
        <v>0</v>
      </c>
      <c r="DP234" s="23" t="s">
        <v>849</v>
      </c>
      <c r="DQ234" s="57"/>
      <c r="DR234" s="57"/>
      <c r="DS234" s="57"/>
      <c r="DT234" s="23" t="s">
        <v>854</v>
      </c>
      <c r="DU234" s="57"/>
      <c r="DV234" s="23" t="s">
        <v>849</v>
      </c>
      <c r="DW234" s="23" t="s">
        <v>854</v>
      </c>
      <c r="DX234" s="57"/>
      <c r="DY234" s="23" t="s">
        <v>849</v>
      </c>
      <c r="DZ234" s="23" t="s">
        <v>854</v>
      </c>
      <c r="EA234" s="56"/>
      <c r="EB234" s="57"/>
      <c r="EC234" s="57"/>
      <c r="ED234" s="23"/>
      <c r="EE234" s="57"/>
      <c r="EF234" s="57"/>
      <c r="EG234" s="57"/>
      <c r="EH234" s="23">
        <v>885</v>
      </c>
      <c r="EI234" s="23" t="s">
        <v>537</v>
      </c>
      <c r="EJ234" s="23"/>
      <c r="EK234" s="23" t="s">
        <v>632</v>
      </c>
    </row>
    <row r="235" spans="2:141" s="127" customFormat="1">
      <c r="B235" s="132" t="s">
        <v>1356</v>
      </c>
      <c r="C235" s="23" t="s">
        <v>1357</v>
      </c>
      <c r="D235" s="23" t="s">
        <v>155</v>
      </c>
      <c r="E235" s="23" t="s">
        <v>846</v>
      </c>
      <c r="F235" s="23" t="s">
        <v>847</v>
      </c>
      <c r="G235" s="23"/>
      <c r="H235" s="23" t="s">
        <v>848</v>
      </c>
      <c r="I235" s="58">
        <v>0</v>
      </c>
      <c r="J235" s="58">
        <v>0</v>
      </c>
      <c r="K235" s="58">
        <v>1</v>
      </c>
      <c r="L235" s="58">
        <v>0</v>
      </c>
      <c r="M235" s="176"/>
      <c r="N235" s="23" t="s">
        <v>849</v>
      </c>
      <c r="O235" s="23" t="s">
        <v>850</v>
      </c>
      <c r="P235" s="23" t="s">
        <v>851</v>
      </c>
      <c r="Q235" s="56" t="s">
        <v>848</v>
      </c>
      <c r="R235" s="133" t="s">
        <v>848</v>
      </c>
      <c r="S235" s="133" t="s">
        <v>848</v>
      </c>
      <c r="T235" s="133" t="s">
        <v>848</v>
      </c>
      <c r="U235" s="133" t="s">
        <v>848</v>
      </c>
      <c r="V235" s="133" t="s">
        <v>848</v>
      </c>
      <c r="W235" s="55">
        <v>0</v>
      </c>
      <c r="X235" s="55">
        <v>2.4564198573230591</v>
      </c>
      <c r="Y235" s="55">
        <v>2.562767406324312</v>
      </c>
      <c r="Z235" s="55">
        <v>2.7671215200914254</v>
      </c>
      <c r="AA235" s="55">
        <v>2.9777313720350835</v>
      </c>
      <c r="AB235" s="55">
        <v>3.1737445015668047</v>
      </c>
      <c r="AC235" s="55">
        <v>3.3801838613927657</v>
      </c>
      <c r="AD235" s="59">
        <f t="shared" si="18"/>
        <v>17.317968518733451</v>
      </c>
      <c r="AE235" s="55">
        <v>0</v>
      </c>
      <c r="AF235" s="55"/>
      <c r="AG235" s="55"/>
      <c r="AH235" s="55"/>
      <c r="AI235" s="59">
        <f t="shared" si="19"/>
        <v>17.317968518733451</v>
      </c>
      <c r="AJ235" s="55">
        <v>0</v>
      </c>
      <c r="AK235" s="55">
        <v>0</v>
      </c>
      <c r="AL235" s="55">
        <v>2.6929263897501783</v>
      </c>
      <c r="AM235" s="55">
        <v>2.8657034496290565</v>
      </c>
      <c r="AN235" s="55">
        <v>3.1560978415060319</v>
      </c>
      <c r="AO235" s="55">
        <v>3.4642395418417684</v>
      </c>
      <c r="AP235" s="55">
        <v>3.7661232733451224</v>
      </c>
      <c r="AQ235" s="55">
        <v>4.0913163880514398</v>
      </c>
      <c r="AR235" s="59">
        <f t="shared" si="20"/>
        <v>20.036406884123597</v>
      </c>
      <c r="AS235" s="55">
        <v>0</v>
      </c>
      <c r="AT235" s="55"/>
      <c r="AU235" s="55"/>
      <c r="AV235" s="55"/>
      <c r="AW235" s="59">
        <f t="shared" si="21"/>
        <v>20.036406884123597</v>
      </c>
      <c r="AX235" s="55"/>
      <c r="AY235" s="55"/>
      <c r="AZ235" s="55"/>
      <c r="BA235" s="55"/>
      <c r="BB235" s="55"/>
      <c r="BC235" s="55"/>
      <c r="BD235" s="55"/>
      <c r="BE235" s="55"/>
      <c r="BF235" s="59">
        <f t="shared" si="22"/>
        <v>0</v>
      </c>
      <c r="BG235" s="55"/>
      <c r="BH235" s="55"/>
      <c r="BI235" s="55"/>
      <c r="BJ235" s="55"/>
      <c r="BK235" s="59">
        <f t="shared" si="23"/>
        <v>0</v>
      </c>
      <c r="BL235" s="55"/>
      <c r="BM235" s="23" t="s">
        <v>852</v>
      </c>
      <c r="BN235" s="23" t="s">
        <v>236</v>
      </c>
      <c r="BO235" s="23" t="s">
        <v>853</v>
      </c>
      <c r="BP235" s="23" t="s">
        <v>853</v>
      </c>
      <c r="BQ235" s="23" t="s">
        <v>853</v>
      </c>
      <c r="BR235" s="23"/>
      <c r="BS235" s="57"/>
      <c r="BT235" s="135" t="s">
        <v>1240</v>
      </c>
      <c r="BU235" s="58">
        <v>1</v>
      </c>
      <c r="BV235" s="57">
        <v>2.5872925437364738</v>
      </c>
      <c r="BW235" s="57">
        <v>2.6993060579389865</v>
      </c>
      <c r="BX235" s="57">
        <v>2.9145477126810704</v>
      </c>
      <c r="BY235" s="57">
        <v>3.1363783976703599</v>
      </c>
      <c r="BZ235" s="57">
        <v>3.3428346787495014</v>
      </c>
      <c r="CA235" s="57">
        <v>3.5602726769073199</v>
      </c>
      <c r="CB235" s="67">
        <v>18.240632067683713</v>
      </c>
      <c r="CC235" s="134"/>
      <c r="CD235" s="134"/>
      <c r="CE235" s="57"/>
      <c r="CF235" s="57"/>
      <c r="CG235" s="57"/>
      <c r="CH235" s="57"/>
      <c r="CI235" s="57"/>
      <c r="CJ235" s="57"/>
      <c r="CK235" s="67"/>
      <c r="CL235" s="23"/>
      <c r="CM235" s="23"/>
      <c r="CN235" s="23"/>
      <c r="CO235" s="23"/>
      <c r="CP235" s="23"/>
      <c r="CQ235" s="23"/>
      <c r="CR235" s="57"/>
      <c r="CS235" s="134"/>
      <c r="CT235" s="58"/>
      <c r="CU235" s="57"/>
      <c r="CV235" s="57"/>
      <c r="CW235" s="57"/>
      <c r="CX235" s="57"/>
      <c r="CY235" s="57"/>
      <c r="CZ235" s="57"/>
      <c r="DA235" s="67"/>
      <c r="DB235" s="23"/>
      <c r="DC235" s="23"/>
      <c r="DD235" s="57"/>
      <c r="DE235" s="57"/>
      <c r="DF235" s="57"/>
      <c r="DG235" s="57"/>
      <c r="DH235" s="57"/>
      <c r="DI235" s="57"/>
      <c r="DJ235" s="67"/>
      <c r="DK235" s="23" t="s">
        <v>849</v>
      </c>
      <c r="DL235" s="55">
        <v>0</v>
      </c>
      <c r="DM235" s="55">
        <v>0</v>
      </c>
      <c r="DN235" s="55">
        <v>0</v>
      </c>
      <c r="DO235" s="59">
        <v>0</v>
      </c>
      <c r="DP235" s="23" t="s">
        <v>849</v>
      </c>
      <c r="DQ235" s="57"/>
      <c r="DR235" s="57"/>
      <c r="DS235" s="57"/>
      <c r="DT235" s="23" t="s">
        <v>854</v>
      </c>
      <c r="DU235" s="57"/>
      <c r="DV235" s="23" t="s">
        <v>849</v>
      </c>
      <c r="DW235" s="23" t="s">
        <v>854</v>
      </c>
      <c r="DX235" s="57"/>
      <c r="DY235" s="23" t="s">
        <v>849</v>
      </c>
      <c r="DZ235" s="23" t="s">
        <v>854</v>
      </c>
      <c r="EA235" s="56"/>
      <c r="EB235" s="57"/>
      <c r="EC235" s="57"/>
      <c r="ED235" s="23"/>
      <c r="EE235" s="57"/>
      <c r="EF235" s="57"/>
      <c r="EG235" s="57"/>
      <c r="EH235" s="23">
        <v>936</v>
      </c>
      <c r="EI235" s="23"/>
      <c r="EJ235" s="23" t="s">
        <v>1241</v>
      </c>
      <c r="EK235" s="23"/>
    </row>
    <row r="236" spans="2:141" s="127" customFormat="1">
      <c r="B236" s="132" t="s">
        <v>1358</v>
      </c>
      <c r="C236" s="23" t="s">
        <v>1359</v>
      </c>
      <c r="D236" s="23" t="s">
        <v>159</v>
      </c>
      <c r="E236" s="23" t="s">
        <v>846</v>
      </c>
      <c r="F236" s="23" t="s">
        <v>847</v>
      </c>
      <c r="G236" s="23"/>
      <c r="H236" s="23" t="s">
        <v>848</v>
      </c>
      <c r="I236" s="58">
        <v>0</v>
      </c>
      <c r="J236" s="58">
        <v>0</v>
      </c>
      <c r="K236" s="58">
        <v>1</v>
      </c>
      <c r="L236" s="58">
        <v>0</v>
      </c>
      <c r="M236" s="176"/>
      <c r="N236" s="23" t="s">
        <v>849</v>
      </c>
      <c r="O236" s="23" t="s">
        <v>850</v>
      </c>
      <c r="P236" s="23" t="s">
        <v>851</v>
      </c>
      <c r="Q236" s="56" t="s">
        <v>848</v>
      </c>
      <c r="R236" s="133" t="s">
        <v>848</v>
      </c>
      <c r="S236" s="133" t="s">
        <v>848</v>
      </c>
      <c r="T236" s="133" t="s">
        <v>848</v>
      </c>
      <c r="U236" s="133" t="s">
        <v>848</v>
      </c>
      <c r="V236" s="133" t="s">
        <v>848</v>
      </c>
      <c r="W236" s="55">
        <v>0</v>
      </c>
      <c r="X236" s="55">
        <v>1.7194958072918196</v>
      </c>
      <c r="Y236" s="55">
        <v>1.7939391741609902</v>
      </c>
      <c r="Z236" s="55">
        <v>1.9369872124586123</v>
      </c>
      <c r="AA236" s="55">
        <v>2.0844142723367729</v>
      </c>
      <c r="AB236" s="55">
        <v>2.2216236151936752</v>
      </c>
      <c r="AC236" s="55">
        <v>2.3661313273514764</v>
      </c>
      <c r="AD236" s="59">
        <f t="shared" si="18"/>
        <v>12.122591408793346</v>
      </c>
      <c r="AE236" s="55">
        <v>0</v>
      </c>
      <c r="AF236" s="55"/>
      <c r="AG236" s="55"/>
      <c r="AH236" s="55"/>
      <c r="AI236" s="59">
        <f t="shared" si="19"/>
        <v>12.122591408793346</v>
      </c>
      <c r="AJ236" s="55">
        <v>0</v>
      </c>
      <c r="AK236" s="55">
        <v>0</v>
      </c>
      <c r="AL236" s="55">
        <v>1.8850505636146</v>
      </c>
      <c r="AM236" s="55">
        <v>2.0059946396740158</v>
      </c>
      <c r="AN236" s="55">
        <v>2.209270939450259</v>
      </c>
      <c r="AO236" s="55">
        <v>2.4249703689266529</v>
      </c>
      <c r="AP236" s="55">
        <v>2.6362892153616899</v>
      </c>
      <c r="AQ236" s="55">
        <v>2.8639246481362184</v>
      </c>
      <c r="AR236" s="59">
        <f t="shared" si="20"/>
        <v>14.025500375163436</v>
      </c>
      <c r="AS236" s="55">
        <v>0</v>
      </c>
      <c r="AT236" s="55"/>
      <c r="AU236" s="55"/>
      <c r="AV236" s="55"/>
      <c r="AW236" s="59">
        <f t="shared" si="21"/>
        <v>14.025500375163436</v>
      </c>
      <c r="AX236" s="55"/>
      <c r="AY236" s="55"/>
      <c r="AZ236" s="55"/>
      <c r="BA236" s="55"/>
      <c r="BB236" s="55"/>
      <c r="BC236" s="55"/>
      <c r="BD236" s="55"/>
      <c r="BE236" s="55"/>
      <c r="BF236" s="59">
        <f t="shared" si="22"/>
        <v>0</v>
      </c>
      <c r="BG236" s="55"/>
      <c r="BH236" s="55"/>
      <c r="BI236" s="55"/>
      <c r="BJ236" s="55"/>
      <c r="BK236" s="59">
        <f t="shared" si="23"/>
        <v>0</v>
      </c>
      <c r="BL236" s="55"/>
      <c r="BM236" s="23" t="s">
        <v>852</v>
      </c>
      <c r="BN236" s="23" t="s">
        <v>1235</v>
      </c>
      <c r="BO236" s="23" t="s">
        <v>853</v>
      </c>
      <c r="BP236" s="23" t="s">
        <v>853</v>
      </c>
      <c r="BQ236" s="23" t="s">
        <v>853</v>
      </c>
      <c r="BR236" s="23"/>
      <c r="BS236" s="57"/>
      <c r="BT236" s="135" t="s">
        <v>1236</v>
      </c>
      <c r="BU236" s="58">
        <v>1</v>
      </c>
      <c r="BV236" s="57">
        <v>0</v>
      </c>
      <c r="BW236" s="57">
        <v>0</v>
      </c>
      <c r="BX236" s="57">
        <v>0</v>
      </c>
      <c r="BY236" s="57">
        <v>0</v>
      </c>
      <c r="BZ236" s="57">
        <v>0</v>
      </c>
      <c r="CA236" s="57">
        <v>0</v>
      </c>
      <c r="CB236" s="67">
        <v>0</v>
      </c>
      <c r="CC236" s="134"/>
      <c r="CD236" s="134"/>
      <c r="CE236" s="57"/>
      <c r="CF236" s="57"/>
      <c r="CG236" s="57"/>
      <c r="CH236" s="57"/>
      <c r="CI236" s="57"/>
      <c r="CJ236" s="57"/>
      <c r="CK236" s="67"/>
      <c r="CL236" s="23"/>
      <c r="CM236" s="23"/>
      <c r="CN236" s="23"/>
      <c r="CO236" s="23"/>
      <c r="CP236" s="23"/>
      <c r="CQ236" s="23"/>
      <c r="CR236" s="57"/>
      <c r="CS236" s="134"/>
      <c r="CT236" s="58"/>
      <c r="CU236" s="57"/>
      <c r="CV236" s="57"/>
      <c r="CW236" s="57"/>
      <c r="CX236" s="57"/>
      <c r="CY236" s="57"/>
      <c r="CZ236" s="57"/>
      <c r="DA236" s="67"/>
      <c r="DB236" s="23"/>
      <c r="DC236" s="23"/>
      <c r="DD236" s="57"/>
      <c r="DE236" s="57"/>
      <c r="DF236" s="57"/>
      <c r="DG236" s="57"/>
      <c r="DH236" s="57"/>
      <c r="DI236" s="57"/>
      <c r="DJ236" s="67"/>
      <c r="DK236" s="23" t="s">
        <v>849</v>
      </c>
      <c r="DL236" s="55">
        <v>0</v>
      </c>
      <c r="DM236" s="55">
        <v>0</v>
      </c>
      <c r="DN236" s="55">
        <v>0</v>
      </c>
      <c r="DO236" s="59">
        <v>0</v>
      </c>
      <c r="DP236" s="23" t="s">
        <v>849</v>
      </c>
      <c r="DQ236" s="57"/>
      <c r="DR236" s="57"/>
      <c r="DS236" s="57"/>
      <c r="DT236" s="23" t="s">
        <v>854</v>
      </c>
      <c r="DU236" s="57"/>
      <c r="DV236" s="23" t="s">
        <v>849</v>
      </c>
      <c r="DW236" s="23" t="s">
        <v>854</v>
      </c>
      <c r="DX236" s="57"/>
      <c r="DY236" s="23" t="s">
        <v>849</v>
      </c>
      <c r="DZ236" s="23" t="s">
        <v>854</v>
      </c>
      <c r="EA236" s="56"/>
      <c r="EB236" s="57"/>
      <c r="EC236" s="57"/>
      <c r="ED236" s="23"/>
      <c r="EE236" s="57"/>
      <c r="EF236" s="57"/>
      <c r="EG236" s="57"/>
      <c r="EH236" s="23">
        <v>2840</v>
      </c>
      <c r="EI236" s="23"/>
      <c r="EJ236" s="23" t="s">
        <v>1237</v>
      </c>
      <c r="EK236" s="23"/>
    </row>
    <row r="237" spans="2:141" s="127" customFormat="1" ht="29.1">
      <c r="B237" s="132" t="s">
        <v>1360</v>
      </c>
      <c r="C237" s="23" t="s">
        <v>1361</v>
      </c>
      <c r="D237" s="23" t="s">
        <v>159</v>
      </c>
      <c r="E237" s="23" t="s">
        <v>846</v>
      </c>
      <c r="F237" s="23" t="s">
        <v>847</v>
      </c>
      <c r="G237" s="23"/>
      <c r="H237" s="23" t="s">
        <v>848</v>
      </c>
      <c r="I237" s="58">
        <v>0</v>
      </c>
      <c r="J237" s="58">
        <v>0</v>
      </c>
      <c r="K237" s="58">
        <v>0</v>
      </c>
      <c r="L237" s="58">
        <v>1</v>
      </c>
      <c r="M237" s="176"/>
      <c r="N237" s="23" t="s">
        <v>849</v>
      </c>
      <c r="O237" s="23" t="s">
        <v>850</v>
      </c>
      <c r="P237" s="23" t="s">
        <v>863</v>
      </c>
      <c r="Q237" s="56">
        <v>46738</v>
      </c>
      <c r="R237" s="133">
        <v>46874</v>
      </c>
      <c r="S237" s="133">
        <v>47973</v>
      </c>
      <c r="T237" s="133" t="s">
        <v>848</v>
      </c>
      <c r="U237" s="133">
        <v>48155</v>
      </c>
      <c r="V237" s="133" t="s">
        <v>848</v>
      </c>
      <c r="W237" s="55">
        <v>5.2378612684689925</v>
      </c>
      <c r="X237" s="55">
        <v>6.3623555689482316</v>
      </c>
      <c r="Y237" s="55">
        <v>6.3623555689482316</v>
      </c>
      <c r="Z237" s="55">
        <v>20.377281721657376</v>
      </c>
      <c r="AA237" s="55">
        <v>23.571861805927085</v>
      </c>
      <c r="AB237" s="55">
        <v>17.91043013559463</v>
      </c>
      <c r="AC237" s="55">
        <v>2.5439783711633343E-2</v>
      </c>
      <c r="AD237" s="59">
        <f t="shared" si="18"/>
        <v>74.609724584787187</v>
      </c>
      <c r="AE237" s="55">
        <v>0</v>
      </c>
      <c r="AF237" s="55"/>
      <c r="AG237" s="55"/>
      <c r="AH237" s="55"/>
      <c r="AI237" s="59">
        <f t="shared" si="19"/>
        <v>79.847585853256177</v>
      </c>
      <c r="AJ237" s="55">
        <v>0</v>
      </c>
      <c r="AK237" s="55">
        <v>5.7421677298611069</v>
      </c>
      <c r="AL237" s="55">
        <v>6.9749294533330213</v>
      </c>
      <c r="AM237" s="55">
        <v>7.1144280423996822</v>
      </c>
      <c r="AN237" s="55">
        <v>23.241731304723572</v>
      </c>
      <c r="AO237" s="55">
        <v>27.423083394898061</v>
      </c>
      <c r="AP237" s="55">
        <v>21.253408311848933</v>
      </c>
      <c r="AQ237" s="55">
        <v>3.0791876500174668E-2</v>
      </c>
      <c r="AR237" s="59">
        <f t="shared" si="20"/>
        <v>86.038372383703432</v>
      </c>
      <c r="AS237" s="55">
        <v>0</v>
      </c>
      <c r="AT237" s="55"/>
      <c r="AU237" s="55"/>
      <c r="AV237" s="55"/>
      <c r="AW237" s="59">
        <f t="shared" si="21"/>
        <v>91.780540113564541</v>
      </c>
      <c r="AX237" s="55"/>
      <c r="AY237" s="55"/>
      <c r="AZ237" s="55"/>
      <c r="BA237" s="55"/>
      <c r="BB237" s="55"/>
      <c r="BC237" s="55"/>
      <c r="BD237" s="55"/>
      <c r="BE237" s="55"/>
      <c r="BF237" s="59">
        <f t="shared" si="22"/>
        <v>0</v>
      </c>
      <c r="BG237" s="55"/>
      <c r="BH237" s="55"/>
      <c r="BI237" s="55"/>
      <c r="BJ237" s="55"/>
      <c r="BK237" s="59">
        <f t="shared" si="23"/>
        <v>0</v>
      </c>
      <c r="BL237" s="55"/>
      <c r="BM237" s="23" t="s">
        <v>1131</v>
      </c>
      <c r="BN237" s="23" t="s">
        <v>157</v>
      </c>
      <c r="BO237" s="23" t="s">
        <v>853</v>
      </c>
      <c r="BP237" s="23" t="s">
        <v>853</v>
      </c>
      <c r="BQ237" s="23" t="s">
        <v>853</v>
      </c>
      <c r="BR237" s="23"/>
      <c r="BS237" s="57"/>
      <c r="BT237" s="135" t="s">
        <v>859</v>
      </c>
      <c r="BU237" s="58">
        <v>1</v>
      </c>
      <c r="BV237" s="57">
        <v>0</v>
      </c>
      <c r="BW237" s="57">
        <v>0</v>
      </c>
      <c r="BX237" s="57">
        <v>0</v>
      </c>
      <c r="BY237" s="57">
        <v>0</v>
      </c>
      <c r="BZ237" s="57">
        <v>11337</v>
      </c>
      <c r="CA237" s="57">
        <v>0</v>
      </c>
      <c r="CB237" s="67">
        <v>11337</v>
      </c>
      <c r="CC237" s="134"/>
      <c r="CD237" s="134"/>
      <c r="CE237" s="57"/>
      <c r="CF237" s="57"/>
      <c r="CG237" s="57"/>
      <c r="CH237" s="57"/>
      <c r="CI237" s="57"/>
      <c r="CJ237" s="57"/>
      <c r="CK237" s="67"/>
      <c r="CL237" s="23"/>
      <c r="CM237" s="23"/>
      <c r="CN237" s="23"/>
      <c r="CO237" s="23"/>
      <c r="CP237" s="23"/>
      <c r="CQ237" s="23"/>
      <c r="CR237" s="57"/>
      <c r="CS237" s="134"/>
      <c r="CT237" s="58"/>
      <c r="CU237" s="57"/>
      <c r="CV237" s="57"/>
      <c r="CW237" s="57"/>
      <c r="CX237" s="57"/>
      <c r="CY237" s="57"/>
      <c r="CZ237" s="57"/>
      <c r="DA237" s="67"/>
      <c r="DB237" s="23"/>
      <c r="DC237" s="23"/>
      <c r="DD237" s="57"/>
      <c r="DE237" s="57"/>
      <c r="DF237" s="57"/>
      <c r="DG237" s="57"/>
      <c r="DH237" s="57"/>
      <c r="DI237" s="57"/>
      <c r="DJ237" s="67"/>
      <c r="DK237" s="23" t="s">
        <v>849</v>
      </c>
      <c r="DL237" s="55">
        <v>0</v>
      </c>
      <c r="DM237" s="55">
        <v>5.2378612684689925</v>
      </c>
      <c r="DN237" s="55">
        <v>74.609724584787187</v>
      </c>
      <c r="DO237" s="59">
        <v>79.847585853256177</v>
      </c>
      <c r="DP237" s="23" t="s">
        <v>849</v>
      </c>
      <c r="DQ237" s="57"/>
      <c r="DR237" s="57"/>
      <c r="DS237" s="57"/>
      <c r="DT237" s="23" t="s">
        <v>854</v>
      </c>
      <c r="DU237" s="57"/>
      <c r="DV237" s="23" t="s">
        <v>849</v>
      </c>
      <c r="DW237" s="23" t="s">
        <v>854</v>
      </c>
      <c r="DX237" s="57"/>
      <c r="DY237" s="23" t="s">
        <v>849</v>
      </c>
      <c r="DZ237" s="23" t="s">
        <v>854</v>
      </c>
      <c r="EA237" s="56"/>
      <c r="EB237" s="57"/>
      <c r="EC237" s="57"/>
      <c r="ED237" s="23"/>
      <c r="EE237" s="57"/>
      <c r="EF237" s="57"/>
      <c r="EG237" s="57"/>
      <c r="EH237" s="23">
        <v>809</v>
      </c>
      <c r="EI237" s="23"/>
      <c r="EJ237" s="23" t="s">
        <v>1177</v>
      </c>
      <c r="EK237" s="23"/>
    </row>
    <row r="238" spans="2:141" s="127" customFormat="1">
      <c r="B238" s="132" t="s">
        <v>1362</v>
      </c>
      <c r="C238" s="23" t="s">
        <v>1363</v>
      </c>
      <c r="D238" s="23" t="s">
        <v>193</v>
      </c>
      <c r="E238" s="23" t="s">
        <v>846</v>
      </c>
      <c r="F238" s="23" t="s">
        <v>847</v>
      </c>
      <c r="G238" s="23"/>
      <c r="H238" s="23" t="s">
        <v>848</v>
      </c>
      <c r="I238" s="58">
        <v>3.4609409543731903E-3</v>
      </c>
      <c r="J238" s="58">
        <v>0.9965390590456269</v>
      </c>
      <c r="K238" s="58">
        <v>0</v>
      </c>
      <c r="L238" s="58">
        <v>0</v>
      </c>
      <c r="M238" s="176"/>
      <c r="N238" s="23" t="s">
        <v>849</v>
      </c>
      <c r="O238" s="23" t="s">
        <v>850</v>
      </c>
      <c r="P238" s="23" t="s">
        <v>851</v>
      </c>
      <c r="Q238" s="56" t="s">
        <v>848</v>
      </c>
      <c r="R238" s="133" t="s">
        <v>848</v>
      </c>
      <c r="S238" s="133" t="s">
        <v>848</v>
      </c>
      <c r="T238" s="133" t="s">
        <v>848</v>
      </c>
      <c r="U238" s="133" t="s">
        <v>848</v>
      </c>
      <c r="V238" s="133" t="s">
        <v>848</v>
      </c>
      <c r="W238" s="55">
        <v>0</v>
      </c>
      <c r="X238" s="55">
        <v>0.23003094799384619</v>
      </c>
      <c r="Y238" s="55">
        <v>0.23998984302583787</v>
      </c>
      <c r="Z238" s="55">
        <v>0.25912654328339041</v>
      </c>
      <c r="AA238" s="55">
        <v>0.27884906089576605</v>
      </c>
      <c r="AB238" s="55">
        <v>0.29720467134688788</v>
      </c>
      <c r="AC238" s="55">
        <v>0.31653664405604809</v>
      </c>
      <c r="AD238" s="59">
        <f t="shared" si="18"/>
        <v>1.6217377106017765</v>
      </c>
      <c r="AE238" s="55">
        <v>0</v>
      </c>
      <c r="AF238" s="55"/>
      <c r="AG238" s="55"/>
      <c r="AH238" s="55"/>
      <c r="AI238" s="59">
        <f t="shared" si="19"/>
        <v>1.6217377106017765</v>
      </c>
      <c r="AJ238" s="55">
        <v>0</v>
      </c>
      <c r="AK238" s="55">
        <v>0</v>
      </c>
      <c r="AL238" s="55">
        <v>0.25217855508909065</v>
      </c>
      <c r="AM238" s="55">
        <v>0.26835822842833812</v>
      </c>
      <c r="AN238" s="55">
        <v>0.29555215338233748</v>
      </c>
      <c r="AO238" s="55">
        <v>0.32440802150005843</v>
      </c>
      <c r="AP238" s="55">
        <v>0.35267786337363499</v>
      </c>
      <c r="AQ238" s="55">
        <v>0.38313050779187607</v>
      </c>
      <c r="AR238" s="59">
        <f t="shared" si="20"/>
        <v>1.8763053295653358</v>
      </c>
      <c r="AS238" s="55">
        <v>0</v>
      </c>
      <c r="AT238" s="55"/>
      <c r="AU238" s="55"/>
      <c r="AV238" s="55"/>
      <c r="AW238" s="59">
        <f t="shared" si="21"/>
        <v>1.8763053295653358</v>
      </c>
      <c r="AX238" s="55"/>
      <c r="AY238" s="55"/>
      <c r="AZ238" s="55"/>
      <c r="BA238" s="55"/>
      <c r="BB238" s="55"/>
      <c r="BC238" s="55"/>
      <c r="BD238" s="55"/>
      <c r="BE238" s="55"/>
      <c r="BF238" s="59">
        <f t="shared" si="22"/>
        <v>0</v>
      </c>
      <c r="BG238" s="55"/>
      <c r="BH238" s="55"/>
      <c r="BI238" s="55"/>
      <c r="BJ238" s="55"/>
      <c r="BK238" s="59">
        <f t="shared" si="23"/>
        <v>0</v>
      </c>
      <c r="BL238" s="55"/>
      <c r="BM238" s="23" t="s">
        <v>864</v>
      </c>
      <c r="BN238" s="23" t="s">
        <v>900</v>
      </c>
      <c r="BO238" s="23" t="s">
        <v>532</v>
      </c>
      <c r="BP238" s="23" t="s">
        <v>533</v>
      </c>
      <c r="BQ238" s="23" t="s">
        <v>538</v>
      </c>
      <c r="BR238" s="23"/>
      <c r="BS238" s="57"/>
      <c r="BT238" s="135" t="s">
        <v>23</v>
      </c>
      <c r="BU238" s="58">
        <v>3.4609409543731903E-3</v>
      </c>
      <c r="BV238" s="57">
        <v>0</v>
      </c>
      <c r="BW238" s="57">
        <v>0</v>
      </c>
      <c r="BX238" s="57">
        <v>0</v>
      </c>
      <c r="BY238" s="57">
        <v>0</v>
      </c>
      <c r="BZ238" s="57">
        <v>0</v>
      </c>
      <c r="CA238" s="57">
        <v>0</v>
      </c>
      <c r="CB238" s="67">
        <v>0</v>
      </c>
      <c r="CC238" s="134"/>
      <c r="CD238" s="134"/>
      <c r="CE238" s="57"/>
      <c r="CF238" s="57"/>
      <c r="CG238" s="57"/>
      <c r="CH238" s="57"/>
      <c r="CI238" s="57"/>
      <c r="CJ238" s="57"/>
      <c r="CK238" s="67"/>
      <c r="CL238" s="23"/>
      <c r="CM238" s="23"/>
      <c r="CN238" s="23"/>
      <c r="CO238" s="23"/>
      <c r="CP238" s="23"/>
      <c r="CQ238" s="23"/>
      <c r="CR238" s="57"/>
      <c r="CS238" s="134"/>
      <c r="CT238" s="58"/>
      <c r="CU238" s="57"/>
      <c r="CV238" s="57"/>
      <c r="CW238" s="57"/>
      <c r="CX238" s="57"/>
      <c r="CY238" s="57"/>
      <c r="CZ238" s="57"/>
      <c r="DA238" s="67"/>
      <c r="DB238" s="23"/>
      <c r="DC238" s="23"/>
      <c r="DD238" s="57"/>
      <c r="DE238" s="57"/>
      <c r="DF238" s="57"/>
      <c r="DG238" s="57"/>
      <c r="DH238" s="57"/>
      <c r="DI238" s="57"/>
      <c r="DJ238" s="67"/>
      <c r="DK238" s="23" t="s">
        <v>849</v>
      </c>
      <c r="DL238" s="55">
        <v>0</v>
      </c>
      <c r="DM238" s="55">
        <v>0</v>
      </c>
      <c r="DN238" s="55">
        <v>0</v>
      </c>
      <c r="DO238" s="59">
        <v>0</v>
      </c>
      <c r="DP238" s="23" t="s">
        <v>849</v>
      </c>
      <c r="DQ238" s="57"/>
      <c r="DR238" s="57"/>
      <c r="DS238" s="57"/>
      <c r="DT238" s="23" t="s">
        <v>854</v>
      </c>
      <c r="DU238" s="57"/>
      <c r="DV238" s="23" t="s">
        <v>849</v>
      </c>
      <c r="DW238" s="23" t="s">
        <v>854</v>
      </c>
      <c r="DX238" s="57"/>
      <c r="DY238" s="23" t="s">
        <v>849</v>
      </c>
      <c r="DZ238" s="23" t="s">
        <v>854</v>
      </c>
      <c r="EA238" s="56"/>
      <c r="EB238" s="57"/>
      <c r="EC238" s="57"/>
      <c r="ED238" s="23"/>
      <c r="EE238" s="57"/>
      <c r="EF238" s="57"/>
      <c r="EG238" s="57"/>
      <c r="EH238" s="23">
        <v>1300</v>
      </c>
      <c r="EI238" s="23" t="s">
        <v>537</v>
      </c>
      <c r="EJ238" s="23"/>
      <c r="EK238" s="23" t="s">
        <v>632</v>
      </c>
    </row>
    <row r="239" spans="2:141" s="127" customFormat="1" ht="29.1">
      <c r="B239" s="132" t="s">
        <v>1364</v>
      </c>
      <c r="C239" s="23" t="s">
        <v>1365</v>
      </c>
      <c r="D239" s="23" t="s">
        <v>159</v>
      </c>
      <c r="E239" s="23" t="s">
        <v>846</v>
      </c>
      <c r="F239" s="23" t="s">
        <v>847</v>
      </c>
      <c r="G239" s="23"/>
      <c r="H239" s="23" t="s">
        <v>848</v>
      </c>
      <c r="I239" s="58">
        <v>0</v>
      </c>
      <c r="J239" s="58">
        <v>0</v>
      </c>
      <c r="K239" s="58">
        <v>0</v>
      </c>
      <c r="L239" s="58">
        <v>1</v>
      </c>
      <c r="M239" s="176"/>
      <c r="N239" s="23" t="s">
        <v>858</v>
      </c>
      <c r="O239" s="23" t="s">
        <v>850</v>
      </c>
      <c r="P239" s="23" t="s">
        <v>851</v>
      </c>
      <c r="Q239" s="56" t="s">
        <v>848</v>
      </c>
      <c r="R239" s="133" t="s">
        <v>848</v>
      </c>
      <c r="S239" s="133" t="s">
        <v>848</v>
      </c>
      <c r="T239" s="133" t="s">
        <v>848</v>
      </c>
      <c r="U239" s="133" t="s">
        <v>848</v>
      </c>
      <c r="V239" s="133" t="s">
        <v>848</v>
      </c>
      <c r="W239" s="55">
        <v>0</v>
      </c>
      <c r="X239" s="55">
        <v>0</v>
      </c>
      <c r="Y239" s="55">
        <v>0</v>
      </c>
      <c r="Z239" s="55">
        <v>4.7552239509102892</v>
      </c>
      <c r="AA239" s="55">
        <v>9.5104479018205783</v>
      </c>
      <c r="AB239" s="55">
        <v>14.265671852730867</v>
      </c>
      <c r="AC239" s="55">
        <v>19.020895803641157</v>
      </c>
      <c r="AD239" s="59">
        <f t="shared" si="18"/>
        <v>47.55223950910289</v>
      </c>
      <c r="AE239" s="55">
        <v>0</v>
      </c>
      <c r="AF239" s="55"/>
      <c r="AG239" s="55"/>
      <c r="AH239" s="55"/>
      <c r="AI239" s="59">
        <f t="shared" si="19"/>
        <v>47.55223950910289</v>
      </c>
      <c r="AJ239" s="55">
        <v>0</v>
      </c>
      <c r="AK239" s="55">
        <v>0</v>
      </c>
      <c r="AL239" s="55">
        <v>0</v>
      </c>
      <c r="AM239" s="55">
        <v>0</v>
      </c>
      <c r="AN239" s="55">
        <v>5.4236693034174692</v>
      </c>
      <c r="AO239" s="55">
        <v>11.064285378971636</v>
      </c>
      <c r="AP239" s="55">
        <v>16.928356629826606</v>
      </c>
      <c r="AQ239" s="55">
        <v>23.022565016564183</v>
      </c>
      <c r="AR239" s="59">
        <f t="shared" si="20"/>
        <v>56.438876328779898</v>
      </c>
      <c r="AS239" s="55">
        <v>0</v>
      </c>
      <c r="AT239" s="55"/>
      <c r="AU239" s="55"/>
      <c r="AV239" s="55"/>
      <c r="AW239" s="59">
        <f t="shared" si="21"/>
        <v>56.438876328779898</v>
      </c>
      <c r="AX239" s="55"/>
      <c r="AY239" s="55"/>
      <c r="AZ239" s="55"/>
      <c r="BA239" s="55"/>
      <c r="BB239" s="55"/>
      <c r="BC239" s="55"/>
      <c r="BD239" s="55"/>
      <c r="BE239" s="55"/>
      <c r="BF239" s="59">
        <f t="shared" si="22"/>
        <v>0</v>
      </c>
      <c r="BG239" s="55"/>
      <c r="BH239" s="55"/>
      <c r="BI239" s="55"/>
      <c r="BJ239" s="55"/>
      <c r="BK239" s="59">
        <f t="shared" si="23"/>
        <v>0</v>
      </c>
      <c r="BL239" s="55"/>
      <c r="BM239" s="23" t="s">
        <v>1131</v>
      </c>
      <c r="BN239" s="23" t="s">
        <v>157</v>
      </c>
      <c r="BO239" s="23" t="s">
        <v>853</v>
      </c>
      <c r="BP239" s="23" t="s">
        <v>853</v>
      </c>
      <c r="BQ239" s="23" t="s">
        <v>853</v>
      </c>
      <c r="BR239" s="23"/>
      <c r="BS239" s="57"/>
      <c r="BT239" s="135" t="s">
        <v>859</v>
      </c>
      <c r="BU239" s="58">
        <v>1</v>
      </c>
      <c r="BV239" s="57">
        <v>0</v>
      </c>
      <c r="BW239" s="57">
        <v>0</v>
      </c>
      <c r="BX239" s="57">
        <v>0</v>
      </c>
      <c r="BY239" s="57">
        <v>0</v>
      </c>
      <c r="BZ239" s="57">
        <v>0</v>
      </c>
      <c r="CA239" s="57">
        <v>0</v>
      </c>
      <c r="CB239" s="67">
        <v>0</v>
      </c>
      <c r="CC239" s="134"/>
      <c r="CD239" s="134"/>
      <c r="CE239" s="57"/>
      <c r="CF239" s="57"/>
      <c r="CG239" s="57"/>
      <c r="CH239" s="57"/>
      <c r="CI239" s="57"/>
      <c r="CJ239" s="57"/>
      <c r="CK239" s="67"/>
      <c r="CL239" s="23"/>
      <c r="CM239" s="23"/>
      <c r="CN239" s="23"/>
      <c r="CO239" s="23"/>
      <c r="CP239" s="23"/>
      <c r="CQ239" s="23"/>
      <c r="CR239" s="57"/>
      <c r="CS239" s="134"/>
      <c r="CT239" s="58"/>
      <c r="CU239" s="57"/>
      <c r="CV239" s="57"/>
      <c r="CW239" s="57"/>
      <c r="CX239" s="57"/>
      <c r="CY239" s="57"/>
      <c r="CZ239" s="57"/>
      <c r="DA239" s="67"/>
      <c r="DB239" s="23"/>
      <c r="DC239" s="23"/>
      <c r="DD239" s="57"/>
      <c r="DE239" s="57"/>
      <c r="DF239" s="57"/>
      <c r="DG239" s="57"/>
      <c r="DH239" s="57"/>
      <c r="DI239" s="57"/>
      <c r="DJ239" s="67"/>
      <c r="DK239" s="23" t="s">
        <v>849</v>
      </c>
      <c r="DL239" s="55">
        <v>0</v>
      </c>
      <c r="DM239" s="55">
        <v>0</v>
      </c>
      <c r="DN239" s="55">
        <v>0</v>
      </c>
      <c r="DO239" s="59">
        <v>0</v>
      </c>
      <c r="DP239" s="23" t="s">
        <v>849</v>
      </c>
      <c r="DQ239" s="57"/>
      <c r="DR239" s="57"/>
      <c r="DS239" s="57"/>
      <c r="DT239" s="23" t="s">
        <v>854</v>
      </c>
      <c r="DU239" s="57"/>
      <c r="DV239" s="23" t="s">
        <v>849</v>
      </c>
      <c r="DW239" s="23" t="s">
        <v>854</v>
      </c>
      <c r="DX239" s="57"/>
      <c r="DY239" s="23" t="s">
        <v>849</v>
      </c>
      <c r="DZ239" s="23" t="s">
        <v>854</v>
      </c>
      <c r="EA239" s="56"/>
      <c r="EB239" s="57"/>
      <c r="EC239" s="57"/>
      <c r="ED239" s="23"/>
      <c r="EE239" s="57"/>
      <c r="EF239" s="57"/>
      <c r="EG239" s="57"/>
      <c r="EH239" s="23">
        <v>811</v>
      </c>
      <c r="EI239" s="23"/>
      <c r="EJ239" s="23" t="s">
        <v>1177</v>
      </c>
      <c r="EK239" s="23"/>
    </row>
    <row r="240" spans="2:141" s="127" customFormat="1">
      <c r="B240" s="132" t="s">
        <v>1366</v>
      </c>
      <c r="C240" s="23" t="s">
        <v>1367</v>
      </c>
      <c r="D240" s="23" t="s">
        <v>155</v>
      </c>
      <c r="E240" s="23" t="s">
        <v>846</v>
      </c>
      <c r="F240" s="23" t="s">
        <v>847</v>
      </c>
      <c r="G240" s="23"/>
      <c r="H240" s="23" t="s">
        <v>848</v>
      </c>
      <c r="I240" s="58">
        <v>0</v>
      </c>
      <c r="J240" s="58">
        <v>0</v>
      </c>
      <c r="K240" s="58">
        <v>1</v>
      </c>
      <c r="L240" s="58">
        <v>0</v>
      </c>
      <c r="M240" s="176"/>
      <c r="N240" s="23" t="s">
        <v>849</v>
      </c>
      <c r="O240" s="23" t="s">
        <v>850</v>
      </c>
      <c r="P240" s="23" t="s">
        <v>851</v>
      </c>
      <c r="Q240" s="56" t="s">
        <v>848</v>
      </c>
      <c r="R240" s="133" t="s">
        <v>848</v>
      </c>
      <c r="S240" s="133" t="s">
        <v>848</v>
      </c>
      <c r="T240" s="133" t="s">
        <v>848</v>
      </c>
      <c r="U240" s="133" t="s">
        <v>848</v>
      </c>
      <c r="V240" s="133" t="s">
        <v>848</v>
      </c>
      <c r="W240" s="55">
        <v>0</v>
      </c>
      <c r="X240" s="55">
        <v>3.7718339649093671</v>
      </c>
      <c r="Y240" s="55">
        <v>3.9351306815565477</v>
      </c>
      <c r="Z240" s="55">
        <v>4.2489165292315203</v>
      </c>
      <c r="AA240" s="55">
        <v>4.5723080661210327</v>
      </c>
      <c r="AB240" s="55">
        <v>4.8732863281766194</v>
      </c>
      <c r="AC240" s="55">
        <v>5.1902740722564369</v>
      </c>
      <c r="AD240" s="59">
        <f t="shared" si="18"/>
        <v>26.591749642251521</v>
      </c>
      <c r="AE240" s="55">
        <v>0</v>
      </c>
      <c r="AF240" s="55"/>
      <c r="AG240" s="55"/>
      <c r="AH240" s="55"/>
      <c r="AI240" s="59">
        <f t="shared" si="19"/>
        <v>26.591749642251521</v>
      </c>
      <c r="AJ240" s="55">
        <v>0</v>
      </c>
      <c r="AK240" s="55">
        <v>0</v>
      </c>
      <c r="AL240" s="55">
        <v>4.134989868112207</v>
      </c>
      <c r="AM240" s="55">
        <v>4.4002891331647724</v>
      </c>
      <c r="AN240" s="55">
        <v>4.8461898725010952</v>
      </c>
      <c r="AO240" s="55">
        <v>5.319341613180252</v>
      </c>
      <c r="AP240" s="55">
        <v>5.7828842394716755</v>
      </c>
      <c r="AQ240" s="55">
        <v>6.2822184357603508</v>
      </c>
      <c r="AR240" s="59">
        <f t="shared" si="20"/>
        <v>30.765913162190351</v>
      </c>
      <c r="AS240" s="55">
        <v>0</v>
      </c>
      <c r="AT240" s="55"/>
      <c r="AU240" s="55"/>
      <c r="AV240" s="55"/>
      <c r="AW240" s="59">
        <f t="shared" si="21"/>
        <v>30.765913162190351</v>
      </c>
      <c r="AX240" s="55"/>
      <c r="AY240" s="55"/>
      <c r="AZ240" s="55"/>
      <c r="BA240" s="55"/>
      <c r="BB240" s="55"/>
      <c r="BC240" s="55"/>
      <c r="BD240" s="55"/>
      <c r="BE240" s="55"/>
      <c r="BF240" s="59">
        <f t="shared" si="22"/>
        <v>0</v>
      </c>
      <c r="BG240" s="55"/>
      <c r="BH240" s="55"/>
      <c r="BI240" s="55"/>
      <c r="BJ240" s="55"/>
      <c r="BK240" s="59">
        <f t="shared" si="23"/>
        <v>0</v>
      </c>
      <c r="BL240" s="55"/>
      <c r="BM240" s="23" t="s">
        <v>852</v>
      </c>
      <c r="BN240" s="23" t="s">
        <v>1304</v>
      </c>
      <c r="BO240" s="23" t="s">
        <v>853</v>
      </c>
      <c r="BP240" s="23" t="s">
        <v>853</v>
      </c>
      <c r="BQ240" s="23" t="s">
        <v>358</v>
      </c>
      <c r="BR240" s="23"/>
      <c r="BS240" s="57"/>
      <c r="BT240" s="135" t="s">
        <v>23</v>
      </c>
      <c r="BU240" s="58">
        <v>1</v>
      </c>
      <c r="BV240" s="57">
        <v>0</v>
      </c>
      <c r="BW240" s="57">
        <v>0</v>
      </c>
      <c r="BX240" s="57">
        <v>0</v>
      </c>
      <c r="BY240" s="57">
        <v>0</v>
      </c>
      <c r="BZ240" s="57">
        <v>27.95</v>
      </c>
      <c r="CA240" s="57">
        <v>0</v>
      </c>
      <c r="CB240" s="67">
        <v>27.95</v>
      </c>
      <c r="CC240" s="134"/>
      <c r="CD240" s="134"/>
      <c r="CE240" s="57"/>
      <c r="CF240" s="57"/>
      <c r="CG240" s="57"/>
      <c r="CH240" s="57"/>
      <c r="CI240" s="57"/>
      <c r="CJ240" s="57"/>
      <c r="CK240" s="67"/>
      <c r="CL240" s="23"/>
      <c r="CM240" s="23"/>
      <c r="CN240" s="23"/>
      <c r="CO240" s="23"/>
      <c r="CP240" s="23"/>
      <c r="CQ240" s="23"/>
      <c r="CR240" s="57"/>
      <c r="CS240" s="134"/>
      <c r="CT240" s="58"/>
      <c r="CU240" s="57"/>
      <c r="CV240" s="57"/>
      <c r="CW240" s="57"/>
      <c r="CX240" s="57"/>
      <c r="CY240" s="57"/>
      <c r="CZ240" s="57"/>
      <c r="DA240" s="67"/>
      <c r="DB240" s="23"/>
      <c r="DC240" s="23"/>
      <c r="DD240" s="57"/>
      <c r="DE240" s="57"/>
      <c r="DF240" s="57"/>
      <c r="DG240" s="57"/>
      <c r="DH240" s="57"/>
      <c r="DI240" s="57"/>
      <c r="DJ240" s="67"/>
      <c r="DK240" s="23" t="s">
        <v>849</v>
      </c>
      <c r="DL240" s="55">
        <v>0</v>
      </c>
      <c r="DM240" s="55">
        <v>0</v>
      </c>
      <c r="DN240" s="55">
        <v>0</v>
      </c>
      <c r="DO240" s="59">
        <v>0</v>
      </c>
      <c r="DP240" s="23" t="s">
        <v>849</v>
      </c>
      <c r="DQ240" s="57"/>
      <c r="DR240" s="57"/>
      <c r="DS240" s="57"/>
      <c r="DT240" s="23" t="s">
        <v>854</v>
      </c>
      <c r="DU240" s="57"/>
      <c r="DV240" s="23" t="s">
        <v>849</v>
      </c>
      <c r="DW240" s="23" t="s">
        <v>854</v>
      </c>
      <c r="DX240" s="57"/>
      <c r="DY240" s="23" t="s">
        <v>849</v>
      </c>
      <c r="DZ240" s="23" t="s">
        <v>854</v>
      </c>
      <c r="EA240" s="56"/>
      <c r="EB240" s="57"/>
      <c r="EC240" s="57"/>
      <c r="ED240" s="23"/>
      <c r="EE240" s="57"/>
      <c r="EF240" s="57"/>
      <c r="EG240" s="57"/>
      <c r="EH240" s="23">
        <v>2431</v>
      </c>
      <c r="EI240" s="23"/>
      <c r="EJ240" s="23" t="s">
        <v>891</v>
      </c>
      <c r="EK240" s="23"/>
    </row>
    <row r="241" spans="2:141" s="127" customFormat="1" ht="29.1">
      <c r="B241" s="132" t="s">
        <v>1368</v>
      </c>
      <c r="C241" s="23" t="s">
        <v>1369</v>
      </c>
      <c r="D241" s="23" t="s">
        <v>159</v>
      </c>
      <c r="E241" s="23" t="s">
        <v>846</v>
      </c>
      <c r="F241" s="23" t="s">
        <v>847</v>
      </c>
      <c r="G241" s="23"/>
      <c r="H241" s="23" t="s">
        <v>848</v>
      </c>
      <c r="I241" s="58">
        <v>0</v>
      </c>
      <c r="J241" s="58">
        <v>0</v>
      </c>
      <c r="K241" s="58">
        <v>1</v>
      </c>
      <c r="L241" s="58">
        <v>0</v>
      </c>
      <c r="M241" s="176"/>
      <c r="N241" s="23" t="s">
        <v>849</v>
      </c>
      <c r="O241" s="23" t="s">
        <v>850</v>
      </c>
      <c r="P241" s="23" t="s">
        <v>851</v>
      </c>
      <c r="Q241" s="56">
        <v>46173</v>
      </c>
      <c r="R241" s="133">
        <v>46265</v>
      </c>
      <c r="S241" s="133">
        <v>46538</v>
      </c>
      <c r="T241" s="133" t="s">
        <v>848</v>
      </c>
      <c r="U241" s="133">
        <v>46630</v>
      </c>
      <c r="V241" s="133" t="s">
        <v>848</v>
      </c>
      <c r="W241" s="55">
        <v>0</v>
      </c>
      <c r="X241" s="55">
        <v>3.8942873154487016E-2</v>
      </c>
      <c r="Y241" s="55">
        <v>4.0399697831604704E-4</v>
      </c>
      <c r="Z241" s="55">
        <v>1.3202566702009061E-4</v>
      </c>
      <c r="AA241" s="55">
        <v>0</v>
      </c>
      <c r="AB241" s="55">
        <v>0</v>
      </c>
      <c r="AC241" s="55">
        <v>0</v>
      </c>
      <c r="AD241" s="59">
        <f t="shared" si="18"/>
        <v>3.9478895799823159E-2</v>
      </c>
      <c r="AE241" s="55">
        <v>0</v>
      </c>
      <c r="AF241" s="55"/>
      <c r="AG241" s="55"/>
      <c r="AH241" s="55"/>
      <c r="AI241" s="59">
        <f t="shared" si="19"/>
        <v>3.9478895799823159E-2</v>
      </c>
      <c r="AJ241" s="55">
        <v>0</v>
      </c>
      <c r="AK241" s="55">
        <v>0</v>
      </c>
      <c r="AL241" s="55">
        <v>4.2692331483061979E-2</v>
      </c>
      <c r="AM241" s="55">
        <v>4.5175209094004784E-4</v>
      </c>
      <c r="AN241" s="55">
        <v>1.5058461281155979E-4</v>
      </c>
      <c r="AO241" s="55">
        <v>0</v>
      </c>
      <c r="AP241" s="55">
        <v>0</v>
      </c>
      <c r="AQ241" s="55">
        <v>0</v>
      </c>
      <c r="AR241" s="59">
        <f t="shared" si="20"/>
        <v>4.3294668186813587E-2</v>
      </c>
      <c r="AS241" s="55">
        <v>0</v>
      </c>
      <c r="AT241" s="55"/>
      <c r="AU241" s="55"/>
      <c r="AV241" s="55"/>
      <c r="AW241" s="59">
        <f t="shared" si="21"/>
        <v>4.3294668186813587E-2</v>
      </c>
      <c r="AX241" s="55"/>
      <c r="AY241" s="55"/>
      <c r="AZ241" s="55"/>
      <c r="BA241" s="55"/>
      <c r="BB241" s="55"/>
      <c r="BC241" s="55"/>
      <c r="BD241" s="55"/>
      <c r="BE241" s="55"/>
      <c r="BF241" s="59">
        <f t="shared" si="22"/>
        <v>0</v>
      </c>
      <c r="BG241" s="55"/>
      <c r="BH241" s="55"/>
      <c r="BI241" s="55"/>
      <c r="BJ241" s="55"/>
      <c r="BK241" s="59">
        <f t="shared" si="23"/>
        <v>0</v>
      </c>
      <c r="BL241" s="55"/>
      <c r="BM241" s="23" t="s">
        <v>852</v>
      </c>
      <c r="BN241" s="23" t="s">
        <v>290</v>
      </c>
      <c r="BO241" s="23" t="s">
        <v>853</v>
      </c>
      <c r="BP241" s="23" t="s">
        <v>853</v>
      </c>
      <c r="BQ241" s="23" t="s">
        <v>853</v>
      </c>
      <c r="BR241" s="23"/>
      <c r="BS241" s="57"/>
      <c r="BT241" s="135" t="s">
        <v>859</v>
      </c>
      <c r="BU241" s="58">
        <v>1</v>
      </c>
      <c r="BV241" s="57">
        <v>1199</v>
      </c>
      <c r="BW241" s="57">
        <v>0</v>
      </c>
      <c r="BX241" s="57">
        <v>0</v>
      </c>
      <c r="BY241" s="57">
        <v>0</v>
      </c>
      <c r="BZ241" s="57">
        <v>0</v>
      </c>
      <c r="CA241" s="57">
        <v>0</v>
      </c>
      <c r="CB241" s="67">
        <v>1199</v>
      </c>
      <c r="CC241" s="134"/>
      <c r="CD241" s="134"/>
      <c r="CE241" s="57"/>
      <c r="CF241" s="57"/>
      <c r="CG241" s="57"/>
      <c r="CH241" s="57"/>
      <c r="CI241" s="57"/>
      <c r="CJ241" s="57"/>
      <c r="CK241" s="67"/>
      <c r="CL241" s="23"/>
      <c r="CM241" s="23"/>
      <c r="CN241" s="23"/>
      <c r="CO241" s="23"/>
      <c r="CP241" s="23"/>
      <c r="CQ241" s="23"/>
      <c r="CR241" s="57"/>
      <c r="CS241" s="134"/>
      <c r="CT241" s="58"/>
      <c r="CU241" s="57"/>
      <c r="CV241" s="57"/>
      <c r="CW241" s="57"/>
      <c r="CX241" s="57"/>
      <c r="CY241" s="57"/>
      <c r="CZ241" s="57"/>
      <c r="DA241" s="67"/>
      <c r="DB241" s="23"/>
      <c r="DC241" s="23"/>
      <c r="DD241" s="57"/>
      <c r="DE241" s="57"/>
      <c r="DF241" s="57"/>
      <c r="DG241" s="57"/>
      <c r="DH241" s="57"/>
      <c r="DI241" s="57"/>
      <c r="DJ241" s="67"/>
      <c r="DK241" s="23" t="s">
        <v>849</v>
      </c>
      <c r="DL241" s="55">
        <v>0</v>
      </c>
      <c r="DM241" s="55">
        <v>0</v>
      </c>
      <c r="DN241" s="55">
        <v>0</v>
      </c>
      <c r="DO241" s="59">
        <v>0</v>
      </c>
      <c r="DP241" s="23" t="s">
        <v>858</v>
      </c>
      <c r="DQ241" s="57"/>
      <c r="DR241" s="57"/>
      <c r="DS241" s="57"/>
      <c r="DT241" s="23" t="s">
        <v>854</v>
      </c>
      <c r="DU241" s="57"/>
      <c r="DV241" s="23" t="s">
        <v>849</v>
      </c>
      <c r="DW241" s="23" t="s">
        <v>854</v>
      </c>
      <c r="DX241" s="57"/>
      <c r="DY241" s="23" t="s">
        <v>849</v>
      </c>
      <c r="DZ241" s="23" t="s">
        <v>854</v>
      </c>
      <c r="EA241" s="56"/>
      <c r="EB241" s="57"/>
      <c r="EC241" s="57"/>
      <c r="ED241" s="23"/>
      <c r="EE241" s="57"/>
      <c r="EF241" s="57"/>
      <c r="EG241" s="57"/>
      <c r="EH241" s="23">
        <v>953</v>
      </c>
      <c r="EI241" s="23"/>
      <c r="EJ241" s="23" t="s">
        <v>860</v>
      </c>
      <c r="EK241" s="23"/>
    </row>
    <row r="242" spans="2:141" s="127" customFormat="1">
      <c r="B242" s="132" t="s">
        <v>1370</v>
      </c>
      <c r="C242" s="23" t="s">
        <v>1371</v>
      </c>
      <c r="D242" s="23" t="s">
        <v>193</v>
      </c>
      <c r="E242" s="23" t="s">
        <v>846</v>
      </c>
      <c r="F242" s="23" t="s">
        <v>847</v>
      </c>
      <c r="G242" s="23"/>
      <c r="H242" s="23" t="s">
        <v>848</v>
      </c>
      <c r="I242" s="58">
        <v>0</v>
      </c>
      <c r="J242" s="58">
        <v>0</v>
      </c>
      <c r="K242" s="58">
        <v>1</v>
      </c>
      <c r="L242" s="58">
        <v>0</v>
      </c>
      <c r="M242" s="176"/>
      <c r="N242" s="23" t="s">
        <v>849</v>
      </c>
      <c r="O242" s="23" t="s">
        <v>850</v>
      </c>
      <c r="P242" s="23" t="s">
        <v>983</v>
      </c>
      <c r="Q242" s="56">
        <v>45372</v>
      </c>
      <c r="R242" s="133">
        <v>45372</v>
      </c>
      <c r="S242" s="133">
        <v>46496</v>
      </c>
      <c r="T242" s="133" t="s">
        <v>848</v>
      </c>
      <c r="U242" s="133">
        <v>46589</v>
      </c>
      <c r="V242" s="133" t="s">
        <v>848</v>
      </c>
      <c r="W242" s="55">
        <v>0.70323250750597155</v>
      </c>
      <c r="X242" s="55">
        <v>-0.24099999999999999</v>
      </c>
      <c r="Y242" s="55">
        <v>-0.252</v>
      </c>
      <c r="Z242" s="55">
        <v>-0.27200000000000002</v>
      </c>
      <c r="AA242" s="55">
        <v>-0.29299999999999998</v>
      </c>
      <c r="AB242" s="55">
        <v>-0.312</v>
      </c>
      <c r="AC242" s="55">
        <v>-0.33200000000000002</v>
      </c>
      <c r="AD242" s="59">
        <f t="shared" si="18"/>
        <v>-1.7020000000000002</v>
      </c>
      <c r="AE242" s="55">
        <v>0</v>
      </c>
      <c r="AF242" s="55"/>
      <c r="AG242" s="55"/>
      <c r="AH242" s="55"/>
      <c r="AI242" s="59">
        <f t="shared" si="19"/>
        <v>-0.99876749249402863</v>
      </c>
      <c r="AJ242" s="55">
        <v>0</v>
      </c>
      <c r="AK242" s="55">
        <v>0.77094042858649703</v>
      </c>
      <c r="AL242" s="55">
        <v>-0.26500000000000001</v>
      </c>
      <c r="AM242" s="55">
        <v>-0.28100000000000003</v>
      </c>
      <c r="AN242" s="55">
        <v>-0.31</v>
      </c>
      <c r="AO242" s="55">
        <v>-0.34</v>
      </c>
      <c r="AP242" s="55">
        <v>-0.37</v>
      </c>
      <c r="AQ242" s="55">
        <v>-0.40200000000000002</v>
      </c>
      <c r="AR242" s="59">
        <f t="shared" si="20"/>
        <v>-1.9680000000000004</v>
      </c>
      <c r="AS242" s="55">
        <v>0</v>
      </c>
      <c r="AT242" s="55"/>
      <c r="AU242" s="55"/>
      <c r="AV242" s="55"/>
      <c r="AW242" s="59">
        <f t="shared" si="21"/>
        <v>-1.1970595714135035</v>
      </c>
      <c r="AX242" s="55"/>
      <c r="AY242" s="55"/>
      <c r="AZ242" s="55"/>
      <c r="BA242" s="55"/>
      <c r="BB242" s="55"/>
      <c r="BC242" s="55"/>
      <c r="BD242" s="55"/>
      <c r="BE242" s="55"/>
      <c r="BF242" s="59">
        <f t="shared" si="22"/>
        <v>0</v>
      </c>
      <c r="BG242" s="55"/>
      <c r="BH242" s="55"/>
      <c r="BI242" s="55"/>
      <c r="BJ242" s="55"/>
      <c r="BK242" s="59">
        <f t="shared" si="23"/>
        <v>0</v>
      </c>
      <c r="BL242" s="55"/>
      <c r="BM242" s="23" t="s">
        <v>852</v>
      </c>
      <c r="BN242" s="23" t="s">
        <v>204</v>
      </c>
      <c r="BO242" s="23" t="s">
        <v>853</v>
      </c>
      <c r="BP242" s="23" t="s">
        <v>853</v>
      </c>
      <c r="BQ242" s="23" t="s">
        <v>853</v>
      </c>
      <c r="BR242" s="23"/>
      <c r="BS242" s="57"/>
      <c r="BT242" s="135" t="s">
        <v>192</v>
      </c>
      <c r="BU242" s="58">
        <v>1</v>
      </c>
      <c r="BV242" s="57">
        <v>0</v>
      </c>
      <c r="BW242" s="57">
        <v>0</v>
      </c>
      <c r="BX242" s="57">
        <v>0</v>
      </c>
      <c r="BY242" s="57">
        <v>0</v>
      </c>
      <c r="BZ242" s="57">
        <v>0</v>
      </c>
      <c r="CA242" s="57">
        <v>45</v>
      </c>
      <c r="CB242" s="67">
        <v>45</v>
      </c>
      <c r="CC242" s="134"/>
      <c r="CD242" s="134"/>
      <c r="CE242" s="57"/>
      <c r="CF242" s="57"/>
      <c r="CG242" s="57"/>
      <c r="CH242" s="57"/>
      <c r="CI242" s="57"/>
      <c r="CJ242" s="57"/>
      <c r="CK242" s="67"/>
      <c r="CL242" s="23"/>
      <c r="CM242" s="23"/>
      <c r="CN242" s="23"/>
      <c r="CO242" s="23"/>
      <c r="CP242" s="23"/>
      <c r="CQ242" s="23"/>
      <c r="CR242" s="57"/>
      <c r="CS242" s="134"/>
      <c r="CT242" s="58"/>
      <c r="CU242" s="57"/>
      <c r="CV242" s="57"/>
      <c r="CW242" s="57"/>
      <c r="CX242" s="57"/>
      <c r="CY242" s="57"/>
      <c r="CZ242" s="57"/>
      <c r="DA242" s="67"/>
      <c r="DB242" s="23"/>
      <c r="DC242" s="23"/>
      <c r="DD242" s="57"/>
      <c r="DE242" s="57"/>
      <c r="DF242" s="57"/>
      <c r="DG242" s="57"/>
      <c r="DH242" s="57"/>
      <c r="DI242" s="57"/>
      <c r="DJ242" s="67"/>
      <c r="DK242" s="23" t="s">
        <v>849</v>
      </c>
      <c r="DL242" s="55">
        <v>0</v>
      </c>
      <c r="DM242" s="55">
        <v>0.70323250750597155</v>
      </c>
      <c r="DN242" s="55">
        <v>-1.7011242287140829</v>
      </c>
      <c r="DO242" s="59">
        <v>-0.99789172120811132</v>
      </c>
      <c r="DP242" s="23" t="s">
        <v>849</v>
      </c>
      <c r="DQ242" s="57"/>
      <c r="DR242" s="57"/>
      <c r="DS242" s="57"/>
      <c r="DT242" s="23" t="s">
        <v>854</v>
      </c>
      <c r="DU242" s="57"/>
      <c r="DV242" s="23" t="s">
        <v>849</v>
      </c>
      <c r="DW242" s="23" t="s">
        <v>854</v>
      </c>
      <c r="DX242" s="57"/>
      <c r="DY242" s="23" t="s">
        <v>849</v>
      </c>
      <c r="DZ242" s="23" t="s">
        <v>854</v>
      </c>
      <c r="EA242" s="56"/>
      <c r="EB242" s="57"/>
      <c r="EC242" s="57"/>
      <c r="ED242" s="23"/>
      <c r="EE242" s="57"/>
      <c r="EF242" s="57"/>
      <c r="EG242" s="57"/>
      <c r="EH242" s="23">
        <v>2838</v>
      </c>
      <c r="EI242" s="23"/>
      <c r="EJ242" s="23" t="s">
        <v>1174</v>
      </c>
      <c r="EK242" s="23"/>
    </row>
    <row r="243" spans="2:141" s="127" customFormat="1">
      <c r="B243" s="132" t="s">
        <v>1372</v>
      </c>
      <c r="C243" s="23" t="s">
        <v>1373</v>
      </c>
      <c r="D243" s="23" t="s">
        <v>193</v>
      </c>
      <c r="E243" s="23" t="s">
        <v>846</v>
      </c>
      <c r="F243" s="23" t="s">
        <v>847</v>
      </c>
      <c r="G243" s="23"/>
      <c r="H243" s="23" t="s">
        <v>848</v>
      </c>
      <c r="I243" s="58">
        <v>0</v>
      </c>
      <c r="J243" s="58">
        <v>0</v>
      </c>
      <c r="K243" s="58">
        <v>1</v>
      </c>
      <c r="L243" s="58">
        <v>0</v>
      </c>
      <c r="M243" s="176"/>
      <c r="N243" s="23" t="s">
        <v>849</v>
      </c>
      <c r="O243" s="23" t="s">
        <v>850</v>
      </c>
      <c r="P243" s="23" t="s">
        <v>851</v>
      </c>
      <c r="Q243" s="56" t="s">
        <v>848</v>
      </c>
      <c r="R243" s="133" t="s">
        <v>848</v>
      </c>
      <c r="S243" s="133" t="s">
        <v>848</v>
      </c>
      <c r="T243" s="133" t="s">
        <v>848</v>
      </c>
      <c r="U243" s="133" t="s">
        <v>848</v>
      </c>
      <c r="V243" s="133" t="s">
        <v>848</v>
      </c>
      <c r="W243" s="55">
        <v>0</v>
      </c>
      <c r="X243" s="55">
        <v>0</v>
      </c>
      <c r="Y243" s="55">
        <v>0</v>
      </c>
      <c r="Z243" s="55">
        <v>0</v>
      </c>
      <c r="AA243" s="55">
        <v>0</v>
      </c>
      <c r="AB243" s="55">
        <v>0</v>
      </c>
      <c r="AC243" s="55">
        <v>0</v>
      </c>
      <c r="AD243" s="59">
        <f t="shared" si="18"/>
        <v>0</v>
      </c>
      <c r="AE243" s="55">
        <v>0</v>
      </c>
      <c r="AF243" s="55"/>
      <c r="AG243" s="55"/>
      <c r="AH243" s="55"/>
      <c r="AI243" s="59">
        <f t="shared" si="19"/>
        <v>0</v>
      </c>
      <c r="AJ243" s="55">
        <v>0</v>
      </c>
      <c r="AK243" s="55">
        <v>0</v>
      </c>
      <c r="AL243" s="55">
        <v>0</v>
      </c>
      <c r="AM243" s="55">
        <v>0</v>
      </c>
      <c r="AN243" s="55">
        <v>0</v>
      </c>
      <c r="AO243" s="55">
        <v>0</v>
      </c>
      <c r="AP243" s="55">
        <v>0</v>
      </c>
      <c r="AQ243" s="55">
        <v>0</v>
      </c>
      <c r="AR243" s="59">
        <f t="shared" si="20"/>
        <v>0</v>
      </c>
      <c r="AS243" s="55">
        <v>0</v>
      </c>
      <c r="AT243" s="55"/>
      <c r="AU243" s="55"/>
      <c r="AV243" s="55"/>
      <c r="AW243" s="59">
        <f t="shared" si="21"/>
        <v>0</v>
      </c>
      <c r="AX243" s="55"/>
      <c r="AY243" s="55"/>
      <c r="AZ243" s="55"/>
      <c r="BA243" s="55"/>
      <c r="BB243" s="55"/>
      <c r="BC243" s="55"/>
      <c r="BD243" s="55"/>
      <c r="BE243" s="55"/>
      <c r="BF243" s="59">
        <f t="shared" si="22"/>
        <v>0</v>
      </c>
      <c r="BG243" s="55"/>
      <c r="BH243" s="55"/>
      <c r="BI243" s="55"/>
      <c r="BJ243" s="55"/>
      <c r="BK243" s="59">
        <f t="shared" si="23"/>
        <v>0</v>
      </c>
      <c r="BL243" s="55"/>
      <c r="BM243" s="23" t="s">
        <v>852</v>
      </c>
      <c r="BN243" s="23" t="s">
        <v>199</v>
      </c>
      <c r="BO243" s="23" t="s">
        <v>853</v>
      </c>
      <c r="BP243" s="23" t="s">
        <v>853</v>
      </c>
      <c r="BQ243" s="23" t="s">
        <v>311</v>
      </c>
      <c r="BR243" s="23"/>
      <c r="BS243" s="57"/>
      <c r="BT243" s="135" t="s">
        <v>200</v>
      </c>
      <c r="BU243" s="58">
        <v>1</v>
      </c>
      <c r="BV243" s="57">
        <v>750</v>
      </c>
      <c r="BW243" s="57">
        <v>750</v>
      </c>
      <c r="BX243" s="57">
        <v>750</v>
      </c>
      <c r="BY243" s="57">
        <v>0</v>
      </c>
      <c r="BZ243" s="57">
        <v>750</v>
      </c>
      <c r="CA243" s="57">
        <v>671</v>
      </c>
      <c r="CB243" s="67">
        <v>3671</v>
      </c>
      <c r="CC243" s="134"/>
      <c r="CD243" s="134"/>
      <c r="CE243" s="57"/>
      <c r="CF243" s="57"/>
      <c r="CG243" s="57"/>
      <c r="CH243" s="57"/>
      <c r="CI243" s="57"/>
      <c r="CJ243" s="57"/>
      <c r="CK243" s="67"/>
      <c r="CL243" s="23"/>
      <c r="CM243" s="23"/>
      <c r="CN243" s="23"/>
      <c r="CO243" s="23"/>
      <c r="CP243" s="23"/>
      <c r="CQ243" s="23"/>
      <c r="CR243" s="57"/>
      <c r="CS243" s="134"/>
      <c r="CT243" s="58"/>
      <c r="CU243" s="57"/>
      <c r="CV243" s="57"/>
      <c r="CW243" s="57"/>
      <c r="CX243" s="57"/>
      <c r="CY243" s="57"/>
      <c r="CZ243" s="57"/>
      <c r="DA243" s="67"/>
      <c r="DB243" s="23"/>
      <c r="DC243" s="23"/>
      <c r="DD243" s="57"/>
      <c r="DE243" s="57"/>
      <c r="DF243" s="57"/>
      <c r="DG243" s="57"/>
      <c r="DH243" s="57"/>
      <c r="DI243" s="57"/>
      <c r="DJ243" s="67"/>
      <c r="DK243" s="23" t="s">
        <v>849</v>
      </c>
      <c r="DL243" s="55">
        <v>0</v>
      </c>
      <c r="DM243" s="55">
        <v>0</v>
      </c>
      <c r="DN243" s="55">
        <v>0</v>
      </c>
      <c r="DO243" s="59">
        <v>0</v>
      </c>
      <c r="DP243" s="23" t="s">
        <v>849</v>
      </c>
      <c r="DQ243" s="57"/>
      <c r="DR243" s="57"/>
      <c r="DS243" s="57"/>
      <c r="DT243" s="23" t="s">
        <v>854</v>
      </c>
      <c r="DU243" s="57"/>
      <c r="DV243" s="23" t="s">
        <v>849</v>
      </c>
      <c r="DW243" s="23" t="s">
        <v>854</v>
      </c>
      <c r="DX243" s="57"/>
      <c r="DY243" s="23" t="s">
        <v>849</v>
      </c>
      <c r="DZ243" s="23" t="s">
        <v>854</v>
      </c>
      <c r="EA243" s="56"/>
      <c r="EB243" s="57"/>
      <c r="EC243" s="57"/>
      <c r="ED243" s="23"/>
      <c r="EE243" s="57"/>
      <c r="EF243" s="57"/>
      <c r="EG243" s="57"/>
      <c r="EH243" s="23">
        <v>2835</v>
      </c>
      <c r="EI243" s="23"/>
      <c r="EJ243" s="23" t="s">
        <v>894</v>
      </c>
      <c r="EK243" s="23"/>
    </row>
    <row r="244" spans="2:141" s="127" customFormat="1">
      <c r="B244" s="132" t="s">
        <v>1374</v>
      </c>
      <c r="C244" s="23" t="s">
        <v>1375</v>
      </c>
      <c r="D244" s="23" t="s">
        <v>193</v>
      </c>
      <c r="E244" s="23" t="s">
        <v>846</v>
      </c>
      <c r="F244" s="23" t="s">
        <v>847</v>
      </c>
      <c r="G244" s="23"/>
      <c r="H244" s="23" t="s">
        <v>848</v>
      </c>
      <c r="I244" s="58">
        <v>0</v>
      </c>
      <c r="J244" s="58">
        <v>0</v>
      </c>
      <c r="K244" s="58">
        <v>1</v>
      </c>
      <c r="L244" s="58">
        <v>0</v>
      </c>
      <c r="M244" s="176"/>
      <c r="N244" s="23" t="s">
        <v>849</v>
      </c>
      <c r="O244" s="23" t="s">
        <v>850</v>
      </c>
      <c r="P244" s="23" t="s">
        <v>983</v>
      </c>
      <c r="Q244" s="56">
        <v>45016</v>
      </c>
      <c r="R244" s="133">
        <v>45792</v>
      </c>
      <c r="S244" s="133">
        <v>47886</v>
      </c>
      <c r="T244" s="133" t="s">
        <v>848</v>
      </c>
      <c r="U244" s="133">
        <v>49615</v>
      </c>
      <c r="V244" s="133" t="s">
        <v>848</v>
      </c>
      <c r="W244" s="55">
        <v>7.7492852760321673</v>
      </c>
      <c r="X244" s="55">
        <v>0.154</v>
      </c>
      <c r="Y244" s="55">
        <v>-2.8000000000000001E-2</v>
      </c>
      <c r="Z244" s="55">
        <v>-0.03</v>
      </c>
      <c r="AA244" s="55">
        <v>-3.3000000000000002E-2</v>
      </c>
      <c r="AB244" s="55">
        <v>-3.5000000000000003E-2</v>
      </c>
      <c r="AC244" s="55">
        <v>-2.7E-2</v>
      </c>
      <c r="AD244" s="59">
        <f t="shared" si="18"/>
        <v>9.9999999999999742E-4</v>
      </c>
      <c r="AE244" s="55">
        <v>0.51474233246449796</v>
      </c>
      <c r="AF244" s="55"/>
      <c r="AG244" s="55"/>
      <c r="AH244" s="55"/>
      <c r="AI244" s="59">
        <f t="shared" si="19"/>
        <v>7.7502852760321677</v>
      </c>
      <c r="AJ244" s="55">
        <v>0.51474233246449796</v>
      </c>
      <c r="AK244" s="55">
        <v>8.4953941238169204</v>
      </c>
      <c r="AL244" s="55">
        <v>0.16800000000000001</v>
      </c>
      <c r="AM244" s="55">
        <v>3.8959999999999999</v>
      </c>
      <c r="AN244" s="55">
        <v>4.2910000000000004</v>
      </c>
      <c r="AO244" s="55">
        <v>4.71</v>
      </c>
      <c r="AP244" s="55">
        <v>5.12</v>
      </c>
      <c r="AQ244" s="55">
        <v>5.5739999999999998</v>
      </c>
      <c r="AR244" s="59">
        <f t="shared" si="20"/>
        <v>23.759</v>
      </c>
      <c r="AS244" s="55">
        <v>0.62303526281202981</v>
      </c>
      <c r="AT244" s="55"/>
      <c r="AU244" s="55"/>
      <c r="AV244" s="55"/>
      <c r="AW244" s="59">
        <f t="shared" si="21"/>
        <v>32.254394123816923</v>
      </c>
      <c r="AX244" s="55"/>
      <c r="AY244" s="55"/>
      <c r="AZ244" s="55"/>
      <c r="BA244" s="55"/>
      <c r="BB244" s="55"/>
      <c r="BC244" s="55"/>
      <c r="BD244" s="55"/>
      <c r="BE244" s="55"/>
      <c r="BF244" s="59">
        <f t="shared" si="22"/>
        <v>0</v>
      </c>
      <c r="BG244" s="55"/>
      <c r="BH244" s="55"/>
      <c r="BI244" s="55"/>
      <c r="BJ244" s="55"/>
      <c r="BK244" s="59">
        <f t="shared" si="23"/>
        <v>0</v>
      </c>
      <c r="BL244" s="55"/>
      <c r="BM244" s="23" t="s">
        <v>852</v>
      </c>
      <c r="BN244" s="23" t="s">
        <v>199</v>
      </c>
      <c r="BO244" s="23" t="s">
        <v>853</v>
      </c>
      <c r="BP244" s="23" t="s">
        <v>853</v>
      </c>
      <c r="BQ244" s="23" t="s">
        <v>311</v>
      </c>
      <c r="BR244" s="23"/>
      <c r="BS244" s="57"/>
      <c r="BT244" s="135" t="s">
        <v>200</v>
      </c>
      <c r="BU244" s="58">
        <v>1</v>
      </c>
      <c r="BV244" s="57">
        <v>0</v>
      </c>
      <c r="BW244" s="57">
        <v>0</v>
      </c>
      <c r="BX244" s="57">
        <v>0</v>
      </c>
      <c r="BY244" s="57">
        <v>750</v>
      </c>
      <c r="BZ244" s="57">
        <v>0</v>
      </c>
      <c r="CA244" s="57">
        <v>0</v>
      </c>
      <c r="CB244" s="67">
        <v>750</v>
      </c>
      <c r="CC244" s="134"/>
      <c r="CD244" s="134"/>
      <c r="CE244" s="57"/>
      <c r="CF244" s="57"/>
      <c r="CG244" s="57"/>
      <c r="CH244" s="57"/>
      <c r="CI244" s="57"/>
      <c r="CJ244" s="57"/>
      <c r="CK244" s="67"/>
      <c r="CL244" s="23"/>
      <c r="CM244" s="23"/>
      <c r="CN244" s="23"/>
      <c r="CO244" s="23"/>
      <c r="CP244" s="23"/>
      <c r="CQ244" s="23"/>
      <c r="CR244" s="57"/>
      <c r="CS244" s="134"/>
      <c r="CT244" s="58"/>
      <c r="CU244" s="57"/>
      <c r="CV244" s="57"/>
      <c r="CW244" s="57"/>
      <c r="CX244" s="57"/>
      <c r="CY244" s="57"/>
      <c r="CZ244" s="57"/>
      <c r="DA244" s="67"/>
      <c r="DB244" s="23"/>
      <c r="DC244" s="23"/>
      <c r="DD244" s="57"/>
      <c r="DE244" s="57"/>
      <c r="DF244" s="57"/>
      <c r="DG244" s="57"/>
      <c r="DH244" s="57"/>
      <c r="DI244" s="57"/>
      <c r="DJ244" s="67"/>
      <c r="DK244" s="23" t="s">
        <v>849</v>
      </c>
      <c r="DL244" s="55">
        <v>0</v>
      </c>
      <c r="DM244" s="55">
        <v>7.7492852760321673</v>
      </c>
      <c r="DN244" s="55">
        <v>2.6682735645420426</v>
      </c>
      <c r="DO244" s="59">
        <v>10.417558840574209</v>
      </c>
      <c r="DP244" s="23" t="s">
        <v>849</v>
      </c>
      <c r="DQ244" s="57"/>
      <c r="DR244" s="57"/>
      <c r="DS244" s="57"/>
      <c r="DT244" s="23" t="s">
        <v>854</v>
      </c>
      <c r="DU244" s="57"/>
      <c r="DV244" s="23" t="s">
        <v>849</v>
      </c>
      <c r="DW244" s="23" t="s">
        <v>854</v>
      </c>
      <c r="DX244" s="57"/>
      <c r="DY244" s="23" t="s">
        <v>849</v>
      </c>
      <c r="DZ244" s="23" t="s">
        <v>854</v>
      </c>
      <c r="EA244" s="56"/>
      <c r="EB244" s="57"/>
      <c r="EC244" s="57"/>
      <c r="ED244" s="23"/>
      <c r="EE244" s="57"/>
      <c r="EF244" s="57"/>
      <c r="EG244" s="57"/>
      <c r="EH244" s="23">
        <v>2835</v>
      </c>
      <c r="EI244" s="23"/>
      <c r="EJ244" s="23" t="s">
        <v>894</v>
      </c>
      <c r="EK244" s="23"/>
    </row>
    <row r="245" spans="2:141" s="127" customFormat="1">
      <c r="B245" s="132" t="s">
        <v>1376</v>
      </c>
      <c r="C245" s="23" t="s">
        <v>1377</v>
      </c>
      <c r="D245" s="23" t="s">
        <v>193</v>
      </c>
      <c r="E245" s="23" t="s">
        <v>846</v>
      </c>
      <c r="F245" s="23" t="s">
        <v>847</v>
      </c>
      <c r="G245" s="23"/>
      <c r="H245" s="23" t="s">
        <v>848</v>
      </c>
      <c r="I245" s="58">
        <v>0</v>
      </c>
      <c r="J245" s="58">
        <v>0</v>
      </c>
      <c r="K245" s="58">
        <v>1</v>
      </c>
      <c r="L245" s="58">
        <v>0</v>
      </c>
      <c r="M245" s="176"/>
      <c r="N245" s="23" t="s">
        <v>849</v>
      </c>
      <c r="O245" s="23" t="s">
        <v>850</v>
      </c>
      <c r="P245" s="23" t="s">
        <v>851</v>
      </c>
      <c r="Q245" s="56" t="s">
        <v>848</v>
      </c>
      <c r="R245" s="133" t="s">
        <v>848</v>
      </c>
      <c r="S245" s="133" t="s">
        <v>848</v>
      </c>
      <c r="T245" s="133" t="s">
        <v>848</v>
      </c>
      <c r="U245" s="133" t="s">
        <v>848</v>
      </c>
      <c r="V245" s="133" t="s">
        <v>848</v>
      </c>
      <c r="W245" s="55">
        <v>0</v>
      </c>
      <c r="X245" s="55">
        <v>-1.7426587004083947</v>
      </c>
      <c r="Y245" s="55">
        <v>-1.8181048750440723</v>
      </c>
      <c r="Z245" s="55">
        <v>-1.9630798772851781</v>
      </c>
      <c r="AA245" s="55">
        <v>-2.112492889798971</v>
      </c>
      <c r="AB245" s="55">
        <v>-2.2515505450098274</v>
      </c>
      <c r="AC245" s="55">
        <v>-2.3980048840084951</v>
      </c>
      <c r="AD245" s="59">
        <f t="shared" si="18"/>
        <v>-12.285891771554939</v>
      </c>
      <c r="AE245" s="55">
        <v>0</v>
      </c>
      <c r="AF245" s="55"/>
      <c r="AG245" s="55"/>
      <c r="AH245" s="55"/>
      <c r="AI245" s="59">
        <f t="shared" si="19"/>
        <v>-12.285891771554939</v>
      </c>
      <c r="AJ245" s="55">
        <v>0</v>
      </c>
      <c r="AK245" s="55">
        <v>0</v>
      </c>
      <c r="AL245" s="55">
        <v>-1.9104436029806648</v>
      </c>
      <c r="AM245" s="55">
        <v>-2.0330168860988982</v>
      </c>
      <c r="AN245" s="55">
        <v>-2.2390314694957714</v>
      </c>
      <c r="AO245" s="55">
        <v>-2.4576365314308672</v>
      </c>
      <c r="AP245" s="55">
        <v>-2.6718020005984142</v>
      </c>
      <c r="AQ245" s="55">
        <v>-2.9025038527131599</v>
      </c>
      <c r="AR245" s="59">
        <f t="shared" si="20"/>
        <v>-14.214434343317777</v>
      </c>
      <c r="AS245" s="55">
        <v>0</v>
      </c>
      <c r="AT245" s="55"/>
      <c r="AU245" s="55"/>
      <c r="AV245" s="55"/>
      <c r="AW245" s="59">
        <f t="shared" si="21"/>
        <v>-14.214434343317777</v>
      </c>
      <c r="AX245" s="55"/>
      <c r="AY245" s="55"/>
      <c r="AZ245" s="55"/>
      <c r="BA245" s="55"/>
      <c r="BB245" s="55"/>
      <c r="BC245" s="55"/>
      <c r="BD245" s="55"/>
      <c r="BE245" s="55"/>
      <c r="BF245" s="59">
        <f t="shared" si="22"/>
        <v>0</v>
      </c>
      <c r="BG245" s="55"/>
      <c r="BH245" s="55"/>
      <c r="BI245" s="55"/>
      <c r="BJ245" s="55"/>
      <c r="BK245" s="59">
        <f t="shared" si="23"/>
        <v>0</v>
      </c>
      <c r="BL245" s="55"/>
      <c r="BM245" s="23" t="s">
        <v>852</v>
      </c>
      <c r="BN245" s="23" t="s">
        <v>890</v>
      </c>
      <c r="BO245" s="23" t="s">
        <v>853</v>
      </c>
      <c r="BP245" s="23" t="s">
        <v>853</v>
      </c>
      <c r="BQ245" s="23" t="s">
        <v>853</v>
      </c>
      <c r="BR245" s="23"/>
      <c r="BS245" s="57"/>
      <c r="BT245" s="135" t="s">
        <v>23</v>
      </c>
      <c r="BU245" s="58">
        <v>1</v>
      </c>
      <c r="BV245" s="57">
        <v>0</v>
      </c>
      <c r="BW245" s="57">
        <v>0</v>
      </c>
      <c r="BX245" s="57">
        <v>0</v>
      </c>
      <c r="BY245" s="57">
        <v>0</v>
      </c>
      <c r="BZ245" s="57">
        <v>0</v>
      </c>
      <c r="CA245" s="57">
        <v>0</v>
      </c>
      <c r="CB245" s="67">
        <v>0</v>
      </c>
      <c r="CC245" s="134"/>
      <c r="CD245" s="134"/>
      <c r="CE245" s="57"/>
      <c r="CF245" s="57"/>
      <c r="CG245" s="57"/>
      <c r="CH245" s="57"/>
      <c r="CI245" s="57"/>
      <c r="CJ245" s="57"/>
      <c r="CK245" s="67"/>
      <c r="CL245" s="23"/>
      <c r="CM245" s="23"/>
      <c r="CN245" s="23"/>
      <c r="CO245" s="23"/>
      <c r="CP245" s="23"/>
      <c r="CQ245" s="23"/>
      <c r="CR245" s="57"/>
      <c r="CS245" s="134"/>
      <c r="CT245" s="58"/>
      <c r="CU245" s="57"/>
      <c r="CV245" s="57"/>
      <c r="CW245" s="57"/>
      <c r="CX245" s="57"/>
      <c r="CY245" s="57"/>
      <c r="CZ245" s="57"/>
      <c r="DA245" s="67"/>
      <c r="DB245" s="23"/>
      <c r="DC245" s="23"/>
      <c r="DD245" s="57"/>
      <c r="DE245" s="57"/>
      <c r="DF245" s="57"/>
      <c r="DG245" s="57"/>
      <c r="DH245" s="57"/>
      <c r="DI245" s="57"/>
      <c r="DJ245" s="67"/>
      <c r="DK245" s="23" t="s">
        <v>849</v>
      </c>
      <c r="DL245" s="55">
        <v>0</v>
      </c>
      <c r="DM245" s="55">
        <v>0</v>
      </c>
      <c r="DN245" s="55">
        <v>0</v>
      </c>
      <c r="DO245" s="59">
        <v>0</v>
      </c>
      <c r="DP245" s="23" t="s">
        <v>849</v>
      </c>
      <c r="DQ245" s="57"/>
      <c r="DR245" s="57"/>
      <c r="DS245" s="57"/>
      <c r="DT245" s="23" t="s">
        <v>854</v>
      </c>
      <c r="DU245" s="57"/>
      <c r="DV245" s="23" t="s">
        <v>849</v>
      </c>
      <c r="DW245" s="23" t="s">
        <v>854</v>
      </c>
      <c r="DX245" s="57"/>
      <c r="DY245" s="23" t="s">
        <v>849</v>
      </c>
      <c r="DZ245" s="23" t="s">
        <v>854</v>
      </c>
      <c r="EA245" s="56"/>
      <c r="EB245" s="57"/>
      <c r="EC245" s="57"/>
      <c r="ED245" s="23"/>
      <c r="EE245" s="57"/>
      <c r="EF245" s="57"/>
      <c r="EG245" s="57"/>
      <c r="EH245" s="23">
        <v>2837</v>
      </c>
      <c r="EI245" s="23"/>
      <c r="EJ245" s="23" t="s">
        <v>891</v>
      </c>
      <c r="EK245" s="23"/>
    </row>
    <row r="246" spans="2:141" s="127" customFormat="1">
      <c r="B246" s="132" t="s">
        <v>1378</v>
      </c>
      <c r="C246" s="23" t="s">
        <v>1379</v>
      </c>
      <c r="D246" s="23" t="s">
        <v>159</v>
      </c>
      <c r="E246" s="23" t="s">
        <v>846</v>
      </c>
      <c r="F246" s="23" t="s">
        <v>847</v>
      </c>
      <c r="G246" s="23"/>
      <c r="H246" s="23" t="s">
        <v>848</v>
      </c>
      <c r="I246" s="58">
        <v>0</v>
      </c>
      <c r="J246" s="58">
        <v>0</v>
      </c>
      <c r="K246" s="58">
        <v>1</v>
      </c>
      <c r="L246" s="58">
        <v>0</v>
      </c>
      <c r="M246" s="176"/>
      <c r="N246" s="23" t="s">
        <v>849</v>
      </c>
      <c r="O246" s="23" t="s">
        <v>850</v>
      </c>
      <c r="P246" s="23" t="s">
        <v>863</v>
      </c>
      <c r="Q246" s="56">
        <v>46849</v>
      </c>
      <c r="R246" s="133">
        <v>46906</v>
      </c>
      <c r="S246" s="133">
        <v>47725</v>
      </c>
      <c r="T246" s="133" t="s">
        <v>848</v>
      </c>
      <c r="U246" s="133">
        <v>47850</v>
      </c>
      <c r="V246" s="133" t="s">
        <v>848</v>
      </c>
      <c r="W246" s="55">
        <v>0.76403969341313049</v>
      </c>
      <c r="X246" s="55">
        <v>0</v>
      </c>
      <c r="Y246" s="55">
        <v>0</v>
      </c>
      <c r="Z246" s="55">
        <v>0.88671070790607831</v>
      </c>
      <c r="AA246" s="55">
        <v>1.7734214158121566</v>
      </c>
      <c r="AB246" s="55">
        <v>2.6601321237182347</v>
      </c>
      <c r="AC246" s="55">
        <v>3.5468428316243132</v>
      </c>
      <c r="AD246" s="59">
        <f t="shared" si="18"/>
        <v>8.8671070790607835</v>
      </c>
      <c r="AE246" s="55">
        <v>0</v>
      </c>
      <c r="AF246" s="55"/>
      <c r="AG246" s="55"/>
      <c r="AH246" s="55"/>
      <c r="AI246" s="59">
        <f t="shared" si="19"/>
        <v>9.6311467724739135</v>
      </c>
      <c r="AJ246" s="55">
        <v>0</v>
      </c>
      <c r="AK246" s="55">
        <v>0.83760219047042961</v>
      </c>
      <c r="AL246" s="55">
        <v>0</v>
      </c>
      <c r="AM246" s="55">
        <v>0</v>
      </c>
      <c r="AN246" s="55">
        <v>1.0113562888160386</v>
      </c>
      <c r="AO246" s="55">
        <v>2.0631668291847189</v>
      </c>
      <c r="AP246" s="55">
        <v>3.1566452486526195</v>
      </c>
      <c r="AQ246" s="55">
        <v>4.2930375381675629</v>
      </c>
      <c r="AR246" s="59">
        <f t="shared" si="20"/>
        <v>10.52420590482094</v>
      </c>
      <c r="AS246" s="55">
        <v>0</v>
      </c>
      <c r="AT246" s="55"/>
      <c r="AU246" s="55"/>
      <c r="AV246" s="55"/>
      <c r="AW246" s="59">
        <f t="shared" si="21"/>
        <v>11.361808095291369</v>
      </c>
      <c r="AX246" s="55"/>
      <c r="AY246" s="55"/>
      <c r="AZ246" s="55"/>
      <c r="BA246" s="55"/>
      <c r="BB246" s="55"/>
      <c r="BC246" s="55"/>
      <c r="BD246" s="55"/>
      <c r="BE246" s="55"/>
      <c r="BF246" s="59">
        <f t="shared" si="22"/>
        <v>0</v>
      </c>
      <c r="BG246" s="55"/>
      <c r="BH246" s="55"/>
      <c r="BI246" s="55"/>
      <c r="BJ246" s="55"/>
      <c r="BK246" s="59">
        <f t="shared" si="23"/>
        <v>0</v>
      </c>
      <c r="BL246" s="55"/>
      <c r="BM246" s="23" t="s">
        <v>852</v>
      </c>
      <c r="BN246" s="23" t="s">
        <v>911</v>
      </c>
      <c r="BO246" s="23" t="s">
        <v>853</v>
      </c>
      <c r="BP246" s="23" t="s">
        <v>853</v>
      </c>
      <c r="BQ246" s="23" t="s">
        <v>853</v>
      </c>
      <c r="BR246" s="23"/>
      <c r="BS246" s="57"/>
      <c r="BT246" s="135" t="s">
        <v>23</v>
      </c>
      <c r="BU246" s="58">
        <v>1</v>
      </c>
      <c r="BV246" s="57">
        <v>0</v>
      </c>
      <c r="BW246" s="57">
        <v>0</v>
      </c>
      <c r="BX246" s="57">
        <v>0</v>
      </c>
      <c r="BY246" s="57">
        <v>4</v>
      </c>
      <c r="BZ246" s="57">
        <v>0</v>
      </c>
      <c r="CA246" s="57">
        <v>0</v>
      </c>
      <c r="CB246" s="67">
        <v>4</v>
      </c>
      <c r="CC246" s="134"/>
      <c r="CD246" s="134"/>
      <c r="CE246" s="57"/>
      <c r="CF246" s="57"/>
      <c r="CG246" s="57"/>
      <c r="CH246" s="57"/>
      <c r="CI246" s="57"/>
      <c r="CJ246" s="57"/>
      <c r="CK246" s="67"/>
      <c r="CL246" s="23"/>
      <c r="CM246" s="23"/>
      <c r="CN246" s="23"/>
      <c r="CO246" s="23"/>
      <c r="CP246" s="23"/>
      <c r="CQ246" s="23"/>
      <c r="CR246" s="57"/>
      <c r="CS246" s="134"/>
      <c r="CT246" s="58"/>
      <c r="CU246" s="57"/>
      <c r="CV246" s="57"/>
      <c r="CW246" s="57"/>
      <c r="CX246" s="57"/>
      <c r="CY246" s="57"/>
      <c r="CZ246" s="57"/>
      <c r="DA246" s="67"/>
      <c r="DB246" s="23"/>
      <c r="DC246" s="23"/>
      <c r="DD246" s="57"/>
      <c r="DE246" s="57"/>
      <c r="DF246" s="57"/>
      <c r="DG246" s="57"/>
      <c r="DH246" s="57"/>
      <c r="DI246" s="57"/>
      <c r="DJ246" s="67"/>
      <c r="DK246" s="23" t="s">
        <v>849</v>
      </c>
      <c r="DL246" s="55">
        <v>0</v>
      </c>
      <c r="DM246" s="55">
        <v>0.76403969341313049</v>
      </c>
      <c r="DN246" s="55">
        <v>8.8671070790607835</v>
      </c>
      <c r="DO246" s="59">
        <v>9.6311467724739135</v>
      </c>
      <c r="DP246" s="23" t="s">
        <v>849</v>
      </c>
      <c r="DQ246" s="57"/>
      <c r="DR246" s="57"/>
      <c r="DS246" s="57"/>
      <c r="DT246" s="23" t="s">
        <v>854</v>
      </c>
      <c r="DU246" s="57"/>
      <c r="DV246" s="23" t="s">
        <v>849</v>
      </c>
      <c r="DW246" s="23" t="s">
        <v>854</v>
      </c>
      <c r="DX246" s="57"/>
      <c r="DY246" s="23" t="s">
        <v>849</v>
      </c>
      <c r="DZ246" s="23" t="s">
        <v>854</v>
      </c>
      <c r="EA246" s="56"/>
      <c r="EB246" s="57"/>
      <c r="EC246" s="57"/>
      <c r="ED246" s="23"/>
      <c r="EE246" s="57"/>
      <c r="EF246" s="57"/>
      <c r="EG246" s="57"/>
      <c r="EH246" s="23">
        <v>837</v>
      </c>
      <c r="EI246" s="23"/>
      <c r="EJ246" s="23" t="s">
        <v>912</v>
      </c>
      <c r="EK246" s="23"/>
    </row>
    <row r="247" spans="2:141" s="127" customFormat="1">
      <c r="B247" s="132" t="s">
        <v>1380</v>
      </c>
      <c r="C247" s="23" t="s">
        <v>1381</v>
      </c>
      <c r="D247" s="23" t="s">
        <v>155</v>
      </c>
      <c r="E247" s="23" t="s">
        <v>846</v>
      </c>
      <c r="F247" s="23" t="s">
        <v>847</v>
      </c>
      <c r="G247" s="23"/>
      <c r="H247" s="23" t="s">
        <v>848</v>
      </c>
      <c r="I247" s="58">
        <v>0</v>
      </c>
      <c r="J247" s="58">
        <v>0</v>
      </c>
      <c r="K247" s="58">
        <v>1</v>
      </c>
      <c r="L247" s="58">
        <v>0</v>
      </c>
      <c r="M247" s="176"/>
      <c r="N247" s="23" t="s">
        <v>849</v>
      </c>
      <c r="O247" s="23" t="s">
        <v>850</v>
      </c>
      <c r="P247" s="23" t="s">
        <v>851</v>
      </c>
      <c r="Q247" s="56" t="s">
        <v>848</v>
      </c>
      <c r="R247" s="133" t="s">
        <v>848</v>
      </c>
      <c r="S247" s="133" t="s">
        <v>848</v>
      </c>
      <c r="T247" s="133" t="s">
        <v>848</v>
      </c>
      <c r="U247" s="133" t="s">
        <v>848</v>
      </c>
      <c r="V247" s="133" t="s">
        <v>848</v>
      </c>
      <c r="W247" s="55">
        <v>0</v>
      </c>
      <c r="X247" s="55">
        <v>0.87132934846153876</v>
      </c>
      <c r="Y247" s="55">
        <v>0.90905243570393124</v>
      </c>
      <c r="Z247" s="55">
        <v>0.98153993667950912</v>
      </c>
      <c r="AA247" s="55">
        <v>1.0562464427869924</v>
      </c>
      <c r="AB247" s="55">
        <v>1.125775270253363</v>
      </c>
      <c r="AC247" s="55">
        <v>1.1990024396062429</v>
      </c>
      <c r="AD247" s="59">
        <f t="shared" si="18"/>
        <v>6.1429458734915778</v>
      </c>
      <c r="AE247" s="55">
        <v>0</v>
      </c>
      <c r="AF247" s="55"/>
      <c r="AG247" s="55"/>
      <c r="AH247" s="55"/>
      <c r="AI247" s="59">
        <f t="shared" si="19"/>
        <v>6.1429458734915778</v>
      </c>
      <c r="AJ247" s="55">
        <v>0</v>
      </c>
      <c r="AK247" s="55">
        <v>0</v>
      </c>
      <c r="AL247" s="55">
        <v>0.95522179957988895</v>
      </c>
      <c r="AM247" s="55">
        <v>1.0165084410164322</v>
      </c>
      <c r="AN247" s="55">
        <v>1.1195157325088541</v>
      </c>
      <c r="AO247" s="55">
        <v>1.2288182632577969</v>
      </c>
      <c r="AP247" s="55">
        <v>1.335900997627405</v>
      </c>
      <c r="AQ247" s="55">
        <v>1.4512519234540762</v>
      </c>
      <c r="AR247" s="59">
        <f t="shared" si="20"/>
        <v>7.1072171574444534</v>
      </c>
      <c r="AS247" s="55">
        <v>0</v>
      </c>
      <c r="AT247" s="55"/>
      <c r="AU247" s="55"/>
      <c r="AV247" s="55"/>
      <c r="AW247" s="59">
        <f t="shared" si="21"/>
        <v>7.1072171574444534</v>
      </c>
      <c r="AX247" s="55"/>
      <c r="AY247" s="55"/>
      <c r="AZ247" s="55"/>
      <c r="BA247" s="55"/>
      <c r="BB247" s="55"/>
      <c r="BC247" s="55"/>
      <c r="BD247" s="55"/>
      <c r="BE247" s="55"/>
      <c r="BF247" s="59">
        <f t="shared" si="22"/>
        <v>0</v>
      </c>
      <c r="BG247" s="55"/>
      <c r="BH247" s="55"/>
      <c r="BI247" s="55"/>
      <c r="BJ247" s="55"/>
      <c r="BK247" s="59">
        <f t="shared" si="23"/>
        <v>0</v>
      </c>
      <c r="BL247" s="55"/>
      <c r="BM247" s="23" t="s">
        <v>852</v>
      </c>
      <c r="BN247" s="23" t="s">
        <v>223</v>
      </c>
      <c r="BO247" s="23" t="s">
        <v>853</v>
      </c>
      <c r="BP247" s="23" t="s">
        <v>853</v>
      </c>
      <c r="BQ247" s="23" t="s">
        <v>311</v>
      </c>
      <c r="BR247" s="23"/>
      <c r="BS247" s="57"/>
      <c r="BT247" s="135" t="s">
        <v>23</v>
      </c>
      <c r="BU247" s="58">
        <v>1</v>
      </c>
      <c r="BV247" s="57">
        <v>0</v>
      </c>
      <c r="BW247" s="57">
        <v>0</v>
      </c>
      <c r="BX247" s="57">
        <v>0</v>
      </c>
      <c r="BY247" s="57">
        <v>0</v>
      </c>
      <c r="BZ247" s="57">
        <v>0</v>
      </c>
      <c r="CA247" s="57">
        <v>0</v>
      </c>
      <c r="CB247" s="67">
        <v>0</v>
      </c>
      <c r="CC247" s="134"/>
      <c r="CD247" s="134"/>
      <c r="CE247" s="57"/>
      <c r="CF247" s="57"/>
      <c r="CG247" s="57"/>
      <c r="CH247" s="57"/>
      <c r="CI247" s="57"/>
      <c r="CJ247" s="57"/>
      <c r="CK247" s="67"/>
      <c r="CL247" s="23"/>
      <c r="CM247" s="23"/>
      <c r="CN247" s="23"/>
      <c r="CO247" s="23"/>
      <c r="CP247" s="23"/>
      <c r="CQ247" s="23"/>
      <c r="CR247" s="57"/>
      <c r="CS247" s="134"/>
      <c r="CT247" s="58"/>
      <c r="CU247" s="57"/>
      <c r="CV247" s="57"/>
      <c r="CW247" s="57"/>
      <c r="CX247" s="57"/>
      <c r="CY247" s="57"/>
      <c r="CZ247" s="57"/>
      <c r="DA247" s="67"/>
      <c r="DB247" s="23"/>
      <c r="DC247" s="23"/>
      <c r="DD247" s="57"/>
      <c r="DE247" s="57"/>
      <c r="DF247" s="57"/>
      <c r="DG247" s="57"/>
      <c r="DH247" s="57"/>
      <c r="DI247" s="57"/>
      <c r="DJ247" s="67"/>
      <c r="DK247" s="23" t="s">
        <v>849</v>
      </c>
      <c r="DL247" s="55">
        <v>0</v>
      </c>
      <c r="DM247" s="55">
        <v>0</v>
      </c>
      <c r="DN247" s="55">
        <v>0</v>
      </c>
      <c r="DO247" s="59">
        <v>0</v>
      </c>
      <c r="DP247" s="23" t="s">
        <v>849</v>
      </c>
      <c r="DQ247" s="57"/>
      <c r="DR247" s="57"/>
      <c r="DS247" s="57"/>
      <c r="DT247" s="23" t="s">
        <v>854</v>
      </c>
      <c r="DU247" s="57"/>
      <c r="DV247" s="23" t="s">
        <v>849</v>
      </c>
      <c r="DW247" s="23" t="s">
        <v>854</v>
      </c>
      <c r="DX247" s="57"/>
      <c r="DY247" s="23" t="s">
        <v>849</v>
      </c>
      <c r="DZ247" s="23" t="s">
        <v>854</v>
      </c>
      <c r="EA247" s="56"/>
      <c r="EB247" s="57"/>
      <c r="EC247" s="57"/>
      <c r="ED247" s="23"/>
      <c r="EE247" s="57"/>
      <c r="EF247" s="57"/>
      <c r="EG247" s="57"/>
      <c r="EH247" s="23">
        <v>2429</v>
      </c>
      <c r="EI247" s="23"/>
      <c r="EJ247" s="23" t="s">
        <v>1353</v>
      </c>
      <c r="EK247" s="23"/>
    </row>
    <row r="248" spans="2:141" s="127" customFormat="1">
      <c r="B248" s="132" t="s">
        <v>1382</v>
      </c>
      <c r="C248" s="23" t="s">
        <v>1383</v>
      </c>
      <c r="D248" s="23" t="s">
        <v>159</v>
      </c>
      <c r="E248" s="23" t="s">
        <v>846</v>
      </c>
      <c r="F248" s="23" t="s">
        <v>847</v>
      </c>
      <c r="G248" s="23"/>
      <c r="H248" s="23" t="s">
        <v>848</v>
      </c>
      <c r="I248" s="58">
        <v>0</v>
      </c>
      <c r="J248" s="58">
        <v>0</v>
      </c>
      <c r="K248" s="58">
        <v>1</v>
      </c>
      <c r="L248" s="58">
        <v>0</v>
      </c>
      <c r="M248" s="176"/>
      <c r="N248" s="23" t="s">
        <v>849</v>
      </c>
      <c r="O248" s="23" t="s">
        <v>850</v>
      </c>
      <c r="P248" s="23" t="s">
        <v>851</v>
      </c>
      <c r="Q248" s="56" t="s">
        <v>848</v>
      </c>
      <c r="R248" s="133" t="s">
        <v>848</v>
      </c>
      <c r="S248" s="133" t="s">
        <v>848</v>
      </c>
      <c r="T248" s="133" t="s">
        <v>848</v>
      </c>
      <c r="U248" s="133" t="s">
        <v>848</v>
      </c>
      <c r="V248" s="133" t="s">
        <v>848</v>
      </c>
      <c r="W248" s="55">
        <v>0</v>
      </c>
      <c r="X248" s="55">
        <v>0</v>
      </c>
      <c r="Y248" s="55">
        <v>0</v>
      </c>
      <c r="Z248" s="55">
        <v>0</v>
      </c>
      <c r="AA248" s="55">
        <v>0</v>
      </c>
      <c r="AB248" s="55">
        <v>0.59338570524614354</v>
      </c>
      <c r="AC248" s="55">
        <v>1.3054485515906593</v>
      </c>
      <c r="AD248" s="59">
        <f t="shared" si="18"/>
        <v>1.8988342568368028</v>
      </c>
      <c r="AE248" s="55">
        <v>0</v>
      </c>
      <c r="AF248" s="55"/>
      <c r="AG248" s="55"/>
      <c r="AH248" s="55"/>
      <c r="AI248" s="59">
        <f t="shared" si="19"/>
        <v>1.8988342568368028</v>
      </c>
      <c r="AJ248" s="55">
        <v>0</v>
      </c>
      <c r="AK248" s="55">
        <v>0</v>
      </c>
      <c r="AL248" s="55">
        <v>0</v>
      </c>
      <c r="AM248" s="55">
        <v>0</v>
      </c>
      <c r="AN248" s="55">
        <v>0</v>
      </c>
      <c r="AO248" s="55">
        <v>0</v>
      </c>
      <c r="AP248" s="55">
        <v>0.70414102757627739</v>
      </c>
      <c r="AQ248" s="55">
        <v>1.5800924659406488</v>
      </c>
      <c r="AR248" s="59">
        <f t="shared" si="20"/>
        <v>2.2842334935169264</v>
      </c>
      <c r="AS248" s="55">
        <v>0</v>
      </c>
      <c r="AT248" s="55"/>
      <c r="AU248" s="55"/>
      <c r="AV248" s="55"/>
      <c r="AW248" s="59">
        <f t="shared" si="21"/>
        <v>2.2842334935169264</v>
      </c>
      <c r="AX248" s="55"/>
      <c r="AY248" s="55"/>
      <c r="AZ248" s="55"/>
      <c r="BA248" s="55"/>
      <c r="BB248" s="55"/>
      <c r="BC248" s="55"/>
      <c r="BD248" s="55"/>
      <c r="BE248" s="55"/>
      <c r="BF248" s="59">
        <f t="shared" si="22"/>
        <v>0</v>
      </c>
      <c r="BG248" s="55"/>
      <c r="BH248" s="55"/>
      <c r="BI248" s="55"/>
      <c r="BJ248" s="55"/>
      <c r="BK248" s="59">
        <f t="shared" si="23"/>
        <v>0</v>
      </c>
      <c r="BL248" s="55"/>
      <c r="BM248" s="23" t="s">
        <v>852</v>
      </c>
      <c r="BN248" s="23" t="s">
        <v>184</v>
      </c>
      <c r="BO248" s="23" t="s">
        <v>853</v>
      </c>
      <c r="BP248" s="23" t="s">
        <v>853</v>
      </c>
      <c r="BQ248" s="23" t="s">
        <v>853</v>
      </c>
      <c r="BR248" s="23"/>
      <c r="BS248" s="57"/>
      <c r="BT248" s="135" t="s">
        <v>23</v>
      </c>
      <c r="BU248" s="58">
        <v>1</v>
      </c>
      <c r="BV248" s="57">
        <v>0</v>
      </c>
      <c r="BW248" s="57">
        <v>0</v>
      </c>
      <c r="BX248" s="57">
        <v>0</v>
      </c>
      <c r="BY248" s="57">
        <v>0</v>
      </c>
      <c r="BZ248" s="57">
        <v>0</v>
      </c>
      <c r="CA248" s="57">
        <v>0</v>
      </c>
      <c r="CB248" s="67">
        <v>0</v>
      </c>
      <c r="CC248" s="134"/>
      <c r="CD248" s="134"/>
      <c r="CE248" s="57"/>
      <c r="CF248" s="57"/>
      <c r="CG248" s="57"/>
      <c r="CH248" s="57"/>
      <c r="CI248" s="57"/>
      <c r="CJ248" s="57"/>
      <c r="CK248" s="67"/>
      <c r="CL248" s="23"/>
      <c r="CM248" s="23"/>
      <c r="CN248" s="23"/>
      <c r="CO248" s="23"/>
      <c r="CP248" s="23"/>
      <c r="CQ248" s="23"/>
      <c r="CR248" s="57"/>
      <c r="CS248" s="134"/>
      <c r="CT248" s="58"/>
      <c r="CU248" s="57"/>
      <c r="CV248" s="57"/>
      <c r="CW248" s="57"/>
      <c r="CX248" s="57"/>
      <c r="CY248" s="57"/>
      <c r="CZ248" s="57"/>
      <c r="DA248" s="67"/>
      <c r="DB248" s="23"/>
      <c r="DC248" s="23"/>
      <c r="DD248" s="57"/>
      <c r="DE248" s="57"/>
      <c r="DF248" s="57"/>
      <c r="DG248" s="57"/>
      <c r="DH248" s="57"/>
      <c r="DI248" s="57"/>
      <c r="DJ248" s="67"/>
      <c r="DK248" s="23" t="s">
        <v>849</v>
      </c>
      <c r="DL248" s="55">
        <v>0</v>
      </c>
      <c r="DM248" s="55">
        <v>0</v>
      </c>
      <c r="DN248" s="55">
        <v>0</v>
      </c>
      <c r="DO248" s="59">
        <v>0</v>
      </c>
      <c r="DP248" s="23" t="s">
        <v>849</v>
      </c>
      <c r="DQ248" s="57"/>
      <c r="DR248" s="57"/>
      <c r="DS248" s="57"/>
      <c r="DT248" s="23" t="s">
        <v>854</v>
      </c>
      <c r="DU248" s="57"/>
      <c r="DV248" s="23" t="s">
        <v>858</v>
      </c>
      <c r="DW248" s="23" t="s">
        <v>854</v>
      </c>
      <c r="DX248" s="57"/>
      <c r="DY248" s="23" t="s">
        <v>849</v>
      </c>
      <c r="DZ248" s="23" t="s">
        <v>854</v>
      </c>
      <c r="EA248" s="56"/>
      <c r="EB248" s="57"/>
      <c r="EC248" s="57"/>
      <c r="ED248" s="23"/>
      <c r="EE248" s="57"/>
      <c r="EF248" s="57"/>
      <c r="EG248" s="57"/>
      <c r="EH248" s="23">
        <v>957</v>
      </c>
      <c r="EI248" s="23"/>
      <c r="EJ248" s="23" t="s">
        <v>921</v>
      </c>
      <c r="EK248" s="23"/>
    </row>
    <row r="249" spans="2:141" s="127" customFormat="1">
      <c r="B249" s="132" t="s">
        <v>1384</v>
      </c>
      <c r="C249" s="23" t="s">
        <v>1383</v>
      </c>
      <c r="D249" s="23" t="s">
        <v>159</v>
      </c>
      <c r="E249" s="23" t="s">
        <v>846</v>
      </c>
      <c r="F249" s="23" t="s">
        <v>847</v>
      </c>
      <c r="G249" s="23"/>
      <c r="H249" s="23" t="s">
        <v>848</v>
      </c>
      <c r="I249" s="58">
        <v>0</v>
      </c>
      <c r="J249" s="58">
        <v>0</v>
      </c>
      <c r="K249" s="58">
        <v>1</v>
      </c>
      <c r="L249" s="58">
        <v>0</v>
      </c>
      <c r="M249" s="176"/>
      <c r="N249" s="23" t="s">
        <v>849</v>
      </c>
      <c r="O249" s="23" t="s">
        <v>850</v>
      </c>
      <c r="P249" s="23" t="s">
        <v>851</v>
      </c>
      <c r="Q249" s="56" t="s">
        <v>848</v>
      </c>
      <c r="R249" s="133" t="s">
        <v>848</v>
      </c>
      <c r="S249" s="133" t="s">
        <v>848</v>
      </c>
      <c r="T249" s="133" t="s">
        <v>848</v>
      </c>
      <c r="U249" s="133" t="s">
        <v>848</v>
      </c>
      <c r="V249" s="133" t="s">
        <v>848</v>
      </c>
      <c r="W249" s="55">
        <v>0</v>
      </c>
      <c r="X249" s="55">
        <v>0</v>
      </c>
      <c r="Y249" s="55">
        <v>0</v>
      </c>
      <c r="Z249" s="55">
        <v>0</v>
      </c>
      <c r="AA249" s="55">
        <v>-0.588638619619409</v>
      </c>
      <c r="AB249" s="55">
        <v>-1.3101956372173937</v>
      </c>
      <c r="AC249" s="55">
        <v>0</v>
      </c>
      <c r="AD249" s="59">
        <f t="shared" si="18"/>
        <v>-1.8988342568368028</v>
      </c>
      <c r="AE249" s="55">
        <v>0</v>
      </c>
      <c r="AF249" s="55"/>
      <c r="AG249" s="55"/>
      <c r="AH249" s="55"/>
      <c r="AI249" s="59">
        <f t="shared" si="19"/>
        <v>-1.8988342568368028</v>
      </c>
      <c r="AJ249" s="55">
        <v>0</v>
      </c>
      <c r="AK249" s="55">
        <v>0</v>
      </c>
      <c r="AL249" s="55">
        <v>0</v>
      </c>
      <c r="AM249" s="55">
        <v>0</v>
      </c>
      <c r="AN249" s="55">
        <v>0</v>
      </c>
      <c r="AO249" s="55">
        <v>-0.68481166605269139</v>
      </c>
      <c r="AP249" s="55">
        <v>-1.5547433889286584</v>
      </c>
      <c r="AQ249" s="55">
        <v>0</v>
      </c>
      <c r="AR249" s="59">
        <f t="shared" si="20"/>
        <v>-2.2395550549813499</v>
      </c>
      <c r="AS249" s="55">
        <v>0</v>
      </c>
      <c r="AT249" s="55"/>
      <c r="AU249" s="55"/>
      <c r="AV249" s="55"/>
      <c r="AW249" s="59">
        <f t="shared" si="21"/>
        <v>-2.2395550549813499</v>
      </c>
      <c r="AX249" s="55"/>
      <c r="AY249" s="55"/>
      <c r="AZ249" s="55"/>
      <c r="BA249" s="55"/>
      <c r="BB249" s="55"/>
      <c r="BC249" s="55"/>
      <c r="BD249" s="55"/>
      <c r="BE249" s="55"/>
      <c r="BF249" s="59">
        <f t="shared" si="22"/>
        <v>0</v>
      </c>
      <c r="BG249" s="55"/>
      <c r="BH249" s="55"/>
      <c r="BI249" s="55"/>
      <c r="BJ249" s="55"/>
      <c r="BK249" s="59">
        <f t="shared" si="23"/>
        <v>0</v>
      </c>
      <c r="BL249" s="55"/>
      <c r="BM249" s="23" t="s">
        <v>852</v>
      </c>
      <c r="BN249" s="23" t="s">
        <v>184</v>
      </c>
      <c r="BO249" s="23" t="s">
        <v>853</v>
      </c>
      <c r="BP249" s="23" t="s">
        <v>853</v>
      </c>
      <c r="BQ249" s="23" t="s">
        <v>853</v>
      </c>
      <c r="BR249" s="23"/>
      <c r="BS249" s="57"/>
      <c r="BT249" s="135" t="s">
        <v>23</v>
      </c>
      <c r="BU249" s="58">
        <v>1</v>
      </c>
      <c r="BV249" s="57">
        <v>0</v>
      </c>
      <c r="BW249" s="57">
        <v>0</v>
      </c>
      <c r="BX249" s="57">
        <v>0</v>
      </c>
      <c r="BY249" s="57">
        <v>0</v>
      </c>
      <c r="BZ249" s="57">
        <v>0</v>
      </c>
      <c r="CA249" s="57">
        <v>0</v>
      </c>
      <c r="CB249" s="67">
        <v>0</v>
      </c>
      <c r="CC249" s="134"/>
      <c r="CD249" s="134"/>
      <c r="CE249" s="57"/>
      <c r="CF249" s="57"/>
      <c r="CG249" s="57"/>
      <c r="CH249" s="57"/>
      <c r="CI249" s="57"/>
      <c r="CJ249" s="57"/>
      <c r="CK249" s="67"/>
      <c r="CL249" s="23"/>
      <c r="CM249" s="23"/>
      <c r="CN249" s="23"/>
      <c r="CO249" s="23"/>
      <c r="CP249" s="23"/>
      <c r="CQ249" s="23"/>
      <c r="CR249" s="57"/>
      <c r="CS249" s="134"/>
      <c r="CT249" s="58"/>
      <c r="CU249" s="57"/>
      <c r="CV249" s="57"/>
      <c r="CW249" s="57"/>
      <c r="CX249" s="57"/>
      <c r="CY249" s="57"/>
      <c r="CZ249" s="57"/>
      <c r="DA249" s="67"/>
      <c r="DB249" s="23"/>
      <c r="DC249" s="23"/>
      <c r="DD249" s="57"/>
      <c r="DE249" s="57"/>
      <c r="DF249" s="57"/>
      <c r="DG249" s="57"/>
      <c r="DH249" s="57"/>
      <c r="DI249" s="57"/>
      <c r="DJ249" s="67"/>
      <c r="DK249" s="23" t="s">
        <v>849</v>
      </c>
      <c r="DL249" s="55">
        <v>0</v>
      </c>
      <c r="DM249" s="55">
        <v>0</v>
      </c>
      <c r="DN249" s="55">
        <v>0</v>
      </c>
      <c r="DO249" s="59">
        <v>0</v>
      </c>
      <c r="DP249" s="23" t="s">
        <v>849</v>
      </c>
      <c r="DQ249" s="57"/>
      <c r="DR249" s="57"/>
      <c r="DS249" s="57"/>
      <c r="DT249" s="23" t="s">
        <v>854</v>
      </c>
      <c r="DU249" s="57"/>
      <c r="DV249" s="23" t="s">
        <v>858</v>
      </c>
      <c r="DW249" s="23" t="s">
        <v>854</v>
      </c>
      <c r="DX249" s="57"/>
      <c r="DY249" s="23" t="s">
        <v>849</v>
      </c>
      <c r="DZ249" s="23" t="s">
        <v>854</v>
      </c>
      <c r="EA249" s="56"/>
      <c r="EB249" s="57"/>
      <c r="EC249" s="57"/>
      <c r="ED249" s="23"/>
      <c r="EE249" s="57"/>
      <c r="EF249" s="57"/>
      <c r="EG249" s="57"/>
      <c r="EH249" s="23">
        <v>957</v>
      </c>
      <c r="EI249" s="23"/>
      <c r="EJ249" s="23" t="s">
        <v>921</v>
      </c>
      <c r="EK249" s="23"/>
    </row>
    <row r="250" spans="2:141" s="127" customFormat="1">
      <c r="B250" s="132" t="s">
        <v>1385</v>
      </c>
      <c r="C250" s="23" t="s">
        <v>1386</v>
      </c>
      <c r="D250" s="23" t="s">
        <v>159</v>
      </c>
      <c r="E250" s="23" t="s">
        <v>846</v>
      </c>
      <c r="F250" s="23" t="s">
        <v>847</v>
      </c>
      <c r="G250" s="23"/>
      <c r="H250" s="23" t="s">
        <v>848</v>
      </c>
      <c r="I250" s="58">
        <v>0</v>
      </c>
      <c r="J250" s="58">
        <v>0</v>
      </c>
      <c r="K250" s="58">
        <v>1</v>
      </c>
      <c r="L250" s="58">
        <v>0</v>
      </c>
      <c r="M250" s="176"/>
      <c r="N250" s="23" t="s">
        <v>849</v>
      </c>
      <c r="O250" s="23" t="s">
        <v>850</v>
      </c>
      <c r="P250" s="23" t="s">
        <v>851</v>
      </c>
      <c r="Q250" s="56" t="s">
        <v>848</v>
      </c>
      <c r="R250" s="133" t="s">
        <v>848</v>
      </c>
      <c r="S250" s="133" t="s">
        <v>848</v>
      </c>
      <c r="T250" s="133" t="s">
        <v>848</v>
      </c>
      <c r="U250" s="133" t="s">
        <v>848</v>
      </c>
      <c r="V250" s="133" t="s">
        <v>848</v>
      </c>
      <c r="W250" s="55">
        <v>0</v>
      </c>
      <c r="X250" s="55">
        <v>0</v>
      </c>
      <c r="Y250" s="55">
        <v>0</v>
      </c>
      <c r="Z250" s="55">
        <v>0</v>
      </c>
      <c r="AA250" s="55">
        <v>0</v>
      </c>
      <c r="AB250" s="55">
        <v>0.59338570524614354</v>
      </c>
      <c r="AC250" s="55">
        <v>1.3054485515906593</v>
      </c>
      <c r="AD250" s="59">
        <f t="shared" si="18"/>
        <v>1.8988342568368028</v>
      </c>
      <c r="AE250" s="55">
        <v>0</v>
      </c>
      <c r="AF250" s="55"/>
      <c r="AG250" s="55"/>
      <c r="AH250" s="55"/>
      <c r="AI250" s="59">
        <f t="shared" si="19"/>
        <v>1.8988342568368028</v>
      </c>
      <c r="AJ250" s="55">
        <v>0</v>
      </c>
      <c r="AK250" s="55">
        <v>0</v>
      </c>
      <c r="AL250" s="55">
        <v>0</v>
      </c>
      <c r="AM250" s="55">
        <v>0</v>
      </c>
      <c r="AN250" s="55">
        <v>0</v>
      </c>
      <c r="AO250" s="55">
        <v>0</v>
      </c>
      <c r="AP250" s="55">
        <v>0.70414102757627739</v>
      </c>
      <c r="AQ250" s="55">
        <v>1.5800924659406488</v>
      </c>
      <c r="AR250" s="59">
        <f t="shared" si="20"/>
        <v>2.2842334935169264</v>
      </c>
      <c r="AS250" s="55">
        <v>0</v>
      </c>
      <c r="AT250" s="55"/>
      <c r="AU250" s="55"/>
      <c r="AV250" s="55"/>
      <c r="AW250" s="59">
        <f t="shared" si="21"/>
        <v>2.2842334935169264</v>
      </c>
      <c r="AX250" s="55"/>
      <c r="AY250" s="55"/>
      <c r="AZ250" s="55"/>
      <c r="BA250" s="55"/>
      <c r="BB250" s="55"/>
      <c r="BC250" s="55"/>
      <c r="BD250" s="55"/>
      <c r="BE250" s="55"/>
      <c r="BF250" s="59">
        <f t="shared" si="22"/>
        <v>0</v>
      </c>
      <c r="BG250" s="55"/>
      <c r="BH250" s="55"/>
      <c r="BI250" s="55"/>
      <c r="BJ250" s="55"/>
      <c r="BK250" s="59">
        <f t="shared" si="23"/>
        <v>0</v>
      </c>
      <c r="BL250" s="55"/>
      <c r="BM250" s="23" t="s">
        <v>852</v>
      </c>
      <c r="BN250" s="23" t="s">
        <v>184</v>
      </c>
      <c r="BO250" s="23" t="s">
        <v>853</v>
      </c>
      <c r="BP250" s="23" t="s">
        <v>853</v>
      </c>
      <c r="BQ250" s="23" t="s">
        <v>853</v>
      </c>
      <c r="BR250" s="23"/>
      <c r="BS250" s="57"/>
      <c r="BT250" s="135" t="s">
        <v>23</v>
      </c>
      <c r="BU250" s="58">
        <v>1</v>
      </c>
      <c r="BV250" s="57">
        <v>0</v>
      </c>
      <c r="BW250" s="57">
        <v>0</v>
      </c>
      <c r="BX250" s="57">
        <v>0</v>
      </c>
      <c r="BY250" s="57">
        <v>0</v>
      </c>
      <c r="BZ250" s="57">
        <v>0</v>
      </c>
      <c r="CA250" s="57">
        <v>0</v>
      </c>
      <c r="CB250" s="67">
        <v>0</v>
      </c>
      <c r="CC250" s="134"/>
      <c r="CD250" s="134"/>
      <c r="CE250" s="57"/>
      <c r="CF250" s="57"/>
      <c r="CG250" s="57"/>
      <c r="CH250" s="57"/>
      <c r="CI250" s="57"/>
      <c r="CJ250" s="57"/>
      <c r="CK250" s="67"/>
      <c r="CL250" s="23"/>
      <c r="CM250" s="23"/>
      <c r="CN250" s="23"/>
      <c r="CO250" s="23"/>
      <c r="CP250" s="23"/>
      <c r="CQ250" s="23"/>
      <c r="CR250" s="57"/>
      <c r="CS250" s="134"/>
      <c r="CT250" s="58"/>
      <c r="CU250" s="57"/>
      <c r="CV250" s="57"/>
      <c r="CW250" s="57"/>
      <c r="CX250" s="57"/>
      <c r="CY250" s="57"/>
      <c r="CZ250" s="57"/>
      <c r="DA250" s="67"/>
      <c r="DB250" s="23"/>
      <c r="DC250" s="23"/>
      <c r="DD250" s="57"/>
      <c r="DE250" s="57"/>
      <c r="DF250" s="57"/>
      <c r="DG250" s="57"/>
      <c r="DH250" s="57"/>
      <c r="DI250" s="57"/>
      <c r="DJ250" s="67"/>
      <c r="DK250" s="23" t="s">
        <v>849</v>
      </c>
      <c r="DL250" s="55">
        <v>0</v>
      </c>
      <c r="DM250" s="55">
        <v>0</v>
      </c>
      <c r="DN250" s="55">
        <v>0</v>
      </c>
      <c r="DO250" s="59">
        <v>0</v>
      </c>
      <c r="DP250" s="23" t="s">
        <v>849</v>
      </c>
      <c r="DQ250" s="57"/>
      <c r="DR250" s="57"/>
      <c r="DS250" s="57"/>
      <c r="DT250" s="23" t="s">
        <v>854</v>
      </c>
      <c r="DU250" s="57"/>
      <c r="DV250" s="23" t="s">
        <v>858</v>
      </c>
      <c r="DW250" s="23" t="s">
        <v>854</v>
      </c>
      <c r="DX250" s="57"/>
      <c r="DY250" s="23" t="s">
        <v>849</v>
      </c>
      <c r="DZ250" s="23" t="s">
        <v>854</v>
      </c>
      <c r="EA250" s="56"/>
      <c r="EB250" s="57"/>
      <c r="EC250" s="57"/>
      <c r="ED250" s="23"/>
      <c r="EE250" s="57"/>
      <c r="EF250" s="57"/>
      <c r="EG250" s="57"/>
      <c r="EH250" s="23">
        <v>957</v>
      </c>
      <c r="EI250" s="23"/>
      <c r="EJ250" s="23" t="s">
        <v>921</v>
      </c>
      <c r="EK250" s="23"/>
    </row>
    <row r="251" spans="2:141" s="127" customFormat="1">
      <c r="B251" s="132" t="s">
        <v>1387</v>
      </c>
      <c r="C251" s="23" t="s">
        <v>1386</v>
      </c>
      <c r="D251" s="23" t="s">
        <v>159</v>
      </c>
      <c r="E251" s="23" t="s">
        <v>846</v>
      </c>
      <c r="F251" s="23" t="s">
        <v>847</v>
      </c>
      <c r="G251" s="23"/>
      <c r="H251" s="23" t="s">
        <v>848</v>
      </c>
      <c r="I251" s="58">
        <v>0</v>
      </c>
      <c r="J251" s="58">
        <v>0</v>
      </c>
      <c r="K251" s="58">
        <v>1</v>
      </c>
      <c r="L251" s="58">
        <v>0</v>
      </c>
      <c r="M251" s="176"/>
      <c r="N251" s="23" t="s">
        <v>849</v>
      </c>
      <c r="O251" s="23" t="s">
        <v>850</v>
      </c>
      <c r="P251" s="23" t="s">
        <v>851</v>
      </c>
      <c r="Q251" s="56" t="s">
        <v>848</v>
      </c>
      <c r="R251" s="133" t="s">
        <v>848</v>
      </c>
      <c r="S251" s="133" t="s">
        <v>848</v>
      </c>
      <c r="T251" s="133" t="s">
        <v>848</v>
      </c>
      <c r="U251" s="133" t="s">
        <v>848</v>
      </c>
      <c r="V251" s="133" t="s">
        <v>848</v>
      </c>
      <c r="W251" s="55">
        <v>0</v>
      </c>
      <c r="X251" s="55">
        <v>0</v>
      </c>
      <c r="Y251" s="55">
        <v>0</v>
      </c>
      <c r="Z251" s="55">
        <v>0</v>
      </c>
      <c r="AA251" s="55">
        <v>-0.588638619619409</v>
      </c>
      <c r="AB251" s="55">
        <v>-1.3101956372173937</v>
      </c>
      <c r="AC251" s="55">
        <v>0</v>
      </c>
      <c r="AD251" s="59">
        <f t="shared" si="18"/>
        <v>-1.8988342568368028</v>
      </c>
      <c r="AE251" s="55">
        <v>0</v>
      </c>
      <c r="AF251" s="55"/>
      <c r="AG251" s="55"/>
      <c r="AH251" s="55"/>
      <c r="AI251" s="59">
        <f t="shared" si="19"/>
        <v>-1.8988342568368028</v>
      </c>
      <c r="AJ251" s="55">
        <v>0</v>
      </c>
      <c r="AK251" s="55">
        <v>0</v>
      </c>
      <c r="AL251" s="55">
        <v>0</v>
      </c>
      <c r="AM251" s="55">
        <v>0</v>
      </c>
      <c r="AN251" s="55">
        <v>0</v>
      </c>
      <c r="AO251" s="55">
        <v>-0.68481166605269139</v>
      </c>
      <c r="AP251" s="55">
        <v>-1.5547433889286584</v>
      </c>
      <c r="AQ251" s="55">
        <v>0</v>
      </c>
      <c r="AR251" s="59">
        <f t="shared" si="20"/>
        <v>-2.2395550549813499</v>
      </c>
      <c r="AS251" s="55">
        <v>0</v>
      </c>
      <c r="AT251" s="55"/>
      <c r="AU251" s="55"/>
      <c r="AV251" s="55"/>
      <c r="AW251" s="59">
        <f t="shared" si="21"/>
        <v>-2.2395550549813499</v>
      </c>
      <c r="AX251" s="55"/>
      <c r="AY251" s="55"/>
      <c r="AZ251" s="55"/>
      <c r="BA251" s="55"/>
      <c r="BB251" s="55"/>
      <c r="BC251" s="55"/>
      <c r="BD251" s="55"/>
      <c r="BE251" s="55"/>
      <c r="BF251" s="59">
        <f t="shared" si="22"/>
        <v>0</v>
      </c>
      <c r="BG251" s="55"/>
      <c r="BH251" s="55"/>
      <c r="BI251" s="55"/>
      <c r="BJ251" s="55"/>
      <c r="BK251" s="59">
        <f t="shared" si="23"/>
        <v>0</v>
      </c>
      <c r="BL251" s="55"/>
      <c r="BM251" s="23" t="s">
        <v>852</v>
      </c>
      <c r="BN251" s="23" t="s">
        <v>184</v>
      </c>
      <c r="BO251" s="23" t="s">
        <v>853</v>
      </c>
      <c r="BP251" s="23" t="s">
        <v>853</v>
      </c>
      <c r="BQ251" s="23" t="s">
        <v>853</v>
      </c>
      <c r="BR251" s="23"/>
      <c r="BS251" s="57"/>
      <c r="BT251" s="135" t="s">
        <v>23</v>
      </c>
      <c r="BU251" s="58">
        <v>1</v>
      </c>
      <c r="BV251" s="57">
        <v>0</v>
      </c>
      <c r="BW251" s="57">
        <v>0</v>
      </c>
      <c r="BX251" s="57">
        <v>0</v>
      </c>
      <c r="BY251" s="57">
        <v>0</v>
      </c>
      <c r="BZ251" s="57">
        <v>0</v>
      </c>
      <c r="CA251" s="57">
        <v>0</v>
      </c>
      <c r="CB251" s="67">
        <v>0</v>
      </c>
      <c r="CC251" s="134"/>
      <c r="CD251" s="134"/>
      <c r="CE251" s="57"/>
      <c r="CF251" s="57"/>
      <c r="CG251" s="57"/>
      <c r="CH251" s="57"/>
      <c r="CI251" s="57"/>
      <c r="CJ251" s="57"/>
      <c r="CK251" s="67"/>
      <c r="CL251" s="23"/>
      <c r="CM251" s="23"/>
      <c r="CN251" s="23"/>
      <c r="CO251" s="23"/>
      <c r="CP251" s="23"/>
      <c r="CQ251" s="23"/>
      <c r="CR251" s="57"/>
      <c r="CS251" s="134"/>
      <c r="CT251" s="58"/>
      <c r="CU251" s="57"/>
      <c r="CV251" s="57"/>
      <c r="CW251" s="57"/>
      <c r="CX251" s="57"/>
      <c r="CY251" s="57"/>
      <c r="CZ251" s="57"/>
      <c r="DA251" s="67"/>
      <c r="DB251" s="23"/>
      <c r="DC251" s="23"/>
      <c r="DD251" s="57"/>
      <c r="DE251" s="57"/>
      <c r="DF251" s="57"/>
      <c r="DG251" s="57"/>
      <c r="DH251" s="57"/>
      <c r="DI251" s="57"/>
      <c r="DJ251" s="67"/>
      <c r="DK251" s="23" t="s">
        <v>849</v>
      </c>
      <c r="DL251" s="55">
        <v>0</v>
      </c>
      <c r="DM251" s="55">
        <v>0</v>
      </c>
      <c r="DN251" s="55">
        <v>0</v>
      </c>
      <c r="DO251" s="59">
        <v>0</v>
      </c>
      <c r="DP251" s="23" t="s">
        <v>849</v>
      </c>
      <c r="DQ251" s="57"/>
      <c r="DR251" s="57"/>
      <c r="DS251" s="57"/>
      <c r="DT251" s="23" t="s">
        <v>854</v>
      </c>
      <c r="DU251" s="57"/>
      <c r="DV251" s="23" t="s">
        <v>858</v>
      </c>
      <c r="DW251" s="23" t="s">
        <v>854</v>
      </c>
      <c r="DX251" s="57"/>
      <c r="DY251" s="23" t="s">
        <v>849</v>
      </c>
      <c r="DZ251" s="23" t="s">
        <v>854</v>
      </c>
      <c r="EA251" s="56"/>
      <c r="EB251" s="57"/>
      <c r="EC251" s="57"/>
      <c r="ED251" s="23"/>
      <c r="EE251" s="57"/>
      <c r="EF251" s="57"/>
      <c r="EG251" s="57"/>
      <c r="EH251" s="23">
        <v>957</v>
      </c>
      <c r="EI251" s="23"/>
      <c r="EJ251" s="23" t="s">
        <v>921</v>
      </c>
      <c r="EK251" s="23"/>
    </row>
    <row r="252" spans="2:141" s="127" customFormat="1">
      <c r="B252" s="132" t="s">
        <v>1388</v>
      </c>
      <c r="C252" s="23" t="s">
        <v>1389</v>
      </c>
      <c r="D252" s="23" t="s">
        <v>159</v>
      </c>
      <c r="E252" s="23" t="s">
        <v>846</v>
      </c>
      <c r="F252" s="23" t="s">
        <v>847</v>
      </c>
      <c r="G252" s="23"/>
      <c r="H252" s="23" t="s">
        <v>848</v>
      </c>
      <c r="I252" s="58">
        <v>0</v>
      </c>
      <c r="J252" s="58">
        <v>0</v>
      </c>
      <c r="K252" s="58">
        <v>1</v>
      </c>
      <c r="L252" s="58">
        <v>0</v>
      </c>
      <c r="M252" s="176"/>
      <c r="N252" s="23" t="s">
        <v>849</v>
      </c>
      <c r="O252" s="23" t="s">
        <v>850</v>
      </c>
      <c r="P252" s="23" t="s">
        <v>851</v>
      </c>
      <c r="Q252" s="56" t="s">
        <v>848</v>
      </c>
      <c r="R252" s="133" t="s">
        <v>848</v>
      </c>
      <c r="S252" s="133" t="s">
        <v>848</v>
      </c>
      <c r="T252" s="133" t="s">
        <v>848</v>
      </c>
      <c r="U252" s="133" t="s">
        <v>848</v>
      </c>
      <c r="V252" s="133" t="s">
        <v>848</v>
      </c>
      <c r="W252" s="55">
        <v>0</v>
      </c>
      <c r="X252" s="55">
        <v>0</v>
      </c>
      <c r="Y252" s="55">
        <v>0</v>
      </c>
      <c r="Z252" s="55">
        <v>0</v>
      </c>
      <c r="AA252" s="55">
        <v>0</v>
      </c>
      <c r="AB252" s="55">
        <v>0.59338570524614354</v>
      </c>
      <c r="AC252" s="55">
        <v>1.3054485515906593</v>
      </c>
      <c r="AD252" s="59">
        <f t="shared" si="18"/>
        <v>1.8988342568368028</v>
      </c>
      <c r="AE252" s="55">
        <v>0</v>
      </c>
      <c r="AF252" s="55"/>
      <c r="AG252" s="55"/>
      <c r="AH252" s="55"/>
      <c r="AI252" s="59">
        <f t="shared" si="19"/>
        <v>1.8988342568368028</v>
      </c>
      <c r="AJ252" s="55">
        <v>0</v>
      </c>
      <c r="AK252" s="55">
        <v>0</v>
      </c>
      <c r="AL252" s="55">
        <v>0</v>
      </c>
      <c r="AM252" s="55">
        <v>0</v>
      </c>
      <c r="AN252" s="55">
        <v>0</v>
      </c>
      <c r="AO252" s="55">
        <v>0</v>
      </c>
      <c r="AP252" s="55">
        <v>0.70414102757627739</v>
      </c>
      <c r="AQ252" s="55">
        <v>1.5800924659406488</v>
      </c>
      <c r="AR252" s="59">
        <f t="shared" si="20"/>
        <v>2.2842334935169264</v>
      </c>
      <c r="AS252" s="55">
        <v>0</v>
      </c>
      <c r="AT252" s="55"/>
      <c r="AU252" s="55"/>
      <c r="AV252" s="55"/>
      <c r="AW252" s="59">
        <f t="shared" si="21"/>
        <v>2.2842334935169264</v>
      </c>
      <c r="AX252" s="55"/>
      <c r="AY252" s="55"/>
      <c r="AZ252" s="55"/>
      <c r="BA252" s="55"/>
      <c r="BB252" s="55"/>
      <c r="BC252" s="55"/>
      <c r="BD252" s="55"/>
      <c r="BE252" s="55"/>
      <c r="BF252" s="59">
        <f t="shared" si="22"/>
        <v>0</v>
      </c>
      <c r="BG252" s="55"/>
      <c r="BH252" s="55"/>
      <c r="BI252" s="55"/>
      <c r="BJ252" s="55"/>
      <c r="BK252" s="59">
        <f t="shared" si="23"/>
        <v>0</v>
      </c>
      <c r="BL252" s="55"/>
      <c r="BM252" s="23" t="s">
        <v>852</v>
      </c>
      <c r="BN252" s="23" t="s">
        <v>184</v>
      </c>
      <c r="BO252" s="23" t="s">
        <v>853</v>
      </c>
      <c r="BP252" s="23" t="s">
        <v>853</v>
      </c>
      <c r="BQ252" s="23" t="s">
        <v>853</v>
      </c>
      <c r="BR252" s="23"/>
      <c r="BS252" s="57"/>
      <c r="BT252" s="135" t="s">
        <v>23</v>
      </c>
      <c r="BU252" s="58">
        <v>1</v>
      </c>
      <c r="BV252" s="57">
        <v>0</v>
      </c>
      <c r="BW252" s="57">
        <v>0</v>
      </c>
      <c r="BX252" s="57">
        <v>0</v>
      </c>
      <c r="BY252" s="57">
        <v>0</v>
      </c>
      <c r="BZ252" s="57">
        <v>0</v>
      </c>
      <c r="CA252" s="57">
        <v>0</v>
      </c>
      <c r="CB252" s="67">
        <v>0</v>
      </c>
      <c r="CC252" s="134"/>
      <c r="CD252" s="134"/>
      <c r="CE252" s="57"/>
      <c r="CF252" s="57"/>
      <c r="CG252" s="57"/>
      <c r="CH252" s="57"/>
      <c r="CI252" s="57"/>
      <c r="CJ252" s="57"/>
      <c r="CK252" s="67"/>
      <c r="CL252" s="23"/>
      <c r="CM252" s="23"/>
      <c r="CN252" s="23"/>
      <c r="CO252" s="23"/>
      <c r="CP252" s="23"/>
      <c r="CQ252" s="23"/>
      <c r="CR252" s="57"/>
      <c r="CS252" s="134"/>
      <c r="CT252" s="58"/>
      <c r="CU252" s="57"/>
      <c r="CV252" s="57"/>
      <c r="CW252" s="57"/>
      <c r="CX252" s="57"/>
      <c r="CY252" s="57"/>
      <c r="CZ252" s="57"/>
      <c r="DA252" s="67"/>
      <c r="DB252" s="23"/>
      <c r="DC252" s="23"/>
      <c r="DD252" s="57"/>
      <c r="DE252" s="57"/>
      <c r="DF252" s="57"/>
      <c r="DG252" s="57"/>
      <c r="DH252" s="57"/>
      <c r="DI252" s="57"/>
      <c r="DJ252" s="67"/>
      <c r="DK252" s="23" t="s">
        <v>849</v>
      </c>
      <c r="DL252" s="55">
        <v>0</v>
      </c>
      <c r="DM252" s="55">
        <v>0</v>
      </c>
      <c r="DN252" s="55">
        <v>0</v>
      </c>
      <c r="DO252" s="59">
        <v>0</v>
      </c>
      <c r="DP252" s="23" t="s">
        <v>849</v>
      </c>
      <c r="DQ252" s="57"/>
      <c r="DR252" s="57"/>
      <c r="DS252" s="57"/>
      <c r="DT252" s="23" t="s">
        <v>854</v>
      </c>
      <c r="DU252" s="57"/>
      <c r="DV252" s="23" t="s">
        <v>858</v>
      </c>
      <c r="DW252" s="23" t="s">
        <v>854</v>
      </c>
      <c r="DX252" s="57"/>
      <c r="DY252" s="23" t="s">
        <v>849</v>
      </c>
      <c r="DZ252" s="23" t="s">
        <v>854</v>
      </c>
      <c r="EA252" s="56"/>
      <c r="EB252" s="57"/>
      <c r="EC252" s="57"/>
      <c r="ED252" s="23"/>
      <c r="EE252" s="57"/>
      <c r="EF252" s="57"/>
      <c r="EG252" s="57"/>
      <c r="EH252" s="23">
        <v>957</v>
      </c>
      <c r="EI252" s="23"/>
      <c r="EJ252" s="23" t="s">
        <v>921</v>
      </c>
      <c r="EK252" s="23"/>
    </row>
    <row r="253" spans="2:141" s="127" customFormat="1">
      <c r="B253" s="132" t="s">
        <v>1390</v>
      </c>
      <c r="C253" s="23" t="s">
        <v>1389</v>
      </c>
      <c r="D253" s="23" t="s">
        <v>159</v>
      </c>
      <c r="E253" s="23" t="s">
        <v>846</v>
      </c>
      <c r="F253" s="23" t="s">
        <v>847</v>
      </c>
      <c r="G253" s="23"/>
      <c r="H253" s="23" t="s">
        <v>848</v>
      </c>
      <c r="I253" s="58">
        <v>0</v>
      </c>
      <c r="J253" s="58">
        <v>0</v>
      </c>
      <c r="K253" s="58">
        <v>1</v>
      </c>
      <c r="L253" s="58">
        <v>0</v>
      </c>
      <c r="M253" s="176"/>
      <c r="N253" s="23" t="s">
        <v>849</v>
      </c>
      <c r="O253" s="23" t="s">
        <v>850</v>
      </c>
      <c r="P253" s="23" t="s">
        <v>851</v>
      </c>
      <c r="Q253" s="56" t="s">
        <v>848</v>
      </c>
      <c r="R253" s="133" t="s">
        <v>848</v>
      </c>
      <c r="S253" s="133" t="s">
        <v>848</v>
      </c>
      <c r="T253" s="133" t="s">
        <v>848</v>
      </c>
      <c r="U253" s="133" t="s">
        <v>848</v>
      </c>
      <c r="V253" s="133" t="s">
        <v>848</v>
      </c>
      <c r="W253" s="55">
        <v>0</v>
      </c>
      <c r="X253" s="55">
        <v>0</v>
      </c>
      <c r="Y253" s="55">
        <v>0</v>
      </c>
      <c r="Z253" s="55">
        <v>0</v>
      </c>
      <c r="AA253" s="55">
        <v>-0.588638619619409</v>
      </c>
      <c r="AB253" s="55">
        <v>-1.3101956372173937</v>
      </c>
      <c r="AC253" s="55">
        <v>0</v>
      </c>
      <c r="AD253" s="59">
        <f t="shared" si="18"/>
        <v>-1.8988342568368028</v>
      </c>
      <c r="AE253" s="55">
        <v>0</v>
      </c>
      <c r="AF253" s="55"/>
      <c r="AG253" s="55"/>
      <c r="AH253" s="55"/>
      <c r="AI253" s="59">
        <f t="shared" si="19"/>
        <v>-1.8988342568368028</v>
      </c>
      <c r="AJ253" s="55">
        <v>0</v>
      </c>
      <c r="AK253" s="55">
        <v>0</v>
      </c>
      <c r="AL253" s="55">
        <v>0</v>
      </c>
      <c r="AM253" s="55">
        <v>0</v>
      </c>
      <c r="AN253" s="55">
        <v>0</v>
      </c>
      <c r="AO253" s="55">
        <v>-0.68481166605269139</v>
      </c>
      <c r="AP253" s="55">
        <v>-1.5547433889286584</v>
      </c>
      <c r="AQ253" s="55">
        <v>0</v>
      </c>
      <c r="AR253" s="59">
        <f t="shared" si="20"/>
        <v>-2.2395550549813499</v>
      </c>
      <c r="AS253" s="55">
        <v>0</v>
      </c>
      <c r="AT253" s="55"/>
      <c r="AU253" s="55"/>
      <c r="AV253" s="55"/>
      <c r="AW253" s="59">
        <f t="shared" si="21"/>
        <v>-2.2395550549813499</v>
      </c>
      <c r="AX253" s="55"/>
      <c r="AY253" s="55"/>
      <c r="AZ253" s="55"/>
      <c r="BA253" s="55"/>
      <c r="BB253" s="55"/>
      <c r="BC253" s="55"/>
      <c r="BD253" s="55"/>
      <c r="BE253" s="55"/>
      <c r="BF253" s="59">
        <f t="shared" si="22"/>
        <v>0</v>
      </c>
      <c r="BG253" s="55"/>
      <c r="BH253" s="55"/>
      <c r="BI253" s="55"/>
      <c r="BJ253" s="55"/>
      <c r="BK253" s="59">
        <f t="shared" si="23"/>
        <v>0</v>
      </c>
      <c r="BL253" s="55"/>
      <c r="BM253" s="23" t="s">
        <v>852</v>
      </c>
      <c r="BN253" s="23" t="s">
        <v>184</v>
      </c>
      <c r="BO253" s="23" t="s">
        <v>853</v>
      </c>
      <c r="BP253" s="23" t="s">
        <v>853</v>
      </c>
      <c r="BQ253" s="23" t="s">
        <v>853</v>
      </c>
      <c r="BR253" s="23"/>
      <c r="BS253" s="57"/>
      <c r="BT253" s="135" t="s">
        <v>23</v>
      </c>
      <c r="BU253" s="58">
        <v>1</v>
      </c>
      <c r="BV253" s="57">
        <v>0</v>
      </c>
      <c r="BW253" s="57">
        <v>0</v>
      </c>
      <c r="BX253" s="57">
        <v>0</v>
      </c>
      <c r="BY253" s="57">
        <v>0</v>
      </c>
      <c r="BZ253" s="57">
        <v>0</v>
      </c>
      <c r="CA253" s="57">
        <v>0</v>
      </c>
      <c r="CB253" s="67">
        <v>0</v>
      </c>
      <c r="CC253" s="134"/>
      <c r="CD253" s="134"/>
      <c r="CE253" s="57"/>
      <c r="CF253" s="57"/>
      <c r="CG253" s="57"/>
      <c r="CH253" s="57"/>
      <c r="CI253" s="57"/>
      <c r="CJ253" s="57"/>
      <c r="CK253" s="67"/>
      <c r="CL253" s="23"/>
      <c r="CM253" s="23"/>
      <c r="CN253" s="23"/>
      <c r="CO253" s="23"/>
      <c r="CP253" s="23"/>
      <c r="CQ253" s="23"/>
      <c r="CR253" s="57"/>
      <c r="CS253" s="134"/>
      <c r="CT253" s="58"/>
      <c r="CU253" s="57"/>
      <c r="CV253" s="57"/>
      <c r="CW253" s="57"/>
      <c r="CX253" s="57"/>
      <c r="CY253" s="57"/>
      <c r="CZ253" s="57"/>
      <c r="DA253" s="67"/>
      <c r="DB253" s="23"/>
      <c r="DC253" s="23"/>
      <c r="DD253" s="57"/>
      <c r="DE253" s="57"/>
      <c r="DF253" s="57"/>
      <c r="DG253" s="57"/>
      <c r="DH253" s="57"/>
      <c r="DI253" s="57"/>
      <c r="DJ253" s="67"/>
      <c r="DK253" s="23" t="s">
        <v>849</v>
      </c>
      <c r="DL253" s="55">
        <v>0</v>
      </c>
      <c r="DM253" s="55">
        <v>0</v>
      </c>
      <c r="DN253" s="55">
        <v>0</v>
      </c>
      <c r="DO253" s="59">
        <v>0</v>
      </c>
      <c r="DP253" s="23" t="s">
        <v>849</v>
      </c>
      <c r="DQ253" s="57"/>
      <c r="DR253" s="57"/>
      <c r="DS253" s="57"/>
      <c r="DT253" s="23" t="s">
        <v>854</v>
      </c>
      <c r="DU253" s="57"/>
      <c r="DV253" s="23" t="s">
        <v>858</v>
      </c>
      <c r="DW253" s="23" t="s">
        <v>854</v>
      </c>
      <c r="DX253" s="57"/>
      <c r="DY253" s="23" t="s">
        <v>849</v>
      </c>
      <c r="DZ253" s="23" t="s">
        <v>854</v>
      </c>
      <c r="EA253" s="56"/>
      <c r="EB253" s="57"/>
      <c r="EC253" s="57"/>
      <c r="ED253" s="23"/>
      <c r="EE253" s="57"/>
      <c r="EF253" s="57"/>
      <c r="EG253" s="57"/>
      <c r="EH253" s="23">
        <v>957</v>
      </c>
      <c r="EI253" s="23"/>
      <c r="EJ253" s="23" t="s">
        <v>921</v>
      </c>
      <c r="EK253" s="23"/>
    </row>
    <row r="254" spans="2:141" s="127" customFormat="1">
      <c r="B254" s="132" t="s">
        <v>1391</v>
      </c>
      <c r="C254" s="23" t="s">
        <v>1392</v>
      </c>
      <c r="D254" s="23" t="s">
        <v>159</v>
      </c>
      <c r="E254" s="23" t="s">
        <v>846</v>
      </c>
      <c r="F254" s="23" t="s">
        <v>847</v>
      </c>
      <c r="G254" s="23"/>
      <c r="H254" s="23" t="s">
        <v>848</v>
      </c>
      <c r="I254" s="58">
        <v>0</v>
      </c>
      <c r="J254" s="58">
        <v>0</v>
      </c>
      <c r="K254" s="58">
        <v>1</v>
      </c>
      <c r="L254" s="58">
        <v>0</v>
      </c>
      <c r="M254" s="176"/>
      <c r="N254" s="23" t="s">
        <v>849</v>
      </c>
      <c r="O254" s="23" t="s">
        <v>850</v>
      </c>
      <c r="P254" s="23" t="s">
        <v>851</v>
      </c>
      <c r="Q254" s="56" t="s">
        <v>848</v>
      </c>
      <c r="R254" s="133" t="s">
        <v>848</v>
      </c>
      <c r="S254" s="133" t="s">
        <v>848</v>
      </c>
      <c r="T254" s="133" t="s">
        <v>848</v>
      </c>
      <c r="U254" s="133" t="s">
        <v>848</v>
      </c>
      <c r="V254" s="133" t="s">
        <v>848</v>
      </c>
      <c r="W254" s="55">
        <v>0</v>
      </c>
      <c r="X254" s="55">
        <v>0</v>
      </c>
      <c r="Y254" s="55">
        <v>0</v>
      </c>
      <c r="Z254" s="55">
        <v>0</v>
      </c>
      <c r="AA254" s="55">
        <v>0</v>
      </c>
      <c r="AB254" s="55">
        <v>0.59338570524614354</v>
      </c>
      <c r="AC254" s="55">
        <v>1.3054485515906593</v>
      </c>
      <c r="AD254" s="59">
        <f t="shared" si="18"/>
        <v>1.8988342568368028</v>
      </c>
      <c r="AE254" s="55">
        <v>0</v>
      </c>
      <c r="AF254" s="55"/>
      <c r="AG254" s="55"/>
      <c r="AH254" s="55"/>
      <c r="AI254" s="59">
        <f t="shared" si="19"/>
        <v>1.8988342568368028</v>
      </c>
      <c r="AJ254" s="55">
        <v>0</v>
      </c>
      <c r="AK254" s="55">
        <v>0</v>
      </c>
      <c r="AL254" s="55">
        <v>0</v>
      </c>
      <c r="AM254" s="55">
        <v>0</v>
      </c>
      <c r="AN254" s="55">
        <v>0</v>
      </c>
      <c r="AO254" s="55">
        <v>0</v>
      </c>
      <c r="AP254" s="55">
        <v>0.70414102757627739</v>
      </c>
      <c r="AQ254" s="55">
        <v>1.5800924659406488</v>
      </c>
      <c r="AR254" s="59">
        <f t="shared" si="20"/>
        <v>2.2842334935169264</v>
      </c>
      <c r="AS254" s="55">
        <v>0</v>
      </c>
      <c r="AT254" s="55"/>
      <c r="AU254" s="55"/>
      <c r="AV254" s="55"/>
      <c r="AW254" s="59">
        <f t="shared" si="21"/>
        <v>2.2842334935169264</v>
      </c>
      <c r="AX254" s="55"/>
      <c r="AY254" s="55"/>
      <c r="AZ254" s="55"/>
      <c r="BA254" s="55"/>
      <c r="BB254" s="55"/>
      <c r="BC254" s="55"/>
      <c r="BD254" s="55"/>
      <c r="BE254" s="55"/>
      <c r="BF254" s="59">
        <f t="shared" si="22"/>
        <v>0</v>
      </c>
      <c r="BG254" s="55"/>
      <c r="BH254" s="55"/>
      <c r="BI254" s="55"/>
      <c r="BJ254" s="55"/>
      <c r="BK254" s="59">
        <f t="shared" si="23"/>
        <v>0</v>
      </c>
      <c r="BL254" s="55"/>
      <c r="BM254" s="23" t="s">
        <v>852</v>
      </c>
      <c r="BN254" s="23" t="s">
        <v>184</v>
      </c>
      <c r="BO254" s="23" t="s">
        <v>853</v>
      </c>
      <c r="BP254" s="23" t="s">
        <v>853</v>
      </c>
      <c r="BQ254" s="23" t="s">
        <v>853</v>
      </c>
      <c r="BR254" s="23"/>
      <c r="BS254" s="57"/>
      <c r="BT254" s="135" t="s">
        <v>23</v>
      </c>
      <c r="BU254" s="58">
        <v>1</v>
      </c>
      <c r="BV254" s="57">
        <v>0</v>
      </c>
      <c r="BW254" s="57">
        <v>0</v>
      </c>
      <c r="BX254" s="57">
        <v>0</v>
      </c>
      <c r="BY254" s="57">
        <v>0</v>
      </c>
      <c r="BZ254" s="57">
        <v>0</v>
      </c>
      <c r="CA254" s="57">
        <v>0</v>
      </c>
      <c r="CB254" s="67">
        <v>0</v>
      </c>
      <c r="CC254" s="134"/>
      <c r="CD254" s="134"/>
      <c r="CE254" s="57"/>
      <c r="CF254" s="57"/>
      <c r="CG254" s="57"/>
      <c r="CH254" s="57"/>
      <c r="CI254" s="57"/>
      <c r="CJ254" s="57"/>
      <c r="CK254" s="67"/>
      <c r="CL254" s="23"/>
      <c r="CM254" s="23"/>
      <c r="CN254" s="23"/>
      <c r="CO254" s="23"/>
      <c r="CP254" s="23"/>
      <c r="CQ254" s="23"/>
      <c r="CR254" s="57"/>
      <c r="CS254" s="134"/>
      <c r="CT254" s="58"/>
      <c r="CU254" s="57"/>
      <c r="CV254" s="57"/>
      <c r="CW254" s="57"/>
      <c r="CX254" s="57"/>
      <c r="CY254" s="57"/>
      <c r="CZ254" s="57"/>
      <c r="DA254" s="67"/>
      <c r="DB254" s="23"/>
      <c r="DC254" s="23"/>
      <c r="DD254" s="57"/>
      <c r="DE254" s="57"/>
      <c r="DF254" s="57"/>
      <c r="DG254" s="57"/>
      <c r="DH254" s="57"/>
      <c r="DI254" s="57"/>
      <c r="DJ254" s="67"/>
      <c r="DK254" s="23" t="s">
        <v>849</v>
      </c>
      <c r="DL254" s="55">
        <v>0</v>
      </c>
      <c r="DM254" s="55">
        <v>0</v>
      </c>
      <c r="DN254" s="55">
        <v>0</v>
      </c>
      <c r="DO254" s="59">
        <v>0</v>
      </c>
      <c r="DP254" s="23" t="s">
        <v>849</v>
      </c>
      <c r="DQ254" s="57"/>
      <c r="DR254" s="57"/>
      <c r="DS254" s="57"/>
      <c r="DT254" s="23" t="s">
        <v>854</v>
      </c>
      <c r="DU254" s="57"/>
      <c r="DV254" s="23" t="s">
        <v>858</v>
      </c>
      <c r="DW254" s="23" t="s">
        <v>854</v>
      </c>
      <c r="DX254" s="57"/>
      <c r="DY254" s="23" t="s">
        <v>849</v>
      </c>
      <c r="DZ254" s="23" t="s">
        <v>854</v>
      </c>
      <c r="EA254" s="56"/>
      <c r="EB254" s="57"/>
      <c r="EC254" s="57"/>
      <c r="ED254" s="23"/>
      <c r="EE254" s="57"/>
      <c r="EF254" s="57"/>
      <c r="EG254" s="57"/>
      <c r="EH254" s="23">
        <v>957</v>
      </c>
      <c r="EI254" s="23"/>
      <c r="EJ254" s="23" t="s">
        <v>921</v>
      </c>
      <c r="EK254" s="23"/>
    </row>
    <row r="255" spans="2:141" s="127" customFormat="1">
      <c r="B255" s="132" t="s">
        <v>1393</v>
      </c>
      <c r="C255" s="23" t="s">
        <v>1392</v>
      </c>
      <c r="D255" s="23" t="s">
        <v>159</v>
      </c>
      <c r="E255" s="23" t="s">
        <v>846</v>
      </c>
      <c r="F255" s="23" t="s">
        <v>847</v>
      </c>
      <c r="G255" s="23"/>
      <c r="H255" s="23" t="s">
        <v>848</v>
      </c>
      <c r="I255" s="58">
        <v>0</v>
      </c>
      <c r="J255" s="58">
        <v>0</v>
      </c>
      <c r="K255" s="58">
        <v>1</v>
      </c>
      <c r="L255" s="58">
        <v>0</v>
      </c>
      <c r="M255" s="176"/>
      <c r="N255" s="23" t="s">
        <v>849</v>
      </c>
      <c r="O255" s="23" t="s">
        <v>850</v>
      </c>
      <c r="P255" s="23" t="s">
        <v>851</v>
      </c>
      <c r="Q255" s="56" t="s">
        <v>848</v>
      </c>
      <c r="R255" s="133" t="s">
        <v>848</v>
      </c>
      <c r="S255" s="133" t="s">
        <v>848</v>
      </c>
      <c r="T255" s="133" t="s">
        <v>848</v>
      </c>
      <c r="U255" s="133" t="s">
        <v>848</v>
      </c>
      <c r="V255" s="133" t="s">
        <v>848</v>
      </c>
      <c r="W255" s="55">
        <v>0</v>
      </c>
      <c r="X255" s="55">
        <v>0</v>
      </c>
      <c r="Y255" s="55">
        <v>0</v>
      </c>
      <c r="Z255" s="55">
        <v>0</v>
      </c>
      <c r="AA255" s="55">
        <v>-0.588638619619409</v>
      </c>
      <c r="AB255" s="55">
        <v>-1.3101956372173937</v>
      </c>
      <c r="AC255" s="55">
        <v>0</v>
      </c>
      <c r="AD255" s="59">
        <f t="shared" si="18"/>
        <v>-1.8988342568368028</v>
      </c>
      <c r="AE255" s="55">
        <v>0</v>
      </c>
      <c r="AF255" s="55"/>
      <c r="AG255" s="55"/>
      <c r="AH255" s="55"/>
      <c r="AI255" s="59">
        <f t="shared" si="19"/>
        <v>-1.8988342568368028</v>
      </c>
      <c r="AJ255" s="55">
        <v>0</v>
      </c>
      <c r="AK255" s="55">
        <v>0</v>
      </c>
      <c r="AL255" s="55">
        <v>0</v>
      </c>
      <c r="AM255" s="55">
        <v>0</v>
      </c>
      <c r="AN255" s="55">
        <v>0</v>
      </c>
      <c r="AO255" s="55">
        <v>-0.68481166605269139</v>
      </c>
      <c r="AP255" s="55">
        <v>-1.5547433889286584</v>
      </c>
      <c r="AQ255" s="55">
        <v>0</v>
      </c>
      <c r="AR255" s="59">
        <f t="shared" si="20"/>
        <v>-2.2395550549813499</v>
      </c>
      <c r="AS255" s="55">
        <v>0</v>
      </c>
      <c r="AT255" s="55"/>
      <c r="AU255" s="55"/>
      <c r="AV255" s="55"/>
      <c r="AW255" s="59">
        <f t="shared" si="21"/>
        <v>-2.2395550549813499</v>
      </c>
      <c r="AX255" s="55"/>
      <c r="AY255" s="55"/>
      <c r="AZ255" s="55"/>
      <c r="BA255" s="55"/>
      <c r="BB255" s="55"/>
      <c r="BC255" s="55"/>
      <c r="BD255" s="55"/>
      <c r="BE255" s="55"/>
      <c r="BF255" s="59">
        <f t="shared" si="22"/>
        <v>0</v>
      </c>
      <c r="BG255" s="55"/>
      <c r="BH255" s="55"/>
      <c r="BI255" s="55"/>
      <c r="BJ255" s="55"/>
      <c r="BK255" s="59">
        <f t="shared" si="23"/>
        <v>0</v>
      </c>
      <c r="BL255" s="55"/>
      <c r="BM255" s="23" t="s">
        <v>852</v>
      </c>
      <c r="BN255" s="23" t="s">
        <v>184</v>
      </c>
      <c r="BO255" s="23" t="s">
        <v>853</v>
      </c>
      <c r="BP255" s="23" t="s">
        <v>853</v>
      </c>
      <c r="BQ255" s="23" t="s">
        <v>853</v>
      </c>
      <c r="BR255" s="23"/>
      <c r="BS255" s="57"/>
      <c r="BT255" s="135" t="s">
        <v>23</v>
      </c>
      <c r="BU255" s="58">
        <v>1</v>
      </c>
      <c r="BV255" s="57">
        <v>0</v>
      </c>
      <c r="BW255" s="57">
        <v>0</v>
      </c>
      <c r="BX255" s="57">
        <v>0</v>
      </c>
      <c r="BY255" s="57">
        <v>0</v>
      </c>
      <c r="BZ255" s="57">
        <v>0</v>
      </c>
      <c r="CA255" s="57">
        <v>0</v>
      </c>
      <c r="CB255" s="67">
        <v>0</v>
      </c>
      <c r="CC255" s="134"/>
      <c r="CD255" s="134"/>
      <c r="CE255" s="57"/>
      <c r="CF255" s="57"/>
      <c r="CG255" s="57"/>
      <c r="CH255" s="57"/>
      <c r="CI255" s="57"/>
      <c r="CJ255" s="57"/>
      <c r="CK255" s="67"/>
      <c r="CL255" s="23"/>
      <c r="CM255" s="23"/>
      <c r="CN255" s="23"/>
      <c r="CO255" s="23"/>
      <c r="CP255" s="23"/>
      <c r="CQ255" s="23"/>
      <c r="CR255" s="57"/>
      <c r="CS255" s="134"/>
      <c r="CT255" s="58"/>
      <c r="CU255" s="57"/>
      <c r="CV255" s="57"/>
      <c r="CW255" s="57"/>
      <c r="CX255" s="57"/>
      <c r="CY255" s="57"/>
      <c r="CZ255" s="57"/>
      <c r="DA255" s="67"/>
      <c r="DB255" s="23"/>
      <c r="DC255" s="23"/>
      <c r="DD255" s="57"/>
      <c r="DE255" s="57"/>
      <c r="DF255" s="57"/>
      <c r="DG255" s="57"/>
      <c r="DH255" s="57"/>
      <c r="DI255" s="57"/>
      <c r="DJ255" s="67"/>
      <c r="DK255" s="23" t="s">
        <v>849</v>
      </c>
      <c r="DL255" s="55">
        <v>0</v>
      </c>
      <c r="DM255" s="55">
        <v>0</v>
      </c>
      <c r="DN255" s="55">
        <v>0</v>
      </c>
      <c r="DO255" s="59">
        <v>0</v>
      </c>
      <c r="DP255" s="23" t="s">
        <v>849</v>
      </c>
      <c r="DQ255" s="57"/>
      <c r="DR255" s="57"/>
      <c r="DS255" s="57"/>
      <c r="DT255" s="23" t="s">
        <v>854</v>
      </c>
      <c r="DU255" s="57"/>
      <c r="DV255" s="23" t="s">
        <v>858</v>
      </c>
      <c r="DW255" s="23" t="s">
        <v>854</v>
      </c>
      <c r="DX255" s="57"/>
      <c r="DY255" s="23" t="s">
        <v>849</v>
      </c>
      <c r="DZ255" s="23" t="s">
        <v>854</v>
      </c>
      <c r="EA255" s="56"/>
      <c r="EB255" s="57"/>
      <c r="EC255" s="57"/>
      <c r="ED255" s="23"/>
      <c r="EE255" s="57"/>
      <c r="EF255" s="57"/>
      <c r="EG255" s="57"/>
      <c r="EH255" s="23">
        <v>957</v>
      </c>
      <c r="EI255" s="23"/>
      <c r="EJ255" s="23" t="s">
        <v>921</v>
      </c>
      <c r="EK255" s="23"/>
    </row>
    <row r="256" spans="2:141" s="127" customFormat="1">
      <c r="B256" s="132" t="s">
        <v>1394</v>
      </c>
      <c r="C256" s="23" t="s">
        <v>1395</v>
      </c>
      <c r="D256" s="23" t="s">
        <v>159</v>
      </c>
      <c r="E256" s="23" t="s">
        <v>846</v>
      </c>
      <c r="F256" s="23" t="s">
        <v>847</v>
      </c>
      <c r="G256" s="23"/>
      <c r="H256" s="23" t="s">
        <v>848</v>
      </c>
      <c r="I256" s="58">
        <v>0</v>
      </c>
      <c r="J256" s="58">
        <v>0</v>
      </c>
      <c r="K256" s="58">
        <v>1</v>
      </c>
      <c r="L256" s="58">
        <v>0</v>
      </c>
      <c r="M256" s="176"/>
      <c r="N256" s="23" t="s">
        <v>849</v>
      </c>
      <c r="O256" s="23" t="s">
        <v>850</v>
      </c>
      <c r="P256" s="23" t="s">
        <v>851</v>
      </c>
      <c r="Q256" s="56" t="s">
        <v>848</v>
      </c>
      <c r="R256" s="133" t="s">
        <v>848</v>
      </c>
      <c r="S256" s="133" t="s">
        <v>848</v>
      </c>
      <c r="T256" s="133" t="s">
        <v>848</v>
      </c>
      <c r="U256" s="133" t="s">
        <v>848</v>
      </c>
      <c r="V256" s="133" t="s">
        <v>848</v>
      </c>
      <c r="W256" s="55">
        <v>0</v>
      </c>
      <c r="X256" s="55">
        <v>0</v>
      </c>
      <c r="Y256" s="55">
        <v>0</v>
      </c>
      <c r="Z256" s="55">
        <v>0</v>
      </c>
      <c r="AA256" s="55">
        <v>0</v>
      </c>
      <c r="AB256" s="55">
        <v>0.59338570524614354</v>
      </c>
      <c r="AC256" s="55">
        <v>1.3054485515906593</v>
      </c>
      <c r="AD256" s="59">
        <f t="shared" si="18"/>
        <v>1.8988342568368028</v>
      </c>
      <c r="AE256" s="55">
        <v>0</v>
      </c>
      <c r="AF256" s="55"/>
      <c r="AG256" s="55"/>
      <c r="AH256" s="55"/>
      <c r="AI256" s="59">
        <f t="shared" si="19"/>
        <v>1.8988342568368028</v>
      </c>
      <c r="AJ256" s="55">
        <v>0</v>
      </c>
      <c r="AK256" s="55">
        <v>0</v>
      </c>
      <c r="AL256" s="55">
        <v>0</v>
      </c>
      <c r="AM256" s="55">
        <v>0</v>
      </c>
      <c r="AN256" s="55">
        <v>0</v>
      </c>
      <c r="AO256" s="55">
        <v>0</v>
      </c>
      <c r="AP256" s="55">
        <v>0.70414102757627739</v>
      </c>
      <c r="AQ256" s="55">
        <v>1.5800924659406488</v>
      </c>
      <c r="AR256" s="59">
        <f t="shared" si="20"/>
        <v>2.2842334935169264</v>
      </c>
      <c r="AS256" s="55">
        <v>0</v>
      </c>
      <c r="AT256" s="55"/>
      <c r="AU256" s="55"/>
      <c r="AV256" s="55"/>
      <c r="AW256" s="59">
        <f t="shared" si="21"/>
        <v>2.2842334935169264</v>
      </c>
      <c r="AX256" s="55"/>
      <c r="AY256" s="55"/>
      <c r="AZ256" s="55"/>
      <c r="BA256" s="55"/>
      <c r="BB256" s="55"/>
      <c r="BC256" s="55"/>
      <c r="BD256" s="55"/>
      <c r="BE256" s="55"/>
      <c r="BF256" s="59">
        <f t="shared" si="22"/>
        <v>0</v>
      </c>
      <c r="BG256" s="55"/>
      <c r="BH256" s="55"/>
      <c r="BI256" s="55"/>
      <c r="BJ256" s="55"/>
      <c r="BK256" s="59">
        <f t="shared" si="23"/>
        <v>0</v>
      </c>
      <c r="BL256" s="55"/>
      <c r="BM256" s="23" t="s">
        <v>852</v>
      </c>
      <c r="BN256" s="23" t="s">
        <v>184</v>
      </c>
      <c r="BO256" s="23" t="s">
        <v>853</v>
      </c>
      <c r="BP256" s="23" t="s">
        <v>853</v>
      </c>
      <c r="BQ256" s="23" t="s">
        <v>853</v>
      </c>
      <c r="BR256" s="23"/>
      <c r="BS256" s="57"/>
      <c r="BT256" s="135" t="s">
        <v>23</v>
      </c>
      <c r="BU256" s="58">
        <v>1</v>
      </c>
      <c r="BV256" s="57">
        <v>0</v>
      </c>
      <c r="BW256" s="57">
        <v>0</v>
      </c>
      <c r="BX256" s="57">
        <v>0</v>
      </c>
      <c r="BY256" s="57">
        <v>0</v>
      </c>
      <c r="BZ256" s="57">
        <v>0</v>
      </c>
      <c r="CA256" s="57">
        <v>0</v>
      </c>
      <c r="CB256" s="67">
        <v>0</v>
      </c>
      <c r="CC256" s="134"/>
      <c r="CD256" s="134"/>
      <c r="CE256" s="57"/>
      <c r="CF256" s="57"/>
      <c r="CG256" s="57"/>
      <c r="CH256" s="57"/>
      <c r="CI256" s="57"/>
      <c r="CJ256" s="57"/>
      <c r="CK256" s="67"/>
      <c r="CL256" s="23"/>
      <c r="CM256" s="23"/>
      <c r="CN256" s="23"/>
      <c r="CO256" s="23"/>
      <c r="CP256" s="23"/>
      <c r="CQ256" s="23"/>
      <c r="CR256" s="57"/>
      <c r="CS256" s="134"/>
      <c r="CT256" s="58"/>
      <c r="CU256" s="57"/>
      <c r="CV256" s="57"/>
      <c r="CW256" s="57"/>
      <c r="CX256" s="57"/>
      <c r="CY256" s="57"/>
      <c r="CZ256" s="57"/>
      <c r="DA256" s="67"/>
      <c r="DB256" s="23"/>
      <c r="DC256" s="23"/>
      <c r="DD256" s="57"/>
      <c r="DE256" s="57"/>
      <c r="DF256" s="57"/>
      <c r="DG256" s="57"/>
      <c r="DH256" s="57"/>
      <c r="DI256" s="57"/>
      <c r="DJ256" s="67"/>
      <c r="DK256" s="23" t="s">
        <v>849</v>
      </c>
      <c r="DL256" s="55">
        <v>0</v>
      </c>
      <c r="DM256" s="55">
        <v>0</v>
      </c>
      <c r="DN256" s="55">
        <v>0</v>
      </c>
      <c r="DO256" s="59">
        <v>0</v>
      </c>
      <c r="DP256" s="23" t="s">
        <v>849</v>
      </c>
      <c r="DQ256" s="57"/>
      <c r="DR256" s="57"/>
      <c r="DS256" s="57"/>
      <c r="DT256" s="23" t="s">
        <v>854</v>
      </c>
      <c r="DU256" s="57"/>
      <c r="DV256" s="23" t="s">
        <v>858</v>
      </c>
      <c r="DW256" s="23" t="s">
        <v>854</v>
      </c>
      <c r="DX256" s="57"/>
      <c r="DY256" s="23" t="s">
        <v>849</v>
      </c>
      <c r="DZ256" s="23" t="s">
        <v>854</v>
      </c>
      <c r="EA256" s="56"/>
      <c r="EB256" s="57"/>
      <c r="EC256" s="57"/>
      <c r="ED256" s="23"/>
      <c r="EE256" s="57"/>
      <c r="EF256" s="57"/>
      <c r="EG256" s="57"/>
      <c r="EH256" s="23">
        <v>957</v>
      </c>
      <c r="EI256" s="23"/>
      <c r="EJ256" s="23" t="s">
        <v>921</v>
      </c>
      <c r="EK256" s="23"/>
    </row>
    <row r="257" spans="2:141" s="127" customFormat="1">
      <c r="B257" s="132" t="s">
        <v>1396</v>
      </c>
      <c r="C257" s="23" t="s">
        <v>1395</v>
      </c>
      <c r="D257" s="23" t="s">
        <v>159</v>
      </c>
      <c r="E257" s="23" t="s">
        <v>846</v>
      </c>
      <c r="F257" s="23" t="s">
        <v>847</v>
      </c>
      <c r="G257" s="23"/>
      <c r="H257" s="23" t="s">
        <v>848</v>
      </c>
      <c r="I257" s="58">
        <v>0</v>
      </c>
      <c r="J257" s="58">
        <v>0</v>
      </c>
      <c r="K257" s="58">
        <v>1</v>
      </c>
      <c r="L257" s="58">
        <v>0</v>
      </c>
      <c r="M257" s="176"/>
      <c r="N257" s="23" t="s">
        <v>849</v>
      </c>
      <c r="O257" s="23" t="s">
        <v>850</v>
      </c>
      <c r="P257" s="23" t="s">
        <v>851</v>
      </c>
      <c r="Q257" s="56" t="s">
        <v>848</v>
      </c>
      <c r="R257" s="133" t="s">
        <v>848</v>
      </c>
      <c r="S257" s="133" t="s">
        <v>848</v>
      </c>
      <c r="T257" s="133" t="s">
        <v>848</v>
      </c>
      <c r="U257" s="133" t="s">
        <v>848</v>
      </c>
      <c r="V257" s="133" t="s">
        <v>848</v>
      </c>
      <c r="W257" s="55">
        <v>0</v>
      </c>
      <c r="X257" s="55">
        <v>0</v>
      </c>
      <c r="Y257" s="55">
        <v>0</v>
      </c>
      <c r="Z257" s="55">
        <v>0</v>
      </c>
      <c r="AA257" s="55">
        <v>-0.588638619619409</v>
      </c>
      <c r="AB257" s="55">
        <v>-1.3101956372173937</v>
      </c>
      <c r="AC257" s="55">
        <v>0</v>
      </c>
      <c r="AD257" s="59">
        <f t="shared" si="18"/>
        <v>-1.8988342568368028</v>
      </c>
      <c r="AE257" s="55">
        <v>0</v>
      </c>
      <c r="AF257" s="55"/>
      <c r="AG257" s="55"/>
      <c r="AH257" s="55"/>
      <c r="AI257" s="59">
        <f t="shared" si="19"/>
        <v>-1.8988342568368028</v>
      </c>
      <c r="AJ257" s="55">
        <v>0</v>
      </c>
      <c r="AK257" s="55">
        <v>0</v>
      </c>
      <c r="AL257" s="55">
        <v>0</v>
      </c>
      <c r="AM257" s="55">
        <v>0</v>
      </c>
      <c r="AN257" s="55">
        <v>0</v>
      </c>
      <c r="AO257" s="55">
        <v>-0.68481166605269139</v>
      </c>
      <c r="AP257" s="55">
        <v>-1.5547433889286584</v>
      </c>
      <c r="AQ257" s="55">
        <v>0</v>
      </c>
      <c r="AR257" s="59">
        <f t="shared" si="20"/>
        <v>-2.2395550549813499</v>
      </c>
      <c r="AS257" s="55">
        <v>0</v>
      </c>
      <c r="AT257" s="55"/>
      <c r="AU257" s="55"/>
      <c r="AV257" s="55"/>
      <c r="AW257" s="59">
        <f t="shared" si="21"/>
        <v>-2.2395550549813499</v>
      </c>
      <c r="AX257" s="55"/>
      <c r="AY257" s="55"/>
      <c r="AZ257" s="55"/>
      <c r="BA257" s="55"/>
      <c r="BB257" s="55"/>
      <c r="BC257" s="55"/>
      <c r="BD257" s="55"/>
      <c r="BE257" s="55"/>
      <c r="BF257" s="59">
        <f t="shared" si="22"/>
        <v>0</v>
      </c>
      <c r="BG257" s="55"/>
      <c r="BH257" s="55"/>
      <c r="BI257" s="55"/>
      <c r="BJ257" s="55"/>
      <c r="BK257" s="59">
        <f t="shared" si="23"/>
        <v>0</v>
      </c>
      <c r="BL257" s="55"/>
      <c r="BM257" s="23" t="s">
        <v>852</v>
      </c>
      <c r="BN257" s="23" t="s">
        <v>184</v>
      </c>
      <c r="BO257" s="23" t="s">
        <v>853</v>
      </c>
      <c r="BP257" s="23" t="s">
        <v>853</v>
      </c>
      <c r="BQ257" s="23" t="s">
        <v>853</v>
      </c>
      <c r="BR257" s="23"/>
      <c r="BS257" s="57"/>
      <c r="BT257" s="135" t="s">
        <v>23</v>
      </c>
      <c r="BU257" s="58">
        <v>1</v>
      </c>
      <c r="BV257" s="57">
        <v>0</v>
      </c>
      <c r="BW257" s="57">
        <v>0</v>
      </c>
      <c r="BX257" s="57">
        <v>0</v>
      </c>
      <c r="BY257" s="57">
        <v>0</v>
      </c>
      <c r="BZ257" s="57">
        <v>0</v>
      </c>
      <c r="CA257" s="57">
        <v>0</v>
      </c>
      <c r="CB257" s="67">
        <v>0</v>
      </c>
      <c r="CC257" s="134"/>
      <c r="CD257" s="134"/>
      <c r="CE257" s="57"/>
      <c r="CF257" s="57"/>
      <c r="CG257" s="57"/>
      <c r="CH257" s="57"/>
      <c r="CI257" s="57"/>
      <c r="CJ257" s="57"/>
      <c r="CK257" s="67"/>
      <c r="CL257" s="23"/>
      <c r="CM257" s="23"/>
      <c r="CN257" s="23"/>
      <c r="CO257" s="23"/>
      <c r="CP257" s="23"/>
      <c r="CQ257" s="23"/>
      <c r="CR257" s="57"/>
      <c r="CS257" s="134"/>
      <c r="CT257" s="58"/>
      <c r="CU257" s="57"/>
      <c r="CV257" s="57"/>
      <c r="CW257" s="57"/>
      <c r="CX257" s="57"/>
      <c r="CY257" s="57"/>
      <c r="CZ257" s="57"/>
      <c r="DA257" s="67"/>
      <c r="DB257" s="23"/>
      <c r="DC257" s="23"/>
      <c r="DD257" s="57"/>
      <c r="DE257" s="57"/>
      <c r="DF257" s="57"/>
      <c r="DG257" s="57"/>
      <c r="DH257" s="57"/>
      <c r="DI257" s="57"/>
      <c r="DJ257" s="67"/>
      <c r="DK257" s="23" t="s">
        <v>849</v>
      </c>
      <c r="DL257" s="55">
        <v>0</v>
      </c>
      <c r="DM257" s="55">
        <v>0</v>
      </c>
      <c r="DN257" s="55">
        <v>0</v>
      </c>
      <c r="DO257" s="59">
        <v>0</v>
      </c>
      <c r="DP257" s="23" t="s">
        <v>849</v>
      </c>
      <c r="DQ257" s="57"/>
      <c r="DR257" s="57"/>
      <c r="DS257" s="57"/>
      <c r="DT257" s="23" t="s">
        <v>854</v>
      </c>
      <c r="DU257" s="57"/>
      <c r="DV257" s="23" t="s">
        <v>858</v>
      </c>
      <c r="DW257" s="23" t="s">
        <v>854</v>
      </c>
      <c r="DX257" s="57"/>
      <c r="DY257" s="23" t="s">
        <v>849</v>
      </c>
      <c r="DZ257" s="23" t="s">
        <v>854</v>
      </c>
      <c r="EA257" s="56"/>
      <c r="EB257" s="57"/>
      <c r="EC257" s="57"/>
      <c r="ED257" s="23"/>
      <c r="EE257" s="57"/>
      <c r="EF257" s="57"/>
      <c r="EG257" s="57"/>
      <c r="EH257" s="23">
        <v>957</v>
      </c>
      <c r="EI257" s="23"/>
      <c r="EJ257" s="23" t="s">
        <v>921</v>
      </c>
      <c r="EK257" s="23"/>
    </row>
    <row r="258" spans="2:141" s="127" customFormat="1">
      <c r="B258" s="132" t="s">
        <v>1397</v>
      </c>
      <c r="C258" s="23" t="s">
        <v>1398</v>
      </c>
      <c r="D258" s="23" t="s">
        <v>159</v>
      </c>
      <c r="E258" s="23" t="s">
        <v>846</v>
      </c>
      <c r="F258" s="23" t="s">
        <v>847</v>
      </c>
      <c r="G258" s="23"/>
      <c r="H258" s="23" t="s">
        <v>848</v>
      </c>
      <c r="I258" s="58">
        <v>0</v>
      </c>
      <c r="J258" s="58">
        <v>0</v>
      </c>
      <c r="K258" s="58">
        <v>1</v>
      </c>
      <c r="L258" s="58">
        <v>0</v>
      </c>
      <c r="M258" s="176"/>
      <c r="N258" s="23" t="s">
        <v>849</v>
      </c>
      <c r="O258" s="23" t="s">
        <v>850</v>
      </c>
      <c r="P258" s="23" t="s">
        <v>851</v>
      </c>
      <c r="Q258" s="56" t="s">
        <v>848</v>
      </c>
      <c r="R258" s="133" t="s">
        <v>848</v>
      </c>
      <c r="S258" s="133" t="s">
        <v>848</v>
      </c>
      <c r="T258" s="133" t="s">
        <v>848</v>
      </c>
      <c r="U258" s="133" t="s">
        <v>848</v>
      </c>
      <c r="V258" s="133" t="s">
        <v>848</v>
      </c>
      <c r="W258" s="55">
        <v>0</v>
      </c>
      <c r="X258" s="55">
        <v>1.7426586969230775</v>
      </c>
      <c r="Y258" s="55">
        <v>1.8181048714078625</v>
      </c>
      <c r="Z258" s="55">
        <v>1.9630798733590182</v>
      </c>
      <c r="AA258" s="55">
        <v>2.1124928855739848</v>
      </c>
      <c r="AB258" s="55">
        <v>2.251550540506726</v>
      </c>
      <c r="AC258" s="55">
        <v>2.3980048792124857</v>
      </c>
      <c r="AD258" s="59">
        <f t="shared" si="18"/>
        <v>12.285891746983156</v>
      </c>
      <c r="AE258" s="55">
        <v>0</v>
      </c>
      <c r="AF258" s="55"/>
      <c r="AG258" s="55"/>
      <c r="AH258" s="55"/>
      <c r="AI258" s="59">
        <f t="shared" si="19"/>
        <v>12.285891746983156</v>
      </c>
      <c r="AJ258" s="55">
        <v>0</v>
      </c>
      <c r="AK258" s="55">
        <v>0</v>
      </c>
      <c r="AL258" s="55">
        <v>1.9104435991597779</v>
      </c>
      <c r="AM258" s="55">
        <v>2.0330168820328645</v>
      </c>
      <c r="AN258" s="55">
        <v>2.2390314650177081</v>
      </c>
      <c r="AO258" s="55">
        <v>2.4576365265155937</v>
      </c>
      <c r="AP258" s="55">
        <v>2.67180199525481</v>
      </c>
      <c r="AQ258" s="55">
        <v>2.9025038469081523</v>
      </c>
      <c r="AR258" s="59">
        <f t="shared" si="20"/>
        <v>14.214434314888907</v>
      </c>
      <c r="AS258" s="55">
        <v>0</v>
      </c>
      <c r="AT258" s="55"/>
      <c r="AU258" s="55"/>
      <c r="AV258" s="55"/>
      <c r="AW258" s="59">
        <f t="shared" si="21"/>
        <v>14.214434314888907</v>
      </c>
      <c r="AX258" s="55"/>
      <c r="AY258" s="55"/>
      <c r="AZ258" s="55"/>
      <c r="BA258" s="55"/>
      <c r="BB258" s="55"/>
      <c r="BC258" s="55"/>
      <c r="BD258" s="55"/>
      <c r="BE258" s="55"/>
      <c r="BF258" s="59">
        <f t="shared" si="22"/>
        <v>0</v>
      </c>
      <c r="BG258" s="55"/>
      <c r="BH258" s="55"/>
      <c r="BI258" s="55"/>
      <c r="BJ258" s="55"/>
      <c r="BK258" s="59">
        <f t="shared" si="23"/>
        <v>0</v>
      </c>
      <c r="BL258" s="55"/>
      <c r="BM258" s="23" t="s">
        <v>852</v>
      </c>
      <c r="BN258" s="23" t="s">
        <v>1399</v>
      </c>
      <c r="BO258" s="23" t="s">
        <v>853</v>
      </c>
      <c r="BP258" s="23" t="s">
        <v>853</v>
      </c>
      <c r="BQ258" s="23" t="s">
        <v>853</v>
      </c>
      <c r="BR258" s="23"/>
      <c r="BS258" s="57"/>
      <c r="BT258" s="135" t="s">
        <v>23</v>
      </c>
      <c r="BU258" s="58">
        <v>1</v>
      </c>
      <c r="BV258" s="57">
        <v>85</v>
      </c>
      <c r="BW258" s="57">
        <v>89</v>
      </c>
      <c r="BX258" s="57">
        <v>96</v>
      </c>
      <c r="BY258" s="57">
        <v>103</v>
      </c>
      <c r="BZ258" s="57">
        <v>110</v>
      </c>
      <c r="CA258" s="57">
        <v>117</v>
      </c>
      <c r="CB258" s="67">
        <v>600</v>
      </c>
      <c r="CC258" s="134"/>
      <c r="CD258" s="134"/>
      <c r="CE258" s="57"/>
      <c r="CF258" s="57"/>
      <c r="CG258" s="57"/>
      <c r="CH258" s="57"/>
      <c r="CI258" s="57"/>
      <c r="CJ258" s="57"/>
      <c r="CK258" s="67"/>
      <c r="CL258" s="23"/>
      <c r="CM258" s="23"/>
      <c r="CN258" s="23"/>
      <c r="CO258" s="23"/>
      <c r="CP258" s="23"/>
      <c r="CQ258" s="23"/>
      <c r="CR258" s="57"/>
      <c r="CS258" s="134"/>
      <c r="CT258" s="58"/>
      <c r="CU258" s="57"/>
      <c r="CV258" s="57"/>
      <c r="CW258" s="57"/>
      <c r="CX258" s="57"/>
      <c r="CY258" s="57"/>
      <c r="CZ258" s="57"/>
      <c r="DA258" s="67"/>
      <c r="DB258" s="23"/>
      <c r="DC258" s="23"/>
      <c r="DD258" s="57"/>
      <c r="DE258" s="57"/>
      <c r="DF258" s="57"/>
      <c r="DG258" s="57"/>
      <c r="DH258" s="57"/>
      <c r="DI258" s="57"/>
      <c r="DJ258" s="67"/>
      <c r="DK258" s="23" t="s">
        <v>849</v>
      </c>
      <c r="DL258" s="55">
        <v>0</v>
      </c>
      <c r="DM258" s="55">
        <v>0</v>
      </c>
      <c r="DN258" s="55">
        <v>0</v>
      </c>
      <c r="DO258" s="59">
        <v>0</v>
      </c>
      <c r="DP258" s="23" t="s">
        <v>849</v>
      </c>
      <c r="DQ258" s="57"/>
      <c r="DR258" s="57"/>
      <c r="DS258" s="57"/>
      <c r="DT258" s="23" t="s">
        <v>854</v>
      </c>
      <c r="DU258" s="57"/>
      <c r="DV258" s="23" t="s">
        <v>849</v>
      </c>
      <c r="DW258" s="23" t="s">
        <v>854</v>
      </c>
      <c r="DX258" s="57"/>
      <c r="DY258" s="23" t="s">
        <v>849</v>
      </c>
      <c r="DZ258" s="23" t="s">
        <v>854</v>
      </c>
      <c r="EA258" s="56"/>
      <c r="EB258" s="57"/>
      <c r="EC258" s="57"/>
      <c r="ED258" s="23"/>
      <c r="EE258" s="57"/>
      <c r="EF258" s="57"/>
      <c r="EG258" s="57"/>
      <c r="EH258" s="23">
        <v>831</v>
      </c>
      <c r="EI258" s="23"/>
      <c r="EJ258" s="23" t="s">
        <v>891</v>
      </c>
      <c r="EK258" s="23"/>
    </row>
    <row r="259" spans="2:141" s="127" customFormat="1">
      <c r="B259" s="132" t="s">
        <v>1400</v>
      </c>
      <c r="C259" s="23" t="s">
        <v>1401</v>
      </c>
      <c r="D259" s="23" t="s">
        <v>502</v>
      </c>
      <c r="E259" s="23" t="s">
        <v>846</v>
      </c>
      <c r="F259" s="23" t="s">
        <v>847</v>
      </c>
      <c r="G259" s="23"/>
      <c r="H259" s="23" t="s">
        <v>848</v>
      </c>
      <c r="I259" s="58">
        <v>0</v>
      </c>
      <c r="J259" s="58">
        <v>0</v>
      </c>
      <c r="K259" s="58">
        <v>1</v>
      </c>
      <c r="L259" s="58">
        <v>0</v>
      </c>
      <c r="M259" s="176"/>
      <c r="N259" s="23" t="s">
        <v>849</v>
      </c>
      <c r="O259" s="23" t="s">
        <v>850</v>
      </c>
      <c r="P259" s="23" t="s">
        <v>851</v>
      </c>
      <c r="Q259" s="56" t="s">
        <v>848</v>
      </c>
      <c r="R259" s="133" t="s">
        <v>848</v>
      </c>
      <c r="S259" s="133" t="s">
        <v>848</v>
      </c>
      <c r="T259" s="133" t="s">
        <v>848</v>
      </c>
      <c r="U259" s="133" t="s">
        <v>848</v>
      </c>
      <c r="V259" s="133" t="s">
        <v>848</v>
      </c>
      <c r="W259" s="55">
        <v>0</v>
      </c>
      <c r="X259" s="55">
        <v>2.613988045384616</v>
      </c>
      <c r="Y259" s="55">
        <v>2.7271573071117938</v>
      </c>
      <c r="Z259" s="55">
        <v>2.9446198100385277</v>
      </c>
      <c r="AA259" s="55">
        <v>3.168739328360977</v>
      </c>
      <c r="AB259" s="55">
        <v>3.3773258107600892</v>
      </c>
      <c r="AC259" s="55">
        <v>3.5970073188187284</v>
      </c>
      <c r="AD259" s="59">
        <f t="shared" si="18"/>
        <v>18.428837620474731</v>
      </c>
      <c r="AE259" s="55">
        <v>0</v>
      </c>
      <c r="AF259" s="55"/>
      <c r="AG259" s="55"/>
      <c r="AH259" s="55"/>
      <c r="AI259" s="59">
        <f t="shared" si="19"/>
        <v>18.428837620474731</v>
      </c>
      <c r="AJ259" s="55">
        <v>0</v>
      </c>
      <c r="AK259" s="55">
        <v>0</v>
      </c>
      <c r="AL259" s="55">
        <v>2.8656653987396665</v>
      </c>
      <c r="AM259" s="55">
        <v>3.0495253230492967</v>
      </c>
      <c r="AN259" s="55">
        <v>3.3585471975265628</v>
      </c>
      <c r="AO259" s="55">
        <v>3.6864547897733906</v>
      </c>
      <c r="AP259" s="55">
        <v>4.0077029928822148</v>
      </c>
      <c r="AQ259" s="55">
        <v>4.3537557703622287</v>
      </c>
      <c r="AR259" s="59">
        <f t="shared" si="20"/>
        <v>21.321651472333357</v>
      </c>
      <c r="AS259" s="55">
        <v>0</v>
      </c>
      <c r="AT259" s="55"/>
      <c r="AU259" s="55"/>
      <c r="AV259" s="55"/>
      <c r="AW259" s="59">
        <f t="shared" si="21"/>
        <v>21.321651472333357</v>
      </c>
      <c r="AX259" s="55"/>
      <c r="AY259" s="55"/>
      <c r="AZ259" s="55"/>
      <c r="BA259" s="55"/>
      <c r="BB259" s="55"/>
      <c r="BC259" s="55"/>
      <c r="BD259" s="55"/>
      <c r="BE259" s="55"/>
      <c r="BF259" s="59">
        <f t="shared" si="22"/>
        <v>0</v>
      </c>
      <c r="BG259" s="55"/>
      <c r="BH259" s="55"/>
      <c r="BI259" s="55"/>
      <c r="BJ259" s="55"/>
      <c r="BK259" s="59">
        <f t="shared" si="23"/>
        <v>0</v>
      </c>
      <c r="BL259" s="55"/>
      <c r="BM259" s="23" t="s">
        <v>852</v>
      </c>
      <c r="BN259" s="23" t="s">
        <v>897</v>
      </c>
      <c r="BO259" s="23" t="s">
        <v>853</v>
      </c>
      <c r="BP259" s="23" t="s">
        <v>853</v>
      </c>
      <c r="BQ259" s="23" t="s">
        <v>853</v>
      </c>
      <c r="BR259" s="23"/>
      <c r="BS259" s="57"/>
      <c r="BT259" s="135" t="s">
        <v>23</v>
      </c>
      <c r="BU259" s="58">
        <v>1</v>
      </c>
      <c r="BV259" s="57">
        <v>0</v>
      </c>
      <c r="BW259" s="57">
        <v>0</v>
      </c>
      <c r="BX259" s="57">
        <v>0</v>
      </c>
      <c r="BY259" s="57">
        <v>0</v>
      </c>
      <c r="BZ259" s="57">
        <v>0</v>
      </c>
      <c r="CA259" s="57">
        <v>1</v>
      </c>
      <c r="CB259" s="67">
        <v>1</v>
      </c>
      <c r="CC259" s="134"/>
      <c r="CD259" s="134"/>
      <c r="CE259" s="57"/>
      <c r="CF259" s="57"/>
      <c r="CG259" s="57"/>
      <c r="CH259" s="57"/>
      <c r="CI259" s="57"/>
      <c r="CJ259" s="57"/>
      <c r="CK259" s="67"/>
      <c r="CL259" s="23"/>
      <c r="CM259" s="23"/>
      <c r="CN259" s="23"/>
      <c r="CO259" s="23"/>
      <c r="CP259" s="23"/>
      <c r="CQ259" s="23"/>
      <c r="CR259" s="57"/>
      <c r="CS259" s="134"/>
      <c r="CT259" s="58"/>
      <c r="CU259" s="57"/>
      <c r="CV259" s="57"/>
      <c r="CW259" s="57"/>
      <c r="CX259" s="57"/>
      <c r="CY259" s="57"/>
      <c r="CZ259" s="57"/>
      <c r="DA259" s="67"/>
      <c r="DB259" s="23"/>
      <c r="DC259" s="23"/>
      <c r="DD259" s="57"/>
      <c r="DE259" s="57"/>
      <c r="DF259" s="57"/>
      <c r="DG259" s="57"/>
      <c r="DH259" s="57"/>
      <c r="DI259" s="57"/>
      <c r="DJ259" s="67"/>
      <c r="DK259" s="23" t="s">
        <v>849</v>
      </c>
      <c r="DL259" s="55">
        <v>0</v>
      </c>
      <c r="DM259" s="55">
        <v>0</v>
      </c>
      <c r="DN259" s="55">
        <v>0</v>
      </c>
      <c r="DO259" s="59">
        <v>0</v>
      </c>
      <c r="DP259" s="23" t="s">
        <v>849</v>
      </c>
      <c r="DQ259" s="57"/>
      <c r="DR259" s="57"/>
      <c r="DS259" s="57"/>
      <c r="DT259" s="23" t="s">
        <v>854</v>
      </c>
      <c r="DU259" s="57"/>
      <c r="DV259" s="23" t="s">
        <v>849</v>
      </c>
      <c r="DW259" s="23" t="s">
        <v>854</v>
      </c>
      <c r="DX259" s="57"/>
      <c r="DY259" s="23" t="s">
        <v>849</v>
      </c>
      <c r="DZ259" s="23" t="s">
        <v>854</v>
      </c>
      <c r="EA259" s="56"/>
      <c r="EB259" s="57"/>
      <c r="EC259" s="57"/>
      <c r="ED259" s="23"/>
      <c r="EE259" s="57"/>
      <c r="EF259" s="57"/>
      <c r="EG259" s="57"/>
      <c r="EH259" s="23">
        <v>841</v>
      </c>
      <c r="EI259" s="23"/>
      <c r="EJ259" s="23" t="s">
        <v>891</v>
      </c>
      <c r="EK259" s="23"/>
    </row>
    <row r="260" spans="2:141" s="127" customFormat="1">
      <c r="B260" s="132" t="s">
        <v>1402</v>
      </c>
      <c r="C260" s="23" t="s">
        <v>1403</v>
      </c>
      <c r="D260" s="23" t="s">
        <v>155</v>
      </c>
      <c r="E260" s="23" t="s">
        <v>846</v>
      </c>
      <c r="F260" s="23" t="s">
        <v>847</v>
      </c>
      <c r="G260" s="23"/>
      <c r="H260" s="23" t="s">
        <v>848</v>
      </c>
      <c r="I260" s="58">
        <v>0</v>
      </c>
      <c r="J260" s="58">
        <v>0</v>
      </c>
      <c r="K260" s="58">
        <v>1</v>
      </c>
      <c r="L260" s="58">
        <v>0</v>
      </c>
      <c r="M260" s="176"/>
      <c r="N260" s="23" t="s">
        <v>849</v>
      </c>
      <c r="O260" s="23" t="s">
        <v>850</v>
      </c>
      <c r="P260" s="23" t="s">
        <v>851</v>
      </c>
      <c r="Q260" s="56" t="s">
        <v>848</v>
      </c>
      <c r="R260" s="133" t="s">
        <v>848</v>
      </c>
      <c r="S260" s="133" t="s">
        <v>848</v>
      </c>
      <c r="T260" s="133" t="s">
        <v>848</v>
      </c>
      <c r="U260" s="133" t="s">
        <v>848</v>
      </c>
      <c r="V260" s="133" t="s">
        <v>848</v>
      </c>
      <c r="W260" s="55">
        <v>0</v>
      </c>
      <c r="X260" s="55">
        <v>3.1311295071289362</v>
      </c>
      <c r="Y260" s="55">
        <v>3.2666877455530239</v>
      </c>
      <c r="Z260" s="55">
        <v>3.5271722037012716</v>
      </c>
      <c r="AA260" s="55">
        <v>3.7956306758744653</v>
      </c>
      <c r="AB260" s="55">
        <v>4.045483115322785</v>
      </c>
      <c r="AC260" s="55">
        <v>4.3086255781460139</v>
      </c>
      <c r="AD260" s="59">
        <f t="shared" si="18"/>
        <v>22.074728825726496</v>
      </c>
      <c r="AE260" s="55">
        <v>0</v>
      </c>
      <c r="AF260" s="55"/>
      <c r="AG260" s="55"/>
      <c r="AH260" s="55"/>
      <c r="AI260" s="59">
        <f t="shared" si="19"/>
        <v>22.074728825726496</v>
      </c>
      <c r="AJ260" s="55">
        <v>0</v>
      </c>
      <c r="AK260" s="55">
        <v>0</v>
      </c>
      <c r="AL260" s="55">
        <v>3.4325977516978075</v>
      </c>
      <c r="AM260" s="55">
        <v>3.6528318247651419</v>
      </c>
      <c r="AN260" s="55">
        <v>4.0229894126058667</v>
      </c>
      <c r="AO260" s="55">
        <v>4.4157689968539575</v>
      </c>
      <c r="AP260" s="55">
        <v>4.8005717237226602</v>
      </c>
      <c r="AQ260" s="55">
        <v>5.2150862676987639</v>
      </c>
      <c r="AR260" s="59">
        <f t="shared" si="20"/>
        <v>25.5398459773442</v>
      </c>
      <c r="AS260" s="55">
        <v>0</v>
      </c>
      <c r="AT260" s="55"/>
      <c r="AU260" s="55"/>
      <c r="AV260" s="55"/>
      <c r="AW260" s="59">
        <f t="shared" si="21"/>
        <v>25.5398459773442</v>
      </c>
      <c r="AX260" s="55"/>
      <c r="AY260" s="55"/>
      <c r="AZ260" s="55"/>
      <c r="BA260" s="55"/>
      <c r="BB260" s="55"/>
      <c r="BC260" s="55"/>
      <c r="BD260" s="55"/>
      <c r="BE260" s="55"/>
      <c r="BF260" s="59">
        <f t="shared" si="22"/>
        <v>0</v>
      </c>
      <c r="BG260" s="55"/>
      <c r="BH260" s="55"/>
      <c r="BI260" s="55"/>
      <c r="BJ260" s="55"/>
      <c r="BK260" s="59">
        <f t="shared" si="23"/>
        <v>0</v>
      </c>
      <c r="BL260" s="55"/>
      <c r="BM260" s="23" t="s">
        <v>852</v>
      </c>
      <c r="BN260" s="23" t="s">
        <v>1404</v>
      </c>
      <c r="BO260" s="23" t="s">
        <v>571</v>
      </c>
      <c r="BP260" s="23" t="s">
        <v>427</v>
      </c>
      <c r="BQ260" s="23" t="s">
        <v>430</v>
      </c>
      <c r="BR260" s="23"/>
      <c r="BS260" s="57"/>
      <c r="BT260" s="135" t="s">
        <v>23</v>
      </c>
      <c r="BU260" s="58">
        <v>1</v>
      </c>
      <c r="BV260" s="57">
        <v>820</v>
      </c>
      <c r="BW260" s="57">
        <v>820</v>
      </c>
      <c r="BX260" s="57">
        <v>820</v>
      </c>
      <c r="BY260" s="57">
        <v>820</v>
      </c>
      <c r="BZ260" s="57">
        <v>820</v>
      </c>
      <c r="CA260" s="57">
        <v>820</v>
      </c>
      <c r="CB260" s="67">
        <v>4920</v>
      </c>
      <c r="CC260" s="134"/>
      <c r="CD260" s="134"/>
      <c r="CE260" s="57"/>
      <c r="CF260" s="57"/>
      <c r="CG260" s="57"/>
      <c r="CH260" s="57"/>
      <c r="CI260" s="57"/>
      <c r="CJ260" s="57"/>
      <c r="CK260" s="67"/>
      <c r="CL260" s="23"/>
      <c r="CM260" s="23"/>
      <c r="CN260" s="23"/>
      <c r="CO260" s="23"/>
      <c r="CP260" s="23"/>
      <c r="CQ260" s="23"/>
      <c r="CR260" s="57"/>
      <c r="CS260" s="134"/>
      <c r="CT260" s="58"/>
      <c r="CU260" s="57"/>
      <c r="CV260" s="57"/>
      <c r="CW260" s="57"/>
      <c r="CX260" s="57"/>
      <c r="CY260" s="57"/>
      <c r="CZ260" s="57"/>
      <c r="DA260" s="67"/>
      <c r="DB260" s="23"/>
      <c r="DC260" s="23"/>
      <c r="DD260" s="57"/>
      <c r="DE260" s="57"/>
      <c r="DF260" s="57"/>
      <c r="DG260" s="57"/>
      <c r="DH260" s="57"/>
      <c r="DI260" s="57"/>
      <c r="DJ260" s="67"/>
      <c r="DK260" s="23" t="s">
        <v>849</v>
      </c>
      <c r="DL260" s="55">
        <v>0</v>
      </c>
      <c r="DM260" s="55">
        <v>0</v>
      </c>
      <c r="DN260" s="55">
        <v>0</v>
      </c>
      <c r="DO260" s="59">
        <v>0</v>
      </c>
      <c r="DP260" s="23" t="s">
        <v>849</v>
      </c>
      <c r="DQ260" s="57"/>
      <c r="DR260" s="57"/>
      <c r="DS260" s="57"/>
      <c r="DT260" s="23" t="s">
        <v>854</v>
      </c>
      <c r="DU260" s="57"/>
      <c r="DV260" s="23" t="s">
        <v>849</v>
      </c>
      <c r="DW260" s="23" t="s">
        <v>854</v>
      </c>
      <c r="DX260" s="57"/>
      <c r="DY260" s="23" t="s">
        <v>849</v>
      </c>
      <c r="DZ260" s="23" t="s">
        <v>854</v>
      </c>
      <c r="EA260" s="56"/>
      <c r="EB260" s="57"/>
      <c r="EC260" s="57"/>
      <c r="ED260" s="23"/>
      <c r="EE260" s="57"/>
      <c r="EF260" s="57"/>
      <c r="EG260" s="57"/>
      <c r="EH260" s="23">
        <v>940</v>
      </c>
      <c r="EI260" s="23"/>
      <c r="EJ260" s="23" t="s">
        <v>1405</v>
      </c>
      <c r="EK260" s="23" t="s">
        <v>605</v>
      </c>
    </row>
    <row r="261" spans="2:141" s="127" customFormat="1">
      <c r="B261" s="132" t="s">
        <v>1406</v>
      </c>
      <c r="C261" s="23" t="s">
        <v>1407</v>
      </c>
      <c r="D261" s="23" t="s">
        <v>159</v>
      </c>
      <c r="E261" s="23" t="s">
        <v>846</v>
      </c>
      <c r="F261" s="23" t="s">
        <v>847</v>
      </c>
      <c r="G261" s="23"/>
      <c r="H261" s="23" t="s">
        <v>848</v>
      </c>
      <c r="I261" s="58">
        <v>0</v>
      </c>
      <c r="J261" s="58">
        <v>0</v>
      </c>
      <c r="K261" s="58">
        <v>1</v>
      </c>
      <c r="L261" s="58">
        <v>0</v>
      </c>
      <c r="M261" s="176"/>
      <c r="N261" s="23" t="s">
        <v>849</v>
      </c>
      <c r="O261" s="23" t="s">
        <v>850</v>
      </c>
      <c r="P261" s="23" t="s">
        <v>851</v>
      </c>
      <c r="Q261" s="56" t="s">
        <v>848</v>
      </c>
      <c r="R261" s="133" t="s">
        <v>848</v>
      </c>
      <c r="S261" s="133" t="s">
        <v>848</v>
      </c>
      <c r="T261" s="133" t="s">
        <v>848</v>
      </c>
      <c r="U261" s="133" t="s">
        <v>848</v>
      </c>
      <c r="V261" s="133" t="s">
        <v>848</v>
      </c>
      <c r="W261" s="55">
        <v>0</v>
      </c>
      <c r="X261" s="55">
        <v>6.0463230498568343</v>
      </c>
      <c r="Y261" s="55">
        <v>6.3080908559202458</v>
      </c>
      <c r="Z261" s="55">
        <v>6.8110956597283696</v>
      </c>
      <c r="AA261" s="55">
        <v>7.3294985697755166</v>
      </c>
      <c r="AB261" s="55">
        <v>7.8119725652649414</v>
      </c>
      <c r="AC261" s="55">
        <v>8.3201100711527385</v>
      </c>
      <c r="AD261" s="59">
        <f t="shared" si="18"/>
        <v>42.627090771698647</v>
      </c>
      <c r="AE261" s="55">
        <v>0</v>
      </c>
      <c r="AF261" s="55"/>
      <c r="AG261" s="55"/>
      <c r="AH261" s="55"/>
      <c r="AI261" s="59">
        <f t="shared" si="19"/>
        <v>42.627090771698647</v>
      </c>
      <c r="AJ261" s="55">
        <v>0</v>
      </c>
      <c r="AK261" s="55">
        <v>0</v>
      </c>
      <c r="AL261" s="55">
        <v>6.6284690108547943</v>
      </c>
      <c r="AM261" s="55">
        <v>7.0537488816870573</v>
      </c>
      <c r="AN261" s="55">
        <v>7.7685364209265257</v>
      </c>
      <c r="AO261" s="55">
        <v>8.527007844208546</v>
      </c>
      <c r="AP261" s="55">
        <v>9.2700756706324334</v>
      </c>
      <c r="AQ261" s="55">
        <v>10.070518078408066</v>
      </c>
      <c r="AR261" s="59">
        <f t="shared" si="20"/>
        <v>49.318355906717422</v>
      </c>
      <c r="AS261" s="55">
        <v>0</v>
      </c>
      <c r="AT261" s="55"/>
      <c r="AU261" s="55"/>
      <c r="AV261" s="55"/>
      <c r="AW261" s="59">
        <f t="shared" si="21"/>
        <v>49.318355906717422</v>
      </c>
      <c r="AX261" s="55"/>
      <c r="AY261" s="55"/>
      <c r="AZ261" s="55"/>
      <c r="BA261" s="55"/>
      <c r="BB261" s="55"/>
      <c r="BC261" s="55"/>
      <c r="BD261" s="55"/>
      <c r="BE261" s="55"/>
      <c r="BF261" s="59">
        <f t="shared" si="22"/>
        <v>0</v>
      </c>
      <c r="BG261" s="55"/>
      <c r="BH261" s="55"/>
      <c r="BI261" s="55"/>
      <c r="BJ261" s="55"/>
      <c r="BK261" s="59">
        <f t="shared" si="23"/>
        <v>0</v>
      </c>
      <c r="BL261" s="55"/>
      <c r="BM261" s="23" t="s">
        <v>852</v>
      </c>
      <c r="BN261" s="23" t="s">
        <v>1404</v>
      </c>
      <c r="BO261" s="23" t="s">
        <v>571</v>
      </c>
      <c r="BP261" s="23" t="s">
        <v>427</v>
      </c>
      <c r="BQ261" s="23" t="s">
        <v>430</v>
      </c>
      <c r="BR261" s="23"/>
      <c r="BS261" s="57"/>
      <c r="BT261" s="135" t="s">
        <v>23</v>
      </c>
      <c r="BU261" s="58">
        <v>1</v>
      </c>
      <c r="BV261" s="57">
        <v>26500</v>
      </c>
      <c r="BW261" s="57">
        <v>26500</v>
      </c>
      <c r="BX261" s="57">
        <v>24000</v>
      </c>
      <c r="BY261" s="57">
        <v>21500</v>
      </c>
      <c r="BZ261" s="57">
        <v>21500</v>
      </c>
      <c r="CA261" s="57">
        <v>10000</v>
      </c>
      <c r="CB261" s="67">
        <v>130000</v>
      </c>
      <c r="CC261" s="134"/>
      <c r="CD261" s="134"/>
      <c r="CE261" s="57"/>
      <c r="CF261" s="57"/>
      <c r="CG261" s="57"/>
      <c r="CH261" s="57"/>
      <c r="CI261" s="57"/>
      <c r="CJ261" s="57"/>
      <c r="CK261" s="67"/>
      <c r="CL261" s="23"/>
      <c r="CM261" s="23"/>
      <c r="CN261" s="23"/>
      <c r="CO261" s="23"/>
      <c r="CP261" s="23"/>
      <c r="CQ261" s="23"/>
      <c r="CR261" s="57"/>
      <c r="CS261" s="134"/>
      <c r="CT261" s="58"/>
      <c r="CU261" s="57"/>
      <c r="CV261" s="57"/>
      <c r="CW261" s="57"/>
      <c r="CX261" s="57"/>
      <c r="CY261" s="57"/>
      <c r="CZ261" s="57"/>
      <c r="DA261" s="67"/>
      <c r="DB261" s="23"/>
      <c r="DC261" s="23"/>
      <c r="DD261" s="57"/>
      <c r="DE261" s="57"/>
      <c r="DF261" s="57"/>
      <c r="DG261" s="57"/>
      <c r="DH261" s="57"/>
      <c r="DI261" s="57"/>
      <c r="DJ261" s="67"/>
      <c r="DK261" s="23" t="s">
        <v>849</v>
      </c>
      <c r="DL261" s="55">
        <v>0</v>
      </c>
      <c r="DM261" s="55">
        <v>0</v>
      </c>
      <c r="DN261" s="55">
        <v>0</v>
      </c>
      <c r="DO261" s="59">
        <v>0</v>
      </c>
      <c r="DP261" s="23" t="s">
        <v>849</v>
      </c>
      <c r="DQ261" s="57"/>
      <c r="DR261" s="57"/>
      <c r="DS261" s="57"/>
      <c r="DT261" s="23" t="s">
        <v>854</v>
      </c>
      <c r="DU261" s="57"/>
      <c r="DV261" s="23" t="s">
        <v>849</v>
      </c>
      <c r="DW261" s="23" t="s">
        <v>854</v>
      </c>
      <c r="DX261" s="57"/>
      <c r="DY261" s="23" t="s">
        <v>849</v>
      </c>
      <c r="DZ261" s="23" t="s">
        <v>854</v>
      </c>
      <c r="EA261" s="56"/>
      <c r="EB261" s="57"/>
      <c r="EC261" s="57"/>
      <c r="ED261" s="23"/>
      <c r="EE261" s="57"/>
      <c r="EF261" s="57"/>
      <c r="EG261" s="57"/>
      <c r="EH261" s="23">
        <v>940</v>
      </c>
      <c r="EI261" s="23"/>
      <c r="EJ261" s="23" t="s">
        <v>1408</v>
      </c>
      <c r="EK261" s="23" t="s">
        <v>605</v>
      </c>
    </row>
    <row r="262" spans="2:141" s="127" customFormat="1">
      <c r="B262" s="132" t="s">
        <v>1409</v>
      </c>
      <c r="C262" s="23" t="s">
        <v>1410</v>
      </c>
      <c r="D262" s="23" t="s">
        <v>155</v>
      </c>
      <c r="E262" s="23" t="s">
        <v>846</v>
      </c>
      <c r="F262" s="23" t="s">
        <v>847</v>
      </c>
      <c r="G262" s="23"/>
      <c r="H262" s="23" t="s">
        <v>848</v>
      </c>
      <c r="I262" s="58">
        <v>0.95250000000000001</v>
      </c>
      <c r="J262" s="58">
        <v>4.7499999999999987E-2</v>
      </c>
      <c r="K262" s="58">
        <v>0</v>
      </c>
      <c r="L262" s="58">
        <v>0</v>
      </c>
      <c r="M262" s="176"/>
      <c r="N262" s="23" t="s">
        <v>849</v>
      </c>
      <c r="O262" s="23" t="s">
        <v>850</v>
      </c>
      <c r="P262" s="23" t="s">
        <v>851</v>
      </c>
      <c r="Q262" s="56" t="s">
        <v>848</v>
      </c>
      <c r="R262" s="133" t="s">
        <v>848</v>
      </c>
      <c r="S262" s="133" t="s">
        <v>848</v>
      </c>
      <c r="T262" s="133" t="s">
        <v>848</v>
      </c>
      <c r="U262" s="133" t="s">
        <v>848</v>
      </c>
      <c r="V262" s="133" t="s">
        <v>848</v>
      </c>
      <c r="W262" s="55">
        <v>0</v>
      </c>
      <c r="X262" s="55">
        <v>0.31367856544615391</v>
      </c>
      <c r="Y262" s="55">
        <v>0.32725887685341526</v>
      </c>
      <c r="Z262" s="55">
        <v>0.35335437720462332</v>
      </c>
      <c r="AA262" s="55">
        <v>0.38024871940331728</v>
      </c>
      <c r="AB262" s="55">
        <v>0.40527909729121075</v>
      </c>
      <c r="AC262" s="55">
        <v>0.43164087825824743</v>
      </c>
      <c r="AD262" s="59">
        <f t="shared" si="18"/>
        <v>2.2114605144569679</v>
      </c>
      <c r="AE262" s="55">
        <v>0</v>
      </c>
      <c r="AF262" s="55"/>
      <c r="AG262" s="55"/>
      <c r="AH262" s="55"/>
      <c r="AI262" s="59">
        <f t="shared" si="19"/>
        <v>2.2114605144569679</v>
      </c>
      <c r="AJ262" s="55">
        <v>0</v>
      </c>
      <c r="AK262" s="55">
        <v>0</v>
      </c>
      <c r="AL262" s="55">
        <v>0.34387984784875997</v>
      </c>
      <c r="AM262" s="55">
        <v>0.36594303876591561</v>
      </c>
      <c r="AN262" s="55">
        <v>0.40302566370318754</v>
      </c>
      <c r="AO262" s="55">
        <v>0.44237457477280689</v>
      </c>
      <c r="AP262" s="55">
        <v>0.48092435914586584</v>
      </c>
      <c r="AQ262" s="55">
        <v>0.52245069244346742</v>
      </c>
      <c r="AR262" s="59">
        <f t="shared" si="20"/>
        <v>2.5585981766800034</v>
      </c>
      <c r="AS262" s="55">
        <v>0</v>
      </c>
      <c r="AT262" s="55"/>
      <c r="AU262" s="55"/>
      <c r="AV262" s="55"/>
      <c r="AW262" s="59">
        <f t="shared" si="21"/>
        <v>2.5585981766800034</v>
      </c>
      <c r="AX262" s="55"/>
      <c r="AY262" s="55"/>
      <c r="AZ262" s="55"/>
      <c r="BA262" s="55"/>
      <c r="BB262" s="55"/>
      <c r="BC262" s="55"/>
      <c r="BD262" s="55"/>
      <c r="BE262" s="55"/>
      <c r="BF262" s="59">
        <f t="shared" si="22"/>
        <v>0</v>
      </c>
      <c r="BG262" s="55"/>
      <c r="BH262" s="55"/>
      <c r="BI262" s="55"/>
      <c r="BJ262" s="55"/>
      <c r="BK262" s="59">
        <f t="shared" si="23"/>
        <v>0</v>
      </c>
      <c r="BL262" s="55"/>
      <c r="BM262" s="23" t="s">
        <v>864</v>
      </c>
      <c r="BN262" s="23" t="s">
        <v>1411</v>
      </c>
      <c r="BO262" s="23" t="s">
        <v>571</v>
      </c>
      <c r="BP262" s="23" t="s">
        <v>403</v>
      </c>
      <c r="BQ262" s="23" t="s">
        <v>425</v>
      </c>
      <c r="BR262" s="23"/>
      <c r="BS262" s="57"/>
      <c r="BT262" s="135" t="s">
        <v>23</v>
      </c>
      <c r="BU262" s="58">
        <v>0.95250000000000001</v>
      </c>
      <c r="BV262" s="57">
        <v>447447</v>
      </c>
      <c r="BW262" s="57">
        <v>447447</v>
      </c>
      <c r="BX262" s="57">
        <v>447447</v>
      </c>
      <c r="BY262" s="57">
        <v>447447</v>
      </c>
      <c r="BZ262" s="57">
        <v>447447</v>
      </c>
      <c r="CA262" s="57">
        <v>447447</v>
      </c>
      <c r="CB262" s="67">
        <v>2684682</v>
      </c>
      <c r="CC262" s="134"/>
      <c r="CD262" s="134"/>
      <c r="CE262" s="57"/>
      <c r="CF262" s="57"/>
      <c r="CG262" s="57"/>
      <c r="CH262" s="57"/>
      <c r="CI262" s="57"/>
      <c r="CJ262" s="57"/>
      <c r="CK262" s="67"/>
      <c r="CL262" s="23"/>
      <c r="CM262" s="23"/>
      <c r="CN262" s="23"/>
      <c r="CO262" s="23"/>
      <c r="CP262" s="23"/>
      <c r="CQ262" s="23"/>
      <c r="CR262" s="57"/>
      <c r="CS262" s="134"/>
      <c r="CT262" s="58"/>
      <c r="CU262" s="57"/>
      <c r="CV262" s="57"/>
      <c r="CW262" s="57"/>
      <c r="CX262" s="57"/>
      <c r="CY262" s="57"/>
      <c r="CZ262" s="57"/>
      <c r="DA262" s="67"/>
      <c r="DB262" s="23"/>
      <c r="DC262" s="23"/>
      <c r="DD262" s="57"/>
      <c r="DE262" s="57"/>
      <c r="DF262" s="57"/>
      <c r="DG262" s="57"/>
      <c r="DH262" s="57"/>
      <c r="DI262" s="57"/>
      <c r="DJ262" s="67"/>
      <c r="DK262" s="23" t="s">
        <v>849</v>
      </c>
      <c r="DL262" s="55">
        <v>0</v>
      </c>
      <c r="DM262" s="55">
        <v>0</v>
      </c>
      <c r="DN262" s="55">
        <v>0</v>
      </c>
      <c r="DO262" s="59">
        <v>0</v>
      </c>
      <c r="DP262" s="23" t="s">
        <v>849</v>
      </c>
      <c r="DQ262" s="57"/>
      <c r="DR262" s="57"/>
      <c r="DS262" s="57"/>
      <c r="DT262" s="23" t="s">
        <v>854</v>
      </c>
      <c r="DU262" s="57"/>
      <c r="DV262" s="23" t="s">
        <v>849</v>
      </c>
      <c r="DW262" s="23" t="s">
        <v>854</v>
      </c>
      <c r="DX262" s="57"/>
      <c r="DY262" s="23" t="s">
        <v>849</v>
      </c>
      <c r="DZ262" s="23" t="s">
        <v>854</v>
      </c>
      <c r="EA262" s="56"/>
      <c r="EB262" s="57"/>
      <c r="EC262" s="57"/>
      <c r="ED262" s="23"/>
      <c r="EE262" s="57"/>
      <c r="EF262" s="57"/>
      <c r="EG262" s="57"/>
      <c r="EH262" s="23">
        <v>3272</v>
      </c>
      <c r="EI262" s="23" t="s">
        <v>424</v>
      </c>
      <c r="EJ262" s="23"/>
      <c r="EK262" s="23" t="s">
        <v>603</v>
      </c>
    </row>
    <row r="263" spans="2:141" s="127" customFormat="1">
      <c r="B263" s="132" t="s">
        <v>1412</v>
      </c>
      <c r="C263" s="23" t="s">
        <v>1413</v>
      </c>
      <c r="D263" s="23" t="s">
        <v>155</v>
      </c>
      <c r="E263" s="23" t="s">
        <v>846</v>
      </c>
      <c r="F263" s="23" t="s">
        <v>847</v>
      </c>
      <c r="G263" s="23"/>
      <c r="H263" s="23" t="s">
        <v>848</v>
      </c>
      <c r="I263" s="58">
        <v>1.7000000000000348E-3</v>
      </c>
      <c r="J263" s="58">
        <v>0.99829999999999997</v>
      </c>
      <c r="K263" s="58">
        <v>0</v>
      </c>
      <c r="L263" s="58">
        <v>0</v>
      </c>
      <c r="M263" s="176"/>
      <c r="N263" s="23" t="s">
        <v>849</v>
      </c>
      <c r="O263" s="23" t="s">
        <v>850</v>
      </c>
      <c r="P263" s="23" t="s">
        <v>851</v>
      </c>
      <c r="Q263" s="56" t="s">
        <v>848</v>
      </c>
      <c r="R263" s="133" t="s">
        <v>848</v>
      </c>
      <c r="S263" s="133" t="s">
        <v>848</v>
      </c>
      <c r="T263" s="133" t="s">
        <v>848</v>
      </c>
      <c r="U263" s="133" t="s">
        <v>848</v>
      </c>
      <c r="V263" s="133" t="s">
        <v>848</v>
      </c>
      <c r="W263" s="55">
        <v>0</v>
      </c>
      <c r="X263" s="55">
        <v>2.7265637972058472</v>
      </c>
      <c r="Y263" s="55">
        <v>2.8446068818047423</v>
      </c>
      <c r="Z263" s="55">
        <v>3.07143476985752</v>
      </c>
      <c r="AA263" s="55">
        <v>3.3052063687690572</v>
      </c>
      <c r="AB263" s="55">
        <v>3.522775975676824</v>
      </c>
      <c r="AC263" s="55">
        <v>3.7519184340158551</v>
      </c>
      <c r="AD263" s="59">
        <f t="shared" si="18"/>
        <v>19.222506227329845</v>
      </c>
      <c r="AE263" s="55">
        <v>0</v>
      </c>
      <c r="AF263" s="55"/>
      <c r="AG263" s="55"/>
      <c r="AH263" s="55"/>
      <c r="AI263" s="59">
        <f t="shared" si="19"/>
        <v>19.222506227329845</v>
      </c>
      <c r="AJ263" s="55">
        <v>0</v>
      </c>
      <c r="AK263" s="55">
        <v>0</v>
      </c>
      <c r="AL263" s="55">
        <v>2.9890800552453891</v>
      </c>
      <c r="AM263" s="55">
        <v>3.1808582136286203</v>
      </c>
      <c r="AN263" s="55">
        <v>3.5031886301667075</v>
      </c>
      <c r="AO263" s="55">
        <v>3.8452181093862983</v>
      </c>
      <c r="AP263" s="55">
        <v>4.1803014017756768</v>
      </c>
      <c r="AQ263" s="55">
        <v>4.5412575188724951</v>
      </c>
      <c r="AR263" s="59">
        <f t="shared" si="20"/>
        <v>22.239903929075187</v>
      </c>
      <c r="AS263" s="55">
        <v>0</v>
      </c>
      <c r="AT263" s="55"/>
      <c r="AU263" s="55"/>
      <c r="AV263" s="55"/>
      <c r="AW263" s="59">
        <f t="shared" si="21"/>
        <v>22.239903929075187</v>
      </c>
      <c r="AX263" s="55"/>
      <c r="AY263" s="55"/>
      <c r="AZ263" s="55"/>
      <c r="BA263" s="55"/>
      <c r="BB263" s="55"/>
      <c r="BC263" s="55"/>
      <c r="BD263" s="55"/>
      <c r="BE263" s="55"/>
      <c r="BF263" s="59">
        <f t="shared" si="22"/>
        <v>0</v>
      </c>
      <c r="BG263" s="55"/>
      <c r="BH263" s="55"/>
      <c r="BI263" s="55"/>
      <c r="BJ263" s="55"/>
      <c r="BK263" s="59">
        <f t="shared" si="23"/>
        <v>0</v>
      </c>
      <c r="BL263" s="55"/>
      <c r="BM263" s="23" t="s">
        <v>864</v>
      </c>
      <c r="BN263" s="23" t="s">
        <v>1346</v>
      </c>
      <c r="BO263" s="23" t="s">
        <v>571</v>
      </c>
      <c r="BP263" s="23" t="s">
        <v>403</v>
      </c>
      <c r="BQ263" s="23" t="s">
        <v>425</v>
      </c>
      <c r="BR263" s="23"/>
      <c r="BS263" s="57"/>
      <c r="BT263" s="135" t="s">
        <v>23</v>
      </c>
      <c r="BU263" s="58">
        <v>1.7000000000000348E-3</v>
      </c>
      <c r="BV263" s="57">
        <v>0</v>
      </c>
      <c r="BW263" s="57">
        <v>0</v>
      </c>
      <c r="BX263" s="57">
        <v>0</v>
      </c>
      <c r="BY263" s="57">
        <v>0</v>
      </c>
      <c r="BZ263" s="57">
        <v>0</v>
      </c>
      <c r="CA263" s="57">
        <v>0</v>
      </c>
      <c r="CB263" s="67">
        <v>0</v>
      </c>
      <c r="CC263" s="134"/>
      <c r="CD263" s="134"/>
      <c r="CE263" s="57"/>
      <c r="CF263" s="57"/>
      <c r="CG263" s="57"/>
      <c r="CH263" s="57"/>
      <c r="CI263" s="57"/>
      <c r="CJ263" s="57"/>
      <c r="CK263" s="67"/>
      <c r="CL263" s="23"/>
      <c r="CM263" s="23"/>
      <c r="CN263" s="23"/>
      <c r="CO263" s="23"/>
      <c r="CP263" s="23"/>
      <c r="CQ263" s="23"/>
      <c r="CR263" s="57"/>
      <c r="CS263" s="134"/>
      <c r="CT263" s="58"/>
      <c r="CU263" s="57"/>
      <c r="CV263" s="57"/>
      <c r="CW263" s="57"/>
      <c r="CX263" s="57"/>
      <c r="CY263" s="57"/>
      <c r="CZ263" s="57"/>
      <c r="DA263" s="67"/>
      <c r="DB263" s="23"/>
      <c r="DC263" s="23"/>
      <c r="DD263" s="57"/>
      <c r="DE263" s="57"/>
      <c r="DF263" s="57"/>
      <c r="DG263" s="57"/>
      <c r="DH263" s="57"/>
      <c r="DI263" s="57"/>
      <c r="DJ263" s="67"/>
      <c r="DK263" s="23" t="s">
        <v>849</v>
      </c>
      <c r="DL263" s="55">
        <v>0</v>
      </c>
      <c r="DM263" s="55">
        <v>0</v>
      </c>
      <c r="DN263" s="55">
        <v>0</v>
      </c>
      <c r="DO263" s="59">
        <v>0</v>
      </c>
      <c r="DP263" s="23" t="s">
        <v>849</v>
      </c>
      <c r="DQ263" s="57"/>
      <c r="DR263" s="57"/>
      <c r="DS263" s="57"/>
      <c r="DT263" s="23" t="s">
        <v>854</v>
      </c>
      <c r="DU263" s="57"/>
      <c r="DV263" s="23" t="s">
        <v>849</v>
      </c>
      <c r="DW263" s="23" t="s">
        <v>854</v>
      </c>
      <c r="DX263" s="57"/>
      <c r="DY263" s="23" t="s">
        <v>849</v>
      </c>
      <c r="DZ263" s="23" t="s">
        <v>854</v>
      </c>
      <c r="EA263" s="56"/>
      <c r="EB263" s="57"/>
      <c r="EC263" s="57"/>
      <c r="ED263" s="23"/>
      <c r="EE263" s="57"/>
      <c r="EF263" s="57"/>
      <c r="EG263" s="57"/>
      <c r="EH263" s="23">
        <v>3276</v>
      </c>
      <c r="EI263" s="23" t="s">
        <v>424</v>
      </c>
      <c r="EJ263" s="23" t="s">
        <v>848</v>
      </c>
      <c r="EK263" s="23" t="s">
        <v>603</v>
      </c>
    </row>
    <row r="264" spans="2:141" s="127" customFormat="1">
      <c r="B264" s="132" t="s">
        <v>1414</v>
      </c>
      <c r="C264" s="23" t="s">
        <v>1415</v>
      </c>
      <c r="D264" s="23" t="s">
        <v>155</v>
      </c>
      <c r="E264" s="23" t="s">
        <v>846</v>
      </c>
      <c r="F264" s="23" t="s">
        <v>847</v>
      </c>
      <c r="G264" s="23"/>
      <c r="H264" s="23" t="s">
        <v>848</v>
      </c>
      <c r="I264" s="58">
        <v>0</v>
      </c>
      <c r="J264" s="58">
        <v>1</v>
      </c>
      <c r="K264" s="58">
        <v>0</v>
      </c>
      <c r="L264" s="58">
        <v>0</v>
      </c>
      <c r="M264" s="176"/>
      <c r="N264" s="23" t="s">
        <v>849</v>
      </c>
      <c r="O264" s="23" t="s">
        <v>850</v>
      </c>
      <c r="P264" s="23" t="s">
        <v>851</v>
      </c>
      <c r="Q264" s="56" t="s">
        <v>848</v>
      </c>
      <c r="R264" s="133" t="s">
        <v>848</v>
      </c>
      <c r="S264" s="133" t="s">
        <v>848</v>
      </c>
      <c r="T264" s="133" t="s">
        <v>848</v>
      </c>
      <c r="U264" s="133" t="s">
        <v>848</v>
      </c>
      <c r="V264" s="133" t="s">
        <v>848</v>
      </c>
      <c r="W264" s="55">
        <v>0</v>
      </c>
      <c r="X264" s="55">
        <v>0.13941269575384618</v>
      </c>
      <c r="Y264" s="55">
        <v>0.14544838971262899</v>
      </c>
      <c r="Z264" s="55">
        <v>0.15704638986872149</v>
      </c>
      <c r="AA264" s="55">
        <v>0.16899943084591879</v>
      </c>
      <c r="AB264" s="55">
        <v>0.18012404324053813</v>
      </c>
      <c r="AC264" s="55">
        <v>0.19184039033699885</v>
      </c>
      <c r="AD264" s="59">
        <f t="shared" si="18"/>
        <v>0.98287133975865237</v>
      </c>
      <c r="AE264" s="55">
        <v>0</v>
      </c>
      <c r="AF264" s="55"/>
      <c r="AG264" s="55"/>
      <c r="AH264" s="55"/>
      <c r="AI264" s="59">
        <f t="shared" si="19"/>
        <v>0.98287133975865237</v>
      </c>
      <c r="AJ264" s="55">
        <v>0</v>
      </c>
      <c r="AK264" s="55">
        <v>0</v>
      </c>
      <c r="AL264" s="55">
        <v>0.1528354879327822</v>
      </c>
      <c r="AM264" s="55">
        <v>0.16264135056262916</v>
      </c>
      <c r="AN264" s="55">
        <v>0.1791225172014167</v>
      </c>
      <c r="AO264" s="55">
        <v>0.19661092212124751</v>
      </c>
      <c r="AP264" s="55">
        <v>0.21374415962038484</v>
      </c>
      <c r="AQ264" s="55">
        <v>0.23220030775265219</v>
      </c>
      <c r="AR264" s="59">
        <f t="shared" si="20"/>
        <v>1.1371547451911126</v>
      </c>
      <c r="AS264" s="55">
        <v>0</v>
      </c>
      <c r="AT264" s="55"/>
      <c r="AU264" s="55"/>
      <c r="AV264" s="55"/>
      <c r="AW264" s="59">
        <f t="shared" si="21"/>
        <v>1.1371547451911126</v>
      </c>
      <c r="AX264" s="55"/>
      <c r="AY264" s="55"/>
      <c r="AZ264" s="55"/>
      <c r="BA264" s="55"/>
      <c r="BB264" s="55"/>
      <c r="BC264" s="55"/>
      <c r="BD264" s="55"/>
      <c r="BE264" s="55"/>
      <c r="BF264" s="59">
        <f t="shared" si="22"/>
        <v>0</v>
      </c>
      <c r="BG264" s="55"/>
      <c r="BH264" s="55"/>
      <c r="BI264" s="55"/>
      <c r="BJ264" s="55"/>
      <c r="BK264" s="59">
        <f t="shared" si="23"/>
        <v>0</v>
      </c>
      <c r="BL264" s="55"/>
      <c r="BM264" s="23" t="s">
        <v>1164</v>
      </c>
      <c r="BN264" s="23" t="s">
        <v>1346</v>
      </c>
      <c r="BO264" s="23" t="s">
        <v>571</v>
      </c>
      <c r="BP264" s="23" t="s">
        <v>403</v>
      </c>
      <c r="BQ264" s="23" t="s">
        <v>425</v>
      </c>
      <c r="BR264" s="23"/>
      <c r="BS264" s="57"/>
      <c r="BT264" s="135" t="s">
        <v>23</v>
      </c>
      <c r="BU264" s="58" t="s">
        <v>1165</v>
      </c>
      <c r="BV264" s="57">
        <v>0</v>
      </c>
      <c r="BW264" s="57">
        <v>0</v>
      </c>
      <c r="BX264" s="57">
        <v>0</v>
      </c>
      <c r="BY264" s="57">
        <v>0</v>
      </c>
      <c r="BZ264" s="57">
        <v>0</v>
      </c>
      <c r="CA264" s="57">
        <v>0</v>
      </c>
      <c r="CB264" s="67">
        <v>0</v>
      </c>
      <c r="CC264" s="134"/>
      <c r="CD264" s="134"/>
      <c r="CE264" s="57"/>
      <c r="CF264" s="57"/>
      <c r="CG264" s="57"/>
      <c r="CH264" s="57"/>
      <c r="CI264" s="57"/>
      <c r="CJ264" s="57"/>
      <c r="CK264" s="67"/>
      <c r="CL264" s="23"/>
      <c r="CM264" s="23"/>
      <c r="CN264" s="23"/>
      <c r="CO264" s="23"/>
      <c r="CP264" s="23"/>
      <c r="CQ264" s="23"/>
      <c r="CR264" s="57"/>
      <c r="CS264" s="134"/>
      <c r="CT264" s="58"/>
      <c r="CU264" s="57"/>
      <c r="CV264" s="57"/>
      <c r="CW264" s="57"/>
      <c r="CX264" s="57"/>
      <c r="CY264" s="57"/>
      <c r="CZ264" s="57"/>
      <c r="DA264" s="67"/>
      <c r="DB264" s="23"/>
      <c r="DC264" s="23"/>
      <c r="DD264" s="57"/>
      <c r="DE264" s="57"/>
      <c r="DF264" s="57"/>
      <c r="DG264" s="57"/>
      <c r="DH264" s="57"/>
      <c r="DI264" s="57"/>
      <c r="DJ264" s="67"/>
      <c r="DK264" s="23" t="s">
        <v>849</v>
      </c>
      <c r="DL264" s="55">
        <v>0</v>
      </c>
      <c r="DM264" s="55">
        <v>0</v>
      </c>
      <c r="DN264" s="55">
        <v>0</v>
      </c>
      <c r="DO264" s="59">
        <v>0</v>
      </c>
      <c r="DP264" s="23" t="s">
        <v>849</v>
      </c>
      <c r="DQ264" s="57"/>
      <c r="DR264" s="57"/>
      <c r="DS264" s="57"/>
      <c r="DT264" s="23" t="s">
        <v>854</v>
      </c>
      <c r="DU264" s="57"/>
      <c r="DV264" s="23" t="s">
        <v>849</v>
      </c>
      <c r="DW264" s="23" t="s">
        <v>854</v>
      </c>
      <c r="DX264" s="57"/>
      <c r="DY264" s="23" t="s">
        <v>849</v>
      </c>
      <c r="DZ264" s="23" t="s">
        <v>854</v>
      </c>
      <c r="EA264" s="56"/>
      <c r="EB264" s="57"/>
      <c r="EC264" s="57"/>
      <c r="ED264" s="23"/>
      <c r="EE264" s="57"/>
      <c r="EF264" s="57"/>
      <c r="EG264" s="57"/>
      <c r="EH264" s="23">
        <v>3275</v>
      </c>
      <c r="EI264" s="23" t="s">
        <v>424</v>
      </c>
      <c r="EJ264" s="23" t="s">
        <v>848</v>
      </c>
      <c r="EK264" s="23" t="s">
        <v>603</v>
      </c>
    </row>
    <row r="265" spans="2:141" s="127" customFormat="1">
      <c r="B265" s="132" t="s">
        <v>1416</v>
      </c>
      <c r="C265" s="23" t="s">
        <v>1417</v>
      </c>
      <c r="D265" s="23" t="s">
        <v>155</v>
      </c>
      <c r="E265" s="23" t="s">
        <v>846</v>
      </c>
      <c r="F265" s="23" t="s">
        <v>847</v>
      </c>
      <c r="G265" s="23"/>
      <c r="H265" s="23" t="s">
        <v>848</v>
      </c>
      <c r="I265" s="58">
        <v>0</v>
      </c>
      <c r="J265" s="58">
        <v>1</v>
      </c>
      <c r="K265" s="58">
        <v>0</v>
      </c>
      <c r="L265" s="58">
        <v>0</v>
      </c>
      <c r="M265" s="176"/>
      <c r="N265" s="23" t="s">
        <v>849</v>
      </c>
      <c r="O265" s="23" t="s">
        <v>850</v>
      </c>
      <c r="P265" s="23" t="s">
        <v>851</v>
      </c>
      <c r="Q265" s="56" t="s">
        <v>848</v>
      </c>
      <c r="R265" s="133" t="s">
        <v>848</v>
      </c>
      <c r="S265" s="133" t="s">
        <v>848</v>
      </c>
      <c r="T265" s="133" t="s">
        <v>848</v>
      </c>
      <c r="U265" s="133" t="s">
        <v>848</v>
      </c>
      <c r="V265" s="133" t="s">
        <v>848</v>
      </c>
      <c r="W265" s="55">
        <v>0</v>
      </c>
      <c r="X265" s="55">
        <v>0.52279760907692319</v>
      </c>
      <c r="Y265" s="55">
        <v>0.54543146142235888</v>
      </c>
      <c r="Z265" s="55">
        <v>0.58892396200770547</v>
      </c>
      <c r="AA265" s="55">
        <v>0.63374786567219543</v>
      </c>
      <c r="AB265" s="55">
        <v>0.67546516215201791</v>
      </c>
      <c r="AC265" s="55">
        <v>0.71940146376374581</v>
      </c>
      <c r="AD265" s="59">
        <f t="shared" si="18"/>
        <v>3.6857675240949463</v>
      </c>
      <c r="AE265" s="55">
        <v>0</v>
      </c>
      <c r="AF265" s="55"/>
      <c r="AG265" s="55"/>
      <c r="AH265" s="55"/>
      <c r="AI265" s="59">
        <f t="shared" si="19"/>
        <v>3.6857675240949463</v>
      </c>
      <c r="AJ265" s="55">
        <v>0</v>
      </c>
      <c r="AK265" s="55">
        <v>0</v>
      </c>
      <c r="AL265" s="55">
        <v>0.57313307974793326</v>
      </c>
      <c r="AM265" s="55">
        <v>0.60990506460985949</v>
      </c>
      <c r="AN265" s="55">
        <v>0.67170943950531259</v>
      </c>
      <c r="AO265" s="55">
        <v>0.73729095795467803</v>
      </c>
      <c r="AP265" s="55">
        <v>0.801540598576443</v>
      </c>
      <c r="AQ265" s="55">
        <v>0.87075115407244574</v>
      </c>
      <c r="AR265" s="59">
        <f t="shared" si="20"/>
        <v>4.2643302944666717</v>
      </c>
      <c r="AS265" s="55">
        <v>0</v>
      </c>
      <c r="AT265" s="55"/>
      <c r="AU265" s="55"/>
      <c r="AV265" s="55"/>
      <c r="AW265" s="59">
        <f t="shared" si="21"/>
        <v>4.2643302944666717</v>
      </c>
      <c r="AX265" s="55"/>
      <c r="AY265" s="55"/>
      <c r="AZ265" s="55"/>
      <c r="BA265" s="55"/>
      <c r="BB265" s="55"/>
      <c r="BC265" s="55"/>
      <c r="BD265" s="55"/>
      <c r="BE265" s="55"/>
      <c r="BF265" s="59">
        <f t="shared" si="22"/>
        <v>0</v>
      </c>
      <c r="BG265" s="55"/>
      <c r="BH265" s="55"/>
      <c r="BI265" s="55"/>
      <c r="BJ265" s="55"/>
      <c r="BK265" s="59">
        <f t="shared" si="23"/>
        <v>0</v>
      </c>
      <c r="BL265" s="55"/>
      <c r="BM265" s="23" t="s">
        <v>1164</v>
      </c>
      <c r="BN265" s="23" t="s">
        <v>1346</v>
      </c>
      <c r="BO265" s="23" t="s">
        <v>571</v>
      </c>
      <c r="BP265" s="23" t="s">
        <v>403</v>
      </c>
      <c r="BQ265" s="23" t="s">
        <v>425</v>
      </c>
      <c r="BR265" s="23"/>
      <c r="BS265" s="57"/>
      <c r="BT265" s="135" t="s">
        <v>23</v>
      </c>
      <c r="BU265" s="58" t="s">
        <v>1165</v>
      </c>
      <c r="BV265" s="57">
        <v>0</v>
      </c>
      <c r="BW265" s="57">
        <v>0</v>
      </c>
      <c r="BX265" s="57">
        <v>0</v>
      </c>
      <c r="BY265" s="57">
        <v>0</v>
      </c>
      <c r="BZ265" s="57">
        <v>0</v>
      </c>
      <c r="CA265" s="57">
        <v>0</v>
      </c>
      <c r="CB265" s="67">
        <v>0</v>
      </c>
      <c r="CC265" s="134"/>
      <c r="CD265" s="134"/>
      <c r="CE265" s="57"/>
      <c r="CF265" s="57"/>
      <c r="CG265" s="57"/>
      <c r="CH265" s="57"/>
      <c r="CI265" s="57"/>
      <c r="CJ265" s="57"/>
      <c r="CK265" s="67"/>
      <c r="CL265" s="23"/>
      <c r="CM265" s="23"/>
      <c r="CN265" s="23"/>
      <c r="CO265" s="23"/>
      <c r="CP265" s="23"/>
      <c r="CQ265" s="23"/>
      <c r="CR265" s="57"/>
      <c r="CS265" s="134"/>
      <c r="CT265" s="58"/>
      <c r="CU265" s="57"/>
      <c r="CV265" s="57"/>
      <c r="CW265" s="57"/>
      <c r="CX265" s="57"/>
      <c r="CY265" s="57"/>
      <c r="CZ265" s="57"/>
      <c r="DA265" s="67"/>
      <c r="DB265" s="23"/>
      <c r="DC265" s="23"/>
      <c r="DD265" s="57"/>
      <c r="DE265" s="57"/>
      <c r="DF265" s="57"/>
      <c r="DG265" s="57"/>
      <c r="DH265" s="57"/>
      <c r="DI265" s="57"/>
      <c r="DJ265" s="67"/>
      <c r="DK265" s="23" t="s">
        <v>849</v>
      </c>
      <c r="DL265" s="55">
        <v>0</v>
      </c>
      <c r="DM265" s="55">
        <v>0</v>
      </c>
      <c r="DN265" s="55">
        <v>0</v>
      </c>
      <c r="DO265" s="59">
        <v>0</v>
      </c>
      <c r="DP265" s="23" t="s">
        <v>849</v>
      </c>
      <c r="DQ265" s="57"/>
      <c r="DR265" s="57"/>
      <c r="DS265" s="57"/>
      <c r="DT265" s="23" t="s">
        <v>854</v>
      </c>
      <c r="DU265" s="57"/>
      <c r="DV265" s="23" t="s">
        <v>849</v>
      </c>
      <c r="DW265" s="23" t="s">
        <v>854</v>
      </c>
      <c r="DX265" s="57"/>
      <c r="DY265" s="23" t="s">
        <v>849</v>
      </c>
      <c r="DZ265" s="23" t="s">
        <v>854</v>
      </c>
      <c r="EA265" s="56"/>
      <c r="EB265" s="57"/>
      <c r="EC265" s="57"/>
      <c r="ED265" s="23"/>
      <c r="EE265" s="57"/>
      <c r="EF265" s="57"/>
      <c r="EG265" s="57"/>
      <c r="EH265" s="23">
        <v>3277</v>
      </c>
      <c r="EI265" s="23" t="s">
        <v>424</v>
      </c>
      <c r="EJ265" s="23" t="s">
        <v>848</v>
      </c>
      <c r="EK265" s="23" t="s">
        <v>603</v>
      </c>
    </row>
    <row r="266" spans="2:141" s="127" customFormat="1">
      <c r="B266" s="132" t="s">
        <v>1418</v>
      </c>
      <c r="C266" s="23" t="s">
        <v>1419</v>
      </c>
      <c r="D266" s="23" t="s">
        <v>155</v>
      </c>
      <c r="E266" s="23" t="s">
        <v>846</v>
      </c>
      <c r="F266" s="23" t="s">
        <v>847</v>
      </c>
      <c r="G266" s="23"/>
      <c r="H266" s="23" t="s">
        <v>848</v>
      </c>
      <c r="I266" s="58">
        <v>0.97040000000000004</v>
      </c>
      <c r="J266" s="58">
        <v>2.9600000000000001E-2</v>
      </c>
      <c r="K266" s="58">
        <v>0</v>
      </c>
      <c r="L266" s="58">
        <v>0</v>
      </c>
      <c r="M266" s="176"/>
      <c r="N266" s="23" t="s">
        <v>849</v>
      </c>
      <c r="O266" s="23" t="s">
        <v>850</v>
      </c>
      <c r="P266" s="23" t="s">
        <v>851</v>
      </c>
      <c r="Q266" s="56" t="s">
        <v>848</v>
      </c>
      <c r="R266" s="133" t="s">
        <v>848</v>
      </c>
      <c r="S266" s="133" t="s">
        <v>848</v>
      </c>
      <c r="T266" s="133" t="s">
        <v>848</v>
      </c>
      <c r="U266" s="133" t="s">
        <v>848</v>
      </c>
      <c r="V266" s="133" t="s">
        <v>848</v>
      </c>
      <c r="W266" s="55">
        <v>0</v>
      </c>
      <c r="X266" s="55">
        <v>0.87132934846153876</v>
      </c>
      <c r="Y266" s="55">
        <v>0.90905243570393124</v>
      </c>
      <c r="Z266" s="55">
        <v>0.98153993667950912</v>
      </c>
      <c r="AA266" s="55">
        <v>1.0562464427869924</v>
      </c>
      <c r="AB266" s="55">
        <v>1.125775270253363</v>
      </c>
      <c r="AC266" s="55">
        <v>1.1990024396062429</v>
      </c>
      <c r="AD266" s="59">
        <f t="shared" si="18"/>
        <v>6.1429458734915778</v>
      </c>
      <c r="AE266" s="55">
        <v>0</v>
      </c>
      <c r="AF266" s="55"/>
      <c r="AG266" s="55"/>
      <c r="AH266" s="55"/>
      <c r="AI266" s="59">
        <f t="shared" si="19"/>
        <v>6.1429458734915778</v>
      </c>
      <c r="AJ266" s="55">
        <v>0</v>
      </c>
      <c r="AK266" s="55">
        <v>0</v>
      </c>
      <c r="AL266" s="55">
        <v>0.95522179957988895</v>
      </c>
      <c r="AM266" s="55">
        <v>1.0165084410164322</v>
      </c>
      <c r="AN266" s="55">
        <v>1.1195157325088541</v>
      </c>
      <c r="AO266" s="55">
        <v>1.2288182632577969</v>
      </c>
      <c r="AP266" s="55">
        <v>1.335900997627405</v>
      </c>
      <c r="AQ266" s="55">
        <v>1.4512519234540762</v>
      </c>
      <c r="AR266" s="59">
        <f t="shared" si="20"/>
        <v>7.1072171574444534</v>
      </c>
      <c r="AS266" s="55">
        <v>0</v>
      </c>
      <c r="AT266" s="55"/>
      <c r="AU266" s="55"/>
      <c r="AV266" s="55"/>
      <c r="AW266" s="59">
        <f t="shared" si="21"/>
        <v>7.1072171574444534</v>
      </c>
      <c r="AX266" s="55"/>
      <c r="AY266" s="55"/>
      <c r="AZ266" s="55"/>
      <c r="BA266" s="55"/>
      <c r="BB266" s="55"/>
      <c r="BC266" s="55"/>
      <c r="BD266" s="55"/>
      <c r="BE266" s="55"/>
      <c r="BF266" s="59">
        <f t="shared" si="22"/>
        <v>0</v>
      </c>
      <c r="BG266" s="55"/>
      <c r="BH266" s="55"/>
      <c r="BI266" s="55"/>
      <c r="BJ266" s="55"/>
      <c r="BK266" s="59">
        <f t="shared" si="23"/>
        <v>0</v>
      </c>
      <c r="BL266" s="55"/>
      <c r="BM266" s="23" t="s">
        <v>864</v>
      </c>
      <c r="BN266" s="23" t="s">
        <v>260</v>
      </c>
      <c r="BO266" s="23" t="s">
        <v>571</v>
      </c>
      <c r="BP266" s="23" t="s">
        <v>403</v>
      </c>
      <c r="BQ266" s="23" t="s">
        <v>425</v>
      </c>
      <c r="BR266" s="23"/>
      <c r="BS266" s="57"/>
      <c r="BT266" s="135" t="s">
        <v>154</v>
      </c>
      <c r="BU266" s="58">
        <v>0.97040000000000004</v>
      </c>
      <c r="BV266" s="57">
        <v>0</v>
      </c>
      <c r="BW266" s="57">
        <v>0</v>
      </c>
      <c r="BX266" s="57">
        <v>0</v>
      </c>
      <c r="BY266" s="57">
        <v>0</v>
      </c>
      <c r="BZ266" s="57">
        <v>0</v>
      </c>
      <c r="CA266" s="57">
        <v>0</v>
      </c>
      <c r="CB266" s="67">
        <v>0</v>
      </c>
      <c r="CC266" s="134"/>
      <c r="CD266" s="134"/>
      <c r="CE266" s="57"/>
      <c r="CF266" s="57"/>
      <c r="CG266" s="57"/>
      <c r="CH266" s="57"/>
      <c r="CI266" s="57"/>
      <c r="CJ266" s="57"/>
      <c r="CK266" s="67"/>
      <c r="CL266" s="23"/>
      <c r="CM266" s="23"/>
      <c r="CN266" s="23"/>
      <c r="CO266" s="23"/>
      <c r="CP266" s="23"/>
      <c r="CQ266" s="23"/>
      <c r="CR266" s="57"/>
      <c r="CS266" s="134"/>
      <c r="CT266" s="58"/>
      <c r="CU266" s="57"/>
      <c r="CV266" s="57"/>
      <c r="CW266" s="57"/>
      <c r="CX266" s="57"/>
      <c r="CY266" s="57"/>
      <c r="CZ266" s="57"/>
      <c r="DA266" s="67"/>
      <c r="DB266" s="23"/>
      <c r="DC266" s="23"/>
      <c r="DD266" s="57"/>
      <c r="DE266" s="57"/>
      <c r="DF266" s="57"/>
      <c r="DG266" s="57"/>
      <c r="DH266" s="57"/>
      <c r="DI266" s="57"/>
      <c r="DJ266" s="67"/>
      <c r="DK266" s="23" t="s">
        <v>849</v>
      </c>
      <c r="DL266" s="55">
        <v>0</v>
      </c>
      <c r="DM266" s="55">
        <v>0</v>
      </c>
      <c r="DN266" s="55">
        <v>0</v>
      </c>
      <c r="DO266" s="59">
        <v>0</v>
      </c>
      <c r="DP266" s="23" t="s">
        <v>849</v>
      </c>
      <c r="DQ266" s="57"/>
      <c r="DR266" s="57"/>
      <c r="DS266" s="57"/>
      <c r="DT266" s="23" t="s">
        <v>854</v>
      </c>
      <c r="DU266" s="57"/>
      <c r="DV266" s="23" t="s">
        <v>849</v>
      </c>
      <c r="DW266" s="23" t="s">
        <v>854</v>
      </c>
      <c r="DX266" s="57"/>
      <c r="DY266" s="23" t="s">
        <v>849</v>
      </c>
      <c r="DZ266" s="23" t="s">
        <v>854</v>
      </c>
      <c r="EA266" s="56"/>
      <c r="EB266" s="57"/>
      <c r="EC266" s="57"/>
      <c r="ED266" s="23"/>
      <c r="EE266" s="57"/>
      <c r="EF266" s="57"/>
      <c r="EG266" s="57"/>
      <c r="EH266" s="23">
        <v>3278</v>
      </c>
      <c r="EI266" s="23" t="s">
        <v>424</v>
      </c>
      <c r="EJ266" s="23" t="s">
        <v>1420</v>
      </c>
      <c r="EK266" s="23" t="s">
        <v>603</v>
      </c>
    </row>
    <row r="267" spans="2:141" s="127" customFormat="1">
      <c r="B267" s="132" t="s">
        <v>1421</v>
      </c>
      <c r="C267" s="23" t="s">
        <v>1422</v>
      </c>
      <c r="D267" s="23" t="s">
        <v>159</v>
      </c>
      <c r="E267" s="23" t="s">
        <v>846</v>
      </c>
      <c r="F267" s="23" t="s">
        <v>847</v>
      </c>
      <c r="G267" s="23"/>
      <c r="H267" s="23" t="s">
        <v>848</v>
      </c>
      <c r="I267" s="58">
        <v>0</v>
      </c>
      <c r="J267" s="58">
        <v>0</v>
      </c>
      <c r="K267" s="58">
        <v>1</v>
      </c>
      <c r="L267" s="58">
        <v>0</v>
      </c>
      <c r="M267" s="176"/>
      <c r="N267" s="23" t="s">
        <v>849</v>
      </c>
      <c r="O267" s="23" t="s">
        <v>850</v>
      </c>
      <c r="P267" s="23" t="s">
        <v>851</v>
      </c>
      <c r="Q267" s="56" t="s">
        <v>848</v>
      </c>
      <c r="R267" s="133" t="s">
        <v>848</v>
      </c>
      <c r="S267" s="133" t="s">
        <v>848</v>
      </c>
      <c r="T267" s="133" t="s">
        <v>848</v>
      </c>
      <c r="U267" s="133" t="s">
        <v>848</v>
      </c>
      <c r="V267" s="133" t="s">
        <v>848</v>
      </c>
      <c r="W267" s="55">
        <v>0</v>
      </c>
      <c r="X267" s="55">
        <v>2.6932790160946167</v>
      </c>
      <c r="Y267" s="55">
        <v>2.8098810787608515</v>
      </c>
      <c r="Z267" s="55">
        <v>3.0339399442763626</v>
      </c>
      <c r="AA267" s="55">
        <v>3.264857754654594</v>
      </c>
      <c r="AB267" s="55">
        <v>3.479771360353145</v>
      </c>
      <c r="AC267" s="55">
        <v>3.7061165408228969</v>
      </c>
      <c r="AD267" s="59">
        <f t="shared" si="18"/>
        <v>18.987845694962466</v>
      </c>
      <c r="AE267" s="55">
        <v>0</v>
      </c>
      <c r="AF267" s="55"/>
      <c r="AG267" s="55"/>
      <c r="AH267" s="55"/>
      <c r="AI267" s="59">
        <f t="shared" si="19"/>
        <v>18.987845694962466</v>
      </c>
      <c r="AJ267" s="55">
        <v>0</v>
      </c>
      <c r="AK267" s="55">
        <v>0</v>
      </c>
      <c r="AL267" s="55">
        <v>2.9525905825014371</v>
      </c>
      <c r="AM267" s="55">
        <v>3.1420275911817921</v>
      </c>
      <c r="AN267" s="55">
        <v>3.4604231291848682</v>
      </c>
      <c r="AO267" s="55">
        <v>3.7982772517298509</v>
      </c>
      <c r="AP267" s="55">
        <v>4.1292699836663083</v>
      </c>
      <c r="AQ267" s="55">
        <v>4.4858196953965503</v>
      </c>
      <c r="AR267" s="59">
        <f t="shared" si="20"/>
        <v>21.968408233660806</v>
      </c>
      <c r="AS267" s="55">
        <v>0</v>
      </c>
      <c r="AT267" s="55"/>
      <c r="AU267" s="55"/>
      <c r="AV267" s="55"/>
      <c r="AW267" s="59">
        <f t="shared" si="21"/>
        <v>21.968408233660806</v>
      </c>
      <c r="AX267" s="55"/>
      <c r="AY267" s="55"/>
      <c r="AZ267" s="55"/>
      <c r="BA267" s="55"/>
      <c r="BB267" s="55"/>
      <c r="BC267" s="55"/>
      <c r="BD267" s="55"/>
      <c r="BE267" s="55"/>
      <c r="BF267" s="59">
        <f t="shared" si="22"/>
        <v>0</v>
      </c>
      <c r="BG267" s="55"/>
      <c r="BH267" s="55"/>
      <c r="BI267" s="55"/>
      <c r="BJ267" s="55"/>
      <c r="BK267" s="59">
        <f t="shared" si="23"/>
        <v>0</v>
      </c>
      <c r="BL267" s="55"/>
      <c r="BM267" s="23" t="s">
        <v>852</v>
      </c>
      <c r="BN267" s="23" t="s">
        <v>302</v>
      </c>
      <c r="BO267" s="23" t="s">
        <v>302</v>
      </c>
      <c r="BP267" s="23" t="s">
        <v>853</v>
      </c>
      <c r="BQ267" s="23" t="s">
        <v>853</v>
      </c>
      <c r="BR267" s="23"/>
      <c r="BS267" s="57"/>
      <c r="BT267" s="135" t="s">
        <v>154</v>
      </c>
      <c r="BU267" s="58">
        <v>1</v>
      </c>
      <c r="BV267" s="57">
        <v>3</v>
      </c>
      <c r="BW267" s="57">
        <v>3</v>
      </c>
      <c r="BX267" s="57">
        <v>3</v>
      </c>
      <c r="BY267" s="57">
        <v>3</v>
      </c>
      <c r="BZ267" s="57">
        <v>4</v>
      </c>
      <c r="CA267" s="57">
        <v>4</v>
      </c>
      <c r="CB267" s="67">
        <v>20</v>
      </c>
      <c r="CC267" s="134"/>
      <c r="CD267" s="134"/>
      <c r="CE267" s="57"/>
      <c r="CF267" s="57"/>
      <c r="CG267" s="57"/>
      <c r="CH267" s="57"/>
      <c r="CI267" s="57"/>
      <c r="CJ267" s="57"/>
      <c r="CK267" s="67"/>
      <c r="CL267" s="23"/>
      <c r="CM267" s="23"/>
      <c r="CN267" s="23"/>
      <c r="CO267" s="23"/>
      <c r="CP267" s="23"/>
      <c r="CQ267" s="23"/>
      <c r="CR267" s="57"/>
      <c r="CS267" s="134"/>
      <c r="CT267" s="58"/>
      <c r="CU267" s="57"/>
      <c r="CV267" s="57"/>
      <c r="CW267" s="57"/>
      <c r="CX267" s="57"/>
      <c r="CY267" s="57"/>
      <c r="CZ267" s="57"/>
      <c r="DA267" s="67"/>
      <c r="DB267" s="23"/>
      <c r="DC267" s="23"/>
      <c r="DD267" s="57"/>
      <c r="DE267" s="57"/>
      <c r="DF267" s="57"/>
      <c r="DG267" s="57"/>
      <c r="DH267" s="57"/>
      <c r="DI267" s="57"/>
      <c r="DJ267" s="67"/>
      <c r="DK267" s="23" t="s">
        <v>849</v>
      </c>
      <c r="DL267" s="55">
        <v>0</v>
      </c>
      <c r="DM267" s="55">
        <v>0</v>
      </c>
      <c r="DN267" s="55">
        <v>0</v>
      </c>
      <c r="DO267" s="59">
        <v>0</v>
      </c>
      <c r="DP267" s="23" t="s">
        <v>849</v>
      </c>
      <c r="DQ267" s="57"/>
      <c r="DR267" s="57"/>
      <c r="DS267" s="57"/>
      <c r="DT267" s="23" t="s">
        <v>854</v>
      </c>
      <c r="DU267" s="57"/>
      <c r="DV267" s="23" t="s">
        <v>849</v>
      </c>
      <c r="DW267" s="23" t="s">
        <v>854</v>
      </c>
      <c r="DX267" s="57"/>
      <c r="DY267" s="23" t="s">
        <v>849</v>
      </c>
      <c r="DZ267" s="23" t="s">
        <v>854</v>
      </c>
      <c r="EA267" s="56"/>
      <c r="EB267" s="57"/>
      <c r="EC267" s="57"/>
      <c r="ED267" s="23"/>
      <c r="EE267" s="57"/>
      <c r="EF267" s="57"/>
      <c r="EG267" s="57"/>
      <c r="EH267" s="23" t="s">
        <v>1423</v>
      </c>
      <c r="EI267" s="23"/>
      <c r="EJ267" s="23" t="s">
        <v>1424</v>
      </c>
      <c r="EK267" s="23"/>
    </row>
    <row r="268" spans="2:141" s="127" customFormat="1">
      <c r="B268" s="132" t="s">
        <v>1425</v>
      </c>
      <c r="C268" s="23" t="s">
        <v>1426</v>
      </c>
      <c r="D268" s="23" t="s">
        <v>155</v>
      </c>
      <c r="E268" s="23" t="s">
        <v>846</v>
      </c>
      <c r="F268" s="23" t="s">
        <v>847</v>
      </c>
      <c r="G268" s="23"/>
      <c r="H268" s="23" t="s">
        <v>848</v>
      </c>
      <c r="I268" s="58">
        <v>1</v>
      </c>
      <c r="J268" s="58">
        <v>0</v>
      </c>
      <c r="K268" s="58">
        <v>0</v>
      </c>
      <c r="L268" s="58">
        <v>0</v>
      </c>
      <c r="M268" s="176"/>
      <c r="N268" s="23" t="s">
        <v>849</v>
      </c>
      <c r="O268" s="23" t="s">
        <v>850</v>
      </c>
      <c r="P268" s="23" t="s">
        <v>851</v>
      </c>
      <c r="Q268" s="56" t="s">
        <v>848</v>
      </c>
      <c r="R268" s="133" t="s">
        <v>848</v>
      </c>
      <c r="S268" s="133" t="s">
        <v>848</v>
      </c>
      <c r="T268" s="133" t="s">
        <v>848</v>
      </c>
      <c r="U268" s="133" t="s">
        <v>848</v>
      </c>
      <c r="V268" s="133" t="s">
        <v>848</v>
      </c>
      <c r="W268" s="55">
        <v>0</v>
      </c>
      <c r="X268" s="55">
        <v>1.7597367521529224</v>
      </c>
      <c r="Y268" s="55">
        <v>1.8359222991476587</v>
      </c>
      <c r="Z268" s="55">
        <v>1.9823180561179363</v>
      </c>
      <c r="AA268" s="55">
        <v>2.1331953158526096</v>
      </c>
      <c r="AB268" s="55">
        <v>2.2736157358036926</v>
      </c>
      <c r="AC268" s="55">
        <v>2.4215053270287679</v>
      </c>
      <c r="AD268" s="59">
        <f t="shared" si="18"/>
        <v>12.406293486103587</v>
      </c>
      <c r="AE268" s="55">
        <v>0</v>
      </c>
      <c r="AF268" s="55"/>
      <c r="AG268" s="55"/>
      <c r="AH268" s="55"/>
      <c r="AI268" s="59">
        <f t="shared" si="19"/>
        <v>12.406293486103587</v>
      </c>
      <c r="AJ268" s="55">
        <v>0</v>
      </c>
      <c r="AK268" s="55">
        <v>0</v>
      </c>
      <c r="AL268" s="55">
        <v>1.9291659464315427</v>
      </c>
      <c r="AM268" s="55">
        <v>2.0529404474767858</v>
      </c>
      <c r="AN268" s="55">
        <v>2.2609739733748824</v>
      </c>
      <c r="AO268" s="55">
        <v>2.4817213644754457</v>
      </c>
      <c r="AP268" s="55">
        <v>2.6979856548083063</v>
      </c>
      <c r="AQ268" s="55">
        <v>2.930948384607853</v>
      </c>
      <c r="AR268" s="59">
        <f t="shared" si="20"/>
        <v>14.353735771174815</v>
      </c>
      <c r="AS268" s="55">
        <v>0</v>
      </c>
      <c r="AT268" s="55"/>
      <c r="AU268" s="55"/>
      <c r="AV268" s="55"/>
      <c r="AW268" s="59">
        <f t="shared" si="21"/>
        <v>14.353735771174815</v>
      </c>
      <c r="AX268" s="55"/>
      <c r="AY268" s="55"/>
      <c r="AZ268" s="55"/>
      <c r="BA268" s="55"/>
      <c r="BB268" s="55"/>
      <c r="BC268" s="55"/>
      <c r="BD268" s="55"/>
      <c r="BE268" s="55"/>
      <c r="BF268" s="59">
        <f t="shared" si="22"/>
        <v>0</v>
      </c>
      <c r="BG268" s="55"/>
      <c r="BH268" s="55"/>
      <c r="BI268" s="55"/>
      <c r="BJ268" s="55"/>
      <c r="BK268" s="59">
        <f t="shared" si="23"/>
        <v>0</v>
      </c>
      <c r="BL268" s="55"/>
      <c r="BM268" s="23" t="s">
        <v>864</v>
      </c>
      <c r="BN268" s="23" t="s">
        <v>270</v>
      </c>
      <c r="BO268" s="23" t="s">
        <v>571</v>
      </c>
      <c r="BP268" s="23" t="s">
        <v>403</v>
      </c>
      <c r="BQ268" s="23" t="s">
        <v>412</v>
      </c>
      <c r="BR268" s="23"/>
      <c r="BS268" s="57"/>
      <c r="BT268" s="135" t="s">
        <v>1236</v>
      </c>
      <c r="BU268" s="58">
        <v>1</v>
      </c>
      <c r="BV268" s="57">
        <v>3.665</v>
      </c>
      <c r="BW268" s="57">
        <v>3.8250000000000002</v>
      </c>
      <c r="BX268" s="57">
        <v>4.13</v>
      </c>
      <c r="BY268" s="57">
        <v>4.444</v>
      </c>
      <c r="BZ268" s="57">
        <v>4.7360000000000007</v>
      </c>
      <c r="CA268" s="57">
        <v>5.0449999999999999</v>
      </c>
      <c r="CB268" s="67">
        <v>25.844999999999999</v>
      </c>
      <c r="CC268" s="134"/>
      <c r="CD268" s="134"/>
      <c r="CE268" s="57"/>
      <c r="CF268" s="57"/>
      <c r="CG268" s="57"/>
      <c r="CH268" s="57"/>
      <c r="CI268" s="57"/>
      <c r="CJ268" s="57"/>
      <c r="CK268" s="67"/>
      <c r="CL268" s="23"/>
      <c r="CM268" s="23"/>
      <c r="CN268" s="23"/>
      <c r="CO268" s="23"/>
      <c r="CP268" s="23"/>
      <c r="CQ268" s="23"/>
      <c r="CR268" s="57"/>
      <c r="CS268" s="134"/>
      <c r="CT268" s="58"/>
      <c r="CU268" s="57"/>
      <c r="CV268" s="57"/>
      <c r="CW268" s="57"/>
      <c r="CX268" s="57"/>
      <c r="CY268" s="57"/>
      <c r="CZ268" s="57"/>
      <c r="DA268" s="67"/>
      <c r="DB268" s="23"/>
      <c r="DC268" s="23"/>
      <c r="DD268" s="57"/>
      <c r="DE268" s="57"/>
      <c r="DF268" s="57"/>
      <c r="DG268" s="57"/>
      <c r="DH268" s="57"/>
      <c r="DI268" s="57"/>
      <c r="DJ268" s="67"/>
      <c r="DK268" s="23" t="s">
        <v>849</v>
      </c>
      <c r="DL268" s="55">
        <v>0</v>
      </c>
      <c r="DM268" s="55">
        <v>0</v>
      </c>
      <c r="DN268" s="55">
        <v>0</v>
      </c>
      <c r="DO268" s="59">
        <v>0</v>
      </c>
      <c r="DP268" s="23" t="s">
        <v>849</v>
      </c>
      <c r="DQ268" s="57"/>
      <c r="DR268" s="57"/>
      <c r="DS268" s="57"/>
      <c r="DT268" s="23" t="s">
        <v>854</v>
      </c>
      <c r="DU268" s="57"/>
      <c r="DV268" s="23" t="s">
        <v>849</v>
      </c>
      <c r="DW268" s="23" t="s">
        <v>854</v>
      </c>
      <c r="DX268" s="57"/>
      <c r="DY268" s="23" t="s">
        <v>849</v>
      </c>
      <c r="DZ268" s="23" t="s">
        <v>854</v>
      </c>
      <c r="EA268" s="56"/>
      <c r="EB268" s="57"/>
      <c r="EC268" s="57"/>
      <c r="ED268" s="23"/>
      <c r="EE268" s="57"/>
      <c r="EF268" s="57"/>
      <c r="EG268" s="57"/>
      <c r="EH268" s="23">
        <v>619</v>
      </c>
      <c r="EI268" s="23" t="s">
        <v>410</v>
      </c>
      <c r="EJ268" s="23" t="s">
        <v>1427</v>
      </c>
      <c r="EK268" s="23" t="s">
        <v>411</v>
      </c>
    </row>
    <row r="269" spans="2:141" s="127" customFormat="1">
      <c r="B269" s="132" t="s">
        <v>1428</v>
      </c>
      <c r="C269" s="23" t="s">
        <v>1429</v>
      </c>
      <c r="D269" s="23" t="s">
        <v>155</v>
      </c>
      <c r="E269" s="23" t="s">
        <v>846</v>
      </c>
      <c r="F269" s="23" t="s">
        <v>847</v>
      </c>
      <c r="G269" s="23"/>
      <c r="H269" s="23" t="s">
        <v>848</v>
      </c>
      <c r="I269" s="58">
        <v>7.8725358601968679E-2</v>
      </c>
      <c r="J269" s="58">
        <v>0.92127464139803139</v>
      </c>
      <c r="K269" s="58">
        <v>0</v>
      </c>
      <c r="L269" s="58">
        <v>0</v>
      </c>
      <c r="M269" s="176"/>
      <c r="N269" s="23" t="s">
        <v>849</v>
      </c>
      <c r="O269" s="23" t="s">
        <v>850</v>
      </c>
      <c r="P269" s="23" t="s">
        <v>851</v>
      </c>
      <c r="Q269" s="56" t="s">
        <v>848</v>
      </c>
      <c r="R269" s="133" t="s">
        <v>848</v>
      </c>
      <c r="S269" s="133" t="s">
        <v>848</v>
      </c>
      <c r="T269" s="133" t="s">
        <v>848</v>
      </c>
      <c r="U269" s="133" t="s">
        <v>848</v>
      </c>
      <c r="V269" s="133" t="s">
        <v>848</v>
      </c>
      <c r="W269" s="55">
        <v>0</v>
      </c>
      <c r="X269" s="55">
        <v>36.338699732812586</v>
      </c>
      <c r="Y269" s="55">
        <v>37.91193715757781</v>
      </c>
      <c r="Z269" s="55">
        <v>40.935020836538449</v>
      </c>
      <c r="AA269" s="55">
        <v>44.050647893426458</v>
      </c>
      <c r="AB269" s="55">
        <v>46.950340401817279</v>
      </c>
      <c r="AC269" s="55">
        <v>50.004271873420372</v>
      </c>
      <c r="AD269" s="59">
        <f t="shared" si="18"/>
        <v>256.19091789559292</v>
      </c>
      <c r="AE269" s="55">
        <v>0</v>
      </c>
      <c r="AF269" s="55"/>
      <c r="AG269" s="55"/>
      <c r="AH269" s="55"/>
      <c r="AI269" s="59">
        <f t="shared" si="19"/>
        <v>256.19091789559292</v>
      </c>
      <c r="AJ269" s="55">
        <v>0</v>
      </c>
      <c r="AK269" s="55">
        <v>0</v>
      </c>
      <c r="AL269" s="55">
        <v>39.83742566970664</v>
      </c>
      <c r="AM269" s="55">
        <v>42.393378668107687</v>
      </c>
      <c r="AN269" s="55">
        <v>46.689287032083385</v>
      </c>
      <c r="AO269" s="55">
        <v>51.24773769363329</v>
      </c>
      <c r="AP269" s="55">
        <v>55.713611978364206</v>
      </c>
      <c r="AQ269" s="55">
        <v>60.524310326719394</v>
      </c>
      <c r="AR269" s="59">
        <f t="shared" si="20"/>
        <v>296.40575136861463</v>
      </c>
      <c r="AS269" s="55">
        <v>0</v>
      </c>
      <c r="AT269" s="55"/>
      <c r="AU269" s="55"/>
      <c r="AV269" s="55"/>
      <c r="AW269" s="59">
        <f t="shared" si="21"/>
        <v>296.40575136861463</v>
      </c>
      <c r="AX269" s="55"/>
      <c r="AY269" s="55"/>
      <c r="AZ269" s="55"/>
      <c r="BA269" s="55"/>
      <c r="BB269" s="55"/>
      <c r="BC269" s="55"/>
      <c r="BD269" s="55"/>
      <c r="BE269" s="55"/>
      <c r="BF269" s="59">
        <f t="shared" si="22"/>
        <v>0</v>
      </c>
      <c r="BG269" s="55"/>
      <c r="BH269" s="55"/>
      <c r="BI269" s="55"/>
      <c r="BJ269" s="55"/>
      <c r="BK269" s="59">
        <f t="shared" si="23"/>
        <v>0</v>
      </c>
      <c r="BL269" s="55"/>
      <c r="BM269" s="23" t="s">
        <v>864</v>
      </c>
      <c r="BN269" s="23" t="s">
        <v>270</v>
      </c>
      <c r="BO269" s="23" t="s">
        <v>571</v>
      </c>
      <c r="BP269" s="23" t="s">
        <v>403</v>
      </c>
      <c r="BQ269" s="23" t="s">
        <v>412</v>
      </c>
      <c r="BR269" s="23"/>
      <c r="BS269" s="57"/>
      <c r="BT269" s="135" t="s">
        <v>1236</v>
      </c>
      <c r="BU269" s="58">
        <v>7.8725358601968679E-2</v>
      </c>
      <c r="BV269" s="57">
        <v>1.5969999999999998</v>
      </c>
      <c r="BW269" s="57">
        <v>1.6659999999999997</v>
      </c>
      <c r="BX269" s="57">
        <v>1.8009999999999999</v>
      </c>
      <c r="BY269" s="57">
        <v>1.9369999999999998</v>
      </c>
      <c r="BZ269" s="57">
        <v>2.0640000000000001</v>
      </c>
      <c r="CA269" s="57">
        <v>2.1989999999999998</v>
      </c>
      <c r="CB269" s="67">
        <v>11.263999999999999</v>
      </c>
      <c r="CC269" s="134"/>
      <c r="CD269" s="134"/>
      <c r="CE269" s="57"/>
      <c r="CF269" s="57"/>
      <c r="CG269" s="57"/>
      <c r="CH269" s="57"/>
      <c r="CI269" s="57"/>
      <c r="CJ269" s="57"/>
      <c r="CK269" s="67"/>
      <c r="CL269" s="23"/>
      <c r="CM269" s="23"/>
      <c r="CN269" s="23"/>
      <c r="CO269" s="23"/>
      <c r="CP269" s="23"/>
      <c r="CQ269" s="23"/>
      <c r="CR269" s="57"/>
      <c r="CS269" s="134"/>
      <c r="CT269" s="58"/>
      <c r="CU269" s="57"/>
      <c r="CV269" s="57"/>
      <c r="CW269" s="57"/>
      <c r="CX269" s="57"/>
      <c r="CY269" s="57"/>
      <c r="CZ269" s="57"/>
      <c r="DA269" s="67"/>
      <c r="DB269" s="23"/>
      <c r="DC269" s="23"/>
      <c r="DD269" s="57"/>
      <c r="DE269" s="57"/>
      <c r="DF269" s="57"/>
      <c r="DG269" s="57"/>
      <c r="DH269" s="57"/>
      <c r="DI269" s="57"/>
      <c r="DJ269" s="67"/>
      <c r="DK269" s="23" t="s">
        <v>849</v>
      </c>
      <c r="DL269" s="55">
        <v>0</v>
      </c>
      <c r="DM269" s="55">
        <v>0</v>
      </c>
      <c r="DN269" s="55">
        <v>0</v>
      </c>
      <c r="DO269" s="59">
        <v>0</v>
      </c>
      <c r="DP269" s="23" t="s">
        <v>849</v>
      </c>
      <c r="DQ269" s="57"/>
      <c r="DR269" s="57"/>
      <c r="DS269" s="57"/>
      <c r="DT269" s="23" t="s">
        <v>854</v>
      </c>
      <c r="DU269" s="57"/>
      <c r="DV269" s="23" t="s">
        <v>849</v>
      </c>
      <c r="DW269" s="23" t="s">
        <v>854</v>
      </c>
      <c r="DX269" s="57"/>
      <c r="DY269" s="23" t="s">
        <v>849</v>
      </c>
      <c r="DZ269" s="23" t="s">
        <v>854</v>
      </c>
      <c r="EA269" s="56"/>
      <c r="EB269" s="57"/>
      <c r="EC269" s="57"/>
      <c r="ED269" s="23"/>
      <c r="EE269" s="57"/>
      <c r="EF269" s="57"/>
      <c r="EG269" s="57"/>
      <c r="EH269" s="23">
        <v>575</v>
      </c>
      <c r="EI269" s="23" t="s">
        <v>415</v>
      </c>
      <c r="EJ269" s="23" t="s">
        <v>1427</v>
      </c>
      <c r="EK269" s="23" t="s">
        <v>416</v>
      </c>
    </row>
    <row r="270" spans="2:141" s="127" customFormat="1">
      <c r="B270" s="132" t="s">
        <v>1430</v>
      </c>
      <c r="C270" s="23" t="s">
        <v>1431</v>
      </c>
      <c r="D270" s="23" t="s">
        <v>155</v>
      </c>
      <c r="E270" s="23" t="s">
        <v>846</v>
      </c>
      <c r="F270" s="23" t="s">
        <v>847</v>
      </c>
      <c r="G270" s="23"/>
      <c r="H270" s="23" t="s">
        <v>848</v>
      </c>
      <c r="I270" s="58">
        <v>0</v>
      </c>
      <c r="J270" s="58">
        <v>1</v>
      </c>
      <c r="K270" s="58">
        <v>0</v>
      </c>
      <c r="L270" s="58">
        <v>0</v>
      </c>
      <c r="M270" s="176"/>
      <c r="N270" s="23" t="s">
        <v>849</v>
      </c>
      <c r="O270" s="23" t="s">
        <v>850</v>
      </c>
      <c r="P270" s="23" t="s">
        <v>851</v>
      </c>
      <c r="Q270" s="56" t="s">
        <v>848</v>
      </c>
      <c r="R270" s="133" t="s">
        <v>848</v>
      </c>
      <c r="S270" s="133" t="s">
        <v>848</v>
      </c>
      <c r="T270" s="133" t="s">
        <v>848</v>
      </c>
      <c r="U270" s="133" t="s">
        <v>848</v>
      </c>
      <c r="V270" s="133" t="s">
        <v>848</v>
      </c>
      <c r="W270" s="55">
        <v>0</v>
      </c>
      <c r="X270" s="55">
        <v>1.7597367521529237</v>
      </c>
      <c r="Y270" s="55">
        <v>1.8359222991476698</v>
      </c>
      <c r="Z270" s="55">
        <v>1.9823180561179403</v>
      </c>
      <c r="AA270" s="55">
        <v>2.1331953158526242</v>
      </c>
      <c r="AB270" s="55">
        <v>2.2736157358037046</v>
      </c>
      <c r="AC270" s="55">
        <v>2.4215053270287683</v>
      </c>
      <c r="AD270" s="59">
        <f t="shared" si="18"/>
        <v>12.406293486103632</v>
      </c>
      <c r="AE270" s="55">
        <v>0</v>
      </c>
      <c r="AF270" s="55"/>
      <c r="AG270" s="55"/>
      <c r="AH270" s="55"/>
      <c r="AI270" s="59">
        <f t="shared" si="19"/>
        <v>12.406293486103632</v>
      </c>
      <c r="AJ270" s="55">
        <v>0</v>
      </c>
      <c r="AK270" s="55">
        <v>0</v>
      </c>
      <c r="AL270" s="55">
        <v>1.9291659464315476</v>
      </c>
      <c r="AM270" s="55">
        <v>2.0529404474767992</v>
      </c>
      <c r="AN270" s="55">
        <v>2.2609739733748917</v>
      </c>
      <c r="AO270" s="55">
        <v>2.4817213644754625</v>
      </c>
      <c r="AP270" s="55">
        <v>2.6979856548083081</v>
      </c>
      <c r="AQ270" s="55">
        <v>2.9309483846078681</v>
      </c>
      <c r="AR270" s="59">
        <f t="shared" si="20"/>
        <v>14.353735771174877</v>
      </c>
      <c r="AS270" s="55">
        <v>0</v>
      </c>
      <c r="AT270" s="55"/>
      <c r="AU270" s="55"/>
      <c r="AV270" s="55"/>
      <c r="AW270" s="59">
        <f t="shared" si="21"/>
        <v>14.353735771174877</v>
      </c>
      <c r="AX270" s="55"/>
      <c r="AY270" s="55"/>
      <c r="AZ270" s="55"/>
      <c r="BA270" s="55"/>
      <c r="BB270" s="55"/>
      <c r="BC270" s="55"/>
      <c r="BD270" s="55"/>
      <c r="BE270" s="55"/>
      <c r="BF270" s="59">
        <f t="shared" si="22"/>
        <v>0</v>
      </c>
      <c r="BG270" s="55"/>
      <c r="BH270" s="55"/>
      <c r="BI270" s="55"/>
      <c r="BJ270" s="55"/>
      <c r="BK270" s="59">
        <f t="shared" si="23"/>
        <v>0</v>
      </c>
      <c r="BL270" s="55"/>
      <c r="BM270" s="23" t="s">
        <v>1164</v>
      </c>
      <c r="BN270" s="23" t="s">
        <v>1432</v>
      </c>
      <c r="BO270" s="23" t="s">
        <v>571</v>
      </c>
      <c r="BP270" s="23" t="s">
        <v>403</v>
      </c>
      <c r="BQ270" s="23" t="s">
        <v>412</v>
      </c>
      <c r="BR270" s="23"/>
      <c r="BS270" s="57"/>
      <c r="BT270" s="135" t="s">
        <v>1240</v>
      </c>
      <c r="BU270" s="58" t="s">
        <v>1165</v>
      </c>
      <c r="BV270" s="57">
        <v>0</v>
      </c>
      <c r="BW270" s="57">
        <v>17500</v>
      </c>
      <c r="BX270" s="57">
        <v>0</v>
      </c>
      <c r="BY270" s="57">
        <v>88296</v>
      </c>
      <c r="BZ270" s="57">
        <v>0</v>
      </c>
      <c r="CA270" s="57">
        <v>88296</v>
      </c>
      <c r="CB270" s="67">
        <v>194092</v>
      </c>
      <c r="CC270" s="134"/>
      <c r="CD270" s="134"/>
      <c r="CE270" s="57"/>
      <c r="CF270" s="57"/>
      <c r="CG270" s="57"/>
      <c r="CH270" s="57"/>
      <c r="CI270" s="57"/>
      <c r="CJ270" s="57"/>
      <c r="CK270" s="67"/>
      <c r="CL270" s="23"/>
      <c r="CM270" s="23"/>
      <c r="CN270" s="23"/>
      <c r="CO270" s="23"/>
      <c r="CP270" s="23"/>
      <c r="CQ270" s="23"/>
      <c r="CR270" s="57"/>
      <c r="CS270" s="134"/>
      <c r="CT270" s="58"/>
      <c r="CU270" s="57"/>
      <c r="CV270" s="57"/>
      <c r="CW270" s="57"/>
      <c r="CX270" s="57"/>
      <c r="CY270" s="57"/>
      <c r="CZ270" s="57"/>
      <c r="DA270" s="67"/>
      <c r="DB270" s="23"/>
      <c r="DC270" s="23"/>
      <c r="DD270" s="57"/>
      <c r="DE270" s="57"/>
      <c r="DF270" s="57"/>
      <c r="DG270" s="57"/>
      <c r="DH270" s="57"/>
      <c r="DI270" s="57"/>
      <c r="DJ270" s="67"/>
      <c r="DK270" s="23" t="s">
        <v>849</v>
      </c>
      <c r="DL270" s="55">
        <v>0</v>
      </c>
      <c r="DM270" s="55">
        <v>0</v>
      </c>
      <c r="DN270" s="55">
        <v>0</v>
      </c>
      <c r="DO270" s="59">
        <v>0</v>
      </c>
      <c r="DP270" s="23" t="s">
        <v>849</v>
      </c>
      <c r="DQ270" s="57"/>
      <c r="DR270" s="57"/>
      <c r="DS270" s="57"/>
      <c r="DT270" s="23" t="s">
        <v>854</v>
      </c>
      <c r="DU270" s="57"/>
      <c r="DV270" s="23" t="s">
        <v>849</v>
      </c>
      <c r="DW270" s="23" t="s">
        <v>854</v>
      </c>
      <c r="DX270" s="57"/>
      <c r="DY270" s="23" t="s">
        <v>849</v>
      </c>
      <c r="DZ270" s="23" t="s">
        <v>854</v>
      </c>
      <c r="EA270" s="56"/>
      <c r="EB270" s="57"/>
      <c r="EC270" s="57"/>
      <c r="ED270" s="23"/>
      <c r="EE270" s="57"/>
      <c r="EF270" s="57"/>
      <c r="EG270" s="57"/>
      <c r="EH270" s="23">
        <v>618</v>
      </c>
      <c r="EI270" s="23" t="s">
        <v>410</v>
      </c>
      <c r="EJ270" s="23"/>
      <c r="EK270" s="23" t="s">
        <v>411</v>
      </c>
    </row>
    <row r="271" spans="2:141" s="127" customFormat="1">
      <c r="B271" s="132" t="s">
        <v>1433</v>
      </c>
      <c r="C271" s="23" t="s">
        <v>1434</v>
      </c>
      <c r="D271" s="23" t="s">
        <v>155</v>
      </c>
      <c r="E271" s="23" t="s">
        <v>846</v>
      </c>
      <c r="F271" s="23" t="s">
        <v>847</v>
      </c>
      <c r="G271" s="23"/>
      <c r="H271" s="23" t="s">
        <v>848</v>
      </c>
      <c r="I271" s="58">
        <v>0.98756559184690451</v>
      </c>
      <c r="J271" s="58">
        <v>1.2434408153095414E-2</v>
      </c>
      <c r="K271" s="58">
        <v>0</v>
      </c>
      <c r="L271" s="58">
        <v>0</v>
      </c>
      <c r="M271" s="176"/>
      <c r="N271" s="23" t="s">
        <v>849</v>
      </c>
      <c r="O271" s="23" t="s">
        <v>850</v>
      </c>
      <c r="P271" s="23" t="s">
        <v>851</v>
      </c>
      <c r="Q271" s="56" t="s">
        <v>848</v>
      </c>
      <c r="R271" s="133" t="s">
        <v>848</v>
      </c>
      <c r="S271" s="133" t="s">
        <v>848</v>
      </c>
      <c r="T271" s="133" t="s">
        <v>848</v>
      </c>
      <c r="U271" s="133" t="s">
        <v>848</v>
      </c>
      <c r="V271" s="133" t="s">
        <v>848</v>
      </c>
      <c r="W271" s="55">
        <v>0</v>
      </c>
      <c r="X271" s="55">
        <v>25.763415271754976</v>
      </c>
      <c r="Y271" s="55">
        <v>26.878809311533839</v>
      </c>
      <c r="Z271" s="55">
        <v>29.022115505618707</v>
      </c>
      <c r="AA271" s="55">
        <v>31.231033113808223</v>
      </c>
      <c r="AB271" s="55">
        <v>33.286857422420262</v>
      </c>
      <c r="AC271" s="55">
        <v>35.452034087873351</v>
      </c>
      <c r="AD271" s="59">
        <f t="shared" si="18"/>
        <v>181.63426471300937</v>
      </c>
      <c r="AE271" s="55">
        <v>0</v>
      </c>
      <c r="AF271" s="55"/>
      <c r="AG271" s="55"/>
      <c r="AH271" s="55"/>
      <c r="AI271" s="59">
        <f t="shared" si="19"/>
        <v>181.63426471300937</v>
      </c>
      <c r="AJ271" s="55">
        <v>0</v>
      </c>
      <c r="AK271" s="55">
        <v>0</v>
      </c>
      <c r="AL271" s="55">
        <v>28.24394236537767</v>
      </c>
      <c r="AM271" s="55">
        <v>30.056062198972956</v>
      </c>
      <c r="AN271" s="55">
        <v>33.101775776076366</v>
      </c>
      <c r="AO271" s="55">
        <v>36.333626619745139</v>
      </c>
      <c r="AP271" s="55">
        <v>39.499842653751493</v>
      </c>
      <c r="AQ271" s="55">
        <v>42.910532089727859</v>
      </c>
      <c r="AR271" s="59">
        <f t="shared" si="20"/>
        <v>210.14578170365149</v>
      </c>
      <c r="AS271" s="55">
        <v>0</v>
      </c>
      <c r="AT271" s="55"/>
      <c r="AU271" s="55"/>
      <c r="AV271" s="55"/>
      <c r="AW271" s="59">
        <f t="shared" si="21"/>
        <v>210.14578170365149</v>
      </c>
      <c r="AX271" s="55"/>
      <c r="AY271" s="55"/>
      <c r="AZ271" s="55"/>
      <c r="BA271" s="55"/>
      <c r="BB271" s="55"/>
      <c r="BC271" s="55"/>
      <c r="BD271" s="55"/>
      <c r="BE271" s="55"/>
      <c r="BF271" s="59">
        <f t="shared" si="22"/>
        <v>0</v>
      </c>
      <c r="BG271" s="55"/>
      <c r="BH271" s="55"/>
      <c r="BI271" s="55"/>
      <c r="BJ271" s="55"/>
      <c r="BK271" s="59">
        <f t="shared" si="23"/>
        <v>0</v>
      </c>
      <c r="BL271" s="55"/>
      <c r="BM271" s="23" t="s">
        <v>864</v>
      </c>
      <c r="BN271" s="23" t="s">
        <v>270</v>
      </c>
      <c r="BO271" s="23" t="s">
        <v>571</v>
      </c>
      <c r="BP271" s="23" t="s">
        <v>403</v>
      </c>
      <c r="BQ271" s="23" t="s">
        <v>412</v>
      </c>
      <c r="BR271" s="23"/>
      <c r="BS271" s="57"/>
      <c r="BT271" s="135" t="s">
        <v>1236</v>
      </c>
      <c r="BU271" s="58">
        <v>0.98756559184690451</v>
      </c>
      <c r="BV271" s="57">
        <v>25.947900000000001</v>
      </c>
      <c r="BW271" s="57">
        <v>27.051999999999996</v>
      </c>
      <c r="BX271" s="57">
        <v>33.1096</v>
      </c>
      <c r="BY271" s="57">
        <v>31.43</v>
      </c>
      <c r="BZ271" s="57">
        <v>33.499999999999993</v>
      </c>
      <c r="CA271" s="57">
        <v>35.675999999999995</v>
      </c>
      <c r="CB271" s="67">
        <v>186.71549999999999</v>
      </c>
      <c r="CC271" s="134"/>
      <c r="CD271" s="134"/>
      <c r="CE271" s="57"/>
      <c r="CF271" s="57"/>
      <c r="CG271" s="57"/>
      <c r="CH271" s="57"/>
      <c r="CI271" s="57"/>
      <c r="CJ271" s="57"/>
      <c r="CK271" s="67"/>
      <c r="CL271" s="23"/>
      <c r="CM271" s="23"/>
      <c r="CN271" s="23"/>
      <c r="CO271" s="23"/>
      <c r="CP271" s="23"/>
      <c r="CQ271" s="23"/>
      <c r="CR271" s="57"/>
      <c r="CS271" s="134"/>
      <c r="CT271" s="58"/>
      <c r="CU271" s="57"/>
      <c r="CV271" s="57"/>
      <c r="CW271" s="57"/>
      <c r="CX271" s="57"/>
      <c r="CY271" s="57"/>
      <c r="CZ271" s="57"/>
      <c r="DA271" s="67"/>
      <c r="DB271" s="23"/>
      <c r="DC271" s="23"/>
      <c r="DD271" s="57"/>
      <c r="DE271" s="57"/>
      <c r="DF271" s="57"/>
      <c r="DG271" s="57"/>
      <c r="DH271" s="57"/>
      <c r="DI271" s="57"/>
      <c r="DJ271" s="67"/>
      <c r="DK271" s="23" t="s">
        <v>849</v>
      </c>
      <c r="DL271" s="55">
        <v>0</v>
      </c>
      <c r="DM271" s="55">
        <v>0</v>
      </c>
      <c r="DN271" s="55">
        <v>0</v>
      </c>
      <c r="DO271" s="59">
        <v>0</v>
      </c>
      <c r="DP271" s="23" t="s">
        <v>849</v>
      </c>
      <c r="DQ271" s="57"/>
      <c r="DR271" s="57"/>
      <c r="DS271" s="57"/>
      <c r="DT271" s="23" t="s">
        <v>854</v>
      </c>
      <c r="DU271" s="57"/>
      <c r="DV271" s="23" t="s">
        <v>849</v>
      </c>
      <c r="DW271" s="23" t="s">
        <v>854</v>
      </c>
      <c r="DX271" s="57"/>
      <c r="DY271" s="23" t="s">
        <v>849</v>
      </c>
      <c r="DZ271" s="23" t="s">
        <v>854</v>
      </c>
      <c r="EA271" s="56"/>
      <c r="EB271" s="57"/>
      <c r="EC271" s="57"/>
      <c r="ED271" s="23"/>
      <c r="EE271" s="57"/>
      <c r="EF271" s="57"/>
      <c r="EG271" s="57"/>
      <c r="EH271" s="23">
        <v>574</v>
      </c>
      <c r="EI271" s="23" t="s">
        <v>410</v>
      </c>
      <c r="EJ271" s="23" t="s">
        <v>1427</v>
      </c>
      <c r="EK271" s="23" t="s">
        <v>411</v>
      </c>
    </row>
    <row r="272" spans="2:141" s="127" customFormat="1">
      <c r="B272" s="132" t="s">
        <v>1435</v>
      </c>
      <c r="C272" s="23" t="s">
        <v>1434</v>
      </c>
      <c r="D272" s="23" t="s">
        <v>155</v>
      </c>
      <c r="E272" s="23" t="s">
        <v>846</v>
      </c>
      <c r="F272" s="23" t="s">
        <v>847</v>
      </c>
      <c r="G272" s="23"/>
      <c r="H272" s="23" t="s">
        <v>848</v>
      </c>
      <c r="I272" s="58">
        <v>0.98194662369689889</v>
      </c>
      <c r="J272" s="58">
        <v>1.8053376303101106E-2</v>
      </c>
      <c r="K272" s="58">
        <v>0</v>
      </c>
      <c r="L272" s="58">
        <v>0</v>
      </c>
      <c r="M272" s="176"/>
      <c r="N272" s="23" t="s">
        <v>849</v>
      </c>
      <c r="O272" s="23" t="s">
        <v>850</v>
      </c>
      <c r="P272" s="23" t="s">
        <v>851</v>
      </c>
      <c r="Q272" s="56" t="s">
        <v>848</v>
      </c>
      <c r="R272" s="133" t="s">
        <v>848</v>
      </c>
      <c r="S272" s="133" t="s">
        <v>848</v>
      </c>
      <c r="T272" s="133" t="s">
        <v>848</v>
      </c>
      <c r="U272" s="133" t="s">
        <v>848</v>
      </c>
      <c r="V272" s="133" t="s">
        <v>848</v>
      </c>
      <c r="W272" s="55">
        <v>0</v>
      </c>
      <c r="X272" s="55">
        <v>7.0046715229816083</v>
      </c>
      <c r="Y272" s="55">
        <v>7.3079297977456683</v>
      </c>
      <c r="Z272" s="55">
        <v>7.8906613845471938</v>
      </c>
      <c r="AA272" s="55">
        <v>8.4912316933936651</v>
      </c>
      <c r="AB272" s="55">
        <v>9.0501783174685961</v>
      </c>
      <c r="AC272" s="55">
        <v>9.6388561449517702</v>
      </c>
      <c r="AD272" s="59">
        <f t="shared" ref="AD272:AD335" si="24">SUM(X272:AC272)</f>
        <v>49.383528861088507</v>
      </c>
      <c r="AE272" s="55">
        <v>0</v>
      </c>
      <c r="AF272" s="55"/>
      <c r="AG272" s="55"/>
      <c r="AH272" s="55"/>
      <c r="AI272" s="59">
        <f t="shared" ref="AI272:AI335" si="25">SUM(AF272:AH272,AD272,W272)</f>
        <v>49.383528861088507</v>
      </c>
      <c r="AJ272" s="55">
        <v>0</v>
      </c>
      <c r="AK272" s="55">
        <v>0</v>
      </c>
      <c r="AL272" s="55">
        <v>7.6790882224528216</v>
      </c>
      <c r="AM272" s="55">
        <v>8.1717753938051008</v>
      </c>
      <c r="AN272" s="55">
        <v>8.9998574992115206</v>
      </c>
      <c r="AO272" s="55">
        <v>9.8785474295791502</v>
      </c>
      <c r="AP272" s="55">
        <v>10.739392277013906</v>
      </c>
      <c r="AQ272" s="55">
        <v>11.666705636439112</v>
      </c>
      <c r="AR272" s="59">
        <f t="shared" ref="AR272:AR335" si="26">SUM(AL272:AQ272)</f>
        <v>57.135366458501608</v>
      </c>
      <c r="AS272" s="55">
        <v>0</v>
      </c>
      <c r="AT272" s="55"/>
      <c r="AU272" s="55"/>
      <c r="AV272" s="55"/>
      <c r="AW272" s="59">
        <f t="shared" ref="AW272:AW335" si="27">SUM(AT272:AV272,AR272,AK272)</f>
        <v>57.135366458501608</v>
      </c>
      <c r="AX272" s="55"/>
      <c r="AY272" s="55"/>
      <c r="AZ272" s="55"/>
      <c r="BA272" s="55"/>
      <c r="BB272" s="55"/>
      <c r="BC272" s="55"/>
      <c r="BD272" s="55"/>
      <c r="BE272" s="55"/>
      <c r="BF272" s="59">
        <f t="shared" ref="BF272:BF335" si="28">SUM(AZ272:BE272)</f>
        <v>0</v>
      </c>
      <c r="BG272" s="55"/>
      <c r="BH272" s="55"/>
      <c r="BI272" s="55"/>
      <c r="BJ272" s="55"/>
      <c r="BK272" s="59">
        <f t="shared" ref="BK272:BK335" si="29">SUM(BH272:BJ272,BF272,AY272)</f>
        <v>0</v>
      </c>
      <c r="BL272" s="55"/>
      <c r="BM272" s="23" t="s">
        <v>864</v>
      </c>
      <c r="BN272" s="23" t="s">
        <v>270</v>
      </c>
      <c r="BO272" s="23" t="s">
        <v>571</v>
      </c>
      <c r="BP272" s="23" t="s">
        <v>403</v>
      </c>
      <c r="BQ272" s="23" t="s">
        <v>412</v>
      </c>
      <c r="BR272" s="23"/>
      <c r="BS272" s="57"/>
      <c r="BT272" s="135" t="s">
        <v>1236</v>
      </c>
      <c r="BU272" s="58">
        <v>0.98194662369689889</v>
      </c>
      <c r="BV272" s="57">
        <v>2.8241000000000001</v>
      </c>
      <c r="BW272" s="57">
        <v>2.9440999999999997</v>
      </c>
      <c r="BX272" s="57">
        <v>3.1751</v>
      </c>
      <c r="BY272" s="57">
        <v>3.4131</v>
      </c>
      <c r="BZ272" s="57">
        <v>3.6341000000000001</v>
      </c>
      <c r="CA272" s="57">
        <v>3.8670999999999998</v>
      </c>
      <c r="CB272" s="67">
        <v>19.857600000000001</v>
      </c>
      <c r="CC272" s="134"/>
      <c r="CD272" s="134"/>
      <c r="CE272" s="57"/>
      <c r="CF272" s="57"/>
      <c r="CG272" s="57"/>
      <c r="CH272" s="57"/>
      <c r="CI272" s="57"/>
      <c r="CJ272" s="57"/>
      <c r="CK272" s="67"/>
      <c r="CL272" s="23"/>
      <c r="CM272" s="23"/>
      <c r="CN272" s="23"/>
      <c r="CO272" s="23"/>
      <c r="CP272" s="23"/>
      <c r="CQ272" s="23"/>
      <c r="CR272" s="57"/>
      <c r="CS272" s="134"/>
      <c r="CT272" s="58"/>
      <c r="CU272" s="57"/>
      <c r="CV272" s="57"/>
      <c r="CW272" s="57"/>
      <c r="CX272" s="57"/>
      <c r="CY272" s="57"/>
      <c r="CZ272" s="57"/>
      <c r="DA272" s="67"/>
      <c r="DB272" s="23"/>
      <c r="DC272" s="23"/>
      <c r="DD272" s="57"/>
      <c r="DE272" s="57"/>
      <c r="DF272" s="57"/>
      <c r="DG272" s="57"/>
      <c r="DH272" s="57"/>
      <c r="DI272" s="57"/>
      <c r="DJ272" s="67"/>
      <c r="DK272" s="23" t="s">
        <v>849</v>
      </c>
      <c r="DL272" s="55">
        <v>0</v>
      </c>
      <c r="DM272" s="55">
        <v>0</v>
      </c>
      <c r="DN272" s="55">
        <v>0</v>
      </c>
      <c r="DO272" s="59">
        <v>0</v>
      </c>
      <c r="DP272" s="23" t="s">
        <v>849</v>
      </c>
      <c r="DQ272" s="57"/>
      <c r="DR272" s="57"/>
      <c r="DS272" s="57"/>
      <c r="DT272" s="23" t="s">
        <v>854</v>
      </c>
      <c r="DU272" s="57"/>
      <c r="DV272" s="23" t="s">
        <v>849</v>
      </c>
      <c r="DW272" s="23" t="s">
        <v>854</v>
      </c>
      <c r="DX272" s="57"/>
      <c r="DY272" s="23" t="s">
        <v>849</v>
      </c>
      <c r="DZ272" s="23" t="s">
        <v>854</v>
      </c>
      <c r="EA272" s="56"/>
      <c r="EB272" s="57"/>
      <c r="EC272" s="57"/>
      <c r="ED272" s="23"/>
      <c r="EE272" s="57"/>
      <c r="EF272" s="57"/>
      <c r="EG272" s="57"/>
      <c r="EH272" s="23">
        <v>561</v>
      </c>
      <c r="EI272" s="23" t="s">
        <v>410</v>
      </c>
      <c r="EJ272" s="23" t="s">
        <v>1427</v>
      </c>
      <c r="EK272" s="23" t="s">
        <v>411</v>
      </c>
    </row>
    <row r="273" spans="2:141" s="127" customFormat="1">
      <c r="B273" s="132" t="s">
        <v>1436</v>
      </c>
      <c r="C273" s="23" t="s">
        <v>1437</v>
      </c>
      <c r="D273" s="23" t="s">
        <v>155</v>
      </c>
      <c r="E273" s="23" t="s">
        <v>846</v>
      </c>
      <c r="F273" s="23" t="s">
        <v>847</v>
      </c>
      <c r="G273" s="23"/>
      <c r="H273" s="23" t="s">
        <v>848</v>
      </c>
      <c r="I273" s="58">
        <v>0.87529476920511473</v>
      </c>
      <c r="J273" s="58">
        <v>0.12470523079488534</v>
      </c>
      <c r="K273" s="58">
        <v>0</v>
      </c>
      <c r="L273" s="58">
        <v>0</v>
      </c>
      <c r="M273" s="176"/>
      <c r="N273" s="23" t="s">
        <v>849</v>
      </c>
      <c r="O273" s="23" t="s">
        <v>850</v>
      </c>
      <c r="P273" s="23" t="s">
        <v>851</v>
      </c>
      <c r="Q273" s="56" t="s">
        <v>848</v>
      </c>
      <c r="R273" s="133" t="s">
        <v>848</v>
      </c>
      <c r="S273" s="133" t="s">
        <v>848</v>
      </c>
      <c r="T273" s="133" t="s">
        <v>848</v>
      </c>
      <c r="U273" s="133" t="s">
        <v>848</v>
      </c>
      <c r="V273" s="133" t="s">
        <v>848</v>
      </c>
      <c r="W273" s="55">
        <v>0.12722344750871875</v>
      </c>
      <c r="X273" s="55">
        <v>3.4354773551141484</v>
      </c>
      <c r="Y273" s="55">
        <v>3.5842119434934503</v>
      </c>
      <c r="Z273" s="55">
        <v>3.8700156623399646</v>
      </c>
      <c r="AA273" s="55">
        <v>4.1645684746205465</v>
      </c>
      <c r="AB273" s="55">
        <v>4.438706735554959</v>
      </c>
      <c r="AC273" s="55">
        <v>4.727426818879481</v>
      </c>
      <c r="AD273" s="59">
        <f t="shared" si="24"/>
        <v>24.220406990002552</v>
      </c>
      <c r="AE273" s="55">
        <v>2.3735570623709887E-3</v>
      </c>
      <c r="AF273" s="55"/>
      <c r="AG273" s="55"/>
      <c r="AH273" s="55"/>
      <c r="AI273" s="59">
        <f t="shared" si="25"/>
        <v>24.34763043751127</v>
      </c>
      <c r="AJ273" s="55">
        <v>2.3735570623709887E-3</v>
      </c>
      <c r="AK273" s="55">
        <v>0.13947264681559174</v>
      </c>
      <c r="AL273" s="55">
        <v>3.76624851138358</v>
      </c>
      <c r="AM273" s="55">
        <v>4.0078894812395838</v>
      </c>
      <c r="AN273" s="55">
        <v>4.4140266301358988</v>
      </c>
      <c r="AO273" s="55">
        <v>4.8449846483728365</v>
      </c>
      <c r="AP273" s="55">
        <v>5.2671904534453304</v>
      </c>
      <c r="AQ273" s="55">
        <v>5.7219960837947212</v>
      </c>
      <c r="AR273" s="59">
        <f t="shared" si="26"/>
        <v>28.022335808371949</v>
      </c>
      <c r="AS273" s="55">
        <v>2.8729126300402973E-3</v>
      </c>
      <c r="AT273" s="55"/>
      <c r="AU273" s="55"/>
      <c r="AV273" s="55"/>
      <c r="AW273" s="59">
        <f t="shared" si="27"/>
        <v>28.16180845518754</v>
      </c>
      <c r="AX273" s="55"/>
      <c r="AY273" s="55"/>
      <c r="AZ273" s="55"/>
      <c r="BA273" s="55"/>
      <c r="BB273" s="55"/>
      <c r="BC273" s="55"/>
      <c r="BD273" s="55"/>
      <c r="BE273" s="55"/>
      <c r="BF273" s="59">
        <f t="shared" si="28"/>
        <v>0</v>
      </c>
      <c r="BG273" s="55"/>
      <c r="BH273" s="55"/>
      <c r="BI273" s="55"/>
      <c r="BJ273" s="55"/>
      <c r="BK273" s="59">
        <f t="shared" si="29"/>
        <v>0</v>
      </c>
      <c r="BL273" s="55"/>
      <c r="BM273" s="23" t="s">
        <v>864</v>
      </c>
      <c r="BN273" s="23" t="s">
        <v>1438</v>
      </c>
      <c r="BO273" s="23" t="s">
        <v>569</v>
      </c>
      <c r="BP273" s="23" t="s">
        <v>386</v>
      </c>
      <c r="BQ273" s="23" t="s">
        <v>358</v>
      </c>
      <c r="BR273" s="23"/>
      <c r="BS273" s="57"/>
      <c r="BT273" s="135" t="s">
        <v>23</v>
      </c>
      <c r="BU273" s="58">
        <v>0.87529476920511473</v>
      </c>
      <c r="BV273" s="57">
        <v>17</v>
      </c>
      <c r="BW273" s="57">
        <v>55</v>
      </c>
      <c r="BX273" s="57">
        <v>4</v>
      </c>
      <c r="BY273" s="57">
        <v>5</v>
      </c>
      <c r="BZ273" s="57">
        <v>5</v>
      </c>
      <c r="CA273" s="57">
        <v>5</v>
      </c>
      <c r="CB273" s="67">
        <v>91</v>
      </c>
      <c r="CC273" s="134"/>
      <c r="CD273" s="134"/>
      <c r="CE273" s="57"/>
      <c r="CF273" s="57"/>
      <c r="CG273" s="57"/>
      <c r="CH273" s="57"/>
      <c r="CI273" s="57"/>
      <c r="CJ273" s="57"/>
      <c r="CK273" s="67"/>
      <c r="CL273" s="23"/>
      <c r="CM273" s="23"/>
      <c r="CN273" s="23"/>
      <c r="CO273" s="23"/>
      <c r="CP273" s="23"/>
      <c r="CQ273" s="23"/>
      <c r="CR273" s="57"/>
      <c r="CS273" s="134"/>
      <c r="CT273" s="58"/>
      <c r="CU273" s="57"/>
      <c r="CV273" s="57"/>
      <c r="CW273" s="57"/>
      <c r="CX273" s="57"/>
      <c r="CY273" s="57"/>
      <c r="CZ273" s="57"/>
      <c r="DA273" s="67"/>
      <c r="DB273" s="23"/>
      <c r="DC273" s="23"/>
      <c r="DD273" s="57"/>
      <c r="DE273" s="57"/>
      <c r="DF273" s="57"/>
      <c r="DG273" s="57"/>
      <c r="DH273" s="57"/>
      <c r="DI273" s="57"/>
      <c r="DJ273" s="67"/>
      <c r="DK273" s="23" t="s">
        <v>849</v>
      </c>
      <c r="DL273" s="55">
        <v>0</v>
      </c>
      <c r="DM273" s="55">
        <v>0.12722344750871875</v>
      </c>
      <c r="DN273" s="55">
        <v>24.220406990002552</v>
      </c>
      <c r="DO273" s="59">
        <v>24.34763043751127</v>
      </c>
      <c r="DP273" s="23" t="s">
        <v>849</v>
      </c>
      <c r="DQ273" s="57"/>
      <c r="DR273" s="57"/>
      <c r="DS273" s="57"/>
      <c r="DT273" s="23" t="s">
        <v>854</v>
      </c>
      <c r="DU273" s="57"/>
      <c r="DV273" s="23" t="s">
        <v>849</v>
      </c>
      <c r="DW273" s="23" t="s">
        <v>854</v>
      </c>
      <c r="DX273" s="57"/>
      <c r="DY273" s="23" t="s">
        <v>849</v>
      </c>
      <c r="DZ273" s="23" t="s">
        <v>854</v>
      </c>
      <c r="EA273" s="56"/>
      <c r="EB273" s="57"/>
      <c r="EC273" s="57"/>
      <c r="ED273" s="23"/>
      <c r="EE273" s="57"/>
      <c r="EF273" s="57"/>
      <c r="EG273" s="57"/>
      <c r="EH273" s="23">
        <v>2282</v>
      </c>
      <c r="EI273" s="23" t="s">
        <v>387</v>
      </c>
      <c r="EJ273" s="23"/>
      <c r="EK273" s="23" t="s">
        <v>388</v>
      </c>
    </row>
    <row r="274" spans="2:141" s="127" customFormat="1">
      <c r="B274" s="132" t="s">
        <v>1439</v>
      </c>
      <c r="C274" s="23" t="s">
        <v>1440</v>
      </c>
      <c r="D274" s="23" t="s">
        <v>155</v>
      </c>
      <c r="E274" s="23" t="s">
        <v>846</v>
      </c>
      <c r="F274" s="23" t="s">
        <v>847</v>
      </c>
      <c r="G274" s="23"/>
      <c r="H274" s="23" t="s">
        <v>848</v>
      </c>
      <c r="I274" s="58">
        <v>0.29891969444605165</v>
      </c>
      <c r="J274" s="58">
        <v>0.70108030555394829</v>
      </c>
      <c r="K274" s="58">
        <v>0</v>
      </c>
      <c r="L274" s="58">
        <v>0</v>
      </c>
      <c r="M274" s="176"/>
      <c r="N274" s="23" t="s">
        <v>849</v>
      </c>
      <c r="O274" s="23" t="s">
        <v>850</v>
      </c>
      <c r="P274" s="23" t="s">
        <v>851</v>
      </c>
      <c r="Q274" s="56" t="s">
        <v>848</v>
      </c>
      <c r="R274" s="133" t="s">
        <v>848</v>
      </c>
      <c r="S274" s="133" t="s">
        <v>848</v>
      </c>
      <c r="T274" s="133" t="s">
        <v>848</v>
      </c>
      <c r="U274" s="133" t="s">
        <v>848</v>
      </c>
      <c r="V274" s="133" t="s">
        <v>848</v>
      </c>
      <c r="W274" s="55">
        <v>8.8611872009722585</v>
      </c>
      <c r="X274" s="55">
        <v>13.767003705692314</v>
      </c>
      <c r="Y274" s="55">
        <v>14.363028484122115</v>
      </c>
      <c r="Z274" s="55">
        <v>15.508330999536247</v>
      </c>
      <c r="AA274" s="55">
        <v>16.688693796034482</v>
      </c>
      <c r="AB274" s="55">
        <v>17.787249270003144</v>
      </c>
      <c r="AC274" s="55">
        <v>18.944238545778635</v>
      </c>
      <c r="AD274" s="59">
        <f t="shared" si="24"/>
        <v>97.058544801166931</v>
      </c>
      <c r="AE274" s="55">
        <v>0.74624186295826123</v>
      </c>
      <c r="AF274" s="55"/>
      <c r="AG274" s="55"/>
      <c r="AH274" s="55"/>
      <c r="AI274" s="59">
        <f t="shared" si="25"/>
        <v>105.91973200213918</v>
      </c>
      <c r="AJ274" s="55">
        <v>0.74624186295826123</v>
      </c>
      <c r="AK274" s="55">
        <v>9.7143510653832017</v>
      </c>
      <c r="AL274" s="55">
        <v>15.092504433362246</v>
      </c>
      <c r="AM274" s="55">
        <v>16.060833368059633</v>
      </c>
      <c r="AN274" s="55">
        <v>17.688348573639896</v>
      </c>
      <c r="AO274" s="55">
        <v>19.415328559473195</v>
      </c>
      <c r="AP274" s="55">
        <v>21.107235762513003</v>
      </c>
      <c r="AQ274" s="55">
        <v>22.929780390574408</v>
      </c>
      <c r="AR274" s="59">
        <f t="shared" si="26"/>
        <v>112.29403108762237</v>
      </c>
      <c r="AS274" s="55">
        <v>0.90323831145480082</v>
      </c>
      <c r="AT274" s="55"/>
      <c r="AU274" s="55"/>
      <c r="AV274" s="55"/>
      <c r="AW274" s="59">
        <f t="shared" si="27"/>
        <v>122.00838215300557</v>
      </c>
      <c r="AX274" s="55"/>
      <c r="AY274" s="55"/>
      <c r="AZ274" s="55"/>
      <c r="BA274" s="55"/>
      <c r="BB274" s="55"/>
      <c r="BC274" s="55"/>
      <c r="BD274" s="55"/>
      <c r="BE274" s="55"/>
      <c r="BF274" s="59">
        <f t="shared" si="28"/>
        <v>0</v>
      </c>
      <c r="BG274" s="55"/>
      <c r="BH274" s="55"/>
      <c r="BI274" s="55"/>
      <c r="BJ274" s="55"/>
      <c r="BK274" s="59">
        <f t="shared" si="29"/>
        <v>0</v>
      </c>
      <c r="BL274" s="55"/>
      <c r="BM274" s="23" t="s">
        <v>864</v>
      </c>
      <c r="BN274" s="23" t="s">
        <v>903</v>
      </c>
      <c r="BO274" s="23" t="s">
        <v>569</v>
      </c>
      <c r="BP274" s="23" t="s">
        <v>386</v>
      </c>
      <c r="BQ274" s="23" t="s">
        <v>358</v>
      </c>
      <c r="BR274" s="23"/>
      <c r="BS274" s="57"/>
      <c r="BT274" s="135" t="s">
        <v>23</v>
      </c>
      <c r="BU274" s="58">
        <v>0.29891969444605165</v>
      </c>
      <c r="BV274" s="57">
        <v>0</v>
      </c>
      <c r="BW274" s="57">
        <v>0</v>
      </c>
      <c r="BX274" s="57">
        <v>0</v>
      </c>
      <c r="BY274" s="57">
        <v>0</v>
      </c>
      <c r="BZ274" s="57">
        <v>0</v>
      </c>
      <c r="CA274" s="57">
        <v>0</v>
      </c>
      <c r="CB274" s="67">
        <v>0</v>
      </c>
      <c r="CC274" s="134"/>
      <c r="CD274" s="134"/>
      <c r="CE274" s="57"/>
      <c r="CF274" s="57"/>
      <c r="CG274" s="57"/>
      <c r="CH274" s="57"/>
      <c r="CI274" s="57"/>
      <c r="CJ274" s="57"/>
      <c r="CK274" s="67"/>
      <c r="CL274" s="23"/>
      <c r="CM274" s="23"/>
      <c r="CN274" s="23"/>
      <c r="CO274" s="23"/>
      <c r="CP274" s="23"/>
      <c r="CQ274" s="23"/>
      <c r="CR274" s="57"/>
      <c r="CS274" s="134"/>
      <c r="CT274" s="58"/>
      <c r="CU274" s="57"/>
      <c r="CV274" s="57"/>
      <c r="CW274" s="57"/>
      <c r="CX274" s="57"/>
      <c r="CY274" s="57"/>
      <c r="CZ274" s="57"/>
      <c r="DA274" s="67"/>
      <c r="DB274" s="23"/>
      <c r="DC274" s="23"/>
      <c r="DD274" s="57"/>
      <c r="DE274" s="57"/>
      <c r="DF274" s="57"/>
      <c r="DG274" s="57"/>
      <c r="DH274" s="57"/>
      <c r="DI274" s="57"/>
      <c r="DJ274" s="67"/>
      <c r="DK274" s="23" t="s">
        <v>849</v>
      </c>
      <c r="DL274" s="55">
        <v>0</v>
      </c>
      <c r="DM274" s="55">
        <v>8.8611872009722585</v>
      </c>
      <c r="DN274" s="55">
        <v>97.058544801166931</v>
      </c>
      <c r="DO274" s="59">
        <v>105.91973200213918</v>
      </c>
      <c r="DP274" s="23" t="s">
        <v>849</v>
      </c>
      <c r="DQ274" s="57"/>
      <c r="DR274" s="57"/>
      <c r="DS274" s="57"/>
      <c r="DT274" s="23" t="s">
        <v>854</v>
      </c>
      <c r="DU274" s="57"/>
      <c r="DV274" s="23" t="s">
        <v>849</v>
      </c>
      <c r="DW274" s="23" t="s">
        <v>854</v>
      </c>
      <c r="DX274" s="57"/>
      <c r="DY274" s="23" t="s">
        <v>849</v>
      </c>
      <c r="DZ274" s="23" t="s">
        <v>854</v>
      </c>
      <c r="EA274" s="56"/>
      <c r="EB274" s="57"/>
      <c r="EC274" s="57"/>
      <c r="ED274" s="23"/>
      <c r="EE274" s="57"/>
      <c r="EF274" s="57"/>
      <c r="EG274" s="57"/>
      <c r="EH274" s="23">
        <v>2279</v>
      </c>
      <c r="EI274" s="23" t="s">
        <v>387</v>
      </c>
      <c r="EJ274" s="23"/>
      <c r="EK274" s="23" t="s">
        <v>388</v>
      </c>
    </row>
    <row r="275" spans="2:141" s="127" customFormat="1">
      <c r="B275" s="132" t="s">
        <v>1441</v>
      </c>
      <c r="C275" s="23" t="s">
        <v>1442</v>
      </c>
      <c r="D275" s="23" t="s">
        <v>155</v>
      </c>
      <c r="E275" s="23" t="s">
        <v>846</v>
      </c>
      <c r="F275" s="23" t="s">
        <v>847</v>
      </c>
      <c r="G275" s="23"/>
      <c r="H275" s="23" t="s">
        <v>848</v>
      </c>
      <c r="I275" s="58">
        <v>0.15841348582539616</v>
      </c>
      <c r="J275" s="58">
        <v>0.84158651417460384</v>
      </c>
      <c r="K275" s="58">
        <v>0</v>
      </c>
      <c r="L275" s="58">
        <v>0</v>
      </c>
      <c r="M275" s="176"/>
      <c r="N275" s="23" t="s">
        <v>849</v>
      </c>
      <c r="O275" s="23" t="s">
        <v>850</v>
      </c>
      <c r="P275" s="23" t="s">
        <v>851</v>
      </c>
      <c r="Q275" s="56" t="s">
        <v>848</v>
      </c>
      <c r="R275" s="133" t="s">
        <v>848</v>
      </c>
      <c r="S275" s="133" t="s">
        <v>848</v>
      </c>
      <c r="T275" s="133" t="s">
        <v>848</v>
      </c>
      <c r="U275" s="133" t="s">
        <v>848</v>
      </c>
      <c r="V275" s="133" t="s">
        <v>848</v>
      </c>
      <c r="W275" s="55">
        <v>6.8877862766395479</v>
      </c>
      <c r="X275" s="55">
        <v>3.9708415571907483</v>
      </c>
      <c r="Y275" s="55">
        <v>4.1427540524511279</v>
      </c>
      <c r="Z275" s="55">
        <v>4.4730957100102913</v>
      </c>
      <c r="AA275" s="55">
        <v>4.81354986729065</v>
      </c>
      <c r="AB275" s="55">
        <v>5.130408191888213</v>
      </c>
      <c r="AC275" s="55">
        <v>5.464120682687776</v>
      </c>
      <c r="AD275" s="59">
        <f t="shared" si="24"/>
        <v>27.994770061518807</v>
      </c>
      <c r="AE275" s="55">
        <v>0.38308981132780967</v>
      </c>
      <c r="AF275" s="55"/>
      <c r="AG275" s="55"/>
      <c r="AH275" s="55"/>
      <c r="AI275" s="59">
        <f t="shared" si="25"/>
        <v>34.882556338158352</v>
      </c>
      <c r="AJ275" s="55">
        <v>0.38308981132780967</v>
      </c>
      <c r="AK275" s="55">
        <v>7.5509491490331815</v>
      </c>
      <c r="AL275" s="55">
        <v>4.3531581081292847</v>
      </c>
      <c r="AM275" s="55">
        <v>4.6324549585642698</v>
      </c>
      <c r="AN275" s="55">
        <v>5.1018820867494563</v>
      </c>
      <c r="AO275" s="55">
        <v>5.5999980198008936</v>
      </c>
      <c r="AP275" s="55">
        <v>6.0879978472406862</v>
      </c>
      <c r="AQ275" s="55">
        <v>6.6136776613565686</v>
      </c>
      <c r="AR275" s="59">
        <f t="shared" si="26"/>
        <v>32.389168681841156</v>
      </c>
      <c r="AS275" s="55">
        <v>0.46368531637660582</v>
      </c>
      <c r="AT275" s="55"/>
      <c r="AU275" s="55"/>
      <c r="AV275" s="55"/>
      <c r="AW275" s="59">
        <f t="shared" si="27"/>
        <v>39.940117830874335</v>
      </c>
      <c r="AX275" s="55"/>
      <c r="AY275" s="55"/>
      <c r="AZ275" s="55"/>
      <c r="BA275" s="55"/>
      <c r="BB275" s="55"/>
      <c r="BC275" s="55"/>
      <c r="BD275" s="55"/>
      <c r="BE275" s="55"/>
      <c r="BF275" s="59">
        <f t="shared" si="28"/>
        <v>0</v>
      </c>
      <c r="BG275" s="55"/>
      <c r="BH275" s="55"/>
      <c r="BI275" s="55"/>
      <c r="BJ275" s="55"/>
      <c r="BK275" s="59">
        <f t="shared" si="29"/>
        <v>0</v>
      </c>
      <c r="BL275" s="55"/>
      <c r="BM275" s="23" t="s">
        <v>864</v>
      </c>
      <c r="BN275" s="23" t="s">
        <v>903</v>
      </c>
      <c r="BO275" s="23" t="s">
        <v>569</v>
      </c>
      <c r="BP275" s="23" t="s">
        <v>386</v>
      </c>
      <c r="BQ275" s="23" t="s">
        <v>351</v>
      </c>
      <c r="BR275" s="23"/>
      <c r="BS275" s="57"/>
      <c r="BT275" s="135" t="s">
        <v>23</v>
      </c>
      <c r="BU275" s="58">
        <v>0.15841348582539616</v>
      </c>
      <c r="BV275" s="57">
        <v>0</v>
      </c>
      <c r="BW275" s="57">
        <v>0</v>
      </c>
      <c r="BX275" s="57">
        <v>0</v>
      </c>
      <c r="BY275" s="57">
        <v>0</v>
      </c>
      <c r="BZ275" s="57">
        <v>0</v>
      </c>
      <c r="CA275" s="57">
        <v>0</v>
      </c>
      <c r="CB275" s="67">
        <v>0</v>
      </c>
      <c r="CC275" s="134"/>
      <c r="CD275" s="134"/>
      <c r="CE275" s="57"/>
      <c r="CF275" s="57"/>
      <c r="CG275" s="57"/>
      <c r="CH275" s="57"/>
      <c r="CI275" s="57"/>
      <c r="CJ275" s="57"/>
      <c r="CK275" s="67"/>
      <c r="CL275" s="23"/>
      <c r="CM275" s="23"/>
      <c r="CN275" s="23"/>
      <c r="CO275" s="23"/>
      <c r="CP275" s="23"/>
      <c r="CQ275" s="23"/>
      <c r="CR275" s="57"/>
      <c r="CS275" s="134"/>
      <c r="CT275" s="58"/>
      <c r="CU275" s="57"/>
      <c r="CV275" s="57"/>
      <c r="CW275" s="57"/>
      <c r="CX275" s="57"/>
      <c r="CY275" s="57"/>
      <c r="CZ275" s="57"/>
      <c r="DA275" s="67"/>
      <c r="DB275" s="23"/>
      <c r="DC275" s="23"/>
      <c r="DD275" s="57"/>
      <c r="DE275" s="57"/>
      <c r="DF275" s="57"/>
      <c r="DG275" s="57"/>
      <c r="DH275" s="57"/>
      <c r="DI275" s="57"/>
      <c r="DJ275" s="67"/>
      <c r="DK275" s="23" t="s">
        <v>849</v>
      </c>
      <c r="DL275" s="55">
        <v>0</v>
      </c>
      <c r="DM275" s="55">
        <v>6.8877862766395479</v>
      </c>
      <c r="DN275" s="55">
        <v>27.994770061518807</v>
      </c>
      <c r="DO275" s="59">
        <v>34.882556338158352</v>
      </c>
      <c r="DP275" s="23" t="s">
        <v>849</v>
      </c>
      <c r="DQ275" s="57"/>
      <c r="DR275" s="57"/>
      <c r="DS275" s="57"/>
      <c r="DT275" s="23" t="s">
        <v>854</v>
      </c>
      <c r="DU275" s="57"/>
      <c r="DV275" s="23" t="s">
        <v>849</v>
      </c>
      <c r="DW275" s="23" t="s">
        <v>854</v>
      </c>
      <c r="DX275" s="57"/>
      <c r="DY275" s="23" t="s">
        <v>849</v>
      </c>
      <c r="DZ275" s="23" t="s">
        <v>854</v>
      </c>
      <c r="EA275" s="56"/>
      <c r="EB275" s="57"/>
      <c r="EC275" s="57"/>
      <c r="ED275" s="23"/>
      <c r="EE275" s="57"/>
      <c r="EF275" s="57"/>
      <c r="EG275" s="57"/>
      <c r="EH275" s="23">
        <v>2276</v>
      </c>
      <c r="EI275" s="23" t="s">
        <v>384</v>
      </c>
      <c r="EJ275" s="23"/>
      <c r="EK275" s="23" t="s">
        <v>385</v>
      </c>
    </row>
    <row r="276" spans="2:141" s="127" customFormat="1">
      <c r="B276" s="132" t="s">
        <v>1443</v>
      </c>
      <c r="C276" s="23" t="s">
        <v>1444</v>
      </c>
      <c r="D276" s="23" t="s">
        <v>155</v>
      </c>
      <c r="E276" s="23" t="s">
        <v>846</v>
      </c>
      <c r="F276" s="23" t="s">
        <v>847</v>
      </c>
      <c r="G276" s="23"/>
      <c r="H276" s="23" t="s">
        <v>848</v>
      </c>
      <c r="I276" s="58">
        <v>0.84457866758139843</v>
      </c>
      <c r="J276" s="58">
        <v>0.15542133241860165</v>
      </c>
      <c r="K276" s="58">
        <v>0</v>
      </c>
      <c r="L276" s="58">
        <v>0</v>
      </c>
      <c r="M276" s="176"/>
      <c r="N276" s="23" t="s">
        <v>849</v>
      </c>
      <c r="O276" s="23" t="s">
        <v>850</v>
      </c>
      <c r="P276" s="23" t="s">
        <v>851</v>
      </c>
      <c r="Q276" s="56" t="s">
        <v>848</v>
      </c>
      <c r="R276" s="133" t="s">
        <v>848</v>
      </c>
      <c r="S276" s="133" t="s">
        <v>848</v>
      </c>
      <c r="T276" s="133" t="s">
        <v>848</v>
      </c>
      <c r="U276" s="133" t="s">
        <v>848</v>
      </c>
      <c r="V276" s="133" t="s">
        <v>848</v>
      </c>
      <c r="W276" s="55">
        <v>7.6042877113437246</v>
      </c>
      <c r="X276" s="55">
        <v>24.745753496307714</v>
      </c>
      <c r="Y276" s="55">
        <v>25.817089173991647</v>
      </c>
      <c r="Z276" s="55">
        <v>27.875734201698059</v>
      </c>
      <c r="AA276" s="55">
        <v>29.997398975150602</v>
      </c>
      <c r="AB276" s="55">
        <v>31.972017675195517</v>
      </c>
      <c r="AC276" s="55">
        <v>34.051669284817294</v>
      </c>
      <c r="AD276" s="59">
        <f t="shared" si="24"/>
        <v>174.45966280716084</v>
      </c>
      <c r="AE276" s="55">
        <v>0.74624186295826123</v>
      </c>
      <c r="AF276" s="55"/>
      <c r="AG276" s="55"/>
      <c r="AH276" s="55"/>
      <c r="AI276" s="59">
        <f t="shared" si="25"/>
        <v>182.06395051850456</v>
      </c>
      <c r="AJ276" s="55">
        <v>0.74624186295826123</v>
      </c>
      <c r="AK276" s="55">
        <v>8.3364360502469843</v>
      </c>
      <c r="AL276" s="55">
        <v>27.128299108068845</v>
      </c>
      <c r="AM276" s="55">
        <v>28.868839724866689</v>
      </c>
      <c r="AN276" s="55">
        <v>31.794246803251461</v>
      </c>
      <c r="AO276" s="55">
        <v>34.898438676521437</v>
      </c>
      <c r="AP276" s="55">
        <v>37.939588332618314</v>
      </c>
      <c r="AQ276" s="55">
        <v>41.215554626095773</v>
      </c>
      <c r="AR276" s="59">
        <f t="shared" si="26"/>
        <v>201.84496727142252</v>
      </c>
      <c r="AS276" s="55">
        <v>0.90323831145480082</v>
      </c>
      <c r="AT276" s="55"/>
      <c r="AU276" s="55"/>
      <c r="AV276" s="55"/>
      <c r="AW276" s="59">
        <f t="shared" si="27"/>
        <v>210.18140332166951</v>
      </c>
      <c r="AX276" s="55"/>
      <c r="AY276" s="55"/>
      <c r="AZ276" s="55"/>
      <c r="BA276" s="55"/>
      <c r="BB276" s="55"/>
      <c r="BC276" s="55"/>
      <c r="BD276" s="55"/>
      <c r="BE276" s="55"/>
      <c r="BF276" s="59">
        <f t="shared" si="28"/>
        <v>0</v>
      </c>
      <c r="BG276" s="55"/>
      <c r="BH276" s="55"/>
      <c r="BI276" s="55"/>
      <c r="BJ276" s="55"/>
      <c r="BK276" s="59">
        <f t="shared" si="29"/>
        <v>0</v>
      </c>
      <c r="BL276" s="55"/>
      <c r="BM276" s="23" t="s">
        <v>864</v>
      </c>
      <c r="BN276" s="23" t="s">
        <v>1445</v>
      </c>
      <c r="BO276" s="23" t="s">
        <v>569</v>
      </c>
      <c r="BP276" s="23" t="s">
        <v>386</v>
      </c>
      <c r="BQ276" s="23" t="s">
        <v>358</v>
      </c>
      <c r="BR276" s="23"/>
      <c r="BS276" s="57"/>
      <c r="BT276" s="135" t="s">
        <v>23</v>
      </c>
      <c r="BU276" s="58">
        <v>0.84457866758139843</v>
      </c>
      <c r="BV276" s="57">
        <v>50</v>
      </c>
      <c r="BW276" s="57">
        <v>58</v>
      </c>
      <c r="BX276" s="57">
        <v>50</v>
      </c>
      <c r="BY276" s="57">
        <v>54</v>
      </c>
      <c r="BZ276" s="57">
        <v>57</v>
      </c>
      <c r="CA276" s="57">
        <v>61</v>
      </c>
      <c r="CB276" s="67">
        <v>330</v>
      </c>
      <c r="CC276" s="134"/>
      <c r="CD276" s="134"/>
      <c r="CE276" s="57"/>
      <c r="CF276" s="57"/>
      <c r="CG276" s="57"/>
      <c r="CH276" s="57"/>
      <c r="CI276" s="57"/>
      <c r="CJ276" s="57"/>
      <c r="CK276" s="67"/>
      <c r="CL276" s="23"/>
      <c r="CM276" s="23"/>
      <c r="CN276" s="23"/>
      <c r="CO276" s="23"/>
      <c r="CP276" s="23"/>
      <c r="CQ276" s="23"/>
      <c r="CR276" s="57"/>
      <c r="CS276" s="134"/>
      <c r="CT276" s="58"/>
      <c r="CU276" s="57"/>
      <c r="CV276" s="57"/>
      <c r="CW276" s="57"/>
      <c r="CX276" s="57"/>
      <c r="CY276" s="57"/>
      <c r="CZ276" s="57"/>
      <c r="DA276" s="67"/>
      <c r="DB276" s="23"/>
      <c r="DC276" s="23"/>
      <c r="DD276" s="57"/>
      <c r="DE276" s="57"/>
      <c r="DF276" s="57"/>
      <c r="DG276" s="57"/>
      <c r="DH276" s="57"/>
      <c r="DI276" s="57"/>
      <c r="DJ276" s="67"/>
      <c r="DK276" s="23" t="s">
        <v>849</v>
      </c>
      <c r="DL276" s="55">
        <v>0</v>
      </c>
      <c r="DM276" s="55">
        <v>7.6042877113437246</v>
      </c>
      <c r="DN276" s="55">
        <v>174.45966280716084</v>
      </c>
      <c r="DO276" s="59">
        <v>182.06395051850456</v>
      </c>
      <c r="DP276" s="23" t="s">
        <v>849</v>
      </c>
      <c r="DQ276" s="57"/>
      <c r="DR276" s="57"/>
      <c r="DS276" s="57"/>
      <c r="DT276" s="23" t="s">
        <v>854</v>
      </c>
      <c r="DU276" s="57"/>
      <c r="DV276" s="23" t="s">
        <v>849</v>
      </c>
      <c r="DW276" s="23" t="s">
        <v>854</v>
      </c>
      <c r="DX276" s="57"/>
      <c r="DY276" s="23" t="s">
        <v>849</v>
      </c>
      <c r="DZ276" s="23" t="s">
        <v>854</v>
      </c>
      <c r="EA276" s="56"/>
      <c r="EB276" s="57"/>
      <c r="EC276" s="57"/>
      <c r="ED276" s="23"/>
      <c r="EE276" s="57"/>
      <c r="EF276" s="57"/>
      <c r="EG276" s="57"/>
      <c r="EH276" s="23">
        <v>2274</v>
      </c>
      <c r="EI276" s="23" t="s">
        <v>387</v>
      </c>
      <c r="EJ276" s="23"/>
      <c r="EK276" s="23" t="s">
        <v>388</v>
      </c>
    </row>
    <row r="277" spans="2:141" s="127" customFormat="1">
      <c r="B277" s="132" t="s">
        <v>1446</v>
      </c>
      <c r="C277" s="23" t="s">
        <v>1444</v>
      </c>
      <c r="D277" s="23" t="s">
        <v>155</v>
      </c>
      <c r="E277" s="23" t="s">
        <v>846</v>
      </c>
      <c r="F277" s="23" t="s">
        <v>847</v>
      </c>
      <c r="G277" s="23"/>
      <c r="H277" s="23" t="s">
        <v>848</v>
      </c>
      <c r="I277" s="58">
        <v>0</v>
      </c>
      <c r="J277" s="58">
        <v>1</v>
      </c>
      <c r="K277" s="58">
        <v>0</v>
      </c>
      <c r="L277" s="58">
        <v>0</v>
      </c>
      <c r="M277" s="176"/>
      <c r="N277" s="23" t="s">
        <v>849</v>
      </c>
      <c r="O277" s="23" t="s">
        <v>850</v>
      </c>
      <c r="P277" s="23" t="s">
        <v>851</v>
      </c>
      <c r="Q277" s="56" t="s">
        <v>848</v>
      </c>
      <c r="R277" s="133" t="s">
        <v>848</v>
      </c>
      <c r="S277" s="133" t="s">
        <v>848</v>
      </c>
      <c r="T277" s="133" t="s">
        <v>848</v>
      </c>
      <c r="U277" s="133" t="s">
        <v>848</v>
      </c>
      <c r="V277" s="133" t="s">
        <v>848</v>
      </c>
      <c r="W277" s="55">
        <v>0</v>
      </c>
      <c r="X277" s="55">
        <v>1.7457163606447224E-2</v>
      </c>
      <c r="Y277" s="55">
        <v>1.8212949127609204E-2</v>
      </c>
      <c r="Z277" s="55">
        <v>1.9665242874155751E-2</v>
      </c>
      <c r="AA277" s="55">
        <v>2.1161994592535344E-2</v>
      </c>
      <c r="AB277" s="55">
        <v>2.2555011043304478E-2</v>
      </c>
      <c r="AC277" s="55">
        <v>2.4022124113795368E-2</v>
      </c>
      <c r="AD277" s="59">
        <f t="shared" si="24"/>
        <v>0.12307448535784737</v>
      </c>
      <c r="AE277" s="55">
        <v>0</v>
      </c>
      <c r="AF277" s="55"/>
      <c r="AG277" s="55"/>
      <c r="AH277" s="55"/>
      <c r="AI277" s="59">
        <f t="shared" si="25"/>
        <v>0.12307448535784737</v>
      </c>
      <c r="AJ277" s="55">
        <v>0</v>
      </c>
      <c r="AK277" s="55">
        <v>0</v>
      </c>
      <c r="AL277" s="55">
        <v>1.9137956577675325E-2</v>
      </c>
      <c r="AM277" s="55">
        <v>2.036584007355029E-2</v>
      </c>
      <c r="AN277" s="55">
        <v>2.2429600629091346E-2</v>
      </c>
      <c r="AO277" s="55">
        <v>2.4619486881921084E-2</v>
      </c>
      <c r="AP277" s="55">
        <v>2.6764899310202782E-2</v>
      </c>
      <c r="AQ277" s="55">
        <v>2.9075965714504253E-2</v>
      </c>
      <c r="AR277" s="59">
        <f t="shared" si="26"/>
        <v>0.14239374918694508</v>
      </c>
      <c r="AS277" s="55">
        <v>0</v>
      </c>
      <c r="AT277" s="55"/>
      <c r="AU277" s="55"/>
      <c r="AV277" s="55"/>
      <c r="AW277" s="59">
        <f t="shared" si="27"/>
        <v>0.14239374918694508</v>
      </c>
      <c r="AX277" s="55"/>
      <c r="AY277" s="55"/>
      <c r="AZ277" s="55"/>
      <c r="BA277" s="55"/>
      <c r="BB277" s="55"/>
      <c r="BC277" s="55"/>
      <c r="BD277" s="55"/>
      <c r="BE277" s="55"/>
      <c r="BF277" s="59">
        <f t="shared" si="28"/>
        <v>0</v>
      </c>
      <c r="BG277" s="55"/>
      <c r="BH277" s="55"/>
      <c r="BI277" s="55"/>
      <c r="BJ277" s="55"/>
      <c r="BK277" s="59">
        <f t="shared" si="29"/>
        <v>0</v>
      </c>
      <c r="BL277" s="55"/>
      <c r="BM277" s="23" t="s">
        <v>1164</v>
      </c>
      <c r="BN277" s="23" t="s">
        <v>1447</v>
      </c>
      <c r="BO277" s="23" t="s">
        <v>569</v>
      </c>
      <c r="BP277" s="23" t="s">
        <v>386</v>
      </c>
      <c r="BQ277" s="23" t="s">
        <v>358</v>
      </c>
      <c r="BR277" s="23"/>
      <c r="BS277" s="57"/>
      <c r="BT277" s="135" t="s">
        <v>23</v>
      </c>
      <c r="BU277" s="58" t="s">
        <v>1165</v>
      </c>
      <c r="BV277" s="57">
        <v>0</v>
      </c>
      <c r="BW277" s="57">
        <v>0</v>
      </c>
      <c r="BX277" s="57">
        <v>0</v>
      </c>
      <c r="BY277" s="57">
        <v>0</v>
      </c>
      <c r="BZ277" s="57">
        <v>0</v>
      </c>
      <c r="CA277" s="57">
        <v>0</v>
      </c>
      <c r="CB277" s="67">
        <v>0</v>
      </c>
      <c r="CC277" s="134"/>
      <c r="CD277" s="134"/>
      <c r="CE277" s="57"/>
      <c r="CF277" s="57"/>
      <c r="CG277" s="57"/>
      <c r="CH277" s="57"/>
      <c r="CI277" s="57"/>
      <c r="CJ277" s="57"/>
      <c r="CK277" s="67"/>
      <c r="CL277" s="23"/>
      <c r="CM277" s="23"/>
      <c r="CN277" s="23"/>
      <c r="CO277" s="23"/>
      <c r="CP277" s="23"/>
      <c r="CQ277" s="23"/>
      <c r="CR277" s="57"/>
      <c r="CS277" s="134"/>
      <c r="CT277" s="58"/>
      <c r="CU277" s="57"/>
      <c r="CV277" s="57"/>
      <c r="CW277" s="57"/>
      <c r="CX277" s="57"/>
      <c r="CY277" s="57"/>
      <c r="CZ277" s="57"/>
      <c r="DA277" s="67"/>
      <c r="DB277" s="23"/>
      <c r="DC277" s="23"/>
      <c r="DD277" s="57"/>
      <c r="DE277" s="57"/>
      <c r="DF277" s="57"/>
      <c r="DG277" s="57"/>
      <c r="DH277" s="57"/>
      <c r="DI277" s="57"/>
      <c r="DJ277" s="67"/>
      <c r="DK277" s="23" t="s">
        <v>849</v>
      </c>
      <c r="DL277" s="55">
        <v>0</v>
      </c>
      <c r="DM277" s="55">
        <v>0</v>
      </c>
      <c r="DN277" s="55">
        <v>0</v>
      </c>
      <c r="DO277" s="59">
        <v>0</v>
      </c>
      <c r="DP277" s="23" t="s">
        <v>849</v>
      </c>
      <c r="DQ277" s="57"/>
      <c r="DR277" s="57"/>
      <c r="DS277" s="57"/>
      <c r="DT277" s="23" t="s">
        <v>854</v>
      </c>
      <c r="DU277" s="57"/>
      <c r="DV277" s="23" t="s">
        <v>849</v>
      </c>
      <c r="DW277" s="23" t="s">
        <v>854</v>
      </c>
      <c r="DX277" s="57"/>
      <c r="DY277" s="23" t="s">
        <v>849</v>
      </c>
      <c r="DZ277" s="23" t="s">
        <v>854</v>
      </c>
      <c r="EA277" s="56"/>
      <c r="EB277" s="57"/>
      <c r="EC277" s="57"/>
      <c r="ED277" s="23"/>
      <c r="EE277" s="57"/>
      <c r="EF277" s="57"/>
      <c r="EG277" s="57"/>
      <c r="EH277" s="23">
        <v>2275</v>
      </c>
      <c r="EI277" s="23" t="s">
        <v>387</v>
      </c>
      <c r="EJ277" s="23"/>
      <c r="EK277" s="23" t="s">
        <v>388</v>
      </c>
    </row>
    <row r="278" spans="2:141" s="127" customFormat="1">
      <c r="B278" s="132" t="s">
        <v>1448</v>
      </c>
      <c r="C278" s="23" t="s">
        <v>1449</v>
      </c>
      <c r="D278" s="23" t="s">
        <v>155</v>
      </c>
      <c r="E278" s="23" t="s">
        <v>846</v>
      </c>
      <c r="F278" s="23" t="s">
        <v>847</v>
      </c>
      <c r="G278" s="23"/>
      <c r="H278" s="23" t="s">
        <v>848</v>
      </c>
      <c r="I278" s="58">
        <v>0.46544633550040232</v>
      </c>
      <c r="J278" s="58">
        <v>0.53455366449959774</v>
      </c>
      <c r="K278" s="58">
        <v>0</v>
      </c>
      <c r="L278" s="58">
        <v>0</v>
      </c>
      <c r="M278" s="176"/>
      <c r="N278" s="23" t="s">
        <v>849</v>
      </c>
      <c r="O278" s="23" t="s">
        <v>850</v>
      </c>
      <c r="P278" s="23" t="s">
        <v>851</v>
      </c>
      <c r="Q278" s="56" t="s">
        <v>848</v>
      </c>
      <c r="R278" s="133" t="s">
        <v>848</v>
      </c>
      <c r="S278" s="133" t="s">
        <v>848</v>
      </c>
      <c r="T278" s="133" t="s">
        <v>848</v>
      </c>
      <c r="U278" s="133" t="s">
        <v>848</v>
      </c>
      <c r="V278" s="133" t="s">
        <v>848</v>
      </c>
      <c r="W278" s="55">
        <v>5.630886787011014</v>
      </c>
      <c r="X278" s="55">
        <v>6.9299778182010572</v>
      </c>
      <c r="Y278" s="55">
        <v>7.2300023247615437</v>
      </c>
      <c r="Z278" s="55">
        <v>7.8065200040346374</v>
      </c>
      <c r="AA278" s="55">
        <v>8.4006861836936402</v>
      </c>
      <c r="AB278" s="55">
        <v>8.9536725291188493</v>
      </c>
      <c r="AC278" s="55">
        <v>9.5360730418539141</v>
      </c>
      <c r="AD278" s="59">
        <f t="shared" si="24"/>
        <v>48.856931901663643</v>
      </c>
      <c r="AE278" s="55">
        <v>0.38308981132780967</v>
      </c>
      <c r="AF278" s="55"/>
      <c r="AG278" s="55"/>
      <c r="AH278" s="55"/>
      <c r="AI278" s="59">
        <f t="shared" si="25"/>
        <v>54.487818688674658</v>
      </c>
      <c r="AJ278" s="55">
        <v>0.38308981132780967</v>
      </c>
      <c r="AK278" s="55">
        <v>6.1730341338969632</v>
      </c>
      <c r="AL278" s="55">
        <v>7.597202933929319</v>
      </c>
      <c r="AM278" s="55">
        <v>8.0846363785357553</v>
      </c>
      <c r="AN278" s="55">
        <v>8.9038883025250506</v>
      </c>
      <c r="AO278" s="55">
        <v>9.7732083993412839</v>
      </c>
      <c r="AP278" s="55">
        <v>10.624873702712456</v>
      </c>
      <c r="AQ278" s="55">
        <v>11.542298736884904</v>
      </c>
      <c r="AR278" s="59">
        <f t="shared" si="26"/>
        <v>56.526108453928771</v>
      </c>
      <c r="AS278" s="55">
        <v>0.46368531637660582</v>
      </c>
      <c r="AT278" s="55"/>
      <c r="AU278" s="55"/>
      <c r="AV278" s="55"/>
      <c r="AW278" s="59">
        <f t="shared" si="27"/>
        <v>62.699142587825733</v>
      </c>
      <c r="AX278" s="55"/>
      <c r="AY278" s="55"/>
      <c r="AZ278" s="55"/>
      <c r="BA278" s="55"/>
      <c r="BB278" s="55"/>
      <c r="BC278" s="55"/>
      <c r="BD278" s="55"/>
      <c r="BE278" s="55"/>
      <c r="BF278" s="59">
        <f t="shared" si="28"/>
        <v>0</v>
      </c>
      <c r="BG278" s="55"/>
      <c r="BH278" s="55"/>
      <c r="BI278" s="55"/>
      <c r="BJ278" s="55"/>
      <c r="BK278" s="59">
        <f t="shared" si="29"/>
        <v>0</v>
      </c>
      <c r="BL278" s="55"/>
      <c r="BM278" s="23" t="s">
        <v>864</v>
      </c>
      <c r="BN278" s="23" t="s">
        <v>1278</v>
      </c>
      <c r="BO278" s="23" t="s">
        <v>569</v>
      </c>
      <c r="BP278" s="23" t="s">
        <v>386</v>
      </c>
      <c r="BQ278" s="23" t="s">
        <v>351</v>
      </c>
      <c r="BR278" s="23"/>
      <c r="BS278" s="57"/>
      <c r="BT278" s="135" t="s">
        <v>23</v>
      </c>
      <c r="BU278" s="58">
        <v>0.46544633550040232</v>
      </c>
      <c r="BV278" s="57">
        <v>14</v>
      </c>
      <c r="BW278" s="57">
        <v>20</v>
      </c>
      <c r="BX278" s="57">
        <v>30</v>
      </c>
      <c r="BY278" s="57">
        <v>5</v>
      </c>
      <c r="BZ278" s="57">
        <v>5.9</v>
      </c>
      <c r="CA278" s="57">
        <v>7.45</v>
      </c>
      <c r="CB278" s="67">
        <v>82.350000000000009</v>
      </c>
      <c r="CC278" s="134"/>
      <c r="CD278" s="134"/>
      <c r="CE278" s="57"/>
      <c r="CF278" s="57"/>
      <c r="CG278" s="57"/>
      <c r="CH278" s="57"/>
      <c r="CI278" s="57"/>
      <c r="CJ278" s="57"/>
      <c r="CK278" s="67"/>
      <c r="CL278" s="23"/>
      <c r="CM278" s="23"/>
      <c r="CN278" s="23"/>
      <c r="CO278" s="23"/>
      <c r="CP278" s="23"/>
      <c r="CQ278" s="23"/>
      <c r="CR278" s="57"/>
      <c r="CS278" s="134"/>
      <c r="CT278" s="58"/>
      <c r="CU278" s="57"/>
      <c r="CV278" s="57"/>
      <c r="CW278" s="57"/>
      <c r="CX278" s="57"/>
      <c r="CY278" s="57"/>
      <c r="CZ278" s="57"/>
      <c r="DA278" s="67"/>
      <c r="DB278" s="23"/>
      <c r="DC278" s="23"/>
      <c r="DD278" s="57"/>
      <c r="DE278" s="57"/>
      <c r="DF278" s="57"/>
      <c r="DG278" s="57"/>
      <c r="DH278" s="57"/>
      <c r="DI278" s="57"/>
      <c r="DJ278" s="67"/>
      <c r="DK278" s="23" t="s">
        <v>849</v>
      </c>
      <c r="DL278" s="55">
        <v>0</v>
      </c>
      <c r="DM278" s="55">
        <v>5.630886787011014</v>
      </c>
      <c r="DN278" s="55">
        <v>48.856931901663643</v>
      </c>
      <c r="DO278" s="59">
        <v>54.487818688674658</v>
      </c>
      <c r="DP278" s="23" t="s">
        <v>849</v>
      </c>
      <c r="DQ278" s="57"/>
      <c r="DR278" s="57"/>
      <c r="DS278" s="57"/>
      <c r="DT278" s="23" t="s">
        <v>854</v>
      </c>
      <c r="DU278" s="57"/>
      <c r="DV278" s="23" t="s">
        <v>849</v>
      </c>
      <c r="DW278" s="23" t="s">
        <v>854</v>
      </c>
      <c r="DX278" s="57"/>
      <c r="DY278" s="23" t="s">
        <v>849</v>
      </c>
      <c r="DZ278" s="23" t="s">
        <v>854</v>
      </c>
      <c r="EA278" s="56"/>
      <c r="EB278" s="57"/>
      <c r="EC278" s="57"/>
      <c r="ED278" s="23"/>
      <c r="EE278" s="57"/>
      <c r="EF278" s="57"/>
      <c r="EG278" s="57"/>
      <c r="EH278" s="23">
        <v>2271</v>
      </c>
      <c r="EI278" s="23" t="s">
        <v>384</v>
      </c>
      <c r="EJ278" s="23"/>
      <c r="EK278" s="23" t="s">
        <v>385</v>
      </c>
    </row>
    <row r="279" spans="2:141" s="127" customFormat="1">
      <c r="B279" s="132" t="s">
        <v>1450</v>
      </c>
      <c r="C279" s="23" t="s">
        <v>1451</v>
      </c>
      <c r="D279" s="23" t="s">
        <v>159</v>
      </c>
      <c r="E279" s="23" t="s">
        <v>846</v>
      </c>
      <c r="F279" s="23" t="s">
        <v>847</v>
      </c>
      <c r="G279" s="23"/>
      <c r="H279" s="23" t="s">
        <v>848</v>
      </c>
      <c r="I279" s="58">
        <v>0.30983039633604675</v>
      </c>
      <c r="J279" s="58">
        <v>0.6901696036639533</v>
      </c>
      <c r="K279" s="58">
        <v>0</v>
      </c>
      <c r="L279" s="58">
        <v>0</v>
      </c>
      <c r="M279" s="176"/>
      <c r="N279" s="23" t="s">
        <v>849</v>
      </c>
      <c r="O279" s="23" t="s">
        <v>850</v>
      </c>
      <c r="P279" s="23" t="s">
        <v>851</v>
      </c>
      <c r="Q279" s="56" t="s">
        <v>848</v>
      </c>
      <c r="R279" s="133" t="s">
        <v>848</v>
      </c>
      <c r="S279" s="133" t="s">
        <v>848</v>
      </c>
      <c r="T279" s="133" t="s">
        <v>848</v>
      </c>
      <c r="U279" s="133" t="s">
        <v>848</v>
      </c>
      <c r="V279" s="133" t="s">
        <v>848</v>
      </c>
      <c r="W279" s="55">
        <v>0</v>
      </c>
      <c r="X279" s="55">
        <v>4.7057037730982607</v>
      </c>
      <c r="Y279" s="55">
        <v>4.909431186025266</v>
      </c>
      <c r="Z279" s="55">
        <v>5.3009073912575504</v>
      </c>
      <c r="AA279" s="55">
        <v>5.7043675619561247</v>
      </c>
      <c r="AB279" s="55">
        <v>6.0798651465666831</v>
      </c>
      <c r="AC279" s="55">
        <v>6.4753360069543966</v>
      </c>
      <c r="AD279" s="59">
        <f t="shared" si="24"/>
        <v>33.175611065858277</v>
      </c>
      <c r="AE279" s="55">
        <v>0</v>
      </c>
      <c r="AF279" s="55"/>
      <c r="AG279" s="55"/>
      <c r="AH279" s="55"/>
      <c r="AI279" s="59">
        <f t="shared" si="25"/>
        <v>33.175611065858277</v>
      </c>
      <c r="AJ279" s="55">
        <v>0</v>
      </c>
      <c r="AK279" s="55">
        <v>0</v>
      </c>
      <c r="AL279" s="55">
        <v>5.1587735847132512</v>
      </c>
      <c r="AM279" s="55">
        <v>5.4897583958614922</v>
      </c>
      <c r="AN279" s="55">
        <v>6.0460598691085154</v>
      </c>
      <c r="AO279" s="55">
        <v>6.6363594295016552</v>
      </c>
      <c r="AP279" s="55">
        <v>7.2146707512153716</v>
      </c>
      <c r="AQ279" s="55">
        <v>7.8376352913761647</v>
      </c>
      <c r="AR279" s="59">
        <f t="shared" si="26"/>
        <v>38.383257321776455</v>
      </c>
      <c r="AS279" s="55">
        <v>0</v>
      </c>
      <c r="AT279" s="55"/>
      <c r="AU279" s="55"/>
      <c r="AV279" s="55"/>
      <c r="AW279" s="59">
        <f t="shared" si="27"/>
        <v>38.383257321776455</v>
      </c>
      <c r="AX279" s="55"/>
      <c r="AY279" s="55"/>
      <c r="AZ279" s="55"/>
      <c r="BA279" s="55"/>
      <c r="BB279" s="55"/>
      <c r="BC279" s="55"/>
      <c r="BD279" s="55"/>
      <c r="BE279" s="55"/>
      <c r="BF279" s="59">
        <f t="shared" si="28"/>
        <v>0</v>
      </c>
      <c r="BG279" s="55"/>
      <c r="BH279" s="55"/>
      <c r="BI279" s="55"/>
      <c r="BJ279" s="55"/>
      <c r="BK279" s="59">
        <f t="shared" si="29"/>
        <v>0</v>
      </c>
      <c r="BL279" s="55"/>
      <c r="BM279" s="23" t="s">
        <v>864</v>
      </c>
      <c r="BN279" s="23" t="s">
        <v>1452</v>
      </c>
      <c r="BO279" s="23" t="s">
        <v>582</v>
      </c>
      <c r="BP279" s="23" t="s">
        <v>462</v>
      </c>
      <c r="BQ279" s="23" t="s">
        <v>351</v>
      </c>
      <c r="BR279" s="23"/>
      <c r="BS279" s="57"/>
      <c r="BT279" s="135" t="s">
        <v>23</v>
      </c>
      <c r="BU279" s="58">
        <v>0.30983039633604675</v>
      </c>
      <c r="BV279" s="57">
        <v>0</v>
      </c>
      <c r="BW279" s="57">
        <v>0</v>
      </c>
      <c r="BX279" s="57">
        <v>3</v>
      </c>
      <c r="BY279" s="57">
        <v>1</v>
      </c>
      <c r="BZ279" s="57">
        <v>0</v>
      </c>
      <c r="CA279" s="57">
        <v>3.5</v>
      </c>
      <c r="CB279" s="67">
        <v>7.5</v>
      </c>
      <c r="CC279" s="134"/>
      <c r="CD279" s="134"/>
      <c r="CE279" s="57"/>
      <c r="CF279" s="57"/>
      <c r="CG279" s="57"/>
      <c r="CH279" s="57"/>
      <c r="CI279" s="57"/>
      <c r="CJ279" s="57"/>
      <c r="CK279" s="67"/>
      <c r="CL279" s="23"/>
      <c r="CM279" s="23"/>
      <c r="CN279" s="23"/>
      <c r="CO279" s="23"/>
      <c r="CP279" s="23"/>
      <c r="CQ279" s="23"/>
      <c r="CR279" s="57"/>
      <c r="CS279" s="134"/>
      <c r="CT279" s="58"/>
      <c r="CU279" s="57"/>
      <c r="CV279" s="57"/>
      <c r="CW279" s="57"/>
      <c r="CX279" s="57"/>
      <c r="CY279" s="57"/>
      <c r="CZ279" s="57"/>
      <c r="DA279" s="67"/>
      <c r="DB279" s="23"/>
      <c r="DC279" s="23"/>
      <c r="DD279" s="57"/>
      <c r="DE279" s="57"/>
      <c r="DF279" s="57"/>
      <c r="DG279" s="57"/>
      <c r="DH279" s="57"/>
      <c r="DI279" s="57"/>
      <c r="DJ279" s="67"/>
      <c r="DK279" s="23" t="s">
        <v>849</v>
      </c>
      <c r="DL279" s="55">
        <v>0</v>
      </c>
      <c r="DM279" s="55">
        <v>0</v>
      </c>
      <c r="DN279" s="55">
        <v>0</v>
      </c>
      <c r="DO279" s="59">
        <v>0</v>
      </c>
      <c r="DP279" s="23" t="s">
        <v>849</v>
      </c>
      <c r="DQ279" s="57"/>
      <c r="DR279" s="57"/>
      <c r="DS279" s="57"/>
      <c r="DT279" s="23" t="s">
        <v>854</v>
      </c>
      <c r="DU279" s="57"/>
      <c r="DV279" s="23" t="s">
        <v>849</v>
      </c>
      <c r="DW279" s="23" t="s">
        <v>854</v>
      </c>
      <c r="DX279" s="57"/>
      <c r="DY279" s="23" t="s">
        <v>849</v>
      </c>
      <c r="DZ279" s="23" t="s">
        <v>854</v>
      </c>
      <c r="EA279" s="56"/>
      <c r="EB279" s="57"/>
      <c r="EC279" s="57"/>
      <c r="ED279" s="23"/>
      <c r="EE279" s="57"/>
      <c r="EF279" s="57"/>
      <c r="EG279" s="57"/>
      <c r="EH279" s="23">
        <v>2300</v>
      </c>
      <c r="EI279" s="23" t="s">
        <v>459</v>
      </c>
      <c r="EJ279" s="23"/>
      <c r="EK279" s="23" t="s">
        <v>460</v>
      </c>
    </row>
    <row r="280" spans="2:141" s="127" customFormat="1">
      <c r="B280" s="132" t="s">
        <v>1453</v>
      </c>
      <c r="C280" s="23" t="s">
        <v>1454</v>
      </c>
      <c r="D280" s="23" t="s">
        <v>155</v>
      </c>
      <c r="E280" s="23" t="s">
        <v>846</v>
      </c>
      <c r="F280" s="23" t="s">
        <v>847</v>
      </c>
      <c r="G280" s="23"/>
      <c r="H280" s="23" t="s">
        <v>848</v>
      </c>
      <c r="I280" s="58">
        <v>0.22857103985116511</v>
      </c>
      <c r="J280" s="58">
        <v>0.771428960148835</v>
      </c>
      <c r="K280" s="58">
        <v>0</v>
      </c>
      <c r="L280" s="58">
        <v>0</v>
      </c>
      <c r="M280" s="176"/>
      <c r="N280" s="23" t="s">
        <v>849</v>
      </c>
      <c r="O280" s="23" t="s">
        <v>850</v>
      </c>
      <c r="P280" s="23" t="s">
        <v>851</v>
      </c>
      <c r="Q280" s="56" t="s">
        <v>848</v>
      </c>
      <c r="R280" s="133" t="s">
        <v>848</v>
      </c>
      <c r="S280" s="133" t="s">
        <v>848</v>
      </c>
      <c r="T280" s="133" t="s">
        <v>848</v>
      </c>
      <c r="U280" s="133" t="s">
        <v>848</v>
      </c>
      <c r="V280" s="133" t="s">
        <v>848</v>
      </c>
      <c r="W280" s="55">
        <v>0.59480529275730998</v>
      </c>
      <c r="X280" s="55">
        <v>6.9485584998158556</v>
      </c>
      <c r="Y280" s="55">
        <v>7.2493874331695132</v>
      </c>
      <c r="Z280" s="55">
        <v>7.8274508737314434</v>
      </c>
      <c r="AA280" s="55">
        <v>8.4232101339024119</v>
      </c>
      <c r="AB280" s="55">
        <v>8.9776791483189555</v>
      </c>
      <c r="AC280" s="55">
        <v>9.5616411954172325</v>
      </c>
      <c r="AD280" s="59">
        <f t="shared" si="24"/>
        <v>48.987927284355415</v>
      </c>
      <c r="AE280" s="55">
        <v>3.2754890931374063E-2</v>
      </c>
      <c r="AF280" s="55"/>
      <c r="AG280" s="55"/>
      <c r="AH280" s="55"/>
      <c r="AI280" s="59">
        <f t="shared" si="25"/>
        <v>49.582732577112722</v>
      </c>
      <c r="AJ280" s="55">
        <v>3.2754890931374063E-2</v>
      </c>
      <c r="AK280" s="55">
        <v>0.65207373440418426</v>
      </c>
      <c r="AL280" s="55">
        <v>7.6175725819399709</v>
      </c>
      <c r="AM280" s="55">
        <v>8.1063129348627392</v>
      </c>
      <c r="AN280" s="55">
        <v>8.9277614400765763</v>
      </c>
      <c r="AO280" s="55">
        <v>9.7994123610836024</v>
      </c>
      <c r="AP280" s="55">
        <v>10.65336115254946</v>
      </c>
      <c r="AQ280" s="55">
        <v>11.573245990044891</v>
      </c>
      <c r="AR280" s="59">
        <f t="shared" si="26"/>
        <v>56.677666460557234</v>
      </c>
      <c r="AS280" s="55">
        <v>3.9645956418817602E-2</v>
      </c>
      <c r="AT280" s="55"/>
      <c r="AU280" s="55"/>
      <c r="AV280" s="55"/>
      <c r="AW280" s="59">
        <f t="shared" si="27"/>
        <v>57.329740194961417</v>
      </c>
      <c r="AX280" s="55"/>
      <c r="AY280" s="55"/>
      <c r="AZ280" s="55"/>
      <c r="BA280" s="55"/>
      <c r="BB280" s="55"/>
      <c r="BC280" s="55"/>
      <c r="BD280" s="55"/>
      <c r="BE280" s="55"/>
      <c r="BF280" s="59">
        <f t="shared" si="28"/>
        <v>0</v>
      </c>
      <c r="BG280" s="55"/>
      <c r="BH280" s="55"/>
      <c r="BI280" s="55"/>
      <c r="BJ280" s="55"/>
      <c r="BK280" s="59">
        <f t="shared" si="29"/>
        <v>0</v>
      </c>
      <c r="BL280" s="55"/>
      <c r="BM280" s="23" t="s">
        <v>864</v>
      </c>
      <c r="BN280" s="23" t="s">
        <v>1455</v>
      </c>
      <c r="BO280" s="23" t="s">
        <v>571</v>
      </c>
      <c r="BP280" s="23" t="s">
        <v>403</v>
      </c>
      <c r="BQ280" s="23" t="s">
        <v>406</v>
      </c>
      <c r="BR280" s="23"/>
      <c r="BS280" s="57"/>
      <c r="BT280" s="135" t="s">
        <v>1240</v>
      </c>
      <c r="BU280" s="58">
        <v>0.22857103985116511</v>
      </c>
      <c r="BV280" s="57">
        <v>3061.4674039735105</v>
      </c>
      <c r="BW280" s="57">
        <v>31229657.239999998</v>
      </c>
      <c r="BX280" s="57">
        <v>31227492.239999998</v>
      </c>
      <c r="BY280" s="57">
        <v>31227492.239999998</v>
      </c>
      <c r="BZ280" s="57">
        <v>31227492.239999998</v>
      </c>
      <c r="CA280" s="57">
        <v>31227492.239999998</v>
      </c>
      <c r="CB280" s="67">
        <v>156142687.66740397</v>
      </c>
      <c r="CC280" s="134"/>
      <c r="CD280" s="134"/>
      <c r="CE280" s="57"/>
      <c r="CF280" s="57"/>
      <c r="CG280" s="57"/>
      <c r="CH280" s="57"/>
      <c r="CI280" s="57"/>
      <c r="CJ280" s="57"/>
      <c r="CK280" s="67"/>
      <c r="CL280" s="23"/>
      <c r="CM280" s="23"/>
      <c r="CN280" s="23"/>
      <c r="CO280" s="23"/>
      <c r="CP280" s="23"/>
      <c r="CQ280" s="23"/>
      <c r="CR280" s="57"/>
      <c r="CS280" s="134"/>
      <c r="CT280" s="58"/>
      <c r="CU280" s="57"/>
      <c r="CV280" s="57"/>
      <c r="CW280" s="57"/>
      <c r="CX280" s="57"/>
      <c r="CY280" s="57"/>
      <c r="CZ280" s="57"/>
      <c r="DA280" s="67"/>
      <c r="DB280" s="23"/>
      <c r="DC280" s="23"/>
      <c r="DD280" s="57"/>
      <c r="DE280" s="57"/>
      <c r="DF280" s="57"/>
      <c r="DG280" s="57"/>
      <c r="DH280" s="57"/>
      <c r="DI280" s="57"/>
      <c r="DJ280" s="67"/>
      <c r="DK280" s="23" t="s">
        <v>849</v>
      </c>
      <c r="DL280" s="55">
        <v>0</v>
      </c>
      <c r="DM280" s="55">
        <v>0.59480529275730998</v>
      </c>
      <c r="DN280" s="55">
        <v>48.987927284355415</v>
      </c>
      <c r="DO280" s="59">
        <v>49.582732577112722</v>
      </c>
      <c r="DP280" s="23" t="s">
        <v>849</v>
      </c>
      <c r="DQ280" s="57"/>
      <c r="DR280" s="57"/>
      <c r="DS280" s="57"/>
      <c r="DT280" s="23" t="s">
        <v>854</v>
      </c>
      <c r="DU280" s="57"/>
      <c r="DV280" s="23" t="s">
        <v>849</v>
      </c>
      <c r="DW280" s="23" t="s">
        <v>854</v>
      </c>
      <c r="DX280" s="57"/>
      <c r="DY280" s="23" t="s">
        <v>849</v>
      </c>
      <c r="DZ280" s="23" t="s">
        <v>854</v>
      </c>
      <c r="EA280" s="56"/>
      <c r="EB280" s="57"/>
      <c r="EC280" s="57"/>
      <c r="ED280" s="23"/>
      <c r="EE280" s="57"/>
      <c r="EF280" s="57"/>
      <c r="EG280" s="57"/>
      <c r="EH280" s="23">
        <v>560</v>
      </c>
      <c r="EI280" s="23" t="s">
        <v>405</v>
      </c>
      <c r="EJ280" s="23"/>
      <c r="EK280" s="23" t="s">
        <v>402</v>
      </c>
    </row>
    <row r="281" spans="2:141" s="127" customFormat="1">
      <c r="B281" s="132" t="s">
        <v>1456</v>
      </c>
      <c r="C281" s="23" t="s">
        <v>1457</v>
      </c>
      <c r="D281" s="23" t="s">
        <v>159</v>
      </c>
      <c r="E281" s="23" t="s">
        <v>846</v>
      </c>
      <c r="F281" s="23" t="s">
        <v>847</v>
      </c>
      <c r="G281" s="23"/>
      <c r="H281" s="23" t="s">
        <v>848</v>
      </c>
      <c r="I281" s="58">
        <v>0.36688098712243089</v>
      </c>
      <c r="J281" s="58">
        <v>0.63311901287756911</v>
      </c>
      <c r="K281" s="58">
        <v>0</v>
      </c>
      <c r="L281" s="58">
        <v>0</v>
      </c>
      <c r="M281" s="176"/>
      <c r="N281" s="23" t="s">
        <v>849</v>
      </c>
      <c r="O281" s="23" t="s">
        <v>850</v>
      </c>
      <c r="P281" s="23" t="s">
        <v>851</v>
      </c>
      <c r="Q281" s="56" t="s">
        <v>848</v>
      </c>
      <c r="R281" s="133" t="s">
        <v>848</v>
      </c>
      <c r="S281" s="133" t="s">
        <v>848</v>
      </c>
      <c r="T281" s="133" t="s">
        <v>848</v>
      </c>
      <c r="U281" s="133" t="s">
        <v>848</v>
      </c>
      <c r="V281" s="133" t="s">
        <v>848</v>
      </c>
      <c r="W281" s="55">
        <v>2.9529847692306159</v>
      </c>
      <c r="X281" s="55">
        <v>12.85972227638919</v>
      </c>
      <c r="Y281" s="55">
        <v>13.416467468321148</v>
      </c>
      <c r="Z281" s="55">
        <v>14.486291562621773</v>
      </c>
      <c r="AA281" s="55">
        <v>15.588865374094873</v>
      </c>
      <c r="AB281" s="55">
        <v>16.6150231788322</v>
      </c>
      <c r="AC281" s="55">
        <v>17.695763845523658</v>
      </c>
      <c r="AD281" s="59">
        <f t="shared" si="24"/>
        <v>90.662133705782836</v>
      </c>
      <c r="AE281" s="55">
        <v>0.30599883859837462</v>
      </c>
      <c r="AF281" s="55"/>
      <c r="AG281" s="55"/>
      <c r="AH281" s="55"/>
      <c r="AI281" s="59">
        <f t="shared" si="25"/>
        <v>93.615118475013446</v>
      </c>
      <c r="AJ281" s="55">
        <v>0.30599883859837462</v>
      </c>
      <c r="AK281" s="55">
        <v>3.2373010623100611</v>
      </c>
      <c r="AL281" s="55">
        <v>14.097869051052957</v>
      </c>
      <c r="AM281" s="55">
        <v>15.002382584905749</v>
      </c>
      <c r="AN281" s="55">
        <v>16.522640296154044</v>
      </c>
      <c r="AO281" s="55">
        <v>18.135807799371623</v>
      </c>
      <c r="AP281" s="55">
        <v>19.716213907602576</v>
      </c>
      <c r="AQ281" s="55">
        <v>21.418648094026445</v>
      </c>
      <c r="AR281" s="59">
        <f t="shared" si="26"/>
        <v>104.89356173311339</v>
      </c>
      <c r="AS281" s="55">
        <v>0.37037572937419772</v>
      </c>
      <c r="AT281" s="55"/>
      <c r="AU281" s="55"/>
      <c r="AV281" s="55"/>
      <c r="AW281" s="59">
        <f t="shared" si="27"/>
        <v>108.13086279542345</v>
      </c>
      <c r="AX281" s="55"/>
      <c r="AY281" s="55"/>
      <c r="AZ281" s="55"/>
      <c r="BA281" s="55"/>
      <c r="BB281" s="55"/>
      <c r="BC281" s="55"/>
      <c r="BD281" s="55"/>
      <c r="BE281" s="55"/>
      <c r="BF281" s="59">
        <f t="shared" si="28"/>
        <v>0</v>
      </c>
      <c r="BG281" s="55"/>
      <c r="BH281" s="55"/>
      <c r="BI281" s="55"/>
      <c r="BJ281" s="55"/>
      <c r="BK281" s="59">
        <f t="shared" si="29"/>
        <v>0</v>
      </c>
      <c r="BL281" s="55"/>
      <c r="BM281" s="23" t="s">
        <v>864</v>
      </c>
      <c r="BN281" s="23" t="s">
        <v>906</v>
      </c>
      <c r="BO281" s="23" t="s">
        <v>582</v>
      </c>
      <c r="BP281" s="23" t="s">
        <v>462</v>
      </c>
      <c r="BQ281" s="23" t="s">
        <v>351</v>
      </c>
      <c r="BR281" s="23"/>
      <c r="BS281" s="57"/>
      <c r="BT281" s="135" t="s">
        <v>23</v>
      </c>
      <c r="BU281" s="58">
        <v>0.36688098712243089</v>
      </c>
      <c r="BV281" s="57">
        <v>15</v>
      </c>
      <c r="BW281" s="57">
        <v>14</v>
      </c>
      <c r="BX281" s="57">
        <v>33</v>
      </c>
      <c r="BY281" s="57">
        <v>17</v>
      </c>
      <c r="BZ281" s="57">
        <v>17</v>
      </c>
      <c r="CA281" s="57">
        <v>24</v>
      </c>
      <c r="CB281" s="67">
        <v>120</v>
      </c>
      <c r="CC281" s="134"/>
      <c r="CD281" s="134"/>
      <c r="CE281" s="57"/>
      <c r="CF281" s="57"/>
      <c r="CG281" s="57"/>
      <c r="CH281" s="57"/>
      <c r="CI281" s="57"/>
      <c r="CJ281" s="57"/>
      <c r="CK281" s="67"/>
      <c r="CL281" s="23"/>
      <c r="CM281" s="23"/>
      <c r="CN281" s="23"/>
      <c r="CO281" s="23"/>
      <c r="CP281" s="23"/>
      <c r="CQ281" s="23"/>
      <c r="CR281" s="57"/>
      <c r="CS281" s="134"/>
      <c r="CT281" s="58"/>
      <c r="CU281" s="57"/>
      <c r="CV281" s="57"/>
      <c r="CW281" s="57"/>
      <c r="CX281" s="57"/>
      <c r="CY281" s="57"/>
      <c r="CZ281" s="57"/>
      <c r="DA281" s="67"/>
      <c r="DB281" s="23"/>
      <c r="DC281" s="23"/>
      <c r="DD281" s="57"/>
      <c r="DE281" s="57"/>
      <c r="DF281" s="57"/>
      <c r="DG281" s="57"/>
      <c r="DH281" s="57"/>
      <c r="DI281" s="57"/>
      <c r="DJ281" s="67"/>
      <c r="DK281" s="23" t="s">
        <v>849</v>
      </c>
      <c r="DL281" s="55">
        <v>0</v>
      </c>
      <c r="DM281" s="55">
        <v>2.9529847692306159</v>
      </c>
      <c r="DN281" s="55">
        <v>90.662133705782836</v>
      </c>
      <c r="DO281" s="59">
        <v>93.615118475013446</v>
      </c>
      <c r="DP281" s="23" t="s">
        <v>849</v>
      </c>
      <c r="DQ281" s="57"/>
      <c r="DR281" s="57"/>
      <c r="DS281" s="57"/>
      <c r="DT281" s="23" t="s">
        <v>854</v>
      </c>
      <c r="DU281" s="57"/>
      <c r="DV281" s="23" t="s">
        <v>849</v>
      </c>
      <c r="DW281" s="23" t="s">
        <v>854</v>
      </c>
      <c r="DX281" s="57"/>
      <c r="DY281" s="23" t="s">
        <v>849</v>
      </c>
      <c r="DZ281" s="23" t="s">
        <v>854</v>
      </c>
      <c r="EA281" s="56"/>
      <c r="EB281" s="57"/>
      <c r="EC281" s="57"/>
      <c r="ED281" s="23"/>
      <c r="EE281" s="57"/>
      <c r="EF281" s="57"/>
      <c r="EG281" s="57"/>
      <c r="EH281" s="23">
        <v>731</v>
      </c>
      <c r="EI281" s="23" t="s">
        <v>459</v>
      </c>
      <c r="EJ281" s="23"/>
      <c r="EK281" s="23" t="s">
        <v>460</v>
      </c>
    </row>
    <row r="282" spans="2:141" s="127" customFormat="1">
      <c r="B282" s="132" t="s">
        <v>1458</v>
      </c>
      <c r="C282" s="23" t="s">
        <v>1459</v>
      </c>
      <c r="D282" s="23" t="s">
        <v>155</v>
      </c>
      <c r="E282" s="23" t="s">
        <v>846</v>
      </c>
      <c r="F282" s="23" t="s">
        <v>847</v>
      </c>
      <c r="G282" s="23"/>
      <c r="H282" s="23" t="s">
        <v>848</v>
      </c>
      <c r="I282" s="58">
        <v>0.17881114453951175</v>
      </c>
      <c r="J282" s="58">
        <v>0.82118885546048836</v>
      </c>
      <c r="K282" s="58">
        <v>0</v>
      </c>
      <c r="L282" s="58">
        <v>0</v>
      </c>
      <c r="M282" s="176"/>
      <c r="N282" s="23" t="s">
        <v>849</v>
      </c>
      <c r="O282" s="23" t="s">
        <v>850</v>
      </c>
      <c r="P282" s="23" t="s">
        <v>851</v>
      </c>
      <c r="Q282" s="56" t="s">
        <v>848</v>
      </c>
      <c r="R282" s="133" t="s">
        <v>848</v>
      </c>
      <c r="S282" s="133" t="s">
        <v>848</v>
      </c>
      <c r="T282" s="133" t="s">
        <v>848</v>
      </c>
      <c r="U282" s="133" t="s">
        <v>848</v>
      </c>
      <c r="V282" s="133" t="s">
        <v>848</v>
      </c>
      <c r="W282" s="55">
        <v>6.4211867410758172</v>
      </c>
      <c r="X282" s="55">
        <v>55.487459774352637</v>
      </c>
      <c r="Y282" s="55">
        <v>50.518183171402121</v>
      </c>
      <c r="Z282" s="55">
        <v>61.277233508294849</v>
      </c>
      <c r="AA282" s="55">
        <v>74.634771514892407</v>
      </c>
      <c r="AB282" s="55">
        <v>72.919517677724386</v>
      </c>
      <c r="AC282" s="55">
        <v>76.354136073196599</v>
      </c>
      <c r="AD282" s="59">
        <f t="shared" si="24"/>
        <v>391.19130171986296</v>
      </c>
      <c r="AE282" s="55">
        <v>0.39485593780063633</v>
      </c>
      <c r="AF282" s="55"/>
      <c r="AG282" s="55"/>
      <c r="AH282" s="55"/>
      <c r="AI282" s="59">
        <f t="shared" si="25"/>
        <v>397.61248846093878</v>
      </c>
      <c r="AJ282" s="55">
        <v>0.39485593780063633</v>
      </c>
      <c r="AK282" s="55">
        <v>7.0394249488770777</v>
      </c>
      <c r="AL282" s="55">
        <v>60.829847259659275</v>
      </c>
      <c r="AM282" s="55">
        <v>56.489766268300706</v>
      </c>
      <c r="AN282" s="55">
        <v>69.891019604589189</v>
      </c>
      <c r="AO282" s="55">
        <v>86.828761353819559</v>
      </c>
      <c r="AP282" s="55">
        <v>86.529930960606123</v>
      </c>
      <c r="AQ282" s="55">
        <v>92.417732591345683</v>
      </c>
      <c r="AR282" s="59">
        <f t="shared" si="26"/>
        <v>452.98705803832053</v>
      </c>
      <c r="AS282" s="55">
        <v>0.47792683341713932</v>
      </c>
      <c r="AT282" s="55"/>
      <c r="AU282" s="55"/>
      <c r="AV282" s="55"/>
      <c r="AW282" s="59">
        <f t="shared" si="27"/>
        <v>460.0264829871976</v>
      </c>
      <c r="AX282" s="55"/>
      <c r="AY282" s="55"/>
      <c r="AZ282" s="55"/>
      <c r="BA282" s="55"/>
      <c r="BB282" s="55"/>
      <c r="BC282" s="55"/>
      <c r="BD282" s="55"/>
      <c r="BE282" s="55"/>
      <c r="BF282" s="59">
        <f t="shared" si="28"/>
        <v>0</v>
      </c>
      <c r="BG282" s="55"/>
      <c r="BH282" s="55"/>
      <c r="BI282" s="55"/>
      <c r="BJ282" s="55"/>
      <c r="BK282" s="59">
        <f t="shared" si="29"/>
        <v>0</v>
      </c>
      <c r="BL282" s="55"/>
      <c r="BM282" s="23" t="s">
        <v>864</v>
      </c>
      <c r="BN282" s="23" t="s">
        <v>1460</v>
      </c>
      <c r="BO282" s="23" t="s">
        <v>571</v>
      </c>
      <c r="BP282" s="23" t="s">
        <v>397</v>
      </c>
      <c r="BQ282" s="23" t="s">
        <v>400</v>
      </c>
      <c r="BR282" s="23"/>
      <c r="BS282" s="57"/>
      <c r="BT282" s="135" t="s">
        <v>23</v>
      </c>
      <c r="BU282" s="58">
        <v>0.17881114453951175</v>
      </c>
      <c r="BV282" s="57">
        <v>34</v>
      </c>
      <c r="BW282" s="57">
        <v>27</v>
      </c>
      <c r="BX282" s="57">
        <v>28</v>
      </c>
      <c r="BY282" s="57">
        <v>27</v>
      </c>
      <c r="BZ282" s="57">
        <v>31</v>
      </c>
      <c r="CA282" s="57">
        <v>29.75</v>
      </c>
      <c r="CB282" s="67">
        <v>176.75</v>
      </c>
      <c r="CC282" s="134"/>
      <c r="CD282" s="134"/>
      <c r="CE282" s="57"/>
      <c r="CF282" s="57"/>
      <c r="CG282" s="57"/>
      <c r="CH282" s="57"/>
      <c r="CI282" s="57"/>
      <c r="CJ282" s="57"/>
      <c r="CK282" s="67"/>
      <c r="CL282" s="23"/>
      <c r="CM282" s="23"/>
      <c r="CN282" s="23"/>
      <c r="CO282" s="23"/>
      <c r="CP282" s="23"/>
      <c r="CQ282" s="23"/>
      <c r="CR282" s="57"/>
      <c r="CS282" s="134"/>
      <c r="CT282" s="58"/>
      <c r="CU282" s="57"/>
      <c r="CV282" s="57"/>
      <c r="CW282" s="57"/>
      <c r="CX282" s="57"/>
      <c r="CY282" s="57"/>
      <c r="CZ282" s="57"/>
      <c r="DA282" s="67"/>
      <c r="DB282" s="23"/>
      <c r="DC282" s="23"/>
      <c r="DD282" s="57"/>
      <c r="DE282" s="57"/>
      <c r="DF282" s="57"/>
      <c r="DG282" s="57"/>
      <c r="DH282" s="57"/>
      <c r="DI282" s="57"/>
      <c r="DJ282" s="67"/>
      <c r="DK282" s="23" t="s">
        <v>849</v>
      </c>
      <c r="DL282" s="55">
        <v>0</v>
      </c>
      <c r="DM282" s="55">
        <v>6.4211867410758172</v>
      </c>
      <c r="DN282" s="55">
        <v>391.19130171986296</v>
      </c>
      <c r="DO282" s="59">
        <v>397.61248846093878</v>
      </c>
      <c r="DP282" s="23" t="s">
        <v>849</v>
      </c>
      <c r="DQ282" s="57"/>
      <c r="DR282" s="57"/>
      <c r="DS282" s="57"/>
      <c r="DT282" s="23" t="s">
        <v>854</v>
      </c>
      <c r="DU282" s="57"/>
      <c r="DV282" s="23" t="s">
        <v>849</v>
      </c>
      <c r="DW282" s="23" t="s">
        <v>854</v>
      </c>
      <c r="DX282" s="57"/>
      <c r="DY282" s="23" t="s">
        <v>849</v>
      </c>
      <c r="DZ282" s="23" t="s">
        <v>854</v>
      </c>
      <c r="EA282" s="56"/>
      <c r="EB282" s="57"/>
      <c r="EC282" s="57"/>
      <c r="ED282" s="23"/>
      <c r="EE282" s="57"/>
      <c r="EF282" s="57"/>
      <c r="EG282" s="57"/>
      <c r="EH282" s="23">
        <v>529</v>
      </c>
      <c r="EI282" s="23" t="s">
        <v>399</v>
      </c>
      <c r="EJ282" s="23"/>
      <c r="EK282" s="23" t="s">
        <v>572</v>
      </c>
    </row>
    <row r="283" spans="2:141" s="127" customFormat="1">
      <c r="B283" s="132" t="s">
        <v>1461</v>
      </c>
      <c r="C283" s="23" t="s">
        <v>1462</v>
      </c>
      <c r="D283" s="23" t="s">
        <v>155</v>
      </c>
      <c r="E283" s="23" t="s">
        <v>846</v>
      </c>
      <c r="F283" s="23" t="s">
        <v>847</v>
      </c>
      <c r="G283" s="23"/>
      <c r="H283" s="23" t="s">
        <v>848</v>
      </c>
      <c r="I283" s="58">
        <v>0.59759186885118953</v>
      </c>
      <c r="J283" s="58">
        <v>0.40240813114881041</v>
      </c>
      <c r="K283" s="58">
        <v>0</v>
      </c>
      <c r="L283" s="58">
        <v>0</v>
      </c>
      <c r="M283" s="176"/>
      <c r="N283" s="23" t="s">
        <v>849</v>
      </c>
      <c r="O283" s="23" t="s">
        <v>850</v>
      </c>
      <c r="P283" s="23" t="s">
        <v>851</v>
      </c>
      <c r="Q283" s="56" t="s">
        <v>848</v>
      </c>
      <c r="R283" s="133" t="s">
        <v>848</v>
      </c>
      <c r="S283" s="133" t="s">
        <v>848</v>
      </c>
      <c r="T283" s="133" t="s">
        <v>848</v>
      </c>
      <c r="U283" s="133" t="s">
        <v>848</v>
      </c>
      <c r="V283" s="133" t="s">
        <v>848</v>
      </c>
      <c r="W283" s="55">
        <v>0.43301387098381394</v>
      </c>
      <c r="X283" s="55">
        <v>3.9520424785877903</v>
      </c>
      <c r="Y283" s="55">
        <v>4.1231410918373435</v>
      </c>
      <c r="Z283" s="55">
        <v>4.4519188192580614</v>
      </c>
      <c r="AA283" s="55">
        <v>4.7907611709875733</v>
      </c>
      <c r="AB283" s="55">
        <v>5.1061193993298977</v>
      </c>
      <c r="AC283" s="55">
        <v>5.4382520015202047</v>
      </c>
      <c r="AD283" s="59">
        <f t="shared" si="24"/>
        <v>27.862234961520873</v>
      </c>
      <c r="AE283" s="55">
        <v>0</v>
      </c>
      <c r="AF283" s="55"/>
      <c r="AG283" s="55"/>
      <c r="AH283" s="55"/>
      <c r="AI283" s="59">
        <f t="shared" si="25"/>
        <v>28.295248832504686</v>
      </c>
      <c r="AJ283" s="55">
        <v>0</v>
      </c>
      <c r="AK283" s="55">
        <v>0.47470487458562904</v>
      </c>
      <c r="AL283" s="55">
        <v>4.3325490356525389</v>
      </c>
      <c r="AM283" s="55">
        <v>4.6105236163949961</v>
      </c>
      <c r="AN283" s="55">
        <v>5.0777283447805415</v>
      </c>
      <c r="AO283" s="55">
        <v>5.5734860571767486</v>
      </c>
      <c r="AP283" s="55">
        <v>6.0591755564450116</v>
      </c>
      <c r="AQ283" s="55">
        <v>6.5823666547551261</v>
      </c>
      <c r="AR283" s="59">
        <f t="shared" si="26"/>
        <v>32.235829265204963</v>
      </c>
      <c r="AS283" s="55">
        <v>0</v>
      </c>
      <c r="AT283" s="55"/>
      <c r="AU283" s="55"/>
      <c r="AV283" s="55"/>
      <c r="AW283" s="59">
        <f t="shared" si="27"/>
        <v>32.710534139790589</v>
      </c>
      <c r="AX283" s="55"/>
      <c r="AY283" s="55"/>
      <c r="AZ283" s="55"/>
      <c r="BA283" s="55"/>
      <c r="BB283" s="55"/>
      <c r="BC283" s="55"/>
      <c r="BD283" s="55"/>
      <c r="BE283" s="55"/>
      <c r="BF283" s="59">
        <f t="shared" si="28"/>
        <v>0</v>
      </c>
      <c r="BG283" s="55"/>
      <c r="BH283" s="55"/>
      <c r="BI283" s="55"/>
      <c r="BJ283" s="55"/>
      <c r="BK283" s="59">
        <f t="shared" si="29"/>
        <v>0</v>
      </c>
      <c r="BL283" s="55"/>
      <c r="BM283" s="23" t="s">
        <v>864</v>
      </c>
      <c r="BN283" s="23" t="s">
        <v>1463</v>
      </c>
      <c r="BO283" s="23" t="s">
        <v>571</v>
      </c>
      <c r="BP283" s="23" t="s">
        <v>1464</v>
      </c>
      <c r="BQ283" s="23" t="s">
        <v>351</v>
      </c>
      <c r="BR283" s="23"/>
      <c r="BS283" s="57"/>
      <c r="BT283" s="135" t="s">
        <v>23</v>
      </c>
      <c r="BU283" s="58">
        <v>0.59759186885118953</v>
      </c>
      <c r="BV283" s="57">
        <v>32</v>
      </c>
      <c r="BW283" s="57">
        <v>33</v>
      </c>
      <c r="BX283" s="57">
        <v>35</v>
      </c>
      <c r="BY283" s="57">
        <v>38</v>
      </c>
      <c r="BZ283" s="57">
        <v>41</v>
      </c>
      <c r="CA283" s="57">
        <v>43</v>
      </c>
      <c r="CB283" s="67">
        <v>222</v>
      </c>
      <c r="CC283" s="134"/>
      <c r="CD283" s="134"/>
      <c r="CE283" s="57"/>
      <c r="CF283" s="57"/>
      <c r="CG283" s="57"/>
      <c r="CH283" s="57"/>
      <c r="CI283" s="57"/>
      <c r="CJ283" s="57"/>
      <c r="CK283" s="67"/>
      <c r="CL283" s="23"/>
      <c r="CM283" s="23"/>
      <c r="CN283" s="23"/>
      <c r="CO283" s="23"/>
      <c r="CP283" s="23"/>
      <c r="CQ283" s="23"/>
      <c r="CR283" s="57"/>
      <c r="CS283" s="134"/>
      <c r="CT283" s="58"/>
      <c r="CU283" s="57"/>
      <c r="CV283" s="57"/>
      <c r="CW283" s="57"/>
      <c r="CX283" s="57"/>
      <c r="CY283" s="57"/>
      <c r="CZ283" s="57"/>
      <c r="DA283" s="67"/>
      <c r="DB283" s="23"/>
      <c r="DC283" s="23"/>
      <c r="DD283" s="57"/>
      <c r="DE283" s="57"/>
      <c r="DF283" s="57"/>
      <c r="DG283" s="57"/>
      <c r="DH283" s="57"/>
      <c r="DI283" s="57"/>
      <c r="DJ283" s="67"/>
      <c r="DK283" s="23" t="s">
        <v>849</v>
      </c>
      <c r="DL283" s="55">
        <v>0</v>
      </c>
      <c r="DM283" s="55">
        <v>0.43301387098381394</v>
      </c>
      <c r="DN283" s="55">
        <v>27.862234961520873</v>
      </c>
      <c r="DO283" s="59">
        <v>28.295248832504686</v>
      </c>
      <c r="DP283" s="23" t="s">
        <v>849</v>
      </c>
      <c r="DQ283" s="57"/>
      <c r="DR283" s="57"/>
      <c r="DS283" s="57"/>
      <c r="DT283" s="23" t="s">
        <v>854</v>
      </c>
      <c r="DU283" s="57"/>
      <c r="DV283" s="23" t="s">
        <v>849</v>
      </c>
      <c r="DW283" s="23" t="s">
        <v>854</v>
      </c>
      <c r="DX283" s="57"/>
      <c r="DY283" s="23" t="s">
        <v>849</v>
      </c>
      <c r="DZ283" s="23" t="s">
        <v>854</v>
      </c>
      <c r="EA283" s="56"/>
      <c r="EB283" s="57"/>
      <c r="EC283" s="57"/>
      <c r="ED283" s="23"/>
      <c r="EE283" s="57"/>
      <c r="EF283" s="57"/>
      <c r="EG283" s="57"/>
      <c r="EH283" s="23">
        <v>565</v>
      </c>
      <c r="EI283" s="23" t="s">
        <v>908</v>
      </c>
      <c r="EJ283" s="23"/>
      <c r="EK283" s="23"/>
    </row>
    <row r="284" spans="2:141" s="127" customFormat="1">
      <c r="B284" s="132" t="s">
        <v>1465</v>
      </c>
      <c r="C284" s="23" t="s">
        <v>1466</v>
      </c>
      <c r="D284" s="23" t="s">
        <v>159</v>
      </c>
      <c r="E284" s="23" t="s">
        <v>846</v>
      </c>
      <c r="F284" s="23" t="s">
        <v>847</v>
      </c>
      <c r="G284" s="23"/>
      <c r="H284" s="23" t="s">
        <v>848</v>
      </c>
      <c r="I284" s="58">
        <v>0.76923076923076927</v>
      </c>
      <c r="J284" s="58">
        <v>0.23076923076923078</v>
      </c>
      <c r="K284" s="58">
        <v>0</v>
      </c>
      <c r="L284" s="58">
        <v>0</v>
      </c>
      <c r="M284" s="176"/>
      <c r="N284" s="23" t="s">
        <v>849</v>
      </c>
      <c r="O284" s="23" t="s">
        <v>850</v>
      </c>
      <c r="P284" s="23" t="s">
        <v>851</v>
      </c>
      <c r="Q284" s="56" t="s">
        <v>848</v>
      </c>
      <c r="R284" s="133" t="s">
        <v>848</v>
      </c>
      <c r="S284" s="133" t="s">
        <v>848</v>
      </c>
      <c r="T284" s="133" t="s">
        <v>848</v>
      </c>
      <c r="U284" s="133" t="s">
        <v>848</v>
      </c>
      <c r="V284" s="133" t="s">
        <v>848</v>
      </c>
      <c r="W284" s="55">
        <v>0</v>
      </c>
      <c r="X284" s="55">
        <v>0.36595832635384629</v>
      </c>
      <c r="Y284" s="55">
        <v>0.38180202299565114</v>
      </c>
      <c r="Z284" s="55">
        <v>0.41224677340539384</v>
      </c>
      <c r="AA284" s="55">
        <v>0.4436235059705369</v>
      </c>
      <c r="AB284" s="55">
        <v>0.47282561350641239</v>
      </c>
      <c r="AC284" s="55">
        <v>0.50358102463462207</v>
      </c>
      <c r="AD284" s="59">
        <f t="shared" si="24"/>
        <v>2.5800372668664626</v>
      </c>
      <c r="AE284" s="55">
        <v>0</v>
      </c>
      <c r="AF284" s="55"/>
      <c r="AG284" s="55"/>
      <c r="AH284" s="55"/>
      <c r="AI284" s="59">
        <f t="shared" si="25"/>
        <v>2.5800372668664626</v>
      </c>
      <c r="AJ284" s="55">
        <v>0</v>
      </c>
      <c r="AK284" s="55">
        <v>0</v>
      </c>
      <c r="AL284" s="55">
        <v>0.40119315582355342</v>
      </c>
      <c r="AM284" s="55">
        <v>0.42693354522690141</v>
      </c>
      <c r="AN284" s="55">
        <v>0.47019660765371862</v>
      </c>
      <c r="AO284" s="55">
        <v>0.51610367056827489</v>
      </c>
      <c r="AP284" s="55">
        <v>0.56107841900351008</v>
      </c>
      <c r="AQ284" s="55">
        <v>0.60952580785071198</v>
      </c>
      <c r="AR284" s="59">
        <f t="shared" si="26"/>
        <v>2.9850312061266706</v>
      </c>
      <c r="AS284" s="55">
        <v>0</v>
      </c>
      <c r="AT284" s="55"/>
      <c r="AU284" s="55"/>
      <c r="AV284" s="55"/>
      <c r="AW284" s="59">
        <f t="shared" si="27"/>
        <v>2.9850312061266706</v>
      </c>
      <c r="AX284" s="55"/>
      <c r="AY284" s="55"/>
      <c r="AZ284" s="55"/>
      <c r="BA284" s="55"/>
      <c r="BB284" s="55"/>
      <c r="BC284" s="55"/>
      <c r="BD284" s="55"/>
      <c r="BE284" s="55"/>
      <c r="BF284" s="59">
        <f t="shared" si="28"/>
        <v>0</v>
      </c>
      <c r="BG284" s="55"/>
      <c r="BH284" s="55"/>
      <c r="BI284" s="55"/>
      <c r="BJ284" s="55"/>
      <c r="BK284" s="59">
        <f t="shared" si="29"/>
        <v>0</v>
      </c>
      <c r="BL284" s="55"/>
      <c r="BM284" s="23" t="s">
        <v>864</v>
      </c>
      <c r="BN284" s="23" t="s">
        <v>1467</v>
      </c>
      <c r="BO284" s="23" t="s">
        <v>580</v>
      </c>
      <c r="BP284" s="23" t="s">
        <v>454</v>
      </c>
      <c r="BQ284" s="23" t="s">
        <v>148</v>
      </c>
      <c r="BR284" s="23"/>
      <c r="BS284" s="57"/>
      <c r="BT284" s="135" t="s">
        <v>23</v>
      </c>
      <c r="BU284" s="58">
        <v>0.76923076923076927</v>
      </c>
      <c r="BV284" s="57">
        <v>1</v>
      </c>
      <c r="BW284" s="57">
        <v>1</v>
      </c>
      <c r="BX284" s="57">
        <v>1</v>
      </c>
      <c r="BY284" s="57">
        <v>1</v>
      </c>
      <c r="BZ284" s="57">
        <v>1</v>
      </c>
      <c r="CA284" s="57">
        <v>3</v>
      </c>
      <c r="CB284" s="67">
        <v>8</v>
      </c>
      <c r="CC284" s="134"/>
      <c r="CD284" s="134"/>
      <c r="CE284" s="57"/>
      <c r="CF284" s="57"/>
      <c r="CG284" s="57"/>
      <c r="CH284" s="57"/>
      <c r="CI284" s="57"/>
      <c r="CJ284" s="57"/>
      <c r="CK284" s="67"/>
      <c r="CL284" s="23"/>
      <c r="CM284" s="23"/>
      <c r="CN284" s="23"/>
      <c r="CO284" s="23"/>
      <c r="CP284" s="23"/>
      <c r="CQ284" s="23"/>
      <c r="CR284" s="57"/>
      <c r="CS284" s="134"/>
      <c r="CT284" s="58"/>
      <c r="CU284" s="57"/>
      <c r="CV284" s="57"/>
      <c r="CW284" s="57"/>
      <c r="CX284" s="57"/>
      <c r="CY284" s="57"/>
      <c r="CZ284" s="57"/>
      <c r="DA284" s="67"/>
      <c r="DB284" s="23"/>
      <c r="DC284" s="23"/>
      <c r="DD284" s="57"/>
      <c r="DE284" s="57"/>
      <c r="DF284" s="57"/>
      <c r="DG284" s="57"/>
      <c r="DH284" s="57"/>
      <c r="DI284" s="57"/>
      <c r="DJ284" s="67"/>
      <c r="DK284" s="23" t="s">
        <v>849</v>
      </c>
      <c r="DL284" s="55">
        <v>0</v>
      </c>
      <c r="DM284" s="55">
        <v>0</v>
      </c>
      <c r="DN284" s="55">
        <v>0</v>
      </c>
      <c r="DO284" s="59">
        <v>0</v>
      </c>
      <c r="DP284" s="23" t="s">
        <v>849</v>
      </c>
      <c r="DQ284" s="57"/>
      <c r="DR284" s="57"/>
      <c r="DS284" s="57"/>
      <c r="DT284" s="23" t="s">
        <v>854</v>
      </c>
      <c r="DU284" s="57"/>
      <c r="DV284" s="23" t="s">
        <v>849</v>
      </c>
      <c r="DW284" s="23" t="s">
        <v>854</v>
      </c>
      <c r="DX284" s="57"/>
      <c r="DY284" s="23" t="s">
        <v>849</v>
      </c>
      <c r="DZ284" s="23" t="s">
        <v>854</v>
      </c>
      <c r="EA284" s="56"/>
      <c r="EB284" s="57"/>
      <c r="EC284" s="57"/>
      <c r="ED284" s="23"/>
      <c r="EE284" s="57"/>
      <c r="EF284" s="57"/>
      <c r="EG284" s="57"/>
      <c r="EH284" s="23">
        <v>721</v>
      </c>
      <c r="EI284" s="23" t="s">
        <v>453</v>
      </c>
      <c r="EJ284" s="23"/>
      <c r="EK284" s="23" t="s">
        <v>613</v>
      </c>
    </row>
    <row r="285" spans="2:141" s="127" customFormat="1">
      <c r="B285" s="132" t="s">
        <v>1468</v>
      </c>
      <c r="C285" s="23" t="s">
        <v>1469</v>
      </c>
      <c r="D285" s="23" t="s">
        <v>502</v>
      </c>
      <c r="E285" s="23" t="s">
        <v>846</v>
      </c>
      <c r="F285" s="23" t="s">
        <v>847</v>
      </c>
      <c r="G285" s="23"/>
      <c r="H285" s="23" t="s">
        <v>848</v>
      </c>
      <c r="I285" s="58">
        <v>0</v>
      </c>
      <c r="J285" s="58">
        <v>1</v>
      </c>
      <c r="K285" s="58">
        <v>0</v>
      </c>
      <c r="L285" s="58">
        <v>0</v>
      </c>
      <c r="M285" s="176"/>
      <c r="N285" s="23" t="s">
        <v>849</v>
      </c>
      <c r="O285" s="23" t="s">
        <v>850</v>
      </c>
      <c r="P285" s="23" t="s">
        <v>851</v>
      </c>
      <c r="Q285" s="56" t="s">
        <v>848</v>
      </c>
      <c r="R285" s="133" t="s">
        <v>848</v>
      </c>
      <c r="S285" s="133" t="s">
        <v>848</v>
      </c>
      <c r="T285" s="133" t="s">
        <v>848</v>
      </c>
      <c r="U285" s="133" t="s">
        <v>848</v>
      </c>
      <c r="V285" s="133" t="s">
        <v>848</v>
      </c>
      <c r="W285" s="55">
        <v>0</v>
      </c>
      <c r="X285" s="55">
        <v>7.8419641361538478E-2</v>
      </c>
      <c r="Y285" s="55">
        <v>8.1814719213353815E-2</v>
      </c>
      <c r="Z285" s="55">
        <v>8.8338594301155829E-2</v>
      </c>
      <c r="AA285" s="55">
        <v>9.506217985082932E-2</v>
      </c>
      <c r="AB285" s="55">
        <v>0.10131977432280269</v>
      </c>
      <c r="AC285" s="55">
        <v>0.10791021956456186</v>
      </c>
      <c r="AD285" s="59">
        <f t="shared" si="24"/>
        <v>0.55286512861424197</v>
      </c>
      <c r="AE285" s="55">
        <v>0</v>
      </c>
      <c r="AF285" s="55"/>
      <c r="AG285" s="55"/>
      <c r="AH285" s="55"/>
      <c r="AI285" s="59">
        <f t="shared" si="25"/>
        <v>0.55286512861424197</v>
      </c>
      <c r="AJ285" s="55">
        <v>0</v>
      </c>
      <c r="AK285" s="55">
        <v>0</v>
      </c>
      <c r="AL285" s="55">
        <v>8.5969961962189992E-2</v>
      </c>
      <c r="AM285" s="55">
        <v>9.1485759691478902E-2</v>
      </c>
      <c r="AN285" s="55">
        <v>0.10075641592579689</v>
      </c>
      <c r="AO285" s="55">
        <v>0.11059364369320172</v>
      </c>
      <c r="AP285" s="55">
        <v>0.12023108978646646</v>
      </c>
      <c r="AQ285" s="55">
        <v>0.13061267311086686</v>
      </c>
      <c r="AR285" s="59">
        <f t="shared" si="26"/>
        <v>0.63964954417000086</v>
      </c>
      <c r="AS285" s="55">
        <v>0</v>
      </c>
      <c r="AT285" s="55"/>
      <c r="AU285" s="55"/>
      <c r="AV285" s="55"/>
      <c r="AW285" s="59">
        <f t="shared" si="27"/>
        <v>0.63964954417000086</v>
      </c>
      <c r="AX285" s="55"/>
      <c r="AY285" s="55"/>
      <c r="AZ285" s="55"/>
      <c r="BA285" s="55"/>
      <c r="BB285" s="55"/>
      <c r="BC285" s="55"/>
      <c r="BD285" s="55"/>
      <c r="BE285" s="55"/>
      <c r="BF285" s="59">
        <f t="shared" si="28"/>
        <v>0</v>
      </c>
      <c r="BG285" s="55"/>
      <c r="BH285" s="55"/>
      <c r="BI285" s="55"/>
      <c r="BJ285" s="55"/>
      <c r="BK285" s="59">
        <f t="shared" si="29"/>
        <v>0</v>
      </c>
      <c r="BL285" s="55"/>
      <c r="BM285" s="23" t="s">
        <v>1164</v>
      </c>
      <c r="BN285" s="23" t="s">
        <v>1470</v>
      </c>
      <c r="BO285" s="23" t="s">
        <v>582</v>
      </c>
      <c r="BP285" s="23" t="s">
        <v>514</v>
      </c>
      <c r="BQ285" s="23" t="s">
        <v>515</v>
      </c>
      <c r="BR285" s="23"/>
      <c r="BS285" s="57"/>
      <c r="BT285" s="135" t="s">
        <v>23</v>
      </c>
      <c r="BU285" s="58" t="s">
        <v>1165</v>
      </c>
      <c r="BV285" s="57">
        <v>0</v>
      </c>
      <c r="BW285" s="57">
        <v>0</v>
      </c>
      <c r="BX285" s="57">
        <v>0</v>
      </c>
      <c r="BY285" s="57">
        <v>0</v>
      </c>
      <c r="BZ285" s="57">
        <v>0</v>
      </c>
      <c r="CA285" s="57">
        <v>0</v>
      </c>
      <c r="CB285" s="67">
        <v>0</v>
      </c>
      <c r="CC285" s="134"/>
      <c r="CD285" s="134"/>
      <c r="CE285" s="57"/>
      <c r="CF285" s="57"/>
      <c r="CG285" s="57"/>
      <c r="CH285" s="57"/>
      <c r="CI285" s="57"/>
      <c r="CJ285" s="57"/>
      <c r="CK285" s="67"/>
      <c r="CL285" s="23"/>
      <c r="CM285" s="23"/>
      <c r="CN285" s="23"/>
      <c r="CO285" s="23"/>
      <c r="CP285" s="23"/>
      <c r="CQ285" s="23"/>
      <c r="CR285" s="57"/>
      <c r="CS285" s="134"/>
      <c r="CT285" s="58"/>
      <c r="CU285" s="57"/>
      <c r="CV285" s="57"/>
      <c r="CW285" s="57"/>
      <c r="CX285" s="57"/>
      <c r="CY285" s="57"/>
      <c r="CZ285" s="57"/>
      <c r="DA285" s="67"/>
      <c r="DB285" s="23"/>
      <c r="DC285" s="23"/>
      <c r="DD285" s="57"/>
      <c r="DE285" s="57"/>
      <c r="DF285" s="57"/>
      <c r="DG285" s="57"/>
      <c r="DH285" s="57"/>
      <c r="DI285" s="57"/>
      <c r="DJ285" s="67"/>
      <c r="DK285" s="23" t="s">
        <v>849</v>
      </c>
      <c r="DL285" s="55">
        <v>0</v>
      </c>
      <c r="DM285" s="55">
        <v>0</v>
      </c>
      <c r="DN285" s="55">
        <v>0</v>
      </c>
      <c r="DO285" s="59">
        <v>0</v>
      </c>
      <c r="DP285" s="23" t="s">
        <v>849</v>
      </c>
      <c r="DQ285" s="57"/>
      <c r="DR285" s="57"/>
      <c r="DS285" s="57"/>
      <c r="DT285" s="23" t="s">
        <v>854</v>
      </c>
      <c r="DU285" s="57"/>
      <c r="DV285" s="23" t="s">
        <v>849</v>
      </c>
      <c r="DW285" s="23" t="s">
        <v>854</v>
      </c>
      <c r="DX285" s="57"/>
      <c r="DY285" s="23" t="s">
        <v>849</v>
      </c>
      <c r="DZ285" s="23" t="s">
        <v>854</v>
      </c>
      <c r="EA285" s="56"/>
      <c r="EB285" s="57"/>
      <c r="EC285" s="57"/>
      <c r="ED285" s="23"/>
      <c r="EE285" s="57"/>
      <c r="EF285" s="57"/>
      <c r="EG285" s="57"/>
      <c r="EH285" s="23">
        <v>719</v>
      </c>
      <c r="EI285" s="23" t="s">
        <v>513</v>
      </c>
      <c r="EJ285" s="23"/>
      <c r="EK285" s="23" t="s">
        <v>622</v>
      </c>
    </row>
    <row r="286" spans="2:141" s="127" customFormat="1">
      <c r="B286" s="132" t="s">
        <v>1471</v>
      </c>
      <c r="C286" s="23" t="s">
        <v>1472</v>
      </c>
      <c r="D286" s="23" t="s">
        <v>159</v>
      </c>
      <c r="E286" s="23" t="s">
        <v>846</v>
      </c>
      <c r="F286" s="23" t="s">
        <v>847</v>
      </c>
      <c r="G286" s="23"/>
      <c r="H286" s="23" t="s">
        <v>848</v>
      </c>
      <c r="I286" s="58">
        <v>0.88224596749926287</v>
      </c>
      <c r="J286" s="58">
        <v>0.11775403250073707</v>
      </c>
      <c r="K286" s="58">
        <v>0</v>
      </c>
      <c r="L286" s="58">
        <v>0</v>
      </c>
      <c r="M286" s="176"/>
      <c r="N286" s="23" t="s">
        <v>849</v>
      </c>
      <c r="O286" s="23" t="s">
        <v>850</v>
      </c>
      <c r="P286" s="23" t="s">
        <v>851</v>
      </c>
      <c r="Q286" s="56" t="s">
        <v>848</v>
      </c>
      <c r="R286" s="133" t="s">
        <v>848</v>
      </c>
      <c r="S286" s="133" t="s">
        <v>848</v>
      </c>
      <c r="T286" s="133" t="s">
        <v>848</v>
      </c>
      <c r="U286" s="133" t="s">
        <v>848</v>
      </c>
      <c r="V286" s="133" t="s">
        <v>848</v>
      </c>
      <c r="W286" s="55">
        <v>0</v>
      </c>
      <c r="X286" s="55">
        <v>6.9706347876923118</v>
      </c>
      <c r="Y286" s="55">
        <v>7.2724194856314517</v>
      </c>
      <c r="Z286" s="55">
        <v>7.8523194934360738</v>
      </c>
      <c r="AA286" s="55">
        <v>8.4499715422959358</v>
      </c>
      <c r="AB286" s="55">
        <v>9.006202162026911</v>
      </c>
      <c r="AC286" s="55">
        <v>9.5920195168499429</v>
      </c>
      <c r="AD286" s="59">
        <f t="shared" si="24"/>
        <v>49.14356698793263</v>
      </c>
      <c r="AE286" s="55">
        <v>0</v>
      </c>
      <c r="AF286" s="55"/>
      <c r="AG286" s="55"/>
      <c r="AH286" s="55"/>
      <c r="AI286" s="59">
        <f t="shared" si="25"/>
        <v>49.14356698793263</v>
      </c>
      <c r="AJ286" s="55">
        <v>0</v>
      </c>
      <c r="AK286" s="55">
        <v>0</v>
      </c>
      <c r="AL286" s="55">
        <v>7.6417743966391098</v>
      </c>
      <c r="AM286" s="55">
        <v>8.1320675281314596</v>
      </c>
      <c r="AN286" s="55">
        <v>8.9561258600708342</v>
      </c>
      <c r="AO286" s="55">
        <v>9.8305461060623767</v>
      </c>
      <c r="AP286" s="55">
        <v>10.687207981019242</v>
      </c>
      <c r="AQ286" s="55">
        <v>11.610015387632611</v>
      </c>
      <c r="AR286" s="59">
        <f t="shared" si="26"/>
        <v>56.857737259555634</v>
      </c>
      <c r="AS286" s="55">
        <v>0</v>
      </c>
      <c r="AT286" s="55"/>
      <c r="AU286" s="55"/>
      <c r="AV286" s="55"/>
      <c r="AW286" s="59">
        <f t="shared" si="27"/>
        <v>56.857737259555634</v>
      </c>
      <c r="AX286" s="55"/>
      <c r="AY286" s="55"/>
      <c r="AZ286" s="55"/>
      <c r="BA286" s="55"/>
      <c r="BB286" s="55"/>
      <c r="BC286" s="55"/>
      <c r="BD286" s="55"/>
      <c r="BE286" s="55"/>
      <c r="BF286" s="59">
        <f t="shared" si="28"/>
        <v>0</v>
      </c>
      <c r="BG286" s="55"/>
      <c r="BH286" s="55"/>
      <c r="BI286" s="55"/>
      <c r="BJ286" s="55"/>
      <c r="BK286" s="59">
        <f t="shared" si="29"/>
        <v>0</v>
      </c>
      <c r="BL286" s="55"/>
      <c r="BM286" s="23" t="s">
        <v>864</v>
      </c>
      <c r="BN286" s="23" t="s">
        <v>1473</v>
      </c>
      <c r="BO286" s="23" t="s">
        <v>582</v>
      </c>
      <c r="BP286" s="23" t="s">
        <v>462</v>
      </c>
      <c r="BQ286" s="23" t="s">
        <v>358</v>
      </c>
      <c r="BR286" s="23"/>
      <c r="BS286" s="57"/>
      <c r="BT286" s="135" t="s">
        <v>23</v>
      </c>
      <c r="BU286" s="58">
        <v>0.88224596749926287</v>
      </c>
      <c r="BV286" s="57">
        <v>33</v>
      </c>
      <c r="BW286" s="57">
        <v>36</v>
      </c>
      <c r="BX286" s="57">
        <v>43</v>
      </c>
      <c r="BY286" s="57">
        <v>40</v>
      </c>
      <c r="BZ286" s="57">
        <v>42</v>
      </c>
      <c r="CA286" s="57">
        <v>79</v>
      </c>
      <c r="CB286" s="67">
        <v>273</v>
      </c>
      <c r="CC286" s="134"/>
      <c r="CD286" s="134"/>
      <c r="CE286" s="57"/>
      <c r="CF286" s="57"/>
      <c r="CG286" s="57"/>
      <c r="CH286" s="57"/>
      <c r="CI286" s="57"/>
      <c r="CJ286" s="57"/>
      <c r="CK286" s="67"/>
      <c r="CL286" s="23"/>
      <c r="CM286" s="23"/>
      <c r="CN286" s="23"/>
      <c r="CO286" s="23"/>
      <c r="CP286" s="23"/>
      <c r="CQ286" s="23"/>
      <c r="CR286" s="57"/>
      <c r="CS286" s="134"/>
      <c r="CT286" s="58"/>
      <c r="CU286" s="57"/>
      <c r="CV286" s="57"/>
      <c r="CW286" s="57"/>
      <c r="CX286" s="57"/>
      <c r="CY286" s="57"/>
      <c r="CZ286" s="57"/>
      <c r="DA286" s="67"/>
      <c r="DB286" s="23"/>
      <c r="DC286" s="23"/>
      <c r="DD286" s="57"/>
      <c r="DE286" s="57"/>
      <c r="DF286" s="57"/>
      <c r="DG286" s="57"/>
      <c r="DH286" s="57"/>
      <c r="DI286" s="57"/>
      <c r="DJ286" s="67"/>
      <c r="DK286" s="23" t="s">
        <v>849</v>
      </c>
      <c r="DL286" s="55">
        <v>0</v>
      </c>
      <c r="DM286" s="55">
        <v>0</v>
      </c>
      <c r="DN286" s="55">
        <v>0</v>
      </c>
      <c r="DO286" s="59">
        <v>0</v>
      </c>
      <c r="DP286" s="23" t="s">
        <v>849</v>
      </c>
      <c r="DQ286" s="57"/>
      <c r="DR286" s="57"/>
      <c r="DS286" s="57"/>
      <c r="DT286" s="23" t="s">
        <v>854</v>
      </c>
      <c r="DU286" s="57"/>
      <c r="DV286" s="23" t="s">
        <v>849</v>
      </c>
      <c r="DW286" s="23" t="s">
        <v>854</v>
      </c>
      <c r="DX286" s="57"/>
      <c r="DY286" s="23" t="s">
        <v>849</v>
      </c>
      <c r="DZ286" s="23" t="s">
        <v>854</v>
      </c>
      <c r="EA286" s="56"/>
      <c r="EB286" s="57"/>
      <c r="EC286" s="57"/>
      <c r="ED286" s="23"/>
      <c r="EE286" s="57"/>
      <c r="EF286" s="57"/>
      <c r="EG286" s="57"/>
      <c r="EH286" s="23">
        <v>759</v>
      </c>
      <c r="EI286" s="23" t="s">
        <v>463</v>
      </c>
      <c r="EJ286" s="23"/>
      <c r="EK286" s="23" t="s">
        <v>464</v>
      </c>
    </row>
    <row r="287" spans="2:141" s="127" customFormat="1">
      <c r="B287" s="132" t="s">
        <v>1474</v>
      </c>
      <c r="C287" s="23" t="s">
        <v>1475</v>
      </c>
      <c r="D287" s="23" t="s">
        <v>159</v>
      </c>
      <c r="E287" s="23" t="s">
        <v>846</v>
      </c>
      <c r="F287" s="23" t="s">
        <v>847</v>
      </c>
      <c r="G287" s="23"/>
      <c r="H287" s="23" t="s">
        <v>848</v>
      </c>
      <c r="I287" s="58">
        <v>5.7142138360974945E-4</v>
      </c>
      <c r="J287" s="58">
        <v>0.99942857861639012</v>
      </c>
      <c r="K287" s="58">
        <v>0</v>
      </c>
      <c r="L287" s="58">
        <v>0</v>
      </c>
      <c r="M287" s="176"/>
      <c r="N287" s="23" t="s">
        <v>849</v>
      </c>
      <c r="O287" s="23" t="s">
        <v>850</v>
      </c>
      <c r="P287" s="23" t="s">
        <v>851</v>
      </c>
      <c r="Q287" s="56" t="s">
        <v>848</v>
      </c>
      <c r="R287" s="133" t="s">
        <v>848</v>
      </c>
      <c r="S287" s="133" t="s">
        <v>848</v>
      </c>
      <c r="T287" s="133" t="s">
        <v>848</v>
      </c>
      <c r="U287" s="133" t="s">
        <v>848</v>
      </c>
      <c r="V287" s="133" t="s">
        <v>848</v>
      </c>
      <c r="W287" s="55">
        <v>0</v>
      </c>
      <c r="X287" s="55">
        <v>4.9439227231707701</v>
      </c>
      <c r="Y287" s="55">
        <v>5.157963520184107</v>
      </c>
      <c r="Z287" s="55">
        <v>5.5692576007195349</v>
      </c>
      <c r="AA287" s="55">
        <v>5.9931423163733957</v>
      </c>
      <c r="AB287" s="55">
        <v>6.3876488834175831</v>
      </c>
      <c r="AC287" s="55">
        <v>6.8031398423258205</v>
      </c>
      <c r="AD287" s="59">
        <f t="shared" si="24"/>
        <v>34.855074886191211</v>
      </c>
      <c r="AE287" s="55">
        <v>0</v>
      </c>
      <c r="AF287" s="55"/>
      <c r="AG287" s="55"/>
      <c r="AH287" s="55"/>
      <c r="AI287" s="59">
        <f t="shared" si="25"/>
        <v>34.855074886191211</v>
      </c>
      <c r="AJ287" s="55">
        <v>0</v>
      </c>
      <c r="AK287" s="55">
        <v>0</v>
      </c>
      <c r="AL287" s="55">
        <v>5.4199284908162895</v>
      </c>
      <c r="AM287" s="55">
        <v>5.7676688943272376</v>
      </c>
      <c r="AN287" s="55">
        <v>6.3521322662552384</v>
      </c>
      <c r="AO287" s="55">
        <v>6.97231482572474</v>
      </c>
      <c r="AP287" s="55">
        <v>7.5799022605378958</v>
      </c>
      <c r="AQ287" s="55">
        <v>8.234403413678427</v>
      </c>
      <c r="AR287" s="59">
        <f t="shared" si="26"/>
        <v>40.326350151339831</v>
      </c>
      <c r="AS287" s="55">
        <v>0</v>
      </c>
      <c r="AT287" s="55"/>
      <c r="AU287" s="55"/>
      <c r="AV287" s="55"/>
      <c r="AW287" s="59">
        <f t="shared" si="27"/>
        <v>40.326350151339831</v>
      </c>
      <c r="AX287" s="55"/>
      <c r="AY287" s="55"/>
      <c r="AZ287" s="55"/>
      <c r="BA287" s="55"/>
      <c r="BB287" s="55"/>
      <c r="BC287" s="55"/>
      <c r="BD287" s="55"/>
      <c r="BE287" s="55"/>
      <c r="BF287" s="59">
        <f t="shared" si="28"/>
        <v>0</v>
      </c>
      <c r="BG287" s="55"/>
      <c r="BH287" s="55"/>
      <c r="BI287" s="55"/>
      <c r="BJ287" s="55"/>
      <c r="BK287" s="59">
        <f t="shared" si="29"/>
        <v>0</v>
      </c>
      <c r="BL287" s="55"/>
      <c r="BM287" s="23" t="s">
        <v>864</v>
      </c>
      <c r="BN287" s="23" t="s">
        <v>1476</v>
      </c>
      <c r="BO287" s="23" t="s">
        <v>571</v>
      </c>
      <c r="BP287" s="23" t="s">
        <v>403</v>
      </c>
      <c r="BQ287" s="23" t="s">
        <v>425</v>
      </c>
      <c r="BR287" s="23"/>
      <c r="BS287" s="57"/>
      <c r="BT287" s="135" t="s">
        <v>23</v>
      </c>
      <c r="BU287" s="58">
        <v>5.7142138360974945E-4</v>
      </c>
      <c r="BV287" s="57">
        <v>0</v>
      </c>
      <c r="BW287" s="57">
        <v>0</v>
      </c>
      <c r="BX287" s="57">
        <v>0</v>
      </c>
      <c r="BY287" s="57">
        <v>0</v>
      </c>
      <c r="BZ287" s="57">
        <v>0</v>
      </c>
      <c r="CA287" s="57">
        <v>0</v>
      </c>
      <c r="CB287" s="67">
        <v>0</v>
      </c>
      <c r="CC287" s="134"/>
      <c r="CD287" s="134"/>
      <c r="CE287" s="57"/>
      <c r="CF287" s="57"/>
      <c r="CG287" s="57"/>
      <c r="CH287" s="57"/>
      <c r="CI287" s="57"/>
      <c r="CJ287" s="57"/>
      <c r="CK287" s="67"/>
      <c r="CL287" s="23"/>
      <c r="CM287" s="23"/>
      <c r="CN287" s="23"/>
      <c r="CO287" s="23"/>
      <c r="CP287" s="23"/>
      <c r="CQ287" s="23"/>
      <c r="CR287" s="57"/>
      <c r="CS287" s="134"/>
      <c r="CT287" s="58"/>
      <c r="CU287" s="57"/>
      <c r="CV287" s="57"/>
      <c r="CW287" s="57"/>
      <c r="CX287" s="57"/>
      <c r="CY287" s="57"/>
      <c r="CZ287" s="57"/>
      <c r="DA287" s="67"/>
      <c r="DB287" s="23"/>
      <c r="DC287" s="23"/>
      <c r="DD287" s="57"/>
      <c r="DE287" s="57"/>
      <c r="DF287" s="57"/>
      <c r="DG287" s="57"/>
      <c r="DH287" s="57"/>
      <c r="DI287" s="57"/>
      <c r="DJ287" s="67"/>
      <c r="DK287" s="23" t="s">
        <v>849</v>
      </c>
      <c r="DL287" s="55">
        <v>0</v>
      </c>
      <c r="DM287" s="55">
        <v>0</v>
      </c>
      <c r="DN287" s="55">
        <v>0</v>
      </c>
      <c r="DO287" s="59">
        <v>0</v>
      </c>
      <c r="DP287" s="23" t="s">
        <v>849</v>
      </c>
      <c r="DQ287" s="57"/>
      <c r="DR287" s="57"/>
      <c r="DS287" s="57"/>
      <c r="DT287" s="23" t="s">
        <v>854</v>
      </c>
      <c r="DU287" s="57"/>
      <c r="DV287" s="23" t="s">
        <v>849</v>
      </c>
      <c r="DW287" s="23" t="s">
        <v>854</v>
      </c>
      <c r="DX287" s="57"/>
      <c r="DY287" s="23" t="s">
        <v>849</v>
      </c>
      <c r="DZ287" s="23" t="s">
        <v>854</v>
      </c>
      <c r="EA287" s="56"/>
      <c r="EB287" s="57"/>
      <c r="EC287" s="57"/>
      <c r="ED287" s="23"/>
      <c r="EE287" s="57"/>
      <c r="EF287" s="57"/>
      <c r="EG287" s="57"/>
      <c r="EH287" s="23">
        <v>1239</v>
      </c>
      <c r="EI287" s="23" t="s">
        <v>424</v>
      </c>
      <c r="EJ287" s="23"/>
      <c r="EK287" s="23" t="s">
        <v>603</v>
      </c>
    </row>
    <row r="288" spans="2:141" s="127" customFormat="1">
      <c r="B288" s="132" t="s">
        <v>1477</v>
      </c>
      <c r="C288" s="23" t="s">
        <v>1478</v>
      </c>
      <c r="D288" s="23" t="s">
        <v>159</v>
      </c>
      <c r="E288" s="23" t="s">
        <v>846</v>
      </c>
      <c r="F288" s="23" t="s">
        <v>847</v>
      </c>
      <c r="G288" s="23"/>
      <c r="H288" s="23" t="s">
        <v>848</v>
      </c>
      <c r="I288" s="58">
        <v>0</v>
      </c>
      <c r="J288" s="58">
        <v>1</v>
      </c>
      <c r="K288" s="58">
        <v>0</v>
      </c>
      <c r="L288" s="58">
        <v>0</v>
      </c>
      <c r="M288" s="176"/>
      <c r="N288" s="23" t="s">
        <v>849</v>
      </c>
      <c r="O288" s="23" t="s">
        <v>850</v>
      </c>
      <c r="P288" s="23" t="s">
        <v>851</v>
      </c>
      <c r="Q288" s="56" t="s">
        <v>848</v>
      </c>
      <c r="R288" s="133" t="s">
        <v>848</v>
      </c>
      <c r="S288" s="133" t="s">
        <v>848</v>
      </c>
      <c r="T288" s="133" t="s">
        <v>848</v>
      </c>
      <c r="U288" s="133" t="s">
        <v>848</v>
      </c>
      <c r="V288" s="133" t="s">
        <v>848</v>
      </c>
      <c r="W288" s="55">
        <v>0</v>
      </c>
      <c r="X288" s="55">
        <v>3.5497957656323083</v>
      </c>
      <c r="Y288" s="55">
        <v>3.7034796230578158</v>
      </c>
      <c r="Z288" s="55">
        <v>3.9987937020323203</v>
      </c>
      <c r="AA288" s="55">
        <v>4.3031480079142064</v>
      </c>
      <c r="AB288" s="55">
        <v>4.5864084510122014</v>
      </c>
      <c r="AC288" s="55">
        <v>4.8847359389558314</v>
      </c>
      <c r="AD288" s="59">
        <f t="shared" si="24"/>
        <v>25.026361488604682</v>
      </c>
      <c r="AE288" s="55">
        <v>0</v>
      </c>
      <c r="AF288" s="55"/>
      <c r="AG288" s="55"/>
      <c r="AH288" s="55"/>
      <c r="AI288" s="59">
        <f t="shared" si="25"/>
        <v>25.026361488604682</v>
      </c>
      <c r="AJ288" s="55">
        <v>0</v>
      </c>
      <c r="AK288" s="55">
        <v>0</v>
      </c>
      <c r="AL288" s="55">
        <v>3.8915736114884667</v>
      </c>
      <c r="AM288" s="55">
        <v>4.1412553887009453</v>
      </c>
      <c r="AN288" s="55">
        <v>4.5609070942410721</v>
      </c>
      <c r="AO288" s="55">
        <v>5.0062056045122638</v>
      </c>
      <c r="AP288" s="55">
        <v>5.4424606643340478</v>
      </c>
      <c r="AQ288" s="55">
        <v>5.9124003361519044</v>
      </c>
      <c r="AR288" s="59">
        <f t="shared" si="26"/>
        <v>28.954802699428704</v>
      </c>
      <c r="AS288" s="55">
        <v>0</v>
      </c>
      <c r="AT288" s="55"/>
      <c r="AU288" s="55"/>
      <c r="AV288" s="55"/>
      <c r="AW288" s="59">
        <f t="shared" si="27"/>
        <v>28.954802699428704</v>
      </c>
      <c r="AX288" s="55"/>
      <c r="AY288" s="55"/>
      <c r="AZ288" s="55"/>
      <c r="BA288" s="55"/>
      <c r="BB288" s="55"/>
      <c r="BC288" s="55"/>
      <c r="BD288" s="55"/>
      <c r="BE288" s="55"/>
      <c r="BF288" s="59">
        <f t="shared" si="28"/>
        <v>0</v>
      </c>
      <c r="BG288" s="55"/>
      <c r="BH288" s="55"/>
      <c r="BI288" s="55"/>
      <c r="BJ288" s="55"/>
      <c r="BK288" s="59">
        <f t="shared" si="29"/>
        <v>0</v>
      </c>
      <c r="BL288" s="55"/>
      <c r="BM288" s="23" t="s">
        <v>1164</v>
      </c>
      <c r="BN288" s="23" t="s">
        <v>1476</v>
      </c>
      <c r="BO288" s="23" t="s">
        <v>580</v>
      </c>
      <c r="BP288" s="23" t="s">
        <v>454</v>
      </c>
      <c r="BQ288" s="23" t="s">
        <v>148</v>
      </c>
      <c r="BR288" s="23"/>
      <c r="BS288" s="57"/>
      <c r="BT288" s="135" t="s">
        <v>23</v>
      </c>
      <c r="BU288" s="58" t="s">
        <v>1165</v>
      </c>
      <c r="BV288" s="57">
        <v>0</v>
      </c>
      <c r="BW288" s="57">
        <v>0</v>
      </c>
      <c r="BX288" s="57">
        <v>0</v>
      </c>
      <c r="BY288" s="57">
        <v>0</v>
      </c>
      <c r="BZ288" s="57">
        <v>0</v>
      </c>
      <c r="CA288" s="57">
        <v>0</v>
      </c>
      <c r="CB288" s="67">
        <v>0</v>
      </c>
      <c r="CC288" s="134"/>
      <c r="CD288" s="134"/>
      <c r="CE288" s="57"/>
      <c r="CF288" s="57"/>
      <c r="CG288" s="57"/>
      <c r="CH288" s="57"/>
      <c r="CI288" s="57"/>
      <c r="CJ288" s="57"/>
      <c r="CK288" s="67"/>
      <c r="CL288" s="23"/>
      <c r="CM288" s="23"/>
      <c r="CN288" s="23"/>
      <c r="CO288" s="23"/>
      <c r="CP288" s="23"/>
      <c r="CQ288" s="23"/>
      <c r="CR288" s="57"/>
      <c r="CS288" s="134"/>
      <c r="CT288" s="58"/>
      <c r="CU288" s="57"/>
      <c r="CV288" s="57"/>
      <c r="CW288" s="57"/>
      <c r="CX288" s="57"/>
      <c r="CY288" s="57"/>
      <c r="CZ288" s="57"/>
      <c r="DA288" s="67"/>
      <c r="DB288" s="23"/>
      <c r="DC288" s="23"/>
      <c r="DD288" s="57"/>
      <c r="DE288" s="57"/>
      <c r="DF288" s="57"/>
      <c r="DG288" s="57"/>
      <c r="DH288" s="57"/>
      <c r="DI288" s="57"/>
      <c r="DJ288" s="67"/>
      <c r="DK288" s="23" t="s">
        <v>849</v>
      </c>
      <c r="DL288" s="55">
        <v>0</v>
      </c>
      <c r="DM288" s="55">
        <v>0</v>
      </c>
      <c r="DN288" s="55">
        <v>0</v>
      </c>
      <c r="DO288" s="59">
        <v>0</v>
      </c>
      <c r="DP288" s="23" t="s">
        <v>849</v>
      </c>
      <c r="DQ288" s="57"/>
      <c r="DR288" s="57"/>
      <c r="DS288" s="57"/>
      <c r="DT288" s="23" t="s">
        <v>854</v>
      </c>
      <c r="DU288" s="57"/>
      <c r="DV288" s="23" t="s">
        <v>849</v>
      </c>
      <c r="DW288" s="23" t="s">
        <v>854</v>
      </c>
      <c r="DX288" s="57"/>
      <c r="DY288" s="23" t="s">
        <v>849</v>
      </c>
      <c r="DZ288" s="23" t="s">
        <v>854</v>
      </c>
      <c r="EA288" s="56"/>
      <c r="EB288" s="57"/>
      <c r="EC288" s="57"/>
      <c r="ED288" s="23"/>
      <c r="EE288" s="57"/>
      <c r="EF288" s="57"/>
      <c r="EG288" s="57"/>
      <c r="EH288" s="23">
        <v>1243</v>
      </c>
      <c r="EI288" s="23" t="s">
        <v>453</v>
      </c>
      <c r="EJ288" s="23"/>
      <c r="EK288" s="23" t="s">
        <v>613</v>
      </c>
    </row>
    <row r="289" spans="2:141" s="127" customFormat="1">
      <c r="B289" s="132" t="s">
        <v>1479</v>
      </c>
      <c r="C289" s="23" t="s">
        <v>1480</v>
      </c>
      <c r="D289" s="23" t="s">
        <v>155</v>
      </c>
      <c r="E289" s="23" t="s">
        <v>846</v>
      </c>
      <c r="F289" s="23" t="s">
        <v>847</v>
      </c>
      <c r="G289" s="23"/>
      <c r="H289" s="23" t="s">
        <v>848</v>
      </c>
      <c r="I289" s="58">
        <v>0.34794187369723401</v>
      </c>
      <c r="J289" s="58">
        <v>0.65205812630276605</v>
      </c>
      <c r="K289" s="58">
        <v>0</v>
      </c>
      <c r="L289" s="58">
        <v>0</v>
      </c>
      <c r="M289" s="176"/>
      <c r="N289" s="23" t="s">
        <v>849</v>
      </c>
      <c r="O289" s="23" t="s">
        <v>850</v>
      </c>
      <c r="P289" s="23" t="s">
        <v>851</v>
      </c>
      <c r="Q289" s="56" t="s">
        <v>848</v>
      </c>
      <c r="R289" s="133" t="s">
        <v>848</v>
      </c>
      <c r="S289" s="133" t="s">
        <v>848</v>
      </c>
      <c r="T289" s="133" t="s">
        <v>848</v>
      </c>
      <c r="U289" s="133" t="s">
        <v>848</v>
      </c>
      <c r="V289" s="133" t="s">
        <v>848</v>
      </c>
      <c r="W289" s="55">
        <v>0</v>
      </c>
      <c r="X289" s="55">
        <v>1.7929866800902157</v>
      </c>
      <c r="Y289" s="55">
        <v>1.8706117400941216</v>
      </c>
      <c r="Z289" s="55">
        <v>2.0197736201016268</v>
      </c>
      <c r="AA289" s="55">
        <v>2.1735016801093616</v>
      </c>
      <c r="AB289" s="55">
        <v>2.3165753201165606</v>
      </c>
      <c r="AC289" s="55">
        <v>2.4672592601241421</v>
      </c>
      <c r="AD289" s="59">
        <f t="shared" si="24"/>
        <v>12.640708300636028</v>
      </c>
      <c r="AE289" s="55">
        <v>0</v>
      </c>
      <c r="AF289" s="55"/>
      <c r="AG289" s="55"/>
      <c r="AH289" s="55"/>
      <c r="AI289" s="59">
        <f t="shared" si="25"/>
        <v>12.640708300636028</v>
      </c>
      <c r="AJ289" s="55">
        <v>0</v>
      </c>
      <c r="AK289" s="55">
        <v>0</v>
      </c>
      <c r="AL289" s="55">
        <v>1.9656172103035119</v>
      </c>
      <c r="AM289" s="55">
        <v>2.0917304095859737</v>
      </c>
      <c r="AN289" s="55">
        <v>2.3036946937274196</v>
      </c>
      <c r="AO289" s="55">
        <v>2.5286130694013642</v>
      </c>
      <c r="AP289" s="55">
        <v>2.7489636368777695</v>
      </c>
      <c r="AQ289" s="55">
        <v>2.9863281580068595</v>
      </c>
      <c r="AR289" s="59">
        <f t="shared" si="26"/>
        <v>14.624947177902898</v>
      </c>
      <c r="AS289" s="55">
        <v>0</v>
      </c>
      <c r="AT289" s="55"/>
      <c r="AU289" s="55"/>
      <c r="AV289" s="55"/>
      <c r="AW289" s="59">
        <f t="shared" si="27"/>
        <v>14.624947177902898</v>
      </c>
      <c r="AX289" s="55"/>
      <c r="AY289" s="55"/>
      <c r="AZ289" s="55"/>
      <c r="BA289" s="55"/>
      <c r="BB289" s="55"/>
      <c r="BC289" s="55"/>
      <c r="BD289" s="55"/>
      <c r="BE289" s="55"/>
      <c r="BF289" s="59">
        <f t="shared" si="28"/>
        <v>0</v>
      </c>
      <c r="BG289" s="55"/>
      <c r="BH289" s="55"/>
      <c r="BI289" s="55"/>
      <c r="BJ289" s="55"/>
      <c r="BK289" s="59">
        <f t="shared" si="29"/>
        <v>0</v>
      </c>
      <c r="BL289" s="55"/>
      <c r="BM289" s="23" t="s">
        <v>864</v>
      </c>
      <c r="BN289" s="23" t="s">
        <v>1481</v>
      </c>
      <c r="BO289" s="23" t="s">
        <v>571</v>
      </c>
      <c r="BP289" s="23" t="s">
        <v>403</v>
      </c>
      <c r="BQ289" s="23" t="s">
        <v>412</v>
      </c>
      <c r="BR289" s="23"/>
      <c r="BS289" s="57"/>
      <c r="BT289" s="135" t="s">
        <v>23</v>
      </c>
      <c r="BU289" s="58">
        <v>0.34794187369723401</v>
      </c>
      <c r="BV289" s="57">
        <v>2557610</v>
      </c>
      <c r="BW289" s="57">
        <v>2557610</v>
      </c>
      <c r="BX289" s="57">
        <v>2557610</v>
      </c>
      <c r="BY289" s="57">
        <v>2557610</v>
      </c>
      <c r="BZ289" s="57">
        <v>2557610</v>
      </c>
      <c r="CA289" s="57">
        <v>2557610</v>
      </c>
      <c r="CB289" s="67">
        <v>15345660</v>
      </c>
      <c r="CC289" s="134"/>
      <c r="CD289" s="134"/>
      <c r="CE289" s="57"/>
      <c r="CF289" s="57"/>
      <c r="CG289" s="57"/>
      <c r="CH289" s="57"/>
      <c r="CI289" s="57"/>
      <c r="CJ289" s="57"/>
      <c r="CK289" s="67"/>
      <c r="CL289" s="23"/>
      <c r="CM289" s="23"/>
      <c r="CN289" s="23"/>
      <c r="CO289" s="23"/>
      <c r="CP289" s="23"/>
      <c r="CQ289" s="23"/>
      <c r="CR289" s="57"/>
      <c r="CS289" s="134"/>
      <c r="CT289" s="58"/>
      <c r="CU289" s="57"/>
      <c r="CV289" s="57"/>
      <c r="CW289" s="57"/>
      <c r="CX289" s="57"/>
      <c r="CY289" s="57"/>
      <c r="CZ289" s="57"/>
      <c r="DA289" s="67"/>
      <c r="DB289" s="23"/>
      <c r="DC289" s="23"/>
      <c r="DD289" s="57"/>
      <c r="DE289" s="57"/>
      <c r="DF289" s="57"/>
      <c r="DG289" s="57"/>
      <c r="DH289" s="57"/>
      <c r="DI289" s="57"/>
      <c r="DJ289" s="67"/>
      <c r="DK289" s="23" t="s">
        <v>849</v>
      </c>
      <c r="DL289" s="55">
        <v>0</v>
      </c>
      <c r="DM289" s="55">
        <v>0</v>
      </c>
      <c r="DN289" s="55">
        <v>0</v>
      </c>
      <c r="DO289" s="59">
        <v>0</v>
      </c>
      <c r="DP289" s="23" t="s">
        <v>849</v>
      </c>
      <c r="DQ289" s="57"/>
      <c r="DR289" s="57"/>
      <c r="DS289" s="57"/>
      <c r="DT289" s="23" t="s">
        <v>854</v>
      </c>
      <c r="DU289" s="57"/>
      <c r="DV289" s="23" t="s">
        <v>849</v>
      </c>
      <c r="DW289" s="23" t="s">
        <v>854</v>
      </c>
      <c r="DX289" s="57"/>
      <c r="DY289" s="23" t="s">
        <v>849</v>
      </c>
      <c r="DZ289" s="23" t="s">
        <v>854</v>
      </c>
      <c r="EA289" s="56"/>
      <c r="EB289" s="57"/>
      <c r="EC289" s="57"/>
      <c r="ED289" s="23"/>
      <c r="EE289" s="57"/>
      <c r="EF289" s="57"/>
      <c r="EG289" s="57"/>
      <c r="EH289" s="23">
        <v>585</v>
      </c>
      <c r="EI289" s="23" t="s">
        <v>410</v>
      </c>
      <c r="EJ289" s="23"/>
      <c r="EK289" s="23" t="s">
        <v>411</v>
      </c>
    </row>
    <row r="290" spans="2:141" s="127" customFormat="1">
      <c r="B290" s="132" t="s">
        <v>1482</v>
      </c>
      <c r="C290" s="23" t="s">
        <v>1483</v>
      </c>
      <c r="D290" s="23" t="s">
        <v>159</v>
      </c>
      <c r="E290" s="23" t="s">
        <v>846</v>
      </c>
      <c r="F290" s="23" t="s">
        <v>847</v>
      </c>
      <c r="G290" s="23"/>
      <c r="H290" s="23" t="s">
        <v>848</v>
      </c>
      <c r="I290" s="58">
        <v>0</v>
      </c>
      <c r="J290" s="58">
        <v>1</v>
      </c>
      <c r="K290" s="58">
        <v>0</v>
      </c>
      <c r="L290" s="58">
        <v>0</v>
      </c>
      <c r="M290" s="176"/>
      <c r="N290" s="23" t="s">
        <v>849</v>
      </c>
      <c r="O290" s="23" t="s">
        <v>850</v>
      </c>
      <c r="P290" s="23" t="s">
        <v>851</v>
      </c>
      <c r="Q290" s="56" t="s">
        <v>848</v>
      </c>
      <c r="R290" s="133" t="s">
        <v>848</v>
      </c>
      <c r="S290" s="133" t="s">
        <v>848</v>
      </c>
      <c r="T290" s="133" t="s">
        <v>848</v>
      </c>
      <c r="U290" s="133" t="s">
        <v>848</v>
      </c>
      <c r="V290" s="133" t="s">
        <v>848</v>
      </c>
      <c r="W290" s="55">
        <v>0</v>
      </c>
      <c r="X290" s="55">
        <v>1.6124549067872522</v>
      </c>
      <c r="Y290" s="55">
        <v>1.6822640750777014</v>
      </c>
      <c r="Z290" s="55">
        <v>1.8164071827730761</v>
      </c>
      <c r="AA290" s="55">
        <v>1.9546567121325933</v>
      </c>
      <c r="AB290" s="55">
        <v>2.0833245909424423</v>
      </c>
      <c r="AC290" s="55">
        <v>2.2188365058591977</v>
      </c>
      <c r="AD290" s="59">
        <f t="shared" si="24"/>
        <v>11.367943973572263</v>
      </c>
      <c r="AE290" s="55">
        <v>0</v>
      </c>
      <c r="AF290" s="55"/>
      <c r="AG290" s="55"/>
      <c r="AH290" s="55"/>
      <c r="AI290" s="59">
        <f t="shared" si="25"/>
        <v>11.367943973572263</v>
      </c>
      <c r="AJ290" s="55">
        <v>0</v>
      </c>
      <c r="AK290" s="55">
        <v>0</v>
      </c>
      <c r="AL290" s="55">
        <v>1.7677036593823956</v>
      </c>
      <c r="AM290" s="55">
        <v>1.8811188058816501</v>
      </c>
      <c r="AN290" s="55">
        <v>2.0717408856900321</v>
      </c>
      <c r="AO290" s="55">
        <v>2.2740127388550659</v>
      </c>
      <c r="AP290" s="55">
        <v>2.4721767060981494</v>
      </c>
      <c r="AQ290" s="55">
        <v>2.6856415304841024</v>
      </c>
      <c r="AR290" s="59">
        <f t="shared" si="26"/>
        <v>13.152394326391395</v>
      </c>
      <c r="AS290" s="55">
        <v>0</v>
      </c>
      <c r="AT290" s="55"/>
      <c r="AU290" s="55"/>
      <c r="AV290" s="55"/>
      <c r="AW290" s="59">
        <f t="shared" si="27"/>
        <v>13.152394326391395</v>
      </c>
      <c r="AX290" s="55"/>
      <c r="AY290" s="55"/>
      <c r="AZ290" s="55"/>
      <c r="BA290" s="55"/>
      <c r="BB290" s="55"/>
      <c r="BC290" s="55"/>
      <c r="BD290" s="55"/>
      <c r="BE290" s="55"/>
      <c r="BF290" s="59">
        <f t="shared" si="28"/>
        <v>0</v>
      </c>
      <c r="BG290" s="55"/>
      <c r="BH290" s="55"/>
      <c r="BI290" s="55"/>
      <c r="BJ290" s="55"/>
      <c r="BK290" s="59">
        <f t="shared" si="29"/>
        <v>0</v>
      </c>
      <c r="BL290" s="55"/>
      <c r="BM290" s="23" t="s">
        <v>1164</v>
      </c>
      <c r="BN290" s="23" t="s">
        <v>1484</v>
      </c>
      <c r="BO290" s="23" t="s">
        <v>580</v>
      </c>
      <c r="BP290" s="23" t="s">
        <v>454</v>
      </c>
      <c r="BQ290" s="23" t="s">
        <v>148</v>
      </c>
      <c r="BR290" s="23"/>
      <c r="BS290" s="57"/>
      <c r="BT290" s="135" t="s">
        <v>23</v>
      </c>
      <c r="BU290" s="58" t="s">
        <v>1165</v>
      </c>
      <c r="BV290" s="57">
        <v>20</v>
      </c>
      <c r="BW290" s="57">
        <v>19</v>
      </c>
      <c r="BX290" s="57">
        <v>21</v>
      </c>
      <c r="BY290" s="57">
        <v>22</v>
      </c>
      <c r="BZ290" s="57">
        <v>24</v>
      </c>
      <c r="CA290" s="57">
        <v>25</v>
      </c>
      <c r="CB290" s="67">
        <v>131</v>
      </c>
      <c r="CC290" s="134"/>
      <c r="CD290" s="134"/>
      <c r="CE290" s="57"/>
      <c r="CF290" s="57"/>
      <c r="CG290" s="57"/>
      <c r="CH290" s="57"/>
      <c r="CI290" s="57"/>
      <c r="CJ290" s="57"/>
      <c r="CK290" s="67"/>
      <c r="CL290" s="23"/>
      <c r="CM290" s="23"/>
      <c r="CN290" s="23"/>
      <c r="CO290" s="23"/>
      <c r="CP290" s="23"/>
      <c r="CQ290" s="23"/>
      <c r="CR290" s="57"/>
      <c r="CS290" s="134"/>
      <c r="CT290" s="58"/>
      <c r="CU290" s="57"/>
      <c r="CV290" s="57"/>
      <c r="CW290" s="57"/>
      <c r="CX290" s="57"/>
      <c r="CY290" s="57"/>
      <c r="CZ290" s="57"/>
      <c r="DA290" s="67"/>
      <c r="DB290" s="23"/>
      <c r="DC290" s="23"/>
      <c r="DD290" s="57"/>
      <c r="DE290" s="57"/>
      <c r="DF290" s="57"/>
      <c r="DG290" s="57"/>
      <c r="DH290" s="57"/>
      <c r="DI290" s="57"/>
      <c r="DJ290" s="67"/>
      <c r="DK290" s="23" t="s">
        <v>849</v>
      </c>
      <c r="DL290" s="55">
        <v>0</v>
      </c>
      <c r="DM290" s="55">
        <v>0</v>
      </c>
      <c r="DN290" s="55">
        <v>0</v>
      </c>
      <c r="DO290" s="59">
        <v>0</v>
      </c>
      <c r="DP290" s="23" t="s">
        <v>849</v>
      </c>
      <c r="DQ290" s="57"/>
      <c r="DR290" s="57"/>
      <c r="DS290" s="57"/>
      <c r="DT290" s="23" t="s">
        <v>854</v>
      </c>
      <c r="DU290" s="57"/>
      <c r="DV290" s="23" t="s">
        <v>849</v>
      </c>
      <c r="DW290" s="23" t="s">
        <v>854</v>
      </c>
      <c r="DX290" s="57"/>
      <c r="DY290" s="23" t="s">
        <v>849</v>
      </c>
      <c r="DZ290" s="23" t="s">
        <v>854</v>
      </c>
      <c r="EA290" s="56"/>
      <c r="EB290" s="57"/>
      <c r="EC290" s="57"/>
      <c r="ED290" s="23"/>
      <c r="EE290" s="57"/>
      <c r="EF290" s="57"/>
      <c r="EG290" s="57"/>
      <c r="EH290" s="23">
        <v>717</v>
      </c>
      <c r="EI290" s="23" t="s">
        <v>453</v>
      </c>
      <c r="EJ290" s="23"/>
      <c r="EK290" s="23" t="s">
        <v>613</v>
      </c>
    </row>
    <row r="291" spans="2:141" s="127" customFormat="1">
      <c r="B291" s="132" t="s">
        <v>1485</v>
      </c>
      <c r="C291" s="23" t="s">
        <v>1486</v>
      </c>
      <c r="D291" s="23" t="s">
        <v>155</v>
      </c>
      <c r="E291" s="23" t="s">
        <v>846</v>
      </c>
      <c r="F291" s="23" t="s">
        <v>847</v>
      </c>
      <c r="G291" s="23"/>
      <c r="H291" s="23" t="s">
        <v>848</v>
      </c>
      <c r="I291" s="58">
        <v>0.89353332832181542</v>
      </c>
      <c r="J291" s="58">
        <v>0.10646667167818465</v>
      </c>
      <c r="K291" s="58">
        <v>0</v>
      </c>
      <c r="L291" s="58">
        <v>0</v>
      </c>
      <c r="M291" s="176"/>
      <c r="N291" s="23" t="s">
        <v>849</v>
      </c>
      <c r="O291" s="23" t="s">
        <v>850</v>
      </c>
      <c r="P291" s="23" t="s">
        <v>851</v>
      </c>
      <c r="Q291" s="56" t="s">
        <v>848</v>
      </c>
      <c r="R291" s="133" t="s">
        <v>848</v>
      </c>
      <c r="S291" s="133" t="s">
        <v>848</v>
      </c>
      <c r="T291" s="133" t="s">
        <v>848</v>
      </c>
      <c r="U291" s="133" t="s">
        <v>848</v>
      </c>
      <c r="V291" s="133" t="s">
        <v>848</v>
      </c>
      <c r="W291" s="55">
        <v>0</v>
      </c>
      <c r="X291" s="55">
        <v>1.6076683283692943</v>
      </c>
      <c r="Y291" s="55">
        <v>1.6772702678827356</v>
      </c>
      <c r="Z291" s="55">
        <v>1.8110151712615055</v>
      </c>
      <c r="AA291" s="55">
        <v>1.9488543063763599</v>
      </c>
      <c r="AB291" s="55">
        <v>2.0771402341070164</v>
      </c>
      <c r="AC291" s="55">
        <v>2.2122498813978142</v>
      </c>
      <c r="AD291" s="59">
        <f t="shared" si="24"/>
        <v>11.334198189394726</v>
      </c>
      <c r="AE291" s="55">
        <v>0</v>
      </c>
      <c r="AF291" s="55"/>
      <c r="AG291" s="55"/>
      <c r="AH291" s="55"/>
      <c r="AI291" s="59">
        <f t="shared" si="25"/>
        <v>11.334198189394726</v>
      </c>
      <c r="AJ291" s="55">
        <v>0</v>
      </c>
      <c r="AK291" s="55">
        <v>0</v>
      </c>
      <c r="AL291" s="55">
        <v>1.7624562244620585</v>
      </c>
      <c r="AM291" s="55">
        <v>1.8755346976749978</v>
      </c>
      <c r="AN291" s="55">
        <v>2.0655909151269465</v>
      </c>
      <c r="AO291" s="55">
        <v>2.2672623235397924</v>
      </c>
      <c r="AP291" s="55">
        <v>2.4648380403054029</v>
      </c>
      <c r="AQ291" s="55">
        <v>2.6776691935622594</v>
      </c>
      <c r="AR291" s="59">
        <f t="shared" si="26"/>
        <v>13.113351394671458</v>
      </c>
      <c r="AS291" s="55">
        <v>0</v>
      </c>
      <c r="AT291" s="55"/>
      <c r="AU291" s="55"/>
      <c r="AV291" s="55"/>
      <c r="AW291" s="59">
        <f t="shared" si="27"/>
        <v>13.113351394671458</v>
      </c>
      <c r="AX291" s="55"/>
      <c r="AY291" s="55"/>
      <c r="AZ291" s="55"/>
      <c r="BA291" s="55"/>
      <c r="BB291" s="55"/>
      <c r="BC291" s="55"/>
      <c r="BD291" s="55"/>
      <c r="BE291" s="55"/>
      <c r="BF291" s="59">
        <f t="shared" si="28"/>
        <v>0</v>
      </c>
      <c r="BG291" s="55"/>
      <c r="BH291" s="55"/>
      <c r="BI291" s="55"/>
      <c r="BJ291" s="55"/>
      <c r="BK291" s="59">
        <f t="shared" si="29"/>
        <v>0</v>
      </c>
      <c r="BL291" s="55"/>
      <c r="BM291" s="23" t="s">
        <v>864</v>
      </c>
      <c r="BN291" s="23" t="s">
        <v>1487</v>
      </c>
      <c r="BO291" s="23" t="s">
        <v>569</v>
      </c>
      <c r="BP291" s="23" t="s">
        <v>386</v>
      </c>
      <c r="BQ291" s="23" t="s">
        <v>358</v>
      </c>
      <c r="BR291" s="23"/>
      <c r="BS291" s="57"/>
      <c r="BT291" s="135" t="s">
        <v>23</v>
      </c>
      <c r="BU291" s="58">
        <v>0.89353332832181542</v>
      </c>
      <c r="BV291" s="57">
        <v>64</v>
      </c>
      <c r="BW291" s="57">
        <v>67</v>
      </c>
      <c r="BX291" s="57">
        <v>74</v>
      </c>
      <c r="BY291" s="57">
        <v>79</v>
      </c>
      <c r="BZ291" s="57">
        <v>83</v>
      </c>
      <c r="CA291" s="57">
        <v>89</v>
      </c>
      <c r="CB291" s="67">
        <v>456</v>
      </c>
      <c r="CC291" s="134"/>
      <c r="CD291" s="134"/>
      <c r="CE291" s="57"/>
      <c r="CF291" s="57"/>
      <c r="CG291" s="57"/>
      <c r="CH291" s="57"/>
      <c r="CI291" s="57"/>
      <c r="CJ291" s="57"/>
      <c r="CK291" s="67"/>
      <c r="CL291" s="23"/>
      <c r="CM291" s="23"/>
      <c r="CN291" s="23"/>
      <c r="CO291" s="23"/>
      <c r="CP291" s="23"/>
      <c r="CQ291" s="23"/>
      <c r="CR291" s="57"/>
      <c r="CS291" s="134"/>
      <c r="CT291" s="58"/>
      <c r="CU291" s="57"/>
      <c r="CV291" s="57"/>
      <c r="CW291" s="57"/>
      <c r="CX291" s="57"/>
      <c r="CY291" s="57"/>
      <c r="CZ291" s="57"/>
      <c r="DA291" s="67"/>
      <c r="DB291" s="23"/>
      <c r="DC291" s="23"/>
      <c r="DD291" s="57"/>
      <c r="DE291" s="57"/>
      <c r="DF291" s="57"/>
      <c r="DG291" s="57"/>
      <c r="DH291" s="57"/>
      <c r="DI291" s="57"/>
      <c r="DJ291" s="67"/>
      <c r="DK291" s="23" t="s">
        <v>849</v>
      </c>
      <c r="DL291" s="55">
        <v>0</v>
      </c>
      <c r="DM291" s="55">
        <v>0</v>
      </c>
      <c r="DN291" s="55">
        <v>0</v>
      </c>
      <c r="DO291" s="59">
        <v>0</v>
      </c>
      <c r="DP291" s="23" t="s">
        <v>849</v>
      </c>
      <c r="DQ291" s="57"/>
      <c r="DR291" s="57"/>
      <c r="DS291" s="57"/>
      <c r="DT291" s="23" t="s">
        <v>854</v>
      </c>
      <c r="DU291" s="57"/>
      <c r="DV291" s="23" t="s">
        <v>849</v>
      </c>
      <c r="DW291" s="23" t="s">
        <v>854</v>
      </c>
      <c r="DX291" s="57"/>
      <c r="DY291" s="23" t="s">
        <v>849</v>
      </c>
      <c r="DZ291" s="23" t="s">
        <v>854</v>
      </c>
      <c r="EA291" s="56"/>
      <c r="EB291" s="57"/>
      <c r="EC291" s="57"/>
      <c r="ED291" s="23"/>
      <c r="EE291" s="57"/>
      <c r="EF291" s="57"/>
      <c r="EG291" s="57"/>
      <c r="EH291" s="23">
        <v>2244</v>
      </c>
      <c r="EI291" s="23" t="s">
        <v>387</v>
      </c>
      <c r="EJ291" s="23"/>
      <c r="EK291" s="23" t="s">
        <v>388</v>
      </c>
    </row>
    <row r="292" spans="2:141" s="127" customFormat="1">
      <c r="B292" s="132" t="s">
        <v>1488</v>
      </c>
      <c r="C292" s="23" t="s">
        <v>1489</v>
      </c>
      <c r="D292" s="23" t="s">
        <v>159</v>
      </c>
      <c r="E292" s="23" t="s">
        <v>846</v>
      </c>
      <c r="F292" s="23" t="s">
        <v>847</v>
      </c>
      <c r="G292" s="23"/>
      <c r="H292" s="23" t="s">
        <v>848</v>
      </c>
      <c r="I292" s="58">
        <v>0.65339738757118893</v>
      </c>
      <c r="J292" s="58">
        <v>0.34660261242881113</v>
      </c>
      <c r="K292" s="58">
        <v>0</v>
      </c>
      <c r="L292" s="58">
        <v>0</v>
      </c>
      <c r="M292" s="176"/>
      <c r="N292" s="23" t="s">
        <v>849</v>
      </c>
      <c r="O292" s="23" t="s">
        <v>850</v>
      </c>
      <c r="P292" s="23" t="s">
        <v>851</v>
      </c>
      <c r="Q292" s="56" t="s">
        <v>848</v>
      </c>
      <c r="R292" s="133" t="s">
        <v>848</v>
      </c>
      <c r="S292" s="133" t="s">
        <v>848</v>
      </c>
      <c r="T292" s="133" t="s">
        <v>848</v>
      </c>
      <c r="U292" s="133" t="s">
        <v>848</v>
      </c>
      <c r="V292" s="133" t="s">
        <v>848</v>
      </c>
      <c r="W292" s="55">
        <v>2.3988833647786101</v>
      </c>
      <c r="X292" s="55">
        <v>15.131853997122459</v>
      </c>
      <c r="Y292" s="55">
        <v>15.786968219408754</v>
      </c>
      <c r="Z292" s="55">
        <v>17.045815156351026</v>
      </c>
      <c r="AA292" s="55">
        <v>18.343198224016017</v>
      </c>
      <c r="AB292" s="55">
        <v>19.550663653327998</v>
      </c>
      <c r="AC292" s="55">
        <v>20.822355967177856</v>
      </c>
      <c r="AD292" s="59">
        <f t="shared" si="24"/>
        <v>106.68085521740412</v>
      </c>
      <c r="AE292" s="55">
        <v>0</v>
      </c>
      <c r="AF292" s="55"/>
      <c r="AG292" s="55"/>
      <c r="AH292" s="55"/>
      <c r="AI292" s="59">
        <f t="shared" si="25"/>
        <v>109.07973858218273</v>
      </c>
      <c r="AJ292" s="55">
        <v>0</v>
      </c>
      <c r="AK292" s="55">
        <v>2.6298502268195212</v>
      </c>
      <c r="AL292" s="55">
        <v>16.588763860224169</v>
      </c>
      <c r="AM292" s="55">
        <v>17.653092190067763</v>
      </c>
      <c r="AN292" s="55">
        <v>19.441958017041763</v>
      </c>
      <c r="AO292" s="55">
        <v>21.340149487040186</v>
      </c>
      <c r="AP292" s="55">
        <v>23.199791085196562</v>
      </c>
      <c r="AQ292" s="55">
        <v>25.20302140347286</v>
      </c>
      <c r="AR292" s="59">
        <f t="shared" si="26"/>
        <v>123.4267760430433</v>
      </c>
      <c r="AS292" s="55">
        <v>0</v>
      </c>
      <c r="AT292" s="55"/>
      <c r="AU292" s="55"/>
      <c r="AV292" s="55"/>
      <c r="AW292" s="59">
        <f t="shared" si="27"/>
        <v>126.05662626986283</v>
      </c>
      <c r="AX292" s="55"/>
      <c r="AY292" s="55"/>
      <c r="AZ292" s="55"/>
      <c r="BA292" s="55"/>
      <c r="BB292" s="55"/>
      <c r="BC292" s="55"/>
      <c r="BD292" s="55"/>
      <c r="BE292" s="55"/>
      <c r="BF292" s="59">
        <f t="shared" si="28"/>
        <v>0</v>
      </c>
      <c r="BG292" s="55"/>
      <c r="BH292" s="55"/>
      <c r="BI292" s="55"/>
      <c r="BJ292" s="55"/>
      <c r="BK292" s="59">
        <f t="shared" si="29"/>
        <v>0</v>
      </c>
      <c r="BL292" s="55"/>
      <c r="BM292" s="23" t="s">
        <v>864</v>
      </c>
      <c r="BN292" s="23" t="s">
        <v>1490</v>
      </c>
      <c r="BO292" s="23">
        <v>0</v>
      </c>
      <c r="BP292" s="23" t="s">
        <v>1491</v>
      </c>
      <c r="BQ292" s="23" t="s">
        <v>351</v>
      </c>
      <c r="BR292" s="23"/>
      <c r="BS292" s="57"/>
      <c r="BT292" s="135" t="s">
        <v>23</v>
      </c>
      <c r="BU292" s="58">
        <v>0.65339738757118893</v>
      </c>
      <c r="BV292" s="57">
        <v>5</v>
      </c>
      <c r="BW292" s="57">
        <v>2</v>
      </c>
      <c r="BX292" s="57">
        <v>1</v>
      </c>
      <c r="BY292" s="57">
        <v>5</v>
      </c>
      <c r="BZ292" s="57">
        <v>11</v>
      </c>
      <c r="CA292" s="57">
        <v>10</v>
      </c>
      <c r="CB292" s="67">
        <v>34</v>
      </c>
      <c r="CC292" s="134"/>
      <c r="CD292" s="134"/>
      <c r="CE292" s="57"/>
      <c r="CF292" s="57"/>
      <c r="CG292" s="57"/>
      <c r="CH292" s="57"/>
      <c r="CI292" s="57"/>
      <c r="CJ292" s="57"/>
      <c r="CK292" s="67"/>
      <c r="CL292" s="23"/>
      <c r="CM292" s="23"/>
      <c r="CN292" s="23"/>
      <c r="CO292" s="23"/>
      <c r="CP292" s="23"/>
      <c r="CQ292" s="23"/>
      <c r="CR292" s="57"/>
      <c r="CS292" s="134"/>
      <c r="CT292" s="58"/>
      <c r="CU292" s="57"/>
      <c r="CV292" s="57"/>
      <c r="CW292" s="57"/>
      <c r="CX292" s="57"/>
      <c r="CY292" s="57"/>
      <c r="CZ292" s="57"/>
      <c r="DA292" s="67"/>
      <c r="DB292" s="23"/>
      <c r="DC292" s="23"/>
      <c r="DD292" s="57"/>
      <c r="DE292" s="57"/>
      <c r="DF292" s="57"/>
      <c r="DG292" s="57"/>
      <c r="DH292" s="57"/>
      <c r="DI292" s="57"/>
      <c r="DJ292" s="67"/>
      <c r="DK292" s="23" t="s">
        <v>849</v>
      </c>
      <c r="DL292" s="55">
        <v>0</v>
      </c>
      <c r="DM292" s="55">
        <v>2.3988833647786101</v>
      </c>
      <c r="DN292" s="55">
        <v>106.68085521740412</v>
      </c>
      <c r="DO292" s="59">
        <v>109.07973858218273</v>
      </c>
      <c r="DP292" s="23" t="s">
        <v>849</v>
      </c>
      <c r="DQ292" s="57"/>
      <c r="DR292" s="57"/>
      <c r="DS292" s="57"/>
      <c r="DT292" s="23" t="s">
        <v>854</v>
      </c>
      <c r="DU292" s="57"/>
      <c r="DV292" s="23" t="s">
        <v>849</v>
      </c>
      <c r="DW292" s="23" t="s">
        <v>854</v>
      </c>
      <c r="DX292" s="57"/>
      <c r="DY292" s="23" t="s">
        <v>849</v>
      </c>
      <c r="DZ292" s="23" t="s">
        <v>854</v>
      </c>
      <c r="EA292" s="56"/>
      <c r="EB292" s="57"/>
      <c r="EC292" s="57"/>
      <c r="ED292" s="23"/>
      <c r="EE292" s="57"/>
      <c r="EF292" s="57"/>
      <c r="EG292" s="57"/>
      <c r="EH292" s="23">
        <v>765</v>
      </c>
      <c r="EI292" s="23" t="s">
        <v>908</v>
      </c>
      <c r="EJ292" s="23"/>
      <c r="EK292" s="23"/>
    </row>
    <row r="293" spans="2:141" s="127" customFormat="1">
      <c r="B293" s="132" t="s">
        <v>1492</v>
      </c>
      <c r="C293" s="23" t="s">
        <v>1493</v>
      </c>
      <c r="D293" s="23" t="s">
        <v>155</v>
      </c>
      <c r="E293" s="23" t="s">
        <v>846</v>
      </c>
      <c r="F293" s="23" t="s">
        <v>847</v>
      </c>
      <c r="G293" s="23"/>
      <c r="H293" s="23" t="s">
        <v>848</v>
      </c>
      <c r="I293" s="58">
        <v>0.51042930755521088</v>
      </c>
      <c r="J293" s="58">
        <v>0.48957069244478907</v>
      </c>
      <c r="K293" s="58">
        <v>0</v>
      </c>
      <c r="L293" s="58">
        <v>0</v>
      </c>
      <c r="M293" s="176"/>
      <c r="N293" s="23" t="s">
        <v>849</v>
      </c>
      <c r="O293" s="23" t="s">
        <v>850</v>
      </c>
      <c r="P293" s="23" t="s">
        <v>851</v>
      </c>
      <c r="Q293" s="56" t="s">
        <v>848</v>
      </c>
      <c r="R293" s="133" t="s">
        <v>848</v>
      </c>
      <c r="S293" s="133" t="s">
        <v>848</v>
      </c>
      <c r="T293" s="133" t="s">
        <v>848</v>
      </c>
      <c r="U293" s="133" t="s">
        <v>848</v>
      </c>
      <c r="V293" s="133" t="s">
        <v>848</v>
      </c>
      <c r="W293" s="55">
        <v>0.40618568799424781</v>
      </c>
      <c r="X293" s="55">
        <v>4.2590367878259237</v>
      </c>
      <c r="Y293" s="55">
        <v>4.4434263261783169</v>
      </c>
      <c r="Z293" s="55">
        <v>4.7977434783064519</v>
      </c>
      <c r="AA293" s="55">
        <v>5.1629070738670775</v>
      </c>
      <c r="AB293" s="55">
        <v>5.502762301418552</v>
      </c>
      <c r="AC293" s="55">
        <v>5.860694934690847</v>
      </c>
      <c r="AD293" s="59">
        <f t="shared" si="24"/>
        <v>30.026570902287173</v>
      </c>
      <c r="AE293" s="55">
        <v>0</v>
      </c>
      <c r="AF293" s="55"/>
      <c r="AG293" s="55"/>
      <c r="AH293" s="55"/>
      <c r="AI293" s="59">
        <f t="shared" si="25"/>
        <v>30.432756590281421</v>
      </c>
      <c r="AJ293" s="55">
        <v>0</v>
      </c>
      <c r="AK293" s="55">
        <v>0.44529364761387613</v>
      </c>
      <c r="AL293" s="55">
        <v>4.6691010604971135</v>
      </c>
      <c r="AM293" s="55">
        <v>4.9686686820186488</v>
      </c>
      <c r="AN293" s="55">
        <v>5.4721658322697513</v>
      </c>
      <c r="AO293" s="55">
        <v>6.0064339597971568</v>
      </c>
      <c r="AP293" s="55">
        <v>6.5298517762937669</v>
      </c>
      <c r="AQ293" s="55">
        <v>7.0936843127198665</v>
      </c>
      <c r="AR293" s="59">
        <f t="shared" si="26"/>
        <v>34.739905623596307</v>
      </c>
      <c r="AS293" s="55">
        <v>0</v>
      </c>
      <c r="AT293" s="55"/>
      <c r="AU293" s="55"/>
      <c r="AV293" s="55"/>
      <c r="AW293" s="59">
        <f t="shared" si="27"/>
        <v>35.18519927121018</v>
      </c>
      <c r="AX293" s="55"/>
      <c r="AY293" s="55"/>
      <c r="AZ293" s="55"/>
      <c r="BA293" s="55"/>
      <c r="BB293" s="55"/>
      <c r="BC293" s="55"/>
      <c r="BD293" s="55"/>
      <c r="BE293" s="55"/>
      <c r="BF293" s="59">
        <f t="shared" si="28"/>
        <v>0</v>
      </c>
      <c r="BG293" s="55"/>
      <c r="BH293" s="55"/>
      <c r="BI293" s="55"/>
      <c r="BJ293" s="55"/>
      <c r="BK293" s="59">
        <f t="shared" si="29"/>
        <v>0</v>
      </c>
      <c r="BL293" s="55"/>
      <c r="BM293" s="23" t="s">
        <v>864</v>
      </c>
      <c r="BN293" s="23" t="s">
        <v>1494</v>
      </c>
      <c r="BO293" s="23" t="s">
        <v>569</v>
      </c>
      <c r="BP293" s="23" t="s">
        <v>386</v>
      </c>
      <c r="BQ293" s="23" t="s">
        <v>358</v>
      </c>
      <c r="BR293" s="23"/>
      <c r="BS293" s="57"/>
      <c r="BT293" s="135" t="s">
        <v>23</v>
      </c>
      <c r="BU293" s="58">
        <v>0.51042930755521088</v>
      </c>
      <c r="BV293" s="57">
        <v>1</v>
      </c>
      <c r="BW293" s="57">
        <v>2</v>
      </c>
      <c r="BX293" s="57">
        <v>1</v>
      </c>
      <c r="BY293" s="57">
        <v>0</v>
      </c>
      <c r="BZ293" s="57">
        <v>0</v>
      </c>
      <c r="CA293" s="57">
        <v>0</v>
      </c>
      <c r="CB293" s="67">
        <v>4</v>
      </c>
      <c r="CC293" s="134"/>
      <c r="CD293" s="134"/>
      <c r="CE293" s="57"/>
      <c r="CF293" s="57"/>
      <c r="CG293" s="57"/>
      <c r="CH293" s="57"/>
      <c r="CI293" s="57"/>
      <c r="CJ293" s="57"/>
      <c r="CK293" s="67"/>
      <c r="CL293" s="23"/>
      <c r="CM293" s="23"/>
      <c r="CN293" s="23"/>
      <c r="CO293" s="23"/>
      <c r="CP293" s="23"/>
      <c r="CQ293" s="23"/>
      <c r="CR293" s="57"/>
      <c r="CS293" s="134"/>
      <c r="CT293" s="58"/>
      <c r="CU293" s="57"/>
      <c r="CV293" s="57"/>
      <c r="CW293" s="57"/>
      <c r="CX293" s="57"/>
      <c r="CY293" s="57"/>
      <c r="CZ293" s="57"/>
      <c r="DA293" s="67"/>
      <c r="DB293" s="23"/>
      <c r="DC293" s="23"/>
      <c r="DD293" s="57"/>
      <c r="DE293" s="57"/>
      <c r="DF293" s="57"/>
      <c r="DG293" s="57"/>
      <c r="DH293" s="57"/>
      <c r="DI293" s="57"/>
      <c r="DJ293" s="67"/>
      <c r="DK293" s="23" t="s">
        <v>849</v>
      </c>
      <c r="DL293" s="55">
        <v>0</v>
      </c>
      <c r="DM293" s="55">
        <v>0.40618568799424781</v>
      </c>
      <c r="DN293" s="55">
        <v>30.026570902287173</v>
      </c>
      <c r="DO293" s="59">
        <v>30.432756590281421</v>
      </c>
      <c r="DP293" s="23" t="s">
        <v>849</v>
      </c>
      <c r="DQ293" s="57"/>
      <c r="DR293" s="57"/>
      <c r="DS293" s="57"/>
      <c r="DT293" s="23" t="s">
        <v>854</v>
      </c>
      <c r="DU293" s="57"/>
      <c r="DV293" s="23" t="s">
        <v>849</v>
      </c>
      <c r="DW293" s="23" t="s">
        <v>854</v>
      </c>
      <c r="DX293" s="57"/>
      <c r="DY293" s="23" t="s">
        <v>849</v>
      </c>
      <c r="DZ293" s="23" t="s">
        <v>854</v>
      </c>
      <c r="EA293" s="56"/>
      <c r="EB293" s="57"/>
      <c r="EC293" s="57"/>
      <c r="ED293" s="23"/>
      <c r="EE293" s="57"/>
      <c r="EF293" s="57"/>
      <c r="EG293" s="57"/>
      <c r="EH293" s="23">
        <v>672</v>
      </c>
      <c r="EI293" s="23" t="s">
        <v>387</v>
      </c>
      <c r="EJ293" s="23"/>
      <c r="EK293" s="23" t="s">
        <v>388</v>
      </c>
    </row>
    <row r="294" spans="2:141" s="127" customFormat="1">
      <c r="B294" s="132" t="s">
        <v>1495</v>
      </c>
      <c r="C294" s="23" t="s">
        <v>1496</v>
      </c>
      <c r="D294" s="23" t="s">
        <v>159</v>
      </c>
      <c r="E294" s="23" t="s">
        <v>846</v>
      </c>
      <c r="F294" s="23" t="s">
        <v>847</v>
      </c>
      <c r="G294" s="23"/>
      <c r="H294" s="23" t="s">
        <v>848</v>
      </c>
      <c r="I294" s="58">
        <v>0</v>
      </c>
      <c r="J294" s="58">
        <v>1</v>
      </c>
      <c r="K294" s="58">
        <v>0</v>
      </c>
      <c r="L294" s="58">
        <v>0</v>
      </c>
      <c r="M294" s="176"/>
      <c r="N294" s="23" t="s">
        <v>849</v>
      </c>
      <c r="O294" s="23" t="s">
        <v>850</v>
      </c>
      <c r="P294" s="23" t="s">
        <v>851</v>
      </c>
      <c r="Q294" s="56" t="s">
        <v>848</v>
      </c>
      <c r="R294" s="133" t="s">
        <v>848</v>
      </c>
      <c r="S294" s="133" t="s">
        <v>848</v>
      </c>
      <c r="T294" s="133" t="s">
        <v>848</v>
      </c>
      <c r="U294" s="133" t="s">
        <v>848</v>
      </c>
      <c r="V294" s="133" t="s">
        <v>848</v>
      </c>
      <c r="W294" s="55">
        <v>0</v>
      </c>
      <c r="X294" s="55">
        <v>7.2140836500016806E-3</v>
      </c>
      <c r="Y294" s="55">
        <v>7.5264081543735704E-3</v>
      </c>
      <c r="Z294" s="55">
        <v>8.12656112355877E-3</v>
      </c>
      <c r="AA294" s="55">
        <v>8.7450861224129036E-3</v>
      </c>
      <c r="AB294" s="55">
        <v>9.3207430520395214E-3</v>
      </c>
      <c r="AC294" s="55">
        <v>9.9270200311143662E-3</v>
      </c>
      <c r="AD294" s="59">
        <f t="shared" si="24"/>
        <v>5.085990213350082E-2</v>
      </c>
      <c r="AE294" s="55">
        <v>0</v>
      </c>
      <c r="AF294" s="55"/>
      <c r="AG294" s="55"/>
      <c r="AH294" s="55"/>
      <c r="AI294" s="59">
        <f t="shared" si="25"/>
        <v>5.085990213350082E-2</v>
      </c>
      <c r="AJ294" s="55">
        <v>0</v>
      </c>
      <c r="AK294" s="55">
        <v>0</v>
      </c>
      <c r="AL294" s="55">
        <v>7.9086627560997803E-3</v>
      </c>
      <c r="AM294" s="55">
        <v>8.4160793359860479E-3</v>
      </c>
      <c r="AN294" s="55">
        <v>9.2689178392437403E-3</v>
      </c>
      <c r="AO294" s="55">
        <v>1.0173877142372917E-2</v>
      </c>
      <c r="AP294" s="55">
        <v>1.1060457864779698E-2</v>
      </c>
      <c r="AQ294" s="55">
        <v>1.2015494246244448E-2</v>
      </c>
      <c r="AR294" s="59">
        <f t="shared" si="26"/>
        <v>5.8843489184726629E-2</v>
      </c>
      <c r="AS294" s="55">
        <v>0</v>
      </c>
      <c r="AT294" s="55"/>
      <c r="AU294" s="55"/>
      <c r="AV294" s="55"/>
      <c r="AW294" s="59">
        <f t="shared" si="27"/>
        <v>5.8843489184726629E-2</v>
      </c>
      <c r="AX294" s="55"/>
      <c r="AY294" s="55"/>
      <c r="AZ294" s="55"/>
      <c r="BA294" s="55"/>
      <c r="BB294" s="55"/>
      <c r="BC294" s="55"/>
      <c r="BD294" s="55"/>
      <c r="BE294" s="55"/>
      <c r="BF294" s="59">
        <f t="shared" si="28"/>
        <v>0</v>
      </c>
      <c r="BG294" s="55"/>
      <c r="BH294" s="55"/>
      <c r="BI294" s="55"/>
      <c r="BJ294" s="55"/>
      <c r="BK294" s="59">
        <f t="shared" si="29"/>
        <v>0</v>
      </c>
      <c r="BL294" s="55"/>
      <c r="BM294" s="23" t="s">
        <v>1164</v>
      </c>
      <c r="BN294" s="23" t="s">
        <v>1497</v>
      </c>
      <c r="BO294" s="23" t="s">
        <v>582</v>
      </c>
      <c r="BP294" s="23" t="s">
        <v>462</v>
      </c>
      <c r="BQ294" s="23" t="s">
        <v>351</v>
      </c>
      <c r="BR294" s="23"/>
      <c r="BS294" s="57"/>
      <c r="BT294" s="135" t="s">
        <v>23</v>
      </c>
      <c r="BU294" s="58" t="s">
        <v>1165</v>
      </c>
      <c r="BV294" s="57">
        <v>0</v>
      </c>
      <c r="BW294" s="57">
        <v>2</v>
      </c>
      <c r="BX294" s="57">
        <v>0</v>
      </c>
      <c r="BY294" s="57">
        <v>0</v>
      </c>
      <c r="BZ294" s="57">
        <v>0</v>
      </c>
      <c r="CA294" s="57">
        <v>0</v>
      </c>
      <c r="CB294" s="67">
        <v>2</v>
      </c>
      <c r="CC294" s="134"/>
      <c r="CD294" s="134"/>
      <c r="CE294" s="57"/>
      <c r="CF294" s="57"/>
      <c r="CG294" s="57"/>
      <c r="CH294" s="57"/>
      <c r="CI294" s="57"/>
      <c r="CJ294" s="57"/>
      <c r="CK294" s="67"/>
      <c r="CL294" s="23"/>
      <c r="CM294" s="23"/>
      <c r="CN294" s="23"/>
      <c r="CO294" s="23"/>
      <c r="CP294" s="23"/>
      <c r="CQ294" s="23"/>
      <c r="CR294" s="57"/>
      <c r="CS294" s="134"/>
      <c r="CT294" s="58"/>
      <c r="CU294" s="57"/>
      <c r="CV294" s="57"/>
      <c r="CW294" s="57"/>
      <c r="CX294" s="57"/>
      <c r="CY294" s="57"/>
      <c r="CZ294" s="57"/>
      <c r="DA294" s="67"/>
      <c r="DB294" s="23"/>
      <c r="DC294" s="23"/>
      <c r="DD294" s="57"/>
      <c r="DE294" s="57"/>
      <c r="DF294" s="57"/>
      <c r="DG294" s="57"/>
      <c r="DH294" s="57"/>
      <c r="DI294" s="57"/>
      <c r="DJ294" s="67"/>
      <c r="DK294" s="23" t="s">
        <v>849</v>
      </c>
      <c r="DL294" s="55">
        <v>0</v>
      </c>
      <c r="DM294" s="55">
        <v>0</v>
      </c>
      <c r="DN294" s="55">
        <v>0</v>
      </c>
      <c r="DO294" s="59">
        <v>0</v>
      </c>
      <c r="DP294" s="23" t="s">
        <v>849</v>
      </c>
      <c r="DQ294" s="57"/>
      <c r="DR294" s="57"/>
      <c r="DS294" s="57"/>
      <c r="DT294" s="23" t="s">
        <v>854</v>
      </c>
      <c r="DU294" s="57"/>
      <c r="DV294" s="23" t="s">
        <v>849</v>
      </c>
      <c r="DW294" s="23" t="s">
        <v>854</v>
      </c>
      <c r="DX294" s="57"/>
      <c r="DY294" s="23" t="s">
        <v>849</v>
      </c>
      <c r="DZ294" s="23" t="s">
        <v>854</v>
      </c>
      <c r="EA294" s="56"/>
      <c r="EB294" s="57"/>
      <c r="EC294" s="57"/>
      <c r="ED294" s="23"/>
      <c r="EE294" s="57"/>
      <c r="EF294" s="57"/>
      <c r="EG294" s="57"/>
      <c r="EH294" s="23">
        <v>741</v>
      </c>
      <c r="EI294" s="23" t="s">
        <v>459</v>
      </c>
      <c r="EJ294" s="23"/>
      <c r="EK294" s="23" t="s">
        <v>460</v>
      </c>
    </row>
    <row r="295" spans="2:141" s="127" customFormat="1">
      <c r="B295" s="132" t="s">
        <v>1498</v>
      </c>
      <c r="C295" s="23" t="s">
        <v>1499</v>
      </c>
      <c r="D295" s="23" t="s">
        <v>159</v>
      </c>
      <c r="E295" s="23" t="s">
        <v>846</v>
      </c>
      <c r="F295" s="23" t="s">
        <v>847</v>
      </c>
      <c r="G295" s="23"/>
      <c r="H295" s="23" t="s">
        <v>848</v>
      </c>
      <c r="I295" s="58">
        <v>0.53881506623986841</v>
      </c>
      <c r="J295" s="58">
        <v>0.46118493376013164</v>
      </c>
      <c r="K295" s="58">
        <v>0</v>
      </c>
      <c r="L295" s="58">
        <v>0</v>
      </c>
      <c r="M295" s="176"/>
      <c r="N295" s="23" t="s">
        <v>849</v>
      </c>
      <c r="O295" s="23" t="s">
        <v>850</v>
      </c>
      <c r="P295" s="23" t="s">
        <v>851</v>
      </c>
      <c r="Q295" s="56" t="s">
        <v>848</v>
      </c>
      <c r="R295" s="133" t="s">
        <v>848</v>
      </c>
      <c r="S295" s="133" t="s">
        <v>848</v>
      </c>
      <c r="T295" s="133" t="s">
        <v>848</v>
      </c>
      <c r="U295" s="133" t="s">
        <v>848</v>
      </c>
      <c r="V295" s="133" t="s">
        <v>848</v>
      </c>
      <c r="W295" s="55">
        <v>0</v>
      </c>
      <c r="X295" s="55">
        <v>19.866309144923079</v>
      </c>
      <c r="Y295" s="55">
        <v>20.72639553404963</v>
      </c>
      <c r="Z295" s="55">
        <v>22.379110556292808</v>
      </c>
      <c r="AA295" s="55">
        <v>24.08241889554342</v>
      </c>
      <c r="AB295" s="55">
        <v>25.667676161776669</v>
      </c>
      <c r="AC295" s="55">
        <v>27.33725562302233</v>
      </c>
      <c r="AD295" s="59">
        <f t="shared" si="24"/>
        <v>140.05916591560793</v>
      </c>
      <c r="AE295" s="55">
        <v>0</v>
      </c>
      <c r="AF295" s="55"/>
      <c r="AG295" s="55"/>
      <c r="AH295" s="55"/>
      <c r="AI295" s="59">
        <f t="shared" si="25"/>
        <v>140.05916591560793</v>
      </c>
      <c r="AJ295" s="55">
        <v>0</v>
      </c>
      <c r="AK295" s="55">
        <v>0</v>
      </c>
      <c r="AL295" s="55">
        <v>21.779057030421466</v>
      </c>
      <c r="AM295" s="55">
        <v>23.17639245517465</v>
      </c>
      <c r="AN295" s="55">
        <v>25.524958701201871</v>
      </c>
      <c r="AO295" s="55">
        <v>28.017056402277767</v>
      </c>
      <c r="AP295" s="55">
        <v>30.458542745904836</v>
      </c>
      <c r="AQ295" s="55">
        <v>33.088543854752928</v>
      </c>
      <c r="AR295" s="59">
        <f t="shared" si="26"/>
        <v>162.04455118973351</v>
      </c>
      <c r="AS295" s="55">
        <v>0</v>
      </c>
      <c r="AT295" s="55"/>
      <c r="AU295" s="55"/>
      <c r="AV295" s="55"/>
      <c r="AW295" s="59">
        <f t="shared" si="27"/>
        <v>162.04455118973351</v>
      </c>
      <c r="AX295" s="55"/>
      <c r="AY295" s="55"/>
      <c r="AZ295" s="55"/>
      <c r="BA295" s="55"/>
      <c r="BB295" s="55"/>
      <c r="BC295" s="55"/>
      <c r="BD295" s="55"/>
      <c r="BE295" s="55"/>
      <c r="BF295" s="59">
        <f t="shared" si="28"/>
        <v>0</v>
      </c>
      <c r="BG295" s="55"/>
      <c r="BH295" s="55"/>
      <c r="BI295" s="55"/>
      <c r="BJ295" s="55"/>
      <c r="BK295" s="59">
        <f t="shared" si="29"/>
        <v>0</v>
      </c>
      <c r="BL295" s="55"/>
      <c r="BM295" s="23" t="s">
        <v>864</v>
      </c>
      <c r="BN295" s="23" t="s">
        <v>1500</v>
      </c>
      <c r="BO295" s="23">
        <v>0</v>
      </c>
      <c r="BP295" s="23" t="s">
        <v>1501</v>
      </c>
      <c r="BQ295" s="23" t="s">
        <v>351</v>
      </c>
      <c r="BR295" s="23"/>
      <c r="BS295" s="57"/>
      <c r="BT295" s="135" t="s">
        <v>23</v>
      </c>
      <c r="BU295" s="58">
        <v>0.53881506623986841</v>
      </c>
      <c r="BV295" s="57">
        <v>26</v>
      </c>
      <c r="BW295" s="57">
        <v>28</v>
      </c>
      <c r="BX295" s="57">
        <v>28</v>
      </c>
      <c r="BY295" s="57">
        <v>31</v>
      </c>
      <c r="BZ295" s="57">
        <v>33</v>
      </c>
      <c r="CA295" s="57">
        <v>34</v>
      </c>
      <c r="CB295" s="67">
        <v>180</v>
      </c>
      <c r="CC295" s="134"/>
      <c r="CD295" s="134"/>
      <c r="CE295" s="57"/>
      <c r="CF295" s="57"/>
      <c r="CG295" s="57"/>
      <c r="CH295" s="57"/>
      <c r="CI295" s="57"/>
      <c r="CJ295" s="57"/>
      <c r="CK295" s="67"/>
      <c r="CL295" s="23"/>
      <c r="CM295" s="23"/>
      <c r="CN295" s="23"/>
      <c r="CO295" s="23"/>
      <c r="CP295" s="23"/>
      <c r="CQ295" s="23"/>
      <c r="CR295" s="57"/>
      <c r="CS295" s="134"/>
      <c r="CT295" s="58"/>
      <c r="CU295" s="57"/>
      <c r="CV295" s="57"/>
      <c r="CW295" s="57"/>
      <c r="CX295" s="57"/>
      <c r="CY295" s="57"/>
      <c r="CZ295" s="57"/>
      <c r="DA295" s="67"/>
      <c r="DB295" s="23"/>
      <c r="DC295" s="23"/>
      <c r="DD295" s="57"/>
      <c r="DE295" s="57"/>
      <c r="DF295" s="57"/>
      <c r="DG295" s="57"/>
      <c r="DH295" s="57"/>
      <c r="DI295" s="57"/>
      <c r="DJ295" s="67"/>
      <c r="DK295" s="23" t="s">
        <v>849</v>
      </c>
      <c r="DL295" s="55">
        <v>0</v>
      </c>
      <c r="DM295" s="55">
        <v>0</v>
      </c>
      <c r="DN295" s="55">
        <v>0</v>
      </c>
      <c r="DO295" s="59">
        <v>0</v>
      </c>
      <c r="DP295" s="23" t="s">
        <v>849</v>
      </c>
      <c r="DQ295" s="57"/>
      <c r="DR295" s="57"/>
      <c r="DS295" s="57"/>
      <c r="DT295" s="23" t="s">
        <v>854</v>
      </c>
      <c r="DU295" s="57"/>
      <c r="DV295" s="23" t="s">
        <v>849</v>
      </c>
      <c r="DW295" s="23" t="s">
        <v>854</v>
      </c>
      <c r="DX295" s="57"/>
      <c r="DY295" s="23" t="s">
        <v>849</v>
      </c>
      <c r="DZ295" s="23" t="s">
        <v>854</v>
      </c>
      <c r="EA295" s="56"/>
      <c r="EB295" s="57"/>
      <c r="EC295" s="57"/>
      <c r="ED295" s="23"/>
      <c r="EE295" s="57"/>
      <c r="EF295" s="57"/>
      <c r="EG295" s="57"/>
      <c r="EH295" s="23">
        <v>701</v>
      </c>
      <c r="EI295" s="23" t="s">
        <v>908</v>
      </c>
      <c r="EJ295" s="23"/>
      <c r="EK295" s="23"/>
    </row>
    <row r="296" spans="2:141" s="127" customFormat="1">
      <c r="B296" s="132" t="s">
        <v>1502</v>
      </c>
      <c r="C296" s="23" t="s">
        <v>1503</v>
      </c>
      <c r="D296" s="23" t="s">
        <v>159</v>
      </c>
      <c r="E296" s="23" t="s">
        <v>846</v>
      </c>
      <c r="F296" s="23" t="s">
        <v>847</v>
      </c>
      <c r="G296" s="23"/>
      <c r="H296" s="23" t="s">
        <v>848</v>
      </c>
      <c r="I296" s="58">
        <v>0.93959999999999999</v>
      </c>
      <c r="J296" s="58">
        <v>6.0400000000000009E-2</v>
      </c>
      <c r="K296" s="58">
        <v>0</v>
      </c>
      <c r="L296" s="58">
        <v>0</v>
      </c>
      <c r="M296" s="176"/>
      <c r="N296" s="23" t="s">
        <v>849</v>
      </c>
      <c r="O296" s="23" t="s">
        <v>850</v>
      </c>
      <c r="P296" s="23" t="s">
        <v>851</v>
      </c>
      <c r="Q296" s="56" t="s">
        <v>848</v>
      </c>
      <c r="R296" s="133" t="s">
        <v>848</v>
      </c>
      <c r="S296" s="133" t="s">
        <v>848</v>
      </c>
      <c r="T296" s="133" t="s">
        <v>848</v>
      </c>
      <c r="U296" s="133" t="s">
        <v>848</v>
      </c>
      <c r="V296" s="133" t="s">
        <v>848</v>
      </c>
      <c r="W296" s="55">
        <v>0</v>
      </c>
      <c r="X296" s="55">
        <v>1.0455952181538464</v>
      </c>
      <c r="Y296" s="55">
        <v>1.0908629228447175</v>
      </c>
      <c r="Z296" s="55">
        <v>1.1778479240154112</v>
      </c>
      <c r="AA296" s="55">
        <v>1.2674957313443906</v>
      </c>
      <c r="AB296" s="55">
        <v>1.3509303243040356</v>
      </c>
      <c r="AC296" s="55">
        <v>1.4388029275274914</v>
      </c>
      <c r="AD296" s="59">
        <f t="shared" si="24"/>
        <v>7.3715350481898936</v>
      </c>
      <c r="AE296" s="55">
        <v>0</v>
      </c>
      <c r="AF296" s="55"/>
      <c r="AG296" s="55"/>
      <c r="AH296" s="55"/>
      <c r="AI296" s="59">
        <f t="shared" si="25"/>
        <v>7.3715350481898936</v>
      </c>
      <c r="AJ296" s="55">
        <v>0</v>
      </c>
      <c r="AK296" s="55">
        <v>0</v>
      </c>
      <c r="AL296" s="55">
        <v>1.1462661594958665</v>
      </c>
      <c r="AM296" s="55">
        <v>1.2198101292197188</v>
      </c>
      <c r="AN296" s="55">
        <v>1.3434188790106252</v>
      </c>
      <c r="AO296" s="55">
        <v>1.4745819159093561</v>
      </c>
      <c r="AP296" s="55">
        <v>1.603081197152886</v>
      </c>
      <c r="AQ296" s="55">
        <v>1.7415023081448915</v>
      </c>
      <c r="AR296" s="59">
        <f t="shared" si="26"/>
        <v>8.5286605889333433</v>
      </c>
      <c r="AS296" s="55">
        <v>0</v>
      </c>
      <c r="AT296" s="55"/>
      <c r="AU296" s="55"/>
      <c r="AV296" s="55"/>
      <c r="AW296" s="59">
        <f t="shared" si="27"/>
        <v>8.5286605889333433</v>
      </c>
      <c r="AX296" s="55"/>
      <c r="AY296" s="55"/>
      <c r="AZ296" s="55"/>
      <c r="BA296" s="55"/>
      <c r="BB296" s="55"/>
      <c r="BC296" s="55"/>
      <c r="BD296" s="55"/>
      <c r="BE296" s="55"/>
      <c r="BF296" s="59">
        <f t="shared" si="28"/>
        <v>0</v>
      </c>
      <c r="BG296" s="55"/>
      <c r="BH296" s="55"/>
      <c r="BI296" s="55"/>
      <c r="BJ296" s="55"/>
      <c r="BK296" s="59">
        <f t="shared" si="29"/>
        <v>0</v>
      </c>
      <c r="BL296" s="55"/>
      <c r="BM296" s="23" t="s">
        <v>864</v>
      </c>
      <c r="BN296" s="23" t="s">
        <v>1504</v>
      </c>
      <c r="BO296" s="23" t="s">
        <v>569</v>
      </c>
      <c r="BP296" s="23" t="s">
        <v>386</v>
      </c>
      <c r="BQ296" s="23" t="s">
        <v>358</v>
      </c>
      <c r="BR296" s="23"/>
      <c r="BS296" s="57"/>
      <c r="BT296" s="135" t="s">
        <v>23</v>
      </c>
      <c r="BU296" s="58">
        <v>0.93959999999999999</v>
      </c>
      <c r="BV296" s="57">
        <v>0</v>
      </c>
      <c r="BW296" s="57">
        <v>0</v>
      </c>
      <c r="BX296" s="57">
        <v>0</v>
      </c>
      <c r="BY296" s="57">
        <v>0</v>
      </c>
      <c r="BZ296" s="57">
        <v>0</v>
      </c>
      <c r="CA296" s="57">
        <v>1585</v>
      </c>
      <c r="CB296" s="67">
        <v>1585</v>
      </c>
      <c r="CC296" s="134"/>
      <c r="CD296" s="134"/>
      <c r="CE296" s="57"/>
      <c r="CF296" s="57"/>
      <c r="CG296" s="57"/>
      <c r="CH296" s="57"/>
      <c r="CI296" s="57"/>
      <c r="CJ296" s="57"/>
      <c r="CK296" s="67"/>
      <c r="CL296" s="23"/>
      <c r="CM296" s="23"/>
      <c r="CN296" s="23"/>
      <c r="CO296" s="23"/>
      <c r="CP296" s="23"/>
      <c r="CQ296" s="23"/>
      <c r="CR296" s="57"/>
      <c r="CS296" s="134"/>
      <c r="CT296" s="58"/>
      <c r="CU296" s="57"/>
      <c r="CV296" s="57"/>
      <c r="CW296" s="57"/>
      <c r="CX296" s="57"/>
      <c r="CY296" s="57"/>
      <c r="CZ296" s="57"/>
      <c r="DA296" s="67"/>
      <c r="DB296" s="23"/>
      <c r="DC296" s="23"/>
      <c r="DD296" s="57"/>
      <c r="DE296" s="57"/>
      <c r="DF296" s="57"/>
      <c r="DG296" s="57"/>
      <c r="DH296" s="57"/>
      <c r="DI296" s="57"/>
      <c r="DJ296" s="67"/>
      <c r="DK296" s="23" t="s">
        <v>849</v>
      </c>
      <c r="DL296" s="55">
        <v>0</v>
      </c>
      <c r="DM296" s="55">
        <v>0</v>
      </c>
      <c r="DN296" s="55">
        <v>0</v>
      </c>
      <c r="DO296" s="59">
        <v>0</v>
      </c>
      <c r="DP296" s="23" t="s">
        <v>849</v>
      </c>
      <c r="DQ296" s="57"/>
      <c r="DR296" s="57"/>
      <c r="DS296" s="57"/>
      <c r="DT296" s="23" t="s">
        <v>854</v>
      </c>
      <c r="DU296" s="57"/>
      <c r="DV296" s="23" t="s">
        <v>849</v>
      </c>
      <c r="DW296" s="23" t="s">
        <v>854</v>
      </c>
      <c r="DX296" s="57"/>
      <c r="DY296" s="23" t="s">
        <v>849</v>
      </c>
      <c r="DZ296" s="23" t="s">
        <v>854</v>
      </c>
      <c r="EA296" s="56"/>
      <c r="EB296" s="57"/>
      <c r="EC296" s="57"/>
      <c r="ED296" s="23"/>
      <c r="EE296" s="57"/>
      <c r="EF296" s="57"/>
      <c r="EG296" s="57"/>
      <c r="EH296" s="23">
        <v>2242</v>
      </c>
      <c r="EI296" s="23" t="s">
        <v>387</v>
      </c>
      <c r="EJ296" s="23"/>
      <c r="EK296" s="23" t="s">
        <v>388</v>
      </c>
    </row>
    <row r="297" spans="2:141" s="127" customFormat="1">
      <c r="B297" s="132" t="s">
        <v>1505</v>
      </c>
      <c r="C297" s="23" t="s">
        <v>1506</v>
      </c>
      <c r="D297" s="23" t="s">
        <v>159</v>
      </c>
      <c r="E297" s="23" t="s">
        <v>846</v>
      </c>
      <c r="F297" s="23" t="s">
        <v>847</v>
      </c>
      <c r="G297" s="23"/>
      <c r="H297" s="23" t="s">
        <v>848</v>
      </c>
      <c r="I297" s="58">
        <v>0.61015133760331908</v>
      </c>
      <c r="J297" s="58">
        <v>0.38984866239668081</v>
      </c>
      <c r="K297" s="58">
        <v>0</v>
      </c>
      <c r="L297" s="58">
        <v>0</v>
      </c>
      <c r="M297" s="176"/>
      <c r="N297" s="23" t="s">
        <v>849</v>
      </c>
      <c r="O297" s="23" t="s">
        <v>850</v>
      </c>
      <c r="P297" s="23" t="s">
        <v>851</v>
      </c>
      <c r="Q297" s="56" t="s">
        <v>848</v>
      </c>
      <c r="R297" s="133" t="s">
        <v>848</v>
      </c>
      <c r="S297" s="133" t="s">
        <v>848</v>
      </c>
      <c r="T297" s="133" t="s">
        <v>848</v>
      </c>
      <c r="U297" s="133" t="s">
        <v>848</v>
      </c>
      <c r="V297" s="133" t="s">
        <v>848</v>
      </c>
      <c r="W297" s="55">
        <v>35.043039229884279</v>
      </c>
      <c r="X297" s="55">
        <v>22.5754463548983</v>
      </c>
      <c r="Y297" s="55">
        <v>23.55282136686759</v>
      </c>
      <c r="Z297" s="55">
        <v>25.430914527122276</v>
      </c>
      <c r="AA297" s="55">
        <v>27.366500335139879</v>
      </c>
      <c r="AB297" s="55">
        <v>29.167936631710702</v>
      </c>
      <c r="AC297" s="55">
        <v>31.065194007886369</v>
      </c>
      <c r="AD297" s="59">
        <f t="shared" si="24"/>
        <v>159.15881322362509</v>
      </c>
      <c r="AE297" s="55">
        <v>0.94216717456300214</v>
      </c>
      <c r="AF297" s="55"/>
      <c r="AG297" s="55"/>
      <c r="AH297" s="55"/>
      <c r="AI297" s="59">
        <f t="shared" si="25"/>
        <v>194.20185245350936</v>
      </c>
      <c r="AJ297" s="55">
        <v>0.94216717456300214</v>
      </c>
      <c r="AK297" s="55">
        <v>38.417017692588686</v>
      </c>
      <c r="AL297" s="55">
        <v>24.749032649388706</v>
      </c>
      <c r="AM297" s="55">
        <v>26.336920499678008</v>
      </c>
      <c r="AN297" s="55">
        <v>29.005757016382578</v>
      </c>
      <c r="AO297" s="55">
        <v>31.837698146030277</v>
      </c>
      <c r="AP297" s="55">
        <v>34.612126127327208</v>
      </c>
      <c r="AQ297" s="55">
        <v>37.60077633472099</v>
      </c>
      <c r="AR297" s="59">
        <f t="shared" si="26"/>
        <v>184.14231077352775</v>
      </c>
      <c r="AS297" s="55">
        <v>1.1403829376267851</v>
      </c>
      <c r="AT297" s="55"/>
      <c r="AU297" s="55"/>
      <c r="AV297" s="55"/>
      <c r="AW297" s="59">
        <f t="shared" si="27"/>
        <v>222.55932846611643</v>
      </c>
      <c r="AX297" s="55"/>
      <c r="AY297" s="55"/>
      <c r="AZ297" s="55"/>
      <c r="BA297" s="55"/>
      <c r="BB297" s="55"/>
      <c r="BC297" s="55"/>
      <c r="BD297" s="55"/>
      <c r="BE297" s="55"/>
      <c r="BF297" s="59">
        <f t="shared" si="28"/>
        <v>0</v>
      </c>
      <c r="BG297" s="55"/>
      <c r="BH297" s="55"/>
      <c r="BI297" s="55"/>
      <c r="BJ297" s="55"/>
      <c r="BK297" s="59">
        <f t="shared" si="29"/>
        <v>0</v>
      </c>
      <c r="BL297" s="55"/>
      <c r="BM297" s="23" t="s">
        <v>864</v>
      </c>
      <c r="BN297" s="23" t="s">
        <v>1507</v>
      </c>
      <c r="BO297" s="23">
        <v>0</v>
      </c>
      <c r="BP297" s="23" t="s">
        <v>907</v>
      </c>
      <c r="BQ297" s="23" t="s">
        <v>351</v>
      </c>
      <c r="BR297" s="23"/>
      <c r="BS297" s="57"/>
      <c r="BT297" s="135" t="s">
        <v>23</v>
      </c>
      <c r="BU297" s="58">
        <v>0.61015133760331908</v>
      </c>
      <c r="BV297" s="57">
        <v>63</v>
      </c>
      <c r="BW297" s="57">
        <v>41</v>
      </c>
      <c r="BX297" s="57">
        <v>47</v>
      </c>
      <c r="BY297" s="57">
        <v>56</v>
      </c>
      <c r="BZ297" s="57">
        <v>47</v>
      </c>
      <c r="CA297" s="57">
        <v>59</v>
      </c>
      <c r="CB297" s="67">
        <v>313</v>
      </c>
      <c r="CC297" s="134"/>
      <c r="CD297" s="134"/>
      <c r="CE297" s="57"/>
      <c r="CF297" s="57"/>
      <c r="CG297" s="57"/>
      <c r="CH297" s="57"/>
      <c r="CI297" s="57"/>
      <c r="CJ297" s="57"/>
      <c r="CK297" s="67"/>
      <c r="CL297" s="23"/>
      <c r="CM297" s="23"/>
      <c r="CN297" s="23"/>
      <c r="CO297" s="23"/>
      <c r="CP297" s="23"/>
      <c r="CQ297" s="23"/>
      <c r="CR297" s="57"/>
      <c r="CS297" s="134"/>
      <c r="CT297" s="58"/>
      <c r="CU297" s="57"/>
      <c r="CV297" s="57"/>
      <c r="CW297" s="57"/>
      <c r="CX297" s="57"/>
      <c r="CY297" s="57"/>
      <c r="CZ297" s="57"/>
      <c r="DA297" s="67"/>
      <c r="DB297" s="23"/>
      <c r="DC297" s="23"/>
      <c r="DD297" s="57"/>
      <c r="DE297" s="57"/>
      <c r="DF297" s="57"/>
      <c r="DG297" s="57"/>
      <c r="DH297" s="57"/>
      <c r="DI297" s="57"/>
      <c r="DJ297" s="67"/>
      <c r="DK297" s="23" t="s">
        <v>849</v>
      </c>
      <c r="DL297" s="55">
        <v>0</v>
      </c>
      <c r="DM297" s="55">
        <v>35.043039229884279</v>
      </c>
      <c r="DN297" s="55">
        <v>159.15881322362509</v>
      </c>
      <c r="DO297" s="59">
        <v>194.20185245350936</v>
      </c>
      <c r="DP297" s="23" t="s">
        <v>849</v>
      </c>
      <c r="DQ297" s="57"/>
      <c r="DR297" s="57"/>
      <c r="DS297" s="57"/>
      <c r="DT297" s="23" t="s">
        <v>854</v>
      </c>
      <c r="DU297" s="57"/>
      <c r="DV297" s="23" t="s">
        <v>849</v>
      </c>
      <c r="DW297" s="23" t="s">
        <v>854</v>
      </c>
      <c r="DX297" s="57"/>
      <c r="DY297" s="23" t="s">
        <v>849</v>
      </c>
      <c r="DZ297" s="23" t="s">
        <v>854</v>
      </c>
      <c r="EA297" s="56"/>
      <c r="EB297" s="57"/>
      <c r="EC297" s="57"/>
      <c r="ED297" s="23"/>
      <c r="EE297" s="57"/>
      <c r="EF297" s="57"/>
      <c r="EG297" s="57"/>
      <c r="EH297" s="23">
        <v>729</v>
      </c>
      <c r="EI297" s="23" t="s">
        <v>908</v>
      </c>
      <c r="EJ297" s="23"/>
      <c r="EK297" s="23"/>
    </row>
    <row r="298" spans="2:141" s="127" customFormat="1">
      <c r="B298" s="132" t="s">
        <v>1508</v>
      </c>
      <c r="C298" s="23" t="s">
        <v>1509</v>
      </c>
      <c r="D298" s="23" t="s">
        <v>155</v>
      </c>
      <c r="E298" s="23" t="s">
        <v>846</v>
      </c>
      <c r="F298" s="23" t="s">
        <v>847</v>
      </c>
      <c r="G298" s="23"/>
      <c r="H298" s="23" t="s">
        <v>848</v>
      </c>
      <c r="I298" s="58">
        <v>0.60560000000000003</v>
      </c>
      <c r="J298" s="58">
        <v>0.39439999999999997</v>
      </c>
      <c r="K298" s="58">
        <v>0</v>
      </c>
      <c r="L298" s="58">
        <v>0</v>
      </c>
      <c r="M298" s="176"/>
      <c r="N298" s="23" t="s">
        <v>849</v>
      </c>
      <c r="O298" s="23" t="s">
        <v>850</v>
      </c>
      <c r="P298" s="23" t="s">
        <v>863</v>
      </c>
      <c r="Q298" s="56">
        <v>45777</v>
      </c>
      <c r="R298" s="133">
        <v>45832</v>
      </c>
      <c r="S298" s="133">
        <v>46223</v>
      </c>
      <c r="T298" s="133" t="s">
        <v>848</v>
      </c>
      <c r="U298" s="133">
        <v>46408</v>
      </c>
      <c r="V298" s="133" t="s">
        <v>848</v>
      </c>
      <c r="W298" s="55">
        <v>0.40618568799424781</v>
      </c>
      <c r="X298" s="55">
        <v>0.75144512238735839</v>
      </c>
      <c r="Y298" s="55">
        <v>0.78397797573350037</v>
      </c>
      <c r="Z298" s="55">
        <v>0.84649208608491044</v>
      </c>
      <c r="AA298" s="55">
        <v>0.91091989369197601</v>
      </c>
      <c r="AB298" s="55">
        <v>0.97088240770251211</v>
      </c>
      <c r="AC298" s="55">
        <v>1.0340344171391407</v>
      </c>
      <c r="AD298" s="59">
        <f t="shared" si="24"/>
        <v>5.2977519027393978</v>
      </c>
      <c r="AE298" s="55">
        <v>0</v>
      </c>
      <c r="AF298" s="55"/>
      <c r="AG298" s="55"/>
      <c r="AH298" s="55"/>
      <c r="AI298" s="59">
        <f t="shared" si="25"/>
        <v>5.7039375907336458</v>
      </c>
      <c r="AJ298" s="55">
        <v>0</v>
      </c>
      <c r="AK298" s="55">
        <v>0.44529364761387613</v>
      </c>
      <c r="AL298" s="55">
        <v>0.82379500169454756</v>
      </c>
      <c r="AM298" s="55">
        <v>0.87664935333128269</v>
      </c>
      <c r="AN298" s="55">
        <v>0.96548410553948283</v>
      </c>
      <c r="AO298" s="55">
        <v>1.0597479493327726</v>
      </c>
      <c r="AP298" s="55">
        <v>1.1520974134889141</v>
      </c>
      <c r="AQ298" s="55">
        <v>1.2515774674184232</v>
      </c>
      <c r="AR298" s="59">
        <f t="shared" si="26"/>
        <v>6.1293512908054231</v>
      </c>
      <c r="AS298" s="55">
        <v>0</v>
      </c>
      <c r="AT298" s="55"/>
      <c r="AU298" s="55"/>
      <c r="AV298" s="55"/>
      <c r="AW298" s="59">
        <f t="shared" si="27"/>
        <v>6.5746449384192989</v>
      </c>
      <c r="AX298" s="55"/>
      <c r="AY298" s="55"/>
      <c r="AZ298" s="55"/>
      <c r="BA298" s="55"/>
      <c r="BB298" s="55"/>
      <c r="BC298" s="55"/>
      <c r="BD298" s="55"/>
      <c r="BE298" s="55"/>
      <c r="BF298" s="59">
        <f t="shared" si="28"/>
        <v>0</v>
      </c>
      <c r="BG298" s="55"/>
      <c r="BH298" s="55"/>
      <c r="BI298" s="55"/>
      <c r="BJ298" s="55"/>
      <c r="BK298" s="59">
        <f t="shared" si="29"/>
        <v>0</v>
      </c>
      <c r="BL298" s="55"/>
      <c r="BM298" s="23" t="s">
        <v>864</v>
      </c>
      <c r="BN298" s="23" t="s">
        <v>1510</v>
      </c>
      <c r="BO298" s="23" t="s">
        <v>571</v>
      </c>
      <c r="BP298" s="23" t="s">
        <v>397</v>
      </c>
      <c r="BQ298" s="23" t="s">
        <v>853</v>
      </c>
      <c r="BR298" s="23"/>
      <c r="BS298" s="57"/>
      <c r="BT298" s="135" t="s">
        <v>23</v>
      </c>
      <c r="BU298" s="58">
        <v>0.60560000000000003</v>
      </c>
      <c r="BV298" s="57">
        <v>0</v>
      </c>
      <c r="BW298" s="57">
        <v>0</v>
      </c>
      <c r="BX298" s="57">
        <v>0</v>
      </c>
      <c r="BY298" s="57">
        <v>0</v>
      </c>
      <c r="BZ298" s="57">
        <v>0</v>
      </c>
      <c r="CA298" s="57">
        <v>82</v>
      </c>
      <c r="CB298" s="67">
        <v>82</v>
      </c>
      <c r="CC298" s="134"/>
      <c r="CD298" s="134"/>
      <c r="CE298" s="57"/>
      <c r="CF298" s="57"/>
      <c r="CG298" s="57"/>
      <c r="CH298" s="57"/>
      <c r="CI298" s="57"/>
      <c r="CJ298" s="57"/>
      <c r="CK298" s="67"/>
      <c r="CL298" s="23"/>
      <c r="CM298" s="23"/>
      <c r="CN298" s="23"/>
      <c r="CO298" s="23"/>
      <c r="CP298" s="23"/>
      <c r="CQ298" s="23"/>
      <c r="CR298" s="57"/>
      <c r="CS298" s="134"/>
      <c r="CT298" s="58"/>
      <c r="CU298" s="57"/>
      <c r="CV298" s="57"/>
      <c r="CW298" s="57"/>
      <c r="CX298" s="57"/>
      <c r="CY298" s="57"/>
      <c r="CZ298" s="57"/>
      <c r="DA298" s="67"/>
      <c r="DB298" s="23"/>
      <c r="DC298" s="23"/>
      <c r="DD298" s="57"/>
      <c r="DE298" s="57"/>
      <c r="DF298" s="57"/>
      <c r="DG298" s="57"/>
      <c r="DH298" s="57"/>
      <c r="DI298" s="57"/>
      <c r="DJ298" s="67"/>
      <c r="DK298" s="23" t="s">
        <v>849</v>
      </c>
      <c r="DL298" s="55">
        <v>0</v>
      </c>
      <c r="DM298" s="55">
        <v>0.40618568799424781</v>
      </c>
      <c r="DN298" s="55">
        <v>5.2977519027393978</v>
      </c>
      <c r="DO298" s="59">
        <v>5.7039375907336458</v>
      </c>
      <c r="DP298" s="23" t="s">
        <v>849</v>
      </c>
      <c r="DQ298" s="57"/>
      <c r="DR298" s="57"/>
      <c r="DS298" s="57"/>
      <c r="DT298" s="23" t="s">
        <v>854</v>
      </c>
      <c r="DU298" s="57"/>
      <c r="DV298" s="23" t="s">
        <v>849</v>
      </c>
      <c r="DW298" s="23" t="s">
        <v>854</v>
      </c>
      <c r="DX298" s="57"/>
      <c r="DY298" s="23" t="s">
        <v>849</v>
      </c>
      <c r="DZ298" s="23" t="s">
        <v>854</v>
      </c>
      <c r="EA298" s="56"/>
      <c r="EB298" s="57"/>
      <c r="EC298" s="57"/>
      <c r="ED298" s="23"/>
      <c r="EE298" s="57"/>
      <c r="EF298" s="57"/>
      <c r="EG298" s="57"/>
      <c r="EH298" s="23">
        <v>530</v>
      </c>
      <c r="EI298" s="23" t="s">
        <v>908</v>
      </c>
      <c r="EJ298" s="23"/>
      <c r="EK298" s="23"/>
    </row>
    <row r="299" spans="2:141" s="127" customFormat="1">
      <c r="B299" s="132" t="s">
        <v>1511</v>
      </c>
      <c r="C299" s="23" t="s">
        <v>1512</v>
      </c>
      <c r="D299" s="23" t="s">
        <v>159</v>
      </c>
      <c r="E299" s="23" t="s">
        <v>846</v>
      </c>
      <c r="F299" s="23" t="s">
        <v>847</v>
      </c>
      <c r="G299" s="23"/>
      <c r="H299" s="23" t="s">
        <v>848</v>
      </c>
      <c r="I299" s="58">
        <v>0.62068811769614096</v>
      </c>
      <c r="J299" s="58">
        <v>0.37931188230385915</v>
      </c>
      <c r="K299" s="58">
        <v>0</v>
      </c>
      <c r="L299" s="58">
        <v>0</v>
      </c>
      <c r="M299" s="176"/>
      <c r="N299" s="23" t="s">
        <v>849</v>
      </c>
      <c r="O299" s="23" t="s">
        <v>850</v>
      </c>
      <c r="P299" s="23" t="s">
        <v>851</v>
      </c>
      <c r="Q299" s="56" t="s">
        <v>848</v>
      </c>
      <c r="R299" s="133" t="s">
        <v>848</v>
      </c>
      <c r="S299" s="133" t="s">
        <v>848</v>
      </c>
      <c r="T299" s="133" t="s">
        <v>848</v>
      </c>
      <c r="U299" s="133" t="s">
        <v>848</v>
      </c>
      <c r="V299" s="133" t="s">
        <v>848</v>
      </c>
      <c r="W299" s="55">
        <v>0</v>
      </c>
      <c r="X299" s="55">
        <v>1.009546232200941</v>
      </c>
      <c r="Y299" s="55">
        <v>1.053253242253783</v>
      </c>
      <c r="Z299" s="55">
        <v>1.1372392615710092</v>
      </c>
      <c r="AA299" s="55">
        <v>1.2237962814795789</v>
      </c>
      <c r="AB299" s="55">
        <v>1.3043543000083464</v>
      </c>
      <c r="AC299" s="55">
        <v>1.3891973195226872</v>
      </c>
      <c r="AD299" s="59">
        <f t="shared" si="24"/>
        <v>7.1173866370363452</v>
      </c>
      <c r="AE299" s="55">
        <v>0</v>
      </c>
      <c r="AF299" s="55"/>
      <c r="AG299" s="55"/>
      <c r="AH299" s="55"/>
      <c r="AI299" s="59">
        <f t="shared" si="25"/>
        <v>7.1173866370363452</v>
      </c>
      <c r="AJ299" s="55">
        <v>0</v>
      </c>
      <c r="AK299" s="55">
        <v>0</v>
      </c>
      <c r="AL299" s="55">
        <v>1.106746341535225</v>
      </c>
      <c r="AM299" s="55">
        <v>1.1777547358418738</v>
      </c>
      <c r="AN299" s="55">
        <v>1.2971018268115626</v>
      </c>
      <c r="AO299" s="55">
        <v>1.4237427557352296</v>
      </c>
      <c r="AP299" s="55">
        <v>1.5478117673064422</v>
      </c>
      <c r="AQ299" s="55">
        <v>1.6814605337055308</v>
      </c>
      <c r="AR299" s="59">
        <f t="shared" si="26"/>
        <v>8.2346179609358643</v>
      </c>
      <c r="AS299" s="55">
        <v>0</v>
      </c>
      <c r="AT299" s="55"/>
      <c r="AU299" s="55"/>
      <c r="AV299" s="55"/>
      <c r="AW299" s="59">
        <f t="shared" si="27"/>
        <v>8.2346179609358643</v>
      </c>
      <c r="AX299" s="55"/>
      <c r="AY299" s="55"/>
      <c r="AZ299" s="55"/>
      <c r="BA299" s="55"/>
      <c r="BB299" s="55"/>
      <c r="BC299" s="55"/>
      <c r="BD299" s="55"/>
      <c r="BE299" s="55"/>
      <c r="BF299" s="59">
        <f t="shared" si="28"/>
        <v>0</v>
      </c>
      <c r="BG299" s="55"/>
      <c r="BH299" s="55"/>
      <c r="BI299" s="55"/>
      <c r="BJ299" s="55"/>
      <c r="BK299" s="59">
        <f t="shared" si="29"/>
        <v>0</v>
      </c>
      <c r="BL299" s="55"/>
      <c r="BM299" s="23" t="s">
        <v>864</v>
      </c>
      <c r="BN299" s="23" t="s">
        <v>1513</v>
      </c>
      <c r="BO299" s="23" t="s">
        <v>582</v>
      </c>
      <c r="BP299" s="23" t="s">
        <v>462</v>
      </c>
      <c r="BQ299" s="23" t="s">
        <v>358</v>
      </c>
      <c r="BR299" s="23"/>
      <c r="BS299" s="57"/>
      <c r="BT299" s="135" t="s">
        <v>23</v>
      </c>
      <c r="BU299" s="58">
        <v>0.62068811769614096</v>
      </c>
      <c r="BV299" s="57">
        <v>0</v>
      </c>
      <c r="BW299" s="57">
        <v>0</v>
      </c>
      <c r="BX299" s="57">
        <v>0</v>
      </c>
      <c r="BY299" s="57">
        <v>0</v>
      </c>
      <c r="BZ299" s="57">
        <v>0</v>
      </c>
      <c r="CA299" s="57">
        <v>0</v>
      </c>
      <c r="CB299" s="67">
        <v>0</v>
      </c>
      <c r="CC299" s="134"/>
      <c r="CD299" s="134"/>
      <c r="CE299" s="57"/>
      <c r="CF299" s="57"/>
      <c r="CG299" s="57"/>
      <c r="CH299" s="57"/>
      <c r="CI299" s="57"/>
      <c r="CJ299" s="57"/>
      <c r="CK299" s="67"/>
      <c r="CL299" s="23"/>
      <c r="CM299" s="23"/>
      <c r="CN299" s="23"/>
      <c r="CO299" s="23"/>
      <c r="CP299" s="23"/>
      <c r="CQ299" s="23"/>
      <c r="CR299" s="57"/>
      <c r="CS299" s="134"/>
      <c r="CT299" s="58"/>
      <c r="CU299" s="57"/>
      <c r="CV299" s="57"/>
      <c r="CW299" s="57"/>
      <c r="CX299" s="57"/>
      <c r="CY299" s="57"/>
      <c r="CZ299" s="57"/>
      <c r="DA299" s="67"/>
      <c r="DB299" s="23"/>
      <c r="DC299" s="23"/>
      <c r="DD299" s="57"/>
      <c r="DE299" s="57"/>
      <c r="DF299" s="57"/>
      <c r="DG299" s="57"/>
      <c r="DH299" s="57"/>
      <c r="DI299" s="57"/>
      <c r="DJ299" s="67"/>
      <c r="DK299" s="23" t="s">
        <v>849</v>
      </c>
      <c r="DL299" s="55">
        <v>0</v>
      </c>
      <c r="DM299" s="55">
        <v>0</v>
      </c>
      <c r="DN299" s="55">
        <v>0</v>
      </c>
      <c r="DO299" s="59">
        <v>0</v>
      </c>
      <c r="DP299" s="23" t="s">
        <v>849</v>
      </c>
      <c r="DQ299" s="57"/>
      <c r="DR299" s="57"/>
      <c r="DS299" s="57"/>
      <c r="DT299" s="23" t="s">
        <v>854</v>
      </c>
      <c r="DU299" s="57"/>
      <c r="DV299" s="23" t="s">
        <v>849</v>
      </c>
      <c r="DW299" s="23" t="s">
        <v>854</v>
      </c>
      <c r="DX299" s="57"/>
      <c r="DY299" s="23" t="s">
        <v>849</v>
      </c>
      <c r="DZ299" s="23" t="s">
        <v>854</v>
      </c>
      <c r="EA299" s="56"/>
      <c r="EB299" s="57"/>
      <c r="EC299" s="57"/>
      <c r="ED299" s="23"/>
      <c r="EE299" s="57"/>
      <c r="EF299" s="57"/>
      <c r="EG299" s="57"/>
      <c r="EH299" s="23">
        <v>755</v>
      </c>
      <c r="EI299" s="23" t="s">
        <v>463</v>
      </c>
      <c r="EJ299" s="23"/>
      <c r="EK299" s="23" t="s">
        <v>464</v>
      </c>
    </row>
    <row r="300" spans="2:141" s="127" customFormat="1">
      <c r="B300" s="132" t="s">
        <v>1514</v>
      </c>
      <c r="C300" s="23" t="s">
        <v>1512</v>
      </c>
      <c r="D300" s="23" t="s">
        <v>159</v>
      </c>
      <c r="E300" s="23" t="s">
        <v>846</v>
      </c>
      <c r="F300" s="23" t="s">
        <v>847</v>
      </c>
      <c r="G300" s="23"/>
      <c r="H300" s="23" t="s">
        <v>848</v>
      </c>
      <c r="I300" s="58">
        <v>0.13283091354837417</v>
      </c>
      <c r="J300" s="58">
        <v>0.86716908645162583</v>
      </c>
      <c r="K300" s="58">
        <v>0</v>
      </c>
      <c r="L300" s="58">
        <v>0</v>
      </c>
      <c r="M300" s="176"/>
      <c r="N300" s="23" t="s">
        <v>849</v>
      </c>
      <c r="O300" s="23" t="s">
        <v>850</v>
      </c>
      <c r="P300" s="23" t="s">
        <v>851</v>
      </c>
      <c r="Q300" s="56" t="s">
        <v>848</v>
      </c>
      <c r="R300" s="133" t="s">
        <v>848</v>
      </c>
      <c r="S300" s="133" t="s">
        <v>848</v>
      </c>
      <c r="T300" s="133" t="s">
        <v>848</v>
      </c>
      <c r="U300" s="133" t="s">
        <v>848</v>
      </c>
      <c r="V300" s="133" t="s">
        <v>848</v>
      </c>
      <c r="W300" s="55">
        <v>0</v>
      </c>
      <c r="X300" s="55">
        <v>2.5831604293647588</v>
      </c>
      <c r="Y300" s="55">
        <v>2.6949950489722316</v>
      </c>
      <c r="Z300" s="55">
        <v>2.909892945472865</v>
      </c>
      <c r="AA300" s="55">
        <v>3.131369349009232</v>
      </c>
      <c r="AB300" s="55">
        <v>3.3374959027955535</v>
      </c>
      <c r="AC300" s="55">
        <v>3.5545866349747648</v>
      </c>
      <c r="AD300" s="59">
        <f t="shared" si="24"/>
        <v>18.211500310589404</v>
      </c>
      <c r="AE300" s="55">
        <v>0</v>
      </c>
      <c r="AF300" s="55"/>
      <c r="AG300" s="55"/>
      <c r="AH300" s="55"/>
      <c r="AI300" s="59">
        <f t="shared" si="25"/>
        <v>18.211500310589404</v>
      </c>
      <c r="AJ300" s="55">
        <v>0</v>
      </c>
      <c r="AK300" s="55">
        <v>0</v>
      </c>
      <c r="AL300" s="55">
        <v>2.8318696693713865</v>
      </c>
      <c r="AM300" s="55">
        <v>3.0135612734555037</v>
      </c>
      <c r="AN300" s="55">
        <v>3.318938751890125</v>
      </c>
      <c r="AO300" s="55">
        <v>3.6429792226473841</v>
      </c>
      <c r="AP300" s="55">
        <v>3.9604388406209421</v>
      </c>
      <c r="AQ300" s="55">
        <v>4.3024105045068834</v>
      </c>
      <c r="AR300" s="59">
        <f t="shared" si="26"/>
        <v>21.070198262492227</v>
      </c>
      <c r="AS300" s="55">
        <v>0</v>
      </c>
      <c r="AT300" s="55"/>
      <c r="AU300" s="55"/>
      <c r="AV300" s="55"/>
      <c r="AW300" s="59">
        <f t="shared" si="27"/>
        <v>21.070198262492227</v>
      </c>
      <c r="AX300" s="55"/>
      <c r="AY300" s="55"/>
      <c r="AZ300" s="55"/>
      <c r="BA300" s="55"/>
      <c r="BB300" s="55"/>
      <c r="BC300" s="55"/>
      <c r="BD300" s="55"/>
      <c r="BE300" s="55"/>
      <c r="BF300" s="59">
        <f t="shared" si="28"/>
        <v>0</v>
      </c>
      <c r="BG300" s="55"/>
      <c r="BH300" s="55"/>
      <c r="BI300" s="55"/>
      <c r="BJ300" s="55"/>
      <c r="BK300" s="59">
        <f t="shared" si="29"/>
        <v>0</v>
      </c>
      <c r="BL300" s="55"/>
      <c r="BM300" s="23" t="s">
        <v>864</v>
      </c>
      <c r="BN300" s="23" t="s">
        <v>1513</v>
      </c>
      <c r="BO300" s="23" t="s">
        <v>580</v>
      </c>
      <c r="BP300" s="23" t="s">
        <v>450</v>
      </c>
      <c r="BQ300" s="23" t="s">
        <v>358</v>
      </c>
      <c r="BR300" s="23"/>
      <c r="BS300" s="57"/>
      <c r="BT300" s="135" t="s">
        <v>23</v>
      </c>
      <c r="BU300" s="58">
        <v>0.13283091354837417</v>
      </c>
      <c r="BV300" s="57">
        <v>0</v>
      </c>
      <c r="BW300" s="57">
        <v>0</v>
      </c>
      <c r="BX300" s="57">
        <v>0</v>
      </c>
      <c r="BY300" s="57">
        <v>1</v>
      </c>
      <c r="BZ300" s="57">
        <v>1</v>
      </c>
      <c r="CA300" s="57">
        <v>3</v>
      </c>
      <c r="CB300" s="67">
        <v>5</v>
      </c>
      <c r="CC300" s="134"/>
      <c r="CD300" s="134"/>
      <c r="CE300" s="57"/>
      <c r="CF300" s="57"/>
      <c r="CG300" s="57"/>
      <c r="CH300" s="57"/>
      <c r="CI300" s="57"/>
      <c r="CJ300" s="57"/>
      <c r="CK300" s="67"/>
      <c r="CL300" s="23"/>
      <c r="CM300" s="23"/>
      <c r="CN300" s="23"/>
      <c r="CO300" s="23"/>
      <c r="CP300" s="23"/>
      <c r="CQ300" s="23"/>
      <c r="CR300" s="57"/>
      <c r="CS300" s="134"/>
      <c r="CT300" s="58"/>
      <c r="CU300" s="57"/>
      <c r="CV300" s="57"/>
      <c r="CW300" s="57"/>
      <c r="CX300" s="57"/>
      <c r="CY300" s="57"/>
      <c r="CZ300" s="57"/>
      <c r="DA300" s="67"/>
      <c r="DB300" s="23"/>
      <c r="DC300" s="23"/>
      <c r="DD300" s="57"/>
      <c r="DE300" s="57"/>
      <c r="DF300" s="57"/>
      <c r="DG300" s="57"/>
      <c r="DH300" s="57"/>
      <c r="DI300" s="57"/>
      <c r="DJ300" s="67"/>
      <c r="DK300" s="23" t="s">
        <v>849</v>
      </c>
      <c r="DL300" s="55">
        <v>0</v>
      </c>
      <c r="DM300" s="55">
        <v>0</v>
      </c>
      <c r="DN300" s="55">
        <v>0</v>
      </c>
      <c r="DO300" s="59">
        <v>0</v>
      </c>
      <c r="DP300" s="23" t="s">
        <v>849</v>
      </c>
      <c r="DQ300" s="57"/>
      <c r="DR300" s="57"/>
      <c r="DS300" s="57"/>
      <c r="DT300" s="23" t="s">
        <v>854</v>
      </c>
      <c r="DU300" s="57"/>
      <c r="DV300" s="23" t="s">
        <v>849</v>
      </c>
      <c r="DW300" s="23" t="s">
        <v>854</v>
      </c>
      <c r="DX300" s="57"/>
      <c r="DY300" s="23" t="s">
        <v>849</v>
      </c>
      <c r="DZ300" s="23" t="s">
        <v>854</v>
      </c>
      <c r="EA300" s="56"/>
      <c r="EB300" s="57"/>
      <c r="EC300" s="57"/>
      <c r="ED300" s="23"/>
      <c r="EE300" s="57"/>
      <c r="EF300" s="57"/>
      <c r="EG300" s="57"/>
      <c r="EH300" s="23">
        <v>709</v>
      </c>
      <c r="EI300" s="23" t="s">
        <v>451</v>
      </c>
      <c r="EJ300" s="23"/>
      <c r="EK300" s="23" t="s">
        <v>452</v>
      </c>
    </row>
    <row r="301" spans="2:141" s="127" customFormat="1">
      <c r="B301" s="132" t="s">
        <v>1515</v>
      </c>
      <c r="C301" s="23" t="s">
        <v>1516</v>
      </c>
      <c r="D301" s="23" t="s">
        <v>155</v>
      </c>
      <c r="E301" s="23" t="s">
        <v>846</v>
      </c>
      <c r="F301" s="23" t="s">
        <v>847</v>
      </c>
      <c r="G301" s="23"/>
      <c r="H301" s="23" t="s">
        <v>848</v>
      </c>
      <c r="I301" s="58">
        <v>0.88803682020023267</v>
      </c>
      <c r="J301" s="58">
        <v>0.11196317979976739</v>
      </c>
      <c r="K301" s="58">
        <v>0</v>
      </c>
      <c r="L301" s="58">
        <v>0</v>
      </c>
      <c r="M301" s="176"/>
      <c r="N301" s="23" t="s">
        <v>849</v>
      </c>
      <c r="O301" s="23" t="s">
        <v>850</v>
      </c>
      <c r="P301" s="23" t="s">
        <v>851</v>
      </c>
      <c r="Q301" s="56" t="s">
        <v>848</v>
      </c>
      <c r="R301" s="133" t="s">
        <v>848</v>
      </c>
      <c r="S301" s="133" t="s">
        <v>848</v>
      </c>
      <c r="T301" s="133" t="s">
        <v>848</v>
      </c>
      <c r="U301" s="133" t="s">
        <v>848</v>
      </c>
      <c r="V301" s="133" t="s">
        <v>848</v>
      </c>
      <c r="W301" s="55">
        <v>3.6407587970882358</v>
      </c>
      <c r="X301" s="55">
        <v>23.151917852101846</v>
      </c>
      <c r="Y301" s="55">
        <v>24.154250458602021</v>
      </c>
      <c r="Z301" s="55">
        <v>26.0803013495239</v>
      </c>
      <c r="AA301" s="55">
        <v>28.06531298200461</v>
      </c>
      <c r="AB301" s="55">
        <v>29.912749550848055</v>
      </c>
      <c r="AC301" s="55">
        <v>31.85845402228955</v>
      </c>
      <c r="AD301" s="59">
        <f t="shared" si="24"/>
        <v>163.22298621536999</v>
      </c>
      <c r="AE301" s="55">
        <v>0.3631520516304515</v>
      </c>
      <c r="AF301" s="55"/>
      <c r="AG301" s="55"/>
      <c r="AH301" s="55"/>
      <c r="AI301" s="59">
        <f t="shared" si="25"/>
        <v>166.86374501245822</v>
      </c>
      <c r="AJ301" s="55">
        <v>0.3631520516304515</v>
      </c>
      <c r="AK301" s="55">
        <v>3.991294653544482</v>
      </c>
      <c r="AL301" s="55">
        <v>25.381007392277308</v>
      </c>
      <c r="AM301" s="55">
        <v>27.009442484559408</v>
      </c>
      <c r="AN301" s="55">
        <v>29.746428625346262</v>
      </c>
      <c r="AO301" s="55">
        <v>32.650684309370263</v>
      </c>
      <c r="AP301" s="55">
        <v>35.495958227758265</v>
      </c>
      <c r="AQ301" s="55">
        <v>38.560924607713552</v>
      </c>
      <c r="AR301" s="59">
        <f t="shared" si="26"/>
        <v>188.84444564702505</v>
      </c>
      <c r="AS301" s="55">
        <v>0.43955299507819506</v>
      </c>
      <c r="AT301" s="55"/>
      <c r="AU301" s="55"/>
      <c r="AV301" s="55"/>
      <c r="AW301" s="59">
        <f t="shared" si="27"/>
        <v>192.83574030056954</v>
      </c>
      <c r="AX301" s="55"/>
      <c r="AY301" s="55"/>
      <c r="AZ301" s="55"/>
      <c r="BA301" s="55"/>
      <c r="BB301" s="55"/>
      <c r="BC301" s="55"/>
      <c r="BD301" s="55"/>
      <c r="BE301" s="55"/>
      <c r="BF301" s="59">
        <f t="shared" si="28"/>
        <v>0</v>
      </c>
      <c r="BG301" s="55"/>
      <c r="BH301" s="55"/>
      <c r="BI301" s="55"/>
      <c r="BJ301" s="55"/>
      <c r="BK301" s="59">
        <f t="shared" si="29"/>
        <v>0</v>
      </c>
      <c r="BL301" s="55"/>
      <c r="BM301" s="23" t="s">
        <v>864</v>
      </c>
      <c r="BN301" s="23" t="s">
        <v>1517</v>
      </c>
      <c r="BO301" s="23" t="s">
        <v>569</v>
      </c>
      <c r="BP301" s="23" t="s">
        <v>386</v>
      </c>
      <c r="BQ301" s="23" t="s">
        <v>358</v>
      </c>
      <c r="BR301" s="23"/>
      <c r="BS301" s="57"/>
      <c r="BT301" s="135" t="s">
        <v>23</v>
      </c>
      <c r="BU301" s="58">
        <v>0.88803682020023267</v>
      </c>
      <c r="BV301" s="57">
        <v>67</v>
      </c>
      <c r="BW301" s="57">
        <v>92</v>
      </c>
      <c r="BX301" s="57">
        <v>81</v>
      </c>
      <c r="BY301" s="57">
        <v>67</v>
      </c>
      <c r="BZ301" s="57">
        <v>116</v>
      </c>
      <c r="CA301" s="57">
        <v>74</v>
      </c>
      <c r="CB301" s="67">
        <v>497</v>
      </c>
      <c r="CC301" s="134"/>
      <c r="CD301" s="134"/>
      <c r="CE301" s="57"/>
      <c r="CF301" s="57"/>
      <c r="CG301" s="57"/>
      <c r="CH301" s="57"/>
      <c r="CI301" s="57"/>
      <c r="CJ301" s="57"/>
      <c r="CK301" s="67"/>
      <c r="CL301" s="23"/>
      <c r="CM301" s="23"/>
      <c r="CN301" s="23"/>
      <c r="CO301" s="23"/>
      <c r="CP301" s="23"/>
      <c r="CQ301" s="23"/>
      <c r="CR301" s="57"/>
      <c r="CS301" s="134"/>
      <c r="CT301" s="58"/>
      <c r="CU301" s="57"/>
      <c r="CV301" s="57"/>
      <c r="CW301" s="57"/>
      <c r="CX301" s="57"/>
      <c r="CY301" s="57"/>
      <c r="CZ301" s="57"/>
      <c r="DA301" s="67"/>
      <c r="DB301" s="23"/>
      <c r="DC301" s="23"/>
      <c r="DD301" s="57"/>
      <c r="DE301" s="57"/>
      <c r="DF301" s="57"/>
      <c r="DG301" s="57"/>
      <c r="DH301" s="57"/>
      <c r="DI301" s="57"/>
      <c r="DJ301" s="67"/>
      <c r="DK301" s="23" t="s">
        <v>849</v>
      </c>
      <c r="DL301" s="55">
        <v>0</v>
      </c>
      <c r="DM301" s="55">
        <v>3.6407587970882358</v>
      </c>
      <c r="DN301" s="55">
        <v>163.22298621536999</v>
      </c>
      <c r="DO301" s="59">
        <v>166.86374501245822</v>
      </c>
      <c r="DP301" s="23" t="s">
        <v>849</v>
      </c>
      <c r="DQ301" s="57"/>
      <c r="DR301" s="57"/>
      <c r="DS301" s="57"/>
      <c r="DT301" s="23" t="s">
        <v>854</v>
      </c>
      <c r="DU301" s="57"/>
      <c r="DV301" s="23" t="s">
        <v>849</v>
      </c>
      <c r="DW301" s="23" t="s">
        <v>854</v>
      </c>
      <c r="DX301" s="57"/>
      <c r="DY301" s="23" t="s">
        <v>849</v>
      </c>
      <c r="DZ301" s="23" t="s">
        <v>854</v>
      </c>
      <c r="EA301" s="56"/>
      <c r="EB301" s="57"/>
      <c r="EC301" s="57"/>
      <c r="ED301" s="23"/>
      <c r="EE301" s="57"/>
      <c r="EF301" s="57"/>
      <c r="EG301" s="57"/>
      <c r="EH301" s="23">
        <v>632</v>
      </c>
      <c r="EI301" s="23" t="s">
        <v>387</v>
      </c>
      <c r="EJ301" s="23"/>
      <c r="EK301" s="23" t="s">
        <v>388</v>
      </c>
    </row>
    <row r="302" spans="2:141" s="127" customFormat="1">
      <c r="B302" s="132" t="s">
        <v>1518</v>
      </c>
      <c r="C302" s="23" t="s">
        <v>1519</v>
      </c>
      <c r="D302" s="23" t="s">
        <v>155</v>
      </c>
      <c r="E302" s="23" t="s">
        <v>846</v>
      </c>
      <c r="F302" s="23" t="s">
        <v>847</v>
      </c>
      <c r="G302" s="23"/>
      <c r="H302" s="23" t="s">
        <v>848</v>
      </c>
      <c r="I302" s="58">
        <v>0.17116681725211827</v>
      </c>
      <c r="J302" s="58">
        <v>0.82883318274788176</v>
      </c>
      <c r="K302" s="58">
        <v>0</v>
      </c>
      <c r="L302" s="58">
        <v>0</v>
      </c>
      <c r="M302" s="176"/>
      <c r="N302" s="23" t="s">
        <v>849</v>
      </c>
      <c r="O302" s="23" t="s">
        <v>850</v>
      </c>
      <c r="P302" s="23" t="s">
        <v>851</v>
      </c>
      <c r="Q302" s="56" t="s">
        <v>848</v>
      </c>
      <c r="R302" s="133" t="s">
        <v>848</v>
      </c>
      <c r="S302" s="133" t="s">
        <v>848</v>
      </c>
      <c r="T302" s="133" t="s">
        <v>848</v>
      </c>
      <c r="U302" s="133" t="s">
        <v>848</v>
      </c>
      <c r="V302" s="133" t="s">
        <v>848</v>
      </c>
      <c r="W302" s="55">
        <v>0.40618568799424781</v>
      </c>
      <c r="X302" s="55">
        <v>5.1309178171225929</v>
      </c>
      <c r="Y302" s="55">
        <v>5.3530543270319741</v>
      </c>
      <c r="Z302" s="55">
        <v>5.7799048754852969</v>
      </c>
      <c r="AA302" s="55">
        <v>6.2198222774627006</v>
      </c>
      <c r="AB302" s="55">
        <v>6.6292503545505816</v>
      </c>
      <c r="AC302" s="55">
        <v>7.0604565208452623</v>
      </c>
      <c r="AD302" s="59">
        <f t="shared" si="24"/>
        <v>36.17340617249841</v>
      </c>
      <c r="AE302" s="55">
        <v>0</v>
      </c>
      <c r="AF302" s="55"/>
      <c r="AG302" s="55"/>
      <c r="AH302" s="55"/>
      <c r="AI302" s="59">
        <f t="shared" si="25"/>
        <v>36.579591860492656</v>
      </c>
      <c r="AJ302" s="55">
        <v>0</v>
      </c>
      <c r="AK302" s="55">
        <v>0.44529364761387613</v>
      </c>
      <c r="AL302" s="55">
        <v>5.624927657288362</v>
      </c>
      <c r="AM302" s="55">
        <v>5.9858207237890877</v>
      </c>
      <c r="AN302" s="55">
        <v>6.5923903844405896</v>
      </c>
      <c r="AO302" s="55">
        <v>7.2360302474459548</v>
      </c>
      <c r="AP302" s="55">
        <v>7.8665985975805324</v>
      </c>
      <c r="AQ302" s="55">
        <v>8.5458550940943496</v>
      </c>
      <c r="AR302" s="59">
        <f t="shared" si="26"/>
        <v>41.851622704638878</v>
      </c>
      <c r="AS302" s="55">
        <v>0</v>
      </c>
      <c r="AT302" s="55"/>
      <c r="AU302" s="55"/>
      <c r="AV302" s="55"/>
      <c r="AW302" s="59">
        <f t="shared" si="27"/>
        <v>42.296916352252751</v>
      </c>
      <c r="AX302" s="55"/>
      <c r="AY302" s="55"/>
      <c r="AZ302" s="55"/>
      <c r="BA302" s="55"/>
      <c r="BB302" s="55"/>
      <c r="BC302" s="55"/>
      <c r="BD302" s="55"/>
      <c r="BE302" s="55"/>
      <c r="BF302" s="59">
        <f t="shared" si="28"/>
        <v>0</v>
      </c>
      <c r="BG302" s="55"/>
      <c r="BH302" s="55"/>
      <c r="BI302" s="55"/>
      <c r="BJ302" s="55"/>
      <c r="BK302" s="59">
        <f t="shared" si="29"/>
        <v>0</v>
      </c>
      <c r="BL302" s="55"/>
      <c r="BM302" s="23" t="s">
        <v>864</v>
      </c>
      <c r="BN302" s="23" t="s">
        <v>1520</v>
      </c>
      <c r="BO302" s="23" t="s">
        <v>569</v>
      </c>
      <c r="BP302" s="23" t="s">
        <v>386</v>
      </c>
      <c r="BQ302" s="23" t="s">
        <v>351</v>
      </c>
      <c r="BR302" s="23"/>
      <c r="BS302" s="57"/>
      <c r="BT302" s="135" t="s">
        <v>23</v>
      </c>
      <c r="BU302" s="58">
        <v>0.17116681725211827</v>
      </c>
      <c r="BV302" s="57">
        <v>2</v>
      </c>
      <c r="BW302" s="57">
        <v>13</v>
      </c>
      <c r="BX302" s="57">
        <v>1</v>
      </c>
      <c r="BY302" s="57">
        <v>1</v>
      </c>
      <c r="BZ302" s="57">
        <v>1</v>
      </c>
      <c r="CA302" s="57">
        <v>1</v>
      </c>
      <c r="CB302" s="67">
        <v>19</v>
      </c>
      <c r="CC302" s="134"/>
      <c r="CD302" s="134"/>
      <c r="CE302" s="57"/>
      <c r="CF302" s="57"/>
      <c r="CG302" s="57"/>
      <c r="CH302" s="57"/>
      <c r="CI302" s="57"/>
      <c r="CJ302" s="57"/>
      <c r="CK302" s="67"/>
      <c r="CL302" s="23"/>
      <c r="CM302" s="23"/>
      <c r="CN302" s="23"/>
      <c r="CO302" s="23"/>
      <c r="CP302" s="23"/>
      <c r="CQ302" s="23"/>
      <c r="CR302" s="57"/>
      <c r="CS302" s="134"/>
      <c r="CT302" s="58"/>
      <c r="CU302" s="57"/>
      <c r="CV302" s="57"/>
      <c r="CW302" s="57"/>
      <c r="CX302" s="57"/>
      <c r="CY302" s="57"/>
      <c r="CZ302" s="57"/>
      <c r="DA302" s="67"/>
      <c r="DB302" s="23"/>
      <c r="DC302" s="23"/>
      <c r="DD302" s="57"/>
      <c r="DE302" s="57"/>
      <c r="DF302" s="57"/>
      <c r="DG302" s="57"/>
      <c r="DH302" s="57"/>
      <c r="DI302" s="57"/>
      <c r="DJ302" s="67"/>
      <c r="DK302" s="23" t="s">
        <v>849</v>
      </c>
      <c r="DL302" s="55">
        <v>0</v>
      </c>
      <c r="DM302" s="55">
        <v>0.40618568799424781</v>
      </c>
      <c r="DN302" s="55">
        <v>36.17340617249841</v>
      </c>
      <c r="DO302" s="59">
        <v>36.579591860492656</v>
      </c>
      <c r="DP302" s="23" t="s">
        <v>849</v>
      </c>
      <c r="DQ302" s="57"/>
      <c r="DR302" s="57"/>
      <c r="DS302" s="57"/>
      <c r="DT302" s="23" t="s">
        <v>854</v>
      </c>
      <c r="DU302" s="57"/>
      <c r="DV302" s="23" t="s">
        <v>849</v>
      </c>
      <c r="DW302" s="23" t="s">
        <v>854</v>
      </c>
      <c r="DX302" s="57"/>
      <c r="DY302" s="23" t="s">
        <v>849</v>
      </c>
      <c r="DZ302" s="23" t="s">
        <v>854</v>
      </c>
      <c r="EA302" s="56"/>
      <c r="EB302" s="57"/>
      <c r="EC302" s="57"/>
      <c r="ED302" s="23"/>
      <c r="EE302" s="57"/>
      <c r="EF302" s="57"/>
      <c r="EG302" s="57"/>
      <c r="EH302" s="23">
        <v>524</v>
      </c>
      <c r="EI302" s="23" t="s">
        <v>384</v>
      </c>
      <c r="EJ302" s="23"/>
      <c r="EK302" s="23" t="s">
        <v>385</v>
      </c>
    </row>
    <row r="303" spans="2:141" s="127" customFormat="1">
      <c r="B303" s="132" t="s">
        <v>1521</v>
      </c>
      <c r="C303" s="23" t="s">
        <v>1522</v>
      </c>
      <c r="D303" s="23" t="s">
        <v>159</v>
      </c>
      <c r="E303" s="23" t="s">
        <v>846</v>
      </c>
      <c r="F303" s="23" t="s">
        <v>847</v>
      </c>
      <c r="G303" s="23"/>
      <c r="H303" s="23" t="s">
        <v>848</v>
      </c>
      <c r="I303" s="58">
        <v>0.99831285484328924</v>
      </c>
      <c r="J303" s="58">
        <v>1.6871451567107565E-3</v>
      </c>
      <c r="K303" s="58">
        <v>0</v>
      </c>
      <c r="L303" s="58">
        <v>0</v>
      </c>
      <c r="M303" s="176"/>
      <c r="N303" s="23" t="s">
        <v>849</v>
      </c>
      <c r="O303" s="23" t="s">
        <v>850</v>
      </c>
      <c r="P303" s="23" t="s">
        <v>851</v>
      </c>
      <c r="Q303" s="56" t="s">
        <v>848</v>
      </c>
      <c r="R303" s="133" t="s">
        <v>848</v>
      </c>
      <c r="S303" s="133" t="s">
        <v>848</v>
      </c>
      <c r="T303" s="133" t="s">
        <v>848</v>
      </c>
      <c r="U303" s="133" t="s">
        <v>848</v>
      </c>
      <c r="V303" s="133" t="s">
        <v>848</v>
      </c>
      <c r="W303" s="55">
        <v>0</v>
      </c>
      <c r="X303" s="55">
        <v>1.7426586969230775</v>
      </c>
      <c r="Y303" s="55">
        <v>1.8181048714078625</v>
      </c>
      <c r="Z303" s="55">
        <v>1.9630798733590182</v>
      </c>
      <c r="AA303" s="55">
        <v>2.1124928855739848</v>
      </c>
      <c r="AB303" s="55">
        <v>2.251550540506726</v>
      </c>
      <c r="AC303" s="55">
        <v>2.3980048792124857</v>
      </c>
      <c r="AD303" s="59">
        <f t="shared" si="24"/>
        <v>12.285891746983156</v>
      </c>
      <c r="AE303" s="55">
        <v>0</v>
      </c>
      <c r="AF303" s="55"/>
      <c r="AG303" s="55"/>
      <c r="AH303" s="55"/>
      <c r="AI303" s="59">
        <f t="shared" si="25"/>
        <v>12.285891746983156</v>
      </c>
      <c r="AJ303" s="55">
        <v>0</v>
      </c>
      <c r="AK303" s="55">
        <v>0</v>
      </c>
      <c r="AL303" s="55">
        <v>1.9104435991597779</v>
      </c>
      <c r="AM303" s="55">
        <v>2.0330168820328645</v>
      </c>
      <c r="AN303" s="55">
        <v>2.2390314650177081</v>
      </c>
      <c r="AO303" s="55">
        <v>2.4576365265155937</v>
      </c>
      <c r="AP303" s="55">
        <v>2.67180199525481</v>
      </c>
      <c r="AQ303" s="55">
        <v>2.9025038469081523</v>
      </c>
      <c r="AR303" s="59">
        <f t="shared" si="26"/>
        <v>14.214434314888907</v>
      </c>
      <c r="AS303" s="55">
        <v>0</v>
      </c>
      <c r="AT303" s="55"/>
      <c r="AU303" s="55"/>
      <c r="AV303" s="55"/>
      <c r="AW303" s="59">
        <f t="shared" si="27"/>
        <v>14.214434314888907</v>
      </c>
      <c r="AX303" s="55"/>
      <c r="AY303" s="55"/>
      <c r="AZ303" s="55"/>
      <c r="BA303" s="55"/>
      <c r="BB303" s="55"/>
      <c r="BC303" s="55"/>
      <c r="BD303" s="55"/>
      <c r="BE303" s="55"/>
      <c r="BF303" s="59">
        <f t="shared" si="28"/>
        <v>0</v>
      </c>
      <c r="BG303" s="55"/>
      <c r="BH303" s="55"/>
      <c r="BI303" s="55"/>
      <c r="BJ303" s="55"/>
      <c r="BK303" s="59">
        <f t="shared" si="29"/>
        <v>0</v>
      </c>
      <c r="BL303" s="55"/>
      <c r="BM303" s="23" t="s">
        <v>864</v>
      </c>
      <c r="BN303" s="23" t="s">
        <v>1523</v>
      </c>
      <c r="BO303" s="23" t="s">
        <v>569</v>
      </c>
      <c r="BP303" s="23" t="s">
        <v>386</v>
      </c>
      <c r="BQ303" s="23" t="s">
        <v>358</v>
      </c>
      <c r="BR303" s="23"/>
      <c r="BS303" s="57"/>
      <c r="BT303" s="135" t="s">
        <v>23</v>
      </c>
      <c r="BU303" s="58">
        <v>0.99831285484328924</v>
      </c>
      <c r="BV303" s="57">
        <v>0</v>
      </c>
      <c r="BW303" s="57">
        <v>0</v>
      </c>
      <c r="BX303" s="57">
        <v>0</v>
      </c>
      <c r="BY303" s="57">
        <v>0</v>
      </c>
      <c r="BZ303" s="57">
        <v>0</v>
      </c>
      <c r="CA303" s="57">
        <v>0</v>
      </c>
      <c r="CB303" s="67">
        <v>0</v>
      </c>
      <c r="CC303" s="134"/>
      <c r="CD303" s="134"/>
      <c r="CE303" s="57"/>
      <c r="CF303" s="57"/>
      <c r="CG303" s="57"/>
      <c r="CH303" s="57"/>
      <c r="CI303" s="57"/>
      <c r="CJ303" s="57"/>
      <c r="CK303" s="67"/>
      <c r="CL303" s="23"/>
      <c r="CM303" s="23"/>
      <c r="CN303" s="23"/>
      <c r="CO303" s="23"/>
      <c r="CP303" s="23"/>
      <c r="CQ303" s="23"/>
      <c r="CR303" s="57"/>
      <c r="CS303" s="134"/>
      <c r="CT303" s="58"/>
      <c r="CU303" s="57"/>
      <c r="CV303" s="57"/>
      <c r="CW303" s="57"/>
      <c r="CX303" s="57"/>
      <c r="CY303" s="57"/>
      <c r="CZ303" s="57"/>
      <c r="DA303" s="67"/>
      <c r="DB303" s="23"/>
      <c r="DC303" s="23"/>
      <c r="DD303" s="57"/>
      <c r="DE303" s="57"/>
      <c r="DF303" s="57"/>
      <c r="DG303" s="57"/>
      <c r="DH303" s="57"/>
      <c r="DI303" s="57"/>
      <c r="DJ303" s="67"/>
      <c r="DK303" s="23" t="s">
        <v>849</v>
      </c>
      <c r="DL303" s="55">
        <v>0</v>
      </c>
      <c r="DM303" s="55">
        <v>0</v>
      </c>
      <c r="DN303" s="55">
        <v>0</v>
      </c>
      <c r="DO303" s="59">
        <v>0</v>
      </c>
      <c r="DP303" s="23" t="s">
        <v>849</v>
      </c>
      <c r="DQ303" s="57"/>
      <c r="DR303" s="57"/>
      <c r="DS303" s="57"/>
      <c r="DT303" s="23" t="s">
        <v>854</v>
      </c>
      <c r="DU303" s="57"/>
      <c r="DV303" s="23" t="s">
        <v>849</v>
      </c>
      <c r="DW303" s="23" t="s">
        <v>854</v>
      </c>
      <c r="DX303" s="57"/>
      <c r="DY303" s="23" t="s">
        <v>849</v>
      </c>
      <c r="DZ303" s="23" t="s">
        <v>854</v>
      </c>
      <c r="EA303" s="56"/>
      <c r="EB303" s="57"/>
      <c r="EC303" s="57"/>
      <c r="ED303" s="23"/>
      <c r="EE303" s="57"/>
      <c r="EF303" s="57"/>
      <c r="EG303" s="57"/>
      <c r="EH303" s="23">
        <v>2240</v>
      </c>
      <c r="EI303" s="23" t="s">
        <v>387</v>
      </c>
      <c r="EJ303" s="23"/>
      <c r="EK303" s="23" t="s">
        <v>388</v>
      </c>
    </row>
    <row r="304" spans="2:141" s="127" customFormat="1">
      <c r="B304" s="132" t="s">
        <v>1524</v>
      </c>
      <c r="C304" s="23" t="s">
        <v>1525</v>
      </c>
      <c r="D304" s="23" t="s">
        <v>155</v>
      </c>
      <c r="E304" s="23" t="s">
        <v>846</v>
      </c>
      <c r="F304" s="23" t="s">
        <v>847</v>
      </c>
      <c r="G304" s="23"/>
      <c r="H304" s="23" t="s">
        <v>848</v>
      </c>
      <c r="I304" s="58">
        <v>0.76939999999999997</v>
      </c>
      <c r="J304" s="58">
        <v>0.2306</v>
      </c>
      <c r="K304" s="58">
        <v>0</v>
      </c>
      <c r="L304" s="58">
        <v>0</v>
      </c>
      <c r="M304" s="176"/>
      <c r="N304" s="23" t="s">
        <v>849</v>
      </c>
      <c r="O304" s="23" t="s">
        <v>850</v>
      </c>
      <c r="P304" s="23" t="s">
        <v>851</v>
      </c>
      <c r="Q304" s="56" t="s">
        <v>848</v>
      </c>
      <c r="R304" s="133" t="s">
        <v>848</v>
      </c>
      <c r="S304" s="133" t="s">
        <v>848</v>
      </c>
      <c r="T304" s="133" t="s">
        <v>848</v>
      </c>
      <c r="U304" s="133" t="s">
        <v>848</v>
      </c>
      <c r="V304" s="133" t="s">
        <v>848</v>
      </c>
      <c r="W304" s="55">
        <v>0</v>
      </c>
      <c r="X304" s="55">
        <v>0.24612316004296639</v>
      </c>
      <c r="Y304" s="55">
        <v>0.25677874676808632</v>
      </c>
      <c r="Z304" s="55">
        <v>0.27725418792615991</v>
      </c>
      <c r="AA304" s="55">
        <v>0.29835642830335823</v>
      </c>
      <c r="AB304" s="55">
        <v>0.3179961371692655</v>
      </c>
      <c r="AC304" s="55">
        <v>0.33868051140038069</v>
      </c>
      <c r="AD304" s="59">
        <f t="shared" si="24"/>
        <v>1.7351891716102168</v>
      </c>
      <c r="AE304" s="55">
        <v>0</v>
      </c>
      <c r="AF304" s="55"/>
      <c r="AG304" s="55"/>
      <c r="AH304" s="55"/>
      <c r="AI304" s="59">
        <f t="shared" si="25"/>
        <v>1.7351891716102168</v>
      </c>
      <c r="AJ304" s="55">
        <v>0</v>
      </c>
      <c r="AK304" s="55">
        <v>0</v>
      </c>
      <c r="AL304" s="55">
        <v>0.26982014122402648</v>
      </c>
      <c r="AM304" s="55">
        <v>0.28713169154126922</v>
      </c>
      <c r="AN304" s="55">
        <v>0.31622801445790849</v>
      </c>
      <c r="AO304" s="55">
        <v>0.34710254464115392</v>
      </c>
      <c r="AP304" s="55">
        <v>0.37735005210274014</v>
      </c>
      <c r="AQ304" s="55">
        <v>0.40993306382898331</v>
      </c>
      <c r="AR304" s="59">
        <f t="shared" si="26"/>
        <v>2.0075655077960817</v>
      </c>
      <c r="AS304" s="55">
        <v>0</v>
      </c>
      <c r="AT304" s="55"/>
      <c r="AU304" s="55"/>
      <c r="AV304" s="55"/>
      <c r="AW304" s="59">
        <f t="shared" si="27"/>
        <v>2.0075655077960817</v>
      </c>
      <c r="AX304" s="55"/>
      <c r="AY304" s="55"/>
      <c r="AZ304" s="55"/>
      <c r="BA304" s="55"/>
      <c r="BB304" s="55"/>
      <c r="BC304" s="55"/>
      <c r="BD304" s="55"/>
      <c r="BE304" s="55"/>
      <c r="BF304" s="59">
        <f t="shared" si="28"/>
        <v>0</v>
      </c>
      <c r="BG304" s="55"/>
      <c r="BH304" s="55"/>
      <c r="BI304" s="55"/>
      <c r="BJ304" s="55"/>
      <c r="BK304" s="59">
        <f t="shared" si="29"/>
        <v>0</v>
      </c>
      <c r="BL304" s="55"/>
      <c r="BM304" s="23" t="s">
        <v>864</v>
      </c>
      <c r="BN304" s="23" t="s">
        <v>1278</v>
      </c>
      <c r="BO304" s="23" t="s">
        <v>569</v>
      </c>
      <c r="BP304" s="23" t="s">
        <v>386</v>
      </c>
      <c r="BQ304" s="23" t="s">
        <v>351</v>
      </c>
      <c r="BR304" s="23"/>
      <c r="BS304" s="57"/>
      <c r="BT304" s="135" t="s">
        <v>23</v>
      </c>
      <c r="BU304" s="58">
        <v>0.76939999999999997</v>
      </c>
      <c r="BV304" s="57">
        <v>0</v>
      </c>
      <c r="BW304" s="57">
        <v>0</v>
      </c>
      <c r="BX304" s="57">
        <v>0</v>
      </c>
      <c r="BY304" s="57">
        <v>0</v>
      </c>
      <c r="BZ304" s="57">
        <v>0</v>
      </c>
      <c r="CA304" s="57">
        <v>0</v>
      </c>
      <c r="CB304" s="67">
        <v>0</v>
      </c>
      <c r="CC304" s="134"/>
      <c r="CD304" s="134"/>
      <c r="CE304" s="57"/>
      <c r="CF304" s="57"/>
      <c r="CG304" s="57"/>
      <c r="CH304" s="57"/>
      <c r="CI304" s="57"/>
      <c r="CJ304" s="57"/>
      <c r="CK304" s="67"/>
      <c r="CL304" s="23"/>
      <c r="CM304" s="23"/>
      <c r="CN304" s="23"/>
      <c r="CO304" s="23"/>
      <c r="CP304" s="23"/>
      <c r="CQ304" s="23"/>
      <c r="CR304" s="57"/>
      <c r="CS304" s="134"/>
      <c r="CT304" s="58"/>
      <c r="CU304" s="57"/>
      <c r="CV304" s="57"/>
      <c r="CW304" s="57"/>
      <c r="CX304" s="57"/>
      <c r="CY304" s="57"/>
      <c r="CZ304" s="57"/>
      <c r="DA304" s="67"/>
      <c r="DB304" s="23"/>
      <c r="DC304" s="23"/>
      <c r="DD304" s="57"/>
      <c r="DE304" s="57"/>
      <c r="DF304" s="57"/>
      <c r="DG304" s="57"/>
      <c r="DH304" s="57"/>
      <c r="DI304" s="57"/>
      <c r="DJ304" s="67"/>
      <c r="DK304" s="23" t="s">
        <v>849</v>
      </c>
      <c r="DL304" s="55">
        <v>0</v>
      </c>
      <c r="DM304" s="55">
        <v>0</v>
      </c>
      <c r="DN304" s="55">
        <v>0</v>
      </c>
      <c r="DO304" s="59">
        <v>0</v>
      </c>
      <c r="DP304" s="23" t="s">
        <v>849</v>
      </c>
      <c r="DQ304" s="57"/>
      <c r="DR304" s="57"/>
      <c r="DS304" s="57"/>
      <c r="DT304" s="23" t="s">
        <v>854</v>
      </c>
      <c r="DU304" s="57"/>
      <c r="DV304" s="23" t="s">
        <v>849</v>
      </c>
      <c r="DW304" s="23" t="s">
        <v>854</v>
      </c>
      <c r="DX304" s="57"/>
      <c r="DY304" s="23" t="s">
        <v>849</v>
      </c>
      <c r="DZ304" s="23" t="s">
        <v>854</v>
      </c>
      <c r="EA304" s="56"/>
      <c r="EB304" s="57"/>
      <c r="EC304" s="57"/>
      <c r="ED304" s="23"/>
      <c r="EE304" s="57"/>
      <c r="EF304" s="57"/>
      <c r="EG304" s="57"/>
      <c r="EH304" s="23">
        <v>3293</v>
      </c>
      <c r="EI304" s="23" t="s">
        <v>384</v>
      </c>
      <c r="EJ304" s="23"/>
      <c r="EK304" s="23" t="s">
        <v>385</v>
      </c>
    </row>
    <row r="305" spans="2:141" s="127" customFormat="1">
      <c r="B305" s="132" t="s">
        <v>1526</v>
      </c>
      <c r="C305" s="23" t="s">
        <v>1527</v>
      </c>
      <c r="D305" s="23" t="s">
        <v>159</v>
      </c>
      <c r="E305" s="23" t="s">
        <v>846</v>
      </c>
      <c r="F305" s="23" t="s">
        <v>847</v>
      </c>
      <c r="G305" s="23"/>
      <c r="H305" s="23" t="s">
        <v>848</v>
      </c>
      <c r="I305" s="58">
        <v>9.2499999999999999E-2</v>
      </c>
      <c r="J305" s="58">
        <v>0.90749999999999997</v>
      </c>
      <c r="K305" s="58">
        <v>0</v>
      </c>
      <c r="L305" s="58">
        <v>0</v>
      </c>
      <c r="M305" s="176"/>
      <c r="N305" s="23" t="s">
        <v>849</v>
      </c>
      <c r="O305" s="23" t="s">
        <v>850</v>
      </c>
      <c r="P305" s="23" t="s">
        <v>851</v>
      </c>
      <c r="Q305" s="56" t="s">
        <v>848</v>
      </c>
      <c r="R305" s="133" t="s">
        <v>848</v>
      </c>
      <c r="S305" s="133" t="s">
        <v>848</v>
      </c>
      <c r="T305" s="133" t="s">
        <v>848</v>
      </c>
      <c r="U305" s="133" t="s">
        <v>848</v>
      </c>
      <c r="V305" s="133" t="s">
        <v>848</v>
      </c>
      <c r="W305" s="55">
        <v>0</v>
      </c>
      <c r="X305" s="55">
        <v>1.2930527531169234</v>
      </c>
      <c r="Y305" s="55">
        <v>1.3490338145846339</v>
      </c>
      <c r="Z305" s="55">
        <v>1.4566052660323914</v>
      </c>
      <c r="AA305" s="55">
        <v>1.5674697210958966</v>
      </c>
      <c r="AB305" s="55">
        <v>1.6706505010559907</v>
      </c>
      <c r="AC305" s="55">
        <v>1.779319620375664</v>
      </c>
      <c r="AD305" s="59">
        <f t="shared" si="24"/>
        <v>9.1161316762614995</v>
      </c>
      <c r="AE305" s="55">
        <v>0</v>
      </c>
      <c r="AF305" s="55"/>
      <c r="AG305" s="55"/>
      <c r="AH305" s="55"/>
      <c r="AI305" s="59">
        <f t="shared" si="25"/>
        <v>9.1161316762614995</v>
      </c>
      <c r="AJ305" s="55">
        <v>0</v>
      </c>
      <c r="AK305" s="55">
        <v>0</v>
      </c>
      <c r="AL305" s="55">
        <v>1.4175491505765552</v>
      </c>
      <c r="AM305" s="55">
        <v>1.5084985264683857</v>
      </c>
      <c r="AN305" s="55">
        <v>1.6613613470431394</v>
      </c>
      <c r="AO305" s="55">
        <v>1.8235663026745705</v>
      </c>
      <c r="AP305" s="55">
        <v>1.9824770804790688</v>
      </c>
      <c r="AQ305" s="55">
        <v>2.1536578544058491</v>
      </c>
      <c r="AR305" s="59">
        <f t="shared" si="26"/>
        <v>10.547110261647568</v>
      </c>
      <c r="AS305" s="55">
        <v>0</v>
      </c>
      <c r="AT305" s="55"/>
      <c r="AU305" s="55"/>
      <c r="AV305" s="55"/>
      <c r="AW305" s="59">
        <f t="shared" si="27"/>
        <v>10.547110261647568</v>
      </c>
      <c r="AX305" s="55"/>
      <c r="AY305" s="55"/>
      <c r="AZ305" s="55"/>
      <c r="BA305" s="55"/>
      <c r="BB305" s="55"/>
      <c r="BC305" s="55"/>
      <c r="BD305" s="55"/>
      <c r="BE305" s="55"/>
      <c r="BF305" s="59">
        <f t="shared" si="28"/>
        <v>0</v>
      </c>
      <c r="BG305" s="55"/>
      <c r="BH305" s="55"/>
      <c r="BI305" s="55"/>
      <c r="BJ305" s="55"/>
      <c r="BK305" s="59">
        <f t="shared" si="29"/>
        <v>0</v>
      </c>
      <c r="BL305" s="55"/>
      <c r="BM305" s="23" t="s">
        <v>864</v>
      </c>
      <c r="BN305" s="23" t="s">
        <v>1452</v>
      </c>
      <c r="BO305" s="23" t="s">
        <v>582</v>
      </c>
      <c r="BP305" s="23" t="s">
        <v>462</v>
      </c>
      <c r="BQ305" s="23" t="s">
        <v>351</v>
      </c>
      <c r="BR305" s="23"/>
      <c r="BS305" s="57"/>
      <c r="BT305" s="135" t="s">
        <v>23</v>
      </c>
      <c r="BU305" s="58">
        <v>9.2499999999999999E-2</v>
      </c>
      <c r="BV305" s="57">
        <v>0</v>
      </c>
      <c r="BW305" s="57">
        <v>0</v>
      </c>
      <c r="BX305" s="57">
        <v>0</v>
      </c>
      <c r="BY305" s="57">
        <v>0</v>
      </c>
      <c r="BZ305" s="57">
        <v>0</v>
      </c>
      <c r="CA305" s="57">
        <v>0</v>
      </c>
      <c r="CB305" s="67">
        <v>0</v>
      </c>
      <c r="CC305" s="134"/>
      <c r="CD305" s="134"/>
      <c r="CE305" s="57"/>
      <c r="CF305" s="57"/>
      <c r="CG305" s="57"/>
      <c r="CH305" s="57"/>
      <c r="CI305" s="57"/>
      <c r="CJ305" s="57"/>
      <c r="CK305" s="67"/>
      <c r="CL305" s="23"/>
      <c r="CM305" s="23"/>
      <c r="CN305" s="23"/>
      <c r="CO305" s="23"/>
      <c r="CP305" s="23"/>
      <c r="CQ305" s="23"/>
      <c r="CR305" s="57"/>
      <c r="CS305" s="134"/>
      <c r="CT305" s="58"/>
      <c r="CU305" s="57"/>
      <c r="CV305" s="57"/>
      <c r="CW305" s="57"/>
      <c r="CX305" s="57"/>
      <c r="CY305" s="57"/>
      <c r="CZ305" s="57"/>
      <c r="DA305" s="67"/>
      <c r="DB305" s="23"/>
      <c r="DC305" s="23"/>
      <c r="DD305" s="57"/>
      <c r="DE305" s="57"/>
      <c r="DF305" s="57"/>
      <c r="DG305" s="57"/>
      <c r="DH305" s="57"/>
      <c r="DI305" s="57"/>
      <c r="DJ305" s="67"/>
      <c r="DK305" s="23" t="s">
        <v>849</v>
      </c>
      <c r="DL305" s="55">
        <v>0</v>
      </c>
      <c r="DM305" s="55">
        <v>0</v>
      </c>
      <c r="DN305" s="55">
        <v>0</v>
      </c>
      <c r="DO305" s="59">
        <v>0</v>
      </c>
      <c r="DP305" s="23" t="s">
        <v>849</v>
      </c>
      <c r="DQ305" s="57"/>
      <c r="DR305" s="57"/>
      <c r="DS305" s="57"/>
      <c r="DT305" s="23" t="s">
        <v>854</v>
      </c>
      <c r="DU305" s="57"/>
      <c r="DV305" s="23" t="s">
        <v>849</v>
      </c>
      <c r="DW305" s="23" t="s">
        <v>854</v>
      </c>
      <c r="DX305" s="57"/>
      <c r="DY305" s="23" t="s">
        <v>849</v>
      </c>
      <c r="DZ305" s="23" t="s">
        <v>854</v>
      </c>
      <c r="EA305" s="56"/>
      <c r="EB305" s="57"/>
      <c r="EC305" s="57"/>
      <c r="ED305" s="23"/>
      <c r="EE305" s="57"/>
      <c r="EF305" s="57"/>
      <c r="EG305" s="57"/>
      <c r="EH305" s="23">
        <v>3294</v>
      </c>
      <c r="EI305" s="23" t="s">
        <v>459</v>
      </c>
      <c r="EJ305" s="23"/>
      <c r="EK305" s="23" t="s">
        <v>460</v>
      </c>
    </row>
    <row r="306" spans="2:141" s="127" customFormat="1">
      <c r="B306" s="132" t="s">
        <v>1528</v>
      </c>
      <c r="C306" s="23" t="s">
        <v>1529</v>
      </c>
      <c r="D306" s="23" t="s">
        <v>159</v>
      </c>
      <c r="E306" s="23" t="s">
        <v>846</v>
      </c>
      <c r="F306" s="23" t="s">
        <v>847</v>
      </c>
      <c r="G306" s="23"/>
      <c r="H306" s="23" t="s">
        <v>848</v>
      </c>
      <c r="I306" s="58">
        <v>0.61935108739795253</v>
      </c>
      <c r="J306" s="58">
        <v>0.38064891260204736</v>
      </c>
      <c r="K306" s="58">
        <v>0</v>
      </c>
      <c r="L306" s="58">
        <v>0</v>
      </c>
      <c r="M306" s="176"/>
      <c r="N306" s="23" t="s">
        <v>849</v>
      </c>
      <c r="O306" s="23" t="s">
        <v>850</v>
      </c>
      <c r="P306" s="23" t="s">
        <v>851</v>
      </c>
      <c r="Q306" s="56" t="s">
        <v>848</v>
      </c>
      <c r="R306" s="133" t="s">
        <v>848</v>
      </c>
      <c r="S306" s="133" t="s">
        <v>848</v>
      </c>
      <c r="T306" s="133" t="s">
        <v>848</v>
      </c>
      <c r="U306" s="133" t="s">
        <v>848</v>
      </c>
      <c r="V306" s="133" t="s">
        <v>848</v>
      </c>
      <c r="W306" s="55">
        <v>0</v>
      </c>
      <c r="X306" s="55">
        <v>19.766147694101956</v>
      </c>
      <c r="Y306" s="55">
        <v>20.62189772160551</v>
      </c>
      <c r="Z306" s="55">
        <v>22.266280127396669</v>
      </c>
      <c r="AA306" s="55">
        <v>23.961000770099808</v>
      </c>
      <c r="AB306" s="55">
        <v>25.538265526675008</v>
      </c>
      <c r="AC306" s="55">
        <v>27.199427344770157</v>
      </c>
      <c r="AD306" s="59">
        <f t="shared" si="24"/>
        <v>139.3530191846491</v>
      </c>
      <c r="AE306" s="55">
        <v>0</v>
      </c>
      <c r="AF306" s="55"/>
      <c r="AG306" s="55"/>
      <c r="AH306" s="55"/>
      <c r="AI306" s="59">
        <f t="shared" si="25"/>
        <v>139.3530191846491</v>
      </c>
      <c r="AJ306" s="55">
        <v>0</v>
      </c>
      <c r="AK306" s="55">
        <v>0</v>
      </c>
      <c r="AL306" s="55">
        <v>21.669251936089651</v>
      </c>
      <c r="AM306" s="55">
        <v>23.059542310732827</v>
      </c>
      <c r="AN306" s="55">
        <v>25.396267615353388</v>
      </c>
      <c r="AO306" s="55">
        <v>27.875800721792857</v>
      </c>
      <c r="AP306" s="55">
        <v>30.304977641834821</v>
      </c>
      <c r="AQ306" s="55">
        <v>32.921718878161947</v>
      </c>
      <c r="AR306" s="59">
        <f t="shared" si="26"/>
        <v>161.22755910396549</v>
      </c>
      <c r="AS306" s="55">
        <v>0</v>
      </c>
      <c r="AT306" s="55"/>
      <c r="AU306" s="55"/>
      <c r="AV306" s="55"/>
      <c r="AW306" s="59">
        <f t="shared" si="27"/>
        <v>161.22755910396549</v>
      </c>
      <c r="AX306" s="55"/>
      <c r="AY306" s="55"/>
      <c r="AZ306" s="55"/>
      <c r="BA306" s="55"/>
      <c r="BB306" s="55"/>
      <c r="BC306" s="55"/>
      <c r="BD306" s="55"/>
      <c r="BE306" s="55"/>
      <c r="BF306" s="59">
        <f t="shared" si="28"/>
        <v>0</v>
      </c>
      <c r="BG306" s="55"/>
      <c r="BH306" s="55"/>
      <c r="BI306" s="55"/>
      <c r="BJ306" s="55"/>
      <c r="BK306" s="59">
        <f t="shared" si="29"/>
        <v>0</v>
      </c>
      <c r="BL306" s="55"/>
      <c r="BM306" s="23" t="s">
        <v>864</v>
      </c>
      <c r="BN306" s="23" t="s">
        <v>1530</v>
      </c>
      <c r="BO306" s="23" t="s">
        <v>580</v>
      </c>
      <c r="BP306" s="23" t="s">
        <v>438</v>
      </c>
      <c r="BQ306" s="23" t="s">
        <v>148</v>
      </c>
      <c r="BR306" s="23"/>
      <c r="BS306" s="57"/>
      <c r="BT306" s="135" t="s">
        <v>1240</v>
      </c>
      <c r="BU306" s="58">
        <v>0.61935108739795253</v>
      </c>
      <c r="BV306" s="57">
        <v>6184</v>
      </c>
      <c r="BW306" s="57">
        <v>6450</v>
      </c>
      <c r="BX306" s="57">
        <v>6450</v>
      </c>
      <c r="BY306" s="57">
        <v>3798</v>
      </c>
      <c r="BZ306" s="57">
        <v>4049</v>
      </c>
      <c r="CA306" s="57">
        <v>4310</v>
      </c>
      <c r="CB306" s="67">
        <v>31241</v>
      </c>
      <c r="CC306" s="134"/>
      <c r="CD306" s="134"/>
      <c r="CE306" s="57"/>
      <c r="CF306" s="57"/>
      <c r="CG306" s="57"/>
      <c r="CH306" s="57"/>
      <c r="CI306" s="57"/>
      <c r="CJ306" s="57"/>
      <c r="CK306" s="67"/>
      <c r="CL306" s="23"/>
      <c r="CM306" s="23"/>
      <c r="CN306" s="23"/>
      <c r="CO306" s="23"/>
      <c r="CP306" s="23"/>
      <c r="CQ306" s="23"/>
      <c r="CR306" s="57"/>
      <c r="CS306" s="134"/>
      <c r="CT306" s="58"/>
      <c r="CU306" s="57"/>
      <c r="CV306" s="57"/>
      <c r="CW306" s="57"/>
      <c r="CX306" s="57"/>
      <c r="CY306" s="57"/>
      <c r="CZ306" s="57"/>
      <c r="DA306" s="67"/>
      <c r="DB306" s="23"/>
      <c r="DC306" s="23"/>
      <c r="DD306" s="57"/>
      <c r="DE306" s="57"/>
      <c r="DF306" s="57"/>
      <c r="DG306" s="57"/>
      <c r="DH306" s="57"/>
      <c r="DI306" s="57"/>
      <c r="DJ306" s="67"/>
      <c r="DK306" s="23" t="s">
        <v>849</v>
      </c>
      <c r="DL306" s="55">
        <v>0</v>
      </c>
      <c r="DM306" s="55">
        <v>0</v>
      </c>
      <c r="DN306" s="55">
        <v>0</v>
      </c>
      <c r="DO306" s="59">
        <v>0</v>
      </c>
      <c r="DP306" s="23" t="s">
        <v>849</v>
      </c>
      <c r="DQ306" s="57"/>
      <c r="DR306" s="57"/>
      <c r="DS306" s="57"/>
      <c r="DT306" s="23" t="s">
        <v>854</v>
      </c>
      <c r="DU306" s="57"/>
      <c r="DV306" s="23" t="s">
        <v>849</v>
      </c>
      <c r="DW306" s="23" t="s">
        <v>854</v>
      </c>
      <c r="DX306" s="57"/>
      <c r="DY306" s="23" t="s">
        <v>849</v>
      </c>
      <c r="DZ306" s="23" t="s">
        <v>854</v>
      </c>
      <c r="EA306" s="56"/>
      <c r="EB306" s="57"/>
      <c r="EC306" s="57"/>
      <c r="ED306" s="23"/>
      <c r="EE306" s="57"/>
      <c r="EF306" s="57"/>
      <c r="EG306" s="57"/>
      <c r="EH306" s="23">
        <v>695</v>
      </c>
      <c r="EI306" s="23" t="s">
        <v>436</v>
      </c>
      <c r="EJ306" s="23"/>
      <c r="EK306" s="23" t="s">
        <v>608</v>
      </c>
    </row>
    <row r="307" spans="2:141" s="127" customFormat="1">
      <c r="B307" s="132" t="s">
        <v>1531</v>
      </c>
      <c r="C307" s="23" t="s">
        <v>1532</v>
      </c>
      <c r="D307" s="23" t="s">
        <v>159</v>
      </c>
      <c r="E307" s="23" t="s">
        <v>846</v>
      </c>
      <c r="F307" s="23" t="s">
        <v>847</v>
      </c>
      <c r="G307" s="23"/>
      <c r="H307" s="23" t="s">
        <v>848</v>
      </c>
      <c r="I307" s="58">
        <v>0.99751177634259602</v>
      </c>
      <c r="J307" s="58">
        <v>2.4882236574040014E-3</v>
      </c>
      <c r="K307" s="58">
        <v>0</v>
      </c>
      <c r="L307" s="58">
        <v>0</v>
      </c>
      <c r="M307" s="176"/>
      <c r="N307" s="23" t="s">
        <v>849</v>
      </c>
      <c r="O307" s="23" t="s">
        <v>850</v>
      </c>
      <c r="P307" s="23" t="s">
        <v>851</v>
      </c>
      <c r="Q307" s="56" t="s">
        <v>848</v>
      </c>
      <c r="R307" s="133" t="s">
        <v>848</v>
      </c>
      <c r="S307" s="133" t="s">
        <v>848</v>
      </c>
      <c r="T307" s="133" t="s">
        <v>848</v>
      </c>
      <c r="U307" s="133" t="s">
        <v>848</v>
      </c>
      <c r="V307" s="133" t="s">
        <v>848</v>
      </c>
      <c r="W307" s="55">
        <v>0</v>
      </c>
      <c r="X307" s="55">
        <v>3.4853173938461541</v>
      </c>
      <c r="Y307" s="55">
        <v>3.6362097428157254</v>
      </c>
      <c r="Z307" s="55">
        <v>3.9261597467180351</v>
      </c>
      <c r="AA307" s="55">
        <v>4.2249857711479706</v>
      </c>
      <c r="AB307" s="55">
        <v>4.5031010810134511</v>
      </c>
      <c r="AC307" s="55">
        <v>4.7960097584249706</v>
      </c>
      <c r="AD307" s="59">
        <f t="shared" si="24"/>
        <v>24.571783493966308</v>
      </c>
      <c r="AE307" s="55">
        <v>0</v>
      </c>
      <c r="AF307" s="55"/>
      <c r="AG307" s="55"/>
      <c r="AH307" s="55"/>
      <c r="AI307" s="59">
        <f t="shared" si="25"/>
        <v>24.571783493966308</v>
      </c>
      <c r="AJ307" s="55">
        <v>0</v>
      </c>
      <c r="AK307" s="55">
        <v>0</v>
      </c>
      <c r="AL307" s="55">
        <v>3.8208871983195554</v>
      </c>
      <c r="AM307" s="55">
        <v>4.0660337640657307</v>
      </c>
      <c r="AN307" s="55">
        <v>4.4780629300354162</v>
      </c>
      <c r="AO307" s="55">
        <v>4.9152730530311883</v>
      </c>
      <c r="AP307" s="55">
        <v>5.3436039905096191</v>
      </c>
      <c r="AQ307" s="55">
        <v>5.8050076938163055</v>
      </c>
      <c r="AR307" s="59">
        <f t="shared" si="26"/>
        <v>28.428868629777817</v>
      </c>
      <c r="AS307" s="55">
        <v>0</v>
      </c>
      <c r="AT307" s="55"/>
      <c r="AU307" s="55"/>
      <c r="AV307" s="55"/>
      <c r="AW307" s="59">
        <f t="shared" si="27"/>
        <v>28.428868629777817</v>
      </c>
      <c r="AX307" s="55"/>
      <c r="AY307" s="55"/>
      <c r="AZ307" s="55"/>
      <c r="BA307" s="55"/>
      <c r="BB307" s="55"/>
      <c r="BC307" s="55"/>
      <c r="BD307" s="55"/>
      <c r="BE307" s="55"/>
      <c r="BF307" s="59">
        <f t="shared" si="28"/>
        <v>0</v>
      </c>
      <c r="BG307" s="55"/>
      <c r="BH307" s="55"/>
      <c r="BI307" s="55"/>
      <c r="BJ307" s="55"/>
      <c r="BK307" s="59">
        <f t="shared" si="29"/>
        <v>0</v>
      </c>
      <c r="BL307" s="55"/>
      <c r="BM307" s="23" t="s">
        <v>864</v>
      </c>
      <c r="BN307" s="23" t="s">
        <v>1533</v>
      </c>
      <c r="BO307" s="23" t="s">
        <v>582</v>
      </c>
      <c r="BP307" s="23" t="s">
        <v>462</v>
      </c>
      <c r="BQ307" s="23" t="s">
        <v>358</v>
      </c>
      <c r="BR307" s="23"/>
      <c r="BS307" s="57"/>
      <c r="BT307" s="135" t="s">
        <v>23</v>
      </c>
      <c r="BU307" s="58">
        <v>0.99751177634259602</v>
      </c>
      <c r="BV307" s="57">
        <v>326</v>
      </c>
      <c r="BW307" s="57">
        <v>156</v>
      </c>
      <c r="BX307" s="57">
        <v>169</v>
      </c>
      <c r="BY307" s="57">
        <v>181</v>
      </c>
      <c r="BZ307" s="57">
        <v>194</v>
      </c>
      <c r="CA307" s="57">
        <v>206</v>
      </c>
      <c r="CB307" s="67">
        <v>1232</v>
      </c>
      <c r="CC307" s="134"/>
      <c r="CD307" s="134"/>
      <c r="CE307" s="57"/>
      <c r="CF307" s="57"/>
      <c r="CG307" s="57"/>
      <c r="CH307" s="57"/>
      <c r="CI307" s="57"/>
      <c r="CJ307" s="57"/>
      <c r="CK307" s="67"/>
      <c r="CL307" s="23"/>
      <c r="CM307" s="23"/>
      <c r="CN307" s="23"/>
      <c r="CO307" s="23"/>
      <c r="CP307" s="23"/>
      <c r="CQ307" s="23"/>
      <c r="CR307" s="57"/>
      <c r="CS307" s="134"/>
      <c r="CT307" s="58"/>
      <c r="CU307" s="57"/>
      <c r="CV307" s="57"/>
      <c r="CW307" s="57"/>
      <c r="CX307" s="57"/>
      <c r="CY307" s="57"/>
      <c r="CZ307" s="57"/>
      <c r="DA307" s="67"/>
      <c r="DB307" s="23"/>
      <c r="DC307" s="23"/>
      <c r="DD307" s="57"/>
      <c r="DE307" s="57"/>
      <c r="DF307" s="57"/>
      <c r="DG307" s="57"/>
      <c r="DH307" s="57"/>
      <c r="DI307" s="57"/>
      <c r="DJ307" s="67"/>
      <c r="DK307" s="23" t="s">
        <v>849</v>
      </c>
      <c r="DL307" s="55">
        <v>0</v>
      </c>
      <c r="DM307" s="55">
        <v>0</v>
      </c>
      <c r="DN307" s="55">
        <v>0</v>
      </c>
      <c r="DO307" s="59">
        <v>0</v>
      </c>
      <c r="DP307" s="23" t="s">
        <v>849</v>
      </c>
      <c r="DQ307" s="57"/>
      <c r="DR307" s="57"/>
      <c r="DS307" s="57"/>
      <c r="DT307" s="23" t="s">
        <v>854</v>
      </c>
      <c r="DU307" s="57"/>
      <c r="DV307" s="23" t="s">
        <v>849</v>
      </c>
      <c r="DW307" s="23" t="s">
        <v>854</v>
      </c>
      <c r="DX307" s="57"/>
      <c r="DY307" s="23" t="s">
        <v>849</v>
      </c>
      <c r="DZ307" s="23" t="s">
        <v>854</v>
      </c>
      <c r="EA307" s="56"/>
      <c r="EB307" s="57"/>
      <c r="EC307" s="57"/>
      <c r="ED307" s="23"/>
      <c r="EE307" s="57"/>
      <c r="EF307" s="57"/>
      <c r="EG307" s="57"/>
      <c r="EH307" s="23">
        <v>761</v>
      </c>
      <c r="EI307" s="23" t="s">
        <v>463</v>
      </c>
      <c r="EJ307" s="23"/>
      <c r="EK307" s="23" t="s">
        <v>464</v>
      </c>
    </row>
    <row r="308" spans="2:141" s="127" customFormat="1">
      <c r="B308" s="132" t="s">
        <v>1534</v>
      </c>
      <c r="C308" s="23" t="s">
        <v>1532</v>
      </c>
      <c r="D308" s="23" t="s">
        <v>155</v>
      </c>
      <c r="E308" s="23" t="s">
        <v>846</v>
      </c>
      <c r="F308" s="23" t="s">
        <v>847</v>
      </c>
      <c r="G308" s="23"/>
      <c r="H308" s="23" t="s">
        <v>848</v>
      </c>
      <c r="I308" s="58">
        <v>0.70607218390006243</v>
      </c>
      <c r="J308" s="58">
        <v>0.29392781609993757</v>
      </c>
      <c r="K308" s="58">
        <v>0</v>
      </c>
      <c r="L308" s="58">
        <v>0</v>
      </c>
      <c r="M308" s="176"/>
      <c r="N308" s="23" t="s">
        <v>849</v>
      </c>
      <c r="O308" s="23" t="s">
        <v>850</v>
      </c>
      <c r="P308" s="23" t="s">
        <v>851</v>
      </c>
      <c r="Q308" s="56" t="s">
        <v>848</v>
      </c>
      <c r="R308" s="133" t="s">
        <v>848</v>
      </c>
      <c r="S308" s="133" t="s">
        <v>848</v>
      </c>
      <c r="T308" s="133" t="s">
        <v>848</v>
      </c>
      <c r="U308" s="133" t="s">
        <v>848</v>
      </c>
      <c r="V308" s="133" t="s">
        <v>848</v>
      </c>
      <c r="W308" s="55">
        <v>0</v>
      </c>
      <c r="X308" s="55">
        <v>2.0105053386401543</v>
      </c>
      <c r="Y308" s="55">
        <v>2.0975475901432503</v>
      </c>
      <c r="Z308" s="55">
        <v>2.2648052498942994</v>
      </c>
      <c r="AA308" s="55">
        <v>2.4371830420867067</v>
      </c>
      <c r="AB308" s="55">
        <v>2.5976138585826103</v>
      </c>
      <c r="AC308" s="55">
        <v>2.7665782291474437</v>
      </c>
      <c r="AD308" s="59">
        <f t="shared" si="24"/>
        <v>14.174233308494465</v>
      </c>
      <c r="AE308" s="55">
        <v>0</v>
      </c>
      <c r="AF308" s="55"/>
      <c r="AG308" s="55"/>
      <c r="AH308" s="55"/>
      <c r="AI308" s="59">
        <f t="shared" si="25"/>
        <v>14.174233308494465</v>
      </c>
      <c r="AJ308" s="55">
        <v>0</v>
      </c>
      <c r="AK308" s="55">
        <v>0</v>
      </c>
      <c r="AL308" s="55">
        <v>2.2040787803506348</v>
      </c>
      <c r="AM308" s="55">
        <v>2.3454915768013143</v>
      </c>
      <c r="AN308" s="55">
        <v>2.5831706011909294</v>
      </c>
      <c r="AO308" s="55">
        <v>2.8353752606410407</v>
      </c>
      <c r="AP308" s="55">
        <v>3.0824579619254755</v>
      </c>
      <c r="AQ308" s="55">
        <v>3.3486186881779343</v>
      </c>
      <c r="AR308" s="59">
        <f t="shared" si="26"/>
        <v>16.399192869087329</v>
      </c>
      <c r="AS308" s="55">
        <v>0</v>
      </c>
      <c r="AT308" s="55"/>
      <c r="AU308" s="55"/>
      <c r="AV308" s="55"/>
      <c r="AW308" s="59">
        <f t="shared" si="27"/>
        <v>16.399192869087329</v>
      </c>
      <c r="AX308" s="55"/>
      <c r="AY308" s="55"/>
      <c r="AZ308" s="55"/>
      <c r="BA308" s="55"/>
      <c r="BB308" s="55"/>
      <c r="BC308" s="55"/>
      <c r="BD308" s="55"/>
      <c r="BE308" s="55"/>
      <c r="BF308" s="59">
        <f t="shared" si="28"/>
        <v>0</v>
      </c>
      <c r="BG308" s="55"/>
      <c r="BH308" s="55"/>
      <c r="BI308" s="55"/>
      <c r="BJ308" s="55"/>
      <c r="BK308" s="59">
        <f t="shared" si="29"/>
        <v>0</v>
      </c>
      <c r="BL308" s="55"/>
      <c r="BM308" s="23" t="s">
        <v>864</v>
      </c>
      <c r="BN308" s="23" t="s">
        <v>1535</v>
      </c>
      <c r="BO308" s="23" t="s">
        <v>569</v>
      </c>
      <c r="BP308" s="23" t="s">
        <v>386</v>
      </c>
      <c r="BQ308" s="23" t="s">
        <v>358</v>
      </c>
      <c r="BR308" s="23"/>
      <c r="BS308" s="57"/>
      <c r="BT308" s="135" t="s">
        <v>23</v>
      </c>
      <c r="BU308" s="58">
        <v>0.70607218390006243</v>
      </c>
      <c r="BV308" s="57">
        <v>111</v>
      </c>
      <c r="BW308" s="57">
        <v>9</v>
      </c>
      <c r="BX308" s="57">
        <v>10</v>
      </c>
      <c r="BY308" s="57">
        <v>10</v>
      </c>
      <c r="BZ308" s="57">
        <v>11</v>
      </c>
      <c r="CA308" s="57">
        <v>926</v>
      </c>
      <c r="CB308" s="67">
        <v>1077</v>
      </c>
      <c r="CC308" s="134"/>
      <c r="CD308" s="134"/>
      <c r="CE308" s="57"/>
      <c r="CF308" s="57"/>
      <c r="CG308" s="57"/>
      <c r="CH308" s="57"/>
      <c r="CI308" s="57"/>
      <c r="CJ308" s="57"/>
      <c r="CK308" s="67"/>
      <c r="CL308" s="23"/>
      <c r="CM308" s="23"/>
      <c r="CN308" s="23"/>
      <c r="CO308" s="23"/>
      <c r="CP308" s="23"/>
      <c r="CQ308" s="23"/>
      <c r="CR308" s="57"/>
      <c r="CS308" s="134"/>
      <c r="CT308" s="58"/>
      <c r="CU308" s="57"/>
      <c r="CV308" s="57"/>
      <c r="CW308" s="57"/>
      <c r="CX308" s="57"/>
      <c r="CY308" s="57"/>
      <c r="CZ308" s="57"/>
      <c r="DA308" s="67"/>
      <c r="DB308" s="23"/>
      <c r="DC308" s="23"/>
      <c r="DD308" s="57"/>
      <c r="DE308" s="57"/>
      <c r="DF308" s="57"/>
      <c r="DG308" s="57"/>
      <c r="DH308" s="57"/>
      <c r="DI308" s="57"/>
      <c r="DJ308" s="67"/>
      <c r="DK308" s="23" t="s">
        <v>849</v>
      </c>
      <c r="DL308" s="55">
        <v>0</v>
      </c>
      <c r="DM308" s="55">
        <v>0</v>
      </c>
      <c r="DN308" s="55">
        <v>0</v>
      </c>
      <c r="DO308" s="59">
        <v>0</v>
      </c>
      <c r="DP308" s="23" t="s">
        <v>849</v>
      </c>
      <c r="DQ308" s="57"/>
      <c r="DR308" s="57"/>
      <c r="DS308" s="57"/>
      <c r="DT308" s="23" t="s">
        <v>854</v>
      </c>
      <c r="DU308" s="57"/>
      <c r="DV308" s="23" t="s">
        <v>849</v>
      </c>
      <c r="DW308" s="23" t="s">
        <v>854</v>
      </c>
      <c r="DX308" s="57"/>
      <c r="DY308" s="23" t="s">
        <v>849</v>
      </c>
      <c r="DZ308" s="23" t="s">
        <v>854</v>
      </c>
      <c r="EA308" s="56"/>
      <c r="EB308" s="57"/>
      <c r="EC308" s="57"/>
      <c r="ED308" s="23"/>
      <c r="EE308" s="57"/>
      <c r="EF308" s="57"/>
      <c r="EG308" s="57"/>
      <c r="EH308" s="23">
        <v>2246</v>
      </c>
      <c r="EI308" s="23" t="s">
        <v>387</v>
      </c>
      <c r="EJ308" s="23"/>
      <c r="EK308" s="23" t="s">
        <v>388</v>
      </c>
    </row>
    <row r="309" spans="2:141" s="127" customFormat="1">
      <c r="B309" s="132" t="s">
        <v>1536</v>
      </c>
      <c r="C309" s="23" t="s">
        <v>1537</v>
      </c>
      <c r="D309" s="23" t="s">
        <v>155</v>
      </c>
      <c r="E309" s="23" t="s">
        <v>846</v>
      </c>
      <c r="F309" s="23" t="s">
        <v>847</v>
      </c>
      <c r="G309" s="23"/>
      <c r="H309" s="23" t="s">
        <v>848</v>
      </c>
      <c r="I309" s="58">
        <v>3.1941749069981963E-2</v>
      </c>
      <c r="J309" s="58">
        <v>0.96805825093001807</v>
      </c>
      <c r="K309" s="58">
        <v>0</v>
      </c>
      <c r="L309" s="58">
        <v>0</v>
      </c>
      <c r="M309" s="176"/>
      <c r="N309" s="23" t="s">
        <v>849</v>
      </c>
      <c r="O309" s="23" t="s">
        <v>850</v>
      </c>
      <c r="P309" s="23" t="s">
        <v>851</v>
      </c>
      <c r="Q309" s="56" t="s">
        <v>848</v>
      </c>
      <c r="R309" s="133" t="s">
        <v>848</v>
      </c>
      <c r="S309" s="133" t="s">
        <v>848</v>
      </c>
      <c r="T309" s="133" t="s">
        <v>848</v>
      </c>
      <c r="U309" s="133" t="s">
        <v>848</v>
      </c>
      <c r="V309" s="133" t="s">
        <v>848</v>
      </c>
      <c r="W309" s="55">
        <v>0</v>
      </c>
      <c r="X309" s="55">
        <v>0.34131922031101847</v>
      </c>
      <c r="Y309" s="55">
        <v>0.35609619843993351</v>
      </c>
      <c r="Z309" s="55">
        <v>0.38449117602098604</v>
      </c>
      <c r="AA309" s="55">
        <v>0.41375538760962166</v>
      </c>
      <c r="AB309" s="55">
        <v>0.44099138651389647</v>
      </c>
      <c r="AC309" s="55">
        <v>0.46967610876414334</v>
      </c>
      <c r="AD309" s="59">
        <f t="shared" si="24"/>
        <v>2.4063294776595994</v>
      </c>
      <c r="AE309" s="55">
        <v>0</v>
      </c>
      <c r="AF309" s="55"/>
      <c r="AG309" s="55"/>
      <c r="AH309" s="55"/>
      <c r="AI309" s="59">
        <f t="shared" si="25"/>
        <v>2.4063294776595994</v>
      </c>
      <c r="AJ309" s="55">
        <v>0</v>
      </c>
      <c r="AK309" s="55">
        <v>0</v>
      </c>
      <c r="AL309" s="55">
        <v>0.37418177229122351</v>
      </c>
      <c r="AM309" s="55">
        <v>0.3981891223334737</v>
      </c>
      <c r="AN309" s="55">
        <v>0.4385393853891375</v>
      </c>
      <c r="AO309" s="55">
        <v>0.48135563465139569</v>
      </c>
      <c r="AP309" s="55">
        <v>0.5233023399567317</v>
      </c>
      <c r="AQ309" s="55">
        <v>0.56848788103236481</v>
      </c>
      <c r="AR309" s="59">
        <f t="shared" si="26"/>
        <v>2.7840561356543265</v>
      </c>
      <c r="AS309" s="55">
        <v>0</v>
      </c>
      <c r="AT309" s="55"/>
      <c r="AU309" s="55"/>
      <c r="AV309" s="55"/>
      <c r="AW309" s="59">
        <f t="shared" si="27"/>
        <v>2.7840561356543265</v>
      </c>
      <c r="AX309" s="55"/>
      <c r="AY309" s="55"/>
      <c r="AZ309" s="55"/>
      <c r="BA309" s="55"/>
      <c r="BB309" s="55"/>
      <c r="BC309" s="55"/>
      <c r="BD309" s="55"/>
      <c r="BE309" s="55"/>
      <c r="BF309" s="59">
        <f t="shared" si="28"/>
        <v>0</v>
      </c>
      <c r="BG309" s="55"/>
      <c r="BH309" s="55"/>
      <c r="BI309" s="55"/>
      <c r="BJ309" s="55"/>
      <c r="BK309" s="59">
        <f t="shared" si="29"/>
        <v>0</v>
      </c>
      <c r="BL309" s="55"/>
      <c r="BM309" s="23" t="s">
        <v>864</v>
      </c>
      <c r="BN309" s="23" t="s">
        <v>1538</v>
      </c>
      <c r="BO309" s="23" t="s">
        <v>566</v>
      </c>
      <c r="BP309" s="23" t="s">
        <v>367</v>
      </c>
      <c r="BQ309" s="23" t="s">
        <v>373</v>
      </c>
      <c r="BR309" s="23"/>
      <c r="BS309" s="57"/>
      <c r="BT309" s="135" t="s">
        <v>23</v>
      </c>
      <c r="BU309" s="58">
        <v>3.1941749069981963E-2</v>
      </c>
      <c r="BV309" s="57">
        <v>0</v>
      </c>
      <c r="BW309" s="57">
        <v>6</v>
      </c>
      <c r="BX309" s="57">
        <v>1</v>
      </c>
      <c r="BY309" s="57">
        <v>0</v>
      </c>
      <c r="BZ309" s="57">
        <v>0</v>
      </c>
      <c r="CA309" s="57">
        <v>4</v>
      </c>
      <c r="CB309" s="67">
        <v>11</v>
      </c>
      <c r="CC309" s="134"/>
      <c r="CD309" s="134"/>
      <c r="CE309" s="57"/>
      <c r="CF309" s="57"/>
      <c r="CG309" s="57"/>
      <c r="CH309" s="57"/>
      <c r="CI309" s="57"/>
      <c r="CJ309" s="57"/>
      <c r="CK309" s="67"/>
      <c r="CL309" s="23"/>
      <c r="CM309" s="23"/>
      <c r="CN309" s="23"/>
      <c r="CO309" s="23"/>
      <c r="CP309" s="23"/>
      <c r="CQ309" s="23"/>
      <c r="CR309" s="57"/>
      <c r="CS309" s="134"/>
      <c r="CT309" s="58"/>
      <c r="CU309" s="57"/>
      <c r="CV309" s="57"/>
      <c r="CW309" s="57"/>
      <c r="CX309" s="57"/>
      <c r="CY309" s="57"/>
      <c r="CZ309" s="57"/>
      <c r="DA309" s="67"/>
      <c r="DB309" s="23"/>
      <c r="DC309" s="23"/>
      <c r="DD309" s="57"/>
      <c r="DE309" s="57"/>
      <c r="DF309" s="57"/>
      <c r="DG309" s="57"/>
      <c r="DH309" s="57"/>
      <c r="DI309" s="57"/>
      <c r="DJ309" s="67"/>
      <c r="DK309" s="23" t="s">
        <v>849</v>
      </c>
      <c r="DL309" s="55">
        <v>0</v>
      </c>
      <c r="DM309" s="55">
        <v>0</v>
      </c>
      <c r="DN309" s="55">
        <v>0</v>
      </c>
      <c r="DO309" s="59">
        <v>0</v>
      </c>
      <c r="DP309" s="23" t="s">
        <v>849</v>
      </c>
      <c r="DQ309" s="57"/>
      <c r="DR309" s="57"/>
      <c r="DS309" s="57"/>
      <c r="DT309" s="23" t="s">
        <v>854</v>
      </c>
      <c r="DU309" s="57"/>
      <c r="DV309" s="23" t="s">
        <v>849</v>
      </c>
      <c r="DW309" s="23" t="s">
        <v>854</v>
      </c>
      <c r="DX309" s="57"/>
      <c r="DY309" s="23" t="s">
        <v>849</v>
      </c>
      <c r="DZ309" s="23" t="s">
        <v>854</v>
      </c>
      <c r="EA309" s="56"/>
      <c r="EB309" s="57"/>
      <c r="EC309" s="57"/>
      <c r="ED309" s="23"/>
      <c r="EE309" s="57"/>
      <c r="EF309" s="57"/>
      <c r="EG309" s="57"/>
      <c r="EH309" s="23">
        <v>625</v>
      </c>
      <c r="EI309" s="23" t="s">
        <v>372</v>
      </c>
      <c r="EJ309" s="23"/>
      <c r="EK309" s="23" t="s">
        <v>589</v>
      </c>
    </row>
    <row r="310" spans="2:141" s="127" customFormat="1">
      <c r="B310" s="132" t="s">
        <v>1539</v>
      </c>
      <c r="C310" s="23" t="s">
        <v>1540</v>
      </c>
      <c r="D310" s="23" t="s">
        <v>193</v>
      </c>
      <c r="E310" s="23" t="s">
        <v>846</v>
      </c>
      <c r="F310" s="23" t="s">
        <v>847</v>
      </c>
      <c r="G310" s="23"/>
      <c r="H310" s="23" t="s">
        <v>848</v>
      </c>
      <c r="I310" s="58">
        <v>0.7672234580661309</v>
      </c>
      <c r="J310" s="58">
        <v>0.23277654193386918</v>
      </c>
      <c r="K310" s="58">
        <v>0</v>
      </c>
      <c r="L310" s="58">
        <v>0</v>
      </c>
      <c r="M310" s="176"/>
      <c r="N310" s="23" t="s">
        <v>849</v>
      </c>
      <c r="O310" s="23" t="s">
        <v>850</v>
      </c>
      <c r="P310" s="23" t="s">
        <v>863</v>
      </c>
      <c r="Q310" s="56">
        <v>46569</v>
      </c>
      <c r="R310" s="133">
        <v>46569</v>
      </c>
      <c r="S310" s="133">
        <v>46826</v>
      </c>
      <c r="T310" s="133" t="s">
        <v>848</v>
      </c>
      <c r="U310" s="133">
        <v>46932</v>
      </c>
      <c r="V310" s="133" t="s">
        <v>848</v>
      </c>
      <c r="W310" s="55">
        <v>1.2422268650295401E-3</v>
      </c>
      <c r="X310" s="55">
        <v>2.1562209887428123</v>
      </c>
      <c r="Y310" s="55">
        <v>1.5724819858309447</v>
      </c>
      <c r="Z310" s="55">
        <v>1.055133613989006</v>
      </c>
      <c r="AA310" s="55">
        <v>0</v>
      </c>
      <c r="AB310" s="55">
        <v>0</v>
      </c>
      <c r="AC310" s="55">
        <v>0</v>
      </c>
      <c r="AD310" s="59">
        <f t="shared" si="24"/>
        <v>4.7838365885627629</v>
      </c>
      <c r="AE310" s="55">
        <v>0</v>
      </c>
      <c r="AF310" s="55"/>
      <c r="AG310" s="55"/>
      <c r="AH310" s="55"/>
      <c r="AI310" s="59">
        <f t="shared" si="25"/>
        <v>4.7850788154277923</v>
      </c>
      <c r="AJ310" s="55">
        <v>0</v>
      </c>
      <c r="AK310" s="55">
        <v>1.361829695734596E-3</v>
      </c>
      <c r="AL310" s="55">
        <v>2.3638240773084118</v>
      </c>
      <c r="AM310" s="55">
        <v>1.7583597481983233</v>
      </c>
      <c r="AN310" s="55">
        <v>1.2034545275413613</v>
      </c>
      <c r="AO310" s="55">
        <v>0</v>
      </c>
      <c r="AP310" s="55">
        <v>0</v>
      </c>
      <c r="AQ310" s="55">
        <v>0</v>
      </c>
      <c r="AR310" s="59">
        <f t="shared" si="26"/>
        <v>5.3256383530480962</v>
      </c>
      <c r="AS310" s="55">
        <v>0</v>
      </c>
      <c r="AT310" s="55"/>
      <c r="AU310" s="55"/>
      <c r="AV310" s="55"/>
      <c r="AW310" s="59">
        <f t="shared" si="27"/>
        <v>5.3270001827438307</v>
      </c>
      <c r="AX310" s="55"/>
      <c r="AY310" s="55"/>
      <c r="AZ310" s="55"/>
      <c r="BA310" s="55"/>
      <c r="BB310" s="55"/>
      <c r="BC310" s="55"/>
      <c r="BD310" s="55"/>
      <c r="BE310" s="55"/>
      <c r="BF310" s="59">
        <f t="shared" si="28"/>
        <v>0</v>
      </c>
      <c r="BG310" s="55"/>
      <c r="BH310" s="55"/>
      <c r="BI310" s="55"/>
      <c r="BJ310" s="55"/>
      <c r="BK310" s="59">
        <f t="shared" si="29"/>
        <v>0</v>
      </c>
      <c r="BL310" s="55"/>
      <c r="BM310" s="23" t="s">
        <v>864</v>
      </c>
      <c r="BN310" s="23" t="s">
        <v>1541</v>
      </c>
      <c r="BO310" s="23" t="s">
        <v>566</v>
      </c>
      <c r="BP310" s="23" t="s">
        <v>1542</v>
      </c>
      <c r="BQ310" s="23" t="s">
        <v>351</v>
      </c>
      <c r="BR310" s="23"/>
      <c r="BS310" s="57"/>
      <c r="BT310" s="135" t="s">
        <v>23</v>
      </c>
      <c r="BU310" s="58">
        <v>0.7672234580661309</v>
      </c>
      <c r="BV310" s="57">
        <v>0</v>
      </c>
      <c r="BW310" s="57">
        <v>0</v>
      </c>
      <c r="BX310" s="57">
        <v>0</v>
      </c>
      <c r="BY310" s="57">
        <v>0</v>
      </c>
      <c r="BZ310" s="57">
        <v>0</v>
      </c>
      <c r="CA310" s="57">
        <v>0</v>
      </c>
      <c r="CB310" s="67">
        <v>0</v>
      </c>
      <c r="CC310" s="134"/>
      <c r="CD310" s="134"/>
      <c r="CE310" s="57"/>
      <c r="CF310" s="57"/>
      <c r="CG310" s="57"/>
      <c r="CH310" s="57"/>
      <c r="CI310" s="57"/>
      <c r="CJ310" s="57"/>
      <c r="CK310" s="67"/>
      <c r="CL310" s="23"/>
      <c r="CM310" s="23"/>
      <c r="CN310" s="23"/>
      <c r="CO310" s="23"/>
      <c r="CP310" s="23"/>
      <c r="CQ310" s="23"/>
      <c r="CR310" s="57"/>
      <c r="CS310" s="134"/>
      <c r="CT310" s="58"/>
      <c r="CU310" s="57"/>
      <c r="CV310" s="57"/>
      <c r="CW310" s="57"/>
      <c r="CX310" s="57"/>
      <c r="CY310" s="57"/>
      <c r="CZ310" s="57"/>
      <c r="DA310" s="67"/>
      <c r="DB310" s="23"/>
      <c r="DC310" s="23"/>
      <c r="DD310" s="57"/>
      <c r="DE310" s="57"/>
      <c r="DF310" s="57"/>
      <c r="DG310" s="57"/>
      <c r="DH310" s="57"/>
      <c r="DI310" s="57"/>
      <c r="DJ310" s="67"/>
      <c r="DK310" s="23" t="s">
        <v>849</v>
      </c>
      <c r="DL310" s="55">
        <v>0</v>
      </c>
      <c r="DM310" s="55">
        <v>1.2422268650295401E-3</v>
      </c>
      <c r="DN310" s="55">
        <v>4.7838365885627629</v>
      </c>
      <c r="DO310" s="59">
        <v>4.7850788154277923</v>
      </c>
      <c r="DP310" s="23" t="s">
        <v>849</v>
      </c>
      <c r="DQ310" s="57"/>
      <c r="DR310" s="57"/>
      <c r="DS310" s="57"/>
      <c r="DT310" s="23" t="s">
        <v>854</v>
      </c>
      <c r="DU310" s="57"/>
      <c r="DV310" s="23" t="s">
        <v>849</v>
      </c>
      <c r="DW310" s="23" t="s">
        <v>854</v>
      </c>
      <c r="DX310" s="57"/>
      <c r="DY310" s="23" t="s">
        <v>849</v>
      </c>
      <c r="DZ310" s="23" t="s">
        <v>854</v>
      </c>
      <c r="EA310" s="56"/>
      <c r="EB310" s="57"/>
      <c r="EC310" s="57"/>
      <c r="ED310" s="23"/>
      <c r="EE310" s="57"/>
      <c r="EF310" s="57"/>
      <c r="EG310" s="57"/>
      <c r="EH310" s="23">
        <v>566</v>
      </c>
      <c r="EI310" s="23" t="s">
        <v>908</v>
      </c>
      <c r="EJ310" s="23"/>
      <c r="EK310" s="23"/>
    </row>
    <row r="311" spans="2:141" s="127" customFormat="1">
      <c r="B311" s="132" t="s">
        <v>1543</v>
      </c>
      <c r="C311" s="23" t="s">
        <v>1544</v>
      </c>
      <c r="D311" s="23" t="s">
        <v>155</v>
      </c>
      <c r="E311" s="23" t="s">
        <v>846</v>
      </c>
      <c r="F311" s="23" t="s">
        <v>847</v>
      </c>
      <c r="G311" s="23"/>
      <c r="H311" s="23" t="s">
        <v>848</v>
      </c>
      <c r="I311" s="58">
        <v>0.2293</v>
      </c>
      <c r="J311" s="58">
        <v>0.77070000000000005</v>
      </c>
      <c r="K311" s="58">
        <v>0</v>
      </c>
      <c r="L311" s="58">
        <v>0</v>
      </c>
      <c r="M311" s="176"/>
      <c r="N311" s="23" t="s">
        <v>849</v>
      </c>
      <c r="O311" s="23" t="s">
        <v>850</v>
      </c>
      <c r="P311" s="23" t="s">
        <v>851</v>
      </c>
      <c r="Q311" s="56" t="s">
        <v>848</v>
      </c>
      <c r="R311" s="133" t="s">
        <v>848</v>
      </c>
      <c r="S311" s="133" t="s">
        <v>848</v>
      </c>
      <c r="T311" s="133" t="s">
        <v>848</v>
      </c>
      <c r="U311" s="133" t="s">
        <v>848</v>
      </c>
      <c r="V311" s="133" t="s">
        <v>848</v>
      </c>
      <c r="W311" s="55">
        <v>0.36381759303749189</v>
      </c>
      <c r="X311" s="55">
        <v>0.66938541574880595</v>
      </c>
      <c r="Y311" s="55">
        <v>0.6983655992829223</v>
      </c>
      <c r="Z311" s="55">
        <v>0.75405301077985187</v>
      </c>
      <c r="AA311" s="55">
        <v>0.81144513895525883</v>
      </c>
      <c r="AB311" s="55">
        <v>0.86485959488088515</v>
      </c>
      <c r="AC311" s="55">
        <v>0.92111524527064026</v>
      </c>
      <c r="AD311" s="59">
        <f t="shared" si="24"/>
        <v>4.719224004918364</v>
      </c>
      <c r="AE311" s="55">
        <v>3.2754890931374063E-2</v>
      </c>
      <c r="AF311" s="55"/>
      <c r="AG311" s="55"/>
      <c r="AH311" s="55"/>
      <c r="AI311" s="59">
        <f t="shared" si="25"/>
        <v>5.0830415979558561</v>
      </c>
      <c r="AJ311" s="55">
        <v>3.2754890931374063E-2</v>
      </c>
      <c r="AK311" s="55">
        <v>0.39884631058704301</v>
      </c>
      <c r="AL311" s="55">
        <v>0.73383450537168571</v>
      </c>
      <c r="AM311" s="55">
        <v>0.78091702822057552</v>
      </c>
      <c r="AN311" s="55">
        <v>0.8600508009582406</v>
      </c>
      <c r="AO311" s="55">
        <v>0.94402079475790124</v>
      </c>
      <c r="AP311" s="55">
        <v>1.0262854640153758</v>
      </c>
      <c r="AQ311" s="55">
        <v>1.1149020446204352</v>
      </c>
      <c r="AR311" s="59">
        <f t="shared" si="26"/>
        <v>5.4600106379442144</v>
      </c>
      <c r="AS311" s="55">
        <v>3.9645956418817602E-2</v>
      </c>
      <c r="AT311" s="55"/>
      <c r="AU311" s="55"/>
      <c r="AV311" s="55"/>
      <c r="AW311" s="59">
        <f t="shared" si="27"/>
        <v>5.8588569485312574</v>
      </c>
      <c r="AX311" s="55"/>
      <c r="AY311" s="55"/>
      <c r="AZ311" s="55"/>
      <c r="BA311" s="55"/>
      <c r="BB311" s="55"/>
      <c r="BC311" s="55"/>
      <c r="BD311" s="55"/>
      <c r="BE311" s="55"/>
      <c r="BF311" s="59">
        <f t="shared" si="28"/>
        <v>0</v>
      </c>
      <c r="BG311" s="55"/>
      <c r="BH311" s="55"/>
      <c r="BI311" s="55"/>
      <c r="BJ311" s="55"/>
      <c r="BK311" s="59">
        <f t="shared" si="29"/>
        <v>0</v>
      </c>
      <c r="BL311" s="55"/>
      <c r="BM311" s="23" t="s">
        <v>864</v>
      </c>
      <c r="BN311" s="23" t="s">
        <v>1545</v>
      </c>
      <c r="BO311" s="23" t="s">
        <v>566</v>
      </c>
      <c r="BP311" s="23" t="s">
        <v>362</v>
      </c>
      <c r="BQ311" s="23" t="s">
        <v>148</v>
      </c>
      <c r="BR311" s="23"/>
      <c r="BS311" s="57"/>
      <c r="BT311" s="135" t="s">
        <v>1240</v>
      </c>
      <c r="BU311" s="58">
        <v>0.2293</v>
      </c>
      <c r="BV311" s="57">
        <v>0</v>
      </c>
      <c r="BW311" s="57">
        <v>2650</v>
      </c>
      <c r="BX311" s="57">
        <v>0</v>
      </c>
      <c r="BY311" s="57">
        <v>0</v>
      </c>
      <c r="BZ311" s="57">
        <v>0</v>
      </c>
      <c r="CA311" s="57">
        <v>0</v>
      </c>
      <c r="CB311" s="67">
        <v>2650</v>
      </c>
      <c r="CC311" s="134"/>
      <c r="CD311" s="134"/>
      <c r="CE311" s="57"/>
      <c r="CF311" s="57"/>
      <c r="CG311" s="57"/>
      <c r="CH311" s="57"/>
      <c r="CI311" s="57"/>
      <c r="CJ311" s="57"/>
      <c r="CK311" s="67"/>
      <c r="CL311" s="23"/>
      <c r="CM311" s="23"/>
      <c r="CN311" s="23"/>
      <c r="CO311" s="23"/>
      <c r="CP311" s="23"/>
      <c r="CQ311" s="23"/>
      <c r="CR311" s="57"/>
      <c r="CS311" s="134"/>
      <c r="CT311" s="58"/>
      <c r="CU311" s="57"/>
      <c r="CV311" s="57"/>
      <c r="CW311" s="57"/>
      <c r="CX311" s="57"/>
      <c r="CY311" s="57"/>
      <c r="CZ311" s="57"/>
      <c r="DA311" s="67"/>
      <c r="DB311" s="23"/>
      <c r="DC311" s="23"/>
      <c r="DD311" s="57"/>
      <c r="DE311" s="57"/>
      <c r="DF311" s="57"/>
      <c r="DG311" s="57"/>
      <c r="DH311" s="57"/>
      <c r="DI311" s="57"/>
      <c r="DJ311" s="67"/>
      <c r="DK311" s="23" t="s">
        <v>849</v>
      </c>
      <c r="DL311" s="55">
        <v>0</v>
      </c>
      <c r="DM311" s="55">
        <v>0.36381759303749189</v>
      </c>
      <c r="DN311" s="55">
        <v>4.719224004918364</v>
      </c>
      <c r="DO311" s="59">
        <v>5.0830415979558561</v>
      </c>
      <c r="DP311" s="23" t="s">
        <v>849</v>
      </c>
      <c r="DQ311" s="57"/>
      <c r="DR311" s="57"/>
      <c r="DS311" s="57"/>
      <c r="DT311" s="23" t="s">
        <v>854</v>
      </c>
      <c r="DU311" s="57"/>
      <c r="DV311" s="23" t="s">
        <v>849</v>
      </c>
      <c r="DW311" s="23" t="s">
        <v>854</v>
      </c>
      <c r="DX311" s="57"/>
      <c r="DY311" s="23" t="s">
        <v>849</v>
      </c>
      <c r="DZ311" s="23" t="s">
        <v>854</v>
      </c>
      <c r="EA311" s="56"/>
      <c r="EB311" s="57"/>
      <c r="EC311" s="57"/>
      <c r="ED311" s="23"/>
      <c r="EE311" s="57"/>
      <c r="EF311" s="57"/>
      <c r="EG311" s="57"/>
      <c r="EH311" s="23">
        <v>568</v>
      </c>
      <c r="EI311" s="23" t="s">
        <v>360</v>
      </c>
      <c r="EJ311" s="23"/>
      <c r="EK311" s="23" t="s">
        <v>599</v>
      </c>
    </row>
    <row r="312" spans="2:141" s="127" customFormat="1">
      <c r="B312" s="132" t="s">
        <v>1546</v>
      </c>
      <c r="C312" s="23" t="s">
        <v>1547</v>
      </c>
      <c r="D312" s="23" t="s">
        <v>155</v>
      </c>
      <c r="E312" s="23" t="s">
        <v>846</v>
      </c>
      <c r="F312" s="23" t="s">
        <v>847</v>
      </c>
      <c r="G312" s="23"/>
      <c r="H312" s="23" t="s">
        <v>848</v>
      </c>
      <c r="I312" s="58">
        <v>0.59035741300383138</v>
      </c>
      <c r="J312" s="58">
        <v>0.40964258699616868</v>
      </c>
      <c r="K312" s="58">
        <v>0</v>
      </c>
      <c r="L312" s="58">
        <v>0</v>
      </c>
      <c r="M312" s="176"/>
      <c r="N312" s="23" t="s">
        <v>849</v>
      </c>
      <c r="O312" s="23" t="s">
        <v>850</v>
      </c>
      <c r="P312" s="23" t="s">
        <v>983</v>
      </c>
      <c r="Q312" s="56">
        <v>45230</v>
      </c>
      <c r="R312" s="133">
        <v>45236</v>
      </c>
      <c r="S312" s="133">
        <v>45596</v>
      </c>
      <c r="T312" s="133" t="s">
        <v>848</v>
      </c>
      <c r="U312" s="133">
        <v>45639</v>
      </c>
      <c r="V312" s="133" t="s">
        <v>848</v>
      </c>
      <c r="W312" s="55">
        <v>0.76430678343970493</v>
      </c>
      <c r="X312" s="55">
        <v>1.5855270723991077</v>
      </c>
      <c r="Y312" s="55">
        <v>1.6541704346167261</v>
      </c>
      <c r="Z312" s="55">
        <v>1.7860733659368555</v>
      </c>
      <c r="AA312" s="55">
        <v>1.9220141420933154</v>
      </c>
      <c r="AB312" s="55">
        <v>2.0485332802983374</v>
      </c>
      <c r="AC312" s="55">
        <v>2.1817821598972436</v>
      </c>
      <c r="AD312" s="59">
        <f t="shared" si="24"/>
        <v>11.178100455241585</v>
      </c>
      <c r="AE312" s="55">
        <v>0</v>
      </c>
      <c r="AF312" s="55"/>
      <c r="AG312" s="55"/>
      <c r="AH312" s="55"/>
      <c r="AI312" s="59">
        <f t="shared" si="25"/>
        <v>11.942407238681291</v>
      </c>
      <c r="AJ312" s="55">
        <v>0</v>
      </c>
      <c r="AK312" s="55">
        <v>0.83789499618882401</v>
      </c>
      <c r="AL312" s="55">
        <v>1.7381831864768884</v>
      </c>
      <c r="AM312" s="55">
        <v>1.849704311463241</v>
      </c>
      <c r="AN312" s="55">
        <v>2.0371430217558628</v>
      </c>
      <c r="AO312" s="55">
        <v>2.2360369553645212</v>
      </c>
      <c r="AP312" s="55">
        <v>2.4308916043320012</v>
      </c>
      <c r="AQ312" s="55">
        <v>2.6407915876705754</v>
      </c>
      <c r="AR312" s="59">
        <f t="shared" si="26"/>
        <v>12.93275066706309</v>
      </c>
      <c r="AS312" s="55">
        <v>0</v>
      </c>
      <c r="AT312" s="55"/>
      <c r="AU312" s="55"/>
      <c r="AV312" s="55"/>
      <c r="AW312" s="59">
        <f t="shared" si="27"/>
        <v>13.770645663251914</v>
      </c>
      <c r="AX312" s="55"/>
      <c r="AY312" s="55"/>
      <c r="AZ312" s="55"/>
      <c r="BA312" s="55"/>
      <c r="BB312" s="55"/>
      <c r="BC312" s="55"/>
      <c r="BD312" s="55"/>
      <c r="BE312" s="55"/>
      <c r="BF312" s="59">
        <f t="shared" si="28"/>
        <v>0</v>
      </c>
      <c r="BG312" s="55"/>
      <c r="BH312" s="55"/>
      <c r="BI312" s="55"/>
      <c r="BJ312" s="55"/>
      <c r="BK312" s="59">
        <f t="shared" si="29"/>
        <v>0</v>
      </c>
      <c r="BL312" s="55"/>
      <c r="BM312" s="23" t="s">
        <v>864</v>
      </c>
      <c r="BN312" s="23" t="s">
        <v>1548</v>
      </c>
      <c r="BO312" s="23" t="s">
        <v>566</v>
      </c>
      <c r="BP312" s="23" t="s">
        <v>367</v>
      </c>
      <c r="BQ312" s="23" t="s">
        <v>377</v>
      </c>
      <c r="BR312" s="23"/>
      <c r="BS312" s="57"/>
      <c r="BT312" s="135" t="s">
        <v>23</v>
      </c>
      <c r="BU312" s="58">
        <v>0.59035741300383138</v>
      </c>
      <c r="BV312" s="57">
        <v>38</v>
      </c>
      <c r="BW312" s="57">
        <v>42</v>
      </c>
      <c r="BX312" s="57">
        <v>42</v>
      </c>
      <c r="BY312" s="57">
        <v>44</v>
      </c>
      <c r="BZ312" s="57">
        <v>48</v>
      </c>
      <c r="CA312" s="57">
        <v>57</v>
      </c>
      <c r="CB312" s="67">
        <v>271</v>
      </c>
      <c r="CC312" s="134"/>
      <c r="CD312" s="134"/>
      <c r="CE312" s="57"/>
      <c r="CF312" s="57"/>
      <c r="CG312" s="57"/>
      <c r="CH312" s="57"/>
      <c r="CI312" s="57"/>
      <c r="CJ312" s="57"/>
      <c r="CK312" s="67"/>
      <c r="CL312" s="23"/>
      <c r="CM312" s="23"/>
      <c r="CN312" s="23"/>
      <c r="CO312" s="23"/>
      <c r="CP312" s="23"/>
      <c r="CQ312" s="23"/>
      <c r="CR312" s="57"/>
      <c r="CS312" s="134"/>
      <c r="CT312" s="58"/>
      <c r="CU312" s="57"/>
      <c r="CV312" s="57"/>
      <c r="CW312" s="57"/>
      <c r="CX312" s="57"/>
      <c r="CY312" s="57"/>
      <c r="CZ312" s="57"/>
      <c r="DA312" s="67"/>
      <c r="DB312" s="23"/>
      <c r="DC312" s="23"/>
      <c r="DD312" s="57"/>
      <c r="DE312" s="57"/>
      <c r="DF312" s="57"/>
      <c r="DG312" s="57"/>
      <c r="DH312" s="57"/>
      <c r="DI312" s="57"/>
      <c r="DJ312" s="67"/>
      <c r="DK312" s="23" t="s">
        <v>849</v>
      </c>
      <c r="DL312" s="55">
        <v>0</v>
      </c>
      <c r="DM312" s="55">
        <v>0.76430678343970493</v>
      </c>
      <c r="DN312" s="55">
        <v>11.178100455241585</v>
      </c>
      <c r="DO312" s="59">
        <v>11.942407238681291</v>
      </c>
      <c r="DP312" s="23" t="s">
        <v>849</v>
      </c>
      <c r="DQ312" s="57"/>
      <c r="DR312" s="57"/>
      <c r="DS312" s="57"/>
      <c r="DT312" s="23" t="s">
        <v>854</v>
      </c>
      <c r="DU312" s="57"/>
      <c r="DV312" s="23" t="s">
        <v>849</v>
      </c>
      <c r="DW312" s="23" t="s">
        <v>854</v>
      </c>
      <c r="DX312" s="57"/>
      <c r="DY312" s="23" t="s">
        <v>849</v>
      </c>
      <c r="DZ312" s="23" t="s">
        <v>854</v>
      </c>
      <c r="EA312" s="56"/>
      <c r="EB312" s="57"/>
      <c r="EC312" s="57"/>
      <c r="ED312" s="23"/>
      <c r="EE312" s="57"/>
      <c r="EF312" s="57"/>
      <c r="EG312" s="57"/>
      <c r="EH312" s="23">
        <v>563</v>
      </c>
      <c r="EI312" s="23" t="s">
        <v>376</v>
      </c>
      <c r="EJ312" s="23"/>
      <c r="EK312" s="23" t="s">
        <v>591</v>
      </c>
    </row>
    <row r="313" spans="2:141" s="127" customFormat="1">
      <c r="B313" s="132" t="s">
        <v>1549</v>
      </c>
      <c r="C313" s="23" t="s">
        <v>1550</v>
      </c>
      <c r="D313" s="23" t="s">
        <v>159</v>
      </c>
      <c r="E313" s="23" t="s">
        <v>846</v>
      </c>
      <c r="F313" s="23" t="s">
        <v>847</v>
      </c>
      <c r="G313" s="23"/>
      <c r="H313" s="23" t="s">
        <v>848</v>
      </c>
      <c r="I313" s="58">
        <v>0.47158860174480621</v>
      </c>
      <c r="J313" s="58">
        <v>0.52841139825519379</v>
      </c>
      <c r="K313" s="58">
        <v>0</v>
      </c>
      <c r="L313" s="58">
        <v>0</v>
      </c>
      <c r="M313" s="176"/>
      <c r="N313" s="23" t="s">
        <v>849</v>
      </c>
      <c r="O313" s="23" t="s">
        <v>850</v>
      </c>
      <c r="P313" s="23" t="s">
        <v>851</v>
      </c>
      <c r="Q313" s="56" t="s">
        <v>848</v>
      </c>
      <c r="R313" s="133" t="s">
        <v>848</v>
      </c>
      <c r="S313" s="133" t="s">
        <v>848</v>
      </c>
      <c r="T313" s="133" t="s">
        <v>848</v>
      </c>
      <c r="U313" s="133" t="s">
        <v>848</v>
      </c>
      <c r="V313" s="133" t="s">
        <v>848</v>
      </c>
      <c r="W313" s="55">
        <v>5.6741322762923021</v>
      </c>
      <c r="X313" s="55">
        <v>10.45595218127707</v>
      </c>
      <c r="Y313" s="55">
        <v>10.908629228174462</v>
      </c>
      <c r="Z313" s="55">
        <v>11.778479239859646</v>
      </c>
      <c r="AA313" s="55">
        <v>12.674957313127038</v>
      </c>
      <c r="AB313" s="55">
        <v>13.509303242702625</v>
      </c>
      <c r="AC313" s="55">
        <v>14.388029274915212</v>
      </c>
      <c r="AD313" s="59">
        <f t="shared" si="24"/>
        <v>73.71535048005606</v>
      </c>
      <c r="AE313" s="55">
        <v>0.69330457070582741</v>
      </c>
      <c r="AF313" s="55"/>
      <c r="AG313" s="55"/>
      <c r="AH313" s="55"/>
      <c r="AI313" s="59">
        <f t="shared" si="25"/>
        <v>79.389482756348357</v>
      </c>
      <c r="AJ313" s="55">
        <v>0.69330457070582741</v>
      </c>
      <c r="AK313" s="55">
        <v>6.2204433416413378</v>
      </c>
      <c r="AL313" s="55">
        <v>11.462661594672101</v>
      </c>
      <c r="AM313" s="55">
        <v>12.198101291892234</v>
      </c>
      <c r="AN313" s="55">
        <v>13.434188789770401</v>
      </c>
      <c r="AO313" s="55">
        <v>14.745819158724915</v>
      </c>
      <c r="AP313" s="55">
        <v>16.030811971128088</v>
      </c>
      <c r="AQ313" s="55">
        <v>17.41502308101354</v>
      </c>
      <c r="AR313" s="59">
        <f t="shared" si="26"/>
        <v>85.28660588720129</v>
      </c>
      <c r="AS313" s="55">
        <v>0.83916392372542759</v>
      </c>
      <c r="AT313" s="55"/>
      <c r="AU313" s="55"/>
      <c r="AV313" s="55"/>
      <c r="AW313" s="59">
        <f t="shared" si="27"/>
        <v>91.507049228842632</v>
      </c>
      <c r="AX313" s="55"/>
      <c r="AY313" s="55"/>
      <c r="AZ313" s="55"/>
      <c r="BA313" s="55"/>
      <c r="BB313" s="55"/>
      <c r="BC313" s="55"/>
      <c r="BD313" s="55"/>
      <c r="BE313" s="55"/>
      <c r="BF313" s="59">
        <f t="shared" si="28"/>
        <v>0</v>
      </c>
      <c r="BG313" s="55"/>
      <c r="BH313" s="55"/>
      <c r="BI313" s="55"/>
      <c r="BJ313" s="55"/>
      <c r="BK313" s="59">
        <f t="shared" si="29"/>
        <v>0</v>
      </c>
      <c r="BL313" s="55"/>
      <c r="BM313" s="23" t="s">
        <v>864</v>
      </c>
      <c r="BN313" s="23" t="s">
        <v>1551</v>
      </c>
      <c r="BO313" s="23">
        <v>0</v>
      </c>
      <c r="BP313" s="23" t="s">
        <v>907</v>
      </c>
      <c r="BQ313" s="23" t="s">
        <v>351</v>
      </c>
      <c r="BR313" s="23"/>
      <c r="BS313" s="57"/>
      <c r="BT313" s="135" t="s">
        <v>23</v>
      </c>
      <c r="BU313" s="58">
        <v>0.47158860174480621</v>
      </c>
      <c r="BV313" s="57">
        <v>20</v>
      </c>
      <c r="BW313" s="57">
        <v>8</v>
      </c>
      <c r="BX313" s="57">
        <v>7</v>
      </c>
      <c r="BY313" s="57">
        <v>7</v>
      </c>
      <c r="BZ313" s="57">
        <v>4</v>
      </c>
      <c r="CA313" s="57">
        <v>10</v>
      </c>
      <c r="CB313" s="67">
        <v>56</v>
      </c>
      <c r="CC313" s="134"/>
      <c r="CD313" s="134"/>
      <c r="CE313" s="57"/>
      <c r="CF313" s="57"/>
      <c r="CG313" s="57"/>
      <c r="CH313" s="57"/>
      <c r="CI313" s="57"/>
      <c r="CJ313" s="57"/>
      <c r="CK313" s="67"/>
      <c r="CL313" s="23"/>
      <c r="CM313" s="23"/>
      <c r="CN313" s="23"/>
      <c r="CO313" s="23"/>
      <c r="CP313" s="23"/>
      <c r="CQ313" s="23"/>
      <c r="CR313" s="57"/>
      <c r="CS313" s="134"/>
      <c r="CT313" s="58"/>
      <c r="CU313" s="57"/>
      <c r="CV313" s="57"/>
      <c r="CW313" s="57"/>
      <c r="CX313" s="57"/>
      <c r="CY313" s="57"/>
      <c r="CZ313" s="57"/>
      <c r="DA313" s="67"/>
      <c r="DB313" s="23"/>
      <c r="DC313" s="23"/>
      <c r="DD313" s="57"/>
      <c r="DE313" s="57"/>
      <c r="DF313" s="57"/>
      <c r="DG313" s="57"/>
      <c r="DH313" s="57"/>
      <c r="DI313" s="57"/>
      <c r="DJ313" s="67"/>
      <c r="DK313" s="23" t="s">
        <v>849</v>
      </c>
      <c r="DL313" s="55">
        <v>0</v>
      </c>
      <c r="DM313" s="55">
        <v>5.6741322762923021</v>
      </c>
      <c r="DN313" s="55">
        <v>73.71535048005606</v>
      </c>
      <c r="DO313" s="59">
        <v>79.389482756348357</v>
      </c>
      <c r="DP313" s="23" t="s">
        <v>849</v>
      </c>
      <c r="DQ313" s="57"/>
      <c r="DR313" s="57"/>
      <c r="DS313" s="57"/>
      <c r="DT313" s="23" t="s">
        <v>854</v>
      </c>
      <c r="DU313" s="57"/>
      <c r="DV313" s="23" t="s">
        <v>849</v>
      </c>
      <c r="DW313" s="23" t="s">
        <v>854</v>
      </c>
      <c r="DX313" s="57"/>
      <c r="DY313" s="23" t="s">
        <v>849</v>
      </c>
      <c r="DZ313" s="23" t="s">
        <v>854</v>
      </c>
      <c r="EA313" s="56"/>
      <c r="EB313" s="57"/>
      <c r="EC313" s="57"/>
      <c r="ED313" s="23"/>
      <c r="EE313" s="57"/>
      <c r="EF313" s="57"/>
      <c r="EG313" s="57"/>
      <c r="EH313" s="23">
        <v>727</v>
      </c>
      <c r="EI313" s="23" t="s">
        <v>908</v>
      </c>
      <c r="EJ313" s="23"/>
      <c r="EK313" s="23"/>
    </row>
    <row r="314" spans="2:141" s="127" customFormat="1">
      <c r="B314" s="132" t="s">
        <v>1552</v>
      </c>
      <c r="C314" s="23" t="s">
        <v>1553</v>
      </c>
      <c r="D314" s="23" t="s">
        <v>155</v>
      </c>
      <c r="E314" s="23" t="s">
        <v>846</v>
      </c>
      <c r="F314" s="23" t="s">
        <v>847</v>
      </c>
      <c r="G314" s="23"/>
      <c r="H314" s="23" t="s">
        <v>848</v>
      </c>
      <c r="I314" s="58">
        <v>0.23849608383999299</v>
      </c>
      <c r="J314" s="58">
        <v>0.76150391616000701</v>
      </c>
      <c r="K314" s="58">
        <v>0</v>
      </c>
      <c r="L314" s="58">
        <v>0</v>
      </c>
      <c r="M314" s="176"/>
      <c r="N314" s="23" t="s">
        <v>849</v>
      </c>
      <c r="O314" s="23" t="s">
        <v>850</v>
      </c>
      <c r="P314" s="23" t="s">
        <v>851</v>
      </c>
      <c r="Q314" s="56" t="s">
        <v>848</v>
      </c>
      <c r="R314" s="133" t="s">
        <v>848</v>
      </c>
      <c r="S314" s="133" t="s">
        <v>848</v>
      </c>
      <c r="T314" s="133" t="s">
        <v>848</v>
      </c>
      <c r="U314" s="133" t="s">
        <v>848</v>
      </c>
      <c r="V314" s="133" t="s">
        <v>848</v>
      </c>
      <c r="W314" s="55">
        <v>0</v>
      </c>
      <c r="X314" s="55">
        <v>4.288190403081023</v>
      </c>
      <c r="Y314" s="55">
        <v>4.4738421098358039</v>
      </c>
      <c r="Z314" s="55">
        <v>4.8305846051685197</v>
      </c>
      <c r="AA314" s="55">
        <v>5.1982477891338705</v>
      </c>
      <c r="AB314" s="55">
        <v>5.5404293662897413</v>
      </c>
      <c r="AC314" s="55">
        <v>5.900812091166669</v>
      </c>
      <c r="AD314" s="59">
        <f t="shared" si="24"/>
        <v>30.23210636467563</v>
      </c>
      <c r="AE314" s="55">
        <v>0</v>
      </c>
      <c r="AF314" s="55"/>
      <c r="AG314" s="55"/>
      <c r="AH314" s="55"/>
      <c r="AI314" s="59">
        <f t="shared" si="25"/>
        <v>30.23210636467563</v>
      </c>
      <c r="AJ314" s="55">
        <v>0</v>
      </c>
      <c r="AK314" s="55">
        <v>0</v>
      </c>
      <c r="AL314" s="55">
        <v>4.7010616146519864</v>
      </c>
      <c r="AM314" s="55">
        <v>5.0026798123051233</v>
      </c>
      <c r="AN314" s="55">
        <v>5.5096234606570205</v>
      </c>
      <c r="AO314" s="55">
        <v>6.0475487172981079</v>
      </c>
      <c r="AP314" s="55">
        <v>6.5745493912340853</v>
      </c>
      <c r="AQ314" s="55">
        <v>7.1422414286821683</v>
      </c>
      <c r="AR314" s="59">
        <f t="shared" si="26"/>
        <v>34.977704424828495</v>
      </c>
      <c r="AS314" s="55">
        <v>0</v>
      </c>
      <c r="AT314" s="55"/>
      <c r="AU314" s="55"/>
      <c r="AV314" s="55"/>
      <c r="AW314" s="59">
        <f t="shared" si="27"/>
        <v>34.977704424828495</v>
      </c>
      <c r="AX314" s="55"/>
      <c r="AY314" s="55"/>
      <c r="AZ314" s="55"/>
      <c r="BA314" s="55"/>
      <c r="BB314" s="55"/>
      <c r="BC314" s="55"/>
      <c r="BD314" s="55"/>
      <c r="BE314" s="55"/>
      <c r="BF314" s="59">
        <f t="shared" si="28"/>
        <v>0</v>
      </c>
      <c r="BG314" s="55"/>
      <c r="BH314" s="55"/>
      <c r="BI314" s="55"/>
      <c r="BJ314" s="55"/>
      <c r="BK314" s="59">
        <f t="shared" si="29"/>
        <v>0</v>
      </c>
      <c r="BL314" s="55"/>
      <c r="BM314" s="23" t="s">
        <v>864</v>
      </c>
      <c r="BN314" s="23" t="s">
        <v>1554</v>
      </c>
      <c r="BO314" s="23" t="s">
        <v>571</v>
      </c>
      <c r="BP314" s="23" t="s">
        <v>403</v>
      </c>
      <c r="BQ314" s="23" t="s">
        <v>425</v>
      </c>
      <c r="BR314" s="23"/>
      <c r="BS314" s="57"/>
      <c r="BT314" s="135" t="s">
        <v>23</v>
      </c>
      <c r="BU314" s="58">
        <v>0.23849608383999299</v>
      </c>
      <c r="BV314" s="57">
        <v>53</v>
      </c>
      <c r="BW314" s="57">
        <v>58</v>
      </c>
      <c r="BX314" s="57">
        <v>60</v>
      </c>
      <c r="BY314" s="57">
        <v>64</v>
      </c>
      <c r="BZ314" s="57">
        <v>68</v>
      </c>
      <c r="CA314" s="57">
        <v>72</v>
      </c>
      <c r="CB314" s="67">
        <v>375</v>
      </c>
      <c r="CC314" s="134"/>
      <c r="CD314" s="134"/>
      <c r="CE314" s="57"/>
      <c r="CF314" s="57"/>
      <c r="CG314" s="57"/>
      <c r="CH314" s="57"/>
      <c r="CI314" s="57"/>
      <c r="CJ314" s="57"/>
      <c r="CK314" s="67"/>
      <c r="CL314" s="23"/>
      <c r="CM314" s="23"/>
      <c r="CN314" s="23"/>
      <c r="CO314" s="23"/>
      <c r="CP314" s="23"/>
      <c r="CQ314" s="23"/>
      <c r="CR314" s="57"/>
      <c r="CS314" s="134"/>
      <c r="CT314" s="58"/>
      <c r="CU314" s="57"/>
      <c r="CV314" s="57"/>
      <c r="CW314" s="57"/>
      <c r="CX314" s="57"/>
      <c r="CY314" s="57"/>
      <c r="CZ314" s="57"/>
      <c r="DA314" s="67"/>
      <c r="DB314" s="23"/>
      <c r="DC314" s="23"/>
      <c r="DD314" s="57"/>
      <c r="DE314" s="57"/>
      <c r="DF314" s="57"/>
      <c r="DG314" s="57"/>
      <c r="DH314" s="57"/>
      <c r="DI314" s="57"/>
      <c r="DJ314" s="67"/>
      <c r="DK314" s="23" t="s">
        <v>849</v>
      </c>
      <c r="DL314" s="55">
        <v>0</v>
      </c>
      <c r="DM314" s="55">
        <v>0</v>
      </c>
      <c r="DN314" s="55">
        <v>0</v>
      </c>
      <c r="DO314" s="59">
        <v>0</v>
      </c>
      <c r="DP314" s="23" t="s">
        <v>849</v>
      </c>
      <c r="DQ314" s="57"/>
      <c r="DR314" s="57"/>
      <c r="DS314" s="57"/>
      <c r="DT314" s="23" t="s">
        <v>854</v>
      </c>
      <c r="DU314" s="57"/>
      <c r="DV314" s="23" t="s">
        <v>849</v>
      </c>
      <c r="DW314" s="23" t="s">
        <v>854</v>
      </c>
      <c r="DX314" s="57"/>
      <c r="DY314" s="23" t="s">
        <v>849</v>
      </c>
      <c r="DZ314" s="23" t="s">
        <v>854</v>
      </c>
      <c r="EA314" s="56"/>
      <c r="EB314" s="57"/>
      <c r="EC314" s="57"/>
      <c r="ED314" s="23"/>
      <c r="EE314" s="57"/>
      <c r="EF314" s="57"/>
      <c r="EG314" s="57"/>
      <c r="EH314" s="23">
        <v>627</v>
      </c>
      <c r="EI314" s="23" t="s">
        <v>424</v>
      </c>
      <c r="EJ314" s="23"/>
      <c r="EK314" s="23" t="s">
        <v>603</v>
      </c>
    </row>
    <row r="315" spans="2:141" s="127" customFormat="1">
      <c r="B315" s="132" t="s">
        <v>1555</v>
      </c>
      <c r="C315" s="23" t="s">
        <v>1553</v>
      </c>
      <c r="D315" s="23" t="s">
        <v>159</v>
      </c>
      <c r="E315" s="23" t="s">
        <v>846</v>
      </c>
      <c r="F315" s="23" t="s">
        <v>847</v>
      </c>
      <c r="G315" s="23"/>
      <c r="H315" s="23" t="s">
        <v>848</v>
      </c>
      <c r="I315" s="58">
        <v>0.15138458002480454</v>
      </c>
      <c r="J315" s="58">
        <v>0.84861541997519552</v>
      </c>
      <c r="K315" s="58">
        <v>0</v>
      </c>
      <c r="L315" s="58">
        <v>0</v>
      </c>
      <c r="M315" s="176"/>
      <c r="N315" s="23" t="s">
        <v>849</v>
      </c>
      <c r="O315" s="23" t="s">
        <v>850</v>
      </c>
      <c r="P315" s="23" t="s">
        <v>851</v>
      </c>
      <c r="Q315" s="56" t="s">
        <v>848</v>
      </c>
      <c r="R315" s="133" t="s">
        <v>848</v>
      </c>
      <c r="S315" s="133" t="s">
        <v>848</v>
      </c>
      <c r="T315" s="133" t="s">
        <v>848</v>
      </c>
      <c r="U315" s="133" t="s">
        <v>848</v>
      </c>
      <c r="V315" s="133" t="s">
        <v>848</v>
      </c>
      <c r="W315" s="55">
        <v>0</v>
      </c>
      <c r="X315" s="55">
        <v>12.43690795716884</v>
      </c>
      <c r="Y315" s="55">
        <v>12.975347945127758</v>
      </c>
      <c r="Z315" s="55">
        <v>14.009997333754708</v>
      </c>
      <c r="AA315" s="55">
        <v>15.076319662849823</v>
      </c>
      <c r="AB315" s="55">
        <v>16.068738464185881</v>
      </c>
      <c r="AC315" s="55">
        <v>17.113945499635559</v>
      </c>
      <c r="AD315" s="59">
        <f t="shared" si="24"/>
        <v>87.681256862722577</v>
      </c>
      <c r="AE315" s="55">
        <v>0</v>
      </c>
      <c r="AF315" s="55"/>
      <c r="AG315" s="55"/>
      <c r="AH315" s="55"/>
      <c r="AI315" s="59">
        <f t="shared" si="25"/>
        <v>87.681256862722577</v>
      </c>
      <c r="AJ315" s="55">
        <v>0</v>
      </c>
      <c r="AK315" s="55">
        <v>0</v>
      </c>
      <c r="AL315" s="55">
        <v>13.63434575115847</v>
      </c>
      <c r="AM315" s="55">
        <v>14.509119818961999</v>
      </c>
      <c r="AN315" s="55">
        <v>15.979393034790736</v>
      </c>
      <c r="AO315" s="55">
        <v>17.539521265075205</v>
      </c>
      <c r="AP315" s="55">
        <v>19.06796526103177</v>
      </c>
      <c r="AQ315" s="55">
        <v>20.714425178643321</v>
      </c>
      <c r="AR315" s="59">
        <f t="shared" si="26"/>
        <v>101.44477030966151</v>
      </c>
      <c r="AS315" s="55">
        <v>0</v>
      </c>
      <c r="AT315" s="55"/>
      <c r="AU315" s="55"/>
      <c r="AV315" s="55"/>
      <c r="AW315" s="59">
        <f t="shared" si="27"/>
        <v>101.44477030966151</v>
      </c>
      <c r="AX315" s="55"/>
      <c r="AY315" s="55"/>
      <c r="AZ315" s="55"/>
      <c r="BA315" s="55"/>
      <c r="BB315" s="55"/>
      <c r="BC315" s="55"/>
      <c r="BD315" s="55"/>
      <c r="BE315" s="55"/>
      <c r="BF315" s="59">
        <f t="shared" si="28"/>
        <v>0</v>
      </c>
      <c r="BG315" s="55"/>
      <c r="BH315" s="55"/>
      <c r="BI315" s="55"/>
      <c r="BJ315" s="55"/>
      <c r="BK315" s="59">
        <f t="shared" si="29"/>
        <v>0</v>
      </c>
      <c r="BL315" s="55"/>
      <c r="BM315" s="23" t="s">
        <v>864</v>
      </c>
      <c r="BN315" s="23" t="s">
        <v>1556</v>
      </c>
      <c r="BO315" s="23" t="s">
        <v>580</v>
      </c>
      <c r="BP315" s="23" t="s">
        <v>454</v>
      </c>
      <c r="BQ315" s="23" t="s">
        <v>148</v>
      </c>
      <c r="BR315" s="23"/>
      <c r="BS315" s="57"/>
      <c r="BT315" s="135" t="s">
        <v>23</v>
      </c>
      <c r="BU315" s="58">
        <v>0.15138458002480454</v>
      </c>
      <c r="BV315" s="57">
        <v>29</v>
      </c>
      <c r="BW315" s="57">
        <v>33</v>
      </c>
      <c r="BX315" s="57">
        <v>43</v>
      </c>
      <c r="BY315" s="57">
        <v>38</v>
      </c>
      <c r="BZ315" s="57">
        <v>41</v>
      </c>
      <c r="CA315" s="57">
        <v>45</v>
      </c>
      <c r="CB315" s="67">
        <v>229</v>
      </c>
      <c r="CC315" s="134"/>
      <c r="CD315" s="134"/>
      <c r="CE315" s="57"/>
      <c r="CF315" s="57"/>
      <c r="CG315" s="57"/>
      <c r="CH315" s="57"/>
      <c r="CI315" s="57"/>
      <c r="CJ315" s="57"/>
      <c r="CK315" s="67"/>
      <c r="CL315" s="23"/>
      <c r="CM315" s="23"/>
      <c r="CN315" s="23"/>
      <c r="CO315" s="23"/>
      <c r="CP315" s="23"/>
      <c r="CQ315" s="23"/>
      <c r="CR315" s="57"/>
      <c r="CS315" s="134"/>
      <c r="CT315" s="58"/>
      <c r="CU315" s="57"/>
      <c r="CV315" s="57"/>
      <c r="CW315" s="57"/>
      <c r="CX315" s="57"/>
      <c r="CY315" s="57"/>
      <c r="CZ315" s="57"/>
      <c r="DA315" s="67"/>
      <c r="DB315" s="23"/>
      <c r="DC315" s="23"/>
      <c r="DD315" s="57"/>
      <c r="DE315" s="57"/>
      <c r="DF315" s="57"/>
      <c r="DG315" s="57"/>
      <c r="DH315" s="57"/>
      <c r="DI315" s="57"/>
      <c r="DJ315" s="67"/>
      <c r="DK315" s="23" t="s">
        <v>849</v>
      </c>
      <c r="DL315" s="55">
        <v>0</v>
      </c>
      <c r="DM315" s="55">
        <v>0</v>
      </c>
      <c r="DN315" s="55">
        <v>0</v>
      </c>
      <c r="DO315" s="59">
        <v>0</v>
      </c>
      <c r="DP315" s="23" t="s">
        <v>849</v>
      </c>
      <c r="DQ315" s="57"/>
      <c r="DR315" s="57"/>
      <c r="DS315" s="57"/>
      <c r="DT315" s="23" t="s">
        <v>854</v>
      </c>
      <c r="DU315" s="57"/>
      <c r="DV315" s="23" t="s">
        <v>849</v>
      </c>
      <c r="DW315" s="23" t="s">
        <v>854</v>
      </c>
      <c r="DX315" s="57"/>
      <c r="DY315" s="23" t="s">
        <v>849</v>
      </c>
      <c r="DZ315" s="23" t="s">
        <v>854</v>
      </c>
      <c r="EA315" s="56"/>
      <c r="EB315" s="57"/>
      <c r="EC315" s="57"/>
      <c r="ED315" s="23"/>
      <c r="EE315" s="57"/>
      <c r="EF315" s="57"/>
      <c r="EG315" s="57"/>
      <c r="EH315" s="23">
        <v>693</v>
      </c>
      <c r="EI315" s="23" t="s">
        <v>453</v>
      </c>
      <c r="EJ315" s="23"/>
      <c r="EK315" s="23" t="s">
        <v>613</v>
      </c>
    </row>
    <row r="316" spans="2:141" s="127" customFormat="1">
      <c r="B316" s="132" t="s">
        <v>1557</v>
      </c>
      <c r="C316" s="23" t="s">
        <v>1558</v>
      </c>
      <c r="D316" s="23" t="s">
        <v>159</v>
      </c>
      <c r="E316" s="23" t="s">
        <v>846</v>
      </c>
      <c r="F316" s="23" t="s">
        <v>847</v>
      </c>
      <c r="G316" s="23"/>
      <c r="H316" s="23" t="s">
        <v>848</v>
      </c>
      <c r="I316" s="58">
        <v>0.56583022913835213</v>
      </c>
      <c r="J316" s="58">
        <v>0.43416977086164782</v>
      </c>
      <c r="K316" s="58">
        <v>0</v>
      </c>
      <c r="L316" s="58">
        <v>0</v>
      </c>
      <c r="M316" s="176"/>
      <c r="N316" s="23" t="s">
        <v>849</v>
      </c>
      <c r="O316" s="23" t="s">
        <v>850</v>
      </c>
      <c r="P316" s="23" t="s">
        <v>851</v>
      </c>
      <c r="Q316" s="56" t="s">
        <v>848</v>
      </c>
      <c r="R316" s="133" t="s">
        <v>848</v>
      </c>
      <c r="S316" s="133" t="s">
        <v>848</v>
      </c>
      <c r="T316" s="133" t="s">
        <v>848</v>
      </c>
      <c r="U316" s="133" t="s">
        <v>848</v>
      </c>
      <c r="V316" s="133" t="s">
        <v>848</v>
      </c>
      <c r="W316" s="55">
        <v>0</v>
      </c>
      <c r="X316" s="55">
        <v>3.5527582854170765</v>
      </c>
      <c r="Y316" s="55">
        <v>3.70657040133921</v>
      </c>
      <c r="Z316" s="55">
        <v>4.0021309378170304</v>
      </c>
      <c r="AA316" s="55">
        <v>4.3067392458196823</v>
      </c>
      <c r="AB316" s="55">
        <v>4.5902360869310632</v>
      </c>
      <c r="AC316" s="55">
        <v>4.8888125472504962</v>
      </c>
      <c r="AD316" s="59">
        <f t="shared" si="24"/>
        <v>25.047247504574557</v>
      </c>
      <c r="AE316" s="55">
        <v>0</v>
      </c>
      <c r="AF316" s="55"/>
      <c r="AG316" s="55"/>
      <c r="AH316" s="55"/>
      <c r="AI316" s="59">
        <f t="shared" si="25"/>
        <v>25.047247504574557</v>
      </c>
      <c r="AJ316" s="55">
        <v>0</v>
      </c>
      <c r="AK316" s="55">
        <v>0</v>
      </c>
      <c r="AL316" s="55">
        <v>3.8948213656070383</v>
      </c>
      <c r="AM316" s="55">
        <v>4.1447115174004008</v>
      </c>
      <c r="AN316" s="55">
        <v>4.5647134477316005</v>
      </c>
      <c r="AO316" s="55">
        <v>5.0103835866073414</v>
      </c>
      <c r="AP316" s="55">
        <v>5.4470027277259803</v>
      </c>
      <c r="AQ316" s="55">
        <v>5.9173345926916499</v>
      </c>
      <c r="AR316" s="59">
        <f t="shared" si="26"/>
        <v>28.97896723776401</v>
      </c>
      <c r="AS316" s="55">
        <v>0</v>
      </c>
      <c r="AT316" s="55"/>
      <c r="AU316" s="55"/>
      <c r="AV316" s="55"/>
      <c r="AW316" s="59">
        <f t="shared" si="27"/>
        <v>28.97896723776401</v>
      </c>
      <c r="AX316" s="55"/>
      <c r="AY316" s="55"/>
      <c r="AZ316" s="55"/>
      <c r="BA316" s="55"/>
      <c r="BB316" s="55"/>
      <c r="BC316" s="55"/>
      <c r="BD316" s="55"/>
      <c r="BE316" s="55"/>
      <c r="BF316" s="59">
        <f t="shared" si="28"/>
        <v>0</v>
      </c>
      <c r="BG316" s="55"/>
      <c r="BH316" s="55"/>
      <c r="BI316" s="55"/>
      <c r="BJ316" s="55"/>
      <c r="BK316" s="59">
        <f t="shared" si="29"/>
        <v>0</v>
      </c>
      <c r="BL316" s="55"/>
      <c r="BM316" s="23" t="s">
        <v>864</v>
      </c>
      <c r="BN316" s="23" t="s">
        <v>1559</v>
      </c>
      <c r="BO316" s="23" t="s">
        <v>474</v>
      </c>
      <c r="BP316" s="23" t="s">
        <v>475</v>
      </c>
      <c r="BQ316" s="23" t="s">
        <v>148</v>
      </c>
      <c r="BR316" s="23"/>
      <c r="BS316" s="57"/>
      <c r="BT316" s="135" t="s">
        <v>1240</v>
      </c>
      <c r="BU316" s="58">
        <v>0.56583022913835213</v>
      </c>
      <c r="BV316" s="57">
        <v>1400</v>
      </c>
      <c r="BW316" s="57">
        <v>873</v>
      </c>
      <c r="BX316" s="57">
        <v>669</v>
      </c>
      <c r="BY316" s="57">
        <v>36</v>
      </c>
      <c r="BZ316" s="57">
        <v>2778</v>
      </c>
      <c r="CA316" s="57">
        <v>192</v>
      </c>
      <c r="CB316" s="67">
        <v>5948</v>
      </c>
      <c r="CC316" s="134"/>
      <c r="CD316" s="134"/>
      <c r="CE316" s="57"/>
      <c r="CF316" s="57"/>
      <c r="CG316" s="57"/>
      <c r="CH316" s="57"/>
      <c r="CI316" s="57"/>
      <c r="CJ316" s="57"/>
      <c r="CK316" s="67"/>
      <c r="CL316" s="23"/>
      <c r="CM316" s="23"/>
      <c r="CN316" s="23"/>
      <c r="CO316" s="23"/>
      <c r="CP316" s="23"/>
      <c r="CQ316" s="23"/>
      <c r="CR316" s="57"/>
      <c r="CS316" s="134"/>
      <c r="CT316" s="58"/>
      <c r="CU316" s="57"/>
      <c r="CV316" s="57"/>
      <c r="CW316" s="57"/>
      <c r="CX316" s="57"/>
      <c r="CY316" s="57"/>
      <c r="CZ316" s="57"/>
      <c r="DA316" s="67"/>
      <c r="DB316" s="23"/>
      <c r="DC316" s="23"/>
      <c r="DD316" s="57"/>
      <c r="DE316" s="57"/>
      <c r="DF316" s="57"/>
      <c r="DG316" s="57"/>
      <c r="DH316" s="57"/>
      <c r="DI316" s="57"/>
      <c r="DJ316" s="67"/>
      <c r="DK316" s="23" t="s">
        <v>849</v>
      </c>
      <c r="DL316" s="55">
        <v>0</v>
      </c>
      <c r="DM316" s="55">
        <v>0</v>
      </c>
      <c r="DN316" s="55">
        <v>0</v>
      </c>
      <c r="DO316" s="59">
        <v>0</v>
      </c>
      <c r="DP316" s="23" t="s">
        <v>849</v>
      </c>
      <c r="DQ316" s="57"/>
      <c r="DR316" s="57"/>
      <c r="DS316" s="57"/>
      <c r="DT316" s="23" t="s">
        <v>854</v>
      </c>
      <c r="DU316" s="57"/>
      <c r="DV316" s="23" t="s">
        <v>849</v>
      </c>
      <c r="DW316" s="23" t="s">
        <v>854</v>
      </c>
      <c r="DX316" s="57"/>
      <c r="DY316" s="23" t="s">
        <v>849</v>
      </c>
      <c r="DZ316" s="23" t="s">
        <v>854</v>
      </c>
      <c r="EA316" s="56"/>
      <c r="EB316" s="57"/>
      <c r="EC316" s="57"/>
      <c r="ED316" s="23"/>
      <c r="EE316" s="57"/>
      <c r="EF316" s="57"/>
      <c r="EG316" s="57"/>
      <c r="EH316" s="23">
        <v>723</v>
      </c>
      <c r="EI316" s="23" t="s">
        <v>473</v>
      </c>
      <c r="EJ316" s="23"/>
      <c r="EK316" s="23" t="s">
        <v>614</v>
      </c>
    </row>
    <row r="317" spans="2:141" s="127" customFormat="1">
      <c r="B317" s="132" t="s">
        <v>1560</v>
      </c>
      <c r="C317" s="23" t="s">
        <v>1561</v>
      </c>
      <c r="D317" s="23" t="s">
        <v>159</v>
      </c>
      <c r="E317" s="23" t="s">
        <v>846</v>
      </c>
      <c r="F317" s="23" t="s">
        <v>847</v>
      </c>
      <c r="G317" s="23"/>
      <c r="H317" s="23" t="s">
        <v>848</v>
      </c>
      <c r="I317" s="58">
        <v>0.69319941925719919</v>
      </c>
      <c r="J317" s="58">
        <v>0.3068005807428007</v>
      </c>
      <c r="K317" s="58">
        <v>0</v>
      </c>
      <c r="L317" s="58">
        <v>0</v>
      </c>
      <c r="M317" s="176"/>
      <c r="N317" s="23" t="s">
        <v>849</v>
      </c>
      <c r="O317" s="23" t="s">
        <v>850</v>
      </c>
      <c r="P317" s="23" t="s">
        <v>851</v>
      </c>
      <c r="Q317" s="56" t="s">
        <v>848</v>
      </c>
      <c r="R317" s="133" t="s">
        <v>848</v>
      </c>
      <c r="S317" s="133" t="s">
        <v>848</v>
      </c>
      <c r="T317" s="133" t="s">
        <v>848</v>
      </c>
      <c r="U317" s="133" t="s">
        <v>848</v>
      </c>
      <c r="V317" s="133" t="s">
        <v>848</v>
      </c>
      <c r="W317" s="55">
        <v>0</v>
      </c>
      <c r="X317" s="55">
        <v>1.03706750757362</v>
      </c>
      <c r="Y317" s="55">
        <v>1.0819660159660263</v>
      </c>
      <c r="Z317" s="55">
        <v>1.1682415811122187</v>
      </c>
      <c r="AA317" s="55">
        <v>1.2571582349873762</v>
      </c>
      <c r="AB317" s="55">
        <v>1.3399123484949487</v>
      </c>
      <c r="AC317" s="55">
        <v>1.4270682765507963</v>
      </c>
      <c r="AD317" s="59">
        <f t="shared" si="24"/>
        <v>7.3114139646849861</v>
      </c>
      <c r="AE317" s="55">
        <v>0</v>
      </c>
      <c r="AF317" s="55"/>
      <c r="AG317" s="55"/>
      <c r="AH317" s="55"/>
      <c r="AI317" s="59">
        <f t="shared" si="25"/>
        <v>7.3114139646849861</v>
      </c>
      <c r="AJ317" s="55">
        <v>0</v>
      </c>
      <c r="AK317" s="55">
        <v>0</v>
      </c>
      <c r="AL317" s="55">
        <v>1.13691739250997</v>
      </c>
      <c r="AM317" s="55">
        <v>1.2098615491533518</v>
      </c>
      <c r="AN317" s="55">
        <v>1.3324621653710558</v>
      </c>
      <c r="AO317" s="55">
        <v>1.4625554571159494</v>
      </c>
      <c r="AP317" s="55">
        <v>1.5900067183789108</v>
      </c>
      <c r="AQ317" s="55">
        <v>1.7272988885033231</v>
      </c>
      <c r="AR317" s="59">
        <f t="shared" si="26"/>
        <v>8.459102171032562</v>
      </c>
      <c r="AS317" s="55">
        <v>0</v>
      </c>
      <c r="AT317" s="55"/>
      <c r="AU317" s="55"/>
      <c r="AV317" s="55"/>
      <c r="AW317" s="59">
        <f t="shared" si="27"/>
        <v>8.459102171032562</v>
      </c>
      <c r="AX317" s="55"/>
      <c r="AY317" s="55"/>
      <c r="AZ317" s="55"/>
      <c r="BA317" s="55"/>
      <c r="BB317" s="55"/>
      <c r="BC317" s="55"/>
      <c r="BD317" s="55"/>
      <c r="BE317" s="55"/>
      <c r="BF317" s="59">
        <f t="shared" si="28"/>
        <v>0</v>
      </c>
      <c r="BG317" s="55"/>
      <c r="BH317" s="55"/>
      <c r="BI317" s="55"/>
      <c r="BJ317" s="55"/>
      <c r="BK317" s="59">
        <f t="shared" si="29"/>
        <v>0</v>
      </c>
      <c r="BL317" s="55"/>
      <c r="BM317" s="23" t="s">
        <v>864</v>
      </c>
      <c r="BN317" s="23" t="s">
        <v>1562</v>
      </c>
      <c r="BO317" s="23" t="s">
        <v>582</v>
      </c>
      <c r="BP317" s="23" t="s">
        <v>462</v>
      </c>
      <c r="BQ317" s="23" t="s">
        <v>358</v>
      </c>
      <c r="BR317" s="23"/>
      <c r="BS317" s="57"/>
      <c r="BT317" s="135" t="s">
        <v>23</v>
      </c>
      <c r="BU317" s="58">
        <v>0.69319941925719919</v>
      </c>
      <c r="BV317" s="57">
        <v>4</v>
      </c>
      <c r="BW317" s="57">
        <v>3</v>
      </c>
      <c r="BX317" s="57">
        <v>6</v>
      </c>
      <c r="BY317" s="57">
        <v>10</v>
      </c>
      <c r="BZ317" s="57">
        <v>6</v>
      </c>
      <c r="CA317" s="57">
        <v>6</v>
      </c>
      <c r="CB317" s="67">
        <v>35</v>
      </c>
      <c r="CC317" s="134"/>
      <c r="CD317" s="134"/>
      <c r="CE317" s="57"/>
      <c r="CF317" s="57"/>
      <c r="CG317" s="57"/>
      <c r="CH317" s="57"/>
      <c r="CI317" s="57"/>
      <c r="CJ317" s="57"/>
      <c r="CK317" s="67"/>
      <c r="CL317" s="23"/>
      <c r="CM317" s="23"/>
      <c r="CN317" s="23"/>
      <c r="CO317" s="23"/>
      <c r="CP317" s="23"/>
      <c r="CQ317" s="23"/>
      <c r="CR317" s="57"/>
      <c r="CS317" s="134"/>
      <c r="CT317" s="58"/>
      <c r="CU317" s="57"/>
      <c r="CV317" s="57"/>
      <c r="CW317" s="57"/>
      <c r="CX317" s="57"/>
      <c r="CY317" s="57"/>
      <c r="CZ317" s="57"/>
      <c r="DA317" s="67"/>
      <c r="DB317" s="23"/>
      <c r="DC317" s="23"/>
      <c r="DD317" s="57"/>
      <c r="DE317" s="57"/>
      <c r="DF317" s="57"/>
      <c r="DG317" s="57"/>
      <c r="DH317" s="57"/>
      <c r="DI317" s="57"/>
      <c r="DJ317" s="67"/>
      <c r="DK317" s="23" t="s">
        <v>849</v>
      </c>
      <c r="DL317" s="55">
        <v>0</v>
      </c>
      <c r="DM317" s="55">
        <v>0</v>
      </c>
      <c r="DN317" s="55">
        <v>0</v>
      </c>
      <c r="DO317" s="59">
        <v>0</v>
      </c>
      <c r="DP317" s="23" t="s">
        <v>849</v>
      </c>
      <c r="DQ317" s="57"/>
      <c r="DR317" s="57"/>
      <c r="DS317" s="57"/>
      <c r="DT317" s="23" t="s">
        <v>854</v>
      </c>
      <c r="DU317" s="57"/>
      <c r="DV317" s="23" t="s">
        <v>849</v>
      </c>
      <c r="DW317" s="23" t="s">
        <v>854</v>
      </c>
      <c r="DX317" s="57"/>
      <c r="DY317" s="23" t="s">
        <v>849</v>
      </c>
      <c r="DZ317" s="23" t="s">
        <v>854</v>
      </c>
      <c r="EA317" s="56"/>
      <c r="EB317" s="57"/>
      <c r="EC317" s="57"/>
      <c r="ED317" s="23"/>
      <c r="EE317" s="57"/>
      <c r="EF317" s="57"/>
      <c r="EG317" s="57"/>
      <c r="EH317" s="23">
        <v>733</v>
      </c>
      <c r="EI317" s="23" t="s">
        <v>463</v>
      </c>
      <c r="EJ317" s="23"/>
      <c r="EK317" s="23" t="s">
        <v>464</v>
      </c>
    </row>
    <row r="318" spans="2:141" s="127" customFormat="1">
      <c r="B318" s="132" t="s">
        <v>1563</v>
      </c>
      <c r="C318" s="23" t="s">
        <v>1564</v>
      </c>
      <c r="D318" s="23" t="s">
        <v>159</v>
      </c>
      <c r="E318" s="23" t="s">
        <v>846</v>
      </c>
      <c r="F318" s="23" t="s">
        <v>847</v>
      </c>
      <c r="G318" s="23"/>
      <c r="H318" s="23" t="s">
        <v>848</v>
      </c>
      <c r="I318" s="58">
        <v>0.15877157039658649</v>
      </c>
      <c r="J318" s="58">
        <v>0.84122842960341349</v>
      </c>
      <c r="K318" s="58">
        <v>0</v>
      </c>
      <c r="L318" s="58">
        <v>0</v>
      </c>
      <c r="M318" s="176"/>
      <c r="N318" s="23" t="s">
        <v>849</v>
      </c>
      <c r="O318" s="23" t="s">
        <v>850</v>
      </c>
      <c r="P318" s="23" t="s">
        <v>851</v>
      </c>
      <c r="Q318" s="56" t="s">
        <v>848</v>
      </c>
      <c r="R318" s="133" t="s">
        <v>848</v>
      </c>
      <c r="S318" s="133" t="s">
        <v>848</v>
      </c>
      <c r="T318" s="133" t="s">
        <v>848</v>
      </c>
      <c r="U318" s="133" t="s">
        <v>848</v>
      </c>
      <c r="V318" s="133" t="s">
        <v>848</v>
      </c>
      <c r="W318" s="55">
        <v>0</v>
      </c>
      <c r="X318" s="55">
        <v>28.326220055005848</v>
      </c>
      <c r="Y318" s="55">
        <v>29.552567442786238</v>
      </c>
      <c r="Z318" s="55">
        <v>31.90907810950149</v>
      </c>
      <c r="AA318" s="55">
        <v>34.337726857850889</v>
      </c>
      <c r="AB318" s="55">
        <v>36.598053415720621</v>
      </c>
      <c r="AC318" s="55">
        <v>38.978610109647263</v>
      </c>
      <c r="AD318" s="59">
        <f t="shared" si="24"/>
        <v>199.70225599051236</v>
      </c>
      <c r="AE318" s="55">
        <v>0</v>
      </c>
      <c r="AF318" s="55"/>
      <c r="AG318" s="55"/>
      <c r="AH318" s="55"/>
      <c r="AI318" s="59">
        <f t="shared" si="25"/>
        <v>199.70225599051236</v>
      </c>
      <c r="AJ318" s="55">
        <v>0</v>
      </c>
      <c r="AK318" s="55">
        <v>0</v>
      </c>
      <c r="AL318" s="55">
        <v>31.053496526902514</v>
      </c>
      <c r="AM318" s="55">
        <v>33.045876210691397</v>
      </c>
      <c r="AN318" s="55">
        <v>36.394560851276836</v>
      </c>
      <c r="AO318" s="55">
        <v>39.947898683900377</v>
      </c>
      <c r="AP318" s="55">
        <v>43.429072712068823</v>
      </c>
      <c r="AQ318" s="55">
        <v>47.179039029953245</v>
      </c>
      <c r="AR318" s="59">
        <f t="shared" si="26"/>
        <v>231.0499440147932</v>
      </c>
      <c r="AS318" s="55">
        <v>0</v>
      </c>
      <c r="AT318" s="55"/>
      <c r="AU318" s="55"/>
      <c r="AV318" s="55"/>
      <c r="AW318" s="59">
        <f t="shared" si="27"/>
        <v>231.0499440147932</v>
      </c>
      <c r="AX318" s="55"/>
      <c r="AY318" s="55"/>
      <c r="AZ318" s="55"/>
      <c r="BA318" s="55"/>
      <c r="BB318" s="55"/>
      <c r="BC318" s="55"/>
      <c r="BD318" s="55"/>
      <c r="BE318" s="55"/>
      <c r="BF318" s="59">
        <f t="shared" si="28"/>
        <v>0</v>
      </c>
      <c r="BG318" s="55"/>
      <c r="BH318" s="55"/>
      <c r="BI318" s="55"/>
      <c r="BJ318" s="55"/>
      <c r="BK318" s="59">
        <f t="shared" si="29"/>
        <v>0</v>
      </c>
      <c r="BL318" s="55"/>
      <c r="BM318" s="23" t="s">
        <v>864</v>
      </c>
      <c r="BN318" s="23" t="s">
        <v>1565</v>
      </c>
      <c r="BO318" s="23" t="s">
        <v>580</v>
      </c>
      <c r="BP318" s="23" t="s">
        <v>456</v>
      </c>
      <c r="BQ318" s="23" t="s">
        <v>311</v>
      </c>
      <c r="BR318" s="23"/>
      <c r="BS318" s="57"/>
      <c r="BT318" s="135" t="s">
        <v>1240</v>
      </c>
      <c r="BU318" s="58">
        <v>0.15877157039658649</v>
      </c>
      <c r="BV318" s="57">
        <v>15539</v>
      </c>
      <c r="BW318" s="57">
        <v>14132.9</v>
      </c>
      <c r="BX318" s="57">
        <v>9727</v>
      </c>
      <c r="BY318" s="57">
        <v>10303</v>
      </c>
      <c r="BZ318" s="57">
        <v>10835</v>
      </c>
      <c r="CA318" s="57">
        <v>11393</v>
      </c>
      <c r="CB318" s="67">
        <v>71929.899999999994</v>
      </c>
      <c r="CC318" s="134"/>
      <c r="CD318" s="134"/>
      <c r="CE318" s="57"/>
      <c r="CF318" s="57"/>
      <c r="CG318" s="57"/>
      <c r="CH318" s="57"/>
      <c r="CI318" s="57"/>
      <c r="CJ318" s="57"/>
      <c r="CK318" s="67"/>
      <c r="CL318" s="23"/>
      <c r="CM318" s="23"/>
      <c r="CN318" s="23"/>
      <c r="CO318" s="23"/>
      <c r="CP318" s="23"/>
      <c r="CQ318" s="23"/>
      <c r="CR318" s="57"/>
      <c r="CS318" s="134"/>
      <c r="CT318" s="58"/>
      <c r="CU318" s="57"/>
      <c r="CV318" s="57"/>
      <c r="CW318" s="57"/>
      <c r="CX318" s="57"/>
      <c r="CY318" s="57"/>
      <c r="CZ318" s="57"/>
      <c r="DA318" s="67"/>
      <c r="DB318" s="23"/>
      <c r="DC318" s="23"/>
      <c r="DD318" s="57"/>
      <c r="DE318" s="57"/>
      <c r="DF318" s="57"/>
      <c r="DG318" s="57"/>
      <c r="DH318" s="57"/>
      <c r="DI318" s="57"/>
      <c r="DJ318" s="67"/>
      <c r="DK318" s="23" t="s">
        <v>849</v>
      </c>
      <c r="DL318" s="55">
        <v>0</v>
      </c>
      <c r="DM318" s="55">
        <v>0</v>
      </c>
      <c r="DN318" s="55">
        <v>0</v>
      </c>
      <c r="DO318" s="59">
        <v>0</v>
      </c>
      <c r="DP318" s="23" t="s">
        <v>849</v>
      </c>
      <c r="DQ318" s="57"/>
      <c r="DR318" s="57"/>
      <c r="DS318" s="57"/>
      <c r="DT318" s="23" t="s">
        <v>854</v>
      </c>
      <c r="DU318" s="57"/>
      <c r="DV318" s="23" t="s">
        <v>849</v>
      </c>
      <c r="DW318" s="23" t="s">
        <v>854</v>
      </c>
      <c r="DX318" s="57"/>
      <c r="DY318" s="23" t="s">
        <v>849</v>
      </c>
      <c r="DZ318" s="23" t="s">
        <v>854</v>
      </c>
      <c r="EA318" s="56"/>
      <c r="EB318" s="57"/>
      <c r="EC318" s="57"/>
      <c r="ED318" s="23"/>
      <c r="EE318" s="57"/>
      <c r="EF318" s="57"/>
      <c r="EG318" s="57"/>
      <c r="EH318" s="23">
        <v>687</v>
      </c>
      <c r="EI318" s="23" t="s">
        <v>458</v>
      </c>
      <c r="EJ318" s="23"/>
      <c r="EK318" s="23" t="s">
        <v>593</v>
      </c>
    </row>
    <row r="319" spans="2:141" s="127" customFormat="1">
      <c r="B319" s="132" t="s">
        <v>1566</v>
      </c>
      <c r="C319" s="23" t="s">
        <v>1567</v>
      </c>
      <c r="D319" s="23" t="s">
        <v>193</v>
      </c>
      <c r="E319" s="23" t="s">
        <v>846</v>
      </c>
      <c r="F319" s="23" t="s">
        <v>847</v>
      </c>
      <c r="G319" s="23"/>
      <c r="H319" s="23" t="s">
        <v>848</v>
      </c>
      <c r="I319" s="58">
        <v>0</v>
      </c>
      <c r="J319" s="58">
        <v>1</v>
      </c>
      <c r="K319" s="58">
        <v>0</v>
      </c>
      <c r="L319" s="58">
        <v>0</v>
      </c>
      <c r="M319" s="176"/>
      <c r="N319" s="23" t="s">
        <v>849</v>
      </c>
      <c r="O319" s="23" t="s">
        <v>850</v>
      </c>
      <c r="P319" s="23" t="s">
        <v>851</v>
      </c>
      <c r="Q319" s="56" t="s">
        <v>848</v>
      </c>
      <c r="R319" s="133" t="s">
        <v>848</v>
      </c>
      <c r="S319" s="133" t="s">
        <v>848</v>
      </c>
      <c r="T319" s="133" t="s">
        <v>848</v>
      </c>
      <c r="U319" s="133" t="s">
        <v>848</v>
      </c>
      <c r="V319" s="133" t="s">
        <v>848</v>
      </c>
      <c r="W319" s="55">
        <v>0</v>
      </c>
      <c r="X319" s="55">
        <v>2.2654563060000008</v>
      </c>
      <c r="Y319" s="55">
        <v>2.3635363328302215</v>
      </c>
      <c r="Z319" s="55">
        <v>2.5520038353667243</v>
      </c>
      <c r="AA319" s="55">
        <v>2.7462407512461806</v>
      </c>
      <c r="AB319" s="55">
        <v>2.9270157026587444</v>
      </c>
      <c r="AC319" s="55">
        <v>3.1174063429762313</v>
      </c>
      <c r="AD319" s="59">
        <f t="shared" si="24"/>
        <v>15.971659271078103</v>
      </c>
      <c r="AE319" s="55">
        <v>0</v>
      </c>
      <c r="AF319" s="55"/>
      <c r="AG319" s="55"/>
      <c r="AH319" s="55"/>
      <c r="AI319" s="59">
        <f t="shared" si="25"/>
        <v>15.971659271078103</v>
      </c>
      <c r="AJ319" s="55">
        <v>0</v>
      </c>
      <c r="AK319" s="55">
        <v>0</v>
      </c>
      <c r="AL319" s="55">
        <v>2.4835766789077112</v>
      </c>
      <c r="AM319" s="55">
        <v>2.6429219466427241</v>
      </c>
      <c r="AN319" s="55">
        <v>2.910740904523021</v>
      </c>
      <c r="AO319" s="55">
        <v>3.1949274844702718</v>
      </c>
      <c r="AP319" s="55">
        <v>3.4733425938312532</v>
      </c>
      <c r="AQ319" s="55">
        <v>3.773255000980599</v>
      </c>
      <c r="AR319" s="59">
        <f t="shared" si="26"/>
        <v>18.478764609355579</v>
      </c>
      <c r="AS319" s="55">
        <v>0</v>
      </c>
      <c r="AT319" s="55"/>
      <c r="AU319" s="55"/>
      <c r="AV319" s="55"/>
      <c r="AW319" s="59">
        <f t="shared" si="27"/>
        <v>18.478764609355579</v>
      </c>
      <c r="AX319" s="55"/>
      <c r="AY319" s="55"/>
      <c r="AZ319" s="55"/>
      <c r="BA319" s="55"/>
      <c r="BB319" s="55"/>
      <c r="BC319" s="55"/>
      <c r="BD319" s="55"/>
      <c r="BE319" s="55"/>
      <c r="BF319" s="59">
        <f t="shared" si="28"/>
        <v>0</v>
      </c>
      <c r="BG319" s="55"/>
      <c r="BH319" s="55"/>
      <c r="BI319" s="55"/>
      <c r="BJ319" s="55"/>
      <c r="BK319" s="59">
        <f t="shared" si="29"/>
        <v>0</v>
      </c>
      <c r="BL319" s="55"/>
      <c r="BM319" s="23" t="s">
        <v>1164</v>
      </c>
      <c r="BN319" s="23" t="s">
        <v>1568</v>
      </c>
      <c r="BO319" s="23" t="s">
        <v>532</v>
      </c>
      <c r="BP319" s="23" t="s">
        <v>533</v>
      </c>
      <c r="BQ319" s="23" t="s">
        <v>311</v>
      </c>
      <c r="BR319" s="23"/>
      <c r="BS319" s="57"/>
      <c r="BT319" s="135" t="s">
        <v>23</v>
      </c>
      <c r="BU319" s="58" t="s">
        <v>1165</v>
      </c>
      <c r="BV319" s="57">
        <v>12</v>
      </c>
      <c r="BW319" s="57">
        <v>0</v>
      </c>
      <c r="BX319" s="57">
        <v>0</v>
      </c>
      <c r="BY319" s="57">
        <v>0</v>
      </c>
      <c r="BZ319" s="57">
        <v>0</v>
      </c>
      <c r="CA319" s="57">
        <v>0</v>
      </c>
      <c r="CB319" s="67">
        <v>12</v>
      </c>
      <c r="CC319" s="134"/>
      <c r="CD319" s="134"/>
      <c r="CE319" s="57"/>
      <c r="CF319" s="57"/>
      <c r="CG319" s="57"/>
      <c r="CH319" s="57"/>
      <c r="CI319" s="57"/>
      <c r="CJ319" s="57"/>
      <c r="CK319" s="67"/>
      <c r="CL319" s="23"/>
      <c r="CM319" s="23"/>
      <c r="CN319" s="23"/>
      <c r="CO319" s="23"/>
      <c r="CP319" s="23"/>
      <c r="CQ319" s="23"/>
      <c r="CR319" s="57"/>
      <c r="CS319" s="134"/>
      <c r="CT319" s="58"/>
      <c r="CU319" s="57"/>
      <c r="CV319" s="57"/>
      <c r="CW319" s="57"/>
      <c r="CX319" s="57"/>
      <c r="CY319" s="57"/>
      <c r="CZ319" s="57"/>
      <c r="DA319" s="67"/>
      <c r="DB319" s="23"/>
      <c r="DC319" s="23"/>
      <c r="DD319" s="57"/>
      <c r="DE319" s="57"/>
      <c r="DF319" s="57"/>
      <c r="DG319" s="57"/>
      <c r="DH319" s="57"/>
      <c r="DI319" s="57"/>
      <c r="DJ319" s="67"/>
      <c r="DK319" s="23" t="s">
        <v>849</v>
      </c>
      <c r="DL319" s="55">
        <v>0</v>
      </c>
      <c r="DM319" s="55">
        <v>0</v>
      </c>
      <c r="DN319" s="55">
        <v>0</v>
      </c>
      <c r="DO319" s="59">
        <v>0</v>
      </c>
      <c r="DP319" s="23" t="s">
        <v>849</v>
      </c>
      <c r="DQ319" s="57"/>
      <c r="DR319" s="57"/>
      <c r="DS319" s="57"/>
      <c r="DT319" s="23" t="s">
        <v>854</v>
      </c>
      <c r="DU319" s="57"/>
      <c r="DV319" s="23" t="s">
        <v>849</v>
      </c>
      <c r="DW319" s="23" t="s">
        <v>854</v>
      </c>
      <c r="DX319" s="57"/>
      <c r="DY319" s="23" t="s">
        <v>849</v>
      </c>
      <c r="DZ319" s="23" t="s">
        <v>854</v>
      </c>
      <c r="EA319" s="56"/>
      <c r="EB319" s="57"/>
      <c r="EC319" s="57"/>
      <c r="ED319" s="23"/>
      <c r="EE319" s="57"/>
      <c r="EF319" s="57"/>
      <c r="EG319" s="57"/>
      <c r="EH319" s="23">
        <v>944</v>
      </c>
      <c r="EI319" s="23" t="s">
        <v>543</v>
      </c>
      <c r="EJ319" s="23"/>
      <c r="EK319" s="23" t="s">
        <v>635</v>
      </c>
    </row>
    <row r="320" spans="2:141" s="127" customFormat="1">
      <c r="B320" s="132" t="s">
        <v>1569</v>
      </c>
      <c r="C320" s="23" t="s">
        <v>1570</v>
      </c>
      <c r="D320" s="23" t="s">
        <v>159</v>
      </c>
      <c r="E320" s="23" t="s">
        <v>846</v>
      </c>
      <c r="F320" s="23" t="s">
        <v>847</v>
      </c>
      <c r="G320" s="23"/>
      <c r="H320" s="23" t="s">
        <v>848</v>
      </c>
      <c r="I320" s="58">
        <v>0.99261176503264448</v>
      </c>
      <c r="J320" s="58">
        <v>7.3882349673555468E-3</v>
      </c>
      <c r="K320" s="58">
        <v>0</v>
      </c>
      <c r="L320" s="58">
        <v>0</v>
      </c>
      <c r="M320" s="176"/>
      <c r="N320" s="23" t="s">
        <v>849</v>
      </c>
      <c r="O320" s="23" t="s">
        <v>850</v>
      </c>
      <c r="P320" s="23" t="s">
        <v>851</v>
      </c>
      <c r="Q320" s="56" t="s">
        <v>848</v>
      </c>
      <c r="R320" s="133" t="s">
        <v>848</v>
      </c>
      <c r="S320" s="133" t="s">
        <v>848</v>
      </c>
      <c r="T320" s="133" t="s">
        <v>848</v>
      </c>
      <c r="U320" s="133" t="s">
        <v>848</v>
      </c>
      <c r="V320" s="133" t="s">
        <v>848</v>
      </c>
      <c r="W320" s="55">
        <v>0</v>
      </c>
      <c r="X320" s="55">
        <v>6.8177362048545067</v>
      </c>
      <c r="Y320" s="55">
        <v>7.1129013546402273</v>
      </c>
      <c r="Z320" s="55">
        <v>7.6800814463853406</v>
      </c>
      <c r="AA320" s="55">
        <v>8.2646241940002021</v>
      </c>
      <c r="AB320" s="55">
        <v>8.8086540779189804</v>
      </c>
      <c r="AC320" s="55">
        <v>9.3816217216206752</v>
      </c>
      <c r="AD320" s="59">
        <f t="shared" si="24"/>
        <v>48.065618999419932</v>
      </c>
      <c r="AE320" s="55">
        <v>0</v>
      </c>
      <c r="AF320" s="55"/>
      <c r="AG320" s="55"/>
      <c r="AH320" s="55"/>
      <c r="AI320" s="59">
        <f t="shared" si="25"/>
        <v>48.065618999419932</v>
      </c>
      <c r="AJ320" s="55">
        <v>0</v>
      </c>
      <c r="AK320" s="55">
        <v>0</v>
      </c>
      <c r="AL320" s="55">
        <v>7.4741545870809736</v>
      </c>
      <c r="AM320" s="55">
        <v>7.9536932998921603</v>
      </c>
      <c r="AN320" s="55">
        <v>8.759676183186361</v>
      </c>
      <c r="AO320" s="55">
        <v>9.6149163085018259</v>
      </c>
      <c r="AP320" s="55">
        <v>10.452787586814127</v>
      </c>
      <c r="AQ320" s="55">
        <v>11.355353516287922</v>
      </c>
      <c r="AR320" s="59">
        <f t="shared" si="26"/>
        <v>55.610581481763361</v>
      </c>
      <c r="AS320" s="55">
        <v>0</v>
      </c>
      <c r="AT320" s="55"/>
      <c r="AU320" s="55"/>
      <c r="AV320" s="55"/>
      <c r="AW320" s="59">
        <f t="shared" si="27"/>
        <v>55.610581481763361</v>
      </c>
      <c r="AX320" s="55"/>
      <c r="AY320" s="55"/>
      <c r="AZ320" s="55"/>
      <c r="BA320" s="55"/>
      <c r="BB320" s="55"/>
      <c r="BC320" s="55"/>
      <c r="BD320" s="55"/>
      <c r="BE320" s="55"/>
      <c r="BF320" s="59">
        <f t="shared" si="28"/>
        <v>0</v>
      </c>
      <c r="BG320" s="55"/>
      <c r="BH320" s="55"/>
      <c r="BI320" s="55"/>
      <c r="BJ320" s="55"/>
      <c r="BK320" s="59">
        <f t="shared" si="29"/>
        <v>0</v>
      </c>
      <c r="BL320" s="55"/>
      <c r="BM320" s="23" t="s">
        <v>864</v>
      </c>
      <c r="BN320" s="23" t="s">
        <v>1571</v>
      </c>
      <c r="BO320" s="23" t="s">
        <v>582</v>
      </c>
      <c r="BP320" s="23" t="s">
        <v>462</v>
      </c>
      <c r="BQ320" s="23" t="s">
        <v>358</v>
      </c>
      <c r="BR320" s="23"/>
      <c r="BS320" s="57"/>
      <c r="BT320" s="135" t="s">
        <v>23</v>
      </c>
      <c r="BU320" s="58">
        <v>0.99261176503264448</v>
      </c>
      <c r="BV320" s="57">
        <v>12</v>
      </c>
      <c r="BW320" s="57">
        <v>3</v>
      </c>
      <c r="BX320" s="57">
        <v>8</v>
      </c>
      <c r="BY320" s="57">
        <v>7</v>
      </c>
      <c r="BZ320" s="57">
        <v>4</v>
      </c>
      <c r="CA320" s="57">
        <v>5</v>
      </c>
      <c r="CB320" s="67">
        <v>39</v>
      </c>
      <c r="CC320" s="134"/>
      <c r="CD320" s="134"/>
      <c r="CE320" s="57"/>
      <c r="CF320" s="57"/>
      <c r="CG320" s="57"/>
      <c r="CH320" s="57"/>
      <c r="CI320" s="57"/>
      <c r="CJ320" s="57"/>
      <c r="CK320" s="67"/>
      <c r="CL320" s="23"/>
      <c r="CM320" s="23"/>
      <c r="CN320" s="23"/>
      <c r="CO320" s="23"/>
      <c r="CP320" s="23"/>
      <c r="CQ320" s="23"/>
      <c r="CR320" s="57"/>
      <c r="CS320" s="134"/>
      <c r="CT320" s="58"/>
      <c r="CU320" s="57"/>
      <c r="CV320" s="57"/>
      <c r="CW320" s="57"/>
      <c r="CX320" s="57"/>
      <c r="CY320" s="57"/>
      <c r="CZ320" s="57"/>
      <c r="DA320" s="67"/>
      <c r="DB320" s="23"/>
      <c r="DC320" s="23"/>
      <c r="DD320" s="57"/>
      <c r="DE320" s="57"/>
      <c r="DF320" s="57"/>
      <c r="DG320" s="57"/>
      <c r="DH320" s="57"/>
      <c r="DI320" s="57"/>
      <c r="DJ320" s="67"/>
      <c r="DK320" s="23" t="s">
        <v>849</v>
      </c>
      <c r="DL320" s="55">
        <v>0</v>
      </c>
      <c r="DM320" s="55">
        <v>0</v>
      </c>
      <c r="DN320" s="55">
        <v>0</v>
      </c>
      <c r="DO320" s="59">
        <v>0</v>
      </c>
      <c r="DP320" s="23" t="s">
        <v>849</v>
      </c>
      <c r="DQ320" s="57"/>
      <c r="DR320" s="57"/>
      <c r="DS320" s="57"/>
      <c r="DT320" s="23" t="s">
        <v>854</v>
      </c>
      <c r="DU320" s="57"/>
      <c r="DV320" s="23" t="s">
        <v>849</v>
      </c>
      <c r="DW320" s="23" t="s">
        <v>854</v>
      </c>
      <c r="DX320" s="57"/>
      <c r="DY320" s="23" t="s">
        <v>849</v>
      </c>
      <c r="DZ320" s="23" t="s">
        <v>854</v>
      </c>
      <c r="EA320" s="56"/>
      <c r="EB320" s="57"/>
      <c r="EC320" s="57"/>
      <c r="ED320" s="23"/>
      <c r="EE320" s="57"/>
      <c r="EF320" s="57"/>
      <c r="EG320" s="57"/>
      <c r="EH320" s="23">
        <v>757</v>
      </c>
      <c r="EI320" s="23" t="s">
        <v>463</v>
      </c>
      <c r="EJ320" s="23"/>
      <c r="EK320" s="23" t="s">
        <v>464</v>
      </c>
    </row>
    <row r="321" spans="2:141" s="127" customFormat="1">
      <c r="B321" s="132" t="s">
        <v>1572</v>
      </c>
      <c r="C321" s="23" t="s">
        <v>1573</v>
      </c>
      <c r="D321" s="23" t="s">
        <v>159</v>
      </c>
      <c r="E321" s="23" t="s">
        <v>846</v>
      </c>
      <c r="F321" s="23" t="s">
        <v>847</v>
      </c>
      <c r="G321" s="23"/>
      <c r="H321" s="23" t="s">
        <v>848</v>
      </c>
      <c r="I321" s="58">
        <v>0.94768861549686045</v>
      </c>
      <c r="J321" s="58">
        <v>5.2311384503139532E-2</v>
      </c>
      <c r="K321" s="58">
        <v>0</v>
      </c>
      <c r="L321" s="58">
        <v>0</v>
      </c>
      <c r="M321" s="176"/>
      <c r="N321" s="23" t="s">
        <v>849</v>
      </c>
      <c r="O321" s="23" t="s">
        <v>850</v>
      </c>
      <c r="P321" s="23" t="s">
        <v>851</v>
      </c>
      <c r="Q321" s="56" t="s">
        <v>848</v>
      </c>
      <c r="R321" s="133" t="s">
        <v>848</v>
      </c>
      <c r="S321" s="133" t="s">
        <v>848</v>
      </c>
      <c r="T321" s="133" t="s">
        <v>848</v>
      </c>
      <c r="U321" s="133" t="s">
        <v>848</v>
      </c>
      <c r="V321" s="133" t="s">
        <v>848</v>
      </c>
      <c r="W321" s="55">
        <v>0</v>
      </c>
      <c r="X321" s="55">
        <v>3.913913161750513</v>
      </c>
      <c r="Y321" s="55">
        <v>4.0833610151030397</v>
      </c>
      <c r="Z321" s="55">
        <v>4.4089666940941683</v>
      </c>
      <c r="AA321" s="55">
        <v>4.7445398938707406</v>
      </c>
      <c r="AB321" s="55">
        <v>5.056855545147946</v>
      </c>
      <c r="AC321" s="55">
        <v>5.3857837310675549</v>
      </c>
      <c r="AD321" s="59">
        <f t="shared" si="24"/>
        <v>27.593420041033966</v>
      </c>
      <c r="AE321" s="55">
        <v>0</v>
      </c>
      <c r="AF321" s="55"/>
      <c r="AG321" s="55"/>
      <c r="AH321" s="55"/>
      <c r="AI321" s="59">
        <f t="shared" si="25"/>
        <v>27.593420041033966</v>
      </c>
      <c r="AJ321" s="55">
        <v>0</v>
      </c>
      <c r="AK321" s="55">
        <v>0</v>
      </c>
      <c r="AL321" s="55">
        <v>4.2907485904932372</v>
      </c>
      <c r="AM321" s="55">
        <v>4.5660412717067169</v>
      </c>
      <c r="AN321" s="55">
        <v>5.0287384075719359</v>
      </c>
      <c r="AO321" s="55">
        <v>5.5197130481785823</v>
      </c>
      <c r="AP321" s="55">
        <v>6.0007166138055741</v>
      </c>
      <c r="AQ321" s="55">
        <v>6.5188599629424511</v>
      </c>
      <c r="AR321" s="59">
        <f t="shared" si="26"/>
        <v>31.924817894698492</v>
      </c>
      <c r="AS321" s="55">
        <v>0</v>
      </c>
      <c r="AT321" s="55"/>
      <c r="AU321" s="55"/>
      <c r="AV321" s="55"/>
      <c r="AW321" s="59">
        <f t="shared" si="27"/>
        <v>31.924817894698492</v>
      </c>
      <c r="AX321" s="55"/>
      <c r="AY321" s="55"/>
      <c r="AZ321" s="55"/>
      <c r="BA321" s="55"/>
      <c r="BB321" s="55"/>
      <c r="BC321" s="55"/>
      <c r="BD321" s="55"/>
      <c r="BE321" s="55"/>
      <c r="BF321" s="59">
        <f t="shared" si="28"/>
        <v>0</v>
      </c>
      <c r="BG321" s="55"/>
      <c r="BH321" s="55"/>
      <c r="BI321" s="55"/>
      <c r="BJ321" s="55"/>
      <c r="BK321" s="59">
        <f t="shared" si="29"/>
        <v>0</v>
      </c>
      <c r="BL321" s="55"/>
      <c r="BM321" s="23" t="s">
        <v>864</v>
      </c>
      <c r="BN321" s="23" t="s">
        <v>1574</v>
      </c>
      <c r="BO321" s="23" t="s">
        <v>580</v>
      </c>
      <c r="BP321" s="23" t="s">
        <v>450</v>
      </c>
      <c r="BQ321" s="23" t="s">
        <v>358</v>
      </c>
      <c r="BR321" s="23"/>
      <c r="BS321" s="57"/>
      <c r="BT321" s="135" t="s">
        <v>23</v>
      </c>
      <c r="BU321" s="58">
        <v>0.94768861549686045</v>
      </c>
      <c r="BV321" s="57">
        <v>2</v>
      </c>
      <c r="BW321" s="57">
        <v>3</v>
      </c>
      <c r="BX321" s="57">
        <v>3</v>
      </c>
      <c r="BY321" s="57">
        <v>2</v>
      </c>
      <c r="BZ321" s="57">
        <v>2</v>
      </c>
      <c r="CA321" s="57">
        <v>2</v>
      </c>
      <c r="CB321" s="67">
        <v>14</v>
      </c>
      <c r="CC321" s="134"/>
      <c r="CD321" s="134"/>
      <c r="CE321" s="57"/>
      <c r="CF321" s="57"/>
      <c r="CG321" s="57"/>
      <c r="CH321" s="57"/>
      <c r="CI321" s="57"/>
      <c r="CJ321" s="57"/>
      <c r="CK321" s="67"/>
      <c r="CL321" s="23"/>
      <c r="CM321" s="23"/>
      <c r="CN321" s="23"/>
      <c r="CO321" s="23"/>
      <c r="CP321" s="23"/>
      <c r="CQ321" s="23"/>
      <c r="CR321" s="57"/>
      <c r="CS321" s="134"/>
      <c r="CT321" s="58"/>
      <c r="CU321" s="57"/>
      <c r="CV321" s="57"/>
      <c r="CW321" s="57"/>
      <c r="CX321" s="57"/>
      <c r="CY321" s="57"/>
      <c r="CZ321" s="57"/>
      <c r="DA321" s="67"/>
      <c r="DB321" s="23"/>
      <c r="DC321" s="23"/>
      <c r="DD321" s="57"/>
      <c r="DE321" s="57"/>
      <c r="DF321" s="57"/>
      <c r="DG321" s="57"/>
      <c r="DH321" s="57"/>
      <c r="DI321" s="57"/>
      <c r="DJ321" s="67"/>
      <c r="DK321" s="23" t="s">
        <v>849</v>
      </c>
      <c r="DL321" s="55">
        <v>0</v>
      </c>
      <c r="DM321" s="55">
        <v>0</v>
      </c>
      <c r="DN321" s="55">
        <v>0</v>
      </c>
      <c r="DO321" s="59">
        <v>0</v>
      </c>
      <c r="DP321" s="23" t="s">
        <v>849</v>
      </c>
      <c r="DQ321" s="57"/>
      <c r="DR321" s="57"/>
      <c r="DS321" s="57"/>
      <c r="DT321" s="23" t="s">
        <v>854</v>
      </c>
      <c r="DU321" s="57"/>
      <c r="DV321" s="23" t="s">
        <v>849</v>
      </c>
      <c r="DW321" s="23" t="s">
        <v>854</v>
      </c>
      <c r="DX321" s="57"/>
      <c r="DY321" s="23" t="s">
        <v>849</v>
      </c>
      <c r="DZ321" s="23" t="s">
        <v>854</v>
      </c>
      <c r="EA321" s="56"/>
      <c r="EB321" s="57"/>
      <c r="EC321" s="57"/>
      <c r="ED321" s="23"/>
      <c r="EE321" s="57"/>
      <c r="EF321" s="57"/>
      <c r="EG321" s="57"/>
      <c r="EH321" s="23">
        <v>707</v>
      </c>
      <c r="EI321" s="23" t="s">
        <v>451</v>
      </c>
      <c r="EJ321" s="23"/>
      <c r="EK321" s="23" t="s">
        <v>452</v>
      </c>
    </row>
    <row r="322" spans="2:141" s="127" customFormat="1">
      <c r="B322" s="132" t="s">
        <v>1575</v>
      </c>
      <c r="C322" s="23" t="s">
        <v>1576</v>
      </c>
      <c r="D322" s="23" t="s">
        <v>155</v>
      </c>
      <c r="E322" s="23" t="s">
        <v>846</v>
      </c>
      <c r="F322" s="23" t="s">
        <v>847</v>
      </c>
      <c r="G322" s="23"/>
      <c r="H322" s="23" t="s">
        <v>848</v>
      </c>
      <c r="I322" s="58">
        <v>0.94866965374499157</v>
      </c>
      <c r="J322" s="58">
        <v>5.133034625500852E-2</v>
      </c>
      <c r="K322" s="58">
        <v>0</v>
      </c>
      <c r="L322" s="58">
        <v>0</v>
      </c>
      <c r="M322" s="176"/>
      <c r="N322" s="23" t="s">
        <v>849</v>
      </c>
      <c r="O322" s="23" t="s">
        <v>850</v>
      </c>
      <c r="P322" s="23" t="s">
        <v>851</v>
      </c>
      <c r="Q322" s="56" t="s">
        <v>848</v>
      </c>
      <c r="R322" s="133" t="s">
        <v>848</v>
      </c>
      <c r="S322" s="133" t="s">
        <v>848</v>
      </c>
      <c r="T322" s="133" t="s">
        <v>848</v>
      </c>
      <c r="U322" s="133" t="s">
        <v>848</v>
      </c>
      <c r="V322" s="133" t="s">
        <v>848</v>
      </c>
      <c r="W322" s="55">
        <v>8.0104733993379718</v>
      </c>
      <c r="X322" s="55">
        <v>3.8038927781216811</v>
      </c>
      <c r="Y322" s="55">
        <v>3.9685774399928238</v>
      </c>
      <c r="Z322" s="55">
        <v>4.2850303196667836</v>
      </c>
      <c r="AA322" s="55">
        <v>4.6111705323919878</v>
      </c>
      <c r="AB322" s="55">
        <v>4.9147069679976214</v>
      </c>
      <c r="AC322" s="55">
        <v>5.2343889586886627</v>
      </c>
      <c r="AD322" s="59">
        <f t="shared" si="24"/>
        <v>26.817766996859557</v>
      </c>
      <c r="AE322" s="55">
        <v>0.74624186295826123</v>
      </c>
      <c r="AF322" s="55"/>
      <c r="AG322" s="55"/>
      <c r="AH322" s="55"/>
      <c r="AI322" s="59">
        <f t="shared" si="25"/>
        <v>34.828240396197529</v>
      </c>
      <c r="AJ322" s="55">
        <v>0.74624186295826123</v>
      </c>
      <c r="AK322" s="55">
        <v>8.781729697860861</v>
      </c>
      <c r="AL322" s="55">
        <v>4.1701353355558695</v>
      </c>
      <c r="AM322" s="55">
        <v>4.4376895194788855</v>
      </c>
      <c r="AN322" s="55">
        <v>4.8873802052037858</v>
      </c>
      <c r="AO322" s="55">
        <v>5.364553512955256</v>
      </c>
      <c r="AP322" s="55">
        <v>5.8320360333699286</v>
      </c>
      <c r="AQ322" s="55">
        <v>6.3356143352789136</v>
      </c>
      <c r="AR322" s="59">
        <f t="shared" si="26"/>
        <v>31.027408941842637</v>
      </c>
      <c r="AS322" s="55">
        <v>0.90323831145480082</v>
      </c>
      <c r="AT322" s="55"/>
      <c r="AU322" s="55"/>
      <c r="AV322" s="55"/>
      <c r="AW322" s="59">
        <f t="shared" si="27"/>
        <v>39.809138639703498</v>
      </c>
      <c r="AX322" s="55"/>
      <c r="AY322" s="55"/>
      <c r="AZ322" s="55"/>
      <c r="BA322" s="55"/>
      <c r="BB322" s="55"/>
      <c r="BC322" s="55"/>
      <c r="BD322" s="55"/>
      <c r="BE322" s="55"/>
      <c r="BF322" s="59">
        <f t="shared" si="28"/>
        <v>0</v>
      </c>
      <c r="BG322" s="55"/>
      <c r="BH322" s="55"/>
      <c r="BI322" s="55"/>
      <c r="BJ322" s="55"/>
      <c r="BK322" s="59">
        <f t="shared" si="29"/>
        <v>0</v>
      </c>
      <c r="BL322" s="55"/>
      <c r="BM322" s="23" t="s">
        <v>864</v>
      </c>
      <c r="BN322" s="23" t="s">
        <v>1577</v>
      </c>
      <c r="BO322" s="23" t="s">
        <v>569</v>
      </c>
      <c r="BP322" s="23" t="s">
        <v>386</v>
      </c>
      <c r="BQ322" s="23" t="s">
        <v>358</v>
      </c>
      <c r="BR322" s="23"/>
      <c r="BS322" s="57"/>
      <c r="BT322" s="135" t="s">
        <v>23</v>
      </c>
      <c r="BU322" s="58">
        <v>0.94866965374499157</v>
      </c>
      <c r="BV322" s="57">
        <v>31</v>
      </c>
      <c r="BW322" s="57">
        <v>41</v>
      </c>
      <c r="BX322" s="57">
        <v>39</v>
      </c>
      <c r="BY322" s="57">
        <v>39</v>
      </c>
      <c r="BZ322" s="57">
        <v>40</v>
      </c>
      <c r="CA322" s="57">
        <v>44</v>
      </c>
      <c r="CB322" s="67">
        <v>234</v>
      </c>
      <c r="CC322" s="134"/>
      <c r="CD322" s="134"/>
      <c r="CE322" s="57"/>
      <c r="CF322" s="57"/>
      <c r="CG322" s="57"/>
      <c r="CH322" s="57"/>
      <c r="CI322" s="57"/>
      <c r="CJ322" s="57"/>
      <c r="CK322" s="67"/>
      <c r="CL322" s="23"/>
      <c r="CM322" s="23"/>
      <c r="CN322" s="23"/>
      <c r="CO322" s="23"/>
      <c r="CP322" s="23"/>
      <c r="CQ322" s="23"/>
      <c r="CR322" s="57"/>
      <c r="CS322" s="134"/>
      <c r="CT322" s="58"/>
      <c r="CU322" s="57"/>
      <c r="CV322" s="57"/>
      <c r="CW322" s="57"/>
      <c r="CX322" s="57"/>
      <c r="CY322" s="57"/>
      <c r="CZ322" s="57"/>
      <c r="DA322" s="67"/>
      <c r="DB322" s="23"/>
      <c r="DC322" s="23"/>
      <c r="DD322" s="57"/>
      <c r="DE322" s="57"/>
      <c r="DF322" s="57"/>
      <c r="DG322" s="57"/>
      <c r="DH322" s="57"/>
      <c r="DI322" s="57"/>
      <c r="DJ322" s="67"/>
      <c r="DK322" s="23" t="s">
        <v>849</v>
      </c>
      <c r="DL322" s="55">
        <v>0</v>
      </c>
      <c r="DM322" s="55">
        <v>8.0104733993379718</v>
      </c>
      <c r="DN322" s="55">
        <v>26.817766996859557</v>
      </c>
      <c r="DO322" s="59">
        <v>34.828240396197529</v>
      </c>
      <c r="DP322" s="23" t="s">
        <v>849</v>
      </c>
      <c r="DQ322" s="57"/>
      <c r="DR322" s="57"/>
      <c r="DS322" s="57"/>
      <c r="DT322" s="23" t="s">
        <v>854</v>
      </c>
      <c r="DU322" s="57"/>
      <c r="DV322" s="23" t="s">
        <v>849</v>
      </c>
      <c r="DW322" s="23" t="s">
        <v>854</v>
      </c>
      <c r="DX322" s="57"/>
      <c r="DY322" s="23" t="s">
        <v>849</v>
      </c>
      <c r="DZ322" s="23" t="s">
        <v>854</v>
      </c>
      <c r="EA322" s="56"/>
      <c r="EB322" s="57"/>
      <c r="EC322" s="57"/>
      <c r="ED322" s="23"/>
      <c r="EE322" s="57"/>
      <c r="EF322" s="57"/>
      <c r="EG322" s="57"/>
      <c r="EH322" s="23">
        <v>2238</v>
      </c>
      <c r="EI322" s="23" t="s">
        <v>387</v>
      </c>
      <c r="EJ322" s="23"/>
      <c r="EK322" s="23" t="s">
        <v>388</v>
      </c>
    </row>
    <row r="323" spans="2:141" s="127" customFormat="1">
      <c r="B323" s="132" t="s">
        <v>1578</v>
      </c>
      <c r="C323" s="23" t="s">
        <v>1579</v>
      </c>
      <c r="D323" s="23" t="s">
        <v>155</v>
      </c>
      <c r="E323" s="23" t="s">
        <v>846</v>
      </c>
      <c r="F323" s="23" t="s">
        <v>847</v>
      </c>
      <c r="G323" s="23"/>
      <c r="H323" s="23" t="s">
        <v>848</v>
      </c>
      <c r="I323" s="58">
        <v>0</v>
      </c>
      <c r="J323" s="58">
        <v>1</v>
      </c>
      <c r="K323" s="58">
        <v>0</v>
      </c>
      <c r="L323" s="58">
        <v>0</v>
      </c>
      <c r="M323" s="176"/>
      <c r="N323" s="23" t="s">
        <v>849</v>
      </c>
      <c r="O323" s="23" t="s">
        <v>850</v>
      </c>
      <c r="P323" s="23" t="s">
        <v>851</v>
      </c>
      <c r="Q323" s="56" t="s">
        <v>848</v>
      </c>
      <c r="R323" s="133" t="s">
        <v>848</v>
      </c>
      <c r="S323" s="133" t="s">
        <v>848</v>
      </c>
      <c r="T323" s="133" t="s">
        <v>848</v>
      </c>
      <c r="U323" s="133" t="s">
        <v>848</v>
      </c>
      <c r="V323" s="133" t="s">
        <v>848</v>
      </c>
      <c r="W323" s="55">
        <v>5.630886787011014</v>
      </c>
      <c r="X323" s="55">
        <v>3.2738432399747617</v>
      </c>
      <c r="Y323" s="55">
        <v>3.4155800865271502</v>
      </c>
      <c r="Z323" s="55">
        <v>3.6879371642160526</v>
      </c>
      <c r="AA323" s="55">
        <v>3.9686317034668606</v>
      </c>
      <c r="AB323" s="55">
        <v>4.2298721657398879</v>
      </c>
      <c r="AC323" s="55">
        <v>4.5050083972827588</v>
      </c>
      <c r="AD323" s="59">
        <f t="shared" si="24"/>
        <v>23.080872757207469</v>
      </c>
      <c r="AE323" s="55">
        <v>0.38308981132780967</v>
      </c>
      <c r="AF323" s="55"/>
      <c r="AG323" s="55"/>
      <c r="AH323" s="55"/>
      <c r="AI323" s="59">
        <f t="shared" si="25"/>
        <v>28.711759544218484</v>
      </c>
      <c r="AJ323" s="55">
        <v>0.38308981132780967</v>
      </c>
      <c r="AK323" s="55">
        <v>6.1730341338969632</v>
      </c>
      <c r="AL323" s="55">
        <v>3.5890521038373877</v>
      </c>
      <c r="AM323" s="55">
        <v>3.8193242243874987</v>
      </c>
      <c r="AN323" s="55">
        <v>4.20635322268304</v>
      </c>
      <c r="AO323" s="55">
        <v>4.6170353052232169</v>
      </c>
      <c r="AP323" s="55">
        <v>5.0193769532498109</v>
      </c>
      <c r="AQ323" s="55">
        <v>5.4527846531158346</v>
      </c>
      <c r="AR323" s="59">
        <f t="shared" si="26"/>
        <v>26.703926462496788</v>
      </c>
      <c r="AS323" s="55">
        <v>0.46368531637660582</v>
      </c>
      <c r="AT323" s="55"/>
      <c r="AU323" s="55"/>
      <c r="AV323" s="55"/>
      <c r="AW323" s="59">
        <f t="shared" si="27"/>
        <v>32.876960596393751</v>
      </c>
      <c r="AX323" s="55"/>
      <c r="AY323" s="55"/>
      <c r="AZ323" s="55"/>
      <c r="BA323" s="55"/>
      <c r="BB323" s="55"/>
      <c r="BC323" s="55"/>
      <c r="BD323" s="55"/>
      <c r="BE323" s="55"/>
      <c r="BF323" s="59">
        <f t="shared" si="28"/>
        <v>0</v>
      </c>
      <c r="BG323" s="55"/>
      <c r="BH323" s="55"/>
      <c r="BI323" s="55"/>
      <c r="BJ323" s="55"/>
      <c r="BK323" s="59">
        <f t="shared" si="29"/>
        <v>0</v>
      </c>
      <c r="BL323" s="55"/>
      <c r="BM323" s="23" t="s">
        <v>1164</v>
      </c>
      <c r="BN323" s="23" t="s">
        <v>1580</v>
      </c>
      <c r="BO323" s="23" t="s">
        <v>569</v>
      </c>
      <c r="BP323" s="23" t="s">
        <v>386</v>
      </c>
      <c r="BQ323" s="23" t="s">
        <v>351</v>
      </c>
      <c r="BR323" s="23"/>
      <c r="BS323" s="57"/>
      <c r="BT323" s="135" t="s">
        <v>23</v>
      </c>
      <c r="BU323" s="58" t="s">
        <v>1165</v>
      </c>
      <c r="BV323" s="57">
        <v>0</v>
      </c>
      <c r="BW323" s="57">
        <v>4</v>
      </c>
      <c r="BX323" s="57">
        <v>0</v>
      </c>
      <c r="BY323" s="57">
        <v>0</v>
      </c>
      <c r="BZ323" s="57">
        <v>0</v>
      </c>
      <c r="CA323" s="57">
        <v>0</v>
      </c>
      <c r="CB323" s="67">
        <v>4</v>
      </c>
      <c r="CC323" s="134"/>
      <c r="CD323" s="134"/>
      <c r="CE323" s="57"/>
      <c r="CF323" s="57"/>
      <c r="CG323" s="57"/>
      <c r="CH323" s="57"/>
      <c r="CI323" s="57"/>
      <c r="CJ323" s="57"/>
      <c r="CK323" s="67"/>
      <c r="CL323" s="23"/>
      <c r="CM323" s="23"/>
      <c r="CN323" s="23"/>
      <c r="CO323" s="23"/>
      <c r="CP323" s="23"/>
      <c r="CQ323" s="23"/>
      <c r="CR323" s="57"/>
      <c r="CS323" s="134"/>
      <c r="CT323" s="58"/>
      <c r="CU323" s="57"/>
      <c r="CV323" s="57"/>
      <c r="CW323" s="57"/>
      <c r="CX323" s="57"/>
      <c r="CY323" s="57"/>
      <c r="CZ323" s="57"/>
      <c r="DA323" s="67"/>
      <c r="DB323" s="23"/>
      <c r="DC323" s="23"/>
      <c r="DD323" s="57"/>
      <c r="DE323" s="57"/>
      <c r="DF323" s="57"/>
      <c r="DG323" s="57"/>
      <c r="DH323" s="57"/>
      <c r="DI323" s="57"/>
      <c r="DJ323" s="67"/>
      <c r="DK323" s="23" t="s">
        <v>849</v>
      </c>
      <c r="DL323" s="55">
        <v>0</v>
      </c>
      <c r="DM323" s="55">
        <v>5.630886787011014</v>
      </c>
      <c r="DN323" s="55">
        <v>23.080872757207469</v>
      </c>
      <c r="DO323" s="59">
        <v>28.711759544218484</v>
      </c>
      <c r="DP323" s="23" t="s">
        <v>849</v>
      </c>
      <c r="DQ323" s="57"/>
      <c r="DR323" s="57"/>
      <c r="DS323" s="57"/>
      <c r="DT323" s="23" t="s">
        <v>854</v>
      </c>
      <c r="DU323" s="57"/>
      <c r="DV323" s="23" t="s">
        <v>849</v>
      </c>
      <c r="DW323" s="23" t="s">
        <v>854</v>
      </c>
      <c r="DX323" s="57"/>
      <c r="DY323" s="23" t="s">
        <v>849</v>
      </c>
      <c r="DZ323" s="23" t="s">
        <v>854</v>
      </c>
      <c r="EA323" s="56"/>
      <c r="EB323" s="57"/>
      <c r="EC323" s="57"/>
      <c r="ED323" s="23"/>
      <c r="EE323" s="57"/>
      <c r="EF323" s="57"/>
      <c r="EG323" s="57"/>
      <c r="EH323" s="23">
        <v>523</v>
      </c>
      <c r="EI323" s="23" t="s">
        <v>384</v>
      </c>
      <c r="EJ323" s="23"/>
      <c r="EK323" s="23" t="s">
        <v>385</v>
      </c>
    </row>
    <row r="324" spans="2:141" s="127" customFormat="1">
      <c r="B324" s="132" t="s">
        <v>1581</v>
      </c>
      <c r="C324" s="23" t="s">
        <v>1582</v>
      </c>
      <c r="D324" s="23" t="s">
        <v>159</v>
      </c>
      <c r="E324" s="23" t="s">
        <v>846</v>
      </c>
      <c r="F324" s="23" t="s">
        <v>847</v>
      </c>
      <c r="G324" s="23"/>
      <c r="H324" s="23" t="s">
        <v>848</v>
      </c>
      <c r="I324" s="58">
        <v>0.79278836608416026</v>
      </c>
      <c r="J324" s="58">
        <v>0.20721163391583972</v>
      </c>
      <c r="K324" s="58">
        <v>0</v>
      </c>
      <c r="L324" s="58">
        <v>0</v>
      </c>
      <c r="M324" s="176"/>
      <c r="N324" s="23" t="s">
        <v>849</v>
      </c>
      <c r="O324" s="23" t="s">
        <v>850</v>
      </c>
      <c r="P324" s="23" t="s">
        <v>851</v>
      </c>
      <c r="Q324" s="56" t="s">
        <v>848</v>
      </c>
      <c r="R324" s="133" t="s">
        <v>848</v>
      </c>
      <c r="S324" s="133" t="s">
        <v>848</v>
      </c>
      <c r="T324" s="133" t="s">
        <v>848</v>
      </c>
      <c r="U324" s="133" t="s">
        <v>848</v>
      </c>
      <c r="V324" s="133" t="s">
        <v>848</v>
      </c>
      <c r="W324" s="55">
        <v>3.6077950137973489</v>
      </c>
      <c r="X324" s="55">
        <v>15.509662402353985</v>
      </c>
      <c r="Y324" s="55">
        <v>16.181133355257263</v>
      </c>
      <c r="Z324" s="55">
        <v>17.471410872600796</v>
      </c>
      <c r="AA324" s="55">
        <v>18.801186681291586</v>
      </c>
      <c r="AB324" s="55">
        <v>20.038799810172122</v>
      </c>
      <c r="AC324" s="55">
        <v>21.342243424631423</v>
      </c>
      <c r="AD324" s="59">
        <f t="shared" si="24"/>
        <v>109.34443654630716</v>
      </c>
      <c r="AE324" s="55">
        <v>0.44634364144511995</v>
      </c>
      <c r="AF324" s="55"/>
      <c r="AG324" s="55"/>
      <c r="AH324" s="55"/>
      <c r="AI324" s="59">
        <f t="shared" si="25"/>
        <v>112.95223156010451</v>
      </c>
      <c r="AJ324" s="55">
        <v>0.44634364144511995</v>
      </c>
      <c r="AK324" s="55">
        <v>3.9551570846083748</v>
      </c>
      <c r="AL324" s="55">
        <v>17.002948032235455</v>
      </c>
      <c r="AM324" s="55">
        <v>18.093850249787547</v>
      </c>
      <c r="AN324" s="55">
        <v>19.927380038321751</v>
      </c>
      <c r="AO324" s="55">
        <v>21.872965085620141</v>
      </c>
      <c r="AP324" s="55">
        <v>23.779037757367043</v>
      </c>
      <c r="AQ324" s="55">
        <v>25.83228423704718</v>
      </c>
      <c r="AR324" s="59">
        <f t="shared" si="26"/>
        <v>126.50846540037911</v>
      </c>
      <c r="AS324" s="55">
        <v>0.54024666403635746</v>
      </c>
      <c r="AT324" s="55"/>
      <c r="AU324" s="55"/>
      <c r="AV324" s="55"/>
      <c r="AW324" s="59">
        <f t="shared" si="27"/>
        <v>130.4636224849875</v>
      </c>
      <c r="AX324" s="55"/>
      <c r="AY324" s="55"/>
      <c r="AZ324" s="55"/>
      <c r="BA324" s="55"/>
      <c r="BB324" s="55"/>
      <c r="BC324" s="55"/>
      <c r="BD324" s="55"/>
      <c r="BE324" s="55"/>
      <c r="BF324" s="59">
        <f t="shared" si="28"/>
        <v>0</v>
      </c>
      <c r="BG324" s="55"/>
      <c r="BH324" s="55"/>
      <c r="BI324" s="55"/>
      <c r="BJ324" s="55"/>
      <c r="BK324" s="59">
        <f t="shared" si="29"/>
        <v>0</v>
      </c>
      <c r="BL324" s="55"/>
      <c r="BM324" s="23" t="s">
        <v>864</v>
      </c>
      <c r="BN324" s="23" t="s">
        <v>1583</v>
      </c>
      <c r="BO324" s="23">
        <v>0</v>
      </c>
      <c r="BP324" s="23" t="s">
        <v>907</v>
      </c>
      <c r="BQ324" s="23" t="s">
        <v>351</v>
      </c>
      <c r="BR324" s="23"/>
      <c r="BS324" s="57"/>
      <c r="BT324" s="135" t="s">
        <v>23</v>
      </c>
      <c r="BU324" s="58">
        <v>0.79278836608416026</v>
      </c>
      <c r="BV324" s="57">
        <v>24</v>
      </c>
      <c r="BW324" s="57">
        <v>8</v>
      </c>
      <c r="BX324" s="57">
        <v>16</v>
      </c>
      <c r="BY324" s="57">
        <v>12</v>
      </c>
      <c r="BZ324" s="57">
        <v>9</v>
      </c>
      <c r="CA324" s="57">
        <v>19</v>
      </c>
      <c r="CB324" s="67">
        <v>88</v>
      </c>
      <c r="CC324" s="134"/>
      <c r="CD324" s="134"/>
      <c r="CE324" s="57"/>
      <c r="CF324" s="57"/>
      <c r="CG324" s="57"/>
      <c r="CH324" s="57"/>
      <c r="CI324" s="57"/>
      <c r="CJ324" s="57"/>
      <c r="CK324" s="67"/>
      <c r="CL324" s="23"/>
      <c r="CM324" s="23"/>
      <c r="CN324" s="23"/>
      <c r="CO324" s="23"/>
      <c r="CP324" s="23"/>
      <c r="CQ324" s="23"/>
      <c r="CR324" s="57"/>
      <c r="CS324" s="134"/>
      <c r="CT324" s="58"/>
      <c r="CU324" s="57"/>
      <c r="CV324" s="57"/>
      <c r="CW324" s="57"/>
      <c r="CX324" s="57"/>
      <c r="CY324" s="57"/>
      <c r="CZ324" s="57"/>
      <c r="DA324" s="67"/>
      <c r="DB324" s="23"/>
      <c r="DC324" s="23"/>
      <c r="DD324" s="57"/>
      <c r="DE324" s="57"/>
      <c r="DF324" s="57"/>
      <c r="DG324" s="57"/>
      <c r="DH324" s="57"/>
      <c r="DI324" s="57"/>
      <c r="DJ324" s="67"/>
      <c r="DK324" s="23" t="s">
        <v>849</v>
      </c>
      <c r="DL324" s="55">
        <v>0</v>
      </c>
      <c r="DM324" s="55">
        <v>3.6077950137973489</v>
      </c>
      <c r="DN324" s="55">
        <v>109.34443654630716</v>
      </c>
      <c r="DO324" s="59">
        <v>112.95223156010451</v>
      </c>
      <c r="DP324" s="23" t="s">
        <v>849</v>
      </c>
      <c r="DQ324" s="57"/>
      <c r="DR324" s="57"/>
      <c r="DS324" s="57"/>
      <c r="DT324" s="23" t="s">
        <v>854</v>
      </c>
      <c r="DU324" s="57"/>
      <c r="DV324" s="23" t="s">
        <v>849</v>
      </c>
      <c r="DW324" s="23" t="s">
        <v>854</v>
      </c>
      <c r="DX324" s="57"/>
      <c r="DY324" s="23" t="s">
        <v>849</v>
      </c>
      <c r="DZ324" s="23" t="s">
        <v>854</v>
      </c>
      <c r="EA324" s="56"/>
      <c r="EB324" s="57"/>
      <c r="EC324" s="57"/>
      <c r="ED324" s="23"/>
      <c r="EE324" s="57"/>
      <c r="EF324" s="57"/>
      <c r="EG324" s="57"/>
      <c r="EH324" s="23">
        <v>725</v>
      </c>
      <c r="EI324" s="23" t="s">
        <v>908</v>
      </c>
      <c r="EJ324" s="23"/>
      <c r="EK324" s="23"/>
    </row>
    <row r="325" spans="2:141" s="127" customFormat="1">
      <c r="B325" s="132" t="s">
        <v>1584</v>
      </c>
      <c r="C325" s="23" t="s">
        <v>1585</v>
      </c>
      <c r="D325" s="23" t="s">
        <v>155</v>
      </c>
      <c r="E325" s="23" t="s">
        <v>846</v>
      </c>
      <c r="F325" s="23" t="s">
        <v>847</v>
      </c>
      <c r="G325" s="23"/>
      <c r="H325" s="23" t="s">
        <v>848</v>
      </c>
      <c r="I325" s="58">
        <v>0.54476383218797508</v>
      </c>
      <c r="J325" s="58">
        <v>0.45523616781202497</v>
      </c>
      <c r="K325" s="58">
        <v>0</v>
      </c>
      <c r="L325" s="58">
        <v>0</v>
      </c>
      <c r="M325" s="176"/>
      <c r="N325" s="23" t="s">
        <v>849</v>
      </c>
      <c r="O325" s="23" t="s">
        <v>850</v>
      </c>
      <c r="P325" s="23" t="s">
        <v>851</v>
      </c>
      <c r="Q325" s="56" t="s">
        <v>848</v>
      </c>
      <c r="R325" s="133" t="s">
        <v>848</v>
      </c>
      <c r="S325" s="133" t="s">
        <v>848</v>
      </c>
      <c r="T325" s="133" t="s">
        <v>848</v>
      </c>
      <c r="U325" s="133" t="s">
        <v>848</v>
      </c>
      <c r="V325" s="133" t="s">
        <v>848</v>
      </c>
      <c r="W325" s="55">
        <v>0</v>
      </c>
      <c r="X325" s="55">
        <v>1.9469237432889506</v>
      </c>
      <c r="Y325" s="55">
        <v>2.0312133111223436</v>
      </c>
      <c r="Z325" s="55">
        <v>2.1931815002923916</v>
      </c>
      <c r="AA325" s="55">
        <v>2.3601078993349924</v>
      </c>
      <c r="AB325" s="55">
        <v>2.5154651420083045</v>
      </c>
      <c r="AC325" s="55">
        <v>2.6790860678025372</v>
      </c>
      <c r="AD325" s="59">
        <f t="shared" si="24"/>
        <v>13.72597766384952</v>
      </c>
      <c r="AE325" s="55">
        <v>0</v>
      </c>
      <c r="AF325" s="55"/>
      <c r="AG325" s="55"/>
      <c r="AH325" s="55"/>
      <c r="AI325" s="59">
        <f t="shared" si="25"/>
        <v>13.72597766384952</v>
      </c>
      <c r="AJ325" s="55">
        <v>0</v>
      </c>
      <c r="AK325" s="55">
        <v>0</v>
      </c>
      <c r="AL325" s="55">
        <v>2.1343754861384383</v>
      </c>
      <c r="AM325" s="55">
        <v>2.2713161476344856</v>
      </c>
      <c r="AN325" s="55">
        <v>2.5014786480627995</v>
      </c>
      <c r="AO325" s="55">
        <v>2.7457074149377183</v>
      </c>
      <c r="AP325" s="55">
        <v>2.9849762039537198</v>
      </c>
      <c r="AQ325" s="55">
        <v>3.2427196814330879</v>
      </c>
      <c r="AR325" s="59">
        <f t="shared" si="26"/>
        <v>15.880573582160249</v>
      </c>
      <c r="AS325" s="55">
        <v>0</v>
      </c>
      <c r="AT325" s="55"/>
      <c r="AU325" s="55"/>
      <c r="AV325" s="55"/>
      <c r="AW325" s="59">
        <f t="shared" si="27"/>
        <v>15.880573582160249</v>
      </c>
      <c r="AX325" s="55"/>
      <c r="AY325" s="55"/>
      <c r="AZ325" s="55"/>
      <c r="BA325" s="55"/>
      <c r="BB325" s="55"/>
      <c r="BC325" s="55"/>
      <c r="BD325" s="55"/>
      <c r="BE325" s="55"/>
      <c r="BF325" s="59">
        <f t="shared" si="28"/>
        <v>0</v>
      </c>
      <c r="BG325" s="55"/>
      <c r="BH325" s="55"/>
      <c r="BI325" s="55"/>
      <c r="BJ325" s="55"/>
      <c r="BK325" s="59">
        <f t="shared" si="29"/>
        <v>0</v>
      </c>
      <c r="BL325" s="55"/>
      <c r="BM325" s="23" t="s">
        <v>864</v>
      </c>
      <c r="BN325" s="23" t="s">
        <v>1586</v>
      </c>
      <c r="BO325" s="23" t="s">
        <v>569</v>
      </c>
      <c r="BP325" s="23" t="s">
        <v>386</v>
      </c>
      <c r="BQ325" s="23" t="s">
        <v>358</v>
      </c>
      <c r="BR325" s="23"/>
      <c r="BS325" s="57"/>
      <c r="BT325" s="135" t="s">
        <v>23</v>
      </c>
      <c r="BU325" s="58">
        <v>0.54476383218797508</v>
      </c>
      <c r="BV325" s="57">
        <v>6</v>
      </c>
      <c r="BW325" s="57">
        <v>6</v>
      </c>
      <c r="BX325" s="57">
        <v>6</v>
      </c>
      <c r="BY325" s="57">
        <v>7</v>
      </c>
      <c r="BZ325" s="57">
        <v>7</v>
      </c>
      <c r="CA325" s="57">
        <v>8</v>
      </c>
      <c r="CB325" s="67">
        <v>40</v>
      </c>
      <c r="CC325" s="134"/>
      <c r="CD325" s="134"/>
      <c r="CE325" s="57"/>
      <c r="CF325" s="57"/>
      <c r="CG325" s="57"/>
      <c r="CH325" s="57"/>
      <c r="CI325" s="57"/>
      <c r="CJ325" s="57"/>
      <c r="CK325" s="67"/>
      <c r="CL325" s="23"/>
      <c r="CM325" s="23"/>
      <c r="CN325" s="23"/>
      <c r="CO325" s="23"/>
      <c r="CP325" s="23"/>
      <c r="CQ325" s="23"/>
      <c r="CR325" s="57"/>
      <c r="CS325" s="134"/>
      <c r="CT325" s="58"/>
      <c r="CU325" s="57"/>
      <c r="CV325" s="57"/>
      <c r="CW325" s="57"/>
      <c r="CX325" s="57"/>
      <c r="CY325" s="57"/>
      <c r="CZ325" s="57"/>
      <c r="DA325" s="67"/>
      <c r="DB325" s="23"/>
      <c r="DC325" s="23"/>
      <c r="DD325" s="57"/>
      <c r="DE325" s="57"/>
      <c r="DF325" s="57"/>
      <c r="DG325" s="57"/>
      <c r="DH325" s="57"/>
      <c r="DI325" s="57"/>
      <c r="DJ325" s="67"/>
      <c r="DK325" s="23" t="s">
        <v>849</v>
      </c>
      <c r="DL325" s="55">
        <v>0</v>
      </c>
      <c r="DM325" s="55">
        <v>0</v>
      </c>
      <c r="DN325" s="55">
        <v>0</v>
      </c>
      <c r="DO325" s="59">
        <v>0</v>
      </c>
      <c r="DP325" s="23" t="s">
        <v>849</v>
      </c>
      <c r="DQ325" s="57"/>
      <c r="DR325" s="57"/>
      <c r="DS325" s="57"/>
      <c r="DT325" s="23" t="s">
        <v>854</v>
      </c>
      <c r="DU325" s="57"/>
      <c r="DV325" s="23" t="s">
        <v>849</v>
      </c>
      <c r="DW325" s="23" t="s">
        <v>854</v>
      </c>
      <c r="DX325" s="57"/>
      <c r="DY325" s="23" t="s">
        <v>849</v>
      </c>
      <c r="DZ325" s="23" t="s">
        <v>854</v>
      </c>
      <c r="EA325" s="56"/>
      <c r="EB325" s="57"/>
      <c r="EC325" s="57"/>
      <c r="ED325" s="23"/>
      <c r="EE325" s="57"/>
      <c r="EF325" s="57"/>
      <c r="EG325" s="57"/>
      <c r="EH325" s="23">
        <v>2415</v>
      </c>
      <c r="EI325" s="23" t="s">
        <v>387</v>
      </c>
      <c r="EJ325" s="23"/>
      <c r="EK325" s="23" t="s">
        <v>388</v>
      </c>
    </row>
    <row r="326" spans="2:141" s="127" customFormat="1">
      <c r="B326" s="132" t="s">
        <v>1587</v>
      </c>
      <c r="C326" s="23" t="s">
        <v>1588</v>
      </c>
      <c r="D326" s="23" t="s">
        <v>155</v>
      </c>
      <c r="E326" s="23" t="s">
        <v>846</v>
      </c>
      <c r="F326" s="23" t="s">
        <v>847</v>
      </c>
      <c r="G326" s="23"/>
      <c r="H326" s="23" t="s">
        <v>848</v>
      </c>
      <c r="I326" s="58">
        <v>0.67218588987592742</v>
      </c>
      <c r="J326" s="58">
        <v>0.32781411012407258</v>
      </c>
      <c r="K326" s="58">
        <v>0</v>
      </c>
      <c r="L326" s="58">
        <v>0</v>
      </c>
      <c r="M326" s="176"/>
      <c r="N326" s="23" t="s">
        <v>849</v>
      </c>
      <c r="O326" s="23" t="s">
        <v>850</v>
      </c>
      <c r="P326" s="23" t="s">
        <v>851</v>
      </c>
      <c r="Q326" s="56" t="s">
        <v>848</v>
      </c>
      <c r="R326" s="133" t="s">
        <v>848</v>
      </c>
      <c r="S326" s="133" t="s">
        <v>848</v>
      </c>
      <c r="T326" s="133" t="s">
        <v>848</v>
      </c>
      <c r="U326" s="133" t="s">
        <v>848</v>
      </c>
      <c r="V326" s="133" t="s">
        <v>848</v>
      </c>
      <c r="W326" s="55">
        <v>0</v>
      </c>
      <c r="X326" s="55">
        <v>2.9713786346754096</v>
      </c>
      <c r="Y326" s="55">
        <v>3.1000206638506613</v>
      </c>
      <c r="Z326" s="55">
        <v>3.3472151512854573</v>
      </c>
      <c r="AA326" s="55">
        <v>3.6019768169070323</v>
      </c>
      <c r="AB326" s="55">
        <v>3.839081733426124</v>
      </c>
      <c r="AC326" s="55">
        <v>4.0887986135898462</v>
      </c>
      <c r="AD326" s="59">
        <f t="shared" si="24"/>
        <v>20.948471613734533</v>
      </c>
      <c r="AE326" s="55">
        <v>0</v>
      </c>
      <c r="AF326" s="55"/>
      <c r="AG326" s="55"/>
      <c r="AH326" s="55"/>
      <c r="AI326" s="59">
        <f t="shared" si="25"/>
        <v>20.948471613734533</v>
      </c>
      <c r="AJ326" s="55">
        <v>0</v>
      </c>
      <c r="AK326" s="55">
        <v>0</v>
      </c>
      <c r="AL326" s="55">
        <v>3.2574659073051584</v>
      </c>
      <c r="AM326" s="55">
        <v>3.4664635925972838</v>
      </c>
      <c r="AN326" s="55">
        <v>3.8177356640554332</v>
      </c>
      <c r="AO326" s="55">
        <v>4.1904755530042062</v>
      </c>
      <c r="AP326" s="55">
        <v>4.5556455654802894</v>
      </c>
      <c r="AQ326" s="55">
        <v>4.9490114920344395</v>
      </c>
      <c r="AR326" s="59">
        <f t="shared" si="26"/>
        <v>24.236797774476813</v>
      </c>
      <c r="AS326" s="55">
        <v>0</v>
      </c>
      <c r="AT326" s="55"/>
      <c r="AU326" s="55"/>
      <c r="AV326" s="55"/>
      <c r="AW326" s="59">
        <f t="shared" si="27"/>
        <v>24.236797774476813</v>
      </c>
      <c r="AX326" s="55"/>
      <c r="AY326" s="55"/>
      <c r="AZ326" s="55"/>
      <c r="BA326" s="55"/>
      <c r="BB326" s="55"/>
      <c r="BC326" s="55"/>
      <c r="BD326" s="55"/>
      <c r="BE326" s="55"/>
      <c r="BF326" s="59">
        <f t="shared" si="28"/>
        <v>0</v>
      </c>
      <c r="BG326" s="55"/>
      <c r="BH326" s="55"/>
      <c r="BI326" s="55"/>
      <c r="BJ326" s="55"/>
      <c r="BK326" s="59">
        <f t="shared" si="29"/>
        <v>0</v>
      </c>
      <c r="BL326" s="55"/>
      <c r="BM326" s="23" t="s">
        <v>864</v>
      </c>
      <c r="BN326" s="23" t="s">
        <v>1586</v>
      </c>
      <c r="BO326" s="23" t="s">
        <v>571</v>
      </c>
      <c r="BP326" s="23" t="s">
        <v>392</v>
      </c>
      <c r="BQ326" s="23" t="s">
        <v>358</v>
      </c>
      <c r="BR326" s="23"/>
      <c r="BS326" s="57"/>
      <c r="BT326" s="135" t="s">
        <v>23</v>
      </c>
      <c r="BU326" s="58">
        <v>0.67218588987592742</v>
      </c>
      <c r="BV326" s="57">
        <v>2</v>
      </c>
      <c r="BW326" s="57">
        <v>2</v>
      </c>
      <c r="BX326" s="57">
        <v>2</v>
      </c>
      <c r="BY326" s="57">
        <v>3</v>
      </c>
      <c r="BZ326" s="57">
        <v>3</v>
      </c>
      <c r="CA326" s="57">
        <v>3</v>
      </c>
      <c r="CB326" s="67">
        <v>15</v>
      </c>
      <c r="CC326" s="134"/>
      <c r="CD326" s="134"/>
      <c r="CE326" s="57"/>
      <c r="CF326" s="57"/>
      <c r="CG326" s="57"/>
      <c r="CH326" s="57"/>
      <c r="CI326" s="57"/>
      <c r="CJ326" s="57"/>
      <c r="CK326" s="67"/>
      <c r="CL326" s="23"/>
      <c r="CM326" s="23"/>
      <c r="CN326" s="23"/>
      <c r="CO326" s="23"/>
      <c r="CP326" s="23"/>
      <c r="CQ326" s="23"/>
      <c r="CR326" s="57"/>
      <c r="CS326" s="134"/>
      <c r="CT326" s="58"/>
      <c r="CU326" s="57"/>
      <c r="CV326" s="57"/>
      <c r="CW326" s="57"/>
      <c r="CX326" s="57"/>
      <c r="CY326" s="57"/>
      <c r="CZ326" s="57"/>
      <c r="DA326" s="67"/>
      <c r="DB326" s="23"/>
      <c r="DC326" s="23"/>
      <c r="DD326" s="57"/>
      <c r="DE326" s="57"/>
      <c r="DF326" s="57"/>
      <c r="DG326" s="57"/>
      <c r="DH326" s="57"/>
      <c r="DI326" s="57"/>
      <c r="DJ326" s="67"/>
      <c r="DK326" s="23" t="s">
        <v>849</v>
      </c>
      <c r="DL326" s="55">
        <v>0</v>
      </c>
      <c r="DM326" s="55">
        <v>0</v>
      </c>
      <c r="DN326" s="55">
        <v>0</v>
      </c>
      <c r="DO326" s="59">
        <v>0</v>
      </c>
      <c r="DP326" s="23" t="s">
        <v>849</v>
      </c>
      <c r="DQ326" s="57"/>
      <c r="DR326" s="57"/>
      <c r="DS326" s="57"/>
      <c r="DT326" s="23" t="s">
        <v>854</v>
      </c>
      <c r="DU326" s="57"/>
      <c r="DV326" s="23" t="s">
        <v>849</v>
      </c>
      <c r="DW326" s="23" t="s">
        <v>854</v>
      </c>
      <c r="DX326" s="57"/>
      <c r="DY326" s="23" t="s">
        <v>849</v>
      </c>
      <c r="DZ326" s="23" t="s">
        <v>854</v>
      </c>
      <c r="EA326" s="56"/>
      <c r="EB326" s="57"/>
      <c r="EC326" s="57"/>
      <c r="ED326" s="23"/>
      <c r="EE326" s="57"/>
      <c r="EF326" s="57"/>
      <c r="EG326" s="57"/>
      <c r="EH326" s="23">
        <v>2236</v>
      </c>
      <c r="EI326" s="23" t="s">
        <v>393</v>
      </c>
      <c r="EJ326" s="23"/>
      <c r="EK326" s="23" t="s">
        <v>394</v>
      </c>
    </row>
    <row r="327" spans="2:141" s="127" customFormat="1">
      <c r="B327" s="132" t="s">
        <v>1589</v>
      </c>
      <c r="C327" s="23" t="s">
        <v>1590</v>
      </c>
      <c r="D327" s="23" t="s">
        <v>159</v>
      </c>
      <c r="E327" s="23" t="s">
        <v>846</v>
      </c>
      <c r="F327" s="23" t="s">
        <v>847</v>
      </c>
      <c r="G327" s="23"/>
      <c r="H327" s="23" t="s">
        <v>848</v>
      </c>
      <c r="I327" s="58">
        <v>0.940464164716866</v>
      </c>
      <c r="J327" s="58">
        <v>5.9535835283133935E-2</v>
      </c>
      <c r="K327" s="58">
        <v>0</v>
      </c>
      <c r="L327" s="58">
        <v>0</v>
      </c>
      <c r="M327" s="176"/>
      <c r="N327" s="23" t="s">
        <v>849</v>
      </c>
      <c r="O327" s="23" t="s">
        <v>850</v>
      </c>
      <c r="P327" s="23" t="s">
        <v>851</v>
      </c>
      <c r="Q327" s="56" t="s">
        <v>848</v>
      </c>
      <c r="R327" s="133" t="s">
        <v>848</v>
      </c>
      <c r="S327" s="133" t="s">
        <v>848</v>
      </c>
      <c r="T327" s="133" t="s">
        <v>848</v>
      </c>
      <c r="U327" s="133" t="s">
        <v>848</v>
      </c>
      <c r="V327" s="133" t="s">
        <v>848</v>
      </c>
      <c r="W327" s="55">
        <v>0</v>
      </c>
      <c r="X327" s="55">
        <v>6.1305669935948703</v>
      </c>
      <c r="Y327" s="55">
        <v>6.3959820332157058</v>
      </c>
      <c r="Z327" s="55">
        <v>6.9059952466047534</v>
      </c>
      <c r="AA327" s="55">
        <v>7.4316211093832569</v>
      </c>
      <c r="AB327" s="55">
        <v>7.920817456919691</v>
      </c>
      <c r="AC327" s="55">
        <v>8.4360348867718962</v>
      </c>
      <c r="AD327" s="59">
        <f t="shared" si="24"/>
        <v>43.221017726490174</v>
      </c>
      <c r="AE327" s="55">
        <v>0</v>
      </c>
      <c r="AF327" s="55"/>
      <c r="AG327" s="55"/>
      <c r="AH327" s="55"/>
      <c r="AI327" s="59">
        <f t="shared" si="25"/>
        <v>43.221017726490174</v>
      </c>
      <c r="AJ327" s="55">
        <v>0</v>
      </c>
      <c r="AK327" s="55">
        <v>0</v>
      </c>
      <c r="AL327" s="55">
        <v>6.7208240447845498</v>
      </c>
      <c r="AM327" s="55">
        <v>7.1520293769618135</v>
      </c>
      <c r="AN327" s="55">
        <v>7.876776113012931</v>
      </c>
      <c r="AO327" s="55">
        <v>8.6458153844537406</v>
      </c>
      <c r="AP327" s="55">
        <v>9.3992364393847119</v>
      </c>
      <c r="AQ327" s="55">
        <v>10.210831480688224</v>
      </c>
      <c r="AR327" s="59">
        <f t="shared" si="26"/>
        <v>50.00551283928597</v>
      </c>
      <c r="AS327" s="55">
        <v>0</v>
      </c>
      <c r="AT327" s="55"/>
      <c r="AU327" s="55"/>
      <c r="AV327" s="55"/>
      <c r="AW327" s="59">
        <f t="shared" si="27"/>
        <v>50.00551283928597</v>
      </c>
      <c r="AX327" s="55"/>
      <c r="AY327" s="55"/>
      <c r="AZ327" s="55"/>
      <c r="BA327" s="55"/>
      <c r="BB327" s="55"/>
      <c r="BC327" s="55"/>
      <c r="BD327" s="55"/>
      <c r="BE327" s="55"/>
      <c r="BF327" s="59">
        <f t="shared" si="28"/>
        <v>0</v>
      </c>
      <c r="BG327" s="55"/>
      <c r="BH327" s="55"/>
      <c r="BI327" s="55"/>
      <c r="BJ327" s="55"/>
      <c r="BK327" s="59">
        <f t="shared" si="29"/>
        <v>0</v>
      </c>
      <c r="BL327" s="55"/>
      <c r="BM327" s="23" t="s">
        <v>864</v>
      </c>
      <c r="BN327" s="23" t="s">
        <v>1586</v>
      </c>
      <c r="BO327" s="23" t="s">
        <v>582</v>
      </c>
      <c r="BP327" s="23" t="s">
        <v>462</v>
      </c>
      <c r="BQ327" s="23" t="s">
        <v>358</v>
      </c>
      <c r="BR327" s="23"/>
      <c r="BS327" s="57"/>
      <c r="BT327" s="135" t="s">
        <v>23</v>
      </c>
      <c r="BU327" s="58">
        <v>0.940464164716866</v>
      </c>
      <c r="BV327" s="57">
        <v>0</v>
      </c>
      <c r="BW327" s="57">
        <v>0</v>
      </c>
      <c r="BX327" s="57">
        <v>0</v>
      </c>
      <c r="BY327" s="57">
        <v>0</v>
      </c>
      <c r="BZ327" s="57">
        <v>0</v>
      </c>
      <c r="CA327" s="57">
        <v>0</v>
      </c>
      <c r="CB327" s="67">
        <v>0</v>
      </c>
      <c r="CC327" s="134"/>
      <c r="CD327" s="134"/>
      <c r="CE327" s="57"/>
      <c r="CF327" s="57"/>
      <c r="CG327" s="57"/>
      <c r="CH327" s="57"/>
      <c r="CI327" s="57"/>
      <c r="CJ327" s="57"/>
      <c r="CK327" s="67"/>
      <c r="CL327" s="23"/>
      <c r="CM327" s="23"/>
      <c r="CN327" s="23"/>
      <c r="CO327" s="23"/>
      <c r="CP327" s="23"/>
      <c r="CQ327" s="23"/>
      <c r="CR327" s="57"/>
      <c r="CS327" s="134"/>
      <c r="CT327" s="58"/>
      <c r="CU327" s="57"/>
      <c r="CV327" s="57"/>
      <c r="CW327" s="57"/>
      <c r="CX327" s="57"/>
      <c r="CY327" s="57"/>
      <c r="CZ327" s="57"/>
      <c r="DA327" s="67"/>
      <c r="DB327" s="23"/>
      <c r="DC327" s="23"/>
      <c r="DD327" s="57"/>
      <c r="DE327" s="57"/>
      <c r="DF327" s="57"/>
      <c r="DG327" s="57"/>
      <c r="DH327" s="57"/>
      <c r="DI327" s="57"/>
      <c r="DJ327" s="67"/>
      <c r="DK327" s="23" t="s">
        <v>849</v>
      </c>
      <c r="DL327" s="55">
        <v>0</v>
      </c>
      <c r="DM327" s="55">
        <v>0</v>
      </c>
      <c r="DN327" s="55">
        <v>0</v>
      </c>
      <c r="DO327" s="59">
        <v>0</v>
      </c>
      <c r="DP327" s="23" t="s">
        <v>849</v>
      </c>
      <c r="DQ327" s="57"/>
      <c r="DR327" s="57"/>
      <c r="DS327" s="57"/>
      <c r="DT327" s="23" t="s">
        <v>854</v>
      </c>
      <c r="DU327" s="57"/>
      <c r="DV327" s="23" t="s">
        <v>849</v>
      </c>
      <c r="DW327" s="23" t="s">
        <v>854</v>
      </c>
      <c r="DX327" s="57"/>
      <c r="DY327" s="23" t="s">
        <v>849</v>
      </c>
      <c r="DZ327" s="23" t="s">
        <v>854</v>
      </c>
      <c r="EA327" s="56"/>
      <c r="EB327" s="57"/>
      <c r="EC327" s="57"/>
      <c r="ED327" s="23"/>
      <c r="EE327" s="57"/>
      <c r="EF327" s="57"/>
      <c r="EG327" s="57"/>
      <c r="EH327" s="23">
        <v>952</v>
      </c>
      <c r="EI327" s="23" t="s">
        <v>463</v>
      </c>
      <c r="EJ327" s="23"/>
      <c r="EK327" s="23" t="s">
        <v>464</v>
      </c>
    </row>
    <row r="328" spans="2:141" s="127" customFormat="1">
      <c r="B328" s="132" t="s">
        <v>1591</v>
      </c>
      <c r="C328" s="23" t="s">
        <v>1592</v>
      </c>
      <c r="D328" s="23" t="s">
        <v>159</v>
      </c>
      <c r="E328" s="23" t="s">
        <v>846</v>
      </c>
      <c r="F328" s="23" t="s">
        <v>847</v>
      </c>
      <c r="G328" s="23"/>
      <c r="H328" s="23" t="s">
        <v>848</v>
      </c>
      <c r="I328" s="58">
        <v>0.46152005987528305</v>
      </c>
      <c r="J328" s="58">
        <v>0.53847994012471689</v>
      </c>
      <c r="K328" s="58">
        <v>0</v>
      </c>
      <c r="L328" s="58">
        <v>0</v>
      </c>
      <c r="M328" s="176"/>
      <c r="N328" s="23" t="s">
        <v>849</v>
      </c>
      <c r="O328" s="23" t="s">
        <v>850</v>
      </c>
      <c r="P328" s="23" t="s">
        <v>851</v>
      </c>
      <c r="Q328" s="56" t="s">
        <v>848</v>
      </c>
      <c r="R328" s="133" t="s">
        <v>848</v>
      </c>
      <c r="S328" s="133" t="s">
        <v>848</v>
      </c>
      <c r="T328" s="133" t="s">
        <v>848</v>
      </c>
      <c r="U328" s="133" t="s">
        <v>848</v>
      </c>
      <c r="V328" s="133" t="s">
        <v>848</v>
      </c>
      <c r="W328" s="55">
        <v>0</v>
      </c>
      <c r="X328" s="55">
        <v>3.0871457226137187</v>
      </c>
      <c r="Y328" s="55">
        <v>3.2207997394671146</v>
      </c>
      <c r="Z328" s="55">
        <v>3.4776251051854032</v>
      </c>
      <c r="AA328" s="55">
        <v>3.742312471895068</v>
      </c>
      <c r="AB328" s="55">
        <v>3.9886551696248556</v>
      </c>
      <c r="AC328" s="55">
        <v>4.24810120234027</v>
      </c>
      <c r="AD328" s="59">
        <f t="shared" si="24"/>
        <v>21.764639411126431</v>
      </c>
      <c r="AE328" s="55">
        <v>0</v>
      </c>
      <c r="AF328" s="55"/>
      <c r="AG328" s="55"/>
      <c r="AH328" s="55"/>
      <c r="AI328" s="59">
        <f t="shared" si="25"/>
        <v>21.764639411126431</v>
      </c>
      <c r="AJ328" s="55">
        <v>0</v>
      </c>
      <c r="AK328" s="55">
        <v>0</v>
      </c>
      <c r="AL328" s="55">
        <v>3.3843791649244563</v>
      </c>
      <c r="AM328" s="55">
        <v>3.601519553112055</v>
      </c>
      <c r="AN328" s="55">
        <v>3.9664774417569495</v>
      </c>
      <c r="AO328" s="55">
        <v>4.3537395497856082</v>
      </c>
      <c r="AP328" s="55">
        <v>4.7331368534097829</v>
      </c>
      <c r="AQ328" s="55">
        <v>5.1418286045760855</v>
      </c>
      <c r="AR328" s="59">
        <f t="shared" si="26"/>
        <v>25.181081167564933</v>
      </c>
      <c r="AS328" s="55">
        <v>0</v>
      </c>
      <c r="AT328" s="55"/>
      <c r="AU328" s="55"/>
      <c r="AV328" s="55"/>
      <c r="AW328" s="59">
        <f t="shared" si="27"/>
        <v>25.181081167564933</v>
      </c>
      <c r="AX328" s="55"/>
      <c r="AY328" s="55"/>
      <c r="AZ328" s="55"/>
      <c r="BA328" s="55"/>
      <c r="BB328" s="55"/>
      <c r="BC328" s="55"/>
      <c r="BD328" s="55"/>
      <c r="BE328" s="55"/>
      <c r="BF328" s="59">
        <f t="shared" si="28"/>
        <v>0</v>
      </c>
      <c r="BG328" s="55"/>
      <c r="BH328" s="55"/>
      <c r="BI328" s="55"/>
      <c r="BJ328" s="55"/>
      <c r="BK328" s="59">
        <f t="shared" si="29"/>
        <v>0</v>
      </c>
      <c r="BL328" s="55"/>
      <c r="BM328" s="23" t="s">
        <v>864</v>
      </c>
      <c r="BN328" s="23" t="s">
        <v>1586</v>
      </c>
      <c r="BO328" s="23" t="s">
        <v>580</v>
      </c>
      <c r="BP328" s="23" t="s">
        <v>450</v>
      </c>
      <c r="BQ328" s="23" t="s">
        <v>358</v>
      </c>
      <c r="BR328" s="23"/>
      <c r="BS328" s="57"/>
      <c r="BT328" s="135" t="s">
        <v>23</v>
      </c>
      <c r="BU328" s="58">
        <v>0.46152005987528305</v>
      </c>
      <c r="BV328" s="57">
        <v>4</v>
      </c>
      <c r="BW328" s="57">
        <v>5</v>
      </c>
      <c r="BX328" s="57">
        <v>14</v>
      </c>
      <c r="BY328" s="57">
        <v>6</v>
      </c>
      <c r="BZ328" s="57">
        <v>4</v>
      </c>
      <c r="CA328" s="57">
        <v>4</v>
      </c>
      <c r="CB328" s="67">
        <v>37</v>
      </c>
      <c r="CC328" s="134"/>
      <c r="CD328" s="134"/>
      <c r="CE328" s="57"/>
      <c r="CF328" s="57"/>
      <c r="CG328" s="57"/>
      <c r="CH328" s="57"/>
      <c r="CI328" s="57"/>
      <c r="CJ328" s="57"/>
      <c r="CK328" s="67"/>
      <c r="CL328" s="23"/>
      <c r="CM328" s="23"/>
      <c r="CN328" s="23"/>
      <c r="CO328" s="23"/>
      <c r="CP328" s="23"/>
      <c r="CQ328" s="23"/>
      <c r="CR328" s="57"/>
      <c r="CS328" s="134"/>
      <c r="CT328" s="58"/>
      <c r="CU328" s="57"/>
      <c r="CV328" s="57"/>
      <c r="CW328" s="57"/>
      <c r="CX328" s="57"/>
      <c r="CY328" s="57"/>
      <c r="CZ328" s="57"/>
      <c r="DA328" s="67"/>
      <c r="DB328" s="23"/>
      <c r="DC328" s="23"/>
      <c r="DD328" s="57"/>
      <c r="DE328" s="57"/>
      <c r="DF328" s="57"/>
      <c r="DG328" s="57"/>
      <c r="DH328" s="57"/>
      <c r="DI328" s="57"/>
      <c r="DJ328" s="67"/>
      <c r="DK328" s="23" t="s">
        <v>849</v>
      </c>
      <c r="DL328" s="55">
        <v>0</v>
      </c>
      <c r="DM328" s="55">
        <v>0</v>
      </c>
      <c r="DN328" s="55">
        <v>0</v>
      </c>
      <c r="DO328" s="59">
        <v>0</v>
      </c>
      <c r="DP328" s="23" t="s">
        <v>849</v>
      </c>
      <c r="DQ328" s="57"/>
      <c r="DR328" s="57"/>
      <c r="DS328" s="57"/>
      <c r="DT328" s="23" t="s">
        <v>854</v>
      </c>
      <c r="DU328" s="57"/>
      <c r="DV328" s="23" t="s">
        <v>849</v>
      </c>
      <c r="DW328" s="23" t="s">
        <v>854</v>
      </c>
      <c r="DX328" s="57"/>
      <c r="DY328" s="23" t="s">
        <v>849</v>
      </c>
      <c r="DZ328" s="23" t="s">
        <v>854</v>
      </c>
      <c r="EA328" s="56"/>
      <c r="EB328" s="57"/>
      <c r="EC328" s="57"/>
      <c r="ED328" s="23"/>
      <c r="EE328" s="57"/>
      <c r="EF328" s="57"/>
      <c r="EG328" s="57"/>
      <c r="EH328" s="23">
        <v>946</v>
      </c>
      <c r="EI328" s="23" t="s">
        <v>451</v>
      </c>
      <c r="EJ328" s="23"/>
      <c r="EK328" s="23" t="s">
        <v>452</v>
      </c>
    </row>
    <row r="329" spans="2:141" s="127" customFormat="1">
      <c r="B329" s="132" t="s">
        <v>1593</v>
      </c>
      <c r="C329" s="23" t="s">
        <v>1594</v>
      </c>
      <c r="D329" s="23" t="s">
        <v>155</v>
      </c>
      <c r="E329" s="23" t="s">
        <v>846</v>
      </c>
      <c r="F329" s="23" t="s">
        <v>847</v>
      </c>
      <c r="G329" s="23"/>
      <c r="H329" s="23" t="s">
        <v>848</v>
      </c>
      <c r="I329" s="58">
        <v>0</v>
      </c>
      <c r="J329" s="58">
        <v>1</v>
      </c>
      <c r="K329" s="58">
        <v>0</v>
      </c>
      <c r="L329" s="58">
        <v>0</v>
      </c>
      <c r="M329" s="176"/>
      <c r="N329" s="23" t="s">
        <v>849</v>
      </c>
      <c r="O329" s="23" t="s">
        <v>850</v>
      </c>
      <c r="P329" s="23" t="s">
        <v>851</v>
      </c>
      <c r="Q329" s="56" t="s">
        <v>848</v>
      </c>
      <c r="R329" s="133" t="s">
        <v>848</v>
      </c>
      <c r="S329" s="133" t="s">
        <v>848</v>
      </c>
      <c r="T329" s="133" t="s">
        <v>848</v>
      </c>
      <c r="U329" s="133" t="s">
        <v>848</v>
      </c>
      <c r="V329" s="133" t="s">
        <v>848</v>
      </c>
      <c r="W329" s="55">
        <v>0</v>
      </c>
      <c r="X329" s="55">
        <v>1.6641969811410653</v>
      </c>
      <c r="Y329" s="55">
        <v>1.7362462562159331</v>
      </c>
      <c r="Z329" s="55">
        <v>1.874693882830385</v>
      </c>
      <c r="AA329" s="55">
        <v>2.0173797020962998</v>
      </c>
      <c r="AB329" s="55">
        <v>2.1501764051754679</v>
      </c>
      <c r="AC329" s="55">
        <v>2.2900367626737403</v>
      </c>
      <c r="AD329" s="59">
        <f t="shared" si="24"/>
        <v>11.73272999013289</v>
      </c>
      <c r="AE329" s="55">
        <v>0</v>
      </c>
      <c r="AF329" s="55"/>
      <c r="AG329" s="55"/>
      <c r="AH329" s="55"/>
      <c r="AI329" s="59">
        <f t="shared" si="25"/>
        <v>11.73272999013289</v>
      </c>
      <c r="AJ329" s="55">
        <v>0</v>
      </c>
      <c r="AK329" s="55">
        <v>0</v>
      </c>
      <c r="AL329" s="55">
        <v>1.8244275118103137</v>
      </c>
      <c r="AM329" s="55">
        <v>1.9414820375680588</v>
      </c>
      <c r="AN329" s="55">
        <v>2.1382209903416358</v>
      </c>
      <c r="AO329" s="55">
        <v>2.346983546113047</v>
      </c>
      <c r="AP329" s="55">
        <v>2.5515063979886126</v>
      </c>
      <c r="AQ329" s="55">
        <v>2.7718210962958807</v>
      </c>
      <c r="AR329" s="59">
        <f t="shared" si="26"/>
        <v>13.574441580117549</v>
      </c>
      <c r="AS329" s="55">
        <v>0</v>
      </c>
      <c r="AT329" s="55"/>
      <c r="AU329" s="55"/>
      <c r="AV329" s="55"/>
      <c r="AW329" s="59">
        <f t="shared" si="27"/>
        <v>13.574441580117549</v>
      </c>
      <c r="AX329" s="55"/>
      <c r="AY329" s="55"/>
      <c r="AZ329" s="55"/>
      <c r="BA329" s="55"/>
      <c r="BB329" s="55"/>
      <c r="BC329" s="55"/>
      <c r="BD329" s="55"/>
      <c r="BE329" s="55"/>
      <c r="BF329" s="59">
        <f t="shared" si="28"/>
        <v>0</v>
      </c>
      <c r="BG329" s="55"/>
      <c r="BH329" s="55"/>
      <c r="BI329" s="55"/>
      <c r="BJ329" s="55"/>
      <c r="BK329" s="59">
        <f t="shared" si="29"/>
        <v>0</v>
      </c>
      <c r="BL329" s="55"/>
      <c r="BM329" s="23" t="s">
        <v>1164</v>
      </c>
      <c r="BN329" s="23" t="s">
        <v>1595</v>
      </c>
      <c r="BO329" s="23" t="s">
        <v>569</v>
      </c>
      <c r="BP329" s="23" t="s">
        <v>386</v>
      </c>
      <c r="BQ329" s="23" t="s">
        <v>351</v>
      </c>
      <c r="BR329" s="23"/>
      <c r="BS329" s="57"/>
      <c r="BT329" s="135" t="s">
        <v>23</v>
      </c>
      <c r="BU329" s="58" t="s">
        <v>1165</v>
      </c>
      <c r="BV329" s="57">
        <v>25</v>
      </c>
      <c r="BW329" s="57">
        <v>26</v>
      </c>
      <c r="BX329" s="57">
        <v>28</v>
      </c>
      <c r="BY329" s="57">
        <v>31</v>
      </c>
      <c r="BZ329" s="57">
        <v>32</v>
      </c>
      <c r="CA329" s="57">
        <v>34</v>
      </c>
      <c r="CB329" s="67">
        <v>176</v>
      </c>
      <c r="CC329" s="134"/>
      <c r="CD329" s="134"/>
      <c r="CE329" s="57"/>
      <c r="CF329" s="57"/>
      <c r="CG329" s="57"/>
      <c r="CH329" s="57"/>
      <c r="CI329" s="57"/>
      <c r="CJ329" s="57"/>
      <c r="CK329" s="67"/>
      <c r="CL329" s="23"/>
      <c r="CM329" s="23"/>
      <c r="CN329" s="23"/>
      <c r="CO329" s="23"/>
      <c r="CP329" s="23"/>
      <c r="CQ329" s="23"/>
      <c r="CR329" s="57"/>
      <c r="CS329" s="134"/>
      <c r="CT329" s="58"/>
      <c r="CU329" s="57"/>
      <c r="CV329" s="57"/>
      <c r="CW329" s="57"/>
      <c r="CX329" s="57"/>
      <c r="CY329" s="57"/>
      <c r="CZ329" s="57"/>
      <c r="DA329" s="67"/>
      <c r="DB329" s="23"/>
      <c r="DC329" s="23"/>
      <c r="DD329" s="57"/>
      <c r="DE329" s="57"/>
      <c r="DF329" s="57"/>
      <c r="DG329" s="57"/>
      <c r="DH329" s="57"/>
      <c r="DI329" s="57"/>
      <c r="DJ329" s="67"/>
      <c r="DK329" s="23" t="s">
        <v>849</v>
      </c>
      <c r="DL329" s="55">
        <v>0</v>
      </c>
      <c r="DM329" s="55">
        <v>0</v>
      </c>
      <c r="DN329" s="55">
        <v>0</v>
      </c>
      <c r="DO329" s="59">
        <v>0</v>
      </c>
      <c r="DP329" s="23" t="s">
        <v>849</v>
      </c>
      <c r="DQ329" s="57"/>
      <c r="DR329" s="57"/>
      <c r="DS329" s="57"/>
      <c r="DT329" s="23" t="s">
        <v>854</v>
      </c>
      <c r="DU329" s="57"/>
      <c r="DV329" s="23" t="s">
        <v>849</v>
      </c>
      <c r="DW329" s="23" t="s">
        <v>854</v>
      </c>
      <c r="DX329" s="57"/>
      <c r="DY329" s="23" t="s">
        <v>849</v>
      </c>
      <c r="DZ329" s="23" t="s">
        <v>854</v>
      </c>
      <c r="EA329" s="56"/>
      <c r="EB329" s="57"/>
      <c r="EC329" s="57"/>
      <c r="ED329" s="23"/>
      <c r="EE329" s="57"/>
      <c r="EF329" s="57"/>
      <c r="EG329" s="57"/>
      <c r="EH329" s="23">
        <v>525</v>
      </c>
      <c r="EI329" s="23" t="s">
        <v>384</v>
      </c>
      <c r="EJ329" s="23"/>
      <c r="EK329" s="23" t="s">
        <v>385</v>
      </c>
    </row>
    <row r="330" spans="2:141" s="127" customFormat="1">
      <c r="B330" s="132" t="s">
        <v>1596</v>
      </c>
      <c r="C330" s="23" t="s">
        <v>1597</v>
      </c>
      <c r="D330" s="23" t="s">
        <v>193</v>
      </c>
      <c r="E330" s="23" t="s">
        <v>846</v>
      </c>
      <c r="F330" s="23" t="s">
        <v>847</v>
      </c>
      <c r="G330" s="23"/>
      <c r="H330" s="23" t="s">
        <v>848</v>
      </c>
      <c r="I330" s="58">
        <v>0.16400539535778344</v>
      </c>
      <c r="J330" s="58">
        <v>0.83599460464221653</v>
      </c>
      <c r="K330" s="58">
        <v>0</v>
      </c>
      <c r="L330" s="58">
        <v>0</v>
      </c>
      <c r="M330" s="176"/>
      <c r="N330" s="23" t="s">
        <v>849</v>
      </c>
      <c r="O330" s="23" t="s">
        <v>850</v>
      </c>
      <c r="P330" s="23" t="s">
        <v>851</v>
      </c>
      <c r="Q330" s="56" t="s">
        <v>848</v>
      </c>
      <c r="R330" s="133" t="s">
        <v>848</v>
      </c>
      <c r="S330" s="133" t="s">
        <v>848</v>
      </c>
      <c r="T330" s="133" t="s">
        <v>848</v>
      </c>
      <c r="U330" s="133" t="s">
        <v>848</v>
      </c>
      <c r="V330" s="133" t="s">
        <v>848</v>
      </c>
      <c r="W330" s="55">
        <v>0</v>
      </c>
      <c r="X330" s="55">
        <v>1.3399302720641537</v>
      </c>
      <c r="Y330" s="55">
        <v>1.3979408356255056</v>
      </c>
      <c r="Z330" s="55">
        <v>1.5094121146257495</v>
      </c>
      <c r="AA330" s="55">
        <v>1.6242957797178363</v>
      </c>
      <c r="AB330" s="55">
        <v>1.7312172105956218</v>
      </c>
      <c r="AC330" s="55">
        <v>1.8438259516264808</v>
      </c>
      <c r="AD330" s="59">
        <f t="shared" si="24"/>
        <v>9.4466221642553467</v>
      </c>
      <c r="AE330" s="55">
        <v>0</v>
      </c>
      <c r="AF330" s="55"/>
      <c r="AG330" s="55"/>
      <c r="AH330" s="55"/>
      <c r="AI330" s="59">
        <f t="shared" si="25"/>
        <v>9.4466221642553467</v>
      </c>
      <c r="AJ330" s="55">
        <v>0</v>
      </c>
      <c r="AK330" s="55">
        <v>0</v>
      </c>
      <c r="AL330" s="55">
        <v>1.4689400833939523</v>
      </c>
      <c r="AM330" s="55">
        <v>1.5631866805950696</v>
      </c>
      <c r="AN330" s="55">
        <v>1.721591293452116</v>
      </c>
      <c r="AO330" s="55">
        <v>1.8896767252378399</v>
      </c>
      <c r="AP330" s="55">
        <v>2.054348554151423</v>
      </c>
      <c r="AQ330" s="55">
        <v>2.2317352078876787</v>
      </c>
      <c r="AR330" s="59">
        <f t="shared" si="26"/>
        <v>10.92947854471808</v>
      </c>
      <c r="AS330" s="55">
        <v>0</v>
      </c>
      <c r="AT330" s="55"/>
      <c r="AU330" s="55"/>
      <c r="AV330" s="55"/>
      <c r="AW330" s="59">
        <f t="shared" si="27"/>
        <v>10.92947854471808</v>
      </c>
      <c r="AX330" s="55"/>
      <c r="AY330" s="55"/>
      <c r="AZ330" s="55"/>
      <c r="BA330" s="55"/>
      <c r="BB330" s="55"/>
      <c r="BC330" s="55"/>
      <c r="BD330" s="55"/>
      <c r="BE330" s="55"/>
      <c r="BF330" s="59">
        <f t="shared" si="28"/>
        <v>0</v>
      </c>
      <c r="BG330" s="55"/>
      <c r="BH330" s="55"/>
      <c r="BI330" s="55"/>
      <c r="BJ330" s="55"/>
      <c r="BK330" s="59">
        <f t="shared" si="29"/>
        <v>0</v>
      </c>
      <c r="BL330" s="55"/>
      <c r="BM330" s="23" t="s">
        <v>864</v>
      </c>
      <c r="BN330" s="23" t="s">
        <v>1598</v>
      </c>
      <c r="BO330" s="23" t="s">
        <v>532</v>
      </c>
      <c r="BP330" s="23" t="s">
        <v>533</v>
      </c>
      <c r="BQ330" s="23" t="s">
        <v>538</v>
      </c>
      <c r="BR330" s="23"/>
      <c r="BS330" s="57"/>
      <c r="BT330" s="135" t="s">
        <v>23</v>
      </c>
      <c r="BU330" s="58">
        <v>0.16400539535778344</v>
      </c>
      <c r="BV330" s="57">
        <v>5</v>
      </c>
      <c r="BW330" s="57">
        <v>2</v>
      </c>
      <c r="BX330" s="57">
        <v>2</v>
      </c>
      <c r="BY330" s="57">
        <v>2</v>
      </c>
      <c r="BZ330" s="57">
        <v>2</v>
      </c>
      <c r="CA330" s="57">
        <v>9</v>
      </c>
      <c r="CB330" s="67">
        <v>22</v>
      </c>
      <c r="CC330" s="134"/>
      <c r="CD330" s="134"/>
      <c r="CE330" s="57"/>
      <c r="CF330" s="57"/>
      <c r="CG330" s="57"/>
      <c r="CH330" s="57"/>
      <c r="CI330" s="57"/>
      <c r="CJ330" s="57"/>
      <c r="CK330" s="67"/>
      <c r="CL330" s="23"/>
      <c r="CM330" s="23"/>
      <c r="CN330" s="23"/>
      <c r="CO330" s="23"/>
      <c r="CP330" s="23"/>
      <c r="CQ330" s="23"/>
      <c r="CR330" s="57"/>
      <c r="CS330" s="134"/>
      <c r="CT330" s="58"/>
      <c r="CU330" s="57"/>
      <c r="CV330" s="57"/>
      <c r="CW330" s="57"/>
      <c r="CX330" s="57"/>
      <c r="CY330" s="57"/>
      <c r="CZ330" s="57"/>
      <c r="DA330" s="67"/>
      <c r="DB330" s="23"/>
      <c r="DC330" s="23"/>
      <c r="DD330" s="57"/>
      <c r="DE330" s="57"/>
      <c r="DF330" s="57"/>
      <c r="DG330" s="57"/>
      <c r="DH330" s="57"/>
      <c r="DI330" s="57"/>
      <c r="DJ330" s="67"/>
      <c r="DK330" s="23" t="s">
        <v>849</v>
      </c>
      <c r="DL330" s="55">
        <v>0</v>
      </c>
      <c r="DM330" s="55">
        <v>0</v>
      </c>
      <c r="DN330" s="55">
        <v>0</v>
      </c>
      <c r="DO330" s="59">
        <v>0</v>
      </c>
      <c r="DP330" s="23" t="s">
        <v>849</v>
      </c>
      <c r="DQ330" s="57"/>
      <c r="DR330" s="57"/>
      <c r="DS330" s="57"/>
      <c r="DT330" s="23" t="s">
        <v>854</v>
      </c>
      <c r="DU330" s="57"/>
      <c r="DV330" s="23" t="s">
        <v>849</v>
      </c>
      <c r="DW330" s="23" t="s">
        <v>854</v>
      </c>
      <c r="DX330" s="57"/>
      <c r="DY330" s="23" t="s">
        <v>849</v>
      </c>
      <c r="DZ330" s="23" t="s">
        <v>854</v>
      </c>
      <c r="EA330" s="56"/>
      <c r="EB330" s="57"/>
      <c r="EC330" s="57"/>
      <c r="ED330" s="23"/>
      <c r="EE330" s="57"/>
      <c r="EF330" s="57"/>
      <c r="EG330" s="57"/>
      <c r="EH330" s="23">
        <v>745</v>
      </c>
      <c r="EI330" s="23" t="s">
        <v>537</v>
      </c>
      <c r="EJ330" s="23"/>
      <c r="EK330" s="23" t="s">
        <v>632</v>
      </c>
    </row>
    <row r="331" spans="2:141" s="127" customFormat="1">
      <c r="B331" s="132" t="s">
        <v>1599</v>
      </c>
      <c r="C331" s="23" t="s">
        <v>1600</v>
      </c>
      <c r="D331" s="23" t="s">
        <v>193</v>
      </c>
      <c r="E331" s="23" t="s">
        <v>846</v>
      </c>
      <c r="F331" s="23" t="s">
        <v>847</v>
      </c>
      <c r="G331" s="23"/>
      <c r="H331" s="23" t="s">
        <v>848</v>
      </c>
      <c r="I331" s="58">
        <v>0.99961999823868197</v>
      </c>
      <c r="J331" s="58">
        <v>3.8000176131804255E-4</v>
      </c>
      <c r="K331" s="58">
        <v>0</v>
      </c>
      <c r="L331" s="58">
        <v>0</v>
      </c>
      <c r="M331" s="176"/>
      <c r="N331" s="23" t="s">
        <v>849</v>
      </c>
      <c r="O331" s="23" t="s">
        <v>850</v>
      </c>
      <c r="P331" s="23" t="s">
        <v>851</v>
      </c>
      <c r="Q331" s="56" t="s">
        <v>848</v>
      </c>
      <c r="R331" s="133" t="s">
        <v>848</v>
      </c>
      <c r="S331" s="133" t="s">
        <v>848</v>
      </c>
      <c r="T331" s="133" t="s">
        <v>848</v>
      </c>
      <c r="U331" s="133" t="s">
        <v>848</v>
      </c>
      <c r="V331" s="133" t="s">
        <v>848</v>
      </c>
      <c r="W331" s="55">
        <v>0</v>
      </c>
      <c r="X331" s="55">
        <v>3.2415519430449922</v>
      </c>
      <c r="Y331" s="55">
        <v>3.381890779288875</v>
      </c>
      <c r="Z331" s="55">
        <v>3.6515614842281021</v>
      </c>
      <c r="AA331" s="55">
        <v>3.929487414828734</v>
      </c>
      <c r="AB331" s="55">
        <v>4.1881511522194215</v>
      </c>
      <c r="AC331" s="55">
        <v>4.460573599045782</v>
      </c>
      <c r="AD331" s="59">
        <f t="shared" si="24"/>
        <v>22.853216372655908</v>
      </c>
      <c r="AE331" s="55">
        <v>0</v>
      </c>
      <c r="AF331" s="55"/>
      <c r="AG331" s="55"/>
      <c r="AH331" s="55"/>
      <c r="AI331" s="59">
        <f t="shared" si="25"/>
        <v>22.853216372655908</v>
      </c>
      <c r="AJ331" s="55">
        <v>0</v>
      </c>
      <c r="AK331" s="55">
        <v>0</v>
      </c>
      <c r="AL331" s="55">
        <v>3.5536517689141065</v>
      </c>
      <c r="AM331" s="55">
        <v>3.7816526184001233</v>
      </c>
      <c r="AN331" s="55">
        <v>4.1648641864192868</v>
      </c>
      <c r="AO331" s="55">
        <v>4.5714955383352507</v>
      </c>
      <c r="AP331" s="55">
        <v>4.9698687209616086</v>
      </c>
      <c r="AQ331" s="55">
        <v>5.3990015378530494</v>
      </c>
      <c r="AR331" s="59">
        <f t="shared" si="26"/>
        <v>26.440534370883423</v>
      </c>
      <c r="AS331" s="55">
        <v>0</v>
      </c>
      <c r="AT331" s="55"/>
      <c r="AU331" s="55"/>
      <c r="AV331" s="55"/>
      <c r="AW331" s="59">
        <f t="shared" si="27"/>
        <v>26.440534370883423</v>
      </c>
      <c r="AX331" s="55"/>
      <c r="AY331" s="55"/>
      <c r="AZ331" s="55"/>
      <c r="BA331" s="55"/>
      <c r="BB331" s="55"/>
      <c r="BC331" s="55"/>
      <c r="BD331" s="55"/>
      <c r="BE331" s="55"/>
      <c r="BF331" s="59">
        <f t="shared" si="28"/>
        <v>0</v>
      </c>
      <c r="BG331" s="55"/>
      <c r="BH331" s="55"/>
      <c r="BI331" s="55"/>
      <c r="BJ331" s="55"/>
      <c r="BK331" s="59">
        <f t="shared" si="29"/>
        <v>0</v>
      </c>
      <c r="BL331" s="55"/>
      <c r="BM331" s="23" t="s">
        <v>864</v>
      </c>
      <c r="BN331" s="23" t="s">
        <v>1601</v>
      </c>
      <c r="BO331" s="23" t="s">
        <v>532</v>
      </c>
      <c r="BP331" s="23" t="s">
        <v>533</v>
      </c>
      <c r="BQ331" s="23" t="s">
        <v>540</v>
      </c>
      <c r="BR331" s="23"/>
      <c r="BS331" s="57"/>
      <c r="BT331" s="135" t="s">
        <v>23</v>
      </c>
      <c r="BU331" s="58">
        <v>0.99961999823868197</v>
      </c>
      <c r="BV331" s="57">
        <v>9</v>
      </c>
      <c r="BW331" s="57">
        <v>9</v>
      </c>
      <c r="BX331" s="57">
        <v>10</v>
      </c>
      <c r="BY331" s="57">
        <v>11</v>
      </c>
      <c r="BZ331" s="57">
        <v>12</v>
      </c>
      <c r="CA331" s="57">
        <v>12</v>
      </c>
      <c r="CB331" s="67">
        <v>63</v>
      </c>
      <c r="CC331" s="134"/>
      <c r="CD331" s="134"/>
      <c r="CE331" s="57"/>
      <c r="CF331" s="57"/>
      <c r="CG331" s="57"/>
      <c r="CH331" s="57"/>
      <c r="CI331" s="57"/>
      <c r="CJ331" s="57"/>
      <c r="CK331" s="67"/>
      <c r="CL331" s="23"/>
      <c r="CM331" s="23"/>
      <c r="CN331" s="23"/>
      <c r="CO331" s="23"/>
      <c r="CP331" s="23"/>
      <c r="CQ331" s="23"/>
      <c r="CR331" s="57"/>
      <c r="CS331" s="134"/>
      <c r="CT331" s="58"/>
      <c r="CU331" s="57"/>
      <c r="CV331" s="57"/>
      <c r="CW331" s="57"/>
      <c r="CX331" s="57"/>
      <c r="CY331" s="57"/>
      <c r="CZ331" s="57"/>
      <c r="DA331" s="67"/>
      <c r="DB331" s="23"/>
      <c r="DC331" s="23"/>
      <c r="DD331" s="57"/>
      <c r="DE331" s="57"/>
      <c r="DF331" s="57"/>
      <c r="DG331" s="57"/>
      <c r="DH331" s="57"/>
      <c r="DI331" s="57"/>
      <c r="DJ331" s="67"/>
      <c r="DK331" s="23" t="s">
        <v>849</v>
      </c>
      <c r="DL331" s="55">
        <v>0</v>
      </c>
      <c r="DM331" s="55">
        <v>0</v>
      </c>
      <c r="DN331" s="55">
        <v>0</v>
      </c>
      <c r="DO331" s="59">
        <v>0</v>
      </c>
      <c r="DP331" s="23" t="s">
        <v>849</v>
      </c>
      <c r="DQ331" s="57"/>
      <c r="DR331" s="57"/>
      <c r="DS331" s="57"/>
      <c r="DT331" s="23" t="s">
        <v>854</v>
      </c>
      <c r="DU331" s="57"/>
      <c r="DV331" s="23" t="s">
        <v>849</v>
      </c>
      <c r="DW331" s="23" t="s">
        <v>854</v>
      </c>
      <c r="DX331" s="57"/>
      <c r="DY331" s="23" t="s">
        <v>849</v>
      </c>
      <c r="DZ331" s="23" t="s">
        <v>854</v>
      </c>
      <c r="EA331" s="56"/>
      <c r="EB331" s="57"/>
      <c r="EC331" s="57"/>
      <c r="ED331" s="23"/>
      <c r="EE331" s="57"/>
      <c r="EF331" s="57"/>
      <c r="EG331" s="57"/>
      <c r="EH331" s="23">
        <v>883</v>
      </c>
      <c r="EI331" s="23" t="s">
        <v>539</v>
      </c>
      <c r="EJ331" s="23"/>
      <c r="EK331" s="23" t="s">
        <v>633</v>
      </c>
    </row>
    <row r="332" spans="2:141" s="127" customFormat="1">
      <c r="B332" s="132" t="s">
        <v>1602</v>
      </c>
      <c r="C332" s="23" t="s">
        <v>1603</v>
      </c>
      <c r="D332" s="23" t="s">
        <v>193</v>
      </c>
      <c r="E332" s="23" t="s">
        <v>846</v>
      </c>
      <c r="F332" s="23" t="s">
        <v>847</v>
      </c>
      <c r="G332" s="23"/>
      <c r="H332" s="23" t="s">
        <v>848</v>
      </c>
      <c r="I332" s="58">
        <v>1</v>
      </c>
      <c r="J332" s="58">
        <v>0</v>
      </c>
      <c r="K332" s="58">
        <v>0</v>
      </c>
      <c r="L332" s="58">
        <v>0</v>
      </c>
      <c r="M332" s="176"/>
      <c r="N332" s="23" t="s">
        <v>849</v>
      </c>
      <c r="O332" s="23" t="s">
        <v>850</v>
      </c>
      <c r="P332" s="23" t="s">
        <v>851</v>
      </c>
      <c r="Q332" s="56" t="s">
        <v>848</v>
      </c>
      <c r="R332" s="133" t="s">
        <v>848</v>
      </c>
      <c r="S332" s="133" t="s">
        <v>848</v>
      </c>
      <c r="T332" s="133" t="s">
        <v>848</v>
      </c>
      <c r="U332" s="133" t="s">
        <v>848</v>
      </c>
      <c r="V332" s="133" t="s">
        <v>848</v>
      </c>
      <c r="W332" s="55">
        <v>0</v>
      </c>
      <c r="X332" s="55">
        <v>15.239665523154091</v>
      </c>
      <c r="Y332" s="55">
        <v>8.1251350558478563</v>
      </c>
      <c r="Z332" s="55">
        <v>15.124413566043454</v>
      </c>
      <c r="AA332" s="55">
        <v>29.919833423343423</v>
      </c>
      <c r="AB332" s="55">
        <v>23.881272271208147</v>
      </c>
      <c r="AC332" s="55">
        <v>18.981773123654744</v>
      </c>
      <c r="AD332" s="59">
        <f t="shared" si="24"/>
        <v>111.27209296325172</v>
      </c>
      <c r="AE332" s="55">
        <v>0</v>
      </c>
      <c r="AF332" s="55"/>
      <c r="AG332" s="55"/>
      <c r="AH332" s="55"/>
      <c r="AI332" s="59">
        <f t="shared" si="25"/>
        <v>111.27209296325172</v>
      </c>
      <c r="AJ332" s="55">
        <v>0</v>
      </c>
      <c r="AK332" s="55">
        <v>0</v>
      </c>
      <c r="AL332" s="55">
        <v>16.706955586571077</v>
      </c>
      <c r="AM332" s="55">
        <v>9.0855797138613283</v>
      </c>
      <c r="AN332" s="55">
        <v>17.25046358219106</v>
      </c>
      <c r="AO332" s="55">
        <v>34.808200297674148</v>
      </c>
      <c r="AP332" s="55">
        <v>28.338706929082448</v>
      </c>
      <c r="AQ332" s="55">
        <v>22.975211597834189</v>
      </c>
      <c r="AR332" s="59">
        <f t="shared" si="26"/>
        <v>129.16511770721425</v>
      </c>
      <c r="AS332" s="55">
        <v>0</v>
      </c>
      <c r="AT332" s="55"/>
      <c r="AU332" s="55"/>
      <c r="AV332" s="55"/>
      <c r="AW332" s="59">
        <f t="shared" si="27"/>
        <v>129.16511770721425</v>
      </c>
      <c r="AX332" s="55"/>
      <c r="AY332" s="55"/>
      <c r="AZ332" s="55"/>
      <c r="BA332" s="55"/>
      <c r="BB332" s="55"/>
      <c r="BC332" s="55"/>
      <c r="BD332" s="55"/>
      <c r="BE332" s="55"/>
      <c r="BF332" s="59">
        <f t="shared" si="28"/>
        <v>0</v>
      </c>
      <c r="BG332" s="55"/>
      <c r="BH332" s="55"/>
      <c r="BI332" s="55"/>
      <c r="BJ332" s="55"/>
      <c r="BK332" s="59">
        <f t="shared" si="29"/>
        <v>0</v>
      </c>
      <c r="BL332" s="55"/>
      <c r="BM332" s="23" t="s">
        <v>864</v>
      </c>
      <c r="BN332" s="23" t="s">
        <v>1604</v>
      </c>
      <c r="BO332" s="23" t="s">
        <v>532</v>
      </c>
      <c r="BP332" s="23" t="s">
        <v>533</v>
      </c>
      <c r="BQ332" s="23" t="s">
        <v>534</v>
      </c>
      <c r="BR332" s="23"/>
      <c r="BS332" s="57"/>
      <c r="BT332" s="135" t="s">
        <v>23</v>
      </c>
      <c r="BU332" s="58">
        <v>1</v>
      </c>
      <c r="BV332" s="57">
        <v>309</v>
      </c>
      <c r="BW332" s="57">
        <v>309</v>
      </c>
      <c r="BX332" s="57">
        <v>309</v>
      </c>
      <c r="BY332" s="57">
        <v>309</v>
      </c>
      <c r="BZ332" s="57">
        <v>309</v>
      </c>
      <c r="CA332" s="57">
        <v>309</v>
      </c>
      <c r="CB332" s="67">
        <v>1854</v>
      </c>
      <c r="CC332" s="134"/>
      <c r="CD332" s="134"/>
      <c r="CE332" s="57"/>
      <c r="CF332" s="57"/>
      <c r="CG332" s="57"/>
      <c r="CH332" s="57"/>
      <c r="CI332" s="57"/>
      <c r="CJ332" s="57"/>
      <c r="CK332" s="67"/>
      <c r="CL332" s="23"/>
      <c r="CM332" s="23"/>
      <c r="CN332" s="23"/>
      <c r="CO332" s="23"/>
      <c r="CP332" s="23"/>
      <c r="CQ332" s="23"/>
      <c r="CR332" s="57"/>
      <c r="CS332" s="134"/>
      <c r="CT332" s="58"/>
      <c r="CU332" s="57"/>
      <c r="CV332" s="57"/>
      <c r="CW332" s="57"/>
      <c r="CX332" s="57"/>
      <c r="CY332" s="57"/>
      <c r="CZ332" s="57"/>
      <c r="DA332" s="67"/>
      <c r="DB332" s="23"/>
      <c r="DC332" s="23"/>
      <c r="DD332" s="57"/>
      <c r="DE332" s="57"/>
      <c r="DF332" s="57"/>
      <c r="DG332" s="57"/>
      <c r="DH332" s="57"/>
      <c r="DI332" s="57"/>
      <c r="DJ332" s="67"/>
      <c r="DK332" s="23" t="s">
        <v>849</v>
      </c>
      <c r="DL332" s="55">
        <v>0</v>
      </c>
      <c r="DM332" s="55">
        <v>0</v>
      </c>
      <c r="DN332" s="55">
        <v>0</v>
      </c>
      <c r="DO332" s="59">
        <v>0</v>
      </c>
      <c r="DP332" s="23" t="s">
        <v>849</v>
      </c>
      <c r="DQ332" s="57"/>
      <c r="DR332" s="57"/>
      <c r="DS332" s="57"/>
      <c r="DT332" s="23" t="s">
        <v>854</v>
      </c>
      <c r="DU332" s="57"/>
      <c r="DV332" s="23" t="s">
        <v>849</v>
      </c>
      <c r="DW332" s="23" t="s">
        <v>854</v>
      </c>
      <c r="DX332" s="57"/>
      <c r="DY332" s="23" t="s">
        <v>849</v>
      </c>
      <c r="DZ332" s="23" t="s">
        <v>854</v>
      </c>
      <c r="EA332" s="56"/>
      <c r="EB332" s="57"/>
      <c r="EC332" s="57"/>
      <c r="ED332" s="23"/>
      <c r="EE332" s="57"/>
      <c r="EF332" s="57"/>
      <c r="EG332" s="57"/>
      <c r="EH332" s="23">
        <v>879</v>
      </c>
      <c r="EI332" s="23" t="s">
        <v>531</v>
      </c>
      <c r="EJ332" s="23"/>
      <c r="EK332" s="23" t="s">
        <v>630</v>
      </c>
    </row>
    <row r="333" spans="2:141" s="127" customFormat="1">
      <c r="B333" s="132" t="s">
        <v>1605</v>
      </c>
      <c r="C333" s="23" t="s">
        <v>1606</v>
      </c>
      <c r="D333" s="23" t="s">
        <v>155</v>
      </c>
      <c r="E333" s="23" t="s">
        <v>846</v>
      </c>
      <c r="F333" s="23" t="s">
        <v>847</v>
      </c>
      <c r="G333" s="23"/>
      <c r="H333" s="23" t="s">
        <v>848</v>
      </c>
      <c r="I333" s="58">
        <v>0.73691052834510873</v>
      </c>
      <c r="J333" s="58">
        <v>0.26308947165489138</v>
      </c>
      <c r="K333" s="58">
        <v>0</v>
      </c>
      <c r="L333" s="58">
        <v>0</v>
      </c>
      <c r="M333" s="176"/>
      <c r="N333" s="23" t="s">
        <v>849</v>
      </c>
      <c r="O333" s="23" t="s">
        <v>850</v>
      </c>
      <c r="P333" s="23" t="s">
        <v>851</v>
      </c>
      <c r="Q333" s="56" t="s">
        <v>848</v>
      </c>
      <c r="R333" s="133" t="s">
        <v>848</v>
      </c>
      <c r="S333" s="133" t="s">
        <v>848</v>
      </c>
      <c r="T333" s="133" t="s">
        <v>848</v>
      </c>
      <c r="U333" s="133" t="s">
        <v>848</v>
      </c>
      <c r="V333" s="133" t="s">
        <v>848</v>
      </c>
      <c r="W333" s="55">
        <v>0</v>
      </c>
      <c r="X333" s="55">
        <v>8.8170383466004754E-2</v>
      </c>
      <c r="Y333" s="55">
        <v>9.1987607198403945E-2</v>
      </c>
      <c r="Z333" s="55">
        <v>9.9322664566543539E-2</v>
      </c>
      <c r="AA333" s="55">
        <v>0.10688226450717724</v>
      </c>
      <c r="AB333" s="55">
        <v>0.1139179317786581</v>
      </c>
      <c r="AC333" s="55">
        <v>0.12132783667096236</v>
      </c>
      <c r="AD333" s="59">
        <f t="shared" si="24"/>
        <v>0.62160868818774995</v>
      </c>
      <c r="AE333" s="55">
        <v>0</v>
      </c>
      <c r="AF333" s="55"/>
      <c r="AG333" s="55"/>
      <c r="AH333" s="55"/>
      <c r="AI333" s="59">
        <f t="shared" si="25"/>
        <v>0.62160868818774995</v>
      </c>
      <c r="AJ333" s="55">
        <v>0</v>
      </c>
      <c r="AK333" s="55">
        <v>0</v>
      </c>
      <c r="AL333" s="55">
        <v>9.6659515156642964E-2</v>
      </c>
      <c r="AM333" s="55">
        <v>0.10286115026321266</v>
      </c>
      <c r="AN333" s="55">
        <v>0.11328452508321304</v>
      </c>
      <c r="AO333" s="55">
        <v>0.12434491925787854</v>
      </c>
      <c r="AP333" s="55">
        <v>0.13518069079320796</v>
      </c>
      <c r="AQ333" s="55">
        <v>0.14685312599954392</v>
      </c>
      <c r="AR333" s="59">
        <f t="shared" si="26"/>
        <v>0.71918392655369912</v>
      </c>
      <c r="AS333" s="55">
        <v>0</v>
      </c>
      <c r="AT333" s="55"/>
      <c r="AU333" s="55"/>
      <c r="AV333" s="55"/>
      <c r="AW333" s="59">
        <f t="shared" si="27"/>
        <v>0.71918392655369912</v>
      </c>
      <c r="AX333" s="55"/>
      <c r="AY333" s="55"/>
      <c r="AZ333" s="55"/>
      <c r="BA333" s="55"/>
      <c r="BB333" s="55"/>
      <c r="BC333" s="55"/>
      <c r="BD333" s="55"/>
      <c r="BE333" s="55"/>
      <c r="BF333" s="59">
        <f t="shared" si="28"/>
        <v>0</v>
      </c>
      <c r="BG333" s="55"/>
      <c r="BH333" s="55"/>
      <c r="BI333" s="55"/>
      <c r="BJ333" s="55"/>
      <c r="BK333" s="59">
        <f t="shared" si="29"/>
        <v>0</v>
      </c>
      <c r="BL333" s="55"/>
      <c r="BM333" s="23" t="s">
        <v>864</v>
      </c>
      <c r="BN333" s="23" t="s">
        <v>1607</v>
      </c>
      <c r="BO333" s="23" t="s">
        <v>569</v>
      </c>
      <c r="BP333" s="23" t="s">
        <v>386</v>
      </c>
      <c r="BQ333" s="23" t="s">
        <v>358</v>
      </c>
      <c r="BR333" s="23"/>
      <c r="BS333" s="57"/>
      <c r="BT333" s="135" t="s">
        <v>23</v>
      </c>
      <c r="BU333" s="58">
        <v>0.73691052834510873</v>
      </c>
      <c r="BV333" s="57">
        <v>0</v>
      </c>
      <c r="BW333" s="57">
        <v>0</v>
      </c>
      <c r="BX333" s="57">
        <v>0</v>
      </c>
      <c r="BY333" s="57">
        <v>0</v>
      </c>
      <c r="BZ333" s="57">
        <v>0</v>
      </c>
      <c r="CA333" s="57">
        <v>2</v>
      </c>
      <c r="CB333" s="67">
        <v>2</v>
      </c>
      <c r="CC333" s="134"/>
      <c r="CD333" s="134"/>
      <c r="CE333" s="57"/>
      <c r="CF333" s="57"/>
      <c r="CG333" s="57"/>
      <c r="CH333" s="57"/>
      <c r="CI333" s="57"/>
      <c r="CJ333" s="57"/>
      <c r="CK333" s="67"/>
      <c r="CL333" s="23"/>
      <c r="CM333" s="23"/>
      <c r="CN333" s="23"/>
      <c r="CO333" s="23"/>
      <c r="CP333" s="23"/>
      <c r="CQ333" s="23"/>
      <c r="CR333" s="57"/>
      <c r="CS333" s="134"/>
      <c r="CT333" s="58"/>
      <c r="CU333" s="57"/>
      <c r="CV333" s="57"/>
      <c r="CW333" s="57"/>
      <c r="CX333" s="57"/>
      <c r="CY333" s="57"/>
      <c r="CZ333" s="57"/>
      <c r="DA333" s="67"/>
      <c r="DB333" s="23"/>
      <c r="DC333" s="23"/>
      <c r="DD333" s="57"/>
      <c r="DE333" s="57"/>
      <c r="DF333" s="57"/>
      <c r="DG333" s="57"/>
      <c r="DH333" s="57"/>
      <c r="DI333" s="57"/>
      <c r="DJ333" s="67"/>
      <c r="DK333" s="23" t="s">
        <v>849</v>
      </c>
      <c r="DL333" s="55">
        <v>0</v>
      </c>
      <c r="DM333" s="55">
        <v>0</v>
      </c>
      <c r="DN333" s="55">
        <v>0</v>
      </c>
      <c r="DO333" s="59">
        <v>0</v>
      </c>
      <c r="DP333" s="23" t="s">
        <v>849</v>
      </c>
      <c r="DQ333" s="57"/>
      <c r="DR333" s="57"/>
      <c r="DS333" s="57"/>
      <c r="DT333" s="23" t="s">
        <v>854</v>
      </c>
      <c r="DU333" s="57"/>
      <c r="DV333" s="23" t="s">
        <v>849</v>
      </c>
      <c r="DW333" s="23" t="s">
        <v>854</v>
      </c>
      <c r="DX333" s="57"/>
      <c r="DY333" s="23" t="s">
        <v>849</v>
      </c>
      <c r="DZ333" s="23" t="s">
        <v>854</v>
      </c>
      <c r="EA333" s="56"/>
      <c r="EB333" s="57"/>
      <c r="EC333" s="57"/>
      <c r="ED333" s="23"/>
      <c r="EE333" s="57"/>
      <c r="EF333" s="57"/>
      <c r="EG333" s="57"/>
      <c r="EH333" s="23">
        <v>614</v>
      </c>
      <c r="EI333" s="23" t="s">
        <v>387</v>
      </c>
      <c r="EJ333" s="23"/>
      <c r="EK333" s="23" t="s">
        <v>388</v>
      </c>
    </row>
    <row r="334" spans="2:141" s="127" customFormat="1">
      <c r="B334" s="132" t="s">
        <v>1608</v>
      </c>
      <c r="C334" s="23" t="s">
        <v>1609</v>
      </c>
      <c r="D334" s="23" t="s">
        <v>159</v>
      </c>
      <c r="E334" s="23" t="s">
        <v>846</v>
      </c>
      <c r="F334" s="23" t="s">
        <v>847</v>
      </c>
      <c r="G334" s="23"/>
      <c r="H334" s="23" t="s">
        <v>848</v>
      </c>
      <c r="I334" s="58">
        <v>0.47418148775115498</v>
      </c>
      <c r="J334" s="58">
        <v>0.52581851224884502</v>
      </c>
      <c r="K334" s="58">
        <v>0</v>
      </c>
      <c r="L334" s="58">
        <v>0</v>
      </c>
      <c r="M334" s="176"/>
      <c r="N334" s="23" t="s">
        <v>849</v>
      </c>
      <c r="O334" s="23" t="s">
        <v>850</v>
      </c>
      <c r="P334" s="23" t="s">
        <v>851</v>
      </c>
      <c r="Q334" s="56" t="s">
        <v>848</v>
      </c>
      <c r="R334" s="133" t="s">
        <v>848</v>
      </c>
      <c r="S334" s="133" t="s">
        <v>848</v>
      </c>
      <c r="T334" s="133" t="s">
        <v>848</v>
      </c>
      <c r="U334" s="133" t="s">
        <v>848</v>
      </c>
      <c r="V334" s="133" t="s">
        <v>848</v>
      </c>
      <c r="W334" s="55">
        <v>0</v>
      </c>
      <c r="X334" s="55">
        <v>1.662672311934219</v>
      </c>
      <c r="Y334" s="55">
        <v>1.7346555784101487</v>
      </c>
      <c r="Z334" s="55">
        <v>1.8729763649717388</v>
      </c>
      <c r="AA334" s="55">
        <v>2.0155314613260309</v>
      </c>
      <c r="AB334" s="55">
        <v>2.1482065014973526</v>
      </c>
      <c r="AC334" s="55">
        <v>2.2879387246565099</v>
      </c>
      <c r="AD334" s="59">
        <f t="shared" si="24"/>
        <v>11.721980942796</v>
      </c>
      <c r="AE334" s="55">
        <v>0</v>
      </c>
      <c r="AF334" s="55"/>
      <c r="AG334" s="55"/>
      <c r="AH334" s="55"/>
      <c r="AI334" s="59">
        <f t="shared" si="25"/>
        <v>11.721980942796</v>
      </c>
      <c r="AJ334" s="55">
        <v>0</v>
      </c>
      <c r="AK334" s="55">
        <v>0</v>
      </c>
      <c r="AL334" s="55">
        <v>1.8227560459448526</v>
      </c>
      <c r="AM334" s="55">
        <v>1.9397033311337426</v>
      </c>
      <c r="AN334" s="55">
        <v>2.1362620397256031</v>
      </c>
      <c r="AO334" s="55">
        <v>2.3448333357820075</v>
      </c>
      <c r="AP334" s="55">
        <v>2.5491688121858687</v>
      </c>
      <c r="AQ334" s="55">
        <v>2.7692816671776339</v>
      </c>
      <c r="AR334" s="59">
        <f t="shared" si="26"/>
        <v>13.562005231949708</v>
      </c>
      <c r="AS334" s="55">
        <v>0</v>
      </c>
      <c r="AT334" s="55"/>
      <c r="AU334" s="55"/>
      <c r="AV334" s="55"/>
      <c r="AW334" s="59">
        <f t="shared" si="27"/>
        <v>13.562005231949708</v>
      </c>
      <c r="AX334" s="55"/>
      <c r="AY334" s="55"/>
      <c r="AZ334" s="55"/>
      <c r="BA334" s="55"/>
      <c r="BB334" s="55"/>
      <c r="BC334" s="55"/>
      <c r="BD334" s="55"/>
      <c r="BE334" s="55"/>
      <c r="BF334" s="59">
        <f t="shared" si="28"/>
        <v>0</v>
      </c>
      <c r="BG334" s="55"/>
      <c r="BH334" s="55"/>
      <c r="BI334" s="55"/>
      <c r="BJ334" s="55"/>
      <c r="BK334" s="59">
        <f t="shared" si="29"/>
        <v>0</v>
      </c>
      <c r="BL334" s="55"/>
      <c r="BM334" s="23" t="s">
        <v>864</v>
      </c>
      <c r="BN334" s="23" t="s">
        <v>1610</v>
      </c>
      <c r="BO334" s="23" t="s">
        <v>580</v>
      </c>
      <c r="BP334" s="23" t="s">
        <v>444</v>
      </c>
      <c r="BQ334" s="23" t="s">
        <v>445</v>
      </c>
      <c r="BR334" s="23"/>
      <c r="BS334" s="57"/>
      <c r="BT334" s="135" t="s">
        <v>23</v>
      </c>
      <c r="BU334" s="58">
        <v>0.47418148775115498</v>
      </c>
      <c r="BV334" s="57">
        <v>17</v>
      </c>
      <c r="BW334" s="57">
        <v>16</v>
      </c>
      <c r="BX334" s="57">
        <v>17</v>
      </c>
      <c r="BY334" s="57">
        <v>17</v>
      </c>
      <c r="BZ334" s="57">
        <v>18</v>
      </c>
      <c r="CA334" s="57">
        <v>20</v>
      </c>
      <c r="CB334" s="67">
        <v>105</v>
      </c>
      <c r="CC334" s="134"/>
      <c r="CD334" s="134"/>
      <c r="CE334" s="57"/>
      <c r="CF334" s="57"/>
      <c r="CG334" s="57"/>
      <c r="CH334" s="57"/>
      <c r="CI334" s="57"/>
      <c r="CJ334" s="57"/>
      <c r="CK334" s="67"/>
      <c r="CL334" s="23"/>
      <c r="CM334" s="23"/>
      <c r="CN334" s="23"/>
      <c r="CO334" s="23"/>
      <c r="CP334" s="23"/>
      <c r="CQ334" s="23"/>
      <c r="CR334" s="57"/>
      <c r="CS334" s="134"/>
      <c r="CT334" s="58"/>
      <c r="CU334" s="57"/>
      <c r="CV334" s="57"/>
      <c r="CW334" s="57"/>
      <c r="CX334" s="57"/>
      <c r="CY334" s="57"/>
      <c r="CZ334" s="57"/>
      <c r="DA334" s="67"/>
      <c r="DB334" s="23"/>
      <c r="DC334" s="23"/>
      <c r="DD334" s="57"/>
      <c r="DE334" s="57"/>
      <c r="DF334" s="57"/>
      <c r="DG334" s="57"/>
      <c r="DH334" s="57"/>
      <c r="DI334" s="57"/>
      <c r="DJ334" s="67"/>
      <c r="DK334" s="23" t="s">
        <v>849</v>
      </c>
      <c r="DL334" s="55">
        <v>0</v>
      </c>
      <c r="DM334" s="55">
        <v>0</v>
      </c>
      <c r="DN334" s="55">
        <v>0</v>
      </c>
      <c r="DO334" s="59">
        <v>0</v>
      </c>
      <c r="DP334" s="23" t="s">
        <v>849</v>
      </c>
      <c r="DQ334" s="57"/>
      <c r="DR334" s="57"/>
      <c r="DS334" s="57"/>
      <c r="DT334" s="23" t="s">
        <v>854</v>
      </c>
      <c r="DU334" s="57"/>
      <c r="DV334" s="23" t="s">
        <v>849</v>
      </c>
      <c r="DW334" s="23" t="s">
        <v>854</v>
      </c>
      <c r="DX334" s="57"/>
      <c r="DY334" s="23" t="s">
        <v>849</v>
      </c>
      <c r="DZ334" s="23" t="s">
        <v>854</v>
      </c>
      <c r="EA334" s="56"/>
      <c r="EB334" s="57"/>
      <c r="EC334" s="57"/>
      <c r="ED334" s="23"/>
      <c r="EE334" s="57"/>
      <c r="EF334" s="57"/>
      <c r="EG334" s="57"/>
      <c r="EH334" s="23">
        <v>713</v>
      </c>
      <c r="EI334" s="23" t="s">
        <v>443</v>
      </c>
      <c r="EJ334" s="23"/>
      <c r="EK334" s="23" t="s">
        <v>611</v>
      </c>
    </row>
    <row r="335" spans="2:141" s="127" customFormat="1">
      <c r="B335" s="132" t="s">
        <v>1611</v>
      </c>
      <c r="C335" s="23" t="s">
        <v>1612</v>
      </c>
      <c r="D335" s="23" t="s">
        <v>159</v>
      </c>
      <c r="E335" s="23" t="s">
        <v>846</v>
      </c>
      <c r="F335" s="23" t="s">
        <v>847</v>
      </c>
      <c r="G335" s="23"/>
      <c r="H335" s="23" t="s">
        <v>848</v>
      </c>
      <c r="I335" s="58">
        <v>0.22291474375568784</v>
      </c>
      <c r="J335" s="58">
        <v>0.77708525624431224</v>
      </c>
      <c r="K335" s="58">
        <v>0</v>
      </c>
      <c r="L335" s="58">
        <v>0</v>
      </c>
      <c r="M335" s="176"/>
      <c r="N335" s="23" t="s">
        <v>849</v>
      </c>
      <c r="O335" s="23" t="s">
        <v>850</v>
      </c>
      <c r="P335" s="23" t="s">
        <v>851</v>
      </c>
      <c r="Q335" s="56" t="s">
        <v>848</v>
      </c>
      <c r="R335" s="133" t="s">
        <v>848</v>
      </c>
      <c r="S335" s="133" t="s">
        <v>848</v>
      </c>
      <c r="T335" s="133" t="s">
        <v>848</v>
      </c>
      <c r="U335" s="133" t="s">
        <v>848</v>
      </c>
      <c r="V335" s="133" t="s">
        <v>848</v>
      </c>
      <c r="W335" s="55">
        <v>0.40689304691026384</v>
      </c>
      <c r="X335" s="55">
        <v>6.9877128429221518</v>
      </c>
      <c r="Y335" s="55">
        <v>7.2902369133712464</v>
      </c>
      <c r="Z335" s="55">
        <v>7.8715576761949935</v>
      </c>
      <c r="AA335" s="55">
        <v>8.4706739725745681</v>
      </c>
      <c r="AB335" s="55">
        <v>9.0282673573238732</v>
      </c>
      <c r="AC335" s="55">
        <v>9.6155199646662268</v>
      </c>
      <c r="AD335" s="59">
        <f t="shared" si="24"/>
        <v>49.263968727053062</v>
      </c>
      <c r="AE335" s="55">
        <v>0</v>
      </c>
      <c r="AF335" s="55"/>
      <c r="AG335" s="55"/>
      <c r="AH335" s="55"/>
      <c r="AI335" s="59">
        <f t="shared" si="25"/>
        <v>49.670861773963324</v>
      </c>
      <c r="AJ335" s="55">
        <v>0</v>
      </c>
      <c r="AK335" s="55">
        <v>0.4460691117456636</v>
      </c>
      <c r="AL335" s="55">
        <v>7.6604967439108744</v>
      </c>
      <c r="AM335" s="55">
        <v>8.1519910935753774</v>
      </c>
      <c r="AN335" s="55">
        <v>8.9780683684280067</v>
      </c>
      <c r="AO335" s="55">
        <v>9.8546309440222331</v>
      </c>
      <c r="AP335" s="55">
        <v>10.713391640572741</v>
      </c>
      <c r="AQ335" s="55">
        <v>11.63845992533231</v>
      </c>
      <c r="AR335" s="59">
        <f t="shared" si="26"/>
        <v>56.997038715841541</v>
      </c>
      <c r="AS335" s="55">
        <v>0</v>
      </c>
      <c r="AT335" s="55"/>
      <c r="AU335" s="55"/>
      <c r="AV335" s="55"/>
      <c r="AW335" s="59">
        <f t="shared" si="27"/>
        <v>57.443107827587205</v>
      </c>
      <c r="AX335" s="55"/>
      <c r="AY335" s="55"/>
      <c r="AZ335" s="55"/>
      <c r="BA335" s="55"/>
      <c r="BB335" s="55"/>
      <c r="BC335" s="55"/>
      <c r="BD335" s="55"/>
      <c r="BE335" s="55"/>
      <c r="BF335" s="59">
        <f t="shared" si="28"/>
        <v>0</v>
      </c>
      <c r="BG335" s="55"/>
      <c r="BH335" s="55"/>
      <c r="BI335" s="55"/>
      <c r="BJ335" s="55"/>
      <c r="BK335" s="59">
        <f t="shared" si="29"/>
        <v>0</v>
      </c>
      <c r="BL335" s="55"/>
      <c r="BM335" s="23" t="s">
        <v>864</v>
      </c>
      <c r="BN335" s="23" t="s">
        <v>1613</v>
      </c>
      <c r="BO335" s="23" t="s">
        <v>580</v>
      </c>
      <c r="BP335" s="23" t="s">
        <v>456</v>
      </c>
      <c r="BQ335" s="23" t="s">
        <v>311</v>
      </c>
      <c r="BR335" s="23"/>
      <c r="BS335" s="57"/>
      <c r="BT335" s="135" t="s">
        <v>1240</v>
      </c>
      <c r="BU335" s="58">
        <v>0.22291474375568784</v>
      </c>
      <c r="BV335" s="57">
        <v>3951</v>
      </c>
      <c r="BW335" s="57">
        <v>5762.3</v>
      </c>
      <c r="BX335" s="57">
        <v>3470</v>
      </c>
      <c r="BY335" s="57">
        <v>3735</v>
      </c>
      <c r="BZ335" s="57">
        <v>3981</v>
      </c>
      <c r="CA335" s="57">
        <v>4242</v>
      </c>
      <c r="CB335" s="67">
        <v>25141.3</v>
      </c>
      <c r="CC335" s="134"/>
      <c r="CD335" s="134"/>
      <c r="CE335" s="57"/>
      <c r="CF335" s="57"/>
      <c r="CG335" s="57"/>
      <c r="CH335" s="57"/>
      <c r="CI335" s="57"/>
      <c r="CJ335" s="57"/>
      <c r="CK335" s="67"/>
      <c r="CL335" s="23"/>
      <c r="CM335" s="23"/>
      <c r="CN335" s="23"/>
      <c r="CO335" s="23"/>
      <c r="CP335" s="23"/>
      <c r="CQ335" s="23"/>
      <c r="CR335" s="57"/>
      <c r="CS335" s="134"/>
      <c r="CT335" s="58"/>
      <c r="CU335" s="57"/>
      <c r="CV335" s="57"/>
      <c r="CW335" s="57"/>
      <c r="CX335" s="57"/>
      <c r="CY335" s="57"/>
      <c r="CZ335" s="57"/>
      <c r="DA335" s="67"/>
      <c r="DB335" s="23"/>
      <c r="DC335" s="23"/>
      <c r="DD335" s="57"/>
      <c r="DE335" s="57"/>
      <c r="DF335" s="57"/>
      <c r="DG335" s="57"/>
      <c r="DH335" s="57"/>
      <c r="DI335" s="57"/>
      <c r="DJ335" s="67"/>
      <c r="DK335" s="23" t="s">
        <v>849</v>
      </c>
      <c r="DL335" s="55">
        <v>0</v>
      </c>
      <c r="DM335" s="55">
        <v>0.40689304691026384</v>
      </c>
      <c r="DN335" s="55">
        <v>49.263968727053062</v>
      </c>
      <c r="DO335" s="59">
        <v>49.670861773963324</v>
      </c>
      <c r="DP335" s="23" t="s">
        <v>849</v>
      </c>
      <c r="DQ335" s="57"/>
      <c r="DR335" s="57"/>
      <c r="DS335" s="57"/>
      <c r="DT335" s="23" t="s">
        <v>854</v>
      </c>
      <c r="DU335" s="57"/>
      <c r="DV335" s="23" t="s">
        <v>849</v>
      </c>
      <c r="DW335" s="23" t="s">
        <v>854</v>
      </c>
      <c r="DX335" s="57"/>
      <c r="DY335" s="23" t="s">
        <v>849</v>
      </c>
      <c r="DZ335" s="23" t="s">
        <v>854</v>
      </c>
      <c r="EA335" s="56"/>
      <c r="EB335" s="57"/>
      <c r="EC335" s="57"/>
      <c r="ED335" s="23"/>
      <c r="EE335" s="57"/>
      <c r="EF335" s="57"/>
      <c r="EG335" s="57"/>
      <c r="EH335" s="23">
        <v>691</v>
      </c>
      <c r="EI335" s="23" t="s">
        <v>458</v>
      </c>
      <c r="EJ335" s="23"/>
      <c r="EK335" s="23" t="s">
        <v>593</v>
      </c>
    </row>
    <row r="336" spans="2:141" s="127" customFormat="1">
      <c r="B336" s="132" t="s">
        <v>1614</v>
      </c>
      <c r="C336" s="23" t="s">
        <v>1615</v>
      </c>
      <c r="D336" s="23" t="s">
        <v>155</v>
      </c>
      <c r="E336" s="23" t="s">
        <v>846</v>
      </c>
      <c r="F336" s="23" t="s">
        <v>847</v>
      </c>
      <c r="G336" s="23"/>
      <c r="H336" s="23" t="s">
        <v>848</v>
      </c>
      <c r="I336" s="58">
        <v>0.52025723661774836</v>
      </c>
      <c r="J336" s="58">
        <v>0.47974276338225164</v>
      </c>
      <c r="K336" s="58">
        <v>0</v>
      </c>
      <c r="L336" s="58">
        <v>0</v>
      </c>
      <c r="M336" s="176"/>
      <c r="N336" s="23" t="s">
        <v>849</v>
      </c>
      <c r="O336" s="23" t="s">
        <v>850</v>
      </c>
      <c r="P336" s="23" t="s">
        <v>851</v>
      </c>
      <c r="Q336" s="56" t="s">
        <v>848</v>
      </c>
      <c r="R336" s="133" t="s">
        <v>848</v>
      </c>
      <c r="S336" s="133" t="s">
        <v>848</v>
      </c>
      <c r="T336" s="133" t="s">
        <v>848</v>
      </c>
      <c r="U336" s="133" t="s">
        <v>848</v>
      </c>
      <c r="V336" s="133" t="s">
        <v>848</v>
      </c>
      <c r="W336" s="55">
        <v>0.40618568799424781</v>
      </c>
      <c r="X336" s="55">
        <v>0.10989115432995278</v>
      </c>
      <c r="Y336" s="55">
        <v>0.11464875099449232</v>
      </c>
      <c r="Z336" s="55">
        <v>0.12379079948713695</v>
      </c>
      <c r="AA336" s="55">
        <v>0.13321270660710741</v>
      </c>
      <c r="AB336" s="55">
        <v>0.14198161026331757</v>
      </c>
      <c r="AC336" s="55">
        <v>0.15121694496507079</v>
      </c>
      <c r="AD336" s="59">
        <f t="shared" ref="AD336:AD399" si="30">SUM(X336:AC336)</f>
        <v>0.77474196664707773</v>
      </c>
      <c r="AE336" s="55">
        <v>0</v>
      </c>
      <c r="AF336" s="55"/>
      <c r="AG336" s="55"/>
      <c r="AH336" s="55"/>
      <c r="AI336" s="59">
        <f t="shared" ref="AI336:AI399" si="31">SUM(AF336:AH336,AD336,W336)</f>
        <v>1.1809276546413257</v>
      </c>
      <c r="AJ336" s="55">
        <v>0</v>
      </c>
      <c r="AK336" s="55">
        <v>0.44529364761387613</v>
      </c>
      <c r="AL336" s="55">
        <v>0.12047158331382921</v>
      </c>
      <c r="AM336" s="55">
        <v>0.12820099101065366</v>
      </c>
      <c r="AN336" s="55">
        <v>0.1411921638507406</v>
      </c>
      <c r="AO336" s="55">
        <v>0.1549772857410962</v>
      </c>
      <c r="AP336" s="55">
        <v>0.16848244921282035</v>
      </c>
      <c r="AQ336" s="55">
        <v>0.18303038842145952</v>
      </c>
      <c r="AR336" s="59">
        <f t="shared" ref="AR336:AR399" si="32">SUM(AL336:AQ336)</f>
        <v>0.8963548615505994</v>
      </c>
      <c r="AS336" s="55">
        <v>0</v>
      </c>
      <c r="AT336" s="55"/>
      <c r="AU336" s="55"/>
      <c r="AV336" s="55"/>
      <c r="AW336" s="59">
        <f t="shared" ref="AW336:AW399" si="33">SUM(AT336:AV336,AR336,AK336)</f>
        <v>1.3416485091644756</v>
      </c>
      <c r="AX336" s="55"/>
      <c r="AY336" s="55"/>
      <c r="AZ336" s="55"/>
      <c r="BA336" s="55"/>
      <c r="BB336" s="55"/>
      <c r="BC336" s="55"/>
      <c r="BD336" s="55"/>
      <c r="BE336" s="55"/>
      <c r="BF336" s="59">
        <f t="shared" ref="BF336:BF399" si="34">SUM(AZ336:BE336)</f>
        <v>0</v>
      </c>
      <c r="BG336" s="55"/>
      <c r="BH336" s="55"/>
      <c r="BI336" s="55"/>
      <c r="BJ336" s="55"/>
      <c r="BK336" s="59">
        <f t="shared" ref="BK336:BK399" si="35">SUM(BH336:BJ336,BF336,AY336)</f>
        <v>0</v>
      </c>
      <c r="BL336" s="55"/>
      <c r="BM336" s="23" t="s">
        <v>864</v>
      </c>
      <c r="BN336" s="23" t="s">
        <v>1616</v>
      </c>
      <c r="BO336" s="23" t="s">
        <v>569</v>
      </c>
      <c r="BP336" s="23" t="s">
        <v>386</v>
      </c>
      <c r="BQ336" s="23" t="s">
        <v>358</v>
      </c>
      <c r="BR336" s="23"/>
      <c r="BS336" s="57"/>
      <c r="BT336" s="135" t="s">
        <v>23</v>
      </c>
      <c r="BU336" s="58">
        <v>0.52025723661774836</v>
      </c>
      <c r="BV336" s="57">
        <v>1</v>
      </c>
      <c r="BW336" s="57">
        <v>1</v>
      </c>
      <c r="BX336" s="57">
        <v>1</v>
      </c>
      <c r="BY336" s="57">
        <v>1</v>
      </c>
      <c r="BZ336" s="57">
        <v>1</v>
      </c>
      <c r="CA336" s="57">
        <v>1</v>
      </c>
      <c r="CB336" s="67">
        <v>6</v>
      </c>
      <c r="CC336" s="134"/>
      <c r="CD336" s="134"/>
      <c r="CE336" s="57"/>
      <c r="CF336" s="57"/>
      <c r="CG336" s="57"/>
      <c r="CH336" s="57"/>
      <c r="CI336" s="57"/>
      <c r="CJ336" s="57"/>
      <c r="CK336" s="67"/>
      <c r="CL336" s="23"/>
      <c r="CM336" s="23"/>
      <c r="CN336" s="23"/>
      <c r="CO336" s="23"/>
      <c r="CP336" s="23"/>
      <c r="CQ336" s="23"/>
      <c r="CR336" s="57"/>
      <c r="CS336" s="134"/>
      <c r="CT336" s="58"/>
      <c r="CU336" s="57"/>
      <c r="CV336" s="57"/>
      <c r="CW336" s="57"/>
      <c r="CX336" s="57"/>
      <c r="CY336" s="57"/>
      <c r="CZ336" s="57"/>
      <c r="DA336" s="67"/>
      <c r="DB336" s="23"/>
      <c r="DC336" s="23"/>
      <c r="DD336" s="57"/>
      <c r="DE336" s="57"/>
      <c r="DF336" s="57"/>
      <c r="DG336" s="57"/>
      <c r="DH336" s="57"/>
      <c r="DI336" s="57"/>
      <c r="DJ336" s="67"/>
      <c r="DK336" s="23" t="s">
        <v>849</v>
      </c>
      <c r="DL336" s="55">
        <v>0</v>
      </c>
      <c r="DM336" s="55">
        <v>0.40618568799424781</v>
      </c>
      <c r="DN336" s="55">
        <v>0.77474196664707773</v>
      </c>
      <c r="DO336" s="59">
        <v>1.1809276546413257</v>
      </c>
      <c r="DP336" s="23" t="s">
        <v>849</v>
      </c>
      <c r="DQ336" s="57"/>
      <c r="DR336" s="57"/>
      <c r="DS336" s="57"/>
      <c r="DT336" s="23" t="s">
        <v>854</v>
      </c>
      <c r="DU336" s="57"/>
      <c r="DV336" s="23" t="s">
        <v>849</v>
      </c>
      <c r="DW336" s="23" t="s">
        <v>854</v>
      </c>
      <c r="DX336" s="57"/>
      <c r="DY336" s="23" t="s">
        <v>849</v>
      </c>
      <c r="DZ336" s="23" t="s">
        <v>854</v>
      </c>
      <c r="EA336" s="56"/>
      <c r="EB336" s="57"/>
      <c r="EC336" s="57"/>
      <c r="ED336" s="23"/>
      <c r="EE336" s="57"/>
      <c r="EF336" s="57"/>
      <c r="EG336" s="57"/>
      <c r="EH336" s="23">
        <v>636</v>
      </c>
      <c r="EI336" s="23" t="s">
        <v>387</v>
      </c>
      <c r="EJ336" s="23"/>
      <c r="EK336" s="23" t="s">
        <v>388</v>
      </c>
    </row>
    <row r="337" spans="2:141" s="127" customFormat="1">
      <c r="B337" s="132" t="s">
        <v>1617</v>
      </c>
      <c r="C337" s="23" t="s">
        <v>1618</v>
      </c>
      <c r="D337" s="23" t="s">
        <v>155</v>
      </c>
      <c r="E337" s="23" t="s">
        <v>846</v>
      </c>
      <c r="F337" s="23" t="s">
        <v>847</v>
      </c>
      <c r="G337" s="23"/>
      <c r="H337" s="23" t="s">
        <v>848</v>
      </c>
      <c r="I337" s="58">
        <v>0.65567948996717373</v>
      </c>
      <c r="J337" s="58">
        <v>0.34432051003282627</v>
      </c>
      <c r="K337" s="58">
        <v>0</v>
      </c>
      <c r="L337" s="58">
        <v>0</v>
      </c>
      <c r="M337" s="176"/>
      <c r="N337" s="23" t="s">
        <v>849</v>
      </c>
      <c r="O337" s="23" t="s">
        <v>850</v>
      </c>
      <c r="P337" s="23" t="s">
        <v>851</v>
      </c>
      <c r="Q337" s="56" t="s">
        <v>848</v>
      </c>
      <c r="R337" s="133" t="s">
        <v>848</v>
      </c>
      <c r="S337" s="133" t="s">
        <v>848</v>
      </c>
      <c r="T337" s="133" t="s">
        <v>848</v>
      </c>
      <c r="U337" s="133" t="s">
        <v>848</v>
      </c>
      <c r="V337" s="133" t="s">
        <v>848</v>
      </c>
      <c r="W337" s="55">
        <v>1.3151933690191004E-2</v>
      </c>
      <c r="X337" s="55">
        <v>1.4416272527245215</v>
      </c>
      <c r="Y337" s="55">
        <v>1.5040406567049549</v>
      </c>
      <c r="Z337" s="55">
        <v>1.6239722957261797</v>
      </c>
      <c r="AA337" s="55">
        <v>1.7475753114521362</v>
      </c>
      <c r="AB337" s="55">
        <v>1.8626117815337189</v>
      </c>
      <c r="AC337" s="55">
        <v>1.9837672127898547</v>
      </c>
      <c r="AD337" s="59">
        <f t="shared" si="30"/>
        <v>10.163594510931366</v>
      </c>
      <c r="AE337" s="55">
        <v>0</v>
      </c>
      <c r="AF337" s="55"/>
      <c r="AG337" s="55"/>
      <c r="AH337" s="55"/>
      <c r="AI337" s="59">
        <f t="shared" si="31"/>
        <v>10.176746444621557</v>
      </c>
      <c r="AJ337" s="55">
        <v>0</v>
      </c>
      <c r="AK337" s="55">
        <v>1.4418214868673351E-2</v>
      </c>
      <c r="AL337" s="55">
        <v>1.5804285498960375</v>
      </c>
      <c r="AM337" s="55">
        <v>1.6818282016796895</v>
      </c>
      <c r="AN337" s="55">
        <v>1.852255284053318</v>
      </c>
      <c r="AO337" s="55">
        <v>2.0330979325853056</v>
      </c>
      <c r="AP337" s="55">
        <v>2.2102678952820254</v>
      </c>
      <c r="AQ337" s="55">
        <v>2.4011177026394255</v>
      </c>
      <c r="AR337" s="59">
        <f t="shared" si="32"/>
        <v>11.758995566135802</v>
      </c>
      <c r="AS337" s="55">
        <v>0</v>
      </c>
      <c r="AT337" s="55"/>
      <c r="AU337" s="55"/>
      <c r="AV337" s="55"/>
      <c r="AW337" s="59">
        <f t="shared" si="33"/>
        <v>11.773413781004475</v>
      </c>
      <c r="AX337" s="55"/>
      <c r="AY337" s="55"/>
      <c r="AZ337" s="55"/>
      <c r="BA337" s="55"/>
      <c r="BB337" s="55"/>
      <c r="BC337" s="55"/>
      <c r="BD337" s="55"/>
      <c r="BE337" s="55"/>
      <c r="BF337" s="59">
        <f t="shared" si="34"/>
        <v>0</v>
      </c>
      <c r="BG337" s="55"/>
      <c r="BH337" s="55"/>
      <c r="BI337" s="55"/>
      <c r="BJ337" s="55"/>
      <c r="BK337" s="59">
        <f t="shared" si="35"/>
        <v>0</v>
      </c>
      <c r="BL337" s="55"/>
      <c r="BM337" s="23" t="s">
        <v>864</v>
      </c>
      <c r="BN337" s="23" t="s">
        <v>1619</v>
      </c>
      <c r="BO337" s="23">
        <v>0</v>
      </c>
      <c r="BP337" s="23" t="s">
        <v>1620</v>
      </c>
      <c r="BQ337" s="23" t="s">
        <v>351</v>
      </c>
      <c r="BR337" s="23"/>
      <c r="BS337" s="57"/>
      <c r="BT337" s="135" t="s">
        <v>23</v>
      </c>
      <c r="BU337" s="58">
        <v>0.65567948996717373</v>
      </c>
      <c r="BV337" s="57">
        <v>3</v>
      </c>
      <c r="BW337" s="57">
        <v>3</v>
      </c>
      <c r="BX337" s="57">
        <v>1</v>
      </c>
      <c r="BY337" s="57">
        <v>2</v>
      </c>
      <c r="BZ337" s="57">
        <v>2</v>
      </c>
      <c r="CA337" s="57">
        <v>2</v>
      </c>
      <c r="CB337" s="67">
        <v>13</v>
      </c>
      <c r="CC337" s="134"/>
      <c r="CD337" s="134"/>
      <c r="CE337" s="57"/>
      <c r="CF337" s="57"/>
      <c r="CG337" s="57"/>
      <c r="CH337" s="57"/>
      <c r="CI337" s="57"/>
      <c r="CJ337" s="57"/>
      <c r="CK337" s="67"/>
      <c r="CL337" s="23"/>
      <c r="CM337" s="23"/>
      <c r="CN337" s="23"/>
      <c r="CO337" s="23"/>
      <c r="CP337" s="23"/>
      <c r="CQ337" s="23"/>
      <c r="CR337" s="57"/>
      <c r="CS337" s="134"/>
      <c r="CT337" s="58"/>
      <c r="CU337" s="57"/>
      <c r="CV337" s="57"/>
      <c r="CW337" s="57"/>
      <c r="CX337" s="57"/>
      <c r="CY337" s="57"/>
      <c r="CZ337" s="57"/>
      <c r="DA337" s="67"/>
      <c r="DB337" s="23"/>
      <c r="DC337" s="23"/>
      <c r="DD337" s="57"/>
      <c r="DE337" s="57"/>
      <c r="DF337" s="57"/>
      <c r="DG337" s="57"/>
      <c r="DH337" s="57"/>
      <c r="DI337" s="57"/>
      <c r="DJ337" s="67"/>
      <c r="DK337" s="23" t="s">
        <v>849</v>
      </c>
      <c r="DL337" s="55">
        <v>0</v>
      </c>
      <c r="DM337" s="55">
        <v>1.3151933690191004E-2</v>
      </c>
      <c r="DN337" s="55">
        <v>10.163594510931366</v>
      </c>
      <c r="DO337" s="59">
        <v>10.176746444621557</v>
      </c>
      <c r="DP337" s="23" t="s">
        <v>849</v>
      </c>
      <c r="DQ337" s="57"/>
      <c r="DR337" s="57"/>
      <c r="DS337" s="57"/>
      <c r="DT337" s="23" t="s">
        <v>854</v>
      </c>
      <c r="DU337" s="57"/>
      <c r="DV337" s="23" t="s">
        <v>849</v>
      </c>
      <c r="DW337" s="23" t="s">
        <v>854</v>
      </c>
      <c r="DX337" s="57"/>
      <c r="DY337" s="23" t="s">
        <v>849</v>
      </c>
      <c r="DZ337" s="23" t="s">
        <v>854</v>
      </c>
      <c r="EA337" s="56"/>
      <c r="EB337" s="57"/>
      <c r="EC337" s="57"/>
      <c r="ED337" s="23"/>
      <c r="EE337" s="57"/>
      <c r="EF337" s="57"/>
      <c r="EG337" s="57"/>
      <c r="EH337" s="23">
        <v>2234</v>
      </c>
      <c r="EI337" s="23" t="s">
        <v>908</v>
      </c>
      <c r="EJ337" s="23"/>
      <c r="EK337" s="23"/>
    </row>
    <row r="338" spans="2:141" s="127" customFormat="1">
      <c r="B338" s="132" t="s">
        <v>1621</v>
      </c>
      <c r="C338" s="23" t="s">
        <v>1622</v>
      </c>
      <c r="D338" s="23" t="s">
        <v>159</v>
      </c>
      <c r="E338" s="23" t="s">
        <v>846</v>
      </c>
      <c r="F338" s="23" t="s">
        <v>847</v>
      </c>
      <c r="G338" s="23"/>
      <c r="H338" s="23" t="s">
        <v>848</v>
      </c>
      <c r="I338" s="58">
        <v>0</v>
      </c>
      <c r="J338" s="58">
        <v>1</v>
      </c>
      <c r="K338" s="58">
        <v>0</v>
      </c>
      <c r="L338" s="58">
        <v>0</v>
      </c>
      <c r="M338" s="176"/>
      <c r="N338" s="23" t="s">
        <v>849</v>
      </c>
      <c r="O338" s="23" t="s">
        <v>850</v>
      </c>
      <c r="P338" s="23" t="s">
        <v>851</v>
      </c>
      <c r="Q338" s="56" t="s">
        <v>848</v>
      </c>
      <c r="R338" s="133" t="s">
        <v>848</v>
      </c>
      <c r="S338" s="133" t="s">
        <v>848</v>
      </c>
      <c r="T338" s="133" t="s">
        <v>848</v>
      </c>
      <c r="U338" s="133" t="s">
        <v>848</v>
      </c>
      <c r="V338" s="133" t="s">
        <v>848</v>
      </c>
      <c r="W338" s="55">
        <v>0</v>
      </c>
      <c r="X338" s="55">
        <v>0.39758757996034133</v>
      </c>
      <c r="Y338" s="55">
        <v>0.4148006245935989</v>
      </c>
      <c r="Z338" s="55">
        <v>0.44787667114378016</v>
      </c>
      <c r="AA338" s="55">
        <v>0.4819652497312118</v>
      </c>
      <c r="AB338" s="55">
        <v>0.51369125356505896</v>
      </c>
      <c r="AC338" s="55">
        <v>0.54710481079432371</v>
      </c>
      <c r="AD338" s="59">
        <f t="shared" si="30"/>
        <v>2.8030261897883149</v>
      </c>
      <c r="AE338" s="55">
        <v>0</v>
      </c>
      <c r="AF338" s="55"/>
      <c r="AG338" s="55"/>
      <c r="AH338" s="55"/>
      <c r="AI338" s="59">
        <f t="shared" si="31"/>
        <v>2.8030261897883149</v>
      </c>
      <c r="AJ338" s="55">
        <v>0</v>
      </c>
      <c r="AK338" s="55">
        <v>0</v>
      </c>
      <c r="AL338" s="55">
        <v>0.43586770523785962</v>
      </c>
      <c r="AM338" s="55">
        <v>0.46383279960278112</v>
      </c>
      <c r="AN338" s="55">
        <v>0.51083502650475865</v>
      </c>
      <c r="AO338" s="55">
        <v>0.56070977106689623</v>
      </c>
      <c r="AP338" s="55">
        <v>0.60957162254558284</v>
      </c>
      <c r="AQ338" s="55">
        <v>0.66220624976959108</v>
      </c>
      <c r="AR338" s="59">
        <f t="shared" si="32"/>
        <v>3.2430231747274698</v>
      </c>
      <c r="AS338" s="55">
        <v>0</v>
      </c>
      <c r="AT338" s="55"/>
      <c r="AU338" s="55"/>
      <c r="AV338" s="55"/>
      <c r="AW338" s="59">
        <f t="shared" si="33"/>
        <v>3.2430231747274698</v>
      </c>
      <c r="AX338" s="55"/>
      <c r="AY338" s="55"/>
      <c r="AZ338" s="55"/>
      <c r="BA338" s="55"/>
      <c r="BB338" s="55"/>
      <c r="BC338" s="55"/>
      <c r="BD338" s="55"/>
      <c r="BE338" s="55"/>
      <c r="BF338" s="59">
        <f t="shared" si="34"/>
        <v>0</v>
      </c>
      <c r="BG338" s="55"/>
      <c r="BH338" s="55"/>
      <c r="BI338" s="55"/>
      <c r="BJ338" s="55"/>
      <c r="BK338" s="59">
        <f t="shared" si="35"/>
        <v>0</v>
      </c>
      <c r="BL338" s="55"/>
      <c r="BM338" s="23" t="s">
        <v>1164</v>
      </c>
      <c r="BN338" s="23" t="s">
        <v>1623</v>
      </c>
      <c r="BO338" s="23" t="s">
        <v>580</v>
      </c>
      <c r="BP338" s="23" t="s">
        <v>454</v>
      </c>
      <c r="BQ338" s="23" t="s">
        <v>148</v>
      </c>
      <c r="BR338" s="23"/>
      <c r="BS338" s="57"/>
      <c r="BT338" s="135" t="s">
        <v>23</v>
      </c>
      <c r="BU338" s="58" t="s">
        <v>1165</v>
      </c>
      <c r="BV338" s="57">
        <v>4</v>
      </c>
      <c r="BW338" s="57">
        <v>4</v>
      </c>
      <c r="BX338" s="57">
        <v>4</v>
      </c>
      <c r="BY338" s="57">
        <v>4</v>
      </c>
      <c r="BZ338" s="57">
        <v>5</v>
      </c>
      <c r="CA338" s="57">
        <v>5</v>
      </c>
      <c r="CB338" s="67">
        <v>26</v>
      </c>
      <c r="CC338" s="134"/>
      <c r="CD338" s="134"/>
      <c r="CE338" s="57"/>
      <c r="CF338" s="57"/>
      <c r="CG338" s="57"/>
      <c r="CH338" s="57"/>
      <c r="CI338" s="57"/>
      <c r="CJ338" s="57"/>
      <c r="CK338" s="67"/>
      <c r="CL338" s="23"/>
      <c r="CM338" s="23"/>
      <c r="CN338" s="23"/>
      <c r="CO338" s="23"/>
      <c r="CP338" s="23"/>
      <c r="CQ338" s="23"/>
      <c r="CR338" s="57"/>
      <c r="CS338" s="134"/>
      <c r="CT338" s="58"/>
      <c r="CU338" s="57"/>
      <c r="CV338" s="57"/>
      <c r="CW338" s="57"/>
      <c r="CX338" s="57"/>
      <c r="CY338" s="57"/>
      <c r="CZ338" s="57"/>
      <c r="DA338" s="67"/>
      <c r="DB338" s="23"/>
      <c r="DC338" s="23"/>
      <c r="DD338" s="57"/>
      <c r="DE338" s="57"/>
      <c r="DF338" s="57"/>
      <c r="DG338" s="57"/>
      <c r="DH338" s="57"/>
      <c r="DI338" s="57"/>
      <c r="DJ338" s="67"/>
      <c r="DK338" s="23" t="s">
        <v>849</v>
      </c>
      <c r="DL338" s="55">
        <v>0</v>
      </c>
      <c r="DM338" s="55">
        <v>0</v>
      </c>
      <c r="DN338" s="55">
        <v>0</v>
      </c>
      <c r="DO338" s="59">
        <v>0</v>
      </c>
      <c r="DP338" s="23" t="s">
        <v>849</v>
      </c>
      <c r="DQ338" s="57"/>
      <c r="DR338" s="57"/>
      <c r="DS338" s="57"/>
      <c r="DT338" s="23" t="s">
        <v>854</v>
      </c>
      <c r="DU338" s="57"/>
      <c r="DV338" s="23" t="s">
        <v>849</v>
      </c>
      <c r="DW338" s="23" t="s">
        <v>854</v>
      </c>
      <c r="DX338" s="57"/>
      <c r="DY338" s="23" t="s">
        <v>849</v>
      </c>
      <c r="DZ338" s="23" t="s">
        <v>854</v>
      </c>
      <c r="EA338" s="56"/>
      <c r="EB338" s="57"/>
      <c r="EC338" s="57"/>
      <c r="ED338" s="23"/>
      <c r="EE338" s="57"/>
      <c r="EF338" s="57"/>
      <c r="EG338" s="57"/>
      <c r="EH338" s="23">
        <v>711</v>
      </c>
      <c r="EI338" s="23" t="s">
        <v>453</v>
      </c>
      <c r="EJ338" s="23"/>
      <c r="EK338" s="23" t="s">
        <v>613</v>
      </c>
    </row>
    <row r="339" spans="2:141" s="127" customFormat="1">
      <c r="B339" s="132" t="s">
        <v>1624</v>
      </c>
      <c r="C339" s="23" t="s">
        <v>1625</v>
      </c>
      <c r="D339" s="23" t="s">
        <v>155</v>
      </c>
      <c r="E339" s="23" t="s">
        <v>846</v>
      </c>
      <c r="F339" s="23" t="s">
        <v>847</v>
      </c>
      <c r="G339" s="23"/>
      <c r="H339" s="23" t="s">
        <v>848</v>
      </c>
      <c r="I339" s="58">
        <v>0.77866341861479604</v>
      </c>
      <c r="J339" s="58">
        <v>0.22133658138520396</v>
      </c>
      <c r="K339" s="58">
        <v>0</v>
      </c>
      <c r="L339" s="58">
        <v>0</v>
      </c>
      <c r="M339" s="176"/>
      <c r="N339" s="23" t="s">
        <v>849</v>
      </c>
      <c r="O339" s="23" t="s">
        <v>850</v>
      </c>
      <c r="P339" s="23" t="s">
        <v>851</v>
      </c>
      <c r="Q339" s="56" t="s">
        <v>848</v>
      </c>
      <c r="R339" s="133" t="s">
        <v>848</v>
      </c>
      <c r="S339" s="133" t="s">
        <v>848</v>
      </c>
      <c r="T339" s="133" t="s">
        <v>848</v>
      </c>
      <c r="U339" s="133" t="s">
        <v>848</v>
      </c>
      <c r="V339" s="133" t="s">
        <v>848</v>
      </c>
      <c r="W339" s="55">
        <v>0.46355000774716337</v>
      </c>
      <c r="X339" s="55">
        <v>2.6645012144610654</v>
      </c>
      <c r="Y339" s="55">
        <v>2.7798573790939294</v>
      </c>
      <c r="Z339" s="55">
        <v>3.0015221660355134</v>
      </c>
      <c r="AA339" s="55">
        <v>3.2299726097202046</v>
      </c>
      <c r="AB339" s="55">
        <v>3.4425898543376428</v>
      </c>
      <c r="AC339" s="55">
        <v>3.6665165268602617</v>
      </c>
      <c r="AD339" s="59">
        <f t="shared" si="30"/>
        <v>18.784959750508619</v>
      </c>
      <c r="AE339" s="55">
        <v>0.36108724976533668</v>
      </c>
      <c r="AF339" s="55"/>
      <c r="AG339" s="55"/>
      <c r="AH339" s="55"/>
      <c r="AI339" s="59">
        <f t="shared" si="31"/>
        <v>19.248509758255782</v>
      </c>
      <c r="AJ339" s="55">
        <v>0.36108724976533668</v>
      </c>
      <c r="AK339" s="55">
        <v>0.50818106078641057</v>
      </c>
      <c r="AL339" s="55">
        <v>2.9210420256751477</v>
      </c>
      <c r="AM339" s="55">
        <v>3.1084548918046297</v>
      </c>
      <c r="AN339" s="55">
        <v>3.423448359848035</v>
      </c>
      <c r="AO339" s="55">
        <v>3.7576924966241547</v>
      </c>
      <c r="AP339" s="55">
        <v>4.0851485570442625</v>
      </c>
      <c r="AQ339" s="55">
        <v>4.4378885198345053</v>
      </c>
      <c r="AR339" s="59">
        <f t="shared" si="32"/>
        <v>21.733674850830734</v>
      </c>
      <c r="AS339" s="55">
        <v>0.43705379442662384</v>
      </c>
      <c r="AT339" s="55"/>
      <c r="AU339" s="55"/>
      <c r="AV339" s="55"/>
      <c r="AW339" s="59">
        <f t="shared" si="33"/>
        <v>22.241855911617144</v>
      </c>
      <c r="AX339" s="55"/>
      <c r="AY339" s="55"/>
      <c r="AZ339" s="55"/>
      <c r="BA339" s="55"/>
      <c r="BB339" s="55"/>
      <c r="BC339" s="55"/>
      <c r="BD339" s="55"/>
      <c r="BE339" s="55"/>
      <c r="BF339" s="59">
        <f t="shared" si="34"/>
        <v>0</v>
      </c>
      <c r="BG339" s="55"/>
      <c r="BH339" s="55"/>
      <c r="BI339" s="55"/>
      <c r="BJ339" s="55"/>
      <c r="BK339" s="59">
        <f t="shared" si="35"/>
        <v>0</v>
      </c>
      <c r="BL339" s="55"/>
      <c r="BM339" s="23" t="s">
        <v>864</v>
      </c>
      <c r="BN339" s="23" t="s">
        <v>1626</v>
      </c>
      <c r="BO339" s="23" t="s">
        <v>566</v>
      </c>
      <c r="BP339" s="23" t="s">
        <v>367</v>
      </c>
      <c r="BQ339" s="23" t="s">
        <v>375</v>
      </c>
      <c r="BR339" s="23"/>
      <c r="BS339" s="57"/>
      <c r="BT339" s="135" t="s">
        <v>1240</v>
      </c>
      <c r="BU339" s="58">
        <v>0.77866341861479604</v>
      </c>
      <c r="BV339" s="57">
        <v>81</v>
      </c>
      <c r="BW339" s="57">
        <v>92</v>
      </c>
      <c r="BX339" s="57">
        <v>89</v>
      </c>
      <c r="BY339" s="57">
        <v>95</v>
      </c>
      <c r="BZ339" s="57">
        <v>101</v>
      </c>
      <c r="CA339" s="57">
        <v>109</v>
      </c>
      <c r="CB339" s="67">
        <v>567</v>
      </c>
      <c r="CC339" s="134"/>
      <c r="CD339" s="134"/>
      <c r="CE339" s="57"/>
      <c r="CF339" s="57"/>
      <c r="CG339" s="57"/>
      <c r="CH339" s="57"/>
      <c r="CI339" s="57"/>
      <c r="CJ339" s="57"/>
      <c r="CK339" s="67"/>
      <c r="CL339" s="23"/>
      <c r="CM339" s="23"/>
      <c r="CN339" s="23"/>
      <c r="CO339" s="23"/>
      <c r="CP339" s="23"/>
      <c r="CQ339" s="23"/>
      <c r="CR339" s="57"/>
      <c r="CS339" s="134"/>
      <c r="CT339" s="58"/>
      <c r="CU339" s="57"/>
      <c r="CV339" s="57"/>
      <c r="CW339" s="57"/>
      <c r="CX339" s="57"/>
      <c r="CY339" s="57"/>
      <c r="CZ339" s="57"/>
      <c r="DA339" s="67"/>
      <c r="DB339" s="23"/>
      <c r="DC339" s="23"/>
      <c r="DD339" s="57"/>
      <c r="DE339" s="57"/>
      <c r="DF339" s="57"/>
      <c r="DG339" s="57"/>
      <c r="DH339" s="57"/>
      <c r="DI339" s="57"/>
      <c r="DJ339" s="67"/>
      <c r="DK339" s="23" t="s">
        <v>849</v>
      </c>
      <c r="DL339" s="55">
        <v>0</v>
      </c>
      <c r="DM339" s="55">
        <v>0.46355000774716337</v>
      </c>
      <c r="DN339" s="55">
        <v>18.784959750508619</v>
      </c>
      <c r="DO339" s="59">
        <v>19.248509758255782</v>
      </c>
      <c r="DP339" s="23" t="s">
        <v>849</v>
      </c>
      <c r="DQ339" s="57"/>
      <c r="DR339" s="57"/>
      <c r="DS339" s="57"/>
      <c r="DT339" s="23" t="s">
        <v>854</v>
      </c>
      <c r="DU339" s="57"/>
      <c r="DV339" s="23" t="s">
        <v>849</v>
      </c>
      <c r="DW339" s="23" t="s">
        <v>854</v>
      </c>
      <c r="DX339" s="57"/>
      <c r="DY339" s="23" t="s">
        <v>849</v>
      </c>
      <c r="DZ339" s="23" t="s">
        <v>854</v>
      </c>
      <c r="EA339" s="56"/>
      <c r="EB339" s="57"/>
      <c r="EC339" s="57"/>
      <c r="ED339" s="23"/>
      <c r="EE339" s="57"/>
      <c r="EF339" s="57"/>
      <c r="EG339" s="57"/>
      <c r="EH339" s="23">
        <v>570</v>
      </c>
      <c r="EI339" s="23" t="s">
        <v>374</v>
      </c>
      <c r="EJ339" s="23"/>
      <c r="EK339" s="23" t="s">
        <v>590</v>
      </c>
    </row>
    <row r="340" spans="2:141" s="127" customFormat="1">
      <c r="B340" s="132" t="s">
        <v>1627</v>
      </c>
      <c r="C340" s="23" t="s">
        <v>1628</v>
      </c>
      <c r="D340" s="23" t="s">
        <v>159</v>
      </c>
      <c r="E340" s="23" t="s">
        <v>846</v>
      </c>
      <c r="F340" s="23" t="s">
        <v>847</v>
      </c>
      <c r="G340" s="23"/>
      <c r="H340" s="23" t="s">
        <v>848</v>
      </c>
      <c r="I340" s="58">
        <v>0.80010000000000003</v>
      </c>
      <c r="J340" s="58">
        <v>0.19989999999999999</v>
      </c>
      <c r="K340" s="58">
        <v>0</v>
      </c>
      <c r="L340" s="58">
        <v>0</v>
      </c>
      <c r="M340" s="176"/>
      <c r="N340" s="23" t="s">
        <v>849</v>
      </c>
      <c r="O340" s="23" t="s">
        <v>850</v>
      </c>
      <c r="P340" s="23" t="s">
        <v>851</v>
      </c>
      <c r="Q340" s="56" t="s">
        <v>848</v>
      </c>
      <c r="R340" s="133" t="s">
        <v>848</v>
      </c>
      <c r="S340" s="133" t="s">
        <v>848</v>
      </c>
      <c r="T340" s="133" t="s">
        <v>848</v>
      </c>
      <c r="U340" s="133" t="s">
        <v>848</v>
      </c>
      <c r="V340" s="133" t="s">
        <v>848</v>
      </c>
      <c r="W340" s="55">
        <v>0</v>
      </c>
      <c r="X340" s="55">
        <v>0.17426586969230773</v>
      </c>
      <c r="Y340" s="55">
        <v>0.18181048714078624</v>
      </c>
      <c r="Z340" s="55">
        <v>0.19630798733590182</v>
      </c>
      <c r="AA340" s="55">
        <v>0.2112492885573985</v>
      </c>
      <c r="AB340" s="55">
        <v>0.2251550540506726</v>
      </c>
      <c r="AC340" s="55">
        <v>0.23980048792124856</v>
      </c>
      <c r="AD340" s="59">
        <f t="shared" si="30"/>
        <v>1.2285891746983153</v>
      </c>
      <c r="AE340" s="55">
        <v>0</v>
      </c>
      <c r="AF340" s="55"/>
      <c r="AG340" s="55"/>
      <c r="AH340" s="55"/>
      <c r="AI340" s="59">
        <f t="shared" si="31"/>
        <v>1.2285891746983153</v>
      </c>
      <c r="AJ340" s="55">
        <v>0</v>
      </c>
      <c r="AK340" s="55">
        <v>0</v>
      </c>
      <c r="AL340" s="55">
        <v>0.19104435991597776</v>
      </c>
      <c r="AM340" s="55">
        <v>0.20330168820328642</v>
      </c>
      <c r="AN340" s="55">
        <v>0.22390314650177082</v>
      </c>
      <c r="AO340" s="55">
        <v>0.24576365265155939</v>
      </c>
      <c r="AP340" s="55">
        <v>0.267180199525481</v>
      </c>
      <c r="AQ340" s="55">
        <v>0.29025038469081521</v>
      </c>
      <c r="AR340" s="59">
        <f t="shared" si="32"/>
        <v>1.4214434314888904</v>
      </c>
      <c r="AS340" s="55">
        <v>0</v>
      </c>
      <c r="AT340" s="55"/>
      <c r="AU340" s="55"/>
      <c r="AV340" s="55"/>
      <c r="AW340" s="59">
        <f t="shared" si="33"/>
        <v>1.4214434314888904</v>
      </c>
      <c r="AX340" s="55"/>
      <c r="AY340" s="55"/>
      <c r="AZ340" s="55"/>
      <c r="BA340" s="55"/>
      <c r="BB340" s="55"/>
      <c r="BC340" s="55"/>
      <c r="BD340" s="55"/>
      <c r="BE340" s="55"/>
      <c r="BF340" s="59">
        <f t="shared" si="34"/>
        <v>0</v>
      </c>
      <c r="BG340" s="55"/>
      <c r="BH340" s="55"/>
      <c r="BI340" s="55"/>
      <c r="BJ340" s="55"/>
      <c r="BK340" s="59">
        <f t="shared" si="35"/>
        <v>0</v>
      </c>
      <c r="BL340" s="55"/>
      <c r="BM340" s="23" t="s">
        <v>864</v>
      </c>
      <c r="BN340" s="23" t="s">
        <v>1629</v>
      </c>
      <c r="BO340" s="23" t="s">
        <v>580</v>
      </c>
      <c r="BP340" s="23" t="s">
        <v>438</v>
      </c>
      <c r="BQ340" s="23" t="s">
        <v>148</v>
      </c>
      <c r="BR340" s="23"/>
      <c r="BS340" s="57"/>
      <c r="BT340" s="135" t="s">
        <v>23</v>
      </c>
      <c r="BU340" s="58">
        <v>0.80010000000000003</v>
      </c>
      <c r="BV340" s="57">
        <v>0</v>
      </c>
      <c r="BW340" s="57">
        <v>0</v>
      </c>
      <c r="BX340" s="57">
        <v>0</v>
      </c>
      <c r="BY340" s="57">
        <v>0</v>
      </c>
      <c r="BZ340" s="57">
        <v>0</v>
      </c>
      <c r="CA340" s="57">
        <v>0</v>
      </c>
      <c r="CB340" s="67">
        <v>0</v>
      </c>
      <c r="CC340" s="134"/>
      <c r="CD340" s="134"/>
      <c r="CE340" s="57"/>
      <c r="CF340" s="57"/>
      <c r="CG340" s="57"/>
      <c r="CH340" s="57"/>
      <c r="CI340" s="57"/>
      <c r="CJ340" s="57"/>
      <c r="CK340" s="67"/>
      <c r="CL340" s="23"/>
      <c r="CM340" s="23"/>
      <c r="CN340" s="23"/>
      <c r="CO340" s="23"/>
      <c r="CP340" s="23"/>
      <c r="CQ340" s="23"/>
      <c r="CR340" s="57"/>
      <c r="CS340" s="134"/>
      <c r="CT340" s="58"/>
      <c r="CU340" s="57"/>
      <c r="CV340" s="57"/>
      <c r="CW340" s="57"/>
      <c r="CX340" s="57"/>
      <c r="CY340" s="57"/>
      <c r="CZ340" s="57"/>
      <c r="DA340" s="67"/>
      <c r="DB340" s="23"/>
      <c r="DC340" s="23"/>
      <c r="DD340" s="57"/>
      <c r="DE340" s="57"/>
      <c r="DF340" s="57"/>
      <c r="DG340" s="57"/>
      <c r="DH340" s="57"/>
      <c r="DI340" s="57"/>
      <c r="DJ340" s="67"/>
      <c r="DK340" s="23" t="s">
        <v>849</v>
      </c>
      <c r="DL340" s="55">
        <v>0</v>
      </c>
      <c r="DM340" s="55">
        <v>0</v>
      </c>
      <c r="DN340" s="55">
        <v>0</v>
      </c>
      <c r="DO340" s="59">
        <v>0</v>
      </c>
      <c r="DP340" s="23" t="s">
        <v>849</v>
      </c>
      <c r="DQ340" s="57"/>
      <c r="DR340" s="57"/>
      <c r="DS340" s="57"/>
      <c r="DT340" s="23" t="s">
        <v>854</v>
      </c>
      <c r="DU340" s="57"/>
      <c r="DV340" s="23" t="s">
        <v>849</v>
      </c>
      <c r="DW340" s="23" t="s">
        <v>854</v>
      </c>
      <c r="DX340" s="57"/>
      <c r="DY340" s="23" t="s">
        <v>849</v>
      </c>
      <c r="DZ340" s="23" t="s">
        <v>854</v>
      </c>
      <c r="EA340" s="56"/>
      <c r="EB340" s="57"/>
      <c r="EC340" s="57"/>
      <c r="ED340" s="23"/>
      <c r="EE340" s="57"/>
      <c r="EF340" s="57"/>
      <c r="EG340" s="57"/>
      <c r="EH340" s="23">
        <v>697</v>
      </c>
      <c r="EI340" s="23" t="s">
        <v>436</v>
      </c>
      <c r="EJ340" s="23"/>
      <c r="EK340" s="23" t="s">
        <v>608</v>
      </c>
    </row>
    <row r="341" spans="2:141" s="127" customFormat="1">
      <c r="B341" s="132" t="s">
        <v>1630</v>
      </c>
      <c r="C341" s="23" t="s">
        <v>1631</v>
      </c>
      <c r="D341" s="23" t="s">
        <v>155</v>
      </c>
      <c r="E341" s="23" t="s">
        <v>846</v>
      </c>
      <c r="F341" s="23" t="s">
        <v>847</v>
      </c>
      <c r="G341" s="23"/>
      <c r="H341" s="23" t="s">
        <v>848</v>
      </c>
      <c r="I341" s="58">
        <v>0</v>
      </c>
      <c r="J341" s="58">
        <v>0</v>
      </c>
      <c r="K341" s="58">
        <v>1</v>
      </c>
      <c r="L341" s="58">
        <v>0</v>
      </c>
      <c r="M341" s="176"/>
      <c r="N341" s="23" t="s">
        <v>849</v>
      </c>
      <c r="O341" s="23" t="s">
        <v>850</v>
      </c>
      <c r="P341" s="23" t="s">
        <v>851</v>
      </c>
      <c r="Q341" s="56" t="s">
        <v>848</v>
      </c>
      <c r="R341" s="133" t="s">
        <v>848</v>
      </c>
      <c r="S341" s="133" t="s">
        <v>848</v>
      </c>
      <c r="T341" s="133" t="s">
        <v>848</v>
      </c>
      <c r="U341" s="133" t="s">
        <v>848</v>
      </c>
      <c r="V341" s="133" t="s">
        <v>848</v>
      </c>
      <c r="W341" s="55">
        <v>0</v>
      </c>
      <c r="X341" s="55">
        <v>0.61429458734915765</v>
      </c>
      <c r="Y341" s="55">
        <v>2.7643256430712095</v>
      </c>
      <c r="Z341" s="55">
        <v>2.7643256430712095</v>
      </c>
      <c r="AA341" s="55">
        <v>2.7643256430712095</v>
      </c>
      <c r="AB341" s="55">
        <v>2.7643256430712095</v>
      </c>
      <c r="AC341" s="55">
        <v>0</v>
      </c>
      <c r="AD341" s="59">
        <f t="shared" si="30"/>
        <v>11.671597159633997</v>
      </c>
      <c r="AE341" s="55">
        <v>0</v>
      </c>
      <c r="AF341" s="55"/>
      <c r="AG341" s="55"/>
      <c r="AH341" s="55"/>
      <c r="AI341" s="59">
        <f t="shared" si="31"/>
        <v>11.671597159633997</v>
      </c>
      <c r="AJ341" s="55">
        <v>0</v>
      </c>
      <c r="AK341" s="55">
        <v>0</v>
      </c>
      <c r="AL341" s="55">
        <v>0.67343947754762101</v>
      </c>
      <c r="AM341" s="55">
        <v>3.0910872019435809</v>
      </c>
      <c r="AN341" s="55">
        <v>3.1529089459824524</v>
      </c>
      <c r="AO341" s="55">
        <v>3.2159671249021016</v>
      </c>
      <c r="AP341" s="55">
        <v>3.2802864674001442</v>
      </c>
      <c r="AQ341" s="55">
        <v>0</v>
      </c>
      <c r="AR341" s="59">
        <f t="shared" si="32"/>
        <v>13.4136892177759</v>
      </c>
      <c r="AS341" s="55">
        <v>0</v>
      </c>
      <c r="AT341" s="55"/>
      <c r="AU341" s="55"/>
      <c r="AV341" s="55"/>
      <c r="AW341" s="59">
        <f t="shared" si="33"/>
        <v>13.4136892177759</v>
      </c>
      <c r="AX341" s="55"/>
      <c r="AY341" s="55"/>
      <c r="AZ341" s="55"/>
      <c r="BA341" s="55"/>
      <c r="BB341" s="55"/>
      <c r="BC341" s="55"/>
      <c r="BD341" s="55"/>
      <c r="BE341" s="55"/>
      <c r="BF341" s="59">
        <f t="shared" si="34"/>
        <v>0</v>
      </c>
      <c r="BG341" s="55"/>
      <c r="BH341" s="55"/>
      <c r="BI341" s="55"/>
      <c r="BJ341" s="55"/>
      <c r="BK341" s="59">
        <f t="shared" si="35"/>
        <v>0</v>
      </c>
      <c r="BL341" s="55"/>
      <c r="BM341" s="23" t="s">
        <v>852</v>
      </c>
      <c r="BN341" s="23" t="s">
        <v>1632</v>
      </c>
      <c r="BO341" s="23" t="s">
        <v>571</v>
      </c>
      <c r="BP341" s="23" t="s">
        <v>397</v>
      </c>
      <c r="BQ341" s="23" t="s">
        <v>351</v>
      </c>
      <c r="BR341" s="23"/>
      <c r="BS341" s="57"/>
      <c r="BT341" s="135" t="s">
        <v>23</v>
      </c>
      <c r="BU341" s="58">
        <v>1</v>
      </c>
      <c r="BV341" s="57">
        <v>0</v>
      </c>
      <c r="BW341" s="57">
        <v>0</v>
      </c>
      <c r="BX341" s="57">
        <v>1</v>
      </c>
      <c r="BY341" s="57">
        <v>0</v>
      </c>
      <c r="BZ341" s="57">
        <v>0</v>
      </c>
      <c r="CA341" s="57">
        <v>0</v>
      </c>
      <c r="CB341" s="67">
        <v>1</v>
      </c>
      <c r="CC341" s="134"/>
      <c r="CD341" s="134"/>
      <c r="CE341" s="57"/>
      <c r="CF341" s="57"/>
      <c r="CG341" s="57"/>
      <c r="CH341" s="57"/>
      <c r="CI341" s="57"/>
      <c r="CJ341" s="57"/>
      <c r="CK341" s="67"/>
      <c r="CL341" s="23"/>
      <c r="CM341" s="23"/>
      <c r="CN341" s="23"/>
      <c r="CO341" s="23"/>
      <c r="CP341" s="23"/>
      <c r="CQ341" s="23"/>
      <c r="CR341" s="57"/>
      <c r="CS341" s="134"/>
      <c r="CT341" s="58"/>
      <c r="CU341" s="57"/>
      <c r="CV341" s="57"/>
      <c r="CW341" s="57"/>
      <c r="CX341" s="57"/>
      <c r="CY341" s="57"/>
      <c r="CZ341" s="57"/>
      <c r="DA341" s="67"/>
      <c r="DB341" s="23"/>
      <c r="DC341" s="23"/>
      <c r="DD341" s="57"/>
      <c r="DE341" s="57"/>
      <c r="DF341" s="57"/>
      <c r="DG341" s="57"/>
      <c r="DH341" s="57"/>
      <c r="DI341" s="57"/>
      <c r="DJ341" s="67"/>
      <c r="DK341" s="23" t="s">
        <v>849</v>
      </c>
      <c r="DL341" s="55">
        <v>0</v>
      </c>
      <c r="DM341" s="55">
        <v>0</v>
      </c>
      <c r="DN341" s="55">
        <v>0</v>
      </c>
      <c r="DO341" s="59">
        <v>0</v>
      </c>
      <c r="DP341" s="23" t="s">
        <v>849</v>
      </c>
      <c r="DQ341" s="57"/>
      <c r="DR341" s="57"/>
      <c r="DS341" s="57"/>
      <c r="DT341" s="23" t="s">
        <v>854</v>
      </c>
      <c r="DU341" s="57"/>
      <c r="DV341" s="23" t="s">
        <v>849</v>
      </c>
      <c r="DW341" s="23" t="s">
        <v>854</v>
      </c>
      <c r="DX341" s="57"/>
      <c r="DY341" s="23" t="s">
        <v>849</v>
      </c>
      <c r="DZ341" s="23" t="s">
        <v>854</v>
      </c>
      <c r="EA341" s="56"/>
      <c r="EB341" s="57"/>
      <c r="EC341" s="57"/>
      <c r="ED341" s="23"/>
      <c r="EE341" s="57"/>
      <c r="EF341" s="57"/>
      <c r="EG341" s="57"/>
      <c r="EH341" s="23">
        <v>544</v>
      </c>
      <c r="EI341" s="23" t="s">
        <v>848</v>
      </c>
      <c r="EJ341" s="23" t="s">
        <v>891</v>
      </c>
      <c r="EK341" s="23"/>
    </row>
    <row r="342" spans="2:141" s="127" customFormat="1">
      <c r="B342" s="132" t="s">
        <v>1633</v>
      </c>
      <c r="C342" s="23" t="s">
        <v>1634</v>
      </c>
      <c r="D342" s="23" t="s">
        <v>155</v>
      </c>
      <c r="E342" s="23" t="s">
        <v>846</v>
      </c>
      <c r="F342" s="23" t="s">
        <v>847</v>
      </c>
      <c r="G342" s="23"/>
      <c r="H342" s="23" t="s">
        <v>848</v>
      </c>
      <c r="I342" s="58">
        <v>1</v>
      </c>
      <c r="J342" s="58">
        <v>0</v>
      </c>
      <c r="K342" s="58">
        <v>0</v>
      </c>
      <c r="L342" s="58">
        <v>0</v>
      </c>
      <c r="M342" s="176"/>
      <c r="N342" s="23" t="s">
        <v>849</v>
      </c>
      <c r="O342" s="23" t="s">
        <v>850</v>
      </c>
      <c r="P342" s="23" t="s">
        <v>851</v>
      </c>
      <c r="Q342" s="56" t="s">
        <v>848</v>
      </c>
      <c r="R342" s="133" t="s">
        <v>848</v>
      </c>
      <c r="S342" s="133" t="s">
        <v>848</v>
      </c>
      <c r="T342" s="133" t="s">
        <v>848</v>
      </c>
      <c r="U342" s="133" t="s">
        <v>848</v>
      </c>
      <c r="V342" s="133" t="s">
        <v>848</v>
      </c>
      <c r="W342" s="55">
        <v>0</v>
      </c>
      <c r="X342" s="55">
        <v>2.3109022769077914</v>
      </c>
      <c r="Y342" s="55">
        <v>0.12657506333557791</v>
      </c>
      <c r="Z342" s="55">
        <v>0</v>
      </c>
      <c r="AA342" s="55">
        <v>0</v>
      </c>
      <c r="AB342" s="55">
        <v>0</v>
      </c>
      <c r="AC342" s="55">
        <v>0</v>
      </c>
      <c r="AD342" s="59">
        <f t="shared" si="30"/>
        <v>2.4374773402433694</v>
      </c>
      <c r="AE342" s="55">
        <v>0</v>
      </c>
      <c r="AF342" s="55"/>
      <c r="AG342" s="55"/>
      <c r="AH342" s="55"/>
      <c r="AI342" s="59">
        <f t="shared" si="31"/>
        <v>2.4374773402433694</v>
      </c>
      <c r="AJ342" s="55">
        <v>0</v>
      </c>
      <c r="AK342" s="55">
        <v>0</v>
      </c>
      <c r="AL342" s="55">
        <v>2.5333982328251174</v>
      </c>
      <c r="AM342" s="55">
        <v>0.141537072284694</v>
      </c>
      <c r="AN342" s="55">
        <v>0</v>
      </c>
      <c r="AO342" s="55">
        <v>0</v>
      </c>
      <c r="AP342" s="55">
        <v>0</v>
      </c>
      <c r="AQ342" s="55">
        <v>0</v>
      </c>
      <c r="AR342" s="59">
        <f t="shared" si="32"/>
        <v>2.6749353051098113</v>
      </c>
      <c r="AS342" s="55">
        <v>0</v>
      </c>
      <c r="AT342" s="55"/>
      <c r="AU342" s="55"/>
      <c r="AV342" s="55"/>
      <c r="AW342" s="59">
        <f t="shared" si="33"/>
        <v>2.6749353051098113</v>
      </c>
      <c r="AX342" s="55"/>
      <c r="AY342" s="55"/>
      <c r="AZ342" s="55"/>
      <c r="BA342" s="55"/>
      <c r="BB342" s="55"/>
      <c r="BC342" s="55"/>
      <c r="BD342" s="55"/>
      <c r="BE342" s="55"/>
      <c r="BF342" s="59">
        <f t="shared" si="34"/>
        <v>0</v>
      </c>
      <c r="BG342" s="55"/>
      <c r="BH342" s="55"/>
      <c r="BI342" s="55"/>
      <c r="BJ342" s="55"/>
      <c r="BK342" s="59">
        <f t="shared" si="35"/>
        <v>0</v>
      </c>
      <c r="BL342" s="55"/>
      <c r="BM342" s="23" t="s">
        <v>864</v>
      </c>
      <c r="BN342" s="23" t="s">
        <v>1580</v>
      </c>
      <c r="BO342" s="23" t="s">
        <v>566</v>
      </c>
      <c r="BP342" s="23" t="s">
        <v>367</v>
      </c>
      <c r="BQ342" s="23" t="s">
        <v>373</v>
      </c>
      <c r="BR342" s="23"/>
      <c r="BS342" s="57"/>
      <c r="BT342" s="135" t="s">
        <v>23</v>
      </c>
      <c r="BU342" s="58">
        <v>1</v>
      </c>
      <c r="BV342" s="57">
        <v>0</v>
      </c>
      <c r="BW342" s="57">
        <v>0</v>
      </c>
      <c r="BX342" s="57">
        <v>0</v>
      </c>
      <c r="BY342" s="57">
        <v>0</v>
      </c>
      <c r="BZ342" s="57">
        <v>0</v>
      </c>
      <c r="CA342" s="57">
        <v>0</v>
      </c>
      <c r="CB342" s="67">
        <v>0</v>
      </c>
      <c r="CC342" s="134"/>
      <c r="CD342" s="134"/>
      <c r="CE342" s="57"/>
      <c r="CF342" s="57"/>
      <c r="CG342" s="57"/>
      <c r="CH342" s="57"/>
      <c r="CI342" s="57"/>
      <c r="CJ342" s="57"/>
      <c r="CK342" s="67"/>
      <c r="CL342" s="23"/>
      <c r="CM342" s="23"/>
      <c r="CN342" s="23"/>
      <c r="CO342" s="23"/>
      <c r="CP342" s="23"/>
      <c r="CQ342" s="23"/>
      <c r="CR342" s="57"/>
      <c r="CS342" s="134"/>
      <c r="CT342" s="58"/>
      <c r="CU342" s="57"/>
      <c r="CV342" s="57"/>
      <c r="CW342" s="57"/>
      <c r="CX342" s="57"/>
      <c r="CY342" s="57"/>
      <c r="CZ342" s="57"/>
      <c r="DA342" s="67"/>
      <c r="DB342" s="23"/>
      <c r="DC342" s="23"/>
      <c r="DD342" s="57"/>
      <c r="DE342" s="57"/>
      <c r="DF342" s="57"/>
      <c r="DG342" s="57"/>
      <c r="DH342" s="57"/>
      <c r="DI342" s="57"/>
      <c r="DJ342" s="67"/>
      <c r="DK342" s="23" t="s">
        <v>849</v>
      </c>
      <c r="DL342" s="55">
        <v>0</v>
      </c>
      <c r="DM342" s="55">
        <v>0</v>
      </c>
      <c r="DN342" s="55">
        <v>0</v>
      </c>
      <c r="DO342" s="59">
        <v>0</v>
      </c>
      <c r="DP342" s="23" t="s">
        <v>849</v>
      </c>
      <c r="DQ342" s="57"/>
      <c r="DR342" s="57"/>
      <c r="DS342" s="57"/>
      <c r="DT342" s="23" t="s">
        <v>854</v>
      </c>
      <c r="DU342" s="57"/>
      <c r="DV342" s="23" t="s">
        <v>849</v>
      </c>
      <c r="DW342" s="23" t="s">
        <v>854</v>
      </c>
      <c r="DX342" s="57"/>
      <c r="DY342" s="23" t="s">
        <v>849</v>
      </c>
      <c r="DZ342" s="23" t="s">
        <v>854</v>
      </c>
      <c r="EA342" s="56"/>
      <c r="EB342" s="57"/>
      <c r="EC342" s="57"/>
      <c r="ED342" s="23"/>
      <c r="EE342" s="57"/>
      <c r="EF342" s="57"/>
      <c r="EG342" s="57"/>
      <c r="EH342" s="23">
        <v>2268</v>
      </c>
      <c r="EI342" s="23" t="s">
        <v>372</v>
      </c>
      <c r="EJ342" s="23"/>
      <c r="EK342" s="23" t="s">
        <v>589</v>
      </c>
    </row>
    <row r="343" spans="2:141" s="127" customFormat="1" ht="29.1">
      <c r="B343" s="132" t="s">
        <v>1635</v>
      </c>
      <c r="C343" s="23" t="s">
        <v>1636</v>
      </c>
      <c r="D343" s="23" t="s">
        <v>159</v>
      </c>
      <c r="E343" s="23" t="s">
        <v>846</v>
      </c>
      <c r="F343" s="23" t="s">
        <v>847</v>
      </c>
      <c r="G343" s="23"/>
      <c r="H343" s="23" t="s">
        <v>848</v>
      </c>
      <c r="I343" s="58">
        <v>0</v>
      </c>
      <c r="J343" s="58">
        <v>0</v>
      </c>
      <c r="K343" s="58">
        <v>1</v>
      </c>
      <c r="L343" s="58">
        <v>0</v>
      </c>
      <c r="M343" s="176"/>
      <c r="N343" s="23" t="s">
        <v>849</v>
      </c>
      <c r="O343" s="23" t="s">
        <v>850</v>
      </c>
      <c r="P343" s="23" t="s">
        <v>851</v>
      </c>
      <c r="Q343" s="56">
        <v>46173</v>
      </c>
      <c r="R343" s="133">
        <v>46265</v>
      </c>
      <c r="S343" s="133">
        <v>46538</v>
      </c>
      <c r="T343" s="133" t="s">
        <v>848</v>
      </c>
      <c r="U343" s="133">
        <v>46568</v>
      </c>
      <c r="V343" s="133" t="s">
        <v>848</v>
      </c>
      <c r="W343" s="55">
        <v>0</v>
      </c>
      <c r="X343" s="55">
        <v>1.1020262082974691E-2</v>
      </c>
      <c r="Y343" s="55">
        <v>0</v>
      </c>
      <c r="Z343" s="55">
        <v>0</v>
      </c>
      <c r="AA343" s="55">
        <v>0</v>
      </c>
      <c r="AB343" s="55">
        <v>0</v>
      </c>
      <c r="AC343" s="55">
        <v>0</v>
      </c>
      <c r="AD343" s="59">
        <f t="shared" si="30"/>
        <v>1.1020262082974691E-2</v>
      </c>
      <c r="AE343" s="55">
        <v>0</v>
      </c>
      <c r="AF343" s="55"/>
      <c r="AG343" s="55"/>
      <c r="AH343" s="55"/>
      <c r="AI343" s="59">
        <f t="shared" si="31"/>
        <v>1.1020262082974691E-2</v>
      </c>
      <c r="AJ343" s="55">
        <v>0</v>
      </c>
      <c r="AK343" s="55">
        <v>0</v>
      </c>
      <c r="AL343" s="55">
        <v>1.20813038116158E-2</v>
      </c>
      <c r="AM343" s="55">
        <v>0</v>
      </c>
      <c r="AN343" s="55">
        <v>0</v>
      </c>
      <c r="AO343" s="55">
        <v>0</v>
      </c>
      <c r="AP343" s="55">
        <v>0</v>
      </c>
      <c r="AQ343" s="55">
        <v>0</v>
      </c>
      <c r="AR343" s="59">
        <f t="shared" si="32"/>
        <v>1.20813038116158E-2</v>
      </c>
      <c r="AS343" s="55">
        <v>0</v>
      </c>
      <c r="AT343" s="55"/>
      <c r="AU343" s="55"/>
      <c r="AV343" s="55"/>
      <c r="AW343" s="59">
        <f t="shared" si="33"/>
        <v>1.20813038116158E-2</v>
      </c>
      <c r="AX343" s="55"/>
      <c r="AY343" s="55"/>
      <c r="AZ343" s="55"/>
      <c r="BA343" s="55"/>
      <c r="BB343" s="55"/>
      <c r="BC343" s="55"/>
      <c r="BD343" s="55"/>
      <c r="BE343" s="55"/>
      <c r="BF343" s="59">
        <f t="shared" si="34"/>
        <v>0</v>
      </c>
      <c r="BG343" s="55"/>
      <c r="BH343" s="55"/>
      <c r="BI343" s="55"/>
      <c r="BJ343" s="55"/>
      <c r="BK343" s="59">
        <f t="shared" si="35"/>
        <v>0</v>
      </c>
      <c r="BL343" s="55"/>
      <c r="BM343" s="23" t="s">
        <v>852</v>
      </c>
      <c r="BN343" s="23" t="s">
        <v>290</v>
      </c>
      <c r="BO343" s="23" t="s">
        <v>853</v>
      </c>
      <c r="BP343" s="23" t="s">
        <v>853</v>
      </c>
      <c r="BQ343" s="23" t="s">
        <v>853</v>
      </c>
      <c r="BR343" s="23"/>
      <c r="BS343" s="57"/>
      <c r="BT343" s="135" t="s">
        <v>859</v>
      </c>
      <c r="BU343" s="58">
        <v>1</v>
      </c>
      <c r="BV343" s="57">
        <v>300</v>
      </c>
      <c r="BW343" s="57">
        <v>0</v>
      </c>
      <c r="BX343" s="57">
        <v>0</v>
      </c>
      <c r="BY343" s="57">
        <v>0</v>
      </c>
      <c r="BZ343" s="57">
        <v>0</v>
      </c>
      <c r="CA343" s="57">
        <v>0</v>
      </c>
      <c r="CB343" s="67">
        <v>300</v>
      </c>
      <c r="CC343" s="134"/>
      <c r="CD343" s="134"/>
      <c r="CE343" s="57"/>
      <c r="CF343" s="57"/>
      <c r="CG343" s="57"/>
      <c r="CH343" s="57"/>
      <c r="CI343" s="57"/>
      <c r="CJ343" s="57"/>
      <c r="CK343" s="67"/>
      <c r="CL343" s="23"/>
      <c r="CM343" s="23"/>
      <c r="CN343" s="23"/>
      <c r="CO343" s="23"/>
      <c r="CP343" s="23"/>
      <c r="CQ343" s="23"/>
      <c r="CR343" s="57"/>
      <c r="CS343" s="134"/>
      <c r="CT343" s="58"/>
      <c r="CU343" s="57"/>
      <c r="CV343" s="57"/>
      <c r="CW343" s="57"/>
      <c r="CX343" s="57"/>
      <c r="CY343" s="57"/>
      <c r="CZ343" s="57"/>
      <c r="DA343" s="67"/>
      <c r="DB343" s="23"/>
      <c r="DC343" s="23"/>
      <c r="DD343" s="57"/>
      <c r="DE343" s="57"/>
      <c r="DF343" s="57"/>
      <c r="DG343" s="57"/>
      <c r="DH343" s="57"/>
      <c r="DI343" s="57"/>
      <c r="DJ343" s="67"/>
      <c r="DK343" s="23" t="s">
        <v>849</v>
      </c>
      <c r="DL343" s="55">
        <v>0</v>
      </c>
      <c r="DM343" s="55">
        <v>0</v>
      </c>
      <c r="DN343" s="55">
        <v>0</v>
      </c>
      <c r="DO343" s="59">
        <v>0</v>
      </c>
      <c r="DP343" s="23" t="s">
        <v>858</v>
      </c>
      <c r="DQ343" s="57"/>
      <c r="DR343" s="57"/>
      <c r="DS343" s="57"/>
      <c r="DT343" s="23" t="s">
        <v>854</v>
      </c>
      <c r="DU343" s="57"/>
      <c r="DV343" s="23" t="s">
        <v>849</v>
      </c>
      <c r="DW343" s="23" t="s">
        <v>854</v>
      </c>
      <c r="DX343" s="57"/>
      <c r="DY343" s="23" t="s">
        <v>849</v>
      </c>
      <c r="DZ343" s="23" t="s">
        <v>854</v>
      </c>
      <c r="EA343" s="56"/>
      <c r="EB343" s="57"/>
      <c r="EC343" s="57"/>
      <c r="ED343" s="23"/>
      <c r="EE343" s="57"/>
      <c r="EF343" s="57"/>
      <c r="EG343" s="57"/>
      <c r="EH343" s="23">
        <v>953</v>
      </c>
      <c r="EI343" s="23"/>
      <c r="EJ343" s="23" t="s">
        <v>860</v>
      </c>
      <c r="EK343" s="23"/>
    </row>
    <row r="344" spans="2:141" s="127" customFormat="1">
      <c r="B344" s="132" t="s">
        <v>1637</v>
      </c>
      <c r="C344" s="23" t="s">
        <v>1638</v>
      </c>
      <c r="D344" s="23" t="s">
        <v>159</v>
      </c>
      <c r="E344" s="23" t="s">
        <v>846</v>
      </c>
      <c r="F344" s="23" t="s">
        <v>847</v>
      </c>
      <c r="G344" s="23"/>
      <c r="H344" s="23" t="s">
        <v>848</v>
      </c>
      <c r="I344" s="58">
        <v>0</v>
      </c>
      <c r="J344" s="58">
        <v>0</v>
      </c>
      <c r="K344" s="58">
        <v>1</v>
      </c>
      <c r="L344" s="58">
        <v>0</v>
      </c>
      <c r="M344" s="176"/>
      <c r="N344" s="23" t="s">
        <v>849</v>
      </c>
      <c r="O344" s="23" t="s">
        <v>850</v>
      </c>
      <c r="P344" s="23" t="s">
        <v>851</v>
      </c>
      <c r="Q344" s="56">
        <v>46227</v>
      </c>
      <c r="R344" s="133">
        <v>46255</v>
      </c>
      <c r="S344" s="133">
        <v>46752</v>
      </c>
      <c r="T344" s="133" t="s">
        <v>848</v>
      </c>
      <c r="U344" s="133">
        <v>46842</v>
      </c>
      <c r="V344" s="133" t="s">
        <v>848</v>
      </c>
      <c r="W344" s="55">
        <v>2.1180815925720213</v>
      </c>
      <c r="X344" s="55">
        <v>1.006271252142888</v>
      </c>
      <c r="Y344" s="55">
        <v>0</v>
      </c>
      <c r="Z344" s="55">
        <v>0</v>
      </c>
      <c r="AA344" s="55">
        <v>0</v>
      </c>
      <c r="AB344" s="55">
        <v>0</v>
      </c>
      <c r="AC344" s="55">
        <v>0</v>
      </c>
      <c r="AD344" s="59">
        <f t="shared" si="30"/>
        <v>1.006271252142888</v>
      </c>
      <c r="AE344" s="55">
        <v>0</v>
      </c>
      <c r="AF344" s="55"/>
      <c r="AG344" s="55"/>
      <c r="AH344" s="55"/>
      <c r="AI344" s="59">
        <f t="shared" si="31"/>
        <v>3.1243528447149096</v>
      </c>
      <c r="AJ344" s="55">
        <v>0</v>
      </c>
      <c r="AK344" s="55">
        <v>2.3220125823674018</v>
      </c>
      <c r="AL344" s="55">
        <v>1.103156043159341</v>
      </c>
      <c r="AM344" s="55">
        <v>0</v>
      </c>
      <c r="AN344" s="55">
        <v>0</v>
      </c>
      <c r="AO344" s="55">
        <v>0</v>
      </c>
      <c r="AP344" s="55">
        <v>0</v>
      </c>
      <c r="AQ344" s="55">
        <v>0</v>
      </c>
      <c r="AR344" s="59">
        <f t="shared" si="32"/>
        <v>1.103156043159341</v>
      </c>
      <c r="AS344" s="55">
        <v>0</v>
      </c>
      <c r="AT344" s="55"/>
      <c r="AU344" s="55"/>
      <c r="AV344" s="55"/>
      <c r="AW344" s="59">
        <f t="shared" si="33"/>
        <v>3.4251686255267426</v>
      </c>
      <c r="AX344" s="55"/>
      <c r="AY344" s="55"/>
      <c r="AZ344" s="55"/>
      <c r="BA344" s="55"/>
      <c r="BB344" s="55"/>
      <c r="BC344" s="55"/>
      <c r="BD344" s="55"/>
      <c r="BE344" s="55"/>
      <c r="BF344" s="59">
        <f t="shared" si="34"/>
        <v>0</v>
      </c>
      <c r="BG344" s="55"/>
      <c r="BH344" s="55"/>
      <c r="BI344" s="55"/>
      <c r="BJ344" s="55"/>
      <c r="BK344" s="59">
        <f t="shared" si="35"/>
        <v>0</v>
      </c>
      <c r="BL344" s="55"/>
      <c r="BM344" s="23" t="s">
        <v>852</v>
      </c>
      <c r="BN344" s="23" t="s">
        <v>184</v>
      </c>
      <c r="BO344" s="23" t="s">
        <v>853</v>
      </c>
      <c r="BP344" s="23" t="s">
        <v>853</v>
      </c>
      <c r="BQ344" s="23" t="s">
        <v>853</v>
      </c>
      <c r="BR344" s="23"/>
      <c r="BS344" s="57"/>
      <c r="BT344" s="135" t="s">
        <v>23</v>
      </c>
      <c r="BU344" s="58">
        <v>1</v>
      </c>
      <c r="BV344" s="57">
        <v>0</v>
      </c>
      <c r="BW344" s="57">
        <v>0</v>
      </c>
      <c r="BX344" s="57">
        <v>0</v>
      </c>
      <c r="BY344" s="57">
        <v>0</v>
      </c>
      <c r="BZ344" s="57">
        <v>0</v>
      </c>
      <c r="CA344" s="57">
        <v>0</v>
      </c>
      <c r="CB344" s="67">
        <v>0</v>
      </c>
      <c r="CC344" s="134"/>
      <c r="CD344" s="134"/>
      <c r="CE344" s="57"/>
      <c r="CF344" s="57"/>
      <c r="CG344" s="57"/>
      <c r="CH344" s="57"/>
      <c r="CI344" s="57"/>
      <c r="CJ344" s="57"/>
      <c r="CK344" s="67"/>
      <c r="CL344" s="23"/>
      <c r="CM344" s="23"/>
      <c r="CN344" s="23"/>
      <c r="CO344" s="23"/>
      <c r="CP344" s="23"/>
      <c r="CQ344" s="23"/>
      <c r="CR344" s="57"/>
      <c r="CS344" s="134"/>
      <c r="CT344" s="58"/>
      <c r="CU344" s="57"/>
      <c r="CV344" s="57"/>
      <c r="CW344" s="57"/>
      <c r="CX344" s="57"/>
      <c r="CY344" s="57"/>
      <c r="CZ344" s="57"/>
      <c r="DA344" s="67"/>
      <c r="DB344" s="23"/>
      <c r="DC344" s="23"/>
      <c r="DD344" s="57"/>
      <c r="DE344" s="57"/>
      <c r="DF344" s="57"/>
      <c r="DG344" s="57"/>
      <c r="DH344" s="57"/>
      <c r="DI344" s="57"/>
      <c r="DJ344" s="67"/>
      <c r="DK344" s="23" t="s">
        <v>849</v>
      </c>
      <c r="DL344" s="55">
        <v>0</v>
      </c>
      <c r="DM344" s="55">
        <v>2.1180815925720213</v>
      </c>
      <c r="DN344" s="55">
        <v>1.006271252142888</v>
      </c>
      <c r="DO344" s="59">
        <v>3.1243528447149096</v>
      </c>
      <c r="DP344" s="23" t="s">
        <v>849</v>
      </c>
      <c r="DQ344" s="57"/>
      <c r="DR344" s="57"/>
      <c r="DS344" s="57"/>
      <c r="DT344" s="23" t="s">
        <v>854</v>
      </c>
      <c r="DU344" s="57"/>
      <c r="DV344" s="23" t="s">
        <v>858</v>
      </c>
      <c r="DW344" s="23" t="s">
        <v>854</v>
      </c>
      <c r="DX344" s="57"/>
      <c r="DY344" s="23" t="s">
        <v>849</v>
      </c>
      <c r="DZ344" s="23" t="s">
        <v>854</v>
      </c>
      <c r="EA344" s="56"/>
      <c r="EB344" s="57"/>
      <c r="EC344" s="57"/>
      <c r="ED344" s="23"/>
      <c r="EE344" s="57"/>
      <c r="EF344" s="57"/>
      <c r="EG344" s="57"/>
      <c r="EH344" s="23">
        <v>3287</v>
      </c>
      <c r="EI344" s="23"/>
      <c r="EJ344" s="23" t="s">
        <v>921</v>
      </c>
      <c r="EK344" s="23"/>
    </row>
    <row r="345" spans="2:141" s="127" customFormat="1">
      <c r="B345" s="132" t="s">
        <v>1639</v>
      </c>
      <c r="C345" s="23" t="s">
        <v>1640</v>
      </c>
      <c r="D345" s="23" t="s">
        <v>155</v>
      </c>
      <c r="E345" s="23" t="s">
        <v>846</v>
      </c>
      <c r="F345" s="23" t="s">
        <v>847</v>
      </c>
      <c r="G345" s="23"/>
      <c r="H345" s="23" t="s">
        <v>848</v>
      </c>
      <c r="I345" s="58">
        <v>0</v>
      </c>
      <c r="J345" s="58">
        <v>0</v>
      </c>
      <c r="K345" s="58">
        <v>1</v>
      </c>
      <c r="L345" s="58">
        <v>0</v>
      </c>
      <c r="M345" s="176"/>
      <c r="N345" s="23" t="s">
        <v>849</v>
      </c>
      <c r="O345" s="23" t="s">
        <v>850</v>
      </c>
      <c r="P345" s="23" t="s">
        <v>851</v>
      </c>
      <c r="Q345" s="56" t="s">
        <v>848</v>
      </c>
      <c r="R345" s="133" t="s">
        <v>848</v>
      </c>
      <c r="S345" s="133" t="s">
        <v>848</v>
      </c>
      <c r="T345" s="133" t="s">
        <v>848</v>
      </c>
      <c r="U345" s="133" t="s">
        <v>848</v>
      </c>
      <c r="V345" s="133" t="s">
        <v>848</v>
      </c>
      <c r="W345" s="55">
        <v>0</v>
      </c>
      <c r="X345" s="55">
        <v>1.2609878330935387</v>
      </c>
      <c r="Y345" s="55">
        <v>1.3155806849507294</v>
      </c>
      <c r="Z345" s="55">
        <v>1.4204845963625858</v>
      </c>
      <c r="AA345" s="55">
        <v>1.5285998520013355</v>
      </c>
      <c r="AB345" s="55">
        <v>1.629221971110667</v>
      </c>
      <c r="AC345" s="55">
        <v>1.7351963305981544</v>
      </c>
      <c r="AD345" s="59">
        <f t="shared" si="30"/>
        <v>8.890071268117012</v>
      </c>
      <c r="AE345" s="55">
        <v>0</v>
      </c>
      <c r="AF345" s="55"/>
      <c r="AG345" s="55"/>
      <c r="AH345" s="55"/>
      <c r="AI345" s="59">
        <f t="shared" si="31"/>
        <v>8.890071268117012</v>
      </c>
      <c r="AJ345" s="55">
        <v>0</v>
      </c>
      <c r="AK345" s="55">
        <v>0</v>
      </c>
      <c r="AL345" s="55">
        <v>1.3823969883520151</v>
      </c>
      <c r="AM345" s="55">
        <v>1.4710910158389809</v>
      </c>
      <c r="AN345" s="55">
        <v>1.620163168086814</v>
      </c>
      <c r="AO345" s="55">
        <v>1.7783457905866837</v>
      </c>
      <c r="AP345" s="55">
        <v>1.9333159237663806</v>
      </c>
      <c r="AQ345" s="55">
        <v>2.1002517836227388</v>
      </c>
      <c r="AR345" s="59">
        <f t="shared" si="32"/>
        <v>10.285564670253613</v>
      </c>
      <c r="AS345" s="55">
        <v>0</v>
      </c>
      <c r="AT345" s="55"/>
      <c r="AU345" s="55"/>
      <c r="AV345" s="55"/>
      <c r="AW345" s="59">
        <f t="shared" si="33"/>
        <v>10.285564670253613</v>
      </c>
      <c r="AX345" s="55"/>
      <c r="AY345" s="55"/>
      <c r="AZ345" s="55"/>
      <c r="BA345" s="55"/>
      <c r="BB345" s="55"/>
      <c r="BC345" s="55"/>
      <c r="BD345" s="55"/>
      <c r="BE345" s="55"/>
      <c r="BF345" s="59">
        <f t="shared" si="34"/>
        <v>0</v>
      </c>
      <c r="BG345" s="55"/>
      <c r="BH345" s="55"/>
      <c r="BI345" s="55"/>
      <c r="BJ345" s="55"/>
      <c r="BK345" s="59">
        <f t="shared" si="35"/>
        <v>0</v>
      </c>
      <c r="BL345" s="55"/>
      <c r="BM345" s="23" t="s">
        <v>852</v>
      </c>
      <c r="BN345" s="23" t="s">
        <v>166</v>
      </c>
      <c r="BO345" s="23" t="s">
        <v>571</v>
      </c>
      <c r="BP345" s="23" t="s">
        <v>403</v>
      </c>
      <c r="BQ345" s="23" t="s">
        <v>853</v>
      </c>
      <c r="BR345" s="23"/>
      <c r="BS345" s="57"/>
      <c r="BT345" s="135" t="s">
        <v>23</v>
      </c>
      <c r="BU345" s="58">
        <v>1</v>
      </c>
      <c r="BV345" s="57">
        <v>1095</v>
      </c>
      <c r="BW345" s="57">
        <v>1078</v>
      </c>
      <c r="BX345" s="57">
        <v>1044</v>
      </c>
      <c r="BY345" s="57">
        <v>1010</v>
      </c>
      <c r="BZ345" s="57">
        <v>977</v>
      </c>
      <c r="CA345" s="57">
        <v>943</v>
      </c>
      <c r="CB345" s="67">
        <v>6147</v>
      </c>
      <c r="CC345" s="134"/>
      <c r="CD345" s="134"/>
      <c r="CE345" s="57"/>
      <c r="CF345" s="57"/>
      <c r="CG345" s="57"/>
      <c r="CH345" s="57"/>
      <c r="CI345" s="57"/>
      <c r="CJ345" s="57"/>
      <c r="CK345" s="67"/>
      <c r="CL345" s="23"/>
      <c r="CM345" s="23"/>
      <c r="CN345" s="23"/>
      <c r="CO345" s="23"/>
      <c r="CP345" s="23"/>
      <c r="CQ345" s="23"/>
      <c r="CR345" s="57"/>
      <c r="CS345" s="134"/>
      <c r="CT345" s="58"/>
      <c r="CU345" s="57"/>
      <c r="CV345" s="57"/>
      <c r="CW345" s="57"/>
      <c r="CX345" s="57"/>
      <c r="CY345" s="57"/>
      <c r="CZ345" s="57"/>
      <c r="DA345" s="67"/>
      <c r="DB345" s="23"/>
      <c r="DC345" s="23"/>
      <c r="DD345" s="57"/>
      <c r="DE345" s="57"/>
      <c r="DF345" s="57"/>
      <c r="DG345" s="57"/>
      <c r="DH345" s="57"/>
      <c r="DI345" s="57"/>
      <c r="DJ345" s="67"/>
      <c r="DK345" s="23" t="s">
        <v>849</v>
      </c>
      <c r="DL345" s="55">
        <v>0</v>
      </c>
      <c r="DM345" s="55">
        <v>0</v>
      </c>
      <c r="DN345" s="55">
        <v>0</v>
      </c>
      <c r="DO345" s="59">
        <v>0</v>
      </c>
      <c r="DP345" s="23" t="s">
        <v>849</v>
      </c>
      <c r="DQ345" s="57"/>
      <c r="DR345" s="57"/>
      <c r="DS345" s="57"/>
      <c r="DT345" s="23" t="s">
        <v>854</v>
      </c>
      <c r="DU345" s="57"/>
      <c r="DV345" s="23" t="s">
        <v>849</v>
      </c>
      <c r="DW345" s="23" t="s">
        <v>854</v>
      </c>
      <c r="DX345" s="57"/>
      <c r="DY345" s="23" t="s">
        <v>849</v>
      </c>
      <c r="DZ345" s="23" t="s">
        <v>854</v>
      </c>
      <c r="EA345" s="56"/>
      <c r="EB345" s="57"/>
      <c r="EC345" s="57"/>
      <c r="ED345" s="23"/>
      <c r="EE345" s="57"/>
      <c r="EF345" s="57"/>
      <c r="EG345" s="57"/>
      <c r="EH345" s="23">
        <v>654</v>
      </c>
      <c r="EI345" s="23" t="s">
        <v>420</v>
      </c>
      <c r="EJ345" s="23" t="s">
        <v>1343</v>
      </c>
      <c r="EK345" s="23" t="s">
        <v>601</v>
      </c>
    </row>
    <row r="346" spans="2:141" s="127" customFormat="1">
      <c r="B346" s="132" t="s">
        <v>1641</v>
      </c>
      <c r="C346" s="23" t="s">
        <v>1642</v>
      </c>
      <c r="D346" s="23" t="s">
        <v>155</v>
      </c>
      <c r="E346" s="23" t="s">
        <v>846</v>
      </c>
      <c r="F346" s="23" t="s">
        <v>847</v>
      </c>
      <c r="G346" s="23"/>
      <c r="H346" s="23" t="s">
        <v>848</v>
      </c>
      <c r="I346" s="58">
        <v>0</v>
      </c>
      <c r="J346" s="58">
        <v>0</v>
      </c>
      <c r="K346" s="58">
        <v>1</v>
      </c>
      <c r="L346" s="58">
        <v>0</v>
      </c>
      <c r="M346" s="176"/>
      <c r="N346" s="23" t="s">
        <v>849</v>
      </c>
      <c r="O346" s="23" t="s">
        <v>850</v>
      </c>
      <c r="P346" s="23" t="s">
        <v>851</v>
      </c>
      <c r="Q346" s="56" t="s">
        <v>848</v>
      </c>
      <c r="R346" s="133" t="s">
        <v>848</v>
      </c>
      <c r="S346" s="133" t="s">
        <v>848</v>
      </c>
      <c r="T346" s="133" t="s">
        <v>848</v>
      </c>
      <c r="U346" s="133" t="s">
        <v>848</v>
      </c>
      <c r="V346" s="133" t="s">
        <v>848</v>
      </c>
      <c r="W346" s="55">
        <v>0</v>
      </c>
      <c r="X346" s="55">
        <v>1.2609878330935387</v>
      </c>
      <c r="Y346" s="55">
        <v>1.3155806849507294</v>
      </c>
      <c r="Z346" s="55">
        <v>1.4204845963625858</v>
      </c>
      <c r="AA346" s="55">
        <v>1.5285998520013355</v>
      </c>
      <c r="AB346" s="55">
        <v>1.629221971110667</v>
      </c>
      <c r="AC346" s="55">
        <v>1.7351963305981544</v>
      </c>
      <c r="AD346" s="59">
        <f t="shared" si="30"/>
        <v>8.890071268117012</v>
      </c>
      <c r="AE346" s="55">
        <v>0</v>
      </c>
      <c r="AF346" s="55"/>
      <c r="AG346" s="55"/>
      <c r="AH346" s="55"/>
      <c r="AI346" s="59">
        <f t="shared" si="31"/>
        <v>8.890071268117012</v>
      </c>
      <c r="AJ346" s="55">
        <v>0</v>
      </c>
      <c r="AK346" s="55">
        <v>0</v>
      </c>
      <c r="AL346" s="55">
        <v>1.3823969883520151</v>
      </c>
      <c r="AM346" s="55">
        <v>1.4710910158389809</v>
      </c>
      <c r="AN346" s="55">
        <v>1.620163168086814</v>
      </c>
      <c r="AO346" s="55">
        <v>1.7783457905866837</v>
      </c>
      <c r="AP346" s="55">
        <v>1.9333159237663806</v>
      </c>
      <c r="AQ346" s="55">
        <v>2.1002517836227388</v>
      </c>
      <c r="AR346" s="59">
        <f t="shared" si="32"/>
        <v>10.285564670253613</v>
      </c>
      <c r="AS346" s="55">
        <v>0</v>
      </c>
      <c r="AT346" s="55"/>
      <c r="AU346" s="55"/>
      <c r="AV346" s="55"/>
      <c r="AW346" s="59">
        <f t="shared" si="33"/>
        <v>10.285564670253613</v>
      </c>
      <c r="AX346" s="55"/>
      <c r="AY346" s="55"/>
      <c r="AZ346" s="55"/>
      <c r="BA346" s="55"/>
      <c r="BB346" s="55"/>
      <c r="BC346" s="55"/>
      <c r="BD346" s="55"/>
      <c r="BE346" s="55"/>
      <c r="BF346" s="59">
        <f t="shared" si="34"/>
        <v>0</v>
      </c>
      <c r="BG346" s="55"/>
      <c r="BH346" s="55"/>
      <c r="BI346" s="55"/>
      <c r="BJ346" s="55"/>
      <c r="BK346" s="59">
        <f t="shared" si="35"/>
        <v>0</v>
      </c>
      <c r="BL346" s="55"/>
      <c r="BM346" s="23" t="s">
        <v>852</v>
      </c>
      <c r="BN346" s="23" t="s">
        <v>166</v>
      </c>
      <c r="BO346" s="23" t="s">
        <v>571</v>
      </c>
      <c r="BP346" s="23" t="s">
        <v>403</v>
      </c>
      <c r="BQ346" s="23" t="s">
        <v>853</v>
      </c>
      <c r="BR346" s="23"/>
      <c r="BS346" s="57"/>
      <c r="BT346" s="135" t="s">
        <v>23</v>
      </c>
      <c r="BU346" s="58">
        <v>1</v>
      </c>
      <c r="BV346" s="57">
        <v>1096</v>
      </c>
      <c r="BW346" s="57">
        <v>1078</v>
      </c>
      <c r="BX346" s="57">
        <v>1045</v>
      </c>
      <c r="BY346" s="57">
        <v>1010</v>
      </c>
      <c r="BZ346" s="57">
        <v>978</v>
      </c>
      <c r="CA346" s="57">
        <v>944</v>
      </c>
      <c r="CB346" s="67">
        <v>6151</v>
      </c>
      <c r="CC346" s="134"/>
      <c r="CD346" s="134"/>
      <c r="CE346" s="57"/>
      <c r="CF346" s="57"/>
      <c r="CG346" s="57"/>
      <c r="CH346" s="57"/>
      <c r="CI346" s="57"/>
      <c r="CJ346" s="57"/>
      <c r="CK346" s="67"/>
      <c r="CL346" s="23"/>
      <c r="CM346" s="23"/>
      <c r="CN346" s="23"/>
      <c r="CO346" s="23"/>
      <c r="CP346" s="23"/>
      <c r="CQ346" s="23"/>
      <c r="CR346" s="57"/>
      <c r="CS346" s="134"/>
      <c r="CT346" s="58"/>
      <c r="CU346" s="57"/>
      <c r="CV346" s="57"/>
      <c r="CW346" s="57"/>
      <c r="CX346" s="57"/>
      <c r="CY346" s="57"/>
      <c r="CZ346" s="57"/>
      <c r="DA346" s="67"/>
      <c r="DB346" s="23"/>
      <c r="DC346" s="23"/>
      <c r="DD346" s="57"/>
      <c r="DE346" s="57"/>
      <c r="DF346" s="57"/>
      <c r="DG346" s="57"/>
      <c r="DH346" s="57"/>
      <c r="DI346" s="57"/>
      <c r="DJ346" s="67"/>
      <c r="DK346" s="23" t="s">
        <v>849</v>
      </c>
      <c r="DL346" s="55">
        <v>0</v>
      </c>
      <c r="DM346" s="55">
        <v>0</v>
      </c>
      <c r="DN346" s="55">
        <v>0</v>
      </c>
      <c r="DO346" s="59">
        <v>0</v>
      </c>
      <c r="DP346" s="23" t="s">
        <v>849</v>
      </c>
      <c r="DQ346" s="57"/>
      <c r="DR346" s="57"/>
      <c r="DS346" s="57"/>
      <c r="DT346" s="23" t="s">
        <v>854</v>
      </c>
      <c r="DU346" s="57"/>
      <c r="DV346" s="23" t="s">
        <v>849</v>
      </c>
      <c r="DW346" s="23" t="s">
        <v>854</v>
      </c>
      <c r="DX346" s="57"/>
      <c r="DY346" s="23" t="s">
        <v>849</v>
      </c>
      <c r="DZ346" s="23" t="s">
        <v>854</v>
      </c>
      <c r="EA346" s="56"/>
      <c r="EB346" s="57"/>
      <c r="EC346" s="57"/>
      <c r="ED346" s="23"/>
      <c r="EE346" s="57"/>
      <c r="EF346" s="57"/>
      <c r="EG346" s="57"/>
      <c r="EH346" s="23">
        <v>654</v>
      </c>
      <c r="EI346" s="23" t="s">
        <v>420</v>
      </c>
      <c r="EJ346" s="23" t="s">
        <v>1343</v>
      </c>
      <c r="EK346" s="23" t="s">
        <v>601</v>
      </c>
    </row>
    <row r="347" spans="2:141" s="127" customFormat="1">
      <c r="B347" s="132" t="s">
        <v>1643</v>
      </c>
      <c r="C347" s="23" t="s">
        <v>1644</v>
      </c>
      <c r="D347" s="23" t="s">
        <v>159</v>
      </c>
      <c r="E347" s="23" t="s">
        <v>846</v>
      </c>
      <c r="F347" s="23" t="s">
        <v>847</v>
      </c>
      <c r="G347" s="23"/>
      <c r="H347" s="23" t="s">
        <v>848</v>
      </c>
      <c r="I347" s="58">
        <v>0</v>
      </c>
      <c r="J347" s="58">
        <v>0</v>
      </c>
      <c r="K347" s="58">
        <v>1</v>
      </c>
      <c r="L347" s="58">
        <v>0</v>
      </c>
      <c r="M347" s="176"/>
      <c r="N347" s="23" t="s">
        <v>849</v>
      </c>
      <c r="O347" s="23" t="s">
        <v>850</v>
      </c>
      <c r="P347" s="23" t="s">
        <v>851</v>
      </c>
      <c r="Q347" s="56" t="s">
        <v>848</v>
      </c>
      <c r="R347" s="133" t="s">
        <v>848</v>
      </c>
      <c r="S347" s="133" t="s">
        <v>848</v>
      </c>
      <c r="T347" s="133" t="s">
        <v>848</v>
      </c>
      <c r="U347" s="133" t="s">
        <v>848</v>
      </c>
      <c r="V347" s="133" t="s">
        <v>848</v>
      </c>
      <c r="W347" s="55">
        <v>0</v>
      </c>
      <c r="X347" s="55">
        <v>0.8549874176203649</v>
      </c>
      <c r="Y347" s="55">
        <v>0.25419466286733527</v>
      </c>
      <c r="Z347" s="55">
        <v>4.2542603807267008E-2</v>
      </c>
      <c r="AA347" s="55">
        <v>0</v>
      </c>
      <c r="AB347" s="55">
        <v>0</v>
      </c>
      <c r="AC347" s="55">
        <v>0</v>
      </c>
      <c r="AD347" s="59">
        <f t="shared" si="30"/>
        <v>1.1517246842949671</v>
      </c>
      <c r="AE347" s="55">
        <v>0</v>
      </c>
      <c r="AF347" s="55"/>
      <c r="AG347" s="55"/>
      <c r="AH347" s="55"/>
      <c r="AI347" s="59">
        <f t="shared" si="31"/>
        <v>1.1517246842949671</v>
      </c>
      <c r="AJ347" s="55">
        <v>0</v>
      </c>
      <c r="AK347" s="55">
        <v>0</v>
      </c>
      <c r="AL347" s="55">
        <v>0.93730645148071356</v>
      </c>
      <c r="AM347" s="55">
        <v>0.28424215184670354</v>
      </c>
      <c r="AN347" s="55">
        <v>4.85228491315862E-2</v>
      </c>
      <c r="AO347" s="55">
        <v>0</v>
      </c>
      <c r="AP347" s="55">
        <v>0</v>
      </c>
      <c r="AQ347" s="55">
        <v>0</v>
      </c>
      <c r="AR347" s="59">
        <f t="shared" si="32"/>
        <v>1.2700714524590033</v>
      </c>
      <c r="AS347" s="55">
        <v>0</v>
      </c>
      <c r="AT347" s="55"/>
      <c r="AU347" s="55"/>
      <c r="AV347" s="55"/>
      <c r="AW347" s="59">
        <f t="shared" si="33"/>
        <v>1.2700714524590033</v>
      </c>
      <c r="AX347" s="55"/>
      <c r="AY347" s="55"/>
      <c r="AZ347" s="55"/>
      <c r="BA347" s="55"/>
      <c r="BB347" s="55"/>
      <c r="BC347" s="55"/>
      <c r="BD347" s="55"/>
      <c r="BE347" s="55"/>
      <c r="BF347" s="59">
        <f t="shared" si="34"/>
        <v>0</v>
      </c>
      <c r="BG347" s="55"/>
      <c r="BH347" s="55"/>
      <c r="BI347" s="55"/>
      <c r="BJ347" s="55"/>
      <c r="BK347" s="59">
        <f t="shared" si="35"/>
        <v>0</v>
      </c>
      <c r="BL347" s="55"/>
      <c r="BM347" s="23" t="s">
        <v>852</v>
      </c>
      <c r="BN347" s="23" t="s">
        <v>281</v>
      </c>
      <c r="BO347" s="23" t="s">
        <v>853</v>
      </c>
      <c r="BP347" s="23" t="s">
        <v>853</v>
      </c>
      <c r="BQ347" s="23" t="s">
        <v>853</v>
      </c>
      <c r="BR347" s="23"/>
      <c r="BS347" s="57"/>
      <c r="BT347" s="135" t="s">
        <v>282</v>
      </c>
      <c r="BU347" s="58">
        <v>1</v>
      </c>
      <c r="BV347" s="57">
        <v>0</v>
      </c>
      <c r="BW347" s="57">
        <v>0</v>
      </c>
      <c r="BX347" s="57">
        <v>0</v>
      </c>
      <c r="BY347" s="57">
        <v>0</v>
      </c>
      <c r="BZ347" s="57">
        <v>0</v>
      </c>
      <c r="CA347" s="57">
        <v>0</v>
      </c>
      <c r="CB347" s="67">
        <v>0</v>
      </c>
      <c r="CC347" s="134"/>
      <c r="CD347" s="134"/>
      <c r="CE347" s="57"/>
      <c r="CF347" s="57"/>
      <c r="CG347" s="57"/>
      <c r="CH347" s="57"/>
      <c r="CI347" s="57"/>
      <c r="CJ347" s="57"/>
      <c r="CK347" s="67"/>
      <c r="CL347" s="23"/>
      <c r="CM347" s="23"/>
      <c r="CN347" s="23"/>
      <c r="CO347" s="23"/>
      <c r="CP347" s="23"/>
      <c r="CQ347" s="23"/>
      <c r="CR347" s="57"/>
      <c r="CS347" s="134"/>
      <c r="CT347" s="58"/>
      <c r="CU347" s="57"/>
      <c r="CV347" s="57"/>
      <c r="CW347" s="57"/>
      <c r="CX347" s="57"/>
      <c r="CY347" s="57"/>
      <c r="CZ347" s="57"/>
      <c r="DA347" s="67"/>
      <c r="DB347" s="23"/>
      <c r="DC347" s="23"/>
      <c r="DD347" s="57"/>
      <c r="DE347" s="57"/>
      <c r="DF347" s="57"/>
      <c r="DG347" s="57"/>
      <c r="DH347" s="57"/>
      <c r="DI347" s="57"/>
      <c r="DJ347" s="67"/>
      <c r="DK347" s="23" t="s">
        <v>849</v>
      </c>
      <c r="DL347" s="55">
        <v>0</v>
      </c>
      <c r="DM347" s="55">
        <v>0</v>
      </c>
      <c r="DN347" s="55">
        <v>0</v>
      </c>
      <c r="DO347" s="59">
        <v>0</v>
      </c>
      <c r="DP347" s="23" t="s">
        <v>849</v>
      </c>
      <c r="DQ347" s="57"/>
      <c r="DR347" s="57"/>
      <c r="DS347" s="57"/>
      <c r="DT347" s="23" t="s">
        <v>854</v>
      </c>
      <c r="DU347" s="57"/>
      <c r="DV347" s="23" t="s">
        <v>849</v>
      </c>
      <c r="DW347" s="23" t="s">
        <v>854</v>
      </c>
      <c r="DX347" s="57"/>
      <c r="DY347" s="23" t="s">
        <v>849</v>
      </c>
      <c r="DZ347" s="23" t="s">
        <v>854</v>
      </c>
      <c r="EA347" s="56"/>
      <c r="EB347" s="57"/>
      <c r="EC347" s="57"/>
      <c r="ED347" s="23"/>
      <c r="EE347" s="57"/>
      <c r="EF347" s="57"/>
      <c r="EG347" s="57"/>
      <c r="EH347" s="23">
        <v>3295</v>
      </c>
      <c r="EI347" s="23"/>
      <c r="EJ347" s="23" t="s">
        <v>855</v>
      </c>
      <c r="EK347" s="23"/>
    </row>
    <row r="348" spans="2:141" s="127" customFormat="1">
      <c r="B348" s="132" t="s">
        <v>1645</v>
      </c>
      <c r="C348" s="23" t="s">
        <v>1644</v>
      </c>
      <c r="D348" s="23" t="s">
        <v>159</v>
      </c>
      <c r="E348" s="23" t="s">
        <v>846</v>
      </c>
      <c r="F348" s="23" t="s">
        <v>847</v>
      </c>
      <c r="G348" s="23"/>
      <c r="H348" s="23" t="s">
        <v>848</v>
      </c>
      <c r="I348" s="58">
        <v>0</v>
      </c>
      <c r="J348" s="58">
        <v>0</v>
      </c>
      <c r="K348" s="58">
        <v>1</v>
      </c>
      <c r="L348" s="58">
        <v>0</v>
      </c>
      <c r="M348" s="176"/>
      <c r="N348" s="23" t="s">
        <v>849</v>
      </c>
      <c r="O348" s="23" t="s">
        <v>850</v>
      </c>
      <c r="P348" s="23" t="s">
        <v>851</v>
      </c>
      <c r="Q348" s="56" t="s">
        <v>848</v>
      </c>
      <c r="R348" s="133" t="s">
        <v>848</v>
      </c>
      <c r="S348" s="133" t="s">
        <v>848</v>
      </c>
      <c r="T348" s="133" t="s">
        <v>848</v>
      </c>
      <c r="U348" s="133" t="s">
        <v>848</v>
      </c>
      <c r="V348" s="133" t="s">
        <v>848</v>
      </c>
      <c r="W348" s="55">
        <v>0</v>
      </c>
      <c r="X348" s="55">
        <v>0.56999161133738019</v>
      </c>
      <c r="Y348" s="55">
        <v>0.16946310833250569</v>
      </c>
      <c r="Z348" s="55">
        <v>2.8361735380075671E-2</v>
      </c>
      <c r="AA348" s="55">
        <v>0</v>
      </c>
      <c r="AB348" s="55">
        <v>0</v>
      </c>
      <c r="AC348" s="55">
        <v>0</v>
      </c>
      <c r="AD348" s="59">
        <f t="shared" si="30"/>
        <v>0.76781645504996154</v>
      </c>
      <c r="AE348" s="55">
        <v>0</v>
      </c>
      <c r="AF348" s="55"/>
      <c r="AG348" s="55"/>
      <c r="AH348" s="55"/>
      <c r="AI348" s="59">
        <f t="shared" si="31"/>
        <v>0.76781645504996154</v>
      </c>
      <c r="AJ348" s="55">
        <v>0</v>
      </c>
      <c r="AK348" s="55">
        <v>0</v>
      </c>
      <c r="AL348" s="55">
        <v>0.62487096720484936</v>
      </c>
      <c r="AM348" s="55">
        <v>0.18949476762303907</v>
      </c>
      <c r="AN348" s="55">
        <v>3.2348565527206989E-2</v>
      </c>
      <c r="AO348" s="55">
        <v>0</v>
      </c>
      <c r="AP348" s="55">
        <v>0</v>
      </c>
      <c r="AQ348" s="55">
        <v>0</v>
      </c>
      <c r="AR348" s="59">
        <f t="shared" si="32"/>
        <v>0.84671430035509543</v>
      </c>
      <c r="AS348" s="55">
        <v>0</v>
      </c>
      <c r="AT348" s="55"/>
      <c r="AU348" s="55"/>
      <c r="AV348" s="55"/>
      <c r="AW348" s="59">
        <f t="shared" si="33"/>
        <v>0.84671430035509543</v>
      </c>
      <c r="AX348" s="55"/>
      <c r="AY348" s="55"/>
      <c r="AZ348" s="55"/>
      <c r="BA348" s="55"/>
      <c r="BB348" s="55"/>
      <c r="BC348" s="55"/>
      <c r="BD348" s="55"/>
      <c r="BE348" s="55"/>
      <c r="BF348" s="59">
        <f t="shared" si="34"/>
        <v>0</v>
      </c>
      <c r="BG348" s="55"/>
      <c r="BH348" s="55"/>
      <c r="BI348" s="55"/>
      <c r="BJ348" s="55"/>
      <c r="BK348" s="59">
        <f t="shared" si="35"/>
        <v>0</v>
      </c>
      <c r="BL348" s="55"/>
      <c r="BM348" s="23" t="s">
        <v>852</v>
      </c>
      <c r="BN348" s="23" t="s">
        <v>263</v>
      </c>
      <c r="BO348" s="23" t="s">
        <v>853</v>
      </c>
      <c r="BP348" s="23" t="s">
        <v>853</v>
      </c>
      <c r="BQ348" s="23" t="s">
        <v>311</v>
      </c>
      <c r="BR348" s="23"/>
      <c r="BS348" s="57"/>
      <c r="BT348" s="135" t="s">
        <v>200</v>
      </c>
      <c r="BU348" s="58">
        <v>1</v>
      </c>
      <c r="BV348" s="57">
        <v>0</v>
      </c>
      <c r="BW348" s="57">
        <v>0</v>
      </c>
      <c r="BX348" s="57">
        <v>0</v>
      </c>
      <c r="BY348" s="57">
        <v>0</v>
      </c>
      <c r="BZ348" s="57">
        <v>0</v>
      </c>
      <c r="CA348" s="57">
        <v>0</v>
      </c>
      <c r="CB348" s="67">
        <v>0</v>
      </c>
      <c r="CC348" s="134"/>
      <c r="CD348" s="134"/>
      <c r="CE348" s="57"/>
      <c r="CF348" s="57"/>
      <c r="CG348" s="57"/>
      <c r="CH348" s="57"/>
      <c r="CI348" s="57"/>
      <c r="CJ348" s="57"/>
      <c r="CK348" s="67"/>
      <c r="CL348" s="23"/>
      <c r="CM348" s="23"/>
      <c r="CN348" s="23"/>
      <c r="CO348" s="23"/>
      <c r="CP348" s="23"/>
      <c r="CQ348" s="23"/>
      <c r="CR348" s="57"/>
      <c r="CS348" s="134"/>
      <c r="CT348" s="58"/>
      <c r="CU348" s="57"/>
      <c r="CV348" s="57"/>
      <c r="CW348" s="57"/>
      <c r="CX348" s="57"/>
      <c r="CY348" s="57"/>
      <c r="CZ348" s="57"/>
      <c r="DA348" s="67"/>
      <c r="DB348" s="23"/>
      <c r="DC348" s="23"/>
      <c r="DD348" s="57"/>
      <c r="DE348" s="57"/>
      <c r="DF348" s="57"/>
      <c r="DG348" s="57"/>
      <c r="DH348" s="57"/>
      <c r="DI348" s="57"/>
      <c r="DJ348" s="67"/>
      <c r="DK348" s="23" t="s">
        <v>849</v>
      </c>
      <c r="DL348" s="55">
        <v>0</v>
      </c>
      <c r="DM348" s="55">
        <v>0</v>
      </c>
      <c r="DN348" s="55">
        <v>0</v>
      </c>
      <c r="DO348" s="59">
        <v>0</v>
      </c>
      <c r="DP348" s="23" t="s">
        <v>849</v>
      </c>
      <c r="DQ348" s="57"/>
      <c r="DR348" s="57"/>
      <c r="DS348" s="57"/>
      <c r="DT348" s="23" t="s">
        <v>854</v>
      </c>
      <c r="DU348" s="57"/>
      <c r="DV348" s="23" t="s">
        <v>849</v>
      </c>
      <c r="DW348" s="23" t="s">
        <v>854</v>
      </c>
      <c r="DX348" s="57"/>
      <c r="DY348" s="23" t="s">
        <v>849</v>
      </c>
      <c r="DZ348" s="23" t="s">
        <v>854</v>
      </c>
      <c r="EA348" s="56"/>
      <c r="EB348" s="57"/>
      <c r="EC348" s="57"/>
      <c r="ED348" s="23"/>
      <c r="EE348" s="57"/>
      <c r="EF348" s="57"/>
      <c r="EG348" s="57"/>
      <c r="EH348" s="23">
        <v>929</v>
      </c>
      <c r="EI348" s="23"/>
      <c r="EJ348" s="23" t="s">
        <v>1147</v>
      </c>
      <c r="EK348" s="23"/>
    </row>
    <row r="349" spans="2:141" s="127" customFormat="1">
      <c r="B349" s="132" t="s">
        <v>1646</v>
      </c>
      <c r="C349" s="23" t="s">
        <v>1647</v>
      </c>
      <c r="D349" s="23" t="s">
        <v>193</v>
      </c>
      <c r="E349" s="23" t="s">
        <v>846</v>
      </c>
      <c r="F349" s="23" t="s">
        <v>847</v>
      </c>
      <c r="G349" s="23"/>
      <c r="H349" s="23" t="s">
        <v>848</v>
      </c>
      <c r="I349" s="58">
        <v>1</v>
      </c>
      <c r="J349" s="58">
        <v>0</v>
      </c>
      <c r="K349" s="58">
        <v>0</v>
      </c>
      <c r="L349" s="58">
        <v>0</v>
      </c>
      <c r="M349" s="176"/>
      <c r="N349" s="23" t="s">
        <v>849</v>
      </c>
      <c r="O349" s="23" t="s">
        <v>850</v>
      </c>
      <c r="P349" s="23" t="s">
        <v>851</v>
      </c>
      <c r="Q349" s="56" t="s">
        <v>848</v>
      </c>
      <c r="R349" s="133" t="s">
        <v>848</v>
      </c>
      <c r="S349" s="133" t="s">
        <v>848</v>
      </c>
      <c r="T349" s="133" t="s">
        <v>848</v>
      </c>
      <c r="U349" s="133" t="s">
        <v>848</v>
      </c>
      <c r="V349" s="133" t="s">
        <v>848</v>
      </c>
      <c r="W349" s="55">
        <v>0</v>
      </c>
      <c r="X349" s="55">
        <v>2.3387002510316783</v>
      </c>
      <c r="Y349" s="55">
        <v>2.4399512805754937</v>
      </c>
      <c r="Z349" s="55">
        <v>2.6345120824440031</v>
      </c>
      <c r="AA349" s="55">
        <v>2.8350288272268558</v>
      </c>
      <c r="AB349" s="55">
        <v>3.0216483718762417</v>
      </c>
      <c r="AC349" s="55">
        <v>3.2181944880495328</v>
      </c>
      <c r="AD349" s="59">
        <f t="shared" si="30"/>
        <v>16.488035301203805</v>
      </c>
      <c r="AE349" s="55">
        <v>0</v>
      </c>
      <c r="AF349" s="55"/>
      <c r="AG349" s="55"/>
      <c r="AH349" s="55"/>
      <c r="AI349" s="59">
        <f t="shared" si="31"/>
        <v>16.488035301203805</v>
      </c>
      <c r="AJ349" s="55">
        <v>0</v>
      </c>
      <c r="AK349" s="55">
        <v>0</v>
      </c>
      <c r="AL349" s="55">
        <v>2.563872623380397</v>
      </c>
      <c r="AM349" s="55">
        <v>2.7283696461945652</v>
      </c>
      <c r="AN349" s="55">
        <v>3.0048473969977154</v>
      </c>
      <c r="AO349" s="55">
        <v>3.298221947679723</v>
      </c>
      <c r="AP349" s="55">
        <v>3.5856384316918124</v>
      </c>
      <c r="AQ349" s="55">
        <v>3.8952472376661489</v>
      </c>
      <c r="AR349" s="59">
        <f t="shared" si="32"/>
        <v>19.076197283610362</v>
      </c>
      <c r="AS349" s="55">
        <v>0</v>
      </c>
      <c r="AT349" s="55"/>
      <c r="AU349" s="55"/>
      <c r="AV349" s="55"/>
      <c r="AW349" s="59">
        <f t="shared" si="33"/>
        <v>19.076197283610362</v>
      </c>
      <c r="AX349" s="55"/>
      <c r="AY349" s="55"/>
      <c r="AZ349" s="55"/>
      <c r="BA349" s="55"/>
      <c r="BB349" s="55"/>
      <c r="BC349" s="55"/>
      <c r="BD349" s="55"/>
      <c r="BE349" s="55"/>
      <c r="BF349" s="59">
        <f t="shared" si="34"/>
        <v>0</v>
      </c>
      <c r="BG349" s="55"/>
      <c r="BH349" s="55"/>
      <c r="BI349" s="55"/>
      <c r="BJ349" s="55"/>
      <c r="BK349" s="59">
        <f t="shared" si="35"/>
        <v>0</v>
      </c>
      <c r="BL349" s="55"/>
      <c r="BM349" s="23" t="s">
        <v>864</v>
      </c>
      <c r="BN349" s="23" t="s">
        <v>1252</v>
      </c>
      <c r="BO349" s="23" t="s">
        <v>532</v>
      </c>
      <c r="BP349" s="23" t="s">
        <v>533</v>
      </c>
      <c r="BQ349" s="23" t="s">
        <v>536</v>
      </c>
      <c r="BR349" s="23"/>
      <c r="BS349" s="57"/>
      <c r="BT349" s="135" t="s">
        <v>23</v>
      </c>
      <c r="BU349" s="58">
        <v>1</v>
      </c>
      <c r="BV349" s="57">
        <v>2</v>
      </c>
      <c r="BW349" s="57">
        <v>2</v>
      </c>
      <c r="BX349" s="57">
        <v>2</v>
      </c>
      <c r="BY349" s="57">
        <v>2</v>
      </c>
      <c r="BZ349" s="57">
        <v>2</v>
      </c>
      <c r="CA349" s="57">
        <v>2</v>
      </c>
      <c r="CB349" s="67">
        <v>12</v>
      </c>
      <c r="CC349" s="134"/>
      <c r="CD349" s="134"/>
      <c r="CE349" s="57"/>
      <c r="CF349" s="57"/>
      <c r="CG349" s="57"/>
      <c r="CH349" s="57"/>
      <c r="CI349" s="57"/>
      <c r="CJ349" s="57"/>
      <c r="CK349" s="67"/>
      <c r="CL349" s="23"/>
      <c r="CM349" s="23"/>
      <c r="CN349" s="23"/>
      <c r="CO349" s="23"/>
      <c r="CP349" s="23"/>
      <c r="CQ349" s="23"/>
      <c r="CR349" s="57"/>
      <c r="CS349" s="134"/>
      <c r="CT349" s="58"/>
      <c r="CU349" s="57"/>
      <c r="CV349" s="57"/>
      <c r="CW349" s="57"/>
      <c r="CX349" s="57"/>
      <c r="CY349" s="57"/>
      <c r="CZ349" s="57"/>
      <c r="DA349" s="67"/>
      <c r="DB349" s="23"/>
      <c r="DC349" s="23"/>
      <c r="DD349" s="57"/>
      <c r="DE349" s="57"/>
      <c r="DF349" s="57"/>
      <c r="DG349" s="57"/>
      <c r="DH349" s="57"/>
      <c r="DI349" s="57"/>
      <c r="DJ349" s="67"/>
      <c r="DK349" s="23" t="s">
        <v>849</v>
      </c>
      <c r="DL349" s="55">
        <v>0</v>
      </c>
      <c r="DM349" s="55">
        <v>0</v>
      </c>
      <c r="DN349" s="55">
        <v>0</v>
      </c>
      <c r="DO349" s="59">
        <v>0</v>
      </c>
      <c r="DP349" s="23" t="s">
        <v>849</v>
      </c>
      <c r="DQ349" s="57"/>
      <c r="DR349" s="57"/>
      <c r="DS349" s="57"/>
      <c r="DT349" s="23" t="s">
        <v>854</v>
      </c>
      <c r="DU349" s="57"/>
      <c r="DV349" s="23" t="s">
        <v>849</v>
      </c>
      <c r="DW349" s="23" t="s">
        <v>854</v>
      </c>
      <c r="DX349" s="57"/>
      <c r="DY349" s="23" t="s">
        <v>849</v>
      </c>
      <c r="DZ349" s="23" t="s">
        <v>854</v>
      </c>
      <c r="EA349" s="56"/>
      <c r="EB349" s="57"/>
      <c r="EC349" s="57"/>
      <c r="ED349" s="23"/>
      <c r="EE349" s="57"/>
      <c r="EF349" s="57"/>
      <c r="EG349" s="57"/>
      <c r="EH349" s="23">
        <v>875</v>
      </c>
      <c r="EI349" s="23" t="s">
        <v>535</v>
      </c>
      <c r="EJ349" s="23"/>
      <c r="EK349" s="23" t="s">
        <v>631</v>
      </c>
    </row>
    <row r="350" spans="2:141" s="127" customFormat="1">
      <c r="B350" s="132" t="s">
        <v>1648</v>
      </c>
      <c r="C350" s="23" t="s">
        <v>1649</v>
      </c>
      <c r="D350" s="23" t="s">
        <v>155</v>
      </c>
      <c r="E350" s="23" t="s">
        <v>846</v>
      </c>
      <c r="F350" s="23" t="s">
        <v>847</v>
      </c>
      <c r="G350" s="23"/>
      <c r="H350" s="23" t="s">
        <v>848</v>
      </c>
      <c r="I350" s="58">
        <v>0</v>
      </c>
      <c r="J350" s="58">
        <v>1</v>
      </c>
      <c r="K350" s="58">
        <v>0</v>
      </c>
      <c r="L350" s="58">
        <v>0</v>
      </c>
      <c r="M350" s="176"/>
      <c r="N350" s="23" t="s">
        <v>849</v>
      </c>
      <c r="O350" s="23" t="s">
        <v>850</v>
      </c>
      <c r="P350" s="23" t="s">
        <v>851</v>
      </c>
      <c r="Q350" s="56" t="s">
        <v>848</v>
      </c>
      <c r="R350" s="133" t="s">
        <v>848</v>
      </c>
      <c r="S350" s="133" t="s">
        <v>848</v>
      </c>
      <c r="T350" s="133" t="s">
        <v>848</v>
      </c>
      <c r="U350" s="133" t="s">
        <v>848</v>
      </c>
      <c r="V350" s="133" t="s">
        <v>848</v>
      </c>
      <c r="W350" s="55">
        <v>0</v>
      </c>
      <c r="X350" s="55">
        <v>5.2621887761207224</v>
      </c>
      <c r="Y350" s="55">
        <v>5.4900084939324003</v>
      </c>
      <c r="Z350" s="55">
        <v>10.050421528848929</v>
      </c>
      <c r="AA350" s="55">
        <v>14.62423572363673</v>
      </c>
      <c r="AB350" s="55">
        <v>19.166780545391561</v>
      </c>
      <c r="AC350" s="55">
        <v>23.731660633598512</v>
      </c>
      <c r="AD350" s="59">
        <f t="shared" si="30"/>
        <v>78.325295701528859</v>
      </c>
      <c r="AE350" s="55">
        <v>0</v>
      </c>
      <c r="AF350" s="55"/>
      <c r="AG350" s="55"/>
      <c r="AH350" s="55"/>
      <c r="AI350" s="59">
        <f t="shared" si="31"/>
        <v>78.325295701528859</v>
      </c>
      <c r="AJ350" s="55">
        <v>0</v>
      </c>
      <c r="AK350" s="55">
        <v>0</v>
      </c>
      <c r="AL350" s="55">
        <v>5.7688375140011789</v>
      </c>
      <c r="AM350" s="55">
        <v>6.1389637782696083</v>
      </c>
      <c r="AN350" s="55">
        <v>11.463216726520137</v>
      </c>
      <c r="AO350" s="55">
        <v>17.013574877445471</v>
      </c>
      <c r="AP350" s="55">
        <v>22.74425627250772</v>
      </c>
      <c r="AQ350" s="55">
        <v>28.724393715645526</v>
      </c>
      <c r="AR350" s="59">
        <f t="shared" si="32"/>
        <v>91.853242884389644</v>
      </c>
      <c r="AS350" s="55">
        <v>0</v>
      </c>
      <c r="AT350" s="55"/>
      <c r="AU350" s="55"/>
      <c r="AV350" s="55"/>
      <c r="AW350" s="59">
        <f t="shared" si="33"/>
        <v>91.853242884389644</v>
      </c>
      <c r="AX350" s="55"/>
      <c r="AY350" s="55"/>
      <c r="AZ350" s="55"/>
      <c r="BA350" s="55"/>
      <c r="BB350" s="55"/>
      <c r="BC350" s="55"/>
      <c r="BD350" s="55"/>
      <c r="BE350" s="55"/>
      <c r="BF350" s="59">
        <f t="shared" si="34"/>
        <v>0</v>
      </c>
      <c r="BG350" s="55"/>
      <c r="BH350" s="55"/>
      <c r="BI350" s="55"/>
      <c r="BJ350" s="55"/>
      <c r="BK350" s="59">
        <f t="shared" si="35"/>
        <v>0</v>
      </c>
      <c r="BL350" s="55"/>
      <c r="BM350" s="23" t="s">
        <v>1164</v>
      </c>
      <c r="BN350" s="23" t="s">
        <v>1626</v>
      </c>
      <c r="BO350" s="23" t="s">
        <v>566</v>
      </c>
      <c r="BP350" s="23" t="s">
        <v>367</v>
      </c>
      <c r="BQ350" s="23" t="s">
        <v>375</v>
      </c>
      <c r="BR350" s="23"/>
      <c r="BS350" s="57"/>
      <c r="BT350" s="135" t="s">
        <v>1240</v>
      </c>
      <c r="BU350" s="58" t="s">
        <v>1165</v>
      </c>
      <c r="BV350" s="57">
        <v>0</v>
      </c>
      <c r="BW350" s="57">
        <v>0</v>
      </c>
      <c r="BX350" s="57">
        <v>0</v>
      </c>
      <c r="BY350" s="57">
        <v>0</v>
      </c>
      <c r="BZ350" s="57">
        <v>0</v>
      </c>
      <c r="CA350" s="57">
        <v>0</v>
      </c>
      <c r="CB350" s="67">
        <v>0</v>
      </c>
      <c r="CC350" s="134"/>
      <c r="CD350" s="134"/>
      <c r="CE350" s="57"/>
      <c r="CF350" s="57"/>
      <c r="CG350" s="57"/>
      <c r="CH350" s="57"/>
      <c r="CI350" s="57"/>
      <c r="CJ350" s="57"/>
      <c r="CK350" s="67"/>
      <c r="CL350" s="23"/>
      <c r="CM350" s="23"/>
      <c r="CN350" s="23"/>
      <c r="CO350" s="23"/>
      <c r="CP350" s="23"/>
      <c r="CQ350" s="23"/>
      <c r="CR350" s="57"/>
      <c r="CS350" s="134"/>
      <c r="CT350" s="58"/>
      <c r="CU350" s="57"/>
      <c r="CV350" s="57"/>
      <c r="CW350" s="57"/>
      <c r="CX350" s="57"/>
      <c r="CY350" s="57"/>
      <c r="CZ350" s="57"/>
      <c r="DA350" s="67"/>
      <c r="DB350" s="23"/>
      <c r="DC350" s="23"/>
      <c r="DD350" s="57"/>
      <c r="DE350" s="57"/>
      <c r="DF350" s="57"/>
      <c r="DG350" s="57"/>
      <c r="DH350" s="57"/>
      <c r="DI350" s="57"/>
      <c r="DJ350" s="67"/>
      <c r="DK350" s="23" t="s">
        <v>849</v>
      </c>
      <c r="DL350" s="55">
        <v>0</v>
      </c>
      <c r="DM350" s="55">
        <v>0</v>
      </c>
      <c r="DN350" s="55">
        <v>0</v>
      </c>
      <c r="DO350" s="59">
        <v>0</v>
      </c>
      <c r="DP350" s="23" t="s">
        <v>849</v>
      </c>
      <c r="DQ350" s="57"/>
      <c r="DR350" s="57"/>
      <c r="DS350" s="57"/>
      <c r="DT350" s="23" t="s">
        <v>854</v>
      </c>
      <c r="DU350" s="57"/>
      <c r="DV350" s="23" t="s">
        <v>849</v>
      </c>
      <c r="DW350" s="23" t="s">
        <v>854</v>
      </c>
      <c r="DX350" s="57"/>
      <c r="DY350" s="23" t="s">
        <v>849</v>
      </c>
      <c r="DZ350" s="23" t="s">
        <v>854</v>
      </c>
      <c r="EA350" s="56"/>
      <c r="EB350" s="57"/>
      <c r="EC350" s="57"/>
      <c r="ED350" s="23"/>
      <c r="EE350" s="57"/>
      <c r="EF350" s="57"/>
      <c r="EG350" s="57"/>
      <c r="EH350" s="23">
        <v>571</v>
      </c>
      <c r="EI350" s="23" t="s">
        <v>374</v>
      </c>
      <c r="EJ350" s="23"/>
      <c r="EK350" s="23" t="s">
        <v>590</v>
      </c>
    </row>
    <row r="351" spans="2:141" s="127" customFormat="1">
      <c r="B351" s="132" t="s">
        <v>1650</v>
      </c>
      <c r="C351" s="23" t="s">
        <v>1651</v>
      </c>
      <c r="D351" s="23" t="s">
        <v>155</v>
      </c>
      <c r="E351" s="23" t="s">
        <v>846</v>
      </c>
      <c r="F351" s="23" t="s">
        <v>847</v>
      </c>
      <c r="G351" s="23"/>
      <c r="H351" s="23" t="s">
        <v>848</v>
      </c>
      <c r="I351" s="58">
        <v>0</v>
      </c>
      <c r="J351" s="58">
        <v>0</v>
      </c>
      <c r="K351" s="58">
        <v>1</v>
      </c>
      <c r="L351" s="58">
        <v>0</v>
      </c>
      <c r="M351" s="176"/>
      <c r="N351" s="23" t="s">
        <v>849</v>
      </c>
      <c r="O351" s="23" t="s">
        <v>850</v>
      </c>
      <c r="P351" s="23" t="s">
        <v>983</v>
      </c>
      <c r="Q351" s="56">
        <v>45393</v>
      </c>
      <c r="R351" s="133">
        <v>45399</v>
      </c>
      <c r="S351" s="133">
        <v>45709</v>
      </c>
      <c r="T351" s="133" t="s">
        <v>848</v>
      </c>
      <c r="U351" s="133">
        <v>45875</v>
      </c>
      <c r="V351" s="133" t="s">
        <v>848</v>
      </c>
      <c r="W351" s="55">
        <v>0.52243103517247436</v>
      </c>
      <c r="X351" s="55">
        <v>1.2879324890145932E-4</v>
      </c>
      <c r="Y351" s="55">
        <v>2.1044626832324914E-5</v>
      </c>
      <c r="Z351" s="55">
        <v>0</v>
      </c>
      <c r="AA351" s="55">
        <v>0</v>
      </c>
      <c r="AB351" s="55">
        <v>0</v>
      </c>
      <c r="AC351" s="55">
        <v>0</v>
      </c>
      <c r="AD351" s="59">
        <f t="shared" si="30"/>
        <v>1.4983787573378423E-4</v>
      </c>
      <c r="AE351" s="55">
        <v>4.7470856422281243E-2</v>
      </c>
      <c r="AF351" s="55"/>
      <c r="AG351" s="55"/>
      <c r="AH351" s="55"/>
      <c r="AI351" s="59">
        <f t="shared" si="31"/>
        <v>0.52258087304820811</v>
      </c>
      <c r="AJ351" s="55">
        <v>4.7470856422281243E-2</v>
      </c>
      <c r="AK351" s="55">
        <v>0.5727312117455472</v>
      </c>
      <c r="AL351" s="55">
        <v>1.4119359023842523E-4</v>
      </c>
      <c r="AM351" s="55">
        <v>2.3532240795916353E-5</v>
      </c>
      <c r="AN351" s="55">
        <v>0</v>
      </c>
      <c r="AO351" s="55">
        <v>0</v>
      </c>
      <c r="AP351" s="55">
        <v>0</v>
      </c>
      <c r="AQ351" s="55">
        <v>0</v>
      </c>
      <c r="AR351" s="59">
        <f t="shared" si="32"/>
        <v>1.6472583103434158E-4</v>
      </c>
      <c r="AS351" s="55">
        <v>5.7457907853358837E-2</v>
      </c>
      <c r="AT351" s="55"/>
      <c r="AU351" s="55"/>
      <c r="AV351" s="55"/>
      <c r="AW351" s="59">
        <f t="shared" si="33"/>
        <v>0.57289593757658153</v>
      </c>
      <c r="AX351" s="55"/>
      <c r="AY351" s="55"/>
      <c r="AZ351" s="55"/>
      <c r="BA351" s="55"/>
      <c r="BB351" s="55"/>
      <c r="BC351" s="55"/>
      <c r="BD351" s="55"/>
      <c r="BE351" s="55"/>
      <c r="BF351" s="59">
        <f t="shared" si="34"/>
        <v>0</v>
      </c>
      <c r="BG351" s="55"/>
      <c r="BH351" s="55"/>
      <c r="BI351" s="55"/>
      <c r="BJ351" s="55"/>
      <c r="BK351" s="59">
        <f t="shared" si="35"/>
        <v>0</v>
      </c>
      <c r="BL351" s="55"/>
      <c r="BM351" s="23" t="s">
        <v>852</v>
      </c>
      <c r="BN351" s="23" t="s">
        <v>177</v>
      </c>
      <c r="BO351" s="23" t="s">
        <v>853</v>
      </c>
      <c r="BP351" s="23" t="s">
        <v>853</v>
      </c>
      <c r="BQ351" s="23" t="s">
        <v>853</v>
      </c>
      <c r="BR351" s="23"/>
      <c r="BS351" s="57"/>
      <c r="BT351" s="135" t="s">
        <v>154</v>
      </c>
      <c r="BU351" s="58">
        <v>1</v>
      </c>
      <c r="BV351" s="57">
        <v>0</v>
      </c>
      <c r="BW351" s="57">
        <v>0</v>
      </c>
      <c r="BX351" s="57">
        <v>0</v>
      </c>
      <c r="BY351" s="57">
        <v>0</v>
      </c>
      <c r="BZ351" s="57">
        <v>0</v>
      </c>
      <c r="CA351" s="57">
        <v>0</v>
      </c>
      <c r="CB351" s="67">
        <v>0</v>
      </c>
      <c r="CC351" s="134"/>
      <c r="CD351" s="134"/>
      <c r="CE351" s="57"/>
      <c r="CF351" s="57"/>
      <c r="CG351" s="57"/>
      <c r="CH351" s="57"/>
      <c r="CI351" s="57"/>
      <c r="CJ351" s="57"/>
      <c r="CK351" s="67"/>
      <c r="CL351" s="23"/>
      <c r="CM351" s="23"/>
      <c r="CN351" s="23"/>
      <c r="CO351" s="23"/>
      <c r="CP351" s="23"/>
      <c r="CQ351" s="23"/>
      <c r="CR351" s="57"/>
      <c r="CS351" s="134"/>
      <c r="CT351" s="58"/>
      <c r="CU351" s="57"/>
      <c r="CV351" s="57"/>
      <c r="CW351" s="57"/>
      <c r="CX351" s="57"/>
      <c r="CY351" s="57"/>
      <c r="CZ351" s="57"/>
      <c r="DA351" s="67"/>
      <c r="DB351" s="23"/>
      <c r="DC351" s="23"/>
      <c r="DD351" s="57"/>
      <c r="DE351" s="57"/>
      <c r="DF351" s="57"/>
      <c r="DG351" s="57"/>
      <c r="DH351" s="57"/>
      <c r="DI351" s="57"/>
      <c r="DJ351" s="67"/>
      <c r="DK351" s="23" t="s">
        <v>849</v>
      </c>
      <c r="DL351" s="55">
        <v>0</v>
      </c>
      <c r="DM351" s="55">
        <v>0.52243103517247436</v>
      </c>
      <c r="DN351" s="55">
        <v>1.4983787573378423E-4</v>
      </c>
      <c r="DO351" s="59">
        <v>0.52258087304820811</v>
      </c>
      <c r="DP351" s="23" t="s">
        <v>849</v>
      </c>
      <c r="DQ351" s="57"/>
      <c r="DR351" s="57"/>
      <c r="DS351" s="57"/>
      <c r="DT351" s="23" t="s">
        <v>854</v>
      </c>
      <c r="DU351" s="57"/>
      <c r="DV351" s="23" t="s">
        <v>849</v>
      </c>
      <c r="DW351" s="23" t="s">
        <v>854</v>
      </c>
      <c r="DX351" s="57"/>
      <c r="DY351" s="23" t="s">
        <v>849</v>
      </c>
      <c r="DZ351" s="23" t="s">
        <v>854</v>
      </c>
      <c r="EA351" s="56"/>
      <c r="EB351" s="57"/>
      <c r="EC351" s="57"/>
      <c r="ED351" s="23"/>
      <c r="EE351" s="57"/>
      <c r="EF351" s="57"/>
      <c r="EG351" s="57"/>
      <c r="EH351" s="23">
        <v>559</v>
      </c>
      <c r="EI351" s="23"/>
      <c r="EJ351" s="23" t="s">
        <v>1652</v>
      </c>
      <c r="EK351" s="23"/>
    </row>
    <row r="352" spans="2:141" s="127" customFormat="1">
      <c r="B352" s="132" t="s">
        <v>1653</v>
      </c>
      <c r="C352" s="23" t="s">
        <v>1654</v>
      </c>
      <c r="D352" s="23" t="s">
        <v>155</v>
      </c>
      <c r="E352" s="23" t="s">
        <v>846</v>
      </c>
      <c r="F352" s="23" t="s">
        <v>847</v>
      </c>
      <c r="G352" s="23"/>
      <c r="H352" s="23" t="s">
        <v>848</v>
      </c>
      <c r="I352" s="58">
        <v>0</v>
      </c>
      <c r="J352" s="58">
        <v>0</v>
      </c>
      <c r="K352" s="58">
        <v>1</v>
      </c>
      <c r="L352" s="58">
        <v>0</v>
      </c>
      <c r="M352" s="176"/>
      <c r="N352" s="23" t="s">
        <v>849</v>
      </c>
      <c r="O352" s="23" t="s">
        <v>850</v>
      </c>
      <c r="P352" s="23" t="s">
        <v>851</v>
      </c>
      <c r="Q352" s="56" t="s">
        <v>848</v>
      </c>
      <c r="R352" s="133" t="s">
        <v>848</v>
      </c>
      <c r="S352" s="133" t="s">
        <v>848</v>
      </c>
      <c r="T352" s="133" t="s">
        <v>848</v>
      </c>
      <c r="U352" s="133" t="s">
        <v>848</v>
      </c>
      <c r="V352" s="133" t="s">
        <v>848</v>
      </c>
      <c r="W352" s="55">
        <v>0</v>
      </c>
      <c r="X352" s="55">
        <v>0.34853173938461546</v>
      </c>
      <c r="Y352" s="55">
        <v>0.36362097428157247</v>
      </c>
      <c r="Z352" s="55">
        <v>0.39261597467180365</v>
      </c>
      <c r="AA352" s="55">
        <v>0.42249857711479699</v>
      </c>
      <c r="AB352" s="55">
        <v>0.4503101081013452</v>
      </c>
      <c r="AC352" s="55">
        <v>0.47960097584249711</v>
      </c>
      <c r="AD352" s="59">
        <f t="shared" si="30"/>
        <v>2.4571783493966306</v>
      </c>
      <c r="AE352" s="55">
        <v>0</v>
      </c>
      <c r="AF352" s="55"/>
      <c r="AG352" s="55"/>
      <c r="AH352" s="55"/>
      <c r="AI352" s="59">
        <f t="shared" si="31"/>
        <v>2.4571783493966306</v>
      </c>
      <c r="AJ352" s="55">
        <v>0</v>
      </c>
      <c r="AK352" s="55">
        <v>0</v>
      </c>
      <c r="AL352" s="55">
        <v>0.38208871983195553</v>
      </c>
      <c r="AM352" s="55">
        <v>0.40660337640657285</v>
      </c>
      <c r="AN352" s="55">
        <v>0.44780629300354163</v>
      </c>
      <c r="AO352" s="55">
        <v>0.49152730530311878</v>
      </c>
      <c r="AP352" s="55">
        <v>0.534360399050962</v>
      </c>
      <c r="AQ352" s="55">
        <v>0.58050076938163042</v>
      </c>
      <c r="AR352" s="59">
        <f t="shared" si="32"/>
        <v>2.8428868629777808</v>
      </c>
      <c r="AS352" s="55">
        <v>0</v>
      </c>
      <c r="AT352" s="55"/>
      <c r="AU352" s="55"/>
      <c r="AV352" s="55"/>
      <c r="AW352" s="59">
        <f t="shared" si="33"/>
        <v>2.8428868629777808</v>
      </c>
      <c r="AX352" s="55"/>
      <c r="AY352" s="55"/>
      <c r="AZ352" s="55"/>
      <c r="BA352" s="55"/>
      <c r="BB352" s="55"/>
      <c r="BC352" s="55"/>
      <c r="BD352" s="55"/>
      <c r="BE352" s="55"/>
      <c r="BF352" s="59">
        <f t="shared" si="34"/>
        <v>0</v>
      </c>
      <c r="BG352" s="55"/>
      <c r="BH352" s="55"/>
      <c r="BI352" s="55"/>
      <c r="BJ352" s="55"/>
      <c r="BK352" s="59">
        <f t="shared" si="35"/>
        <v>0</v>
      </c>
      <c r="BL352" s="55"/>
      <c r="BM352" s="23" t="s">
        <v>852</v>
      </c>
      <c r="BN352" s="23" t="s">
        <v>304</v>
      </c>
      <c r="BO352" s="23" t="s">
        <v>853</v>
      </c>
      <c r="BP352" s="23" t="s">
        <v>853</v>
      </c>
      <c r="BQ352" s="23" t="s">
        <v>311</v>
      </c>
      <c r="BR352" s="23"/>
      <c r="BS352" s="57"/>
      <c r="BT352" s="135" t="s">
        <v>23</v>
      </c>
      <c r="BU352" s="58">
        <v>1</v>
      </c>
      <c r="BV352" s="57">
        <v>0</v>
      </c>
      <c r="BW352" s="57">
        <v>0</v>
      </c>
      <c r="BX352" s="57">
        <v>0</v>
      </c>
      <c r="BY352" s="57">
        <v>0</v>
      </c>
      <c r="BZ352" s="57">
        <v>0</v>
      </c>
      <c r="CA352" s="57">
        <v>0</v>
      </c>
      <c r="CB352" s="67">
        <v>0</v>
      </c>
      <c r="CC352" s="134"/>
      <c r="CD352" s="134"/>
      <c r="CE352" s="57"/>
      <c r="CF352" s="57"/>
      <c r="CG352" s="57"/>
      <c r="CH352" s="57"/>
      <c r="CI352" s="57"/>
      <c r="CJ352" s="57"/>
      <c r="CK352" s="67"/>
      <c r="CL352" s="23"/>
      <c r="CM352" s="23"/>
      <c r="CN352" s="23"/>
      <c r="CO352" s="23"/>
      <c r="CP352" s="23"/>
      <c r="CQ352" s="23"/>
      <c r="CR352" s="57"/>
      <c r="CS352" s="134"/>
      <c r="CT352" s="58"/>
      <c r="CU352" s="57"/>
      <c r="CV352" s="57"/>
      <c r="CW352" s="57"/>
      <c r="CX352" s="57"/>
      <c r="CY352" s="57"/>
      <c r="CZ352" s="57"/>
      <c r="DA352" s="67"/>
      <c r="DB352" s="23"/>
      <c r="DC352" s="23"/>
      <c r="DD352" s="57"/>
      <c r="DE352" s="57"/>
      <c r="DF352" s="57"/>
      <c r="DG352" s="57"/>
      <c r="DH352" s="57"/>
      <c r="DI352" s="57"/>
      <c r="DJ352" s="67"/>
      <c r="DK352" s="23" t="s">
        <v>849</v>
      </c>
      <c r="DL352" s="55">
        <v>0</v>
      </c>
      <c r="DM352" s="55">
        <v>0</v>
      </c>
      <c r="DN352" s="55">
        <v>0</v>
      </c>
      <c r="DO352" s="59">
        <v>0</v>
      </c>
      <c r="DP352" s="23" t="s">
        <v>849</v>
      </c>
      <c r="DQ352" s="57"/>
      <c r="DR352" s="57"/>
      <c r="DS352" s="57"/>
      <c r="DT352" s="23" t="s">
        <v>854</v>
      </c>
      <c r="DU352" s="57"/>
      <c r="DV352" s="23" t="s">
        <v>849</v>
      </c>
      <c r="DW352" s="23" t="s">
        <v>854</v>
      </c>
      <c r="DX352" s="57"/>
      <c r="DY352" s="23" t="s">
        <v>849</v>
      </c>
      <c r="DZ352" s="23" t="s">
        <v>854</v>
      </c>
      <c r="EA352" s="56"/>
      <c r="EB352" s="57"/>
      <c r="EC352" s="57"/>
      <c r="ED352" s="23"/>
      <c r="EE352" s="57"/>
      <c r="EF352" s="57"/>
      <c r="EG352" s="57"/>
      <c r="EH352" s="23">
        <v>2269</v>
      </c>
      <c r="EI352" s="23"/>
      <c r="EJ352" s="23" t="s">
        <v>1655</v>
      </c>
      <c r="EK352" s="23"/>
    </row>
    <row r="353" spans="2:141" s="127" customFormat="1">
      <c r="B353" s="132" t="s">
        <v>1656</v>
      </c>
      <c r="C353" s="23" t="s">
        <v>1657</v>
      </c>
      <c r="D353" s="23" t="s">
        <v>193</v>
      </c>
      <c r="E353" s="23" t="s">
        <v>846</v>
      </c>
      <c r="F353" s="23" t="s">
        <v>847</v>
      </c>
      <c r="G353" s="23"/>
      <c r="H353" s="23" t="s">
        <v>848</v>
      </c>
      <c r="I353" s="58">
        <v>0.97189999999999999</v>
      </c>
      <c r="J353" s="58">
        <v>2.81E-2</v>
      </c>
      <c r="K353" s="58">
        <v>0</v>
      </c>
      <c r="L353" s="58">
        <v>0</v>
      </c>
      <c r="M353" s="176"/>
      <c r="N353" s="23" t="s">
        <v>849</v>
      </c>
      <c r="O353" s="23" t="s">
        <v>850</v>
      </c>
      <c r="P353" s="23" t="s">
        <v>851</v>
      </c>
      <c r="Q353" s="56" t="s">
        <v>848</v>
      </c>
      <c r="R353" s="133" t="s">
        <v>848</v>
      </c>
      <c r="S353" s="133" t="s">
        <v>848</v>
      </c>
      <c r="T353" s="133" t="s">
        <v>848</v>
      </c>
      <c r="U353" s="133" t="s">
        <v>848</v>
      </c>
      <c r="V353" s="133" t="s">
        <v>848</v>
      </c>
      <c r="W353" s="55">
        <v>0</v>
      </c>
      <c r="X353" s="55">
        <v>8.0641531200115413E-2</v>
      </c>
      <c r="Y353" s="55">
        <v>8.4132802924399286E-2</v>
      </c>
      <c r="Z353" s="55">
        <v>9.0841521139688464E-2</v>
      </c>
      <c r="AA353" s="55">
        <v>9.7755608279936013E-2</v>
      </c>
      <c r="AB353" s="55">
        <v>0.1041905012619484</v>
      </c>
      <c r="AC353" s="55">
        <v>0.11096767578555689</v>
      </c>
      <c r="AD353" s="59">
        <f t="shared" si="30"/>
        <v>0.56852964059164446</v>
      </c>
      <c r="AE353" s="55">
        <v>0</v>
      </c>
      <c r="AF353" s="55"/>
      <c r="AG353" s="55"/>
      <c r="AH353" s="55"/>
      <c r="AI353" s="59">
        <f t="shared" si="31"/>
        <v>0.56852964059164446</v>
      </c>
      <c r="AJ353" s="55">
        <v>0</v>
      </c>
      <c r="AK353" s="55">
        <v>0</v>
      </c>
      <c r="AL353" s="55">
        <v>8.8405777551118447E-2</v>
      </c>
      <c r="AM353" s="55">
        <v>9.4077856216071787E-2</v>
      </c>
      <c r="AN353" s="55">
        <v>0.10361118104369371</v>
      </c>
      <c r="AO353" s="55">
        <v>0.11372713026450931</v>
      </c>
      <c r="AP353" s="55">
        <v>0.12363763733041644</v>
      </c>
      <c r="AQ353" s="55">
        <v>0.13431336551567341</v>
      </c>
      <c r="AR353" s="59">
        <f t="shared" si="32"/>
        <v>0.65777294792148311</v>
      </c>
      <c r="AS353" s="55">
        <v>0</v>
      </c>
      <c r="AT353" s="55"/>
      <c r="AU353" s="55"/>
      <c r="AV353" s="55"/>
      <c r="AW353" s="59">
        <f t="shared" si="33"/>
        <v>0.65777294792148311</v>
      </c>
      <c r="AX353" s="55"/>
      <c r="AY353" s="55"/>
      <c r="AZ353" s="55"/>
      <c r="BA353" s="55"/>
      <c r="BB353" s="55"/>
      <c r="BC353" s="55"/>
      <c r="BD353" s="55"/>
      <c r="BE353" s="55"/>
      <c r="BF353" s="59">
        <f t="shared" si="34"/>
        <v>0</v>
      </c>
      <c r="BG353" s="55"/>
      <c r="BH353" s="55"/>
      <c r="BI353" s="55"/>
      <c r="BJ353" s="55"/>
      <c r="BK353" s="59">
        <f t="shared" si="35"/>
        <v>0</v>
      </c>
      <c r="BL353" s="55"/>
      <c r="BM353" s="23" t="s">
        <v>864</v>
      </c>
      <c r="BN353" s="23" t="s">
        <v>1252</v>
      </c>
      <c r="BO353" s="23" t="s">
        <v>532</v>
      </c>
      <c r="BP353" s="23" t="s">
        <v>533</v>
      </c>
      <c r="BQ353" s="23" t="s">
        <v>536</v>
      </c>
      <c r="BR353" s="23"/>
      <c r="BS353" s="57"/>
      <c r="BT353" s="135" t="s">
        <v>23</v>
      </c>
      <c r="BU353" s="58">
        <v>0.97189999999999999</v>
      </c>
      <c r="BV353" s="57">
        <v>0</v>
      </c>
      <c r="BW353" s="57">
        <v>0</v>
      </c>
      <c r="BX353" s="57">
        <v>0</v>
      </c>
      <c r="BY353" s="57">
        <v>0</v>
      </c>
      <c r="BZ353" s="57">
        <v>0</v>
      </c>
      <c r="CA353" s="57">
        <v>0</v>
      </c>
      <c r="CB353" s="67">
        <v>0</v>
      </c>
      <c r="CC353" s="134"/>
      <c r="CD353" s="134"/>
      <c r="CE353" s="57"/>
      <c r="CF353" s="57"/>
      <c r="CG353" s="57"/>
      <c r="CH353" s="57"/>
      <c r="CI353" s="57"/>
      <c r="CJ353" s="57"/>
      <c r="CK353" s="67"/>
      <c r="CL353" s="23"/>
      <c r="CM353" s="23"/>
      <c r="CN353" s="23"/>
      <c r="CO353" s="23"/>
      <c r="CP353" s="23"/>
      <c r="CQ353" s="23"/>
      <c r="CR353" s="57"/>
      <c r="CS353" s="134"/>
      <c r="CT353" s="58"/>
      <c r="CU353" s="57"/>
      <c r="CV353" s="57"/>
      <c r="CW353" s="57"/>
      <c r="CX353" s="57"/>
      <c r="CY353" s="57"/>
      <c r="CZ353" s="57"/>
      <c r="DA353" s="67"/>
      <c r="DB353" s="23"/>
      <c r="DC353" s="23"/>
      <c r="DD353" s="57"/>
      <c r="DE353" s="57"/>
      <c r="DF353" s="57"/>
      <c r="DG353" s="57"/>
      <c r="DH353" s="57"/>
      <c r="DI353" s="57"/>
      <c r="DJ353" s="67"/>
      <c r="DK353" s="23" t="s">
        <v>849</v>
      </c>
      <c r="DL353" s="55">
        <v>0</v>
      </c>
      <c r="DM353" s="55">
        <v>0</v>
      </c>
      <c r="DN353" s="55">
        <v>0</v>
      </c>
      <c r="DO353" s="59">
        <v>0</v>
      </c>
      <c r="DP353" s="23" t="s">
        <v>849</v>
      </c>
      <c r="DQ353" s="57"/>
      <c r="DR353" s="57"/>
      <c r="DS353" s="57"/>
      <c r="DT353" s="23" t="s">
        <v>854</v>
      </c>
      <c r="DU353" s="57"/>
      <c r="DV353" s="23" t="s">
        <v>849</v>
      </c>
      <c r="DW353" s="23" t="s">
        <v>854</v>
      </c>
      <c r="DX353" s="57"/>
      <c r="DY353" s="23" t="s">
        <v>849</v>
      </c>
      <c r="DZ353" s="23" t="s">
        <v>854</v>
      </c>
      <c r="EA353" s="56"/>
      <c r="EB353" s="57"/>
      <c r="EC353" s="57"/>
      <c r="ED353" s="23"/>
      <c r="EE353" s="57"/>
      <c r="EF353" s="57"/>
      <c r="EG353" s="57"/>
      <c r="EH353" s="23">
        <v>1204</v>
      </c>
      <c r="EI353" s="23" t="s">
        <v>535</v>
      </c>
      <c r="EJ353" s="23"/>
      <c r="EK353" s="23" t="s">
        <v>631</v>
      </c>
    </row>
    <row r="354" spans="2:141" s="127" customFormat="1">
      <c r="B354" s="132" t="s">
        <v>1658</v>
      </c>
      <c r="C354" s="23" t="s">
        <v>1659</v>
      </c>
      <c r="D354" s="23" t="s">
        <v>155</v>
      </c>
      <c r="E354" s="23" t="s">
        <v>846</v>
      </c>
      <c r="F354" s="23" t="s">
        <v>847</v>
      </c>
      <c r="G354" s="23"/>
      <c r="H354" s="23" t="s">
        <v>848</v>
      </c>
      <c r="I354" s="58">
        <v>0.5</v>
      </c>
      <c r="J354" s="58">
        <v>0.5</v>
      </c>
      <c r="K354" s="58">
        <v>0</v>
      </c>
      <c r="L354" s="58">
        <v>0</v>
      </c>
      <c r="M354" s="176"/>
      <c r="N354" s="23" t="s">
        <v>849</v>
      </c>
      <c r="O354" s="23" t="s">
        <v>850</v>
      </c>
      <c r="P354" s="23" t="s">
        <v>851</v>
      </c>
      <c r="Q354" s="56" t="s">
        <v>848</v>
      </c>
      <c r="R354" s="133" t="s">
        <v>848</v>
      </c>
      <c r="S354" s="133" t="s">
        <v>848</v>
      </c>
      <c r="T354" s="133" t="s">
        <v>848</v>
      </c>
      <c r="U354" s="133" t="s">
        <v>848</v>
      </c>
      <c r="V354" s="133" t="s">
        <v>848</v>
      </c>
      <c r="W354" s="55">
        <v>0</v>
      </c>
      <c r="X354" s="55">
        <v>0.17426586969230773</v>
      </c>
      <c r="Y354" s="55">
        <v>0.18181048714078624</v>
      </c>
      <c r="Z354" s="55">
        <v>0.19630798733590182</v>
      </c>
      <c r="AA354" s="55">
        <v>0.21124928855739847</v>
      </c>
      <c r="AB354" s="55">
        <v>0.22515505405067257</v>
      </c>
      <c r="AC354" s="55">
        <v>0.2398004879212485</v>
      </c>
      <c r="AD354" s="59">
        <f t="shared" si="30"/>
        <v>1.2285891746983153</v>
      </c>
      <c r="AE354" s="55">
        <v>0</v>
      </c>
      <c r="AF354" s="55"/>
      <c r="AG354" s="55"/>
      <c r="AH354" s="55"/>
      <c r="AI354" s="59">
        <f t="shared" si="31"/>
        <v>1.2285891746983153</v>
      </c>
      <c r="AJ354" s="55">
        <v>0</v>
      </c>
      <c r="AK354" s="55">
        <v>0</v>
      </c>
      <c r="AL354" s="55">
        <v>0.19104435991597776</v>
      </c>
      <c r="AM354" s="55">
        <v>0.20330168820328642</v>
      </c>
      <c r="AN354" s="55">
        <v>0.22390314650177082</v>
      </c>
      <c r="AO354" s="55">
        <v>0.24576365265155936</v>
      </c>
      <c r="AP354" s="55">
        <v>0.26718019952548094</v>
      </c>
      <c r="AQ354" s="55">
        <v>0.29025038469081516</v>
      </c>
      <c r="AR354" s="59">
        <f t="shared" si="32"/>
        <v>1.4214434314888904</v>
      </c>
      <c r="AS354" s="55">
        <v>0</v>
      </c>
      <c r="AT354" s="55"/>
      <c r="AU354" s="55"/>
      <c r="AV354" s="55"/>
      <c r="AW354" s="59">
        <f t="shared" si="33"/>
        <v>1.4214434314888904</v>
      </c>
      <c r="AX354" s="55"/>
      <c r="AY354" s="55"/>
      <c r="AZ354" s="55"/>
      <c r="BA354" s="55"/>
      <c r="BB354" s="55"/>
      <c r="BC354" s="55"/>
      <c r="BD354" s="55"/>
      <c r="BE354" s="55"/>
      <c r="BF354" s="59">
        <f t="shared" si="34"/>
        <v>0</v>
      </c>
      <c r="BG354" s="55"/>
      <c r="BH354" s="55"/>
      <c r="BI354" s="55"/>
      <c r="BJ354" s="55"/>
      <c r="BK354" s="59">
        <f t="shared" si="35"/>
        <v>0</v>
      </c>
      <c r="BL354" s="55"/>
      <c r="BM354" s="23" t="s">
        <v>864</v>
      </c>
      <c r="BN354" s="23" t="s">
        <v>1660</v>
      </c>
      <c r="BO354" s="23" t="s">
        <v>566</v>
      </c>
      <c r="BP354" s="23" t="s">
        <v>381</v>
      </c>
      <c r="BQ354" s="23" t="s">
        <v>351</v>
      </c>
      <c r="BR354" s="23"/>
      <c r="BS354" s="57"/>
      <c r="BT354" s="135" t="s">
        <v>23</v>
      </c>
      <c r="BU354" s="58">
        <v>0.5</v>
      </c>
      <c r="BV354" s="57">
        <v>0</v>
      </c>
      <c r="BW354" s="57">
        <v>0</v>
      </c>
      <c r="BX354" s="57">
        <v>0</v>
      </c>
      <c r="BY354" s="57">
        <v>0</v>
      </c>
      <c r="BZ354" s="57">
        <v>0</v>
      </c>
      <c r="CA354" s="57">
        <v>0</v>
      </c>
      <c r="CB354" s="67">
        <v>0</v>
      </c>
      <c r="CC354" s="134"/>
      <c r="CD354" s="134"/>
      <c r="CE354" s="57"/>
      <c r="CF354" s="57"/>
      <c r="CG354" s="57"/>
      <c r="CH354" s="57"/>
      <c r="CI354" s="57"/>
      <c r="CJ354" s="57"/>
      <c r="CK354" s="67"/>
      <c r="CL354" s="23"/>
      <c r="CM354" s="23"/>
      <c r="CN354" s="23"/>
      <c r="CO354" s="23"/>
      <c r="CP354" s="23"/>
      <c r="CQ354" s="23"/>
      <c r="CR354" s="57"/>
      <c r="CS354" s="134"/>
      <c r="CT354" s="58"/>
      <c r="CU354" s="57"/>
      <c r="CV354" s="57"/>
      <c r="CW354" s="57"/>
      <c r="CX354" s="57"/>
      <c r="CY354" s="57"/>
      <c r="CZ354" s="57"/>
      <c r="DA354" s="67"/>
      <c r="DB354" s="23"/>
      <c r="DC354" s="23"/>
      <c r="DD354" s="57"/>
      <c r="DE354" s="57"/>
      <c r="DF354" s="57"/>
      <c r="DG354" s="57"/>
      <c r="DH354" s="57"/>
      <c r="DI354" s="57"/>
      <c r="DJ354" s="67"/>
      <c r="DK354" s="23" t="s">
        <v>849</v>
      </c>
      <c r="DL354" s="55">
        <v>0</v>
      </c>
      <c r="DM354" s="55">
        <v>0</v>
      </c>
      <c r="DN354" s="55">
        <v>0</v>
      </c>
      <c r="DO354" s="59">
        <v>0</v>
      </c>
      <c r="DP354" s="23" t="s">
        <v>849</v>
      </c>
      <c r="DQ354" s="57"/>
      <c r="DR354" s="57"/>
      <c r="DS354" s="57"/>
      <c r="DT354" s="23" t="s">
        <v>854</v>
      </c>
      <c r="DU354" s="57"/>
      <c r="DV354" s="23" t="s">
        <v>849</v>
      </c>
      <c r="DW354" s="23" t="s">
        <v>854</v>
      </c>
      <c r="DX354" s="57"/>
      <c r="DY354" s="23" t="s">
        <v>849</v>
      </c>
      <c r="DZ354" s="23" t="s">
        <v>854</v>
      </c>
      <c r="EA354" s="56"/>
      <c r="EB354" s="57"/>
      <c r="EC354" s="57"/>
      <c r="ED354" s="23"/>
      <c r="EE354" s="57"/>
      <c r="EF354" s="57"/>
      <c r="EG354" s="57"/>
      <c r="EH354" s="23">
        <v>664</v>
      </c>
      <c r="EI354" s="23" t="s">
        <v>379</v>
      </c>
      <c r="EJ354" s="23"/>
      <c r="EK354" s="23" t="s">
        <v>380</v>
      </c>
    </row>
    <row r="355" spans="2:141" s="127" customFormat="1">
      <c r="B355" s="132" t="s">
        <v>1661</v>
      </c>
      <c r="C355" s="23" t="s">
        <v>1662</v>
      </c>
      <c r="D355" s="23" t="s">
        <v>193</v>
      </c>
      <c r="E355" s="23" t="s">
        <v>846</v>
      </c>
      <c r="F355" s="23" t="s">
        <v>847</v>
      </c>
      <c r="G355" s="23"/>
      <c r="H355" s="23" t="s">
        <v>848</v>
      </c>
      <c r="I355" s="58">
        <v>0</v>
      </c>
      <c r="J355" s="58">
        <v>0</v>
      </c>
      <c r="K355" s="58">
        <v>1</v>
      </c>
      <c r="L355" s="58">
        <v>0</v>
      </c>
      <c r="M355" s="176"/>
      <c r="N355" s="23" t="s">
        <v>849</v>
      </c>
      <c r="O355" s="23" t="s">
        <v>850</v>
      </c>
      <c r="P355" s="23" t="s">
        <v>851</v>
      </c>
      <c r="Q355" s="56" t="s">
        <v>848</v>
      </c>
      <c r="R355" s="133" t="s">
        <v>848</v>
      </c>
      <c r="S355" s="133" t="s">
        <v>848</v>
      </c>
      <c r="T355" s="133" t="s">
        <v>848</v>
      </c>
      <c r="U355" s="133" t="s">
        <v>848</v>
      </c>
      <c r="V355" s="133" t="s">
        <v>848</v>
      </c>
      <c r="W355" s="55">
        <v>0</v>
      </c>
      <c r="X355" s="55">
        <v>3.1104503940852286</v>
      </c>
      <c r="Y355" s="55">
        <v>3.2451133568172721</v>
      </c>
      <c r="Z355" s="55">
        <v>3.5038774812827662</v>
      </c>
      <c r="AA355" s="55">
        <v>3.7705629564972036</v>
      </c>
      <c r="AB355" s="55">
        <v>4.0187652799641063</v>
      </c>
      <c r="AC355" s="55">
        <v>4.280169854679249</v>
      </c>
      <c r="AD355" s="59">
        <f t="shared" si="30"/>
        <v>21.928939323325828</v>
      </c>
      <c r="AE355" s="55">
        <v>0</v>
      </c>
      <c r="AF355" s="55"/>
      <c r="AG355" s="55"/>
      <c r="AH355" s="55"/>
      <c r="AI355" s="59">
        <f t="shared" si="31"/>
        <v>21.928939323325828</v>
      </c>
      <c r="AJ355" s="55">
        <v>0</v>
      </c>
      <c r="AK355" s="55">
        <v>0</v>
      </c>
      <c r="AL355" s="55">
        <v>3.4099276332056396</v>
      </c>
      <c r="AM355" s="55">
        <v>3.6287072007079173</v>
      </c>
      <c r="AN355" s="55">
        <v>3.9964201338048775</v>
      </c>
      <c r="AO355" s="55">
        <v>4.3866056594535277</v>
      </c>
      <c r="AP355" s="55">
        <v>4.7688670097773356</v>
      </c>
      <c r="AQ355" s="55">
        <v>5.1806439496097516</v>
      </c>
      <c r="AR355" s="59">
        <f t="shared" si="32"/>
        <v>25.371171586559051</v>
      </c>
      <c r="AS355" s="55">
        <v>0</v>
      </c>
      <c r="AT355" s="55"/>
      <c r="AU355" s="55"/>
      <c r="AV355" s="55"/>
      <c r="AW355" s="59">
        <f t="shared" si="33"/>
        <v>25.371171586559051</v>
      </c>
      <c r="AX355" s="55"/>
      <c r="AY355" s="55"/>
      <c r="AZ355" s="55"/>
      <c r="BA355" s="55"/>
      <c r="BB355" s="55"/>
      <c r="BC355" s="55"/>
      <c r="BD355" s="55"/>
      <c r="BE355" s="55"/>
      <c r="BF355" s="59">
        <f t="shared" si="34"/>
        <v>0</v>
      </c>
      <c r="BG355" s="55"/>
      <c r="BH355" s="55"/>
      <c r="BI355" s="55"/>
      <c r="BJ355" s="55"/>
      <c r="BK355" s="59">
        <f t="shared" si="35"/>
        <v>0</v>
      </c>
      <c r="BL355" s="55"/>
      <c r="BM355" s="23" t="s">
        <v>852</v>
      </c>
      <c r="BN355" s="23" t="s">
        <v>1663</v>
      </c>
      <c r="BO355" s="23" t="s">
        <v>853</v>
      </c>
      <c r="BP355" s="23" t="s">
        <v>853</v>
      </c>
      <c r="BQ355" s="23" t="s">
        <v>311</v>
      </c>
      <c r="BR355" s="23"/>
      <c r="BS355" s="57"/>
      <c r="BT355" s="135" t="s">
        <v>23</v>
      </c>
      <c r="BU355" s="58">
        <v>1</v>
      </c>
      <c r="BV355" s="57">
        <v>11</v>
      </c>
      <c r="BW355" s="57">
        <v>11</v>
      </c>
      <c r="BX355" s="57">
        <v>12</v>
      </c>
      <c r="BY355" s="57">
        <v>13</v>
      </c>
      <c r="BZ355" s="57">
        <v>14</v>
      </c>
      <c r="CA355" s="57">
        <v>15</v>
      </c>
      <c r="CB355" s="67">
        <v>76</v>
      </c>
      <c r="CC355" s="134"/>
      <c r="CD355" s="134"/>
      <c r="CE355" s="57"/>
      <c r="CF355" s="57"/>
      <c r="CG355" s="57"/>
      <c r="CH355" s="57"/>
      <c r="CI355" s="57"/>
      <c r="CJ355" s="57"/>
      <c r="CK355" s="67"/>
      <c r="CL355" s="23"/>
      <c r="CM355" s="23"/>
      <c r="CN355" s="23"/>
      <c r="CO355" s="23"/>
      <c r="CP355" s="23"/>
      <c r="CQ355" s="23"/>
      <c r="CR355" s="57"/>
      <c r="CS355" s="134"/>
      <c r="CT355" s="58"/>
      <c r="CU355" s="57"/>
      <c r="CV355" s="57"/>
      <c r="CW355" s="57"/>
      <c r="CX355" s="57"/>
      <c r="CY355" s="57"/>
      <c r="CZ355" s="57"/>
      <c r="DA355" s="67"/>
      <c r="DB355" s="23"/>
      <c r="DC355" s="23"/>
      <c r="DD355" s="57"/>
      <c r="DE355" s="57"/>
      <c r="DF355" s="57"/>
      <c r="DG355" s="57"/>
      <c r="DH355" s="57"/>
      <c r="DI355" s="57"/>
      <c r="DJ355" s="67"/>
      <c r="DK355" s="23" t="s">
        <v>849</v>
      </c>
      <c r="DL355" s="55">
        <v>0</v>
      </c>
      <c r="DM355" s="55">
        <v>0</v>
      </c>
      <c r="DN355" s="55">
        <v>0</v>
      </c>
      <c r="DO355" s="59">
        <v>0</v>
      </c>
      <c r="DP355" s="23" t="s">
        <v>849</v>
      </c>
      <c r="DQ355" s="57"/>
      <c r="DR355" s="57"/>
      <c r="DS355" s="57"/>
      <c r="DT355" s="23" t="s">
        <v>854</v>
      </c>
      <c r="DU355" s="57"/>
      <c r="DV355" s="23" t="s">
        <v>849</v>
      </c>
      <c r="DW355" s="23" t="s">
        <v>854</v>
      </c>
      <c r="DX355" s="57"/>
      <c r="DY355" s="23" t="s">
        <v>849</v>
      </c>
      <c r="DZ355" s="23" t="s">
        <v>854</v>
      </c>
      <c r="EA355" s="56"/>
      <c r="EB355" s="57"/>
      <c r="EC355" s="57"/>
      <c r="ED355" s="23"/>
      <c r="EE355" s="57"/>
      <c r="EF355" s="57"/>
      <c r="EG355" s="57"/>
      <c r="EH355" s="23">
        <v>889</v>
      </c>
      <c r="EI355" s="23"/>
      <c r="EJ355" s="23" t="s">
        <v>891</v>
      </c>
      <c r="EK355" s="23"/>
    </row>
    <row r="356" spans="2:141" s="127" customFormat="1">
      <c r="B356" s="132" t="s">
        <v>1664</v>
      </c>
      <c r="C356" s="23" t="s">
        <v>1665</v>
      </c>
      <c r="D356" s="23" t="s">
        <v>159</v>
      </c>
      <c r="E356" s="23" t="s">
        <v>846</v>
      </c>
      <c r="F356" s="23" t="s">
        <v>847</v>
      </c>
      <c r="G356" s="23"/>
      <c r="H356" s="23" t="s">
        <v>848</v>
      </c>
      <c r="I356" s="58">
        <v>0</v>
      </c>
      <c r="J356" s="58">
        <v>0</v>
      </c>
      <c r="K356" s="58">
        <v>1</v>
      </c>
      <c r="L356" s="58">
        <v>0</v>
      </c>
      <c r="M356" s="176"/>
      <c r="N356" s="23" t="s">
        <v>849</v>
      </c>
      <c r="O356" s="23" t="s">
        <v>850</v>
      </c>
      <c r="P356" s="23" t="s">
        <v>851</v>
      </c>
      <c r="Q356" s="56" t="s">
        <v>848</v>
      </c>
      <c r="R356" s="133" t="s">
        <v>848</v>
      </c>
      <c r="S356" s="133" t="s">
        <v>848</v>
      </c>
      <c r="T356" s="133" t="s">
        <v>848</v>
      </c>
      <c r="U356" s="133" t="s">
        <v>848</v>
      </c>
      <c r="V356" s="133" t="s">
        <v>848</v>
      </c>
      <c r="W356" s="55">
        <v>0</v>
      </c>
      <c r="X356" s="55">
        <v>2.5597342789155713</v>
      </c>
      <c r="Y356" s="55">
        <v>2.6705546933677735</v>
      </c>
      <c r="Z356" s="55">
        <v>2.8835037250602404</v>
      </c>
      <c r="AA356" s="55">
        <v>3.1029716046616604</v>
      </c>
      <c r="AB356" s="55">
        <v>3.3072288391421893</v>
      </c>
      <c r="AC356" s="55">
        <v>3.5223508201376412</v>
      </c>
      <c r="AD356" s="59">
        <f t="shared" si="30"/>
        <v>18.046343961285075</v>
      </c>
      <c r="AE356" s="55">
        <v>0</v>
      </c>
      <c r="AF356" s="55"/>
      <c r="AG356" s="55"/>
      <c r="AH356" s="55"/>
      <c r="AI356" s="59">
        <f t="shared" si="31"/>
        <v>18.046343961285075</v>
      </c>
      <c r="AJ356" s="55">
        <v>0</v>
      </c>
      <c r="AK356" s="55">
        <v>0</v>
      </c>
      <c r="AL356" s="55">
        <v>2.8061880259964536</v>
      </c>
      <c r="AM356" s="55">
        <v>2.9862319063061418</v>
      </c>
      <c r="AN356" s="55">
        <v>3.2888399792201914</v>
      </c>
      <c r="AO356" s="55">
        <v>3.6099417936194134</v>
      </c>
      <c r="AP356" s="55">
        <v>3.9245224356348194</v>
      </c>
      <c r="AQ356" s="55">
        <v>4.263392828861579</v>
      </c>
      <c r="AR356" s="59">
        <f t="shared" si="32"/>
        <v>20.879116969638599</v>
      </c>
      <c r="AS356" s="55">
        <v>0</v>
      </c>
      <c r="AT356" s="55"/>
      <c r="AU356" s="55"/>
      <c r="AV356" s="55"/>
      <c r="AW356" s="59">
        <f t="shared" si="33"/>
        <v>20.879116969638599</v>
      </c>
      <c r="AX356" s="55"/>
      <c r="AY356" s="55"/>
      <c r="AZ356" s="55"/>
      <c r="BA356" s="55"/>
      <c r="BB356" s="55"/>
      <c r="BC356" s="55"/>
      <c r="BD356" s="55"/>
      <c r="BE356" s="55"/>
      <c r="BF356" s="59">
        <f t="shared" si="34"/>
        <v>0</v>
      </c>
      <c r="BG356" s="55"/>
      <c r="BH356" s="55"/>
      <c r="BI356" s="55"/>
      <c r="BJ356" s="55"/>
      <c r="BK356" s="59">
        <f t="shared" si="35"/>
        <v>0</v>
      </c>
      <c r="BL356" s="55"/>
      <c r="BM356" s="23" t="s">
        <v>852</v>
      </c>
      <c r="BN356" s="23" t="s">
        <v>202</v>
      </c>
      <c r="BO356" s="23" t="s">
        <v>853</v>
      </c>
      <c r="BP356" s="23" t="s">
        <v>853</v>
      </c>
      <c r="BQ356" s="23" t="s">
        <v>853</v>
      </c>
      <c r="BR356" s="23"/>
      <c r="BS356" s="57"/>
      <c r="BT356" s="135" t="s">
        <v>23</v>
      </c>
      <c r="BU356" s="58">
        <v>1</v>
      </c>
      <c r="BV356" s="57">
        <v>0</v>
      </c>
      <c r="BW356" s="57">
        <v>0</v>
      </c>
      <c r="BX356" s="57">
        <v>0</v>
      </c>
      <c r="BY356" s="57">
        <v>1</v>
      </c>
      <c r="BZ356" s="57">
        <v>0</v>
      </c>
      <c r="CA356" s="57">
        <v>4</v>
      </c>
      <c r="CB356" s="67">
        <v>5</v>
      </c>
      <c r="CC356" s="134"/>
      <c r="CD356" s="134"/>
      <c r="CE356" s="57"/>
      <c r="CF356" s="57"/>
      <c r="CG356" s="57"/>
      <c r="CH356" s="57"/>
      <c r="CI356" s="57"/>
      <c r="CJ356" s="57"/>
      <c r="CK356" s="67"/>
      <c r="CL356" s="23"/>
      <c r="CM356" s="23"/>
      <c r="CN356" s="23"/>
      <c r="CO356" s="23"/>
      <c r="CP356" s="23"/>
      <c r="CQ356" s="23"/>
      <c r="CR356" s="57"/>
      <c r="CS356" s="134"/>
      <c r="CT356" s="58"/>
      <c r="CU356" s="57"/>
      <c r="CV356" s="57"/>
      <c r="CW356" s="57"/>
      <c r="CX356" s="57"/>
      <c r="CY356" s="57"/>
      <c r="CZ356" s="57"/>
      <c r="DA356" s="67"/>
      <c r="DB356" s="23"/>
      <c r="DC356" s="23"/>
      <c r="DD356" s="57"/>
      <c r="DE356" s="57"/>
      <c r="DF356" s="57"/>
      <c r="DG356" s="57"/>
      <c r="DH356" s="57"/>
      <c r="DI356" s="57"/>
      <c r="DJ356" s="67"/>
      <c r="DK356" s="23" t="s">
        <v>849</v>
      </c>
      <c r="DL356" s="55">
        <v>0</v>
      </c>
      <c r="DM356" s="55">
        <v>0</v>
      </c>
      <c r="DN356" s="55">
        <v>0</v>
      </c>
      <c r="DO356" s="59">
        <v>0</v>
      </c>
      <c r="DP356" s="23" t="s">
        <v>849</v>
      </c>
      <c r="DQ356" s="57"/>
      <c r="DR356" s="57"/>
      <c r="DS356" s="57"/>
      <c r="DT356" s="23" t="s">
        <v>854</v>
      </c>
      <c r="DU356" s="57"/>
      <c r="DV356" s="23" t="s">
        <v>849</v>
      </c>
      <c r="DW356" s="23" t="s">
        <v>854</v>
      </c>
      <c r="DX356" s="57"/>
      <c r="DY356" s="23" t="s">
        <v>849</v>
      </c>
      <c r="DZ356" s="23" t="s">
        <v>854</v>
      </c>
      <c r="EA356" s="56"/>
      <c r="EB356" s="57"/>
      <c r="EC356" s="57"/>
      <c r="ED356" s="23"/>
      <c r="EE356" s="57"/>
      <c r="EF356" s="57"/>
      <c r="EG356" s="57"/>
      <c r="EH356" s="23">
        <v>3296</v>
      </c>
      <c r="EI356" s="23"/>
      <c r="EJ356" s="23" t="s">
        <v>1666</v>
      </c>
      <c r="EK356" s="23"/>
    </row>
    <row r="357" spans="2:141" s="127" customFormat="1" ht="29.1">
      <c r="B357" s="132" t="s">
        <v>1667</v>
      </c>
      <c r="C357" s="23" t="s">
        <v>1668</v>
      </c>
      <c r="D357" s="23" t="s">
        <v>193</v>
      </c>
      <c r="E357" s="23" t="s">
        <v>846</v>
      </c>
      <c r="F357" s="23" t="s">
        <v>847</v>
      </c>
      <c r="G357" s="23"/>
      <c r="H357" s="23" t="s">
        <v>848</v>
      </c>
      <c r="I357" s="58">
        <v>0</v>
      </c>
      <c r="J357" s="58">
        <v>0</v>
      </c>
      <c r="K357" s="58">
        <v>1</v>
      </c>
      <c r="L357" s="58">
        <v>0</v>
      </c>
      <c r="M357" s="176"/>
      <c r="N357" s="23" t="s">
        <v>849</v>
      </c>
      <c r="O357" s="23" t="s">
        <v>850</v>
      </c>
      <c r="P357" s="23" t="s">
        <v>851</v>
      </c>
      <c r="Q357" s="56" t="s">
        <v>848</v>
      </c>
      <c r="R357" s="133" t="s">
        <v>848</v>
      </c>
      <c r="S357" s="133" t="s">
        <v>848</v>
      </c>
      <c r="T357" s="133" t="s">
        <v>848</v>
      </c>
      <c r="U357" s="133" t="s">
        <v>848</v>
      </c>
      <c r="V357" s="133" t="s">
        <v>848</v>
      </c>
      <c r="W357" s="55">
        <v>0</v>
      </c>
      <c r="X357" s="55">
        <v>0</v>
      </c>
      <c r="Y357" s="55">
        <v>0</v>
      </c>
      <c r="Z357" s="55">
        <v>2.5800372668664622</v>
      </c>
      <c r="AA357" s="55">
        <v>5.1600745337329244</v>
      </c>
      <c r="AB357" s="55">
        <v>7.7401118005993856</v>
      </c>
      <c r="AC357" s="55">
        <v>10.320149067465849</v>
      </c>
      <c r="AD357" s="59">
        <f t="shared" si="30"/>
        <v>25.800372668664622</v>
      </c>
      <c r="AE357" s="55">
        <v>0</v>
      </c>
      <c r="AF357" s="55"/>
      <c r="AG357" s="55"/>
      <c r="AH357" s="55"/>
      <c r="AI357" s="59">
        <f t="shared" si="31"/>
        <v>25.800372668664622</v>
      </c>
      <c r="AJ357" s="55">
        <v>0</v>
      </c>
      <c r="AK357" s="55">
        <v>0</v>
      </c>
      <c r="AL357" s="55">
        <v>0</v>
      </c>
      <c r="AM357" s="55">
        <v>0</v>
      </c>
      <c r="AN357" s="55">
        <v>2.9427150162502889</v>
      </c>
      <c r="AO357" s="55">
        <v>6.0031386331505896</v>
      </c>
      <c r="AP357" s="55">
        <v>9.1848021087204028</v>
      </c>
      <c r="AQ357" s="55">
        <v>12.491330867859748</v>
      </c>
      <c r="AR357" s="59">
        <f t="shared" si="32"/>
        <v>30.621986625981027</v>
      </c>
      <c r="AS357" s="55">
        <v>0</v>
      </c>
      <c r="AT357" s="55"/>
      <c r="AU357" s="55"/>
      <c r="AV357" s="55"/>
      <c r="AW357" s="59">
        <f t="shared" si="33"/>
        <v>30.621986625981027</v>
      </c>
      <c r="AX357" s="55"/>
      <c r="AY357" s="55"/>
      <c r="AZ357" s="55"/>
      <c r="BA357" s="55"/>
      <c r="BB357" s="55"/>
      <c r="BC357" s="55"/>
      <c r="BD357" s="55"/>
      <c r="BE357" s="55"/>
      <c r="BF357" s="59">
        <f t="shared" si="34"/>
        <v>0</v>
      </c>
      <c r="BG357" s="55"/>
      <c r="BH357" s="55"/>
      <c r="BI357" s="55"/>
      <c r="BJ357" s="55"/>
      <c r="BK357" s="59">
        <f t="shared" si="35"/>
        <v>0</v>
      </c>
      <c r="BL357" s="55"/>
      <c r="BM357" s="23" t="s">
        <v>852</v>
      </c>
      <c r="BN357" s="23" t="s">
        <v>214</v>
      </c>
      <c r="BO357" s="23" t="s">
        <v>853</v>
      </c>
      <c r="BP357" s="23" t="s">
        <v>853</v>
      </c>
      <c r="BQ357" s="23" t="s">
        <v>311</v>
      </c>
      <c r="BR357" s="23"/>
      <c r="BS357" s="57"/>
      <c r="BT357" s="135" t="s">
        <v>212</v>
      </c>
      <c r="BU357" s="58">
        <v>1</v>
      </c>
      <c r="BV357" s="57">
        <v>0</v>
      </c>
      <c r="BW357" s="57">
        <v>0</v>
      </c>
      <c r="BX357" s="57">
        <v>0</v>
      </c>
      <c r="BY357" s="57">
        <v>0</v>
      </c>
      <c r="BZ357" s="57">
        <v>0</v>
      </c>
      <c r="CA357" s="57">
        <v>0</v>
      </c>
      <c r="CB357" s="67">
        <v>0</v>
      </c>
      <c r="CC357" s="134"/>
      <c r="CD357" s="134"/>
      <c r="CE357" s="57"/>
      <c r="CF357" s="57"/>
      <c r="CG357" s="57"/>
      <c r="CH357" s="57"/>
      <c r="CI357" s="57"/>
      <c r="CJ357" s="57"/>
      <c r="CK357" s="67"/>
      <c r="CL357" s="23"/>
      <c r="CM357" s="23"/>
      <c r="CN357" s="23"/>
      <c r="CO357" s="23"/>
      <c r="CP357" s="23"/>
      <c r="CQ357" s="23"/>
      <c r="CR357" s="57"/>
      <c r="CS357" s="134"/>
      <c r="CT357" s="58"/>
      <c r="CU357" s="57"/>
      <c r="CV357" s="57"/>
      <c r="CW357" s="57"/>
      <c r="CX357" s="57"/>
      <c r="CY357" s="57"/>
      <c r="CZ357" s="57"/>
      <c r="DA357" s="67"/>
      <c r="DB357" s="23"/>
      <c r="DC357" s="23"/>
      <c r="DD357" s="57"/>
      <c r="DE357" s="57"/>
      <c r="DF357" s="57"/>
      <c r="DG357" s="57"/>
      <c r="DH357" s="57"/>
      <c r="DI357" s="57"/>
      <c r="DJ357" s="67"/>
      <c r="DK357" s="23" t="s">
        <v>849</v>
      </c>
      <c r="DL357" s="55">
        <v>0</v>
      </c>
      <c r="DM357" s="55">
        <v>0</v>
      </c>
      <c r="DN357" s="55">
        <v>0</v>
      </c>
      <c r="DO357" s="59">
        <v>0</v>
      </c>
      <c r="DP357" s="23" t="s">
        <v>849</v>
      </c>
      <c r="DQ357" s="57"/>
      <c r="DR357" s="57"/>
      <c r="DS357" s="57"/>
      <c r="DT357" s="23" t="s">
        <v>854</v>
      </c>
      <c r="DU357" s="57"/>
      <c r="DV357" s="23" t="s">
        <v>849</v>
      </c>
      <c r="DW357" s="23" t="s">
        <v>854</v>
      </c>
      <c r="DX357" s="57"/>
      <c r="DY357" s="23" t="s">
        <v>858</v>
      </c>
      <c r="DZ357" s="23" t="s">
        <v>854</v>
      </c>
      <c r="EA357" s="56"/>
      <c r="EB357" s="57"/>
      <c r="EC357" s="57"/>
      <c r="ED357" s="23"/>
      <c r="EE357" s="57"/>
      <c r="EF357" s="57"/>
      <c r="EG357" s="57"/>
      <c r="EH357" s="23">
        <v>3281</v>
      </c>
      <c r="EI357" s="23"/>
      <c r="EJ357" s="23" t="s">
        <v>868</v>
      </c>
      <c r="EK357" s="23"/>
    </row>
    <row r="358" spans="2:141" s="127" customFormat="1">
      <c r="B358" s="132" t="s">
        <v>1669</v>
      </c>
      <c r="C358" s="23" t="s">
        <v>1670</v>
      </c>
      <c r="D358" s="23" t="s">
        <v>159</v>
      </c>
      <c r="E358" s="23" t="s">
        <v>846</v>
      </c>
      <c r="F358" s="23" t="s">
        <v>847</v>
      </c>
      <c r="G358" s="23"/>
      <c r="H358" s="23" t="s">
        <v>848</v>
      </c>
      <c r="I358" s="58">
        <v>0</v>
      </c>
      <c r="J358" s="58">
        <v>0</v>
      </c>
      <c r="K358" s="58">
        <v>1</v>
      </c>
      <c r="L358" s="58">
        <v>0</v>
      </c>
      <c r="M358" s="176"/>
      <c r="N358" s="23" t="s">
        <v>849</v>
      </c>
      <c r="O358" s="23" t="s">
        <v>850</v>
      </c>
      <c r="P358" s="23" t="s">
        <v>851</v>
      </c>
      <c r="Q358" s="56" t="s">
        <v>848</v>
      </c>
      <c r="R358" s="133" t="s">
        <v>848</v>
      </c>
      <c r="S358" s="133" t="s">
        <v>848</v>
      </c>
      <c r="T358" s="133" t="s">
        <v>848</v>
      </c>
      <c r="U358" s="133" t="s">
        <v>848</v>
      </c>
      <c r="V358" s="133" t="s">
        <v>848</v>
      </c>
      <c r="W358" s="55">
        <v>0</v>
      </c>
      <c r="X358" s="55">
        <v>2.2112267876523733E-2</v>
      </c>
      <c r="Y358" s="55">
        <v>0</v>
      </c>
      <c r="Z358" s="55">
        <v>0</v>
      </c>
      <c r="AA358" s="55">
        <v>0</v>
      </c>
      <c r="AB358" s="55">
        <v>0</v>
      </c>
      <c r="AC358" s="55">
        <v>0</v>
      </c>
      <c r="AD358" s="59">
        <f t="shared" si="30"/>
        <v>2.2112267876523733E-2</v>
      </c>
      <c r="AE358" s="55">
        <v>0</v>
      </c>
      <c r="AF358" s="55"/>
      <c r="AG358" s="55"/>
      <c r="AH358" s="55"/>
      <c r="AI358" s="59">
        <f t="shared" si="31"/>
        <v>2.2112267876523733E-2</v>
      </c>
      <c r="AJ358" s="55">
        <v>0</v>
      </c>
      <c r="AK358" s="55">
        <v>0</v>
      </c>
      <c r="AL358" s="55">
        <v>2.4241258889190188E-2</v>
      </c>
      <c r="AM358" s="55">
        <v>0</v>
      </c>
      <c r="AN358" s="55">
        <v>0</v>
      </c>
      <c r="AO358" s="55">
        <v>0</v>
      </c>
      <c r="AP358" s="55">
        <v>0</v>
      </c>
      <c r="AQ358" s="55">
        <v>0</v>
      </c>
      <c r="AR358" s="59">
        <f t="shared" si="32"/>
        <v>2.4241258889190188E-2</v>
      </c>
      <c r="AS358" s="55">
        <v>0</v>
      </c>
      <c r="AT358" s="55"/>
      <c r="AU358" s="55"/>
      <c r="AV358" s="55"/>
      <c r="AW358" s="59">
        <f t="shared" si="33"/>
        <v>2.4241258889190188E-2</v>
      </c>
      <c r="AX358" s="55"/>
      <c r="AY358" s="55"/>
      <c r="AZ358" s="55"/>
      <c r="BA358" s="55"/>
      <c r="BB358" s="55"/>
      <c r="BC358" s="55"/>
      <c r="BD358" s="55"/>
      <c r="BE358" s="55"/>
      <c r="BF358" s="59">
        <f t="shared" si="34"/>
        <v>0</v>
      </c>
      <c r="BG358" s="55"/>
      <c r="BH358" s="55"/>
      <c r="BI358" s="55"/>
      <c r="BJ358" s="55"/>
      <c r="BK358" s="59">
        <f t="shared" si="35"/>
        <v>0</v>
      </c>
      <c r="BL358" s="55"/>
      <c r="BM358" s="23" t="s">
        <v>852</v>
      </c>
      <c r="BN358" s="23" t="s">
        <v>1671</v>
      </c>
      <c r="BO358" s="23" t="s">
        <v>853</v>
      </c>
      <c r="BP358" s="23" t="s">
        <v>853</v>
      </c>
      <c r="BQ358" s="23" t="s">
        <v>853</v>
      </c>
      <c r="BR358" s="23"/>
      <c r="BS358" s="57"/>
      <c r="BT358" s="135" t="s">
        <v>23</v>
      </c>
      <c r="BU358" s="58">
        <v>1</v>
      </c>
      <c r="BV358" s="57">
        <v>1</v>
      </c>
      <c r="BW358" s="57">
        <v>0</v>
      </c>
      <c r="BX358" s="57">
        <v>0</v>
      </c>
      <c r="BY358" s="57">
        <v>0</v>
      </c>
      <c r="BZ358" s="57">
        <v>0</v>
      </c>
      <c r="CA358" s="57">
        <v>0</v>
      </c>
      <c r="CB358" s="67">
        <v>1</v>
      </c>
      <c r="CC358" s="134"/>
      <c r="CD358" s="134"/>
      <c r="CE358" s="57"/>
      <c r="CF358" s="57"/>
      <c r="CG358" s="57"/>
      <c r="CH358" s="57"/>
      <c r="CI358" s="57"/>
      <c r="CJ358" s="57"/>
      <c r="CK358" s="67"/>
      <c r="CL358" s="23"/>
      <c r="CM358" s="23"/>
      <c r="CN358" s="23"/>
      <c r="CO358" s="23"/>
      <c r="CP358" s="23"/>
      <c r="CQ358" s="23"/>
      <c r="CR358" s="57"/>
      <c r="CS358" s="134"/>
      <c r="CT358" s="58"/>
      <c r="CU358" s="57"/>
      <c r="CV358" s="57"/>
      <c r="CW358" s="57"/>
      <c r="CX358" s="57"/>
      <c r="CY358" s="57"/>
      <c r="CZ358" s="57"/>
      <c r="DA358" s="67"/>
      <c r="DB358" s="23"/>
      <c r="DC358" s="23"/>
      <c r="DD358" s="57"/>
      <c r="DE358" s="57"/>
      <c r="DF358" s="57"/>
      <c r="DG358" s="57"/>
      <c r="DH358" s="57"/>
      <c r="DI358" s="57"/>
      <c r="DJ358" s="67"/>
      <c r="DK358" s="23" t="s">
        <v>849</v>
      </c>
      <c r="DL358" s="55">
        <v>0</v>
      </c>
      <c r="DM358" s="55">
        <v>0</v>
      </c>
      <c r="DN358" s="55">
        <v>0</v>
      </c>
      <c r="DO358" s="59">
        <v>0</v>
      </c>
      <c r="DP358" s="23" t="s">
        <v>849</v>
      </c>
      <c r="DQ358" s="57"/>
      <c r="DR358" s="57"/>
      <c r="DS358" s="57"/>
      <c r="DT358" s="23" t="s">
        <v>854</v>
      </c>
      <c r="DU358" s="57"/>
      <c r="DV358" s="23" t="s">
        <v>849</v>
      </c>
      <c r="DW358" s="23" t="s">
        <v>854</v>
      </c>
      <c r="DX358" s="57"/>
      <c r="DY358" s="23" t="s">
        <v>849</v>
      </c>
      <c r="DZ358" s="23" t="s">
        <v>854</v>
      </c>
      <c r="EA358" s="56"/>
      <c r="EB358" s="57"/>
      <c r="EC358" s="57"/>
      <c r="ED358" s="23"/>
      <c r="EE358" s="57"/>
      <c r="EF358" s="57"/>
      <c r="EG358" s="57"/>
      <c r="EH358" s="23">
        <v>863</v>
      </c>
      <c r="EI358" s="23"/>
      <c r="EJ358" s="23" t="s">
        <v>891</v>
      </c>
      <c r="EK358" s="23"/>
    </row>
    <row r="359" spans="2:141" s="127" customFormat="1">
      <c r="B359" s="132" t="s">
        <v>1672</v>
      </c>
      <c r="C359" s="23" t="s">
        <v>1673</v>
      </c>
      <c r="D359" s="23" t="s">
        <v>193</v>
      </c>
      <c r="E359" s="23" t="s">
        <v>846</v>
      </c>
      <c r="F359" s="23" t="s">
        <v>847</v>
      </c>
      <c r="G359" s="23"/>
      <c r="H359" s="23" t="s">
        <v>848</v>
      </c>
      <c r="I359" s="58">
        <v>0.5</v>
      </c>
      <c r="J359" s="58">
        <v>0.5</v>
      </c>
      <c r="K359" s="58">
        <v>0</v>
      </c>
      <c r="L359" s="58">
        <v>0</v>
      </c>
      <c r="M359" s="176"/>
      <c r="N359" s="23" t="s">
        <v>849</v>
      </c>
      <c r="O359" s="23" t="s">
        <v>850</v>
      </c>
      <c r="P359" s="23" t="s">
        <v>851</v>
      </c>
      <c r="Q359" s="56" t="s">
        <v>848</v>
      </c>
      <c r="R359" s="133" t="s">
        <v>848</v>
      </c>
      <c r="S359" s="133" t="s">
        <v>848</v>
      </c>
      <c r="T359" s="133" t="s">
        <v>848</v>
      </c>
      <c r="U359" s="133" t="s">
        <v>848</v>
      </c>
      <c r="V359" s="133" t="s">
        <v>848</v>
      </c>
      <c r="W359" s="55">
        <v>0</v>
      </c>
      <c r="X359" s="55">
        <v>0.16729523490461543</v>
      </c>
      <c r="Y359" s="55">
        <v>0.17453806765515481</v>
      </c>
      <c r="Z359" s="55">
        <v>0.18845566784246576</v>
      </c>
      <c r="AA359" s="55">
        <v>0.20279931701510254</v>
      </c>
      <c r="AB359" s="55">
        <v>0.21614885188864572</v>
      </c>
      <c r="AC359" s="55">
        <v>0.2302084684043986</v>
      </c>
      <c r="AD359" s="59">
        <f t="shared" si="30"/>
        <v>1.179445607710383</v>
      </c>
      <c r="AE359" s="55">
        <v>0</v>
      </c>
      <c r="AF359" s="55"/>
      <c r="AG359" s="55"/>
      <c r="AH359" s="55"/>
      <c r="AI359" s="59">
        <f t="shared" si="31"/>
        <v>1.179445607710383</v>
      </c>
      <c r="AJ359" s="55">
        <v>0</v>
      </c>
      <c r="AK359" s="55">
        <v>0</v>
      </c>
      <c r="AL359" s="55">
        <v>0.18340258551933866</v>
      </c>
      <c r="AM359" s="55">
        <v>0.195169620675155</v>
      </c>
      <c r="AN359" s="55">
        <v>0.21494702064169999</v>
      </c>
      <c r="AO359" s="55">
        <v>0.23593310654549698</v>
      </c>
      <c r="AP359" s="55">
        <v>0.25649299154446176</v>
      </c>
      <c r="AQ359" s="55">
        <v>0.27864036930318259</v>
      </c>
      <c r="AR359" s="59">
        <f t="shared" si="32"/>
        <v>1.3645856942293348</v>
      </c>
      <c r="AS359" s="55">
        <v>0</v>
      </c>
      <c r="AT359" s="55"/>
      <c r="AU359" s="55"/>
      <c r="AV359" s="55"/>
      <c r="AW359" s="59">
        <f t="shared" si="33"/>
        <v>1.3645856942293348</v>
      </c>
      <c r="AX359" s="55"/>
      <c r="AY359" s="55"/>
      <c r="AZ359" s="55"/>
      <c r="BA359" s="55"/>
      <c r="BB359" s="55"/>
      <c r="BC359" s="55"/>
      <c r="BD359" s="55"/>
      <c r="BE359" s="55"/>
      <c r="BF359" s="59">
        <f t="shared" si="34"/>
        <v>0</v>
      </c>
      <c r="BG359" s="55"/>
      <c r="BH359" s="55"/>
      <c r="BI359" s="55"/>
      <c r="BJ359" s="55"/>
      <c r="BK359" s="59">
        <f t="shared" si="35"/>
        <v>0</v>
      </c>
      <c r="BL359" s="55"/>
      <c r="BM359" s="23" t="s">
        <v>864</v>
      </c>
      <c r="BN359" s="23" t="s">
        <v>1674</v>
      </c>
      <c r="BO359" s="23" t="s">
        <v>532</v>
      </c>
      <c r="BP359" s="23" t="s">
        <v>533</v>
      </c>
      <c r="BQ359" s="23" t="s">
        <v>311</v>
      </c>
      <c r="BR359" s="23"/>
      <c r="BS359" s="57"/>
      <c r="BT359" s="135" t="s">
        <v>23</v>
      </c>
      <c r="BU359" s="58">
        <v>0.5</v>
      </c>
      <c r="BV359" s="57">
        <v>2</v>
      </c>
      <c r="BW359" s="57">
        <v>2</v>
      </c>
      <c r="BX359" s="57">
        <v>2</v>
      </c>
      <c r="BY359" s="57">
        <v>2</v>
      </c>
      <c r="BZ359" s="57">
        <v>2</v>
      </c>
      <c r="CA359" s="57">
        <v>2</v>
      </c>
      <c r="CB359" s="67">
        <v>12</v>
      </c>
      <c r="CC359" s="134"/>
      <c r="CD359" s="134"/>
      <c r="CE359" s="57"/>
      <c r="CF359" s="57"/>
      <c r="CG359" s="57"/>
      <c r="CH359" s="57"/>
      <c r="CI359" s="57"/>
      <c r="CJ359" s="57"/>
      <c r="CK359" s="67"/>
      <c r="CL359" s="23"/>
      <c r="CM359" s="23"/>
      <c r="CN359" s="23"/>
      <c r="CO359" s="23"/>
      <c r="CP359" s="23"/>
      <c r="CQ359" s="23"/>
      <c r="CR359" s="57"/>
      <c r="CS359" s="134"/>
      <c r="CT359" s="58"/>
      <c r="CU359" s="57"/>
      <c r="CV359" s="57"/>
      <c r="CW359" s="57"/>
      <c r="CX359" s="57"/>
      <c r="CY359" s="57"/>
      <c r="CZ359" s="57"/>
      <c r="DA359" s="67"/>
      <c r="DB359" s="23"/>
      <c r="DC359" s="23"/>
      <c r="DD359" s="57"/>
      <c r="DE359" s="57"/>
      <c r="DF359" s="57"/>
      <c r="DG359" s="57"/>
      <c r="DH359" s="57"/>
      <c r="DI359" s="57"/>
      <c r="DJ359" s="67"/>
      <c r="DK359" s="23" t="s">
        <v>849</v>
      </c>
      <c r="DL359" s="55">
        <v>0</v>
      </c>
      <c r="DM359" s="55">
        <v>0</v>
      </c>
      <c r="DN359" s="55">
        <v>0</v>
      </c>
      <c r="DO359" s="59">
        <v>0</v>
      </c>
      <c r="DP359" s="23" t="s">
        <v>849</v>
      </c>
      <c r="DQ359" s="57"/>
      <c r="DR359" s="57"/>
      <c r="DS359" s="57"/>
      <c r="DT359" s="23" t="s">
        <v>854</v>
      </c>
      <c r="DU359" s="57"/>
      <c r="DV359" s="23" t="s">
        <v>849</v>
      </c>
      <c r="DW359" s="23" t="s">
        <v>854</v>
      </c>
      <c r="DX359" s="57"/>
      <c r="DY359" s="23" t="s">
        <v>849</v>
      </c>
      <c r="DZ359" s="23" t="s">
        <v>854</v>
      </c>
      <c r="EA359" s="56"/>
      <c r="EB359" s="57"/>
      <c r="EC359" s="57"/>
      <c r="ED359" s="23"/>
      <c r="EE359" s="57"/>
      <c r="EF359" s="57"/>
      <c r="EG359" s="57"/>
      <c r="EH359" s="23">
        <v>582</v>
      </c>
      <c r="EI359" s="23" t="s">
        <v>543</v>
      </c>
      <c r="EJ359" s="23"/>
      <c r="EK359" s="23" t="s">
        <v>635</v>
      </c>
    </row>
    <row r="360" spans="2:141" s="127" customFormat="1">
      <c r="B360" s="132" t="s">
        <v>1675</v>
      </c>
      <c r="C360" s="23" t="s">
        <v>1676</v>
      </c>
      <c r="D360" s="23" t="s">
        <v>155</v>
      </c>
      <c r="E360" s="23" t="s">
        <v>846</v>
      </c>
      <c r="F360" s="23" t="s">
        <v>847</v>
      </c>
      <c r="G360" s="23"/>
      <c r="H360" s="23" t="s">
        <v>848</v>
      </c>
      <c r="I360" s="58">
        <v>0</v>
      </c>
      <c r="J360" s="58">
        <v>0</v>
      </c>
      <c r="K360" s="58">
        <v>1</v>
      </c>
      <c r="L360" s="58">
        <v>0</v>
      </c>
      <c r="M360" s="176"/>
      <c r="N360" s="23" t="s">
        <v>849</v>
      </c>
      <c r="O360" s="23" t="s">
        <v>850</v>
      </c>
      <c r="P360" s="23" t="s">
        <v>863</v>
      </c>
      <c r="Q360" s="56">
        <v>46891</v>
      </c>
      <c r="R360" s="133">
        <v>46968</v>
      </c>
      <c r="S360" s="133">
        <v>47700</v>
      </c>
      <c r="T360" s="133" t="s">
        <v>848</v>
      </c>
      <c r="U360" s="133">
        <v>47808</v>
      </c>
      <c r="V360" s="133" t="s">
        <v>848</v>
      </c>
      <c r="W360" s="55">
        <v>7.8949726033409595</v>
      </c>
      <c r="X360" s="55">
        <v>2.1528488382629849</v>
      </c>
      <c r="Y360" s="55">
        <v>2.1250431527603828</v>
      </c>
      <c r="Z360" s="55">
        <v>0.42270444521827322</v>
      </c>
      <c r="AA360" s="55">
        <v>4.2189375211787539</v>
      </c>
      <c r="AB360" s="55">
        <v>8.2966558714303495</v>
      </c>
      <c r="AC360" s="55">
        <v>2.3343194317793685</v>
      </c>
      <c r="AD360" s="59">
        <f t="shared" si="30"/>
        <v>19.550509260630115</v>
      </c>
      <c r="AE360" s="55">
        <v>1.0518782249474769E-3</v>
      </c>
      <c r="AF360" s="55"/>
      <c r="AG360" s="55"/>
      <c r="AH360" s="55"/>
      <c r="AI360" s="59">
        <f t="shared" si="31"/>
        <v>27.445481863971075</v>
      </c>
      <c r="AJ360" s="55">
        <v>1.0518782249474769E-3</v>
      </c>
      <c r="AK360" s="55">
        <v>8.6551083710342365</v>
      </c>
      <c r="AL360" s="55">
        <v>2.3601272528464765</v>
      </c>
      <c r="AM360" s="55">
        <v>2.376237296622381</v>
      </c>
      <c r="AN360" s="55">
        <v>0.48212432213830586</v>
      </c>
      <c r="AO360" s="55">
        <v>4.9082366269455191</v>
      </c>
      <c r="AP360" s="55">
        <v>9.8452250182406811</v>
      </c>
      <c r="AQ360" s="55">
        <v>2.8254200770755431</v>
      </c>
      <c r="AR360" s="59">
        <f t="shared" si="32"/>
        <v>22.797370593868905</v>
      </c>
      <c r="AS360" s="55">
        <v>1.2731753053778665E-3</v>
      </c>
      <c r="AT360" s="55"/>
      <c r="AU360" s="55"/>
      <c r="AV360" s="55"/>
      <c r="AW360" s="59">
        <f t="shared" si="33"/>
        <v>31.452478964903143</v>
      </c>
      <c r="AX360" s="55"/>
      <c r="AY360" s="55"/>
      <c r="AZ360" s="55"/>
      <c r="BA360" s="55"/>
      <c r="BB360" s="55"/>
      <c r="BC360" s="55"/>
      <c r="BD360" s="55"/>
      <c r="BE360" s="55"/>
      <c r="BF360" s="59">
        <f t="shared" si="34"/>
        <v>0</v>
      </c>
      <c r="BG360" s="55"/>
      <c r="BH360" s="55"/>
      <c r="BI360" s="55"/>
      <c r="BJ360" s="55"/>
      <c r="BK360" s="59">
        <f t="shared" si="35"/>
        <v>0</v>
      </c>
      <c r="BL360" s="55"/>
      <c r="BM360" s="23" t="s">
        <v>852</v>
      </c>
      <c r="BN360" s="23" t="s">
        <v>174</v>
      </c>
      <c r="BO360" s="23" t="s">
        <v>569</v>
      </c>
      <c r="BP360" s="23" t="s">
        <v>386</v>
      </c>
      <c r="BQ360" s="23" t="s">
        <v>853</v>
      </c>
      <c r="BR360" s="23"/>
      <c r="BS360" s="57"/>
      <c r="BT360" s="135" t="s">
        <v>154</v>
      </c>
      <c r="BU360" s="58">
        <v>1</v>
      </c>
      <c r="BV360" s="57">
        <v>0</v>
      </c>
      <c r="BW360" s="57">
        <v>0</v>
      </c>
      <c r="BX360" s="57">
        <v>0</v>
      </c>
      <c r="BY360" s="57">
        <v>0</v>
      </c>
      <c r="BZ360" s="57">
        <v>0</v>
      </c>
      <c r="CA360" s="57">
        <v>0</v>
      </c>
      <c r="CB360" s="67">
        <v>0</v>
      </c>
      <c r="CC360" s="134"/>
      <c r="CD360" s="134"/>
      <c r="CE360" s="57"/>
      <c r="CF360" s="57"/>
      <c r="CG360" s="57"/>
      <c r="CH360" s="57"/>
      <c r="CI360" s="57"/>
      <c r="CJ360" s="57"/>
      <c r="CK360" s="67"/>
      <c r="CL360" s="23"/>
      <c r="CM360" s="23"/>
      <c r="CN360" s="23"/>
      <c r="CO360" s="23"/>
      <c r="CP360" s="23"/>
      <c r="CQ360" s="23"/>
      <c r="CR360" s="57"/>
      <c r="CS360" s="134"/>
      <c r="CT360" s="58"/>
      <c r="CU360" s="57"/>
      <c r="CV360" s="57"/>
      <c r="CW360" s="57"/>
      <c r="CX360" s="57"/>
      <c r="CY360" s="57"/>
      <c r="CZ360" s="57"/>
      <c r="DA360" s="67"/>
      <c r="DB360" s="23"/>
      <c r="DC360" s="23"/>
      <c r="DD360" s="57"/>
      <c r="DE360" s="57"/>
      <c r="DF360" s="57"/>
      <c r="DG360" s="57"/>
      <c r="DH360" s="57"/>
      <c r="DI360" s="57"/>
      <c r="DJ360" s="67"/>
      <c r="DK360" s="23" t="s">
        <v>849</v>
      </c>
      <c r="DL360" s="55">
        <v>0</v>
      </c>
      <c r="DM360" s="55">
        <v>7.8949726033409595</v>
      </c>
      <c r="DN360" s="55">
        <v>19.550509260630115</v>
      </c>
      <c r="DO360" s="59">
        <v>27.445481863971075</v>
      </c>
      <c r="DP360" s="23" t="s">
        <v>849</v>
      </c>
      <c r="DQ360" s="57"/>
      <c r="DR360" s="57"/>
      <c r="DS360" s="57"/>
      <c r="DT360" s="23" t="s">
        <v>854</v>
      </c>
      <c r="DU360" s="57"/>
      <c r="DV360" s="23" t="s">
        <v>849</v>
      </c>
      <c r="DW360" s="23" t="s">
        <v>854</v>
      </c>
      <c r="DX360" s="57"/>
      <c r="DY360" s="23" t="s">
        <v>849</v>
      </c>
      <c r="DZ360" s="23" t="s">
        <v>854</v>
      </c>
      <c r="EA360" s="56"/>
      <c r="EB360" s="57"/>
      <c r="EC360" s="57"/>
      <c r="ED360" s="23"/>
      <c r="EE360" s="57"/>
      <c r="EF360" s="57"/>
      <c r="EG360" s="57"/>
      <c r="EH360" s="23">
        <v>533</v>
      </c>
      <c r="EI360" s="23"/>
      <c r="EJ360" s="23" t="s">
        <v>1182</v>
      </c>
      <c r="EK360" s="23"/>
    </row>
    <row r="361" spans="2:141" s="127" customFormat="1">
      <c r="B361" s="132" t="s">
        <v>1677</v>
      </c>
      <c r="C361" s="23" t="s">
        <v>1678</v>
      </c>
      <c r="D361" s="23" t="s">
        <v>155</v>
      </c>
      <c r="E361" s="23" t="s">
        <v>846</v>
      </c>
      <c r="F361" s="23" t="s">
        <v>847</v>
      </c>
      <c r="G361" s="23"/>
      <c r="H361" s="23" t="s">
        <v>848</v>
      </c>
      <c r="I361" s="58">
        <v>0</v>
      </c>
      <c r="J361" s="58">
        <v>0</v>
      </c>
      <c r="K361" s="58">
        <v>1</v>
      </c>
      <c r="L361" s="58">
        <v>0</v>
      </c>
      <c r="M361" s="176"/>
      <c r="N361" s="23" t="s">
        <v>849</v>
      </c>
      <c r="O361" s="23" t="s">
        <v>850</v>
      </c>
      <c r="P361" s="23" t="s">
        <v>863</v>
      </c>
      <c r="Q361" s="56">
        <v>46611</v>
      </c>
      <c r="R361" s="133">
        <v>47170</v>
      </c>
      <c r="S361" s="133">
        <v>47941</v>
      </c>
      <c r="T361" s="133" t="s">
        <v>848</v>
      </c>
      <c r="U361" s="133">
        <v>48026</v>
      </c>
      <c r="V361" s="133" t="s">
        <v>848</v>
      </c>
      <c r="W361" s="55">
        <v>72.483217901617493</v>
      </c>
      <c r="X361" s="55">
        <v>3.0981476202804155</v>
      </c>
      <c r="Y361" s="55">
        <v>2.1249663084389905</v>
      </c>
      <c r="Z361" s="55">
        <v>0.38965293371188786</v>
      </c>
      <c r="AA361" s="55">
        <v>3.1066950590980138</v>
      </c>
      <c r="AB361" s="55">
        <v>7.385108123416499</v>
      </c>
      <c r="AC361" s="55">
        <v>0.11848395306790385</v>
      </c>
      <c r="AD361" s="59">
        <f t="shared" si="30"/>
        <v>16.223053998013715</v>
      </c>
      <c r="AE361" s="55">
        <v>4.7807586954760755</v>
      </c>
      <c r="AF361" s="55"/>
      <c r="AG361" s="55"/>
      <c r="AH361" s="55"/>
      <c r="AI361" s="59">
        <f t="shared" si="31"/>
        <v>88.706271899631204</v>
      </c>
      <c r="AJ361" s="55">
        <v>4.7807586954760755</v>
      </c>
      <c r="AK361" s="55">
        <v>79.461973782443408</v>
      </c>
      <c r="AL361" s="55">
        <v>3.3964403361756395</v>
      </c>
      <c r="AM361" s="55">
        <v>2.37615136879438</v>
      </c>
      <c r="AN361" s="55">
        <v>0.44442673518145687</v>
      </c>
      <c r="AO361" s="55">
        <v>3.6142735940671642</v>
      </c>
      <c r="AP361" s="55">
        <v>8.7635370667166974</v>
      </c>
      <c r="AQ361" s="55">
        <v>0.14341093821686221</v>
      </c>
      <c r="AR361" s="59">
        <f t="shared" si="32"/>
        <v>18.738240039152203</v>
      </c>
      <c r="AS361" s="55">
        <v>5.7865480696252369</v>
      </c>
      <c r="AT361" s="55"/>
      <c r="AU361" s="55"/>
      <c r="AV361" s="55"/>
      <c r="AW361" s="59">
        <f t="shared" si="33"/>
        <v>98.200213821595611</v>
      </c>
      <c r="AX361" s="55"/>
      <c r="AY361" s="55"/>
      <c r="AZ361" s="55"/>
      <c r="BA361" s="55"/>
      <c r="BB361" s="55"/>
      <c r="BC361" s="55"/>
      <c r="BD361" s="55"/>
      <c r="BE361" s="55"/>
      <c r="BF361" s="59">
        <f t="shared" si="34"/>
        <v>0</v>
      </c>
      <c r="BG361" s="55"/>
      <c r="BH361" s="55"/>
      <c r="BI361" s="55"/>
      <c r="BJ361" s="55"/>
      <c r="BK361" s="59">
        <f t="shared" si="35"/>
        <v>0</v>
      </c>
      <c r="BL361" s="55"/>
      <c r="BM361" s="23" t="s">
        <v>852</v>
      </c>
      <c r="BN361" s="23" t="s">
        <v>174</v>
      </c>
      <c r="BO361" s="23" t="s">
        <v>569</v>
      </c>
      <c r="BP361" s="23" t="s">
        <v>386</v>
      </c>
      <c r="BQ361" s="23" t="s">
        <v>853</v>
      </c>
      <c r="BR361" s="23"/>
      <c r="BS361" s="57"/>
      <c r="BT361" s="135" t="s">
        <v>154</v>
      </c>
      <c r="BU361" s="58">
        <v>1</v>
      </c>
      <c r="BV361" s="57">
        <v>0</v>
      </c>
      <c r="BW361" s="57">
        <v>254</v>
      </c>
      <c r="BX361" s="57">
        <v>125</v>
      </c>
      <c r="BY361" s="57">
        <v>0</v>
      </c>
      <c r="BZ361" s="57">
        <v>0</v>
      </c>
      <c r="CA361" s="57">
        <v>0</v>
      </c>
      <c r="CB361" s="67">
        <v>379</v>
      </c>
      <c r="CC361" s="134"/>
      <c r="CD361" s="134"/>
      <c r="CE361" s="57"/>
      <c r="CF361" s="57"/>
      <c r="CG361" s="57"/>
      <c r="CH361" s="57"/>
      <c r="CI361" s="57"/>
      <c r="CJ361" s="57"/>
      <c r="CK361" s="67"/>
      <c r="CL361" s="23"/>
      <c r="CM361" s="23"/>
      <c r="CN361" s="23"/>
      <c r="CO361" s="23"/>
      <c r="CP361" s="23"/>
      <c r="CQ361" s="23"/>
      <c r="CR361" s="57"/>
      <c r="CS361" s="134"/>
      <c r="CT361" s="58"/>
      <c r="CU361" s="57"/>
      <c r="CV361" s="57"/>
      <c r="CW361" s="57"/>
      <c r="CX361" s="57"/>
      <c r="CY361" s="57"/>
      <c r="CZ361" s="57"/>
      <c r="DA361" s="67"/>
      <c r="DB361" s="23"/>
      <c r="DC361" s="23"/>
      <c r="DD361" s="57"/>
      <c r="DE361" s="57"/>
      <c r="DF361" s="57"/>
      <c r="DG361" s="57"/>
      <c r="DH361" s="57"/>
      <c r="DI361" s="57"/>
      <c r="DJ361" s="67"/>
      <c r="DK361" s="23" t="s">
        <v>849</v>
      </c>
      <c r="DL361" s="55">
        <v>0</v>
      </c>
      <c r="DM361" s="55">
        <v>72.483217901617493</v>
      </c>
      <c r="DN361" s="55">
        <v>16.223053998013715</v>
      </c>
      <c r="DO361" s="59">
        <v>88.706271899631204</v>
      </c>
      <c r="DP361" s="23" t="s">
        <v>849</v>
      </c>
      <c r="DQ361" s="57"/>
      <c r="DR361" s="57"/>
      <c r="DS361" s="57"/>
      <c r="DT361" s="23" t="s">
        <v>854</v>
      </c>
      <c r="DU361" s="57"/>
      <c r="DV361" s="23" t="s">
        <v>849</v>
      </c>
      <c r="DW361" s="23" t="s">
        <v>854</v>
      </c>
      <c r="DX361" s="57"/>
      <c r="DY361" s="23" t="s">
        <v>849</v>
      </c>
      <c r="DZ361" s="23" t="s">
        <v>854</v>
      </c>
      <c r="EA361" s="56"/>
      <c r="EB361" s="57"/>
      <c r="EC361" s="57"/>
      <c r="ED361" s="23"/>
      <c r="EE361" s="57"/>
      <c r="EF361" s="57"/>
      <c r="EG361" s="57"/>
      <c r="EH361" s="23">
        <v>532</v>
      </c>
      <c r="EI361" s="23"/>
      <c r="EJ361" s="23" t="s">
        <v>1182</v>
      </c>
      <c r="EK361" s="23"/>
    </row>
    <row r="362" spans="2:141" s="127" customFormat="1">
      <c r="B362" s="132" t="s">
        <v>1679</v>
      </c>
      <c r="C362" s="23" t="s">
        <v>1680</v>
      </c>
      <c r="D362" s="23" t="s">
        <v>193</v>
      </c>
      <c r="E362" s="23" t="s">
        <v>846</v>
      </c>
      <c r="F362" s="23" t="s">
        <v>847</v>
      </c>
      <c r="G362" s="23"/>
      <c r="H362" s="23" t="s">
        <v>848</v>
      </c>
      <c r="I362" s="58">
        <v>0</v>
      </c>
      <c r="J362" s="58">
        <v>0</v>
      </c>
      <c r="K362" s="58">
        <v>1</v>
      </c>
      <c r="L362" s="58">
        <v>0</v>
      </c>
      <c r="M362" s="176"/>
      <c r="N362" s="23" t="s">
        <v>849</v>
      </c>
      <c r="O362" s="23" t="s">
        <v>850</v>
      </c>
      <c r="P362" s="23" t="s">
        <v>851</v>
      </c>
      <c r="Q362" s="56" t="s">
        <v>848</v>
      </c>
      <c r="R362" s="133" t="s">
        <v>848</v>
      </c>
      <c r="S362" s="133" t="s">
        <v>848</v>
      </c>
      <c r="T362" s="133" t="s">
        <v>848</v>
      </c>
      <c r="U362" s="133" t="s">
        <v>848</v>
      </c>
      <c r="V362" s="133" t="s">
        <v>848</v>
      </c>
      <c r="W362" s="55">
        <v>0</v>
      </c>
      <c r="X362" s="55">
        <v>0.34853173938461546</v>
      </c>
      <c r="Y362" s="55">
        <v>0.36362097428157247</v>
      </c>
      <c r="Z362" s="55">
        <v>0.39261597467180365</v>
      </c>
      <c r="AA362" s="55">
        <v>0.42249857711479699</v>
      </c>
      <c r="AB362" s="55">
        <v>0.4503101081013452</v>
      </c>
      <c r="AC362" s="55">
        <v>0.47960097584249711</v>
      </c>
      <c r="AD362" s="59">
        <f t="shared" si="30"/>
        <v>2.4571783493966306</v>
      </c>
      <c r="AE362" s="55">
        <v>0</v>
      </c>
      <c r="AF362" s="55"/>
      <c r="AG362" s="55"/>
      <c r="AH362" s="55"/>
      <c r="AI362" s="59">
        <f t="shared" si="31"/>
        <v>2.4571783493966306</v>
      </c>
      <c r="AJ362" s="55">
        <v>0</v>
      </c>
      <c r="AK362" s="55">
        <v>0</v>
      </c>
      <c r="AL362" s="55">
        <v>0.38208871983195553</v>
      </c>
      <c r="AM362" s="55">
        <v>0.40660337640657285</v>
      </c>
      <c r="AN362" s="55">
        <v>0.44780629300354163</v>
      </c>
      <c r="AO362" s="55">
        <v>0.49152730530311878</v>
      </c>
      <c r="AP362" s="55">
        <v>0.534360399050962</v>
      </c>
      <c r="AQ362" s="55">
        <v>0.58050076938163042</v>
      </c>
      <c r="AR362" s="59">
        <f t="shared" si="32"/>
        <v>2.8428868629777808</v>
      </c>
      <c r="AS362" s="55">
        <v>0</v>
      </c>
      <c r="AT362" s="55"/>
      <c r="AU362" s="55"/>
      <c r="AV362" s="55"/>
      <c r="AW362" s="59">
        <f t="shared" si="33"/>
        <v>2.8428868629777808</v>
      </c>
      <c r="AX362" s="55"/>
      <c r="AY362" s="55"/>
      <c r="AZ362" s="55"/>
      <c r="BA362" s="55"/>
      <c r="BB362" s="55"/>
      <c r="BC362" s="55"/>
      <c r="BD362" s="55"/>
      <c r="BE362" s="55"/>
      <c r="BF362" s="59">
        <f t="shared" si="34"/>
        <v>0</v>
      </c>
      <c r="BG362" s="55"/>
      <c r="BH362" s="55"/>
      <c r="BI362" s="55"/>
      <c r="BJ362" s="55"/>
      <c r="BK362" s="59">
        <f t="shared" si="35"/>
        <v>0</v>
      </c>
      <c r="BL362" s="55"/>
      <c r="BM362" s="23" t="s">
        <v>852</v>
      </c>
      <c r="BN362" s="23" t="s">
        <v>1681</v>
      </c>
      <c r="BO362" s="23" t="s">
        <v>853</v>
      </c>
      <c r="BP362" s="23" t="s">
        <v>853</v>
      </c>
      <c r="BQ362" s="23" t="s">
        <v>311</v>
      </c>
      <c r="BR362" s="23"/>
      <c r="BS362" s="57"/>
      <c r="BT362" s="135" t="s">
        <v>23</v>
      </c>
      <c r="BU362" s="58">
        <v>1</v>
      </c>
      <c r="BV362" s="57">
        <v>1</v>
      </c>
      <c r="BW362" s="57">
        <v>0</v>
      </c>
      <c r="BX362" s="57">
        <v>0</v>
      </c>
      <c r="BY362" s="57">
        <v>0</v>
      </c>
      <c r="BZ362" s="57">
        <v>0</v>
      </c>
      <c r="CA362" s="57">
        <v>0</v>
      </c>
      <c r="CB362" s="67">
        <v>1</v>
      </c>
      <c r="CC362" s="134"/>
      <c r="CD362" s="134"/>
      <c r="CE362" s="57"/>
      <c r="CF362" s="57"/>
      <c r="CG362" s="57"/>
      <c r="CH362" s="57"/>
      <c r="CI362" s="57"/>
      <c r="CJ362" s="57"/>
      <c r="CK362" s="67"/>
      <c r="CL362" s="23"/>
      <c r="CM362" s="23"/>
      <c r="CN362" s="23"/>
      <c r="CO362" s="23"/>
      <c r="CP362" s="23"/>
      <c r="CQ362" s="23"/>
      <c r="CR362" s="57"/>
      <c r="CS362" s="134"/>
      <c r="CT362" s="58"/>
      <c r="CU362" s="57"/>
      <c r="CV362" s="57"/>
      <c r="CW362" s="57"/>
      <c r="CX362" s="57"/>
      <c r="CY362" s="57"/>
      <c r="CZ362" s="57"/>
      <c r="DA362" s="67"/>
      <c r="DB362" s="23"/>
      <c r="DC362" s="23"/>
      <c r="DD362" s="57"/>
      <c r="DE362" s="57"/>
      <c r="DF362" s="57"/>
      <c r="DG362" s="57"/>
      <c r="DH362" s="57"/>
      <c r="DI362" s="57"/>
      <c r="DJ362" s="67"/>
      <c r="DK362" s="23" t="s">
        <v>849</v>
      </c>
      <c r="DL362" s="55">
        <v>0</v>
      </c>
      <c r="DM362" s="55">
        <v>0</v>
      </c>
      <c r="DN362" s="55">
        <v>0</v>
      </c>
      <c r="DO362" s="59">
        <v>0</v>
      </c>
      <c r="DP362" s="23" t="s">
        <v>849</v>
      </c>
      <c r="DQ362" s="57"/>
      <c r="DR362" s="57"/>
      <c r="DS362" s="57"/>
      <c r="DT362" s="23" t="s">
        <v>854</v>
      </c>
      <c r="DU362" s="57"/>
      <c r="DV362" s="23" t="s">
        <v>849</v>
      </c>
      <c r="DW362" s="23" t="s">
        <v>854</v>
      </c>
      <c r="DX362" s="57"/>
      <c r="DY362" s="23" t="s">
        <v>849</v>
      </c>
      <c r="DZ362" s="23" t="s">
        <v>854</v>
      </c>
      <c r="EA362" s="56"/>
      <c r="EB362" s="57"/>
      <c r="EC362" s="57"/>
      <c r="ED362" s="23"/>
      <c r="EE362" s="57"/>
      <c r="EF362" s="57"/>
      <c r="EG362" s="57"/>
      <c r="EH362" s="23">
        <v>901</v>
      </c>
      <c r="EI362" s="23"/>
      <c r="EJ362" s="23" t="s">
        <v>891</v>
      </c>
      <c r="EK362" s="23"/>
    </row>
    <row r="363" spans="2:141" s="127" customFormat="1" ht="29.1">
      <c r="B363" s="132" t="s">
        <v>1682</v>
      </c>
      <c r="C363" s="23" t="s">
        <v>1683</v>
      </c>
      <c r="D363" s="23" t="s">
        <v>155</v>
      </c>
      <c r="E363" s="23" t="s">
        <v>846</v>
      </c>
      <c r="F363" s="23" t="s">
        <v>847</v>
      </c>
      <c r="G363" s="23"/>
      <c r="H363" s="23" t="s">
        <v>848</v>
      </c>
      <c r="I363" s="58">
        <v>0</v>
      </c>
      <c r="J363" s="58">
        <v>0</v>
      </c>
      <c r="K363" s="58">
        <v>1</v>
      </c>
      <c r="L363" s="58">
        <v>0</v>
      </c>
      <c r="M363" s="176"/>
      <c r="N363" s="23" t="s">
        <v>849</v>
      </c>
      <c r="O363" s="23" t="s">
        <v>850</v>
      </c>
      <c r="P363" s="23" t="s">
        <v>851</v>
      </c>
      <c r="Q363" s="56" t="s">
        <v>848</v>
      </c>
      <c r="R363" s="133" t="s">
        <v>848</v>
      </c>
      <c r="S363" s="133" t="s">
        <v>848</v>
      </c>
      <c r="T363" s="133" t="s">
        <v>848</v>
      </c>
      <c r="U363" s="133" t="s">
        <v>848</v>
      </c>
      <c r="V363" s="133" t="s">
        <v>848</v>
      </c>
      <c r="W363" s="55">
        <v>0</v>
      </c>
      <c r="X363" s="55">
        <v>3.7596390986002544E-2</v>
      </c>
      <c r="Y363" s="55">
        <v>-6.3696727623084461</v>
      </c>
      <c r="Z363" s="55">
        <v>-13.02053395777417</v>
      </c>
      <c r="AA363" s="55">
        <v>-7.4010518344804419</v>
      </c>
      <c r="AB363" s="55">
        <v>-7.8882359188229909</v>
      </c>
      <c r="AC363" s="55">
        <v>-8.4013340502050369</v>
      </c>
      <c r="AD363" s="59">
        <f t="shared" si="30"/>
        <v>-43.043232132605084</v>
      </c>
      <c r="AE363" s="55">
        <v>0</v>
      </c>
      <c r="AF363" s="55"/>
      <c r="AG363" s="55"/>
      <c r="AH363" s="55"/>
      <c r="AI363" s="59">
        <f t="shared" si="31"/>
        <v>-43.043232132605084</v>
      </c>
      <c r="AJ363" s="55">
        <v>0</v>
      </c>
      <c r="AK363" s="55">
        <v>0</v>
      </c>
      <c r="AL363" s="55">
        <v>4.1216208680182762E-2</v>
      </c>
      <c r="AM363" s="55">
        <v>-7.1226101763702578</v>
      </c>
      <c r="AN363" s="55">
        <v>-14.850840059250201</v>
      </c>
      <c r="AO363" s="55">
        <v>-8.6102516355278631</v>
      </c>
      <c r="AP363" s="55">
        <v>-9.3605735637667191</v>
      </c>
      <c r="AQ363" s="55">
        <v>-10.168830185153196</v>
      </c>
      <c r="AR363" s="59">
        <f t="shared" si="32"/>
        <v>-50.071889411388057</v>
      </c>
      <c r="AS363" s="55">
        <v>0</v>
      </c>
      <c r="AT363" s="55"/>
      <c r="AU363" s="55"/>
      <c r="AV363" s="55"/>
      <c r="AW363" s="59">
        <f t="shared" si="33"/>
        <v>-50.071889411388057</v>
      </c>
      <c r="AX363" s="55"/>
      <c r="AY363" s="55"/>
      <c r="AZ363" s="55"/>
      <c r="BA363" s="55"/>
      <c r="BB363" s="55"/>
      <c r="BC363" s="55"/>
      <c r="BD363" s="55"/>
      <c r="BE363" s="55"/>
      <c r="BF363" s="59">
        <f t="shared" si="34"/>
        <v>0</v>
      </c>
      <c r="BG363" s="55"/>
      <c r="BH363" s="55"/>
      <c r="BI363" s="55"/>
      <c r="BJ363" s="55"/>
      <c r="BK363" s="59">
        <f t="shared" si="35"/>
        <v>0</v>
      </c>
      <c r="BL363" s="55"/>
      <c r="BM363" s="23" t="s">
        <v>852</v>
      </c>
      <c r="BN363" s="23" t="s">
        <v>214</v>
      </c>
      <c r="BO363" s="23" t="s">
        <v>853</v>
      </c>
      <c r="BP363" s="23" t="s">
        <v>853</v>
      </c>
      <c r="BQ363" s="23" t="s">
        <v>311</v>
      </c>
      <c r="BR363" s="23"/>
      <c r="BS363" s="57"/>
      <c r="BT363" s="135" t="s">
        <v>212</v>
      </c>
      <c r="BU363" s="58">
        <v>1</v>
      </c>
      <c r="BV363" s="57">
        <v>0</v>
      </c>
      <c r="BW363" s="57">
        <v>0</v>
      </c>
      <c r="BX363" s="57">
        <v>0</v>
      </c>
      <c r="BY363" s="57">
        <v>0</v>
      </c>
      <c r="BZ363" s="57">
        <v>0</v>
      </c>
      <c r="CA363" s="57">
        <v>0</v>
      </c>
      <c r="CB363" s="67">
        <v>0</v>
      </c>
      <c r="CC363" s="134"/>
      <c r="CD363" s="134"/>
      <c r="CE363" s="57"/>
      <c r="CF363" s="57"/>
      <c r="CG363" s="57"/>
      <c r="CH363" s="57"/>
      <c r="CI363" s="57"/>
      <c r="CJ363" s="57"/>
      <c r="CK363" s="67"/>
      <c r="CL363" s="23"/>
      <c r="CM363" s="23"/>
      <c r="CN363" s="23"/>
      <c r="CO363" s="23"/>
      <c r="CP363" s="23"/>
      <c r="CQ363" s="23"/>
      <c r="CR363" s="57"/>
      <c r="CS363" s="134"/>
      <c r="CT363" s="58"/>
      <c r="CU363" s="57"/>
      <c r="CV363" s="57"/>
      <c r="CW363" s="57"/>
      <c r="CX363" s="57"/>
      <c r="CY363" s="57"/>
      <c r="CZ363" s="57"/>
      <c r="DA363" s="67"/>
      <c r="DB363" s="23"/>
      <c r="DC363" s="23"/>
      <c r="DD363" s="57"/>
      <c r="DE363" s="57"/>
      <c r="DF363" s="57"/>
      <c r="DG363" s="57"/>
      <c r="DH363" s="57"/>
      <c r="DI363" s="57"/>
      <c r="DJ363" s="67"/>
      <c r="DK363" s="23" t="s">
        <v>849</v>
      </c>
      <c r="DL363" s="55">
        <v>0</v>
      </c>
      <c r="DM363" s="55">
        <v>0</v>
      </c>
      <c r="DN363" s="55">
        <v>0</v>
      </c>
      <c r="DO363" s="59">
        <v>0</v>
      </c>
      <c r="DP363" s="23" t="s">
        <v>849</v>
      </c>
      <c r="DQ363" s="57"/>
      <c r="DR363" s="57"/>
      <c r="DS363" s="57"/>
      <c r="DT363" s="23" t="s">
        <v>854</v>
      </c>
      <c r="DU363" s="57"/>
      <c r="DV363" s="23" t="s">
        <v>849</v>
      </c>
      <c r="DW363" s="23" t="s">
        <v>854</v>
      </c>
      <c r="DX363" s="57"/>
      <c r="DY363" s="23" t="s">
        <v>858</v>
      </c>
      <c r="DZ363" s="23" t="s">
        <v>854</v>
      </c>
      <c r="EA363" s="56"/>
      <c r="EB363" s="57"/>
      <c r="EC363" s="57"/>
      <c r="ED363" s="23"/>
      <c r="EE363" s="57"/>
      <c r="EF363" s="57"/>
      <c r="EG363" s="57"/>
      <c r="EH363" s="23">
        <v>3281</v>
      </c>
      <c r="EI363" s="23"/>
      <c r="EJ363" s="23" t="s">
        <v>868</v>
      </c>
      <c r="EK363" s="23"/>
    </row>
    <row r="364" spans="2:141" s="127" customFormat="1">
      <c r="B364" s="132" t="s">
        <v>1684</v>
      </c>
      <c r="C364" s="23" t="s">
        <v>1685</v>
      </c>
      <c r="D364" s="23" t="s">
        <v>193</v>
      </c>
      <c r="E364" s="23" t="s">
        <v>846</v>
      </c>
      <c r="F364" s="23" t="s">
        <v>847</v>
      </c>
      <c r="G364" s="23"/>
      <c r="H364" s="23" t="s">
        <v>848</v>
      </c>
      <c r="I364" s="58">
        <v>0</v>
      </c>
      <c r="J364" s="58">
        <v>0</v>
      </c>
      <c r="K364" s="58">
        <v>1</v>
      </c>
      <c r="L364" s="58">
        <v>0</v>
      </c>
      <c r="M364" s="176"/>
      <c r="N364" s="23" t="s">
        <v>849</v>
      </c>
      <c r="O364" s="23" t="s">
        <v>850</v>
      </c>
      <c r="P364" s="23" t="s">
        <v>851</v>
      </c>
      <c r="Q364" s="56" t="s">
        <v>848</v>
      </c>
      <c r="R364" s="133" t="s">
        <v>848</v>
      </c>
      <c r="S364" s="133" t="s">
        <v>848</v>
      </c>
      <c r="T364" s="133" t="s">
        <v>848</v>
      </c>
      <c r="U364" s="133" t="s">
        <v>848</v>
      </c>
      <c r="V364" s="133" t="s">
        <v>848</v>
      </c>
      <c r="W364" s="55">
        <v>0</v>
      </c>
      <c r="X364" s="55">
        <v>6.5000000000000002E-2</v>
      </c>
      <c r="Y364" s="55">
        <v>6.8000000000000005E-2</v>
      </c>
      <c r="Z364" s="55">
        <v>7.2999999999999995E-2</v>
      </c>
      <c r="AA364" s="55">
        <v>7.9000000000000001E-2</v>
      </c>
      <c r="AB364" s="55">
        <v>8.4000000000000005E-2</v>
      </c>
      <c r="AC364" s="55">
        <v>8.8999999999999996E-2</v>
      </c>
      <c r="AD364" s="59">
        <f t="shared" si="30"/>
        <v>0.45800000000000007</v>
      </c>
      <c r="AE364" s="55">
        <v>0</v>
      </c>
      <c r="AF364" s="55"/>
      <c r="AG364" s="55"/>
      <c r="AH364" s="55"/>
      <c r="AI364" s="59">
        <f t="shared" si="31"/>
        <v>0.45800000000000007</v>
      </c>
      <c r="AJ364" s="55">
        <v>0</v>
      </c>
      <c r="AK364" s="55">
        <v>0</v>
      </c>
      <c r="AL364" s="55">
        <v>7.0999999999999994E-2</v>
      </c>
      <c r="AM364" s="55">
        <v>-1.8879999999999999</v>
      </c>
      <c r="AN364" s="55">
        <v>-2.08</v>
      </c>
      <c r="AO364" s="55">
        <v>-2.2829999999999999</v>
      </c>
      <c r="AP364" s="55">
        <v>-2.4820000000000002</v>
      </c>
      <c r="AQ364" s="55">
        <v>-2.6960000000000002</v>
      </c>
      <c r="AR364" s="59">
        <f t="shared" si="32"/>
        <v>-11.357999999999999</v>
      </c>
      <c r="AS364" s="55">
        <v>0</v>
      </c>
      <c r="AT364" s="55"/>
      <c r="AU364" s="55"/>
      <c r="AV364" s="55"/>
      <c r="AW364" s="59">
        <f t="shared" si="33"/>
        <v>-11.357999999999999</v>
      </c>
      <c r="AX364" s="55"/>
      <c r="AY364" s="55"/>
      <c r="AZ364" s="55"/>
      <c r="BA364" s="55"/>
      <c r="BB364" s="55"/>
      <c r="BC364" s="55"/>
      <c r="BD364" s="55"/>
      <c r="BE364" s="55"/>
      <c r="BF364" s="59">
        <f t="shared" si="34"/>
        <v>0</v>
      </c>
      <c r="BG364" s="55"/>
      <c r="BH364" s="55"/>
      <c r="BI364" s="55"/>
      <c r="BJ364" s="55"/>
      <c r="BK364" s="59">
        <f t="shared" si="35"/>
        <v>0</v>
      </c>
      <c r="BL364" s="55"/>
      <c r="BM364" s="23" t="s">
        <v>852</v>
      </c>
      <c r="BN364" s="23" t="s">
        <v>204</v>
      </c>
      <c r="BO364" s="23" t="s">
        <v>853</v>
      </c>
      <c r="BP364" s="23" t="s">
        <v>853</v>
      </c>
      <c r="BQ364" s="23" t="s">
        <v>853</v>
      </c>
      <c r="BR364" s="23"/>
      <c r="BS364" s="57"/>
      <c r="BT364" s="135" t="s">
        <v>192</v>
      </c>
      <c r="BU364" s="58">
        <v>1</v>
      </c>
      <c r="BV364" s="57">
        <v>0</v>
      </c>
      <c r="BW364" s="57">
        <v>0</v>
      </c>
      <c r="BX364" s="57">
        <v>0</v>
      </c>
      <c r="BY364" s="57">
        <v>0</v>
      </c>
      <c r="BZ364" s="57">
        <v>0</v>
      </c>
      <c r="CA364" s="57">
        <v>0</v>
      </c>
      <c r="CB364" s="67">
        <v>0</v>
      </c>
      <c r="CC364" s="134"/>
      <c r="CD364" s="134"/>
      <c r="CE364" s="57"/>
      <c r="CF364" s="57"/>
      <c r="CG364" s="57"/>
      <c r="CH364" s="57"/>
      <c r="CI364" s="57"/>
      <c r="CJ364" s="57"/>
      <c r="CK364" s="67"/>
      <c r="CL364" s="23"/>
      <c r="CM364" s="23"/>
      <c r="CN364" s="23"/>
      <c r="CO364" s="23"/>
      <c r="CP364" s="23"/>
      <c r="CQ364" s="23"/>
      <c r="CR364" s="57"/>
      <c r="CS364" s="134"/>
      <c r="CT364" s="58"/>
      <c r="CU364" s="57"/>
      <c r="CV364" s="57"/>
      <c r="CW364" s="57"/>
      <c r="CX364" s="57"/>
      <c r="CY364" s="57"/>
      <c r="CZ364" s="57"/>
      <c r="DA364" s="67"/>
      <c r="DB364" s="23"/>
      <c r="DC364" s="23"/>
      <c r="DD364" s="57"/>
      <c r="DE364" s="57"/>
      <c r="DF364" s="57"/>
      <c r="DG364" s="57"/>
      <c r="DH364" s="57"/>
      <c r="DI364" s="57"/>
      <c r="DJ364" s="67"/>
      <c r="DK364" s="23" t="s">
        <v>849</v>
      </c>
      <c r="DL364" s="55">
        <v>0</v>
      </c>
      <c r="DM364" s="55">
        <v>0</v>
      </c>
      <c r="DN364" s="55">
        <v>0</v>
      </c>
      <c r="DO364" s="59">
        <v>0</v>
      </c>
      <c r="DP364" s="23" t="s">
        <v>849</v>
      </c>
      <c r="DQ364" s="57"/>
      <c r="DR364" s="57"/>
      <c r="DS364" s="57"/>
      <c r="DT364" s="23" t="s">
        <v>854</v>
      </c>
      <c r="DU364" s="57"/>
      <c r="DV364" s="23" t="s">
        <v>849</v>
      </c>
      <c r="DW364" s="23" t="s">
        <v>854</v>
      </c>
      <c r="DX364" s="57"/>
      <c r="DY364" s="23" t="s">
        <v>849</v>
      </c>
      <c r="DZ364" s="23" t="s">
        <v>854</v>
      </c>
      <c r="EA364" s="56"/>
      <c r="EB364" s="57"/>
      <c r="EC364" s="57"/>
      <c r="ED364" s="23"/>
      <c r="EE364" s="57"/>
      <c r="EF364" s="57"/>
      <c r="EG364" s="57"/>
      <c r="EH364" s="23">
        <v>2254</v>
      </c>
      <c r="EI364" s="23"/>
      <c r="EJ364" s="23" t="s">
        <v>1174</v>
      </c>
      <c r="EK364" s="23"/>
    </row>
    <row r="365" spans="2:141" s="127" customFormat="1">
      <c r="B365" s="132" t="s">
        <v>1686</v>
      </c>
      <c r="C365" s="23" t="s">
        <v>1687</v>
      </c>
      <c r="D365" s="23" t="s">
        <v>159</v>
      </c>
      <c r="E365" s="23" t="s">
        <v>846</v>
      </c>
      <c r="F365" s="23" t="s">
        <v>847</v>
      </c>
      <c r="G365" s="23"/>
      <c r="H365" s="23" t="s">
        <v>848</v>
      </c>
      <c r="I365" s="58">
        <v>0</v>
      </c>
      <c r="J365" s="58">
        <v>0</v>
      </c>
      <c r="K365" s="58">
        <v>1</v>
      </c>
      <c r="L365" s="58">
        <v>0</v>
      </c>
      <c r="M365" s="176"/>
      <c r="N365" s="23" t="s">
        <v>849</v>
      </c>
      <c r="O365" s="23" t="s">
        <v>850</v>
      </c>
      <c r="P365" s="23" t="s">
        <v>863</v>
      </c>
      <c r="Q365" s="56">
        <v>45931</v>
      </c>
      <c r="R365" s="133">
        <v>45982</v>
      </c>
      <c r="S365" s="133">
        <v>46605</v>
      </c>
      <c r="T365" s="133" t="s">
        <v>848</v>
      </c>
      <c r="U365" s="133">
        <v>46675</v>
      </c>
      <c r="V365" s="133" t="s">
        <v>848</v>
      </c>
      <c r="W365" s="55">
        <v>3.818753093417651</v>
      </c>
      <c r="X365" s="55">
        <v>0.42819987496169615</v>
      </c>
      <c r="Y365" s="55">
        <v>3.4726549715447664E-3</v>
      </c>
      <c r="Z365" s="55">
        <v>2.7698203852961302E-3</v>
      </c>
      <c r="AA365" s="55">
        <v>6.1288121836258476E-4</v>
      </c>
      <c r="AB365" s="55">
        <v>0</v>
      </c>
      <c r="AC365" s="55">
        <v>0</v>
      </c>
      <c r="AD365" s="59">
        <f t="shared" si="30"/>
        <v>0.43505523153689957</v>
      </c>
      <c r="AE365" s="55">
        <v>0</v>
      </c>
      <c r="AF365" s="55"/>
      <c r="AG365" s="55"/>
      <c r="AH365" s="55"/>
      <c r="AI365" s="59">
        <f t="shared" si="31"/>
        <v>4.2538083249545506</v>
      </c>
      <c r="AJ365" s="55">
        <v>0</v>
      </c>
      <c r="AK365" s="55">
        <v>4.1864264167003338</v>
      </c>
      <c r="AL365" s="55">
        <v>0.4694273822670964</v>
      </c>
      <c r="AM365" s="55">
        <v>3.8831457379897628E-3</v>
      </c>
      <c r="AN365" s="55">
        <v>3.1591760881913471E-3</v>
      </c>
      <c r="AO365" s="55">
        <v>7.130150728313616E-4</v>
      </c>
      <c r="AP365" s="55">
        <v>0</v>
      </c>
      <c r="AQ365" s="55">
        <v>0</v>
      </c>
      <c r="AR365" s="59">
        <f t="shared" si="32"/>
        <v>0.47718271916610883</v>
      </c>
      <c r="AS365" s="55">
        <v>0</v>
      </c>
      <c r="AT365" s="55"/>
      <c r="AU365" s="55"/>
      <c r="AV365" s="55"/>
      <c r="AW365" s="59">
        <f t="shared" si="33"/>
        <v>4.6636091358664427</v>
      </c>
      <c r="AX365" s="55"/>
      <c r="AY365" s="55"/>
      <c r="AZ365" s="55"/>
      <c r="BA365" s="55"/>
      <c r="BB365" s="55"/>
      <c r="BC365" s="55"/>
      <c r="BD365" s="55"/>
      <c r="BE365" s="55"/>
      <c r="BF365" s="59">
        <f t="shared" si="34"/>
        <v>0</v>
      </c>
      <c r="BG365" s="55"/>
      <c r="BH365" s="55"/>
      <c r="BI365" s="55"/>
      <c r="BJ365" s="55"/>
      <c r="BK365" s="59">
        <f t="shared" si="35"/>
        <v>0</v>
      </c>
      <c r="BL365" s="55"/>
      <c r="BM365" s="23" t="s">
        <v>852</v>
      </c>
      <c r="BN365" s="23" t="s">
        <v>1688</v>
      </c>
      <c r="BO365" s="23" t="s">
        <v>853</v>
      </c>
      <c r="BP365" s="23" t="s">
        <v>853</v>
      </c>
      <c r="BQ365" s="23" t="s">
        <v>853</v>
      </c>
      <c r="BR365" s="23"/>
      <c r="BS365" s="57"/>
      <c r="BT365" s="135" t="s">
        <v>23</v>
      </c>
      <c r="BU365" s="58">
        <v>1</v>
      </c>
      <c r="BV365" s="57">
        <v>1270</v>
      </c>
      <c r="BW365" s="57">
        <v>0</v>
      </c>
      <c r="BX365" s="57">
        <v>0</v>
      </c>
      <c r="BY365" s="57">
        <v>52</v>
      </c>
      <c r="BZ365" s="57">
        <v>10</v>
      </c>
      <c r="CA365" s="57">
        <v>0</v>
      </c>
      <c r="CB365" s="67">
        <v>1332</v>
      </c>
      <c r="CC365" s="134"/>
      <c r="CD365" s="134"/>
      <c r="CE365" s="57"/>
      <c r="CF365" s="57"/>
      <c r="CG365" s="57"/>
      <c r="CH365" s="57"/>
      <c r="CI365" s="57"/>
      <c r="CJ365" s="57"/>
      <c r="CK365" s="67"/>
      <c r="CL365" s="23"/>
      <c r="CM365" s="23"/>
      <c r="CN365" s="23"/>
      <c r="CO365" s="23"/>
      <c r="CP365" s="23"/>
      <c r="CQ365" s="23"/>
      <c r="CR365" s="57"/>
      <c r="CS365" s="134"/>
      <c r="CT365" s="58"/>
      <c r="CU365" s="57"/>
      <c r="CV365" s="57"/>
      <c r="CW365" s="57"/>
      <c r="CX365" s="57"/>
      <c r="CY365" s="57"/>
      <c r="CZ365" s="57"/>
      <c r="DA365" s="67"/>
      <c r="DB365" s="23"/>
      <c r="DC365" s="23"/>
      <c r="DD365" s="57"/>
      <c r="DE365" s="57"/>
      <c r="DF365" s="57"/>
      <c r="DG365" s="57"/>
      <c r="DH365" s="57"/>
      <c r="DI365" s="57"/>
      <c r="DJ365" s="67"/>
      <c r="DK365" s="23" t="s">
        <v>849</v>
      </c>
      <c r="DL365" s="55">
        <v>0</v>
      </c>
      <c r="DM365" s="55">
        <v>3.818753093417651</v>
      </c>
      <c r="DN365" s="55">
        <v>0.43505523153689957</v>
      </c>
      <c r="DO365" s="59">
        <v>4.2538083249545506</v>
      </c>
      <c r="DP365" s="23" t="s">
        <v>849</v>
      </c>
      <c r="DQ365" s="57"/>
      <c r="DR365" s="57"/>
      <c r="DS365" s="57"/>
      <c r="DT365" s="23" t="s">
        <v>854</v>
      </c>
      <c r="DU365" s="57"/>
      <c r="DV365" s="23" t="s">
        <v>849</v>
      </c>
      <c r="DW365" s="23" t="s">
        <v>854</v>
      </c>
      <c r="DX365" s="57"/>
      <c r="DY365" s="23" t="s">
        <v>849</v>
      </c>
      <c r="DZ365" s="23" t="s">
        <v>854</v>
      </c>
      <c r="EA365" s="56"/>
      <c r="EB365" s="57"/>
      <c r="EC365" s="57"/>
      <c r="ED365" s="23"/>
      <c r="EE365" s="57"/>
      <c r="EF365" s="57"/>
      <c r="EG365" s="57"/>
      <c r="EH365" s="23">
        <v>2255</v>
      </c>
      <c r="EI365" s="23"/>
      <c r="EJ365" s="23" t="s">
        <v>1689</v>
      </c>
      <c r="EK365" s="23"/>
    </row>
    <row r="366" spans="2:141" s="127" customFormat="1">
      <c r="B366" s="132" t="s">
        <v>1690</v>
      </c>
      <c r="C366" s="23" t="s">
        <v>1691</v>
      </c>
      <c r="D366" s="23" t="s">
        <v>159</v>
      </c>
      <c r="E366" s="23" t="s">
        <v>846</v>
      </c>
      <c r="F366" s="23" t="s">
        <v>847</v>
      </c>
      <c r="G366" s="23"/>
      <c r="H366" s="23" t="s">
        <v>848</v>
      </c>
      <c r="I366" s="58">
        <v>0</v>
      </c>
      <c r="J366" s="58">
        <v>0</v>
      </c>
      <c r="K366" s="58">
        <v>1</v>
      </c>
      <c r="L366" s="58">
        <v>0</v>
      </c>
      <c r="M366" s="176"/>
      <c r="N366" s="23" t="s">
        <v>849</v>
      </c>
      <c r="O366" s="23" t="s">
        <v>850</v>
      </c>
      <c r="P366" s="23" t="s">
        <v>851</v>
      </c>
      <c r="Q366" s="56" t="s">
        <v>848</v>
      </c>
      <c r="R366" s="133" t="s">
        <v>848</v>
      </c>
      <c r="S366" s="133" t="s">
        <v>848</v>
      </c>
      <c r="T366" s="133" t="s">
        <v>848</v>
      </c>
      <c r="U366" s="133" t="s">
        <v>848</v>
      </c>
      <c r="V366" s="133" t="s">
        <v>848</v>
      </c>
      <c r="W366" s="55">
        <v>0</v>
      </c>
      <c r="X366" s="55">
        <v>0</v>
      </c>
      <c r="Y366" s="55">
        <v>0</v>
      </c>
      <c r="Z366" s="55">
        <v>7.3185644259227738</v>
      </c>
      <c r="AA366" s="55">
        <v>14.637128851845548</v>
      </c>
      <c r="AB366" s="55">
        <v>21.955693277768322</v>
      </c>
      <c r="AC366" s="55">
        <v>29.274257703691095</v>
      </c>
      <c r="AD366" s="59">
        <f t="shared" si="30"/>
        <v>73.185644259227743</v>
      </c>
      <c r="AE366" s="55">
        <v>0</v>
      </c>
      <c r="AF366" s="55"/>
      <c r="AG366" s="55"/>
      <c r="AH366" s="55"/>
      <c r="AI366" s="59">
        <f t="shared" si="31"/>
        <v>73.185644259227743</v>
      </c>
      <c r="AJ366" s="55">
        <v>0</v>
      </c>
      <c r="AK366" s="55">
        <v>0</v>
      </c>
      <c r="AL366" s="55">
        <v>0</v>
      </c>
      <c r="AM366" s="55">
        <v>0</v>
      </c>
      <c r="AN366" s="55">
        <v>8.3473404474171922</v>
      </c>
      <c r="AO366" s="55">
        <v>17.028574512731073</v>
      </c>
      <c r="AP366" s="55">
        <v>26.053719004478541</v>
      </c>
      <c r="AQ366" s="55">
        <v>35.433057846090811</v>
      </c>
      <c r="AR366" s="59">
        <f t="shared" si="32"/>
        <v>86.862691810717621</v>
      </c>
      <c r="AS366" s="55">
        <v>0</v>
      </c>
      <c r="AT366" s="55"/>
      <c r="AU366" s="55"/>
      <c r="AV366" s="55"/>
      <c r="AW366" s="59">
        <f t="shared" si="33"/>
        <v>86.862691810717621</v>
      </c>
      <c r="AX366" s="55"/>
      <c r="AY366" s="55"/>
      <c r="AZ366" s="55"/>
      <c r="BA366" s="55"/>
      <c r="BB366" s="55"/>
      <c r="BC366" s="55"/>
      <c r="BD366" s="55"/>
      <c r="BE366" s="55"/>
      <c r="BF366" s="59">
        <f t="shared" si="34"/>
        <v>0</v>
      </c>
      <c r="BG366" s="55"/>
      <c r="BH366" s="55"/>
      <c r="BI366" s="55"/>
      <c r="BJ366" s="55"/>
      <c r="BK366" s="59">
        <f t="shared" si="35"/>
        <v>0</v>
      </c>
      <c r="BL366" s="55"/>
      <c r="BM366" s="23" t="s">
        <v>852</v>
      </c>
      <c r="BN366" s="23" t="s">
        <v>911</v>
      </c>
      <c r="BO366" s="23" t="s">
        <v>853</v>
      </c>
      <c r="BP366" s="23" t="s">
        <v>853</v>
      </c>
      <c r="BQ366" s="23" t="s">
        <v>853</v>
      </c>
      <c r="BR366" s="23"/>
      <c r="BS366" s="57"/>
      <c r="BT366" s="135" t="s">
        <v>23</v>
      </c>
      <c r="BU366" s="58">
        <v>1</v>
      </c>
      <c r="BV366" s="57">
        <v>0</v>
      </c>
      <c r="BW366" s="57">
        <v>0</v>
      </c>
      <c r="BX366" s="57">
        <v>0</v>
      </c>
      <c r="BY366" s="57">
        <v>26</v>
      </c>
      <c r="BZ366" s="57">
        <v>26</v>
      </c>
      <c r="CA366" s="57">
        <v>66</v>
      </c>
      <c r="CB366" s="67">
        <v>118</v>
      </c>
      <c r="CC366" s="134"/>
      <c r="CD366" s="134"/>
      <c r="CE366" s="57"/>
      <c r="CF366" s="57"/>
      <c r="CG366" s="57"/>
      <c r="CH366" s="57"/>
      <c r="CI366" s="57"/>
      <c r="CJ366" s="57"/>
      <c r="CK366" s="67"/>
      <c r="CL366" s="23"/>
      <c r="CM366" s="23"/>
      <c r="CN366" s="23"/>
      <c r="CO366" s="23"/>
      <c r="CP366" s="23"/>
      <c r="CQ366" s="23"/>
      <c r="CR366" s="57"/>
      <c r="CS366" s="134"/>
      <c r="CT366" s="58"/>
      <c r="CU366" s="57"/>
      <c r="CV366" s="57"/>
      <c r="CW366" s="57"/>
      <c r="CX366" s="57"/>
      <c r="CY366" s="57"/>
      <c r="CZ366" s="57"/>
      <c r="DA366" s="67"/>
      <c r="DB366" s="23"/>
      <c r="DC366" s="23"/>
      <c r="DD366" s="57"/>
      <c r="DE366" s="57"/>
      <c r="DF366" s="57"/>
      <c r="DG366" s="57"/>
      <c r="DH366" s="57"/>
      <c r="DI366" s="57"/>
      <c r="DJ366" s="67"/>
      <c r="DK366" s="23" t="s">
        <v>849</v>
      </c>
      <c r="DL366" s="55">
        <v>0</v>
      </c>
      <c r="DM366" s="55">
        <v>0</v>
      </c>
      <c r="DN366" s="55">
        <v>0</v>
      </c>
      <c r="DO366" s="59">
        <v>0</v>
      </c>
      <c r="DP366" s="23" t="s">
        <v>849</v>
      </c>
      <c r="DQ366" s="57"/>
      <c r="DR366" s="57"/>
      <c r="DS366" s="57"/>
      <c r="DT366" s="23" t="s">
        <v>854</v>
      </c>
      <c r="DU366" s="57"/>
      <c r="DV366" s="23" t="s">
        <v>849</v>
      </c>
      <c r="DW366" s="23" t="s">
        <v>854</v>
      </c>
      <c r="DX366" s="57"/>
      <c r="DY366" s="23" t="s">
        <v>849</v>
      </c>
      <c r="DZ366" s="23" t="s">
        <v>854</v>
      </c>
      <c r="EA366" s="56"/>
      <c r="EB366" s="57"/>
      <c r="EC366" s="57"/>
      <c r="ED366" s="23"/>
      <c r="EE366" s="57"/>
      <c r="EF366" s="57"/>
      <c r="EG366" s="57"/>
      <c r="EH366" s="23">
        <v>837</v>
      </c>
      <c r="EI366" s="23"/>
      <c r="EJ366" s="23" t="s">
        <v>912</v>
      </c>
      <c r="EK366" s="23"/>
    </row>
    <row r="367" spans="2:141" s="127" customFormat="1">
      <c r="B367" s="132" t="s">
        <v>1692</v>
      </c>
      <c r="C367" s="23" t="s">
        <v>1693</v>
      </c>
      <c r="D367" s="23" t="s">
        <v>159</v>
      </c>
      <c r="E367" s="23" t="s">
        <v>846</v>
      </c>
      <c r="F367" s="23" t="s">
        <v>847</v>
      </c>
      <c r="G367" s="23"/>
      <c r="H367" s="23" t="s">
        <v>848</v>
      </c>
      <c r="I367" s="58">
        <v>0</v>
      </c>
      <c r="J367" s="58">
        <v>0</v>
      </c>
      <c r="K367" s="58">
        <v>1</v>
      </c>
      <c r="L367" s="58">
        <v>0</v>
      </c>
      <c r="M367" s="176"/>
      <c r="N367" s="23" t="s">
        <v>849</v>
      </c>
      <c r="O367" s="23" t="s">
        <v>850</v>
      </c>
      <c r="P367" s="23" t="s">
        <v>851</v>
      </c>
      <c r="Q367" s="56">
        <v>46891</v>
      </c>
      <c r="R367" s="133">
        <v>46980</v>
      </c>
      <c r="S367" s="133">
        <v>47413</v>
      </c>
      <c r="T367" s="133" t="s">
        <v>848</v>
      </c>
      <c r="U367" s="133">
        <v>47511</v>
      </c>
      <c r="V367" s="133" t="s">
        <v>848</v>
      </c>
      <c r="W367" s="55">
        <v>0.5025443636107978</v>
      </c>
      <c r="X367" s="55">
        <v>0</v>
      </c>
      <c r="Y367" s="55">
        <v>0</v>
      </c>
      <c r="Z367" s="55">
        <v>0.83220467086437722</v>
      </c>
      <c r="AA367" s="55">
        <v>1.6644093417287544</v>
      </c>
      <c r="AB367" s="55">
        <v>2.4966140125931311</v>
      </c>
      <c r="AC367" s="55">
        <v>3.3288186834575089</v>
      </c>
      <c r="AD367" s="59">
        <f t="shared" si="30"/>
        <v>8.3220467086437715</v>
      </c>
      <c r="AE367" s="55">
        <v>0.18988343518329626</v>
      </c>
      <c r="AF367" s="55"/>
      <c r="AG367" s="55"/>
      <c r="AH367" s="55"/>
      <c r="AI367" s="59">
        <f t="shared" si="31"/>
        <v>8.8245910722545702</v>
      </c>
      <c r="AJ367" s="55">
        <v>0.18988343518329626</v>
      </c>
      <c r="AK367" s="55">
        <v>0.55092983178475574</v>
      </c>
      <c r="AL367" s="55">
        <v>0</v>
      </c>
      <c r="AM367" s="55">
        <v>0</v>
      </c>
      <c r="AN367" s="55">
        <v>0.94918829778011293</v>
      </c>
      <c r="AO367" s="55">
        <v>1.9363441274714304</v>
      </c>
      <c r="AP367" s="55">
        <v>2.9626065150312884</v>
      </c>
      <c r="AQ367" s="55">
        <v>4.0291448604425524</v>
      </c>
      <c r="AR367" s="59">
        <f t="shared" si="32"/>
        <v>9.8772838007253831</v>
      </c>
      <c r="AS367" s="55">
        <v>0.2298316429050169</v>
      </c>
      <c r="AT367" s="55"/>
      <c r="AU367" s="55"/>
      <c r="AV367" s="55"/>
      <c r="AW367" s="59">
        <f t="shared" si="33"/>
        <v>10.42821363251014</v>
      </c>
      <c r="AX367" s="55"/>
      <c r="AY367" s="55"/>
      <c r="AZ367" s="55"/>
      <c r="BA367" s="55"/>
      <c r="BB367" s="55"/>
      <c r="BC367" s="55"/>
      <c r="BD367" s="55"/>
      <c r="BE367" s="55"/>
      <c r="BF367" s="59">
        <f t="shared" si="34"/>
        <v>0</v>
      </c>
      <c r="BG367" s="55"/>
      <c r="BH367" s="55"/>
      <c r="BI367" s="55"/>
      <c r="BJ367" s="55"/>
      <c r="BK367" s="59">
        <f t="shared" si="35"/>
        <v>0</v>
      </c>
      <c r="BL367" s="55"/>
      <c r="BM367" s="23" t="s">
        <v>852</v>
      </c>
      <c r="BN367" s="23" t="s">
        <v>911</v>
      </c>
      <c r="BO367" s="23" t="s">
        <v>853</v>
      </c>
      <c r="BP367" s="23" t="s">
        <v>853</v>
      </c>
      <c r="BQ367" s="23" t="s">
        <v>853</v>
      </c>
      <c r="BR367" s="23"/>
      <c r="BS367" s="57"/>
      <c r="BT367" s="135" t="s">
        <v>23</v>
      </c>
      <c r="BU367" s="58">
        <v>1</v>
      </c>
      <c r="BV367" s="57">
        <v>0</v>
      </c>
      <c r="BW367" s="57">
        <v>0</v>
      </c>
      <c r="BX367" s="57">
        <v>0</v>
      </c>
      <c r="BY367" s="57">
        <v>0</v>
      </c>
      <c r="BZ367" s="57">
        <v>2</v>
      </c>
      <c r="CA367" s="57">
        <v>0</v>
      </c>
      <c r="CB367" s="67">
        <v>2</v>
      </c>
      <c r="CC367" s="134"/>
      <c r="CD367" s="134"/>
      <c r="CE367" s="57"/>
      <c r="CF367" s="57"/>
      <c r="CG367" s="57"/>
      <c r="CH367" s="57"/>
      <c r="CI367" s="57"/>
      <c r="CJ367" s="57"/>
      <c r="CK367" s="67"/>
      <c r="CL367" s="23"/>
      <c r="CM367" s="23"/>
      <c r="CN367" s="23"/>
      <c r="CO367" s="23"/>
      <c r="CP367" s="23"/>
      <c r="CQ367" s="23"/>
      <c r="CR367" s="57"/>
      <c r="CS367" s="134"/>
      <c r="CT367" s="58"/>
      <c r="CU367" s="57"/>
      <c r="CV367" s="57"/>
      <c r="CW367" s="57"/>
      <c r="CX367" s="57"/>
      <c r="CY367" s="57"/>
      <c r="CZ367" s="57"/>
      <c r="DA367" s="67"/>
      <c r="DB367" s="23"/>
      <c r="DC367" s="23"/>
      <c r="DD367" s="57"/>
      <c r="DE367" s="57"/>
      <c r="DF367" s="57"/>
      <c r="DG367" s="57"/>
      <c r="DH367" s="57"/>
      <c r="DI367" s="57"/>
      <c r="DJ367" s="67"/>
      <c r="DK367" s="23" t="s">
        <v>849</v>
      </c>
      <c r="DL367" s="55">
        <v>0</v>
      </c>
      <c r="DM367" s="55">
        <v>0.5025443636107978</v>
      </c>
      <c r="DN367" s="55">
        <v>8.3220467086437715</v>
      </c>
      <c r="DO367" s="59">
        <v>8.8245910722545702</v>
      </c>
      <c r="DP367" s="23" t="s">
        <v>849</v>
      </c>
      <c r="DQ367" s="57"/>
      <c r="DR367" s="57"/>
      <c r="DS367" s="57"/>
      <c r="DT367" s="23" t="s">
        <v>854</v>
      </c>
      <c r="DU367" s="57"/>
      <c r="DV367" s="23" t="s">
        <v>849</v>
      </c>
      <c r="DW367" s="23" t="s">
        <v>854</v>
      </c>
      <c r="DX367" s="57"/>
      <c r="DY367" s="23" t="s">
        <v>849</v>
      </c>
      <c r="DZ367" s="23" t="s">
        <v>854</v>
      </c>
      <c r="EA367" s="56"/>
      <c r="EB367" s="57"/>
      <c r="EC367" s="57"/>
      <c r="ED367" s="23"/>
      <c r="EE367" s="57"/>
      <c r="EF367" s="57"/>
      <c r="EG367" s="57"/>
      <c r="EH367" s="23">
        <v>837</v>
      </c>
      <c r="EI367" s="23"/>
      <c r="EJ367" s="23" t="s">
        <v>912</v>
      </c>
      <c r="EK367" s="23"/>
    </row>
    <row r="368" spans="2:141" s="127" customFormat="1">
      <c r="B368" s="132" t="s">
        <v>1694</v>
      </c>
      <c r="C368" s="23" t="s">
        <v>1695</v>
      </c>
      <c r="D368" s="23" t="s">
        <v>159</v>
      </c>
      <c r="E368" s="23" t="s">
        <v>846</v>
      </c>
      <c r="F368" s="23" t="s">
        <v>847</v>
      </c>
      <c r="G368" s="23"/>
      <c r="H368" s="23" t="s">
        <v>848</v>
      </c>
      <c r="I368" s="58">
        <v>0</v>
      </c>
      <c r="J368" s="58">
        <v>0</v>
      </c>
      <c r="K368" s="58">
        <v>1</v>
      </c>
      <c r="L368" s="58">
        <v>0</v>
      </c>
      <c r="M368" s="176"/>
      <c r="N368" s="23" t="s">
        <v>849</v>
      </c>
      <c r="O368" s="23" t="s">
        <v>850</v>
      </c>
      <c r="P368" s="23" t="s">
        <v>851</v>
      </c>
      <c r="Q368" s="56" t="s">
        <v>848</v>
      </c>
      <c r="R368" s="133" t="s">
        <v>848</v>
      </c>
      <c r="S368" s="133" t="s">
        <v>848</v>
      </c>
      <c r="T368" s="133" t="s">
        <v>848</v>
      </c>
      <c r="U368" s="133" t="s">
        <v>848</v>
      </c>
      <c r="V368" s="133" t="s">
        <v>848</v>
      </c>
      <c r="W368" s="55">
        <v>0</v>
      </c>
      <c r="X368" s="55">
        <v>1.7426586969230775</v>
      </c>
      <c r="Y368" s="55">
        <v>1.8181048714078625</v>
      </c>
      <c r="Z368" s="55">
        <v>1.9630798733590182</v>
      </c>
      <c r="AA368" s="55">
        <v>2.1124928855739848</v>
      </c>
      <c r="AB368" s="55">
        <v>2.251550540506726</v>
      </c>
      <c r="AC368" s="55">
        <v>2.3980048792124857</v>
      </c>
      <c r="AD368" s="59">
        <f t="shared" si="30"/>
        <v>12.285891746983156</v>
      </c>
      <c r="AE368" s="55">
        <v>0</v>
      </c>
      <c r="AF368" s="55"/>
      <c r="AG368" s="55"/>
      <c r="AH368" s="55"/>
      <c r="AI368" s="59">
        <f t="shared" si="31"/>
        <v>12.285891746983156</v>
      </c>
      <c r="AJ368" s="55">
        <v>0</v>
      </c>
      <c r="AK368" s="55">
        <v>0</v>
      </c>
      <c r="AL368" s="55">
        <v>1.9104435991597779</v>
      </c>
      <c r="AM368" s="55">
        <v>2.0330168820328645</v>
      </c>
      <c r="AN368" s="55">
        <v>2.2390314650177081</v>
      </c>
      <c r="AO368" s="55">
        <v>2.4576365265155937</v>
      </c>
      <c r="AP368" s="55">
        <v>2.67180199525481</v>
      </c>
      <c r="AQ368" s="55">
        <v>2.9025038469081523</v>
      </c>
      <c r="AR368" s="59">
        <f t="shared" si="32"/>
        <v>14.214434314888907</v>
      </c>
      <c r="AS368" s="55">
        <v>0</v>
      </c>
      <c r="AT368" s="55"/>
      <c r="AU368" s="55"/>
      <c r="AV368" s="55"/>
      <c r="AW368" s="59">
        <f t="shared" si="33"/>
        <v>14.214434314888907</v>
      </c>
      <c r="AX368" s="55"/>
      <c r="AY368" s="55"/>
      <c r="AZ368" s="55"/>
      <c r="BA368" s="55"/>
      <c r="BB368" s="55"/>
      <c r="BC368" s="55"/>
      <c r="BD368" s="55"/>
      <c r="BE368" s="55"/>
      <c r="BF368" s="59">
        <f t="shared" si="34"/>
        <v>0</v>
      </c>
      <c r="BG368" s="55"/>
      <c r="BH368" s="55"/>
      <c r="BI368" s="55"/>
      <c r="BJ368" s="55"/>
      <c r="BK368" s="59">
        <f t="shared" si="35"/>
        <v>0</v>
      </c>
      <c r="BL368" s="55"/>
      <c r="BM368" s="23" t="s">
        <v>852</v>
      </c>
      <c r="BN368" s="23" t="s">
        <v>202</v>
      </c>
      <c r="BO368" s="23" t="s">
        <v>853</v>
      </c>
      <c r="BP368" s="23" t="s">
        <v>853</v>
      </c>
      <c r="BQ368" s="23" t="s">
        <v>853</v>
      </c>
      <c r="BR368" s="23"/>
      <c r="BS368" s="57"/>
      <c r="BT368" s="135" t="s">
        <v>23</v>
      </c>
      <c r="BU368" s="58">
        <v>1</v>
      </c>
      <c r="BV368" s="57">
        <v>0</v>
      </c>
      <c r="BW368" s="57">
        <v>0</v>
      </c>
      <c r="BX368" s="57">
        <v>0</v>
      </c>
      <c r="BY368" s="57">
        <v>0</v>
      </c>
      <c r="BZ368" s="57">
        <v>0</v>
      </c>
      <c r="CA368" s="57">
        <v>2</v>
      </c>
      <c r="CB368" s="67">
        <v>2</v>
      </c>
      <c r="CC368" s="134"/>
      <c r="CD368" s="134"/>
      <c r="CE368" s="57"/>
      <c r="CF368" s="57"/>
      <c r="CG368" s="57"/>
      <c r="CH368" s="57"/>
      <c r="CI368" s="57"/>
      <c r="CJ368" s="57"/>
      <c r="CK368" s="67"/>
      <c r="CL368" s="23"/>
      <c r="CM368" s="23"/>
      <c r="CN368" s="23"/>
      <c r="CO368" s="23"/>
      <c r="CP368" s="23"/>
      <c r="CQ368" s="23"/>
      <c r="CR368" s="57"/>
      <c r="CS368" s="134"/>
      <c r="CT368" s="58"/>
      <c r="CU368" s="57"/>
      <c r="CV368" s="57"/>
      <c r="CW368" s="57"/>
      <c r="CX368" s="57"/>
      <c r="CY368" s="57"/>
      <c r="CZ368" s="57"/>
      <c r="DA368" s="67"/>
      <c r="DB368" s="23"/>
      <c r="DC368" s="23"/>
      <c r="DD368" s="57"/>
      <c r="DE368" s="57"/>
      <c r="DF368" s="57"/>
      <c r="DG368" s="57"/>
      <c r="DH368" s="57"/>
      <c r="DI368" s="57"/>
      <c r="DJ368" s="67"/>
      <c r="DK368" s="23" t="s">
        <v>849</v>
      </c>
      <c r="DL368" s="55">
        <v>0</v>
      </c>
      <c r="DM368" s="55">
        <v>0</v>
      </c>
      <c r="DN368" s="55">
        <v>0</v>
      </c>
      <c r="DO368" s="59">
        <v>0</v>
      </c>
      <c r="DP368" s="23" t="s">
        <v>849</v>
      </c>
      <c r="DQ368" s="57"/>
      <c r="DR368" s="57"/>
      <c r="DS368" s="57"/>
      <c r="DT368" s="23" t="s">
        <v>854</v>
      </c>
      <c r="DU368" s="57"/>
      <c r="DV368" s="23" t="s">
        <v>849</v>
      </c>
      <c r="DW368" s="23" t="s">
        <v>854</v>
      </c>
      <c r="DX368" s="57"/>
      <c r="DY368" s="23" t="s">
        <v>849</v>
      </c>
      <c r="DZ368" s="23" t="s">
        <v>854</v>
      </c>
      <c r="EA368" s="56"/>
      <c r="EB368" s="57"/>
      <c r="EC368" s="57"/>
      <c r="ED368" s="23"/>
      <c r="EE368" s="57"/>
      <c r="EF368" s="57"/>
      <c r="EG368" s="57"/>
      <c r="EH368" s="23">
        <v>3296</v>
      </c>
      <c r="EI368" s="23"/>
      <c r="EJ368" s="23" t="s">
        <v>1666</v>
      </c>
      <c r="EK368" s="23"/>
    </row>
    <row r="369" spans="2:141" s="127" customFormat="1">
      <c r="B369" s="132" t="s">
        <v>1696</v>
      </c>
      <c r="C369" s="23" t="s">
        <v>1697</v>
      </c>
      <c r="D369" s="23" t="s">
        <v>159</v>
      </c>
      <c r="E369" s="23" t="s">
        <v>846</v>
      </c>
      <c r="F369" s="23" t="s">
        <v>847</v>
      </c>
      <c r="G369" s="23"/>
      <c r="H369" s="23" t="s">
        <v>848</v>
      </c>
      <c r="I369" s="58">
        <v>0</v>
      </c>
      <c r="J369" s="58">
        <v>0</v>
      </c>
      <c r="K369" s="58">
        <v>1</v>
      </c>
      <c r="L369" s="58">
        <v>0</v>
      </c>
      <c r="M369" s="176"/>
      <c r="N369" s="23" t="s">
        <v>849</v>
      </c>
      <c r="O369" s="23" t="s">
        <v>850</v>
      </c>
      <c r="P369" s="23" t="s">
        <v>851</v>
      </c>
      <c r="Q369" s="56" t="s">
        <v>848</v>
      </c>
      <c r="R369" s="133" t="s">
        <v>848</v>
      </c>
      <c r="S369" s="133" t="s">
        <v>848</v>
      </c>
      <c r="T369" s="133" t="s">
        <v>848</v>
      </c>
      <c r="U369" s="133" t="s">
        <v>848</v>
      </c>
      <c r="V369" s="133" t="s">
        <v>848</v>
      </c>
      <c r="W369" s="55">
        <v>0</v>
      </c>
      <c r="X369" s="55">
        <v>1.315194788752611</v>
      </c>
      <c r="Y369" s="55">
        <v>1.3721344612707629</v>
      </c>
      <c r="Z369" s="55">
        <v>1.4815479496389765</v>
      </c>
      <c r="AA369" s="55">
        <v>1.5943108305082581</v>
      </c>
      <c r="AB369" s="55">
        <v>1.6992584622083819</v>
      </c>
      <c r="AC369" s="55">
        <v>1.8097884147436181</v>
      </c>
      <c r="AD369" s="59">
        <f t="shared" si="30"/>
        <v>9.2722349071226073</v>
      </c>
      <c r="AE369" s="55">
        <v>0</v>
      </c>
      <c r="AF369" s="55"/>
      <c r="AG369" s="55"/>
      <c r="AH369" s="55"/>
      <c r="AI369" s="59">
        <f t="shared" si="31"/>
        <v>9.2722349071226073</v>
      </c>
      <c r="AJ369" s="55">
        <v>0</v>
      </c>
      <c r="AK369" s="55">
        <v>0</v>
      </c>
      <c r="AL369" s="55">
        <v>1.4418230432941916</v>
      </c>
      <c r="AM369" s="55">
        <v>1.5343298222518953</v>
      </c>
      <c r="AN369" s="55">
        <v>1.6898102421569001</v>
      </c>
      <c r="AO369" s="55">
        <v>1.8547927703964238</v>
      </c>
      <c r="AP369" s="55">
        <v>2.0164247118166845</v>
      </c>
      <c r="AQ369" s="55">
        <v>2.1905367588777538</v>
      </c>
      <c r="AR369" s="59">
        <f t="shared" si="32"/>
        <v>10.727717348793849</v>
      </c>
      <c r="AS369" s="55">
        <v>0</v>
      </c>
      <c r="AT369" s="55"/>
      <c r="AU369" s="55"/>
      <c r="AV369" s="55"/>
      <c r="AW369" s="59">
        <f t="shared" si="33"/>
        <v>10.727717348793849</v>
      </c>
      <c r="AX369" s="55"/>
      <c r="AY369" s="55"/>
      <c r="AZ369" s="55"/>
      <c r="BA369" s="55"/>
      <c r="BB369" s="55"/>
      <c r="BC369" s="55"/>
      <c r="BD369" s="55"/>
      <c r="BE369" s="55"/>
      <c r="BF369" s="59">
        <f t="shared" si="34"/>
        <v>0</v>
      </c>
      <c r="BG369" s="55"/>
      <c r="BH369" s="55"/>
      <c r="BI369" s="55"/>
      <c r="BJ369" s="55"/>
      <c r="BK369" s="59">
        <f t="shared" si="35"/>
        <v>0</v>
      </c>
      <c r="BL369" s="55"/>
      <c r="BM369" s="23" t="s">
        <v>852</v>
      </c>
      <c r="BN369" s="23" t="s">
        <v>202</v>
      </c>
      <c r="BO369" s="23" t="s">
        <v>853</v>
      </c>
      <c r="BP369" s="23" t="s">
        <v>853</v>
      </c>
      <c r="BQ369" s="23" t="s">
        <v>853</v>
      </c>
      <c r="BR369" s="23"/>
      <c r="BS369" s="57"/>
      <c r="BT369" s="135" t="s">
        <v>23</v>
      </c>
      <c r="BU369" s="58">
        <v>1</v>
      </c>
      <c r="BV369" s="57">
        <v>0</v>
      </c>
      <c r="BW369" s="57">
        <v>0</v>
      </c>
      <c r="BX369" s="57">
        <v>0</v>
      </c>
      <c r="BY369" s="57">
        <v>0</v>
      </c>
      <c r="BZ369" s="57">
        <v>1</v>
      </c>
      <c r="CA369" s="57">
        <v>0</v>
      </c>
      <c r="CB369" s="67">
        <v>1</v>
      </c>
      <c r="CC369" s="134"/>
      <c r="CD369" s="134"/>
      <c r="CE369" s="57"/>
      <c r="CF369" s="57"/>
      <c r="CG369" s="57"/>
      <c r="CH369" s="57"/>
      <c r="CI369" s="57"/>
      <c r="CJ369" s="57"/>
      <c r="CK369" s="67"/>
      <c r="CL369" s="23"/>
      <c r="CM369" s="23"/>
      <c r="CN369" s="23"/>
      <c r="CO369" s="23"/>
      <c r="CP369" s="23"/>
      <c r="CQ369" s="23"/>
      <c r="CR369" s="57"/>
      <c r="CS369" s="134"/>
      <c r="CT369" s="58"/>
      <c r="CU369" s="57"/>
      <c r="CV369" s="57"/>
      <c r="CW369" s="57"/>
      <c r="CX369" s="57"/>
      <c r="CY369" s="57"/>
      <c r="CZ369" s="57"/>
      <c r="DA369" s="67"/>
      <c r="DB369" s="23"/>
      <c r="DC369" s="23"/>
      <c r="DD369" s="57"/>
      <c r="DE369" s="57"/>
      <c r="DF369" s="57"/>
      <c r="DG369" s="57"/>
      <c r="DH369" s="57"/>
      <c r="DI369" s="57"/>
      <c r="DJ369" s="67"/>
      <c r="DK369" s="23" t="s">
        <v>849</v>
      </c>
      <c r="DL369" s="55">
        <v>0</v>
      </c>
      <c r="DM369" s="55">
        <v>0</v>
      </c>
      <c r="DN369" s="55">
        <v>0</v>
      </c>
      <c r="DO369" s="59">
        <v>0</v>
      </c>
      <c r="DP369" s="23" t="s">
        <v>849</v>
      </c>
      <c r="DQ369" s="57"/>
      <c r="DR369" s="57"/>
      <c r="DS369" s="57"/>
      <c r="DT369" s="23" t="s">
        <v>854</v>
      </c>
      <c r="DU369" s="57"/>
      <c r="DV369" s="23" t="s">
        <v>849</v>
      </c>
      <c r="DW369" s="23" t="s">
        <v>854</v>
      </c>
      <c r="DX369" s="57"/>
      <c r="DY369" s="23" t="s">
        <v>849</v>
      </c>
      <c r="DZ369" s="23" t="s">
        <v>854</v>
      </c>
      <c r="EA369" s="56"/>
      <c r="EB369" s="57"/>
      <c r="EC369" s="57"/>
      <c r="ED369" s="23"/>
      <c r="EE369" s="57"/>
      <c r="EF369" s="57"/>
      <c r="EG369" s="57"/>
      <c r="EH369" s="23">
        <v>3296</v>
      </c>
      <c r="EI369" s="23"/>
      <c r="EJ369" s="23" t="s">
        <v>1666</v>
      </c>
      <c r="EK369" s="23"/>
    </row>
    <row r="370" spans="2:141" s="127" customFormat="1">
      <c r="B370" s="132" t="s">
        <v>1698</v>
      </c>
      <c r="C370" s="23" t="s">
        <v>1699</v>
      </c>
      <c r="D370" s="23" t="s">
        <v>193</v>
      </c>
      <c r="E370" s="23" t="s">
        <v>846</v>
      </c>
      <c r="F370" s="23" t="s">
        <v>847</v>
      </c>
      <c r="G370" s="23"/>
      <c r="H370" s="23" t="s">
        <v>848</v>
      </c>
      <c r="I370" s="58">
        <v>0</v>
      </c>
      <c r="J370" s="58">
        <v>0</v>
      </c>
      <c r="K370" s="58">
        <v>1</v>
      </c>
      <c r="L370" s="58">
        <v>0</v>
      </c>
      <c r="M370" s="176"/>
      <c r="N370" s="23" t="s">
        <v>849</v>
      </c>
      <c r="O370" s="23" t="s">
        <v>850</v>
      </c>
      <c r="P370" s="23" t="s">
        <v>851</v>
      </c>
      <c r="Q370" s="56" t="s">
        <v>848</v>
      </c>
      <c r="R370" s="133" t="s">
        <v>848</v>
      </c>
      <c r="S370" s="133" t="s">
        <v>848</v>
      </c>
      <c r="T370" s="133" t="s">
        <v>848</v>
      </c>
      <c r="U370" s="133" t="s">
        <v>848</v>
      </c>
      <c r="V370" s="133" t="s">
        <v>848</v>
      </c>
      <c r="W370" s="55">
        <v>0</v>
      </c>
      <c r="X370" s="55">
        <v>0</v>
      </c>
      <c r="Y370" s="55">
        <v>0</v>
      </c>
      <c r="Z370" s="55">
        <v>0</v>
      </c>
      <c r="AA370" s="55">
        <v>0</v>
      </c>
      <c r="AB370" s="55">
        <v>0</v>
      </c>
      <c r="AC370" s="55">
        <v>0</v>
      </c>
      <c r="AD370" s="59">
        <f t="shared" si="30"/>
        <v>0</v>
      </c>
      <c r="AE370" s="55">
        <v>0</v>
      </c>
      <c r="AF370" s="55"/>
      <c r="AG370" s="55"/>
      <c r="AH370" s="55"/>
      <c r="AI370" s="59">
        <f t="shared" si="31"/>
        <v>0</v>
      </c>
      <c r="AJ370" s="55">
        <v>0</v>
      </c>
      <c r="AK370" s="55">
        <v>0</v>
      </c>
      <c r="AL370" s="55">
        <v>0</v>
      </c>
      <c r="AM370" s="55">
        <v>0</v>
      </c>
      <c r="AN370" s="55">
        <v>0</v>
      </c>
      <c r="AO370" s="55">
        <v>0</v>
      </c>
      <c r="AP370" s="55">
        <v>0</v>
      </c>
      <c r="AQ370" s="55">
        <v>0</v>
      </c>
      <c r="AR370" s="59">
        <f t="shared" si="32"/>
        <v>0</v>
      </c>
      <c r="AS370" s="55">
        <v>0</v>
      </c>
      <c r="AT370" s="55"/>
      <c r="AU370" s="55"/>
      <c r="AV370" s="55"/>
      <c r="AW370" s="59">
        <f t="shared" si="33"/>
        <v>0</v>
      </c>
      <c r="AX370" s="55"/>
      <c r="AY370" s="55"/>
      <c r="AZ370" s="55"/>
      <c r="BA370" s="55"/>
      <c r="BB370" s="55"/>
      <c r="BC370" s="55"/>
      <c r="BD370" s="55"/>
      <c r="BE370" s="55"/>
      <c r="BF370" s="59">
        <f t="shared" si="34"/>
        <v>0</v>
      </c>
      <c r="BG370" s="55"/>
      <c r="BH370" s="55"/>
      <c r="BI370" s="55"/>
      <c r="BJ370" s="55"/>
      <c r="BK370" s="59">
        <f t="shared" si="35"/>
        <v>0</v>
      </c>
      <c r="BL370" s="55"/>
      <c r="BM370" s="23" t="s">
        <v>852</v>
      </c>
      <c r="BN370" s="23" t="s">
        <v>244</v>
      </c>
      <c r="BO370" s="23" t="s">
        <v>853</v>
      </c>
      <c r="BP370" s="23" t="s">
        <v>853</v>
      </c>
      <c r="BQ370" s="23" t="s">
        <v>853</v>
      </c>
      <c r="BR370" s="23"/>
      <c r="BS370" s="57"/>
      <c r="BT370" s="135" t="s">
        <v>23</v>
      </c>
      <c r="BU370" s="58">
        <v>1</v>
      </c>
      <c r="BV370" s="57">
        <v>0</v>
      </c>
      <c r="BW370" s="57">
        <v>0</v>
      </c>
      <c r="BX370" s="57">
        <v>0</v>
      </c>
      <c r="BY370" s="57">
        <v>0</v>
      </c>
      <c r="BZ370" s="57">
        <v>0</v>
      </c>
      <c r="CA370" s="57">
        <v>0</v>
      </c>
      <c r="CB370" s="67">
        <v>0</v>
      </c>
      <c r="CC370" s="134"/>
      <c r="CD370" s="134"/>
      <c r="CE370" s="57"/>
      <c r="CF370" s="57"/>
      <c r="CG370" s="57"/>
      <c r="CH370" s="57"/>
      <c r="CI370" s="57"/>
      <c r="CJ370" s="57"/>
      <c r="CK370" s="67"/>
      <c r="CL370" s="23"/>
      <c r="CM370" s="23"/>
      <c r="CN370" s="23"/>
      <c r="CO370" s="23"/>
      <c r="CP370" s="23"/>
      <c r="CQ370" s="23"/>
      <c r="CR370" s="57"/>
      <c r="CS370" s="134"/>
      <c r="CT370" s="58"/>
      <c r="CU370" s="57"/>
      <c r="CV370" s="57"/>
      <c r="CW370" s="57"/>
      <c r="CX370" s="57"/>
      <c r="CY370" s="57"/>
      <c r="CZ370" s="57"/>
      <c r="DA370" s="67"/>
      <c r="DB370" s="23"/>
      <c r="DC370" s="23"/>
      <c r="DD370" s="57"/>
      <c r="DE370" s="57"/>
      <c r="DF370" s="57"/>
      <c r="DG370" s="57"/>
      <c r="DH370" s="57"/>
      <c r="DI370" s="57"/>
      <c r="DJ370" s="67"/>
      <c r="DK370" s="23" t="s">
        <v>849</v>
      </c>
      <c r="DL370" s="55">
        <v>0</v>
      </c>
      <c r="DM370" s="55">
        <v>0</v>
      </c>
      <c r="DN370" s="55">
        <v>0</v>
      </c>
      <c r="DO370" s="59">
        <v>0</v>
      </c>
      <c r="DP370" s="23" t="s">
        <v>849</v>
      </c>
      <c r="DQ370" s="57"/>
      <c r="DR370" s="57"/>
      <c r="DS370" s="57"/>
      <c r="DT370" s="23" t="s">
        <v>854</v>
      </c>
      <c r="DU370" s="57"/>
      <c r="DV370" s="23" t="s">
        <v>849</v>
      </c>
      <c r="DW370" s="23" t="s">
        <v>854</v>
      </c>
      <c r="DX370" s="57"/>
      <c r="DY370" s="23" t="s">
        <v>849</v>
      </c>
      <c r="DZ370" s="23" t="s">
        <v>854</v>
      </c>
      <c r="EA370" s="56"/>
      <c r="EB370" s="57"/>
      <c r="EC370" s="57"/>
      <c r="ED370" s="23"/>
      <c r="EE370" s="57"/>
      <c r="EF370" s="57"/>
      <c r="EG370" s="57"/>
      <c r="EH370" s="23">
        <v>927</v>
      </c>
      <c r="EI370" s="23"/>
      <c r="EJ370" s="23" t="s">
        <v>1700</v>
      </c>
      <c r="EK370" s="23"/>
    </row>
    <row r="371" spans="2:141" s="127" customFormat="1">
      <c r="B371" s="132" t="s">
        <v>1701</v>
      </c>
      <c r="C371" s="23" t="s">
        <v>1702</v>
      </c>
      <c r="D371" s="23" t="s">
        <v>155</v>
      </c>
      <c r="E371" s="23" t="s">
        <v>846</v>
      </c>
      <c r="F371" s="23" t="s">
        <v>847</v>
      </c>
      <c r="G371" s="23"/>
      <c r="H371" s="23" t="s">
        <v>848</v>
      </c>
      <c r="I371" s="58">
        <v>0</v>
      </c>
      <c r="J371" s="58">
        <v>0</v>
      </c>
      <c r="K371" s="58">
        <v>0</v>
      </c>
      <c r="L371" s="58">
        <v>1</v>
      </c>
      <c r="M371" s="176"/>
      <c r="N371" s="23" t="s">
        <v>849</v>
      </c>
      <c r="O371" s="23" t="s">
        <v>850</v>
      </c>
      <c r="P371" s="23" t="s">
        <v>851</v>
      </c>
      <c r="Q371" s="56">
        <v>46777</v>
      </c>
      <c r="R371" s="133">
        <v>46839</v>
      </c>
      <c r="S371" s="133">
        <v>47620</v>
      </c>
      <c r="T371" s="133" t="s">
        <v>848</v>
      </c>
      <c r="U371" s="133">
        <v>47730</v>
      </c>
      <c r="V371" s="133" t="s">
        <v>848</v>
      </c>
      <c r="W371" s="55">
        <v>6.7080307676622873E-3</v>
      </c>
      <c r="X371" s="55">
        <v>0.69260095467657057</v>
      </c>
      <c r="Y371" s="55">
        <v>8.1482465247394735</v>
      </c>
      <c r="Z371" s="55">
        <v>7.9884769857324915</v>
      </c>
      <c r="AA371" s="55">
        <v>1.3053066968416649</v>
      </c>
      <c r="AB371" s="55">
        <v>0</v>
      </c>
      <c r="AC371" s="55">
        <v>0</v>
      </c>
      <c r="AD371" s="59">
        <f t="shared" si="30"/>
        <v>18.134631161990203</v>
      </c>
      <c r="AE371" s="55">
        <v>0</v>
      </c>
      <c r="AF371" s="55"/>
      <c r="AG371" s="55"/>
      <c r="AH371" s="55"/>
      <c r="AI371" s="59">
        <f t="shared" si="31"/>
        <v>18.141339192757865</v>
      </c>
      <c r="AJ371" s="55">
        <v>0</v>
      </c>
      <c r="AK371" s="55">
        <v>7.3538866019345079E-3</v>
      </c>
      <c r="AL371" s="55">
        <v>0.75928525933969038</v>
      </c>
      <c r="AM371" s="55">
        <v>9.1114231111065322</v>
      </c>
      <c r="AN371" s="55">
        <v>9.1114231118978513</v>
      </c>
      <c r="AO371" s="55">
        <v>1.5185705184478555</v>
      </c>
      <c r="AP371" s="55">
        <v>0</v>
      </c>
      <c r="AQ371" s="55">
        <v>0</v>
      </c>
      <c r="AR371" s="59">
        <f t="shared" si="32"/>
        <v>20.500702000791929</v>
      </c>
      <c r="AS371" s="55">
        <v>0</v>
      </c>
      <c r="AT371" s="55"/>
      <c r="AU371" s="55"/>
      <c r="AV371" s="55"/>
      <c r="AW371" s="59">
        <f t="shared" si="33"/>
        <v>20.508055887393862</v>
      </c>
      <c r="AX371" s="55"/>
      <c r="AY371" s="55"/>
      <c r="AZ371" s="55"/>
      <c r="BA371" s="55"/>
      <c r="BB371" s="55"/>
      <c r="BC371" s="55"/>
      <c r="BD371" s="55"/>
      <c r="BE371" s="55"/>
      <c r="BF371" s="59">
        <f t="shared" si="34"/>
        <v>0</v>
      </c>
      <c r="BG371" s="55"/>
      <c r="BH371" s="55"/>
      <c r="BI371" s="55"/>
      <c r="BJ371" s="55"/>
      <c r="BK371" s="59">
        <f t="shared" si="35"/>
        <v>0</v>
      </c>
      <c r="BL371" s="55"/>
      <c r="BM371" s="23" t="s">
        <v>1131</v>
      </c>
      <c r="BN371" s="23" t="s">
        <v>161</v>
      </c>
      <c r="BO371" s="23" t="s">
        <v>853</v>
      </c>
      <c r="BP371" s="23" t="s">
        <v>853</v>
      </c>
      <c r="BQ371" s="23" t="s">
        <v>853</v>
      </c>
      <c r="BR371" s="23"/>
      <c r="BS371" s="57"/>
      <c r="BT371" s="135" t="s">
        <v>154</v>
      </c>
      <c r="BU371" s="58">
        <v>1</v>
      </c>
      <c r="BV371" s="57">
        <v>0</v>
      </c>
      <c r="BW371" s="57">
        <v>0</v>
      </c>
      <c r="BX371" s="57">
        <v>0</v>
      </c>
      <c r="BY371" s="57">
        <v>21000</v>
      </c>
      <c r="BZ371" s="57">
        <v>0</v>
      </c>
      <c r="CA371" s="57">
        <v>0</v>
      </c>
      <c r="CB371" s="67">
        <v>21000</v>
      </c>
      <c r="CC371" s="134"/>
      <c r="CD371" s="134"/>
      <c r="CE371" s="57"/>
      <c r="CF371" s="57"/>
      <c r="CG371" s="57"/>
      <c r="CH371" s="57"/>
      <c r="CI371" s="57"/>
      <c r="CJ371" s="57"/>
      <c r="CK371" s="67"/>
      <c r="CL371" s="23"/>
      <c r="CM371" s="23"/>
      <c r="CN371" s="23"/>
      <c r="CO371" s="23"/>
      <c r="CP371" s="23"/>
      <c r="CQ371" s="23"/>
      <c r="CR371" s="57"/>
      <c r="CS371" s="134"/>
      <c r="CT371" s="58"/>
      <c r="CU371" s="57"/>
      <c r="CV371" s="57"/>
      <c r="CW371" s="57"/>
      <c r="CX371" s="57"/>
      <c r="CY371" s="57"/>
      <c r="CZ371" s="57"/>
      <c r="DA371" s="67"/>
      <c r="DB371" s="23"/>
      <c r="DC371" s="23"/>
      <c r="DD371" s="57"/>
      <c r="DE371" s="57"/>
      <c r="DF371" s="57"/>
      <c r="DG371" s="57"/>
      <c r="DH371" s="57"/>
      <c r="DI371" s="57"/>
      <c r="DJ371" s="67"/>
      <c r="DK371" s="23" t="s">
        <v>849</v>
      </c>
      <c r="DL371" s="55">
        <v>0</v>
      </c>
      <c r="DM371" s="55">
        <v>6.7080307676622873E-3</v>
      </c>
      <c r="DN371" s="55">
        <v>18.134631161990203</v>
      </c>
      <c r="DO371" s="59">
        <v>18.141339192757865</v>
      </c>
      <c r="DP371" s="23" t="s">
        <v>849</v>
      </c>
      <c r="DQ371" s="57"/>
      <c r="DR371" s="57"/>
      <c r="DS371" s="57"/>
      <c r="DT371" s="23" t="s">
        <v>854</v>
      </c>
      <c r="DU371" s="57"/>
      <c r="DV371" s="23" t="s">
        <v>849</v>
      </c>
      <c r="DW371" s="23" t="s">
        <v>854</v>
      </c>
      <c r="DX371" s="57"/>
      <c r="DY371" s="23" t="s">
        <v>849</v>
      </c>
      <c r="DZ371" s="23" t="s">
        <v>854</v>
      </c>
      <c r="EA371" s="56"/>
      <c r="EB371" s="57"/>
      <c r="EC371" s="57"/>
      <c r="ED371" s="23"/>
      <c r="EE371" s="57"/>
      <c r="EF371" s="57"/>
      <c r="EG371" s="57"/>
      <c r="EH371" s="23">
        <v>938</v>
      </c>
      <c r="EI371" s="23"/>
      <c r="EJ371" s="23" t="s">
        <v>1281</v>
      </c>
      <c r="EK371" s="23"/>
    </row>
    <row r="372" spans="2:141" s="127" customFormat="1" ht="29.1">
      <c r="B372" s="132" t="s">
        <v>1703</v>
      </c>
      <c r="C372" s="23" t="s">
        <v>1704</v>
      </c>
      <c r="D372" s="23" t="s">
        <v>159</v>
      </c>
      <c r="E372" s="23" t="s">
        <v>846</v>
      </c>
      <c r="F372" s="23" t="s">
        <v>847</v>
      </c>
      <c r="G372" s="23"/>
      <c r="H372" s="23" t="s">
        <v>848</v>
      </c>
      <c r="I372" s="58">
        <v>0</v>
      </c>
      <c r="J372" s="58">
        <v>0</v>
      </c>
      <c r="K372" s="58">
        <v>0</v>
      </c>
      <c r="L372" s="58">
        <v>1</v>
      </c>
      <c r="M372" s="176"/>
      <c r="N372" s="23" t="s">
        <v>849</v>
      </c>
      <c r="O372" s="23" t="s">
        <v>850</v>
      </c>
      <c r="P372" s="23" t="s">
        <v>851</v>
      </c>
      <c r="Q372" s="56">
        <v>46976</v>
      </c>
      <c r="R372" s="133">
        <v>47038</v>
      </c>
      <c r="S372" s="133">
        <v>47445</v>
      </c>
      <c r="T372" s="133" t="s">
        <v>848</v>
      </c>
      <c r="U372" s="133">
        <v>47561</v>
      </c>
      <c r="V372" s="133" t="s">
        <v>848</v>
      </c>
      <c r="W372" s="55">
        <v>8.2182913798918247E-2</v>
      </c>
      <c r="X372" s="55">
        <v>1.0768489146287528E-2</v>
      </c>
      <c r="Y372" s="55">
        <v>3.2953903368188557</v>
      </c>
      <c r="Z372" s="55">
        <v>4.2830487360804383</v>
      </c>
      <c r="AA372" s="55">
        <v>5.8646460993567497E-3</v>
      </c>
      <c r="AB372" s="55">
        <v>3.8767734573301915E-3</v>
      </c>
      <c r="AC372" s="55">
        <v>1.8290739282881942E-3</v>
      </c>
      <c r="AD372" s="59">
        <f t="shared" si="30"/>
        <v>7.6007780555305571</v>
      </c>
      <c r="AE372" s="55">
        <v>0</v>
      </c>
      <c r="AF372" s="55"/>
      <c r="AG372" s="55"/>
      <c r="AH372" s="55"/>
      <c r="AI372" s="59">
        <f t="shared" si="31"/>
        <v>7.6829609693294749</v>
      </c>
      <c r="AJ372" s="55">
        <v>0</v>
      </c>
      <c r="AK372" s="55">
        <v>9.0095565990437623E-2</v>
      </c>
      <c r="AL372" s="55">
        <v>1.1805289927666565E-2</v>
      </c>
      <c r="AM372" s="55">
        <v>3.6849272519977521</v>
      </c>
      <c r="AN372" s="55">
        <v>4.8851200689451417</v>
      </c>
      <c r="AO372" s="55">
        <v>6.8228246198093825E-3</v>
      </c>
      <c r="AP372" s="55">
        <v>4.6003724420570031E-3</v>
      </c>
      <c r="AQ372" s="55">
        <v>2.2138796126550636E-3</v>
      </c>
      <c r="AR372" s="59">
        <f t="shared" si="32"/>
        <v>8.5954896875450828</v>
      </c>
      <c r="AS372" s="55">
        <v>0</v>
      </c>
      <c r="AT372" s="55"/>
      <c r="AU372" s="55"/>
      <c r="AV372" s="55"/>
      <c r="AW372" s="59">
        <f t="shared" si="33"/>
        <v>8.6855852535355211</v>
      </c>
      <c r="AX372" s="55"/>
      <c r="AY372" s="55"/>
      <c r="AZ372" s="55"/>
      <c r="BA372" s="55"/>
      <c r="BB372" s="55"/>
      <c r="BC372" s="55"/>
      <c r="BD372" s="55"/>
      <c r="BE372" s="55"/>
      <c r="BF372" s="59">
        <f t="shared" si="34"/>
        <v>0</v>
      </c>
      <c r="BG372" s="55"/>
      <c r="BH372" s="55"/>
      <c r="BI372" s="55"/>
      <c r="BJ372" s="55"/>
      <c r="BK372" s="59">
        <f t="shared" si="35"/>
        <v>0</v>
      </c>
      <c r="BL372" s="55"/>
      <c r="BM372" s="23" t="s">
        <v>1131</v>
      </c>
      <c r="BN372" s="23" t="s">
        <v>163</v>
      </c>
      <c r="BO372" s="23" t="s">
        <v>853</v>
      </c>
      <c r="BP372" s="23" t="s">
        <v>853</v>
      </c>
      <c r="BQ372" s="23" t="s">
        <v>853</v>
      </c>
      <c r="BR372" s="23"/>
      <c r="BS372" s="57"/>
      <c r="BT372" s="135" t="s">
        <v>859</v>
      </c>
      <c r="BU372" s="58">
        <v>1</v>
      </c>
      <c r="BV372" s="57">
        <v>0</v>
      </c>
      <c r="BW372" s="57">
        <v>0</v>
      </c>
      <c r="BX372" s="57">
        <v>17000</v>
      </c>
      <c r="BY372" s="57">
        <v>0</v>
      </c>
      <c r="BZ372" s="57">
        <v>0</v>
      </c>
      <c r="CA372" s="57">
        <v>0</v>
      </c>
      <c r="CB372" s="67">
        <v>17000</v>
      </c>
      <c r="CC372" s="134"/>
      <c r="CD372" s="134"/>
      <c r="CE372" s="57"/>
      <c r="CF372" s="57"/>
      <c r="CG372" s="57"/>
      <c r="CH372" s="57"/>
      <c r="CI372" s="57"/>
      <c r="CJ372" s="57"/>
      <c r="CK372" s="67"/>
      <c r="CL372" s="23"/>
      <c r="CM372" s="23"/>
      <c r="CN372" s="23"/>
      <c r="CO372" s="23"/>
      <c r="CP372" s="23"/>
      <c r="CQ372" s="23"/>
      <c r="CR372" s="57"/>
      <c r="CS372" s="134"/>
      <c r="CT372" s="58"/>
      <c r="CU372" s="57"/>
      <c r="CV372" s="57"/>
      <c r="CW372" s="57"/>
      <c r="CX372" s="57"/>
      <c r="CY372" s="57"/>
      <c r="CZ372" s="57"/>
      <c r="DA372" s="67"/>
      <c r="DB372" s="23"/>
      <c r="DC372" s="23"/>
      <c r="DD372" s="57"/>
      <c r="DE372" s="57"/>
      <c r="DF372" s="57"/>
      <c r="DG372" s="57"/>
      <c r="DH372" s="57"/>
      <c r="DI372" s="57"/>
      <c r="DJ372" s="67"/>
      <c r="DK372" s="23" t="s">
        <v>849</v>
      </c>
      <c r="DL372" s="55">
        <v>0</v>
      </c>
      <c r="DM372" s="55">
        <v>8.2182913798918247E-2</v>
      </c>
      <c r="DN372" s="55">
        <v>7.6007780555305571</v>
      </c>
      <c r="DO372" s="59">
        <v>7.6829609693294749</v>
      </c>
      <c r="DP372" s="23" t="s">
        <v>849</v>
      </c>
      <c r="DQ372" s="57"/>
      <c r="DR372" s="57"/>
      <c r="DS372" s="57"/>
      <c r="DT372" s="23" t="s">
        <v>854</v>
      </c>
      <c r="DU372" s="57"/>
      <c r="DV372" s="23" t="s">
        <v>849</v>
      </c>
      <c r="DW372" s="23" t="s">
        <v>854</v>
      </c>
      <c r="DX372" s="57"/>
      <c r="DY372" s="23" t="s">
        <v>849</v>
      </c>
      <c r="DZ372" s="23" t="s">
        <v>854</v>
      </c>
      <c r="EA372" s="56"/>
      <c r="EB372" s="57"/>
      <c r="EC372" s="57"/>
      <c r="ED372" s="23"/>
      <c r="EE372" s="57"/>
      <c r="EF372" s="57"/>
      <c r="EG372" s="57"/>
      <c r="EH372" s="23">
        <v>2841</v>
      </c>
      <c r="EI372" s="23"/>
      <c r="EJ372" s="23" t="s">
        <v>1171</v>
      </c>
      <c r="EK372" s="23"/>
    </row>
    <row r="373" spans="2:141" s="127" customFormat="1" ht="29.1">
      <c r="B373" s="132" t="s">
        <v>1705</v>
      </c>
      <c r="C373" s="23" t="s">
        <v>1706</v>
      </c>
      <c r="D373" s="23" t="s">
        <v>155</v>
      </c>
      <c r="E373" s="23" t="s">
        <v>846</v>
      </c>
      <c r="F373" s="23" t="s">
        <v>847</v>
      </c>
      <c r="G373" s="23"/>
      <c r="H373" s="23" t="s">
        <v>848</v>
      </c>
      <c r="I373" s="58">
        <v>0</v>
      </c>
      <c r="J373" s="58">
        <v>0</v>
      </c>
      <c r="K373" s="58">
        <v>1</v>
      </c>
      <c r="L373" s="58">
        <v>0</v>
      </c>
      <c r="M373" s="176"/>
      <c r="N373" s="23" t="s">
        <v>849</v>
      </c>
      <c r="O373" s="23" t="s">
        <v>850</v>
      </c>
      <c r="P373" s="23" t="s">
        <v>851</v>
      </c>
      <c r="Q373" s="56" t="s">
        <v>848</v>
      </c>
      <c r="R373" s="133" t="s">
        <v>848</v>
      </c>
      <c r="S373" s="133" t="s">
        <v>848</v>
      </c>
      <c r="T373" s="133" t="s">
        <v>848</v>
      </c>
      <c r="U373" s="133" t="s">
        <v>848</v>
      </c>
      <c r="V373" s="133" t="s">
        <v>848</v>
      </c>
      <c r="W373" s="55">
        <v>0</v>
      </c>
      <c r="X373" s="55">
        <v>0.35831803280076369</v>
      </c>
      <c r="Y373" s="55">
        <v>0.35831803280076369</v>
      </c>
      <c r="Z373" s="55">
        <v>0.35831803280076369</v>
      </c>
      <c r="AA373" s="55">
        <v>0</v>
      </c>
      <c r="AB373" s="55">
        <v>0</v>
      </c>
      <c r="AC373" s="55">
        <v>0</v>
      </c>
      <c r="AD373" s="59">
        <f t="shared" si="30"/>
        <v>1.0749540984022912</v>
      </c>
      <c r="AE373" s="55">
        <v>0</v>
      </c>
      <c r="AF373" s="55"/>
      <c r="AG373" s="55"/>
      <c r="AH373" s="55"/>
      <c r="AI373" s="59">
        <f t="shared" si="31"/>
        <v>1.0749540984022912</v>
      </c>
      <c r="AJ373" s="55">
        <v>0</v>
      </c>
      <c r="AK373" s="55">
        <v>0</v>
      </c>
      <c r="AL373" s="55">
        <v>0.39281724725352735</v>
      </c>
      <c r="AM373" s="55">
        <v>0.40067359219859794</v>
      </c>
      <c r="AN373" s="55">
        <v>0.40868706404256994</v>
      </c>
      <c r="AO373" s="55">
        <v>0</v>
      </c>
      <c r="AP373" s="55">
        <v>0</v>
      </c>
      <c r="AQ373" s="55">
        <v>0</v>
      </c>
      <c r="AR373" s="59">
        <f t="shared" si="32"/>
        <v>1.2021779034946953</v>
      </c>
      <c r="AS373" s="55">
        <v>0</v>
      </c>
      <c r="AT373" s="55"/>
      <c r="AU373" s="55"/>
      <c r="AV373" s="55"/>
      <c r="AW373" s="59">
        <f t="shared" si="33"/>
        <v>1.2021779034946953</v>
      </c>
      <c r="AX373" s="55"/>
      <c r="AY373" s="55"/>
      <c r="AZ373" s="55"/>
      <c r="BA373" s="55"/>
      <c r="BB373" s="55"/>
      <c r="BC373" s="55"/>
      <c r="BD373" s="55"/>
      <c r="BE373" s="55"/>
      <c r="BF373" s="59">
        <f t="shared" si="34"/>
        <v>0</v>
      </c>
      <c r="BG373" s="55"/>
      <c r="BH373" s="55"/>
      <c r="BI373" s="55"/>
      <c r="BJ373" s="55"/>
      <c r="BK373" s="59">
        <f t="shared" si="35"/>
        <v>0</v>
      </c>
      <c r="BL373" s="55"/>
      <c r="BM373" s="23" t="s">
        <v>852</v>
      </c>
      <c r="BN373" s="23" t="s">
        <v>214</v>
      </c>
      <c r="BO373" s="23" t="s">
        <v>853</v>
      </c>
      <c r="BP373" s="23" t="s">
        <v>853</v>
      </c>
      <c r="BQ373" s="23" t="s">
        <v>311</v>
      </c>
      <c r="BR373" s="23"/>
      <c r="BS373" s="57"/>
      <c r="BT373" s="135" t="s">
        <v>212</v>
      </c>
      <c r="BU373" s="58">
        <v>1</v>
      </c>
      <c r="BV373" s="57">
        <v>0</v>
      </c>
      <c r="BW373" s="57">
        <v>0</v>
      </c>
      <c r="BX373" s="57">
        <v>0</v>
      </c>
      <c r="BY373" s="57">
        <v>0</v>
      </c>
      <c r="BZ373" s="57">
        <v>0</v>
      </c>
      <c r="CA373" s="57">
        <v>0</v>
      </c>
      <c r="CB373" s="67">
        <v>0</v>
      </c>
      <c r="CC373" s="134"/>
      <c r="CD373" s="134"/>
      <c r="CE373" s="57"/>
      <c r="CF373" s="57"/>
      <c r="CG373" s="57"/>
      <c r="CH373" s="57"/>
      <c r="CI373" s="57"/>
      <c r="CJ373" s="57"/>
      <c r="CK373" s="67"/>
      <c r="CL373" s="23"/>
      <c r="CM373" s="23"/>
      <c r="CN373" s="23"/>
      <c r="CO373" s="23"/>
      <c r="CP373" s="23"/>
      <c r="CQ373" s="23"/>
      <c r="CR373" s="57"/>
      <c r="CS373" s="134"/>
      <c r="CT373" s="58"/>
      <c r="CU373" s="57"/>
      <c r="CV373" s="57"/>
      <c r="CW373" s="57"/>
      <c r="CX373" s="57"/>
      <c r="CY373" s="57"/>
      <c r="CZ373" s="57"/>
      <c r="DA373" s="67"/>
      <c r="DB373" s="23"/>
      <c r="DC373" s="23"/>
      <c r="DD373" s="57"/>
      <c r="DE373" s="57"/>
      <c r="DF373" s="57"/>
      <c r="DG373" s="57"/>
      <c r="DH373" s="57"/>
      <c r="DI373" s="57"/>
      <c r="DJ373" s="67"/>
      <c r="DK373" s="23" t="s">
        <v>849</v>
      </c>
      <c r="DL373" s="55">
        <v>0</v>
      </c>
      <c r="DM373" s="55">
        <v>0</v>
      </c>
      <c r="DN373" s="55">
        <v>0</v>
      </c>
      <c r="DO373" s="59">
        <v>0</v>
      </c>
      <c r="DP373" s="23" t="s">
        <v>849</v>
      </c>
      <c r="DQ373" s="57"/>
      <c r="DR373" s="57"/>
      <c r="DS373" s="57"/>
      <c r="DT373" s="23" t="s">
        <v>854</v>
      </c>
      <c r="DU373" s="57"/>
      <c r="DV373" s="23" t="s">
        <v>849</v>
      </c>
      <c r="DW373" s="23" t="s">
        <v>854</v>
      </c>
      <c r="DX373" s="57"/>
      <c r="DY373" s="23" t="s">
        <v>858</v>
      </c>
      <c r="DZ373" s="23" t="s">
        <v>854</v>
      </c>
      <c r="EA373" s="56"/>
      <c r="EB373" s="57"/>
      <c r="EC373" s="57"/>
      <c r="ED373" s="23"/>
      <c r="EE373" s="57"/>
      <c r="EF373" s="57"/>
      <c r="EG373" s="57"/>
      <c r="EH373" s="23">
        <v>3281</v>
      </c>
      <c r="EI373" s="23"/>
      <c r="EJ373" s="23" t="s">
        <v>868</v>
      </c>
      <c r="EK373" s="23"/>
    </row>
    <row r="374" spans="2:141" s="127" customFormat="1" ht="29.1">
      <c r="B374" s="132" t="s">
        <v>1707</v>
      </c>
      <c r="C374" s="23" t="s">
        <v>1708</v>
      </c>
      <c r="D374" s="23" t="s">
        <v>155</v>
      </c>
      <c r="E374" s="23" t="s">
        <v>846</v>
      </c>
      <c r="F374" s="23" t="s">
        <v>847</v>
      </c>
      <c r="G374" s="23"/>
      <c r="H374" s="23" t="s">
        <v>848</v>
      </c>
      <c r="I374" s="58">
        <v>0</v>
      </c>
      <c r="J374" s="58">
        <v>0</v>
      </c>
      <c r="K374" s="58">
        <v>1</v>
      </c>
      <c r="L374" s="58">
        <v>0</v>
      </c>
      <c r="M374" s="176"/>
      <c r="N374" s="23" t="s">
        <v>849</v>
      </c>
      <c r="O374" s="23" t="s">
        <v>850</v>
      </c>
      <c r="P374" s="23" t="s">
        <v>851</v>
      </c>
      <c r="Q374" s="56" t="s">
        <v>848</v>
      </c>
      <c r="R374" s="133" t="s">
        <v>848</v>
      </c>
      <c r="S374" s="133" t="s">
        <v>848</v>
      </c>
      <c r="T374" s="133" t="s">
        <v>848</v>
      </c>
      <c r="U374" s="133" t="s">
        <v>848</v>
      </c>
      <c r="V374" s="133" t="s">
        <v>848</v>
      </c>
      <c r="W374" s="55">
        <v>0</v>
      </c>
      <c r="X374" s="55">
        <v>0.25081648001466106</v>
      </c>
      <c r="Y374" s="55">
        <v>0.25081648001466106</v>
      </c>
      <c r="Z374" s="55">
        <v>0.25081648001466106</v>
      </c>
      <c r="AA374" s="55">
        <v>0</v>
      </c>
      <c r="AB374" s="55">
        <v>0</v>
      </c>
      <c r="AC374" s="55">
        <v>0</v>
      </c>
      <c r="AD374" s="59">
        <f t="shared" si="30"/>
        <v>0.75244944004398318</v>
      </c>
      <c r="AE374" s="55">
        <v>0</v>
      </c>
      <c r="AF374" s="55"/>
      <c r="AG374" s="55"/>
      <c r="AH374" s="55"/>
      <c r="AI374" s="59">
        <f t="shared" si="31"/>
        <v>0.75244944004398318</v>
      </c>
      <c r="AJ374" s="55">
        <v>0</v>
      </c>
      <c r="AK374" s="55">
        <v>0</v>
      </c>
      <c r="AL374" s="55">
        <v>0.27496533868269363</v>
      </c>
      <c r="AM374" s="55">
        <v>0.28046464545634753</v>
      </c>
      <c r="AN374" s="55">
        <v>0.28607393836547451</v>
      </c>
      <c r="AO374" s="55">
        <v>0</v>
      </c>
      <c r="AP374" s="55">
        <v>0</v>
      </c>
      <c r="AQ374" s="55">
        <v>0</v>
      </c>
      <c r="AR374" s="59">
        <f t="shared" si="32"/>
        <v>0.84150392250451556</v>
      </c>
      <c r="AS374" s="55">
        <v>0</v>
      </c>
      <c r="AT374" s="55"/>
      <c r="AU374" s="55"/>
      <c r="AV374" s="55"/>
      <c r="AW374" s="59">
        <f t="shared" si="33"/>
        <v>0.84150392250451556</v>
      </c>
      <c r="AX374" s="55"/>
      <c r="AY374" s="55"/>
      <c r="AZ374" s="55"/>
      <c r="BA374" s="55"/>
      <c r="BB374" s="55"/>
      <c r="BC374" s="55"/>
      <c r="BD374" s="55"/>
      <c r="BE374" s="55"/>
      <c r="BF374" s="59">
        <f t="shared" si="34"/>
        <v>0</v>
      </c>
      <c r="BG374" s="55"/>
      <c r="BH374" s="55"/>
      <c r="BI374" s="55"/>
      <c r="BJ374" s="55"/>
      <c r="BK374" s="59">
        <f t="shared" si="35"/>
        <v>0</v>
      </c>
      <c r="BL374" s="55"/>
      <c r="BM374" s="23" t="s">
        <v>852</v>
      </c>
      <c r="BN374" s="23" t="s">
        <v>214</v>
      </c>
      <c r="BO374" s="23" t="s">
        <v>853</v>
      </c>
      <c r="BP374" s="23" t="s">
        <v>853</v>
      </c>
      <c r="BQ374" s="23" t="s">
        <v>311</v>
      </c>
      <c r="BR374" s="23"/>
      <c r="BS374" s="57"/>
      <c r="BT374" s="135" t="s">
        <v>212</v>
      </c>
      <c r="BU374" s="58">
        <v>1</v>
      </c>
      <c r="BV374" s="57">
        <v>0</v>
      </c>
      <c r="BW374" s="57">
        <v>0</v>
      </c>
      <c r="BX374" s="57">
        <v>0</v>
      </c>
      <c r="BY374" s="57">
        <v>0</v>
      </c>
      <c r="BZ374" s="57">
        <v>0</v>
      </c>
      <c r="CA374" s="57">
        <v>0</v>
      </c>
      <c r="CB374" s="67">
        <v>0</v>
      </c>
      <c r="CC374" s="134"/>
      <c r="CD374" s="134"/>
      <c r="CE374" s="57"/>
      <c r="CF374" s="57"/>
      <c r="CG374" s="57"/>
      <c r="CH374" s="57"/>
      <c r="CI374" s="57"/>
      <c r="CJ374" s="57"/>
      <c r="CK374" s="67"/>
      <c r="CL374" s="23"/>
      <c r="CM374" s="23"/>
      <c r="CN374" s="23"/>
      <c r="CO374" s="23"/>
      <c r="CP374" s="23"/>
      <c r="CQ374" s="23"/>
      <c r="CR374" s="57"/>
      <c r="CS374" s="134"/>
      <c r="CT374" s="58"/>
      <c r="CU374" s="57"/>
      <c r="CV374" s="57"/>
      <c r="CW374" s="57"/>
      <c r="CX374" s="57"/>
      <c r="CY374" s="57"/>
      <c r="CZ374" s="57"/>
      <c r="DA374" s="67"/>
      <c r="DB374" s="23"/>
      <c r="DC374" s="23"/>
      <c r="DD374" s="57"/>
      <c r="DE374" s="57"/>
      <c r="DF374" s="57"/>
      <c r="DG374" s="57"/>
      <c r="DH374" s="57"/>
      <c r="DI374" s="57"/>
      <c r="DJ374" s="67"/>
      <c r="DK374" s="23" t="s">
        <v>849</v>
      </c>
      <c r="DL374" s="55">
        <v>0</v>
      </c>
      <c r="DM374" s="55">
        <v>0</v>
      </c>
      <c r="DN374" s="55">
        <v>0</v>
      </c>
      <c r="DO374" s="59">
        <v>0</v>
      </c>
      <c r="DP374" s="23" t="s">
        <v>849</v>
      </c>
      <c r="DQ374" s="57"/>
      <c r="DR374" s="57"/>
      <c r="DS374" s="57"/>
      <c r="DT374" s="23" t="s">
        <v>854</v>
      </c>
      <c r="DU374" s="57"/>
      <c r="DV374" s="23" t="s">
        <v>849</v>
      </c>
      <c r="DW374" s="23" t="s">
        <v>854</v>
      </c>
      <c r="DX374" s="57"/>
      <c r="DY374" s="23" t="s">
        <v>858</v>
      </c>
      <c r="DZ374" s="23" t="s">
        <v>854</v>
      </c>
      <c r="EA374" s="56"/>
      <c r="EB374" s="57"/>
      <c r="EC374" s="57"/>
      <c r="ED374" s="23"/>
      <c r="EE374" s="57"/>
      <c r="EF374" s="57"/>
      <c r="EG374" s="57"/>
      <c r="EH374" s="23">
        <v>3281</v>
      </c>
      <c r="EI374" s="23"/>
      <c r="EJ374" s="23" t="s">
        <v>868</v>
      </c>
      <c r="EK374" s="23"/>
    </row>
    <row r="375" spans="2:141" s="127" customFormat="1" ht="29.1">
      <c r="B375" s="132" t="s">
        <v>1709</v>
      </c>
      <c r="C375" s="23" t="s">
        <v>1710</v>
      </c>
      <c r="D375" s="23" t="s">
        <v>155</v>
      </c>
      <c r="E375" s="23" t="s">
        <v>846</v>
      </c>
      <c r="F375" s="23" t="s">
        <v>847</v>
      </c>
      <c r="G375" s="23"/>
      <c r="H375" s="23" t="s">
        <v>848</v>
      </c>
      <c r="I375" s="58">
        <v>0</v>
      </c>
      <c r="J375" s="58">
        <v>0</v>
      </c>
      <c r="K375" s="58">
        <v>1</v>
      </c>
      <c r="L375" s="58">
        <v>0</v>
      </c>
      <c r="M375" s="176"/>
      <c r="N375" s="23" t="s">
        <v>849</v>
      </c>
      <c r="O375" s="23" t="s">
        <v>850</v>
      </c>
      <c r="P375" s="23" t="s">
        <v>851</v>
      </c>
      <c r="Q375" s="56" t="s">
        <v>848</v>
      </c>
      <c r="R375" s="133" t="s">
        <v>848</v>
      </c>
      <c r="S375" s="133" t="s">
        <v>848</v>
      </c>
      <c r="T375" s="133" t="s">
        <v>848</v>
      </c>
      <c r="U375" s="133" t="s">
        <v>848</v>
      </c>
      <c r="V375" s="133" t="s">
        <v>848</v>
      </c>
      <c r="W375" s="55">
        <v>0</v>
      </c>
      <c r="X375" s="55">
        <v>0.39419283670195449</v>
      </c>
      <c r="Y375" s="55">
        <v>0.39419283670195449</v>
      </c>
      <c r="Z375" s="55">
        <v>0.39419283670195449</v>
      </c>
      <c r="AA375" s="55">
        <v>0</v>
      </c>
      <c r="AB375" s="55">
        <v>0</v>
      </c>
      <c r="AC375" s="55">
        <v>0</v>
      </c>
      <c r="AD375" s="59">
        <f t="shared" si="30"/>
        <v>1.1825785101058635</v>
      </c>
      <c r="AE375" s="55">
        <v>0</v>
      </c>
      <c r="AF375" s="55"/>
      <c r="AG375" s="55"/>
      <c r="AH375" s="55"/>
      <c r="AI375" s="59">
        <f t="shared" si="31"/>
        <v>1.1825785101058635</v>
      </c>
      <c r="AJ375" s="55">
        <v>0</v>
      </c>
      <c r="AK375" s="55">
        <v>0</v>
      </c>
      <c r="AL375" s="55">
        <v>0.43214611274230841</v>
      </c>
      <c r="AM375" s="55">
        <v>0.44078903499715461</v>
      </c>
      <c r="AN375" s="55">
        <v>0.44960481569709776</v>
      </c>
      <c r="AO375" s="55">
        <v>0</v>
      </c>
      <c r="AP375" s="55">
        <v>0</v>
      </c>
      <c r="AQ375" s="55">
        <v>0</v>
      </c>
      <c r="AR375" s="59">
        <f t="shared" si="32"/>
        <v>1.3225399634365607</v>
      </c>
      <c r="AS375" s="55">
        <v>0</v>
      </c>
      <c r="AT375" s="55"/>
      <c r="AU375" s="55"/>
      <c r="AV375" s="55"/>
      <c r="AW375" s="59">
        <f t="shared" si="33"/>
        <v>1.3225399634365607</v>
      </c>
      <c r="AX375" s="55"/>
      <c r="AY375" s="55"/>
      <c r="AZ375" s="55"/>
      <c r="BA375" s="55"/>
      <c r="BB375" s="55"/>
      <c r="BC375" s="55"/>
      <c r="BD375" s="55"/>
      <c r="BE375" s="55"/>
      <c r="BF375" s="59">
        <f t="shared" si="34"/>
        <v>0</v>
      </c>
      <c r="BG375" s="55"/>
      <c r="BH375" s="55"/>
      <c r="BI375" s="55"/>
      <c r="BJ375" s="55"/>
      <c r="BK375" s="59">
        <f t="shared" si="35"/>
        <v>0</v>
      </c>
      <c r="BL375" s="55"/>
      <c r="BM375" s="23" t="s">
        <v>852</v>
      </c>
      <c r="BN375" s="23" t="s">
        <v>214</v>
      </c>
      <c r="BO375" s="23" t="s">
        <v>853</v>
      </c>
      <c r="BP375" s="23" t="s">
        <v>853</v>
      </c>
      <c r="BQ375" s="23" t="s">
        <v>311</v>
      </c>
      <c r="BR375" s="23"/>
      <c r="BS375" s="57"/>
      <c r="BT375" s="135" t="s">
        <v>212</v>
      </c>
      <c r="BU375" s="58">
        <v>1</v>
      </c>
      <c r="BV375" s="57">
        <v>0</v>
      </c>
      <c r="BW375" s="57">
        <v>0</v>
      </c>
      <c r="BX375" s="57">
        <v>0</v>
      </c>
      <c r="BY375" s="57">
        <v>0</v>
      </c>
      <c r="BZ375" s="57">
        <v>0</v>
      </c>
      <c r="CA375" s="57">
        <v>0</v>
      </c>
      <c r="CB375" s="67">
        <v>0</v>
      </c>
      <c r="CC375" s="134"/>
      <c r="CD375" s="134"/>
      <c r="CE375" s="57"/>
      <c r="CF375" s="57"/>
      <c r="CG375" s="57"/>
      <c r="CH375" s="57"/>
      <c r="CI375" s="57"/>
      <c r="CJ375" s="57"/>
      <c r="CK375" s="67"/>
      <c r="CL375" s="23"/>
      <c r="CM375" s="23"/>
      <c r="CN375" s="23"/>
      <c r="CO375" s="23"/>
      <c r="CP375" s="23"/>
      <c r="CQ375" s="23"/>
      <c r="CR375" s="57"/>
      <c r="CS375" s="134"/>
      <c r="CT375" s="58"/>
      <c r="CU375" s="57"/>
      <c r="CV375" s="57"/>
      <c r="CW375" s="57"/>
      <c r="CX375" s="57"/>
      <c r="CY375" s="57"/>
      <c r="CZ375" s="57"/>
      <c r="DA375" s="67"/>
      <c r="DB375" s="23"/>
      <c r="DC375" s="23"/>
      <c r="DD375" s="57"/>
      <c r="DE375" s="57"/>
      <c r="DF375" s="57"/>
      <c r="DG375" s="57"/>
      <c r="DH375" s="57"/>
      <c r="DI375" s="57"/>
      <c r="DJ375" s="67"/>
      <c r="DK375" s="23" t="s">
        <v>849</v>
      </c>
      <c r="DL375" s="55">
        <v>0</v>
      </c>
      <c r="DM375" s="55">
        <v>0</v>
      </c>
      <c r="DN375" s="55">
        <v>0</v>
      </c>
      <c r="DO375" s="59">
        <v>0</v>
      </c>
      <c r="DP375" s="23" t="s">
        <v>849</v>
      </c>
      <c r="DQ375" s="57"/>
      <c r="DR375" s="57"/>
      <c r="DS375" s="57"/>
      <c r="DT375" s="23" t="s">
        <v>854</v>
      </c>
      <c r="DU375" s="57"/>
      <c r="DV375" s="23" t="s">
        <v>849</v>
      </c>
      <c r="DW375" s="23" t="s">
        <v>854</v>
      </c>
      <c r="DX375" s="57"/>
      <c r="DY375" s="23" t="s">
        <v>858</v>
      </c>
      <c r="DZ375" s="23" t="s">
        <v>854</v>
      </c>
      <c r="EA375" s="56"/>
      <c r="EB375" s="57"/>
      <c r="EC375" s="57"/>
      <c r="ED375" s="23"/>
      <c r="EE375" s="57"/>
      <c r="EF375" s="57"/>
      <c r="EG375" s="57"/>
      <c r="EH375" s="23">
        <v>3281</v>
      </c>
      <c r="EI375" s="23"/>
      <c r="EJ375" s="23" t="s">
        <v>868</v>
      </c>
      <c r="EK375" s="23"/>
    </row>
    <row r="376" spans="2:141" s="127" customFormat="1" ht="29.1">
      <c r="B376" s="132" t="s">
        <v>1711</v>
      </c>
      <c r="C376" s="23" t="s">
        <v>1712</v>
      </c>
      <c r="D376" s="23" t="s">
        <v>155</v>
      </c>
      <c r="E376" s="23" t="s">
        <v>846</v>
      </c>
      <c r="F376" s="23" t="s">
        <v>847</v>
      </c>
      <c r="G376" s="23"/>
      <c r="H376" s="23" t="s">
        <v>848</v>
      </c>
      <c r="I376" s="58">
        <v>0</v>
      </c>
      <c r="J376" s="58">
        <v>0</v>
      </c>
      <c r="K376" s="58">
        <v>1</v>
      </c>
      <c r="L376" s="58">
        <v>0</v>
      </c>
      <c r="M376" s="176"/>
      <c r="N376" s="23" t="s">
        <v>849</v>
      </c>
      <c r="O376" s="23" t="s">
        <v>850</v>
      </c>
      <c r="P376" s="23" t="s">
        <v>851</v>
      </c>
      <c r="Q376" s="56" t="s">
        <v>848</v>
      </c>
      <c r="R376" s="133" t="s">
        <v>848</v>
      </c>
      <c r="S376" s="133" t="s">
        <v>848</v>
      </c>
      <c r="T376" s="133" t="s">
        <v>848</v>
      </c>
      <c r="U376" s="133" t="s">
        <v>848</v>
      </c>
      <c r="V376" s="133" t="s">
        <v>848</v>
      </c>
      <c r="W376" s="55">
        <v>0</v>
      </c>
      <c r="X376" s="55">
        <v>0.46581958558686626</v>
      </c>
      <c r="Y376" s="55">
        <v>0.46581958558686626</v>
      </c>
      <c r="Z376" s="55">
        <v>0.46581958558686626</v>
      </c>
      <c r="AA376" s="55">
        <v>0</v>
      </c>
      <c r="AB376" s="55">
        <v>0</v>
      </c>
      <c r="AC376" s="55">
        <v>0</v>
      </c>
      <c r="AD376" s="59">
        <f t="shared" si="30"/>
        <v>1.3974587567605987</v>
      </c>
      <c r="AE376" s="55">
        <v>0</v>
      </c>
      <c r="AF376" s="55"/>
      <c r="AG376" s="55"/>
      <c r="AH376" s="55"/>
      <c r="AI376" s="59">
        <f t="shared" si="31"/>
        <v>1.3974587567605987</v>
      </c>
      <c r="AJ376" s="55">
        <v>0</v>
      </c>
      <c r="AK376" s="55">
        <v>0</v>
      </c>
      <c r="AL376" s="55">
        <v>0.51066915582436101</v>
      </c>
      <c r="AM376" s="55">
        <v>0.52088253894084824</v>
      </c>
      <c r="AN376" s="55">
        <v>0.53130018971966531</v>
      </c>
      <c r="AO376" s="55">
        <v>0</v>
      </c>
      <c r="AP376" s="55">
        <v>0</v>
      </c>
      <c r="AQ376" s="55">
        <v>0</v>
      </c>
      <c r="AR376" s="59">
        <f t="shared" si="32"/>
        <v>1.5628518844848744</v>
      </c>
      <c r="AS376" s="55">
        <v>0</v>
      </c>
      <c r="AT376" s="55"/>
      <c r="AU376" s="55"/>
      <c r="AV376" s="55"/>
      <c r="AW376" s="59">
        <f t="shared" si="33"/>
        <v>1.5628518844848744</v>
      </c>
      <c r="AX376" s="55"/>
      <c r="AY376" s="55"/>
      <c r="AZ376" s="55"/>
      <c r="BA376" s="55"/>
      <c r="BB376" s="55"/>
      <c r="BC376" s="55"/>
      <c r="BD376" s="55"/>
      <c r="BE376" s="55"/>
      <c r="BF376" s="59">
        <f t="shared" si="34"/>
        <v>0</v>
      </c>
      <c r="BG376" s="55"/>
      <c r="BH376" s="55"/>
      <c r="BI376" s="55"/>
      <c r="BJ376" s="55"/>
      <c r="BK376" s="59">
        <f t="shared" si="35"/>
        <v>0</v>
      </c>
      <c r="BL376" s="55"/>
      <c r="BM376" s="23" t="s">
        <v>852</v>
      </c>
      <c r="BN376" s="23" t="s">
        <v>214</v>
      </c>
      <c r="BO376" s="23" t="s">
        <v>853</v>
      </c>
      <c r="BP376" s="23" t="s">
        <v>853</v>
      </c>
      <c r="BQ376" s="23" t="s">
        <v>311</v>
      </c>
      <c r="BR376" s="23"/>
      <c r="BS376" s="57"/>
      <c r="BT376" s="135" t="s">
        <v>212</v>
      </c>
      <c r="BU376" s="58">
        <v>1</v>
      </c>
      <c r="BV376" s="57">
        <v>0</v>
      </c>
      <c r="BW376" s="57">
        <v>0</v>
      </c>
      <c r="BX376" s="57">
        <v>0</v>
      </c>
      <c r="BY376" s="57">
        <v>0</v>
      </c>
      <c r="BZ376" s="57">
        <v>0</v>
      </c>
      <c r="CA376" s="57">
        <v>0</v>
      </c>
      <c r="CB376" s="67">
        <v>0</v>
      </c>
      <c r="CC376" s="134"/>
      <c r="CD376" s="134"/>
      <c r="CE376" s="57"/>
      <c r="CF376" s="57"/>
      <c r="CG376" s="57"/>
      <c r="CH376" s="57"/>
      <c r="CI376" s="57"/>
      <c r="CJ376" s="57"/>
      <c r="CK376" s="67"/>
      <c r="CL376" s="23"/>
      <c r="CM376" s="23"/>
      <c r="CN376" s="23"/>
      <c r="CO376" s="23"/>
      <c r="CP376" s="23"/>
      <c r="CQ376" s="23"/>
      <c r="CR376" s="57"/>
      <c r="CS376" s="134"/>
      <c r="CT376" s="58"/>
      <c r="CU376" s="57"/>
      <c r="CV376" s="57"/>
      <c r="CW376" s="57"/>
      <c r="CX376" s="57"/>
      <c r="CY376" s="57"/>
      <c r="CZ376" s="57"/>
      <c r="DA376" s="67"/>
      <c r="DB376" s="23"/>
      <c r="DC376" s="23"/>
      <c r="DD376" s="57"/>
      <c r="DE376" s="57"/>
      <c r="DF376" s="57"/>
      <c r="DG376" s="57"/>
      <c r="DH376" s="57"/>
      <c r="DI376" s="57"/>
      <c r="DJ376" s="67"/>
      <c r="DK376" s="23" t="s">
        <v>849</v>
      </c>
      <c r="DL376" s="55">
        <v>0</v>
      </c>
      <c r="DM376" s="55">
        <v>0</v>
      </c>
      <c r="DN376" s="55">
        <v>0</v>
      </c>
      <c r="DO376" s="59">
        <v>0</v>
      </c>
      <c r="DP376" s="23" t="s">
        <v>849</v>
      </c>
      <c r="DQ376" s="57"/>
      <c r="DR376" s="57"/>
      <c r="DS376" s="57"/>
      <c r="DT376" s="23" t="s">
        <v>854</v>
      </c>
      <c r="DU376" s="57"/>
      <c r="DV376" s="23" t="s">
        <v>849</v>
      </c>
      <c r="DW376" s="23" t="s">
        <v>854</v>
      </c>
      <c r="DX376" s="57"/>
      <c r="DY376" s="23" t="s">
        <v>858</v>
      </c>
      <c r="DZ376" s="23" t="s">
        <v>854</v>
      </c>
      <c r="EA376" s="56"/>
      <c r="EB376" s="57"/>
      <c r="EC376" s="57"/>
      <c r="ED376" s="23"/>
      <c r="EE376" s="57"/>
      <c r="EF376" s="57"/>
      <c r="EG376" s="57"/>
      <c r="EH376" s="23">
        <v>3281</v>
      </c>
      <c r="EI376" s="23"/>
      <c r="EJ376" s="23" t="s">
        <v>868</v>
      </c>
      <c r="EK376" s="23"/>
    </row>
    <row r="377" spans="2:141" s="127" customFormat="1" ht="29.1">
      <c r="B377" s="132" t="s">
        <v>1713</v>
      </c>
      <c r="C377" s="23" t="s">
        <v>1714</v>
      </c>
      <c r="D377" s="23" t="s">
        <v>155</v>
      </c>
      <c r="E377" s="23" t="s">
        <v>846</v>
      </c>
      <c r="F377" s="23" t="s">
        <v>847</v>
      </c>
      <c r="G377" s="23"/>
      <c r="H377" s="23" t="s">
        <v>848</v>
      </c>
      <c r="I377" s="58">
        <v>0</v>
      </c>
      <c r="J377" s="58">
        <v>0</v>
      </c>
      <c r="K377" s="58">
        <v>1</v>
      </c>
      <c r="L377" s="58">
        <v>0</v>
      </c>
      <c r="M377" s="176"/>
      <c r="N377" s="23" t="s">
        <v>849</v>
      </c>
      <c r="O377" s="23" t="s">
        <v>850</v>
      </c>
      <c r="P377" s="23" t="s">
        <v>851</v>
      </c>
      <c r="Q377" s="56" t="s">
        <v>848</v>
      </c>
      <c r="R377" s="133" t="s">
        <v>848</v>
      </c>
      <c r="S377" s="133" t="s">
        <v>848</v>
      </c>
      <c r="T377" s="133" t="s">
        <v>848</v>
      </c>
      <c r="U377" s="133" t="s">
        <v>848</v>
      </c>
      <c r="V377" s="133" t="s">
        <v>848</v>
      </c>
      <c r="W377" s="55">
        <v>0</v>
      </c>
      <c r="X377" s="55">
        <v>1.2810614785422456</v>
      </c>
      <c r="Y377" s="55">
        <v>1.3365233931480642</v>
      </c>
      <c r="Z377" s="55">
        <v>1.4430972682729708</v>
      </c>
      <c r="AA377" s="55">
        <v>1.5529336089629258</v>
      </c>
      <c r="AB377" s="55">
        <v>1.6551575300011017</v>
      </c>
      <c r="AC377" s="55">
        <v>1.7628188936476907</v>
      </c>
      <c r="AD377" s="59">
        <f t="shared" si="30"/>
        <v>9.0315921725749995</v>
      </c>
      <c r="AE377" s="55">
        <v>0</v>
      </c>
      <c r="AF377" s="55"/>
      <c r="AG377" s="55"/>
      <c r="AH377" s="55"/>
      <c r="AI377" s="59">
        <f t="shared" si="31"/>
        <v>9.0315921725749995</v>
      </c>
      <c r="AJ377" s="55">
        <v>0</v>
      </c>
      <c r="AK377" s="55">
        <v>0</v>
      </c>
      <c r="AL377" s="55">
        <v>1.4044033442305339</v>
      </c>
      <c r="AM377" s="55">
        <v>1.4945092905437287</v>
      </c>
      <c r="AN377" s="55">
        <v>1.6459545200346286</v>
      </c>
      <c r="AO377" s="55">
        <v>1.8066552492099766</v>
      </c>
      <c r="AP377" s="55">
        <v>1.9640923494982749</v>
      </c>
      <c r="AQ377" s="55">
        <v>2.1336856586776851</v>
      </c>
      <c r="AR377" s="59">
        <f t="shared" si="32"/>
        <v>10.449300412194827</v>
      </c>
      <c r="AS377" s="55">
        <v>0</v>
      </c>
      <c r="AT377" s="55"/>
      <c r="AU377" s="55"/>
      <c r="AV377" s="55"/>
      <c r="AW377" s="59">
        <f t="shared" si="33"/>
        <v>10.449300412194827</v>
      </c>
      <c r="AX377" s="55"/>
      <c r="AY377" s="55"/>
      <c r="AZ377" s="55"/>
      <c r="BA377" s="55"/>
      <c r="BB377" s="55"/>
      <c r="BC377" s="55"/>
      <c r="BD377" s="55"/>
      <c r="BE377" s="55"/>
      <c r="BF377" s="59">
        <f t="shared" si="34"/>
        <v>0</v>
      </c>
      <c r="BG377" s="55"/>
      <c r="BH377" s="55"/>
      <c r="BI377" s="55"/>
      <c r="BJ377" s="55"/>
      <c r="BK377" s="59">
        <f t="shared" si="35"/>
        <v>0</v>
      </c>
      <c r="BL377" s="55"/>
      <c r="BM377" s="23" t="s">
        <v>852</v>
      </c>
      <c r="BN377" s="23" t="s">
        <v>214</v>
      </c>
      <c r="BO377" s="23" t="s">
        <v>853</v>
      </c>
      <c r="BP377" s="23" t="s">
        <v>853</v>
      </c>
      <c r="BQ377" s="23" t="s">
        <v>311</v>
      </c>
      <c r="BR377" s="23"/>
      <c r="BS377" s="57"/>
      <c r="BT377" s="135" t="s">
        <v>212</v>
      </c>
      <c r="BU377" s="58">
        <v>1</v>
      </c>
      <c r="BV377" s="57">
        <v>0</v>
      </c>
      <c r="BW377" s="57">
        <v>0</v>
      </c>
      <c r="BX377" s="57">
        <v>0</v>
      </c>
      <c r="BY377" s="57">
        <v>0</v>
      </c>
      <c r="BZ377" s="57">
        <v>0</v>
      </c>
      <c r="CA377" s="57">
        <v>0</v>
      </c>
      <c r="CB377" s="67">
        <v>0</v>
      </c>
      <c r="CC377" s="134"/>
      <c r="CD377" s="134"/>
      <c r="CE377" s="57"/>
      <c r="CF377" s="57"/>
      <c r="CG377" s="57"/>
      <c r="CH377" s="57"/>
      <c r="CI377" s="57"/>
      <c r="CJ377" s="57"/>
      <c r="CK377" s="67"/>
      <c r="CL377" s="23"/>
      <c r="CM377" s="23"/>
      <c r="CN377" s="23"/>
      <c r="CO377" s="23"/>
      <c r="CP377" s="23"/>
      <c r="CQ377" s="23"/>
      <c r="CR377" s="57"/>
      <c r="CS377" s="134"/>
      <c r="CT377" s="58"/>
      <c r="CU377" s="57"/>
      <c r="CV377" s="57"/>
      <c r="CW377" s="57"/>
      <c r="CX377" s="57"/>
      <c r="CY377" s="57"/>
      <c r="CZ377" s="57"/>
      <c r="DA377" s="67"/>
      <c r="DB377" s="23"/>
      <c r="DC377" s="23"/>
      <c r="DD377" s="57"/>
      <c r="DE377" s="57"/>
      <c r="DF377" s="57"/>
      <c r="DG377" s="57"/>
      <c r="DH377" s="57"/>
      <c r="DI377" s="57"/>
      <c r="DJ377" s="67"/>
      <c r="DK377" s="23" t="s">
        <v>849</v>
      </c>
      <c r="DL377" s="55">
        <v>0</v>
      </c>
      <c r="DM377" s="55">
        <v>0</v>
      </c>
      <c r="DN377" s="55">
        <v>0</v>
      </c>
      <c r="DO377" s="59">
        <v>0</v>
      </c>
      <c r="DP377" s="23" t="s">
        <v>849</v>
      </c>
      <c r="DQ377" s="57"/>
      <c r="DR377" s="57"/>
      <c r="DS377" s="57"/>
      <c r="DT377" s="23" t="s">
        <v>854</v>
      </c>
      <c r="DU377" s="57"/>
      <c r="DV377" s="23" t="s">
        <v>849</v>
      </c>
      <c r="DW377" s="23" t="s">
        <v>854</v>
      </c>
      <c r="DX377" s="57"/>
      <c r="DY377" s="23" t="s">
        <v>858</v>
      </c>
      <c r="DZ377" s="23" t="s">
        <v>854</v>
      </c>
      <c r="EA377" s="56"/>
      <c r="EB377" s="57"/>
      <c r="EC377" s="57"/>
      <c r="ED377" s="23"/>
      <c r="EE377" s="57"/>
      <c r="EF377" s="57"/>
      <c r="EG377" s="57"/>
      <c r="EH377" s="23">
        <v>3281</v>
      </c>
      <c r="EI377" s="23"/>
      <c r="EJ377" s="23" t="s">
        <v>868</v>
      </c>
      <c r="EK377" s="23"/>
    </row>
    <row r="378" spans="2:141" s="127" customFormat="1">
      <c r="B378" s="132" t="s">
        <v>1715</v>
      </c>
      <c r="C378" s="23" t="s">
        <v>1716</v>
      </c>
      <c r="D378" s="23">
        <v>0</v>
      </c>
      <c r="E378" s="23" t="s">
        <v>846</v>
      </c>
      <c r="F378" s="23" t="s">
        <v>847</v>
      </c>
      <c r="G378" s="23"/>
      <c r="H378" s="23" t="s">
        <v>848</v>
      </c>
      <c r="I378" s="58">
        <v>0</v>
      </c>
      <c r="J378" s="58">
        <v>0</v>
      </c>
      <c r="K378" s="58">
        <v>1</v>
      </c>
      <c r="L378" s="58">
        <v>0</v>
      </c>
      <c r="M378" s="176"/>
      <c r="N378" s="23" t="s">
        <v>849</v>
      </c>
      <c r="O378" s="23" t="s">
        <v>850</v>
      </c>
      <c r="P378" s="23" t="s">
        <v>851</v>
      </c>
      <c r="Q378" s="56" t="s">
        <v>848</v>
      </c>
      <c r="R378" s="133" t="s">
        <v>848</v>
      </c>
      <c r="S378" s="133" t="s">
        <v>848</v>
      </c>
      <c r="T378" s="133" t="s">
        <v>848</v>
      </c>
      <c r="U378" s="133" t="s">
        <v>848</v>
      </c>
      <c r="V378" s="133" t="s">
        <v>848</v>
      </c>
      <c r="W378" s="55">
        <v>0</v>
      </c>
      <c r="X378" s="55">
        <v>-1.4209367159954052</v>
      </c>
      <c r="Y378" s="55">
        <v>-1.4824543497099769</v>
      </c>
      <c r="Z378" s="55">
        <v>-1.600664704690919</v>
      </c>
      <c r="AA378" s="55">
        <v>-1.7224937440080126</v>
      </c>
      <c r="AB378" s="55">
        <v>-1.8358791865407522</v>
      </c>
      <c r="AC378" s="55">
        <v>-1.9552957696337447</v>
      </c>
      <c r="AD378" s="59">
        <f t="shared" si="30"/>
        <v>-10.017724470578811</v>
      </c>
      <c r="AE378" s="55">
        <v>0</v>
      </c>
      <c r="AF378" s="55"/>
      <c r="AG378" s="55"/>
      <c r="AH378" s="55"/>
      <c r="AI378" s="59">
        <f t="shared" si="31"/>
        <v>-10.017724470578811</v>
      </c>
      <c r="AJ378" s="55">
        <v>0</v>
      </c>
      <c r="AK378" s="55">
        <v>0</v>
      </c>
      <c r="AL378" s="55">
        <v>-1.5577459078347358</v>
      </c>
      <c r="AM378" s="55">
        <v>-1.6576902505462376</v>
      </c>
      <c r="AN378" s="55">
        <v>-1.8256713276845851</v>
      </c>
      <c r="AO378" s="55">
        <v>-2.0039184845910021</v>
      </c>
      <c r="AP378" s="55">
        <v>-2.1785456668196459</v>
      </c>
      <c r="AQ378" s="55">
        <v>-2.3666563577088953</v>
      </c>
      <c r="AR378" s="59">
        <f t="shared" si="32"/>
        <v>-11.590227995185103</v>
      </c>
      <c r="AS378" s="55">
        <v>0</v>
      </c>
      <c r="AT378" s="55"/>
      <c r="AU378" s="55"/>
      <c r="AV378" s="55"/>
      <c r="AW378" s="59">
        <f t="shared" si="33"/>
        <v>-11.590227995185103</v>
      </c>
      <c r="AX378" s="55"/>
      <c r="AY378" s="55"/>
      <c r="AZ378" s="55"/>
      <c r="BA378" s="55"/>
      <c r="BB378" s="55"/>
      <c r="BC378" s="55"/>
      <c r="BD378" s="55"/>
      <c r="BE378" s="55"/>
      <c r="BF378" s="59">
        <f t="shared" si="34"/>
        <v>0</v>
      </c>
      <c r="BG378" s="55"/>
      <c r="BH378" s="55"/>
      <c r="BI378" s="55"/>
      <c r="BJ378" s="55"/>
      <c r="BK378" s="59">
        <f t="shared" si="35"/>
        <v>0</v>
      </c>
      <c r="BL378" s="55"/>
      <c r="BM378" s="23" t="s">
        <v>852</v>
      </c>
      <c r="BN378" s="23" t="s">
        <v>1275</v>
      </c>
      <c r="BO378" s="23" t="s">
        <v>853</v>
      </c>
      <c r="BP378" s="23" t="s">
        <v>853</v>
      </c>
      <c r="BQ378" s="23" t="s">
        <v>853</v>
      </c>
      <c r="BR378" s="23"/>
      <c r="BS378" s="57"/>
      <c r="BT378" s="135" t="s">
        <v>23</v>
      </c>
      <c r="BU378" s="58">
        <v>1</v>
      </c>
      <c r="BV378" s="57">
        <v>0</v>
      </c>
      <c r="BW378" s="57">
        <v>0</v>
      </c>
      <c r="BX378" s="57">
        <v>0</v>
      </c>
      <c r="BY378" s="57">
        <v>0</v>
      </c>
      <c r="BZ378" s="57">
        <v>0</v>
      </c>
      <c r="CA378" s="57">
        <v>0</v>
      </c>
      <c r="CB378" s="67">
        <v>0</v>
      </c>
      <c r="CC378" s="134"/>
      <c r="CD378" s="134"/>
      <c r="CE378" s="57"/>
      <c r="CF378" s="57"/>
      <c r="CG378" s="57"/>
      <c r="CH378" s="57"/>
      <c r="CI378" s="57"/>
      <c r="CJ378" s="57"/>
      <c r="CK378" s="67"/>
      <c r="CL378" s="23"/>
      <c r="CM378" s="23"/>
      <c r="CN378" s="23"/>
      <c r="CO378" s="23"/>
      <c r="CP378" s="23"/>
      <c r="CQ378" s="23"/>
      <c r="CR378" s="57"/>
      <c r="CS378" s="134"/>
      <c r="CT378" s="58"/>
      <c r="CU378" s="57"/>
      <c r="CV378" s="57"/>
      <c r="CW378" s="57"/>
      <c r="CX378" s="57"/>
      <c r="CY378" s="57"/>
      <c r="CZ378" s="57"/>
      <c r="DA378" s="67"/>
      <c r="DB378" s="23"/>
      <c r="DC378" s="23"/>
      <c r="DD378" s="57"/>
      <c r="DE378" s="57"/>
      <c r="DF378" s="57"/>
      <c r="DG378" s="57"/>
      <c r="DH378" s="57"/>
      <c r="DI378" s="57"/>
      <c r="DJ378" s="67"/>
      <c r="DK378" s="23" t="s">
        <v>849</v>
      </c>
      <c r="DL378" s="55">
        <v>0</v>
      </c>
      <c r="DM378" s="55">
        <v>0</v>
      </c>
      <c r="DN378" s="55">
        <v>0</v>
      </c>
      <c r="DO378" s="59">
        <v>0</v>
      </c>
      <c r="DP378" s="23" t="s">
        <v>849</v>
      </c>
      <c r="DQ378" s="57"/>
      <c r="DR378" s="57"/>
      <c r="DS378" s="57"/>
      <c r="DT378" s="23" t="s">
        <v>854</v>
      </c>
      <c r="DU378" s="57"/>
      <c r="DV378" s="23" t="s">
        <v>849</v>
      </c>
      <c r="DW378" s="23" t="s">
        <v>854</v>
      </c>
      <c r="DX378" s="57"/>
      <c r="DY378" s="23" t="s">
        <v>849</v>
      </c>
      <c r="DZ378" s="23" t="s">
        <v>854</v>
      </c>
      <c r="EA378" s="56"/>
      <c r="EB378" s="57"/>
      <c r="EC378" s="57"/>
      <c r="ED378" s="23"/>
      <c r="EE378" s="57"/>
      <c r="EF378" s="57"/>
      <c r="EG378" s="57"/>
      <c r="EH378" s="23">
        <v>2252</v>
      </c>
      <c r="EI378" s="23"/>
      <c r="EJ378" s="23" t="s">
        <v>891</v>
      </c>
      <c r="EK378" s="23"/>
    </row>
    <row r="379" spans="2:141" s="127" customFormat="1">
      <c r="B379" s="132" t="s">
        <v>1717</v>
      </c>
      <c r="C379" s="23" t="s">
        <v>1718</v>
      </c>
      <c r="D379" s="23" t="s">
        <v>159</v>
      </c>
      <c r="E379" s="23" t="s">
        <v>846</v>
      </c>
      <c r="F379" s="23" t="s">
        <v>847</v>
      </c>
      <c r="G379" s="23"/>
      <c r="H379" s="23" t="s">
        <v>848</v>
      </c>
      <c r="I379" s="58">
        <v>0</v>
      </c>
      <c r="J379" s="58">
        <v>0</v>
      </c>
      <c r="K379" s="58">
        <v>1</v>
      </c>
      <c r="L379" s="58">
        <v>0</v>
      </c>
      <c r="M379" s="176"/>
      <c r="N379" s="23" t="s">
        <v>849</v>
      </c>
      <c r="O379" s="23" t="s">
        <v>850</v>
      </c>
      <c r="P379" s="23" t="s">
        <v>851</v>
      </c>
      <c r="Q379" s="56" t="s">
        <v>848</v>
      </c>
      <c r="R379" s="133" t="s">
        <v>848</v>
      </c>
      <c r="S379" s="133" t="s">
        <v>848</v>
      </c>
      <c r="T379" s="133" t="s">
        <v>848</v>
      </c>
      <c r="U379" s="133" t="s">
        <v>848</v>
      </c>
      <c r="V379" s="133" t="s">
        <v>848</v>
      </c>
      <c r="W379" s="55">
        <v>0</v>
      </c>
      <c r="X379" s="55">
        <v>0.85313760916115211</v>
      </c>
      <c r="Y379" s="55">
        <v>0.49130578011458625</v>
      </c>
      <c r="Z379" s="55">
        <v>0.12101213551719166</v>
      </c>
      <c r="AA379" s="55">
        <v>0.85178942272752489</v>
      </c>
      <c r="AB379" s="55">
        <v>4.8671035647941912</v>
      </c>
      <c r="AC379" s="55">
        <v>0</v>
      </c>
      <c r="AD379" s="59">
        <f t="shared" si="30"/>
        <v>7.1843485123146458</v>
      </c>
      <c r="AE379" s="55">
        <v>0</v>
      </c>
      <c r="AF379" s="55"/>
      <c r="AG379" s="55"/>
      <c r="AH379" s="55"/>
      <c r="AI379" s="59">
        <f t="shared" si="31"/>
        <v>7.1843485123146458</v>
      </c>
      <c r="AJ379" s="55">
        <v>0</v>
      </c>
      <c r="AK379" s="55">
        <v>0</v>
      </c>
      <c r="AL379" s="55">
        <v>0.93527854163421609</v>
      </c>
      <c r="AM379" s="55">
        <v>0.54938137008555887</v>
      </c>
      <c r="AN379" s="55">
        <v>0.13802290102865639</v>
      </c>
      <c r="AO379" s="55">
        <v>0.99095661457151052</v>
      </c>
      <c r="AP379" s="55">
        <v>5.7755474645496063</v>
      </c>
      <c r="AQ379" s="55">
        <v>0</v>
      </c>
      <c r="AR379" s="59">
        <f t="shared" si="32"/>
        <v>8.3891868918695494</v>
      </c>
      <c r="AS379" s="55">
        <v>0</v>
      </c>
      <c r="AT379" s="55"/>
      <c r="AU379" s="55"/>
      <c r="AV379" s="55"/>
      <c r="AW379" s="59">
        <f t="shared" si="33"/>
        <v>8.3891868918695494</v>
      </c>
      <c r="AX379" s="55"/>
      <c r="AY379" s="55"/>
      <c r="AZ379" s="55"/>
      <c r="BA379" s="55"/>
      <c r="BB379" s="55"/>
      <c r="BC379" s="55"/>
      <c r="BD379" s="55"/>
      <c r="BE379" s="55"/>
      <c r="BF379" s="59">
        <f t="shared" si="34"/>
        <v>0</v>
      </c>
      <c r="BG379" s="55"/>
      <c r="BH379" s="55"/>
      <c r="BI379" s="55"/>
      <c r="BJ379" s="55"/>
      <c r="BK379" s="59">
        <f t="shared" si="35"/>
        <v>0</v>
      </c>
      <c r="BL379" s="55"/>
      <c r="BM379" s="23" t="s">
        <v>852</v>
      </c>
      <c r="BN379" s="23" t="s">
        <v>1719</v>
      </c>
      <c r="BO379" s="23" t="s">
        <v>853</v>
      </c>
      <c r="BP379" s="23" t="s">
        <v>853</v>
      </c>
      <c r="BQ379" s="23" t="s">
        <v>853</v>
      </c>
      <c r="BR379" s="23"/>
      <c r="BS379" s="57"/>
      <c r="BT379" s="135" t="s">
        <v>23</v>
      </c>
      <c r="BU379" s="58">
        <v>1</v>
      </c>
      <c r="BV379" s="57">
        <v>0</v>
      </c>
      <c r="BW379" s="57">
        <v>0</v>
      </c>
      <c r="BX379" s="57">
        <v>0</v>
      </c>
      <c r="BY379" s="57">
        <v>1</v>
      </c>
      <c r="BZ379" s="57">
        <v>0</v>
      </c>
      <c r="CA379" s="57">
        <v>0</v>
      </c>
      <c r="CB379" s="67">
        <v>1</v>
      </c>
      <c r="CC379" s="134"/>
      <c r="CD379" s="134"/>
      <c r="CE379" s="57"/>
      <c r="CF379" s="57"/>
      <c r="CG379" s="57"/>
      <c r="CH379" s="57"/>
      <c r="CI379" s="57"/>
      <c r="CJ379" s="57"/>
      <c r="CK379" s="67"/>
      <c r="CL379" s="23"/>
      <c r="CM379" s="23"/>
      <c r="CN379" s="23"/>
      <c r="CO379" s="23"/>
      <c r="CP379" s="23"/>
      <c r="CQ379" s="23"/>
      <c r="CR379" s="57"/>
      <c r="CS379" s="134"/>
      <c r="CT379" s="58"/>
      <c r="CU379" s="57"/>
      <c r="CV379" s="57"/>
      <c r="CW379" s="57"/>
      <c r="CX379" s="57"/>
      <c r="CY379" s="57"/>
      <c r="CZ379" s="57"/>
      <c r="DA379" s="67"/>
      <c r="DB379" s="23"/>
      <c r="DC379" s="23"/>
      <c r="DD379" s="57"/>
      <c r="DE379" s="57"/>
      <c r="DF379" s="57"/>
      <c r="DG379" s="57"/>
      <c r="DH379" s="57"/>
      <c r="DI379" s="57"/>
      <c r="DJ379" s="67"/>
      <c r="DK379" s="23" t="s">
        <v>849</v>
      </c>
      <c r="DL379" s="55">
        <v>0</v>
      </c>
      <c r="DM379" s="55">
        <v>0</v>
      </c>
      <c r="DN379" s="55">
        <v>0</v>
      </c>
      <c r="DO379" s="59">
        <v>0</v>
      </c>
      <c r="DP379" s="23" t="s">
        <v>849</v>
      </c>
      <c r="DQ379" s="57"/>
      <c r="DR379" s="57"/>
      <c r="DS379" s="57"/>
      <c r="DT379" s="23" t="s">
        <v>854</v>
      </c>
      <c r="DU379" s="57"/>
      <c r="DV379" s="23" t="s">
        <v>849</v>
      </c>
      <c r="DW379" s="23" t="s">
        <v>854</v>
      </c>
      <c r="DX379" s="57"/>
      <c r="DY379" s="23" t="s">
        <v>849</v>
      </c>
      <c r="DZ379" s="23" t="s">
        <v>854</v>
      </c>
      <c r="EA379" s="56"/>
      <c r="EB379" s="57"/>
      <c r="EC379" s="57"/>
      <c r="ED379" s="23"/>
      <c r="EE379" s="57"/>
      <c r="EF379" s="57"/>
      <c r="EG379" s="57"/>
      <c r="EH379" s="23">
        <v>803</v>
      </c>
      <c r="EI379" s="23"/>
      <c r="EJ379" s="23" t="s">
        <v>891</v>
      </c>
      <c r="EK379" s="23"/>
    </row>
    <row r="380" spans="2:141" s="127" customFormat="1" ht="29.1">
      <c r="B380" s="132" t="s">
        <v>1720</v>
      </c>
      <c r="C380" s="23" t="s">
        <v>1721</v>
      </c>
      <c r="D380" s="23" t="s">
        <v>159</v>
      </c>
      <c r="E380" s="23" t="s">
        <v>846</v>
      </c>
      <c r="F380" s="23" t="s">
        <v>847</v>
      </c>
      <c r="G380" s="23"/>
      <c r="H380" s="23" t="s">
        <v>848</v>
      </c>
      <c r="I380" s="58">
        <v>0</v>
      </c>
      <c r="J380" s="58">
        <v>0</v>
      </c>
      <c r="K380" s="58">
        <v>1</v>
      </c>
      <c r="L380" s="58">
        <v>0</v>
      </c>
      <c r="M380" s="176"/>
      <c r="N380" s="23" t="s">
        <v>849</v>
      </c>
      <c r="O380" s="23" t="s">
        <v>850</v>
      </c>
      <c r="P380" s="23" t="s">
        <v>863</v>
      </c>
      <c r="Q380" s="56">
        <v>46112</v>
      </c>
      <c r="R380" s="133">
        <v>46203</v>
      </c>
      <c r="S380" s="133">
        <v>46744</v>
      </c>
      <c r="T380" s="133" t="s">
        <v>848</v>
      </c>
      <c r="U380" s="133">
        <v>46934</v>
      </c>
      <c r="V380" s="133" t="s">
        <v>848</v>
      </c>
      <c r="W380" s="55">
        <v>0</v>
      </c>
      <c r="X380" s="55">
        <v>2.1362169386094743</v>
      </c>
      <c r="Y380" s="55">
        <v>1.291997595732268E-2</v>
      </c>
      <c r="Z380" s="55">
        <v>2.9705664506494663E-4</v>
      </c>
      <c r="AA380" s="55">
        <v>7.2808651670971564E-5</v>
      </c>
      <c r="AB380" s="55">
        <v>0</v>
      </c>
      <c r="AC380" s="55">
        <v>0</v>
      </c>
      <c r="AD380" s="59">
        <f t="shared" si="30"/>
        <v>2.1495067798635326</v>
      </c>
      <c r="AE380" s="55">
        <v>0</v>
      </c>
      <c r="AF380" s="55"/>
      <c r="AG380" s="55"/>
      <c r="AH380" s="55"/>
      <c r="AI380" s="59">
        <f t="shared" si="31"/>
        <v>2.1495067798635326</v>
      </c>
      <c r="AJ380" s="55">
        <v>0</v>
      </c>
      <c r="AK380" s="55">
        <v>0</v>
      </c>
      <c r="AL380" s="55">
        <v>2.3418940174510321</v>
      </c>
      <c r="AM380" s="55">
        <v>1.4447202496276275E-2</v>
      </c>
      <c r="AN380" s="55">
        <v>3.3881411766243112E-4</v>
      </c>
      <c r="AO380" s="55">
        <v>8.470428611375482E-5</v>
      </c>
      <c r="AP380" s="55">
        <v>0</v>
      </c>
      <c r="AQ380" s="55">
        <v>0</v>
      </c>
      <c r="AR380" s="59">
        <f t="shared" si="32"/>
        <v>2.3567647383510844</v>
      </c>
      <c r="AS380" s="55">
        <v>0</v>
      </c>
      <c r="AT380" s="55"/>
      <c r="AU380" s="55"/>
      <c r="AV380" s="55"/>
      <c r="AW380" s="59">
        <f t="shared" si="33"/>
        <v>2.3567647383510844</v>
      </c>
      <c r="AX380" s="55"/>
      <c r="AY380" s="55"/>
      <c r="AZ380" s="55"/>
      <c r="BA380" s="55"/>
      <c r="BB380" s="55"/>
      <c r="BC380" s="55"/>
      <c r="BD380" s="55"/>
      <c r="BE380" s="55"/>
      <c r="BF380" s="59">
        <f t="shared" si="34"/>
        <v>0</v>
      </c>
      <c r="BG380" s="55"/>
      <c r="BH380" s="55"/>
      <c r="BI380" s="55"/>
      <c r="BJ380" s="55"/>
      <c r="BK380" s="59">
        <f t="shared" si="35"/>
        <v>0</v>
      </c>
      <c r="BL380" s="55"/>
      <c r="BM380" s="23" t="s">
        <v>852</v>
      </c>
      <c r="BN380" s="23" t="s">
        <v>290</v>
      </c>
      <c r="BO380" s="23" t="s">
        <v>853</v>
      </c>
      <c r="BP380" s="23" t="s">
        <v>853</v>
      </c>
      <c r="BQ380" s="23" t="s">
        <v>853</v>
      </c>
      <c r="BR380" s="23"/>
      <c r="BS380" s="57"/>
      <c r="BT380" s="135" t="s">
        <v>859</v>
      </c>
      <c r="BU380" s="58">
        <v>1</v>
      </c>
      <c r="BV380" s="57">
        <v>4072</v>
      </c>
      <c r="BW380" s="57">
        <v>0</v>
      </c>
      <c r="BX380" s="57">
        <v>0</v>
      </c>
      <c r="BY380" s="57">
        <v>0</v>
      </c>
      <c r="BZ380" s="57">
        <v>0</v>
      </c>
      <c r="CA380" s="57">
        <v>0</v>
      </c>
      <c r="CB380" s="67">
        <v>4072</v>
      </c>
      <c r="CC380" s="134"/>
      <c r="CD380" s="134"/>
      <c r="CE380" s="57"/>
      <c r="CF380" s="57"/>
      <c r="CG380" s="57"/>
      <c r="CH380" s="57"/>
      <c r="CI380" s="57"/>
      <c r="CJ380" s="57"/>
      <c r="CK380" s="67"/>
      <c r="CL380" s="23"/>
      <c r="CM380" s="23"/>
      <c r="CN380" s="23"/>
      <c r="CO380" s="23"/>
      <c r="CP380" s="23"/>
      <c r="CQ380" s="23"/>
      <c r="CR380" s="57"/>
      <c r="CS380" s="134"/>
      <c r="CT380" s="58"/>
      <c r="CU380" s="57"/>
      <c r="CV380" s="57"/>
      <c r="CW380" s="57"/>
      <c r="CX380" s="57"/>
      <c r="CY380" s="57"/>
      <c r="CZ380" s="57"/>
      <c r="DA380" s="67"/>
      <c r="DB380" s="23"/>
      <c r="DC380" s="23"/>
      <c r="DD380" s="57"/>
      <c r="DE380" s="57"/>
      <c r="DF380" s="57"/>
      <c r="DG380" s="57"/>
      <c r="DH380" s="57"/>
      <c r="DI380" s="57"/>
      <c r="DJ380" s="67"/>
      <c r="DK380" s="23" t="s">
        <v>849</v>
      </c>
      <c r="DL380" s="55">
        <v>0</v>
      </c>
      <c r="DM380" s="55">
        <v>0</v>
      </c>
      <c r="DN380" s="55">
        <v>0</v>
      </c>
      <c r="DO380" s="59">
        <v>0</v>
      </c>
      <c r="DP380" s="23" t="s">
        <v>858</v>
      </c>
      <c r="DQ380" s="57"/>
      <c r="DR380" s="57"/>
      <c r="DS380" s="57"/>
      <c r="DT380" s="23" t="s">
        <v>854</v>
      </c>
      <c r="DU380" s="57"/>
      <c r="DV380" s="23" t="s">
        <v>849</v>
      </c>
      <c r="DW380" s="23" t="s">
        <v>854</v>
      </c>
      <c r="DX380" s="57"/>
      <c r="DY380" s="23" t="s">
        <v>849</v>
      </c>
      <c r="DZ380" s="23" t="s">
        <v>854</v>
      </c>
      <c r="EA380" s="56"/>
      <c r="EB380" s="57"/>
      <c r="EC380" s="57"/>
      <c r="ED380" s="23"/>
      <c r="EE380" s="57"/>
      <c r="EF380" s="57"/>
      <c r="EG380" s="57"/>
      <c r="EH380" s="23">
        <v>953</v>
      </c>
      <c r="EI380" s="23"/>
      <c r="EJ380" s="23" t="s">
        <v>860</v>
      </c>
      <c r="EK380" s="23"/>
    </row>
    <row r="381" spans="2:141" s="127" customFormat="1">
      <c r="B381" s="132" t="s">
        <v>1722</v>
      </c>
      <c r="C381" s="23" t="s">
        <v>1723</v>
      </c>
      <c r="D381" s="23" t="s">
        <v>155</v>
      </c>
      <c r="E381" s="23" t="s">
        <v>846</v>
      </c>
      <c r="F381" s="23" t="s">
        <v>847</v>
      </c>
      <c r="G381" s="23"/>
      <c r="H381" s="23" t="s">
        <v>848</v>
      </c>
      <c r="I381" s="58">
        <v>0</v>
      </c>
      <c r="J381" s="58">
        <v>0</v>
      </c>
      <c r="K381" s="58">
        <v>1</v>
      </c>
      <c r="L381" s="58">
        <v>0</v>
      </c>
      <c r="M381" s="176"/>
      <c r="N381" s="23" t="s">
        <v>849</v>
      </c>
      <c r="O381" s="23" t="s">
        <v>850</v>
      </c>
      <c r="P381" s="23" t="s">
        <v>851</v>
      </c>
      <c r="Q381" s="56" t="s">
        <v>848</v>
      </c>
      <c r="R381" s="133" t="s">
        <v>848</v>
      </c>
      <c r="S381" s="133" t="s">
        <v>848</v>
      </c>
      <c r="T381" s="133" t="s">
        <v>848</v>
      </c>
      <c r="U381" s="133" t="s">
        <v>848</v>
      </c>
      <c r="V381" s="133" t="s">
        <v>848</v>
      </c>
      <c r="W381" s="55">
        <v>0</v>
      </c>
      <c r="X381" s="55">
        <v>0</v>
      </c>
      <c r="Y381" s="55">
        <v>0</v>
      </c>
      <c r="Z381" s="55">
        <v>0</v>
      </c>
      <c r="AA381" s="55">
        <v>0</v>
      </c>
      <c r="AB381" s="55">
        <v>6.0200869560217454</v>
      </c>
      <c r="AC381" s="55">
        <v>6.0200869560217454</v>
      </c>
      <c r="AD381" s="59">
        <f t="shared" si="30"/>
        <v>12.040173912043491</v>
      </c>
      <c r="AE381" s="55">
        <v>0</v>
      </c>
      <c r="AF381" s="55"/>
      <c r="AG381" s="55"/>
      <c r="AH381" s="55"/>
      <c r="AI381" s="59">
        <f t="shared" si="31"/>
        <v>12.040173912043491</v>
      </c>
      <c r="AJ381" s="55">
        <v>0</v>
      </c>
      <c r="AK381" s="55">
        <v>0</v>
      </c>
      <c r="AL381" s="55">
        <v>0</v>
      </c>
      <c r="AM381" s="55">
        <v>0</v>
      </c>
      <c r="AN381" s="55">
        <v>0</v>
      </c>
      <c r="AO381" s="55">
        <v>0</v>
      </c>
      <c r="AP381" s="55">
        <v>7.1437349734492024</v>
      </c>
      <c r="AQ381" s="55">
        <v>7.2866096729181864</v>
      </c>
      <c r="AR381" s="59">
        <f t="shared" si="32"/>
        <v>14.430344646367388</v>
      </c>
      <c r="AS381" s="55">
        <v>0</v>
      </c>
      <c r="AT381" s="55"/>
      <c r="AU381" s="55"/>
      <c r="AV381" s="55"/>
      <c r="AW381" s="59">
        <f t="shared" si="33"/>
        <v>14.430344646367388</v>
      </c>
      <c r="AX381" s="55"/>
      <c r="AY381" s="55"/>
      <c r="AZ381" s="55"/>
      <c r="BA381" s="55"/>
      <c r="BB381" s="55"/>
      <c r="BC381" s="55"/>
      <c r="BD381" s="55"/>
      <c r="BE381" s="55"/>
      <c r="BF381" s="59">
        <f t="shared" si="34"/>
        <v>0</v>
      </c>
      <c r="BG381" s="55"/>
      <c r="BH381" s="55"/>
      <c r="BI381" s="55"/>
      <c r="BJ381" s="55"/>
      <c r="BK381" s="59">
        <f t="shared" si="35"/>
        <v>0</v>
      </c>
      <c r="BL381" s="55"/>
      <c r="BM381" s="23" t="s">
        <v>852</v>
      </c>
      <c r="BN381" s="23" t="s">
        <v>174</v>
      </c>
      <c r="BO381" s="23" t="s">
        <v>569</v>
      </c>
      <c r="BP381" s="23" t="s">
        <v>386</v>
      </c>
      <c r="BQ381" s="23" t="s">
        <v>853</v>
      </c>
      <c r="BR381" s="23"/>
      <c r="BS381" s="57"/>
      <c r="BT381" s="135" t="s">
        <v>154</v>
      </c>
      <c r="BU381" s="58">
        <v>1</v>
      </c>
      <c r="BV381" s="57">
        <v>0</v>
      </c>
      <c r="BW381" s="57">
        <v>0</v>
      </c>
      <c r="BX381" s="57">
        <v>0</v>
      </c>
      <c r="BY381" s="57">
        <v>0</v>
      </c>
      <c r="BZ381" s="57">
        <v>0</v>
      </c>
      <c r="CA381" s="57">
        <v>0</v>
      </c>
      <c r="CB381" s="67">
        <v>0</v>
      </c>
      <c r="CC381" s="134"/>
      <c r="CD381" s="134"/>
      <c r="CE381" s="57"/>
      <c r="CF381" s="57"/>
      <c r="CG381" s="57"/>
      <c r="CH381" s="57"/>
      <c r="CI381" s="57"/>
      <c r="CJ381" s="57"/>
      <c r="CK381" s="67"/>
      <c r="CL381" s="23"/>
      <c r="CM381" s="23"/>
      <c r="CN381" s="23"/>
      <c r="CO381" s="23"/>
      <c r="CP381" s="23"/>
      <c r="CQ381" s="23"/>
      <c r="CR381" s="57"/>
      <c r="CS381" s="134"/>
      <c r="CT381" s="58"/>
      <c r="CU381" s="57"/>
      <c r="CV381" s="57"/>
      <c r="CW381" s="57"/>
      <c r="CX381" s="57"/>
      <c r="CY381" s="57"/>
      <c r="CZ381" s="57"/>
      <c r="DA381" s="67"/>
      <c r="DB381" s="23"/>
      <c r="DC381" s="23"/>
      <c r="DD381" s="57"/>
      <c r="DE381" s="57"/>
      <c r="DF381" s="57"/>
      <c r="DG381" s="57"/>
      <c r="DH381" s="57"/>
      <c r="DI381" s="57"/>
      <c r="DJ381" s="67"/>
      <c r="DK381" s="23" t="s">
        <v>849</v>
      </c>
      <c r="DL381" s="55">
        <v>0</v>
      </c>
      <c r="DM381" s="55">
        <v>0</v>
      </c>
      <c r="DN381" s="55">
        <v>0</v>
      </c>
      <c r="DO381" s="59">
        <v>0</v>
      </c>
      <c r="DP381" s="23" t="s">
        <v>849</v>
      </c>
      <c r="DQ381" s="57"/>
      <c r="DR381" s="57"/>
      <c r="DS381" s="57"/>
      <c r="DT381" s="23" t="s">
        <v>854</v>
      </c>
      <c r="DU381" s="57"/>
      <c r="DV381" s="23" t="s">
        <v>849</v>
      </c>
      <c r="DW381" s="23" t="s">
        <v>854</v>
      </c>
      <c r="DX381" s="57"/>
      <c r="DY381" s="23" t="s">
        <v>849</v>
      </c>
      <c r="DZ381" s="23" t="s">
        <v>854</v>
      </c>
      <c r="EA381" s="56"/>
      <c r="EB381" s="57"/>
      <c r="EC381" s="57"/>
      <c r="ED381" s="23"/>
      <c r="EE381" s="57"/>
      <c r="EF381" s="57"/>
      <c r="EG381" s="57"/>
      <c r="EH381" s="23">
        <v>532</v>
      </c>
      <c r="EI381" s="23"/>
      <c r="EJ381" s="23" t="s">
        <v>1182</v>
      </c>
      <c r="EK381" s="23"/>
    </row>
    <row r="382" spans="2:141" s="127" customFormat="1">
      <c r="B382" s="132" t="s">
        <v>1724</v>
      </c>
      <c r="C382" s="23" t="s">
        <v>1725</v>
      </c>
      <c r="D382" s="23" t="s">
        <v>193</v>
      </c>
      <c r="E382" s="23" t="s">
        <v>846</v>
      </c>
      <c r="F382" s="23" t="s">
        <v>847</v>
      </c>
      <c r="G382" s="23"/>
      <c r="H382" s="23" t="s">
        <v>848</v>
      </c>
      <c r="I382" s="58">
        <v>0</v>
      </c>
      <c r="J382" s="58">
        <v>0</v>
      </c>
      <c r="K382" s="58">
        <v>1</v>
      </c>
      <c r="L382" s="58">
        <v>0</v>
      </c>
      <c r="M382" s="176"/>
      <c r="N382" s="23" t="s">
        <v>849</v>
      </c>
      <c r="O382" s="23" t="s">
        <v>850</v>
      </c>
      <c r="P382" s="23" t="s">
        <v>851</v>
      </c>
      <c r="Q382" s="56" t="s">
        <v>848</v>
      </c>
      <c r="R382" s="133" t="s">
        <v>848</v>
      </c>
      <c r="S382" s="133" t="s">
        <v>848</v>
      </c>
      <c r="T382" s="133" t="s">
        <v>848</v>
      </c>
      <c r="U382" s="133" t="s">
        <v>848</v>
      </c>
      <c r="V382" s="133" t="s">
        <v>848</v>
      </c>
      <c r="W382" s="55">
        <v>0</v>
      </c>
      <c r="X382" s="55">
        <v>0.26976356628369236</v>
      </c>
      <c r="Y382" s="55">
        <v>0.28144263409393711</v>
      </c>
      <c r="Z382" s="55">
        <v>0.30388476439597606</v>
      </c>
      <c r="AA382" s="55">
        <v>0.32701389868685288</v>
      </c>
      <c r="AB382" s="55">
        <v>0.34854002367044123</v>
      </c>
      <c r="AC382" s="55">
        <v>0.37121115530209275</v>
      </c>
      <c r="AD382" s="59">
        <f t="shared" si="30"/>
        <v>1.9018560424329924</v>
      </c>
      <c r="AE382" s="55">
        <v>0</v>
      </c>
      <c r="AF382" s="55"/>
      <c r="AG382" s="55"/>
      <c r="AH382" s="55"/>
      <c r="AI382" s="59">
        <f t="shared" si="31"/>
        <v>1.9018560424329924</v>
      </c>
      <c r="AJ382" s="55">
        <v>0</v>
      </c>
      <c r="AK382" s="55">
        <v>0</v>
      </c>
      <c r="AL382" s="55">
        <v>0.29573666914993357</v>
      </c>
      <c r="AM382" s="55">
        <v>0.3147110133386874</v>
      </c>
      <c r="AN382" s="55">
        <v>0.34660207078474126</v>
      </c>
      <c r="AO382" s="55">
        <v>0.38044213430461393</v>
      </c>
      <c r="AP382" s="55">
        <v>0.41359494886544462</v>
      </c>
      <c r="AQ382" s="55">
        <v>0.44930759550138194</v>
      </c>
      <c r="AR382" s="59">
        <f t="shared" si="32"/>
        <v>2.2003944319448028</v>
      </c>
      <c r="AS382" s="55">
        <v>0</v>
      </c>
      <c r="AT382" s="55"/>
      <c r="AU382" s="55"/>
      <c r="AV382" s="55"/>
      <c r="AW382" s="59">
        <f t="shared" si="33"/>
        <v>2.2003944319448028</v>
      </c>
      <c r="AX382" s="55"/>
      <c r="AY382" s="55"/>
      <c r="AZ382" s="55"/>
      <c r="BA382" s="55"/>
      <c r="BB382" s="55"/>
      <c r="BC382" s="55"/>
      <c r="BD382" s="55"/>
      <c r="BE382" s="55"/>
      <c r="BF382" s="59">
        <f t="shared" si="34"/>
        <v>0</v>
      </c>
      <c r="BG382" s="55"/>
      <c r="BH382" s="55"/>
      <c r="BI382" s="55"/>
      <c r="BJ382" s="55"/>
      <c r="BK382" s="59">
        <f t="shared" si="35"/>
        <v>0</v>
      </c>
      <c r="BL382" s="55"/>
      <c r="BM382" s="23" t="s">
        <v>852</v>
      </c>
      <c r="BN382" s="23" t="s">
        <v>244</v>
      </c>
      <c r="BO382" s="23" t="s">
        <v>853</v>
      </c>
      <c r="BP382" s="23" t="s">
        <v>853</v>
      </c>
      <c r="BQ382" s="23" t="s">
        <v>311</v>
      </c>
      <c r="BR382" s="23"/>
      <c r="BS382" s="57"/>
      <c r="BT382" s="135" t="s">
        <v>23</v>
      </c>
      <c r="BU382" s="58">
        <v>1</v>
      </c>
      <c r="BV382" s="57">
        <v>0</v>
      </c>
      <c r="BW382" s="57">
        <v>0</v>
      </c>
      <c r="BX382" s="57">
        <v>0</v>
      </c>
      <c r="BY382" s="57">
        <v>0</v>
      </c>
      <c r="BZ382" s="57">
        <v>0</v>
      </c>
      <c r="CA382" s="57">
        <v>1</v>
      </c>
      <c r="CB382" s="67">
        <v>1</v>
      </c>
      <c r="CC382" s="134"/>
      <c r="CD382" s="134"/>
      <c r="CE382" s="57"/>
      <c r="CF382" s="57"/>
      <c r="CG382" s="57"/>
      <c r="CH382" s="57"/>
      <c r="CI382" s="57"/>
      <c r="CJ382" s="57"/>
      <c r="CK382" s="67"/>
      <c r="CL382" s="23"/>
      <c r="CM382" s="23"/>
      <c r="CN382" s="23"/>
      <c r="CO382" s="23"/>
      <c r="CP382" s="23"/>
      <c r="CQ382" s="23"/>
      <c r="CR382" s="57"/>
      <c r="CS382" s="134"/>
      <c r="CT382" s="58"/>
      <c r="CU382" s="57"/>
      <c r="CV382" s="57"/>
      <c r="CW382" s="57"/>
      <c r="CX382" s="57"/>
      <c r="CY382" s="57"/>
      <c r="CZ382" s="57"/>
      <c r="DA382" s="67"/>
      <c r="DB382" s="23"/>
      <c r="DC382" s="23"/>
      <c r="DD382" s="57"/>
      <c r="DE382" s="57"/>
      <c r="DF382" s="57"/>
      <c r="DG382" s="57"/>
      <c r="DH382" s="57"/>
      <c r="DI382" s="57"/>
      <c r="DJ382" s="67"/>
      <c r="DK382" s="23" t="s">
        <v>849</v>
      </c>
      <c r="DL382" s="55">
        <v>0</v>
      </c>
      <c r="DM382" s="55">
        <v>0</v>
      </c>
      <c r="DN382" s="55">
        <v>0</v>
      </c>
      <c r="DO382" s="59">
        <v>0</v>
      </c>
      <c r="DP382" s="23" t="s">
        <v>849</v>
      </c>
      <c r="DQ382" s="57"/>
      <c r="DR382" s="57"/>
      <c r="DS382" s="57"/>
      <c r="DT382" s="23" t="s">
        <v>854</v>
      </c>
      <c r="DU382" s="57"/>
      <c r="DV382" s="23" t="s">
        <v>849</v>
      </c>
      <c r="DW382" s="23" t="s">
        <v>854</v>
      </c>
      <c r="DX382" s="57"/>
      <c r="DY382" s="23" t="s">
        <v>849</v>
      </c>
      <c r="DZ382" s="23" t="s">
        <v>854</v>
      </c>
      <c r="EA382" s="56"/>
      <c r="EB382" s="57"/>
      <c r="EC382" s="57"/>
      <c r="ED382" s="23"/>
      <c r="EE382" s="57"/>
      <c r="EF382" s="57"/>
      <c r="EG382" s="57"/>
      <c r="EH382" s="23">
        <v>921</v>
      </c>
      <c r="EI382" s="23"/>
      <c r="EJ382" s="23" t="s">
        <v>1700</v>
      </c>
      <c r="EK382" s="23"/>
    </row>
    <row r="383" spans="2:141" s="127" customFormat="1" ht="29.1">
      <c r="B383" s="132" t="s">
        <v>1726</v>
      </c>
      <c r="C383" s="23" t="s">
        <v>1727</v>
      </c>
      <c r="D383" s="23" t="s">
        <v>159</v>
      </c>
      <c r="E383" s="23" t="s">
        <v>846</v>
      </c>
      <c r="F383" s="23" t="s">
        <v>847</v>
      </c>
      <c r="G383" s="23"/>
      <c r="H383" s="23" t="s">
        <v>848</v>
      </c>
      <c r="I383" s="58">
        <v>0</v>
      </c>
      <c r="J383" s="58">
        <v>0</v>
      </c>
      <c r="K383" s="58">
        <v>1</v>
      </c>
      <c r="L383" s="58">
        <v>0</v>
      </c>
      <c r="M383" s="176"/>
      <c r="N383" s="23" t="s">
        <v>849</v>
      </c>
      <c r="O383" s="23" t="s">
        <v>850</v>
      </c>
      <c r="P383" s="23" t="s">
        <v>851</v>
      </c>
      <c r="Q383" s="56">
        <v>46112</v>
      </c>
      <c r="R383" s="133">
        <v>46203</v>
      </c>
      <c r="S383" s="133">
        <v>46507</v>
      </c>
      <c r="T383" s="133" t="s">
        <v>848</v>
      </c>
      <c r="U383" s="133">
        <v>46538</v>
      </c>
      <c r="V383" s="133" t="s">
        <v>848</v>
      </c>
      <c r="W383" s="55">
        <v>0</v>
      </c>
      <c r="X383" s="55">
        <v>0.18667201218901783</v>
      </c>
      <c r="Y383" s="55">
        <v>4.0399697831604704E-4</v>
      </c>
      <c r="Z383" s="55">
        <v>6.6012096356540481E-5</v>
      </c>
      <c r="AA383" s="55">
        <v>0</v>
      </c>
      <c r="AB383" s="55">
        <v>0</v>
      </c>
      <c r="AC383" s="55">
        <v>0</v>
      </c>
      <c r="AD383" s="59">
        <f t="shared" si="30"/>
        <v>0.18714202126369042</v>
      </c>
      <c r="AE383" s="55">
        <v>0</v>
      </c>
      <c r="AF383" s="55"/>
      <c r="AG383" s="55"/>
      <c r="AH383" s="55"/>
      <c r="AI383" s="59">
        <f t="shared" si="31"/>
        <v>0.18714202126369042</v>
      </c>
      <c r="AJ383" s="55">
        <v>0</v>
      </c>
      <c r="AK383" s="55">
        <v>0</v>
      </c>
      <c r="AL383" s="55">
        <v>0.20464497807772794</v>
      </c>
      <c r="AM383" s="55">
        <v>4.5175209094004784E-4</v>
      </c>
      <c r="AN383" s="55">
        <v>7.5291465630060965E-5</v>
      </c>
      <c r="AO383" s="55">
        <v>0</v>
      </c>
      <c r="AP383" s="55">
        <v>0</v>
      </c>
      <c r="AQ383" s="55">
        <v>0</v>
      </c>
      <c r="AR383" s="59">
        <f t="shared" si="32"/>
        <v>0.20517202163429807</v>
      </c>
      <c r="AS383" s="55">
        <v>0</v>
      </c>
      <c r="AT383" s="55"/>
      <c r="AU383" s="55"/>
      <c r="AV383" s="55"/>
      <c r="AW383" s="59">
        <f t="shared" si="33"/>
        <v>0.20517202163429807</v>
      </c>
      <c r="AX383" s="55"/>
      <c r="AY383" s="55"/>
      <c r="AZ383" s="55"/>
      <c r="BA383" s="55"/>
      <c r="BB383" s="55"/>
      <c r="BC383" s="55"/>
      <c r="BD383" s="55"/>
      <c r="BE383" s="55"/>
      <c r="BF383" s="59">
        <f t="shared" si="34"/>
        <v>0</v>
      </c>
      <c r="BG383" s="55"/>
      <c r="BH383" s="55"/>
      <c r="BI383" s="55"/>
      <c r="BJ383" s="55"/>
      <c r="BK383" s="59">
        <f t="shared" si="35"/>
        <v>0</v>
      </c>
      <c r="BL383" s="55"/>
      <c r="BM383" s="23" t="s">
        <v>852</v>
      </c>
      <c r="BN383" s="23" t="s">
        <v>290</v>
      </c>
      <c r="BO383" s="23" t="s">
        <v>853</v>
      </c>
      <c r="BP383" s="23" t="s">
        <v>853</v>
      </c>
      <c r="BQ383" s="23" t="s">
        <v>853</v>
      </c>
      <c r="BR383" s="23"/>
      <c r="BS383" s="57"/>
      <c r="BT383" s="135" t="s">
        <v>859</v>
      </c>
      <c r="BU383" s="58">
        <v>1</v>
      </c>
      <c r="BV383" s="57">
        <v>18253</v>
      </c>
      <c r="BW383" s="57">
        <v>0</v>
      </c>
      <c r="BX383" s="57">
        <v>0</v>
      </c>
      <c r="BY383" s="57">
        <v>0</v>
      </c>
      <c r="BZ383" s="57">
        <v>0</v>
      </c>
      <c r="CA383" s="57">
        <v>0</v>
      </c>
      <c r="CB383" s="67">
        <v>18253</v>
      </c>
      <c r="CC383" s="134"/>
      <c r="CD383" s="134"/>
      <c r="CE383" s="57"/>
      <c r="CF383" s="57"/>
      <c r="CG383" s="57"/>
      <c r="CH383" s="57"/>
      <c r="CI383" s="57"/>
      <c r="CJ383" s="57"/>
      <c r="CK383" s="67"/>
      <c r="CL383" s="23"/>
      <c r="CM383" s="23"/>
      <c r="CN383" s="23"/>
      <c r="CO383" s="23"/>
      <c r="CP383" s="23"/>
      <c r="CQ383" s="23"/>
      <c r="CR383" s="57"/>
      <c r="CS383" s="134"/>
      <c r="CT383" s="58"/>
      <c r="CU383" s="57"/>
      <c r="CV383" s="57"/>
      <c r="CW383" s="57"/>
      <c r="CX383" s="57"/>
      <c r="CY383" s="57"/>
      <c r="CZ383" s="57"/>
      <c r="DA383" s="67"/>
      <c r="DB383" s="23"/>
      <c r="DC383" s="23"/>
      <c r="DD383" s="57"/>
      <c r="DE383" s="57"/>
      <c r="DF383" s="57"/>
      <c r="DG383" s="57"/>
      <c r="DH383" s="57"/>
      <c r="DI383" s="57"/>
      <c r="DJ383" s="67"/>
      <c r="DK383" s="23" t="s">
        <v>849</v>
      </c>
      <c r="DL383" s="55">
        <v>0</v>
      </c>
      <c r="DM383" s="55">
        <v>0</v>
      </c>
      <c r="DN383" s="55">
        <v>0</v>
      </c>
      <c r="DO383" s="59">
        <v>0</v>
      </c>
      <c r="DP383" s="23" t="s">
        <v>858</v>
      </c>
      <c r="DQ383" s="57"/>
      <c r="DR383" s="57"/>
      <c r="DS383" s="57"/>
      <c r="DT383" s="23" t="s">
        <v>854</v>
      </c>
      <c r="DU383" s="57"/>
      <c r="DV383" s="23" t="s">
        <v>849</v>
      </c>
      <c r="DW383" s="23" t="s">
        <v>854</v>
      </c>
      <c r="DX383" s="57"/>
      <c r="DY383" s="23" t="s">
        <v>849</v>
      </c>
      <c r="DZ383" s="23" t="s">
        <v>854</v>
      </c>
      <c r="EA383" s="56"/>
      <c r="EB383" s="57"/>
      <c r="EC383" s="57"/>
      <c r="ED383" s="23"/>
      <c r="EE383" s="57"/>
      <c r="EF383" s="57"/>
      <c r="EG383" s="57"/>
      <c r="EH383" s="23">
        <v>953</v>
      </c>
      <c r="EI383" s="23"/>
      <c r="EJ383" s="23" t="s">
        <v>860</v>
      </c>
      <c r="EK383" s="23"/>
    </row>
    <row r="384" spans="2:141" s="127" customFormat="1">
      <c r="B384" s="132" t="s">
        <v>1728</v>
      </c>
      <c r="C384" s="23" t="s">
        <v>1729</v>
      </c>
      <c r="D384" s="23" t="s">
        <v>155</v>
      </c>
      <c r="E384" s="23" t="s">
        <v>846</v>
      </c>
      <c r="F384" s="23" t="s">
        <v>847</v>
      </c>
      <c r="G384" s="23"/>
      <c r="H384" s="23" t="s">
        <v>848</v>
      </c>
      <c r="I384" s="58">
        <v>0</v>
      </c>
      <c r="J384" s="58">
        <v>1</v>
      </c>
      <c r="K384" s="58">
        <v>0</v>
      </c>
      <c r="L384" s="58">
        <v>0</v>
      </c>
      <c r="M384" s="176"/>
      <c r="N384" s="23" t="s">
        <v>849</v>
      </c>
      <c r="O384" s="23" t="s">
        <v>850</v>
      </c>
      <c r="P384" s="23" t="s">
        <v>851</v>
      </c>
      <c r="Q384" s="56" t="s">
        <v>848</v>
      </c>
      <c r="R384" s="133" t="s">
        <v>848</v>
      </c>
      <c r="S384" s="133" t="s">
        <v>848</v>
      </c>
      <c r="T384" s="133" t="s">
        <v>848</v>
      </c>
      <c r="U384" s="133" t="s">
        <v>848</v>
      </c>
      <c r="V384" s="133" t="s">
        <v>848</v>
      </c>
      <c r="W384" s="55">
        <v>0</v>
      </c>
      <c r="X384" s="55">
        <v>2.3874420662528766</v>
      </c>
      <c r="Y384" s="55">
        <v>2.4908033102077973</v>
      </c>
      <c r="Z384" s="55">
        <v>2.6894190338858803</v>
      </c>
      <c r="AA384" s="55">
        <v>2.8941148307377822</v>
      </c>
      <c r="AB384" s="55">
        <v>3.0846237901841067</v>
      </c>
      <c r="AC384" s="55">
        <v>3.2852662049201293</v>
      </c>
      <c r="AD384" s="59">
        <f t="shared" si="30"/>
        <v>16.831669236188574</v>
      </c>
      <c r="AE384" s="55">
        <v>0</v>
      </c>
      <c r="AF384" s="55"/>
      <c r="AG384" s="55"/>
      <c r="AH384" s="55"/>
      <c r="AI384" s="59">
        <f t="shared" si="31"/>
        <v>16.831669236188574</v>
      </c>
      <c r="AJ384" s="55">
        <v>0</v>
      </c>
      <c r="AK384" s="55">
        <v>0</v>
      </c>
      <c r="AL384" s="55">
        <v>2.6173073487601757</v>
      </c>
      <c r="AM384" s="55">
        <v>2.7852327217816479</v>
      </c>
      <c r="AN384" s="55">
        <v>3.0674726592679673</v>
      </c>
      <c r="AO384" s="55">
        <v>3.3669615497990582</v>
      </c>
      <c r="AP384" s="55">
        <v>3.6603681991386909</v>
      </c>
      <c r="AQ384" s="55">
        <v>3.9764296897633993</v>
      </c>
      <c r="AR384" s="59">
        <f t="shared" si="32"/>
        <v>19.473772168510937</v>
      </c>
      <c r="AS384" s="55">
        <v>0</v>
      </c>
      <c r="AT384" s="55"/>
      <c r="AU384" s="55"/>
      <c r="AV384" s="55"/>
      <c r="AW384" s="59">
        <f t="shared" si="33"/>
        <v>19.473772168510937</v>
      </c>
      <c r="AX384" s="55"/>
      <c r="AY384" s="55"/>
      <c r="AZ384" s="55"/>
      <c r="BA384" s="55"/>
      <c r="BB384" s="55"/>
      <c r="BC384" s="55"/>
      <c r="BD384" s="55"/>
      <c r="BE384" s="55"/>
      <c r="BF384" s="59">
        <f t="shared" si="34"/>
        <v>0</v>
      </c>
      <c r="BG384" s="55"/>
      <c r="BH384" s="55"/>
      <c r="BI384" s="55"/>
      <c r="BJ384" s="55"/>
      <c r="BK384" s="59">
        <f t="shared" si="35"/>
        <v>0</v>
      </c>
      <c r="BL384" s="55"/>
      <c r="BM384" s="23" t="s">
        <v>1164</v>
      </c>
      <c r="BN384" s="23" t="s">
        <v>1161</v>
      </c>
      <c r="BO384" s="23" t="s">
        <v>569</v>
      </c>
      <c r="BP384" s="23" t="s">
        <v>386</v>
      </c>
      <c r="BQ384" s="23" t="s">
        <v>358</v>
      </c>
      <c r="BR384" s="23"/>
      <c r="BS384" s="57"/>
      <c r="BT384" s="135" t="s">
        <v>23</v>
      </c>
      <c r="BU384" s="58" t="s">
        <v>1165</v>
      </c>
      <c r="BV384" s="57">
        <v>0</v>
      </c>
      <c r="BW384" s="57">
        <v>0</v>
      </c>
      <c r="BX384" s="57">
        <v>0</v>
      </c>
      <c r="BY384" s="57">
        <v>0</v>
      </c>
      <c r="BZ384" s="57">
        <v>0</v>
      </c>
      <c r="CA384" s="57">
        <v>0</v>
      </c>
      <c r="CB384" s="67">
        <v>0</v>
      </c>
      <c r="CC384" s="134"/>
      <c r="CD384" s="134"/>
      <c r="CE384" s="57"/>
      <c r="CF384" s="57"/>
      <c r="CG384" s="57"/>
      <c r="CH384" s="57"/>
      <c r="CI384" s="57"/>
      <c r="CJ384" s="57"/>
      <c r="CK384" s="67"/>
      <c r="CL384" s="23"/>
      <c r="CM384" s="23"/>
      <c r="CN384" s="23"/>
      <c r="CO384" s="23"/>
      <c r="CP384" s="23"/>
      <c r="CQ384" s="23"/>
      <c r="CR384" s="57"/>
      <c r="CS384" s="134"/>
      <c r="CT384" s="58"/>
      <c r="CU384" s="57"/>
      <c r="CV384" s="57"/>
      <c r="CW384" s="57"/>
      <c r="CX384" s="57"/>
      <c r="CY384" s="57"/>
      <c r="CZ384" s="57"/>
      <c r="DA384" s="67"/>
      <c r="DB384" s="23"/>
      <c r="DC384" s="23"/>
      <c r="DD384" s="57"/>
      <c r="DE384" s="57"/>
      <c r="DF384" s="57"/>
      <c r="DG384" s="57"/>
      <c r="DH384" s="57"/>
      <c r="DI384" s="57"/>
      <c r="DJ384" s="67"/>
      <c r="DK384" s="23" t="s">
        <v>849</v>
      </c>
      <c r="DL384" s="55">
        <v>0</v>
      </c>
      <c r="DM384" s="55">
        <v>0</v>
      </c>
      <c r="DN384" s="55">
        <v>0</v>
      </c>
      <c r="DO384" s="59">
        <v>0</v>
      </c>
      <c r="DP384" s="23" t="s">
        <v>849</v>
      </c>
      <c r="DQ384" s="57"/>
      <c r="DR384" s="57"/>
      <c r="DS384" s="57"/>
      <c r="DT384" s="23" t="s">
        <v>854</v>
      </c>
      <c r="DU384" s="57"/>
      <c r="DV384" s="23" t="s">
        <v>849</v>
      </c>
      <c r="DW384" s="23" t="s">
        <v>854</v>
      </c>
      <c r="DX384" s="57"/>
      <c r="DY384" s="23" t="s">
        <v>849</v>
      </c>
      <c r="DZ384" s="23" t="s">
        <v>854</v>
      </c>
      <c r="EA384" s="56"/>
      <c r="EB384" s="57"/>
      <c r="EC384" s="57"/>
      <c r="ED384" s="23"/>
      <c r="EE384" s="57"/>
      <c r="EF384" s="57"/>
      <c r="EG384" s="57"/>
      <c r="EH384" s="23">
        <v>630</v>
      </c>
      <c r="EI384" s="23" t="s">
        <v>387</v>
      </c>
      <c r="EJ384" s="23"/>
      <c r="EK384" s="23" t="s">
        <v>388</v>
      </c>
    </row>
    <row r="385" spans="2:141" s="127" customFormat="1">
      <c r="B385" s="132" t="s">
        <v>1730</v>
      </c>
      <c r="C385" s="23" t="s">
        <v>1731</v>
      </c>
      <c r="D385" s="23" t="s">
        <v>159</v>
      </c>
      <c r="E385" s="23" t="s">
        <v>846</v>
      </c>
      <c r="F385" s="23" t="s">
        <v>847</v>
      </c>
      <c r="G385" s="23"/>
      <c r="H385" s="23" t="s">
        <v>848</v>
      </c>
      <c r="I385" s="58">
        <v>6.2771863943110603E-4</v>
      </c>
      <c r="J385" s="58">
        <v>0.99937228136056888</v>
      </c>
      <c r="K385" s="58">
        <v>0</v>
      </c>
      <c r="L385" s="58">
        <v>0</v>
      </c>
      <c r="M385" s="176"/>
      <c r="N385" s="23" t="s">
        <v>849</v>
      </c>
      <c r="O385" s="23" t="s">
        <v>850</v>
      </c>
      <c r="P385" s="23" t="s">
        <v>851</v>
      </c>
      <c r="Q385" s="56" t="s">
        <v>848</v>
      </c>
      <c r="R385" s="133" t="s">
        <v>848</v>
      </c>
      <c r="S385" s="133" t="s">
        <v>848</v>
      </c>
      <c r="T385" s="133" t="s">
        <v>848</v>
      </c>
      <c r="U385" s="133" t="s">
        <v>848</v>
      </c>
      <c r="V385" s="133" t="s">
        <v>848</v>
      </c>
      <c r="W385" s="55">
        <v>0</v>
      </c>
      <c r="X385" s="55">
        <v>2.8552790082827606</v>
      </c>
      <c r="Y385" s="55">
        <v>2.9788946529537457</v>
      </c>
      <c r="Z385" s="55">
        <v>3.2164305976156395</v>
      </c>
      <c r="AA385" s="55">
        <v>3.4612380507875913</v>
      </c>
      <c r="AB385" s="55">
        <v>3.6890786507694071</v>
      </c>
      <c r="AC385" s="55">
        <v>3.9290384316013207</v>
      </c>
      <c r="AD385" s="59">
        <f t="shared" si="30"/>
        <v>20.129959392010466</v>
      </c>
      <c r="AE385" s="55">
        <v>0</v>
      </c>
      <c r="AF385" s="55"/>
      <c r="AG385" s="55"/>
      <c r="AH385" s="55"/>
      <c r="AI385" s="59">
        <f t="shared" si="31"/>
        <v>20.129959392010466</v>
      </c>
      <c r="AJ385" s="55">
        <v>0</v>
      </c>
      <c r="AK385" s="55">
        <v>0</v>
      </c>
      <c r="AL385" s="55">
        <v>3.1301880941003679</v>
      </c>
      <c r="AM385" s="55">
        <v>3.331019686759201</v>
      </c>
      <c r="AN385" s="55">
        <v>3.6685666288169649</v>
      </c>
      <c r="AO385" s="55">
        <v>4.026742583925877</v>
      </c>
      <c r="AP385" s="55">
        <v>4.3776444376679891</v>
      </c>
      <c r="AQ385" s="55">
        <v>4.7556405165105176</v>
      </c>
      <c r="AR385" s="59">
        <f t="shared" si="32"/>
        <v>23.289801947780916</v>
      </c>
      <c r="AS385" s="55">
        <v>0</v>
      </c>
      <c r="AT385" s="55"/>
      <c r="AU385" s="55"/>
      <c r="AV385" s="55"/>
      <c r="AW385" s="59">
        <f t="shared" si="33"/>
        <v>23.289801947780916</v>
      </c>
      <c r="AX385" s="55"/>
      <c r="AY385" s="55"/>
      <c r="AZ385" s="55"/>
      <c r="BA385" s="55"/>
      <c r="BB385" s="55"/>
      <c r="BC385" s="55"/>
      <c r="BD385" s="55"/>
      <c r="BE385" s="55"/>
      <c r="BF385" s="59">
        <f t="shared" si="34"/>
        <v>0</v>
      </c>
      <c r="BG385" s="55"/>
      <c r="BH385" s="55"/>
      <c r="BI385" s="55"/>
      <c r="BJ385" s="55"/>
      <c r="BK385" s="59">
        <f t="shared" si="35"/>
        <v>0</v>
      </c>
      <c r="BL385" s="55"/>
      <c r="BM385" s="23" t="s">
        <v>864</v>
      </c>
      <c r="BN385" s="23" t="s">
        <v>1732</v>
      </c>
      <c r="BO385" s="23" t="s">
        <v>582</v>
      </c>
      <c r="BP385" s="23" t="s">
        <v>462</v>
      </c>
      <c r="BQ385" s="23" t="s">
        <v>358</v>
      </c>
      <c r="BR385" s="23"/>
      <c r="BS385" s="57"/>
      <c r="BT385" s="135" t="s">
        <v>23</v>
      </c>
      <c r="BU385" s="58">
        <v>6.2771863943110603E-4</v>
      </c>
      <c r="BV385" s="57">
        <v>0</v>
      </c>
      <c r="BW385" s="57">
        <v>0</v>
      </c>
      <c r="BX385" s="57">
        <v>0</v>
      </c>
      <c r="BY385" s="57">
        <v>0</v>
      </c>
      <c r="BZ385" s="57">
        <v>0</v>
      </c>
      <c r="CA385" s="57">
        <v>0</v>
      </c>
      <c r="CB385" s="67">
        <v>0</v>
      </c>
      <c r="CC385" s="134"/>
      <c r="CD385" s="134"/>
      <c r="CE385" s="57"/>
      <c r="CF385" s="57"/>
      <c r="CG385" s="57"/>
      <c r="CH385" s="57"/>
      <c r="CI385" s="57"/>
      <c r="CJ385" s="57"/>
      <c r="CK385" s="67"/>
      <c r="CL385" s="23"/>
      <c r="CM385" s="23"/>
      <c r="CN385" s="23"/>
      <c r="CO385" s="23"/>
      <c r="CP385" s="23"/>
      <c r="CQ385" s="23"/>
      <c r="CR385" s="57"/>
      <c r="CS385" s="134"/>
      <c r="CT385" s="58"/>
      <c r="CU385" s="57"/>
      <c r="CV385" s="57"/>
      <c r="CW385" s="57"/>
      <c r="CX385" s="57"/>
      <c r="CY385" s="57"/>
      <c r="CZ385" s="57"/>
      <c r="DA385" s="67"/>
      <c r="DB385" s="23"/>
      <c r="DC385" s="23"/>
      <c r="DD385" s="57"/>
      <c r="DE385" s="57"/>
      <c r="DF385" s="57"/>
      <c r="DG385" s="57"/>
      <c r="DH385" s="57"/>
      <c r="DI385" s="57"/>
      <c r="DJ385" s="67"/>
      <c r="DK385" s="23" t="s">
        <v>849</v>
      </c>
      <c r="DL385" s="55">
        <v>0</v>
      </c>
      <c r="DM385" s="55">
        <v>0</v>
      </c>
      <c r="DN385" s="55">
        <v>0</v>
      </c>
      <c r="DO385" s="59">
        <v>0</v>
      </c>
      <c r="DP385" s="23" t="s">
        <v>849</v>
      </c>
      <c r="DQ385" s="57"/>
      <c r="DR385" s="57"/>
      <c r="DS385" s="57"/>
      <c r="DT385" s="23" t="s">
        <v>854</v>
      </c>
      <c r="DU385" s="57"/>
      <c r="DV385" s="23" t="s">
        <v>849</v>
      </c>
      <c r="DW385" s="23" t="s">
        <v>854</v>
      </c>
      <c r="DX385" s="57"/>
      <c r="DY385" s="23" t="s">
        <v>849</v>
      </c>
      <c r="DZ385" s="23" t="s">
        <v>854</v>
      </c>
      <c r="EA385" s="56"/>
      <c r="EB385" s="57"/>
      <c r="EC385" s="57"/>
      <c r="ED385" s="23"/>
      <c r="EE385" s="57"/>
      <c r="EF385" s="57"/>
      <c r="EG385" s="57"/>
      <c r="EH385" s="23">
        <v>951</v>
      </c>
      <c r="EI385" s="23" t="s">
        <v>463</v>
      </c>
      <c r="EJ385" s="23"/>
      <c r="EK385" s="23" t="s">
        <v>464</v>
      </c>
    </row>
    <row r="386" spans="2:141" s="127" customFormat="1">
      <c r="B386" s="132" t="s">
        <v>1733</v>
      </c>
      <c r="C386" s="23" t="s">
        <v>1734</v>
      </c>
      <c r="D386" s="23" t="s">
        <v>159</v>
      </c>
      <c r="E386" s="23" t="s">
        <v>846</v>
      </c>
      <c r="F386" s="23" t="s">
        <v>847</v>
      </c>
      <c r="G386" s="23"/>
      <c r="H386" s="23" t="s">
        <v>848</v>
      </c>
      <c r="I386" s="58">
        <v>0.5</v>
      </c>
      <c r="J386" s="58">
        <v>0.5</v>
      </c>
      <c r="K386" s="58">
        <v>0</v>
      </c>
      <c r="L386" s="58">
        <v>0</v>
      </c>
      <c r="M386" s="176"/>
      <c r="N386" s="23" t="s">
        <v>849</v>
      </c>
      <c r="O386" s="23" t="s">
        <v>850</v>
      </c>
      <c r="P386" s="23" t="s">
        <v>851</v>
      </c>
      <c r="Q386" s="56" t="s">
        <v>848</v>
      </c>
      <c r="R386" s="133" t="s">
        <v>848</v>
      </c>
      <c r="S386" s="133" t="s">
        <v>848</v>
      </c>
      <c r="T386" s="133" t="s">
        <v>848</v>
      </c>
      <c r="U386" s="133" t="s">
        <v>848</v>
      </c>
      <c r="V386" s="133" t="s">
        <v>848</v>
      </c>
      <c r="W386" s="55">
        <v>0</v>
      </c>
      <c r="X386" s="55">
        <v>1.9169242180836457</v>
      </c>
      <c r="Y386" s="55">
        <v>1.9999149949276742</v>
      </c>
      <c r="Z386" s="55">
        <v>2.1593874680789451</v>
      </c>
      <c r="AA386" s="55">
        <v>2.3237417516328063</v>
      </c>
      <c r="AB386" s="55">
        <v>2.4767051442472905</v>
      </c>
      <c r="AC386" s="55">
        <v>2.6378048875327584</v>
      </c>
      <c r="AD386" s="59">
        <f t="shared" si="30"/>
        <v>13.514478464503121</v>
      </c>
      <c r="AE386" s="55">
        <v>0</v>
      </c>
      <c r="AF386" s="55"/>
      <c r="AG386" s="55"/>
      <c r="AH386" s="55"/>
      <c r="AI386" s="59">
        <f t="shared" si="31"/>
        <v>13.514478464503121</v>
      </c>
      <c r="AJ386" s="55">
        <v>0</v>
      </c>
      <c r="AK386" s="55">
        <v>0</v>
      </c>
      <c r="AL386" s="55">
        <v>2.1014875769870356</v>
      </c>
      <c r="AM386" s="55">
        <v>2.2363181636327742</v>
      </c>
      <c r="AN386" s="55">
        <v>2.4629341637131859</v>
      </c>
      <c r="AO386" s="55">
        <v>2.7033996876398478</v>
      </c>
      <c r="AP386" s="55">
        <v>2.9389816604198917</v>
      </c>
      <c r="AQ386" s="55">
        <v>3.1927536510981982</v>
      </c>
      <c r="AR386" s="59">
        <f t="shared" si="32"/>
        <v>15.635874903490933</v>
      </c>
      <c r="AS386" s="55">
        <v>0</v>
      </c>
      <c r="AT386" s="55"/>
      <c r="AU386" s="55"/>
      <c r="AV386" s="55"/>
      <c r="AW386" s="59">
        <f t="shared" si="33"/>
        <v>15.635874903490933</v>
      </c>
      <c r="AX386" s="55"/>
      <c r="AY386" s="55"/>
      <c r="AZ386" s="55"/>
      <c r="BA386" s="55"/>
      <c r="BB386" s="55"/>
      <c r="BC386" s="55"/>
      <c r="BD386" s="55"/>
      <c r="BE386" s="55"/>
      <c r="BF386" s="59">
        <f t="shared" si="34"/>
        <v>0</v>
      </c>
      <c r="BG386" s="55"/>
      <c r="BH386" s="55"/>
      <c r="BI386" s="55"/>
      <c r="BJ386" s="55"/>
      <c r="BK386" s="59">
        <f t="shared" si="35"/>
        <v>0</v>
      </c>
      <c r="BL386" s="55"/>
      <c r="BM386" s="23" t="s">
        <v>864</v>
      </c>
      <c r="BN386" s="23" t="s">
        <v>1161</v>
      </c>
      <c r="BO386" s="23" t="s">
        <v>580</v>
      </c>
      <c r="BP386" s="23" t="s">
        <v>450</v>
      </c>
      <c r="BQ386" s="23" t="s">
        <v>358</v>
      </c>
      <c r="BR386" s="23"/>
      <c r="BS386" s="57"/>
      <c r="BT386" s="135" t="s">
        <v>23</v>
      </c>
      <c r="BU386" s="58">
        <v>0.5</v>
      </c>
      <c r="BV386" s="57">
        <v>0</v>
      </c>
      <c r="BW386" s="57">
        <v>0</v>
      </c>
      <c r="BX386" s="57">
        <v>0</v>
      </c>
      <c r="BY386" s="57">
        <v>0</v>
      </c>
      <c r="BZ386" s="57">
        <v>0</v>
      </c>
      <c r="CA386" s="57">
        <v>0</v>
      </c>
      <c r="CB386" s="67">
        <v>0</v>
      </c>
      <c r="CC386" s="134"/>
      <c r="CD386" s="134"/>
      <c r="CE386" s="57"/>
      <c r="CF386" s="57"/>
      <c r="CG386" s="57"/>
      <c r="CH386" s="57"/>
      <c r="CI386" s="57"/>
      <c r="CJ386" s="57"/>
      <c r="CK386" s="67"/>
      <c r="CL386" s="23"/>
      <c r="CM386" s="23"/>
      <c r="CN386" s="23"/>
      <c r="CO386" s="23"/>
      <c r="CP386" s="23"/>
      <c r="CQ386" s="23"/>
      <c r="CR386" s="57"/>
      <c r="CS386" s="134"/>
      <c r="CT386" s="58"/>
      <c r="CU386" s="57"/>
      <c r="CV386" s="57"/>
      <c r="CW386" s="57"/>
      <c r="CX386" s="57"/>
      <c r="CY386" s="57"/>
      <c r="CZ386" s="57"/>
      <c r="DA386" s="67"/>
      <c r="DB386" s="23"/>
      <c r="DC386" s="23"/>
      <c r="DD386" s="57"/>
      <c r="DE386" s="57"/>
      <c r="DF386" s="57"/>
      <c r="DG386" s="57"/>
      <c r="DH386" s="57"/>
      <c r="DI386" s="57"/>
      <c r="DJ386" s="67"/>
      <c r="DK386" s="23" t="s">
        <v>849</v>
      </c>
      <c r="DL386" s="55">
        <v>0</v>
      </c>
      <c r="DM386" s="55">
        <v>0</v>
      </c>
      <c r="DN386" s="55">
        <v>0</v>
      </c>
      <c r="DO386" s="59">
        <v>0</v>
      </c>
      <c r="DP386" s="23" t="s">
        <v>849</v>
      </c>
      <c r="DQ386" s="57"/>
      <c r="DR386" s="57"/>
      <c r="DS386" s="57"/>
      <c r="DT386" s="23" t="s">
        <v>854</v>
      </c>
      <c r="DU386" s="57"/>
      <c r="DV386" s="23" t="s">
        <v>849</v>
      </c>
      <c r="DW386" s="23" t="s">
        <v>854</v>
      </c>
      <c r="DX386" s="57"/>
      <c r="DY386" s="23" t="s">
        <v>849</v>
      </c>
      <c r="DZ386" s="23" t="s">
        <v>854</v>
      </c>
      <c r="EA386" s="56"/>
      <c r="EB386" s="57"/>
      <c r="EC386" s="57"/>
      <c r="ED386" s="23"/>
      <c r="EE386" s="57"/>
      <c r="EF386" s="57"/>
      <c r="EG386" s="57"/>
      <c r="EH386" s="23">
        <v>945</v>
      </c>
      <c r="EI386" s="23" t="s">
        <v>451</v>
      </c>
      <c r="EJ386" s="23"/>
      <c r="EK386" s="23" t="s">
        <v>452</v>
      </c>
    </row>
    <row r="387" spans="2:141" s="127" customFormat="1" ht="29.1">
      <c r="B387" s="132" t="s">
        <v>1735</v>
      </c>
      <c r="C387" s="23" t="s">
        <v>1736</v>
      </c>
      <c r="D387" s="23" t="s">
        <v>155</v>
      </c>
      <c r="E387" s="23" t="s">
        <v>846</v>
      </c>
      <c r="F387" s="23" t="s">
        <v>847</v>
      </c>
      <c r="G387" s="23"/>
      <c r="H387" s="23" t="s">
        <v>848</v>
      </c>
      <c r="I387" s="58">
        <v>0</v>
      </c>
      <c r="J387" s="58">
        <v>0</v>
      </c>
      <c r="K387" s="58">
        <v>1</v>
      </c>
      <c r="L387" s="58">
        <v>0</v>
      </c>
      <c r="M387" s="176"/>
      <c r="N387" s="23" t="s">
        <v>849</v>
      </c>
      <c r="O387" s="23" t="s">
        <v>850</v>
      </c>
      <c r="P387" s="23" t="s">
        <v>851</v>
      </c>
      <c r="Q387" s="56" t="s">
        <v>848</v>
      </c>
      <c r="R387" s="133" t="s">
        <v>848</v>
      </c>
      <c r="S387" s="133" t="s">
        <v>848</v>
      </c>
      <c r="T387" s="133" t="s">
        <v>848</v>
      </c>
      <c r="U387" s="133" t="s">
        <v>848</v>
      </c>
      <c r="V387" s="133" t="s">
        <v>848</v>
      </c>
      <c r="W387" s="55">
        <v>0</v>
      </c>
      <c r="X387" s="55">
        <v>1.5681363427237567</v>
      </c>
      <c r="Y387" s="55">
        <v>1.6360267955921024</v>
      </c>
      <c r="Z387" s="55">
        <v>1.7664829599273557</v>
      </c>
      <c r="AA387" s="55">
        <v>1.9009326803136875</v>
      </c>
      <c r="AB387" s="55">
        <v>2.0260641032475024</v>
      </c>
      <c r="AC387" s="55">
        <v>2.157851452933115</v>
      </c>
      <c r="AD387" s="59">
        <f t="shared" si="30"/>
        <v>11.055494334737521</v>
      </c>
      <c r="AE387" s="55">
        <v>0</v>
      </c>
      <c r="AF387" s="55"/>
      <c r="AG387" s="55"/>
      <c r="AH387" s="55"/>
      <c r="AI387" s="59">
        <f t="shared" si="31"/>
        <v>11.055494334737521</v>
      </c>
      <c r="AJ387" s="55">
        <v>0</v>
      </c>
      <c r="AK387" s="55">
        <v>0</v>
      </c>
      <c r="AL387" s="55">
        <v>1.7191180601548759</v>
      </c>
      <c r="AM387" s="55">
        <v>1.8294159744048804</v>
      </c>
      <c r="AN387" s="55">
        <v>2.0147987778649163</v>
      </c>
      <c r="AO387" s="55">
        <v>2.2115111589200618</v>
      </c>
      <c r="AP387" s="55">
        <v>2.4042285599116684</v>
      </c>
      <c r="AQ387" s="55">
        <v>2.6118262717011498</v>
      </c>
      <c r="AR387" s="59">
        <f t="shared" si="32"/>
        <v>12.790898802957551</v>
      </c>
      <c r="AS387" s="55">
        <v>0</v>
      </c>
      <c r="AT387" s="55"/>
      <c r="AU387" s="55"/>
      <c r="AV387" s="55"/>
      <c r="AW387" s="59">
        <f t="shared" si="33"/>
        <v>12.790898802957551</v>
      </c>
      <c r="AX387" s="55"/>
      <c r="AY387" s="55"/>
      <c r="AZ387" s="55"/>
      <c r="BA387" s="55"/>
      <c r="BB387" s="55"/>
      <c r="BC387" s="55"/>
      <c r="BD387" s="55"/>
      <c r="BE387" s="55"/>
      <c r="BF387" s="59">
        <f t="shared" si="34"/>
        <v>0</v>
      </c>
      <c r="BG387" s="55"/>
      <c r="BH387" s="55"/>
      <c r="BI387" s="55"/>
      <c r="BJ387" s="55"/>
      <c r="BK387" s="59">
        <f t="shared" si="35"/>
        <v>0</v>
      </c>
      <c r="BL387" s="55"/>
      <c r="BM387" s="23" t="s">
        <v>852</v>
      </c>
      <c r="BN387" s="23" t="s">
        <v>214</v>
      </c>
      <c r="BO387" s="23" t="s">
        <v>853</v>
      </c>
      <c r="BP387" s="23" t="s">
        <v>853</v>
      </c>
      <c r="BQ387" s="23" t="s">
        <v>311</v>
      </c>
      <c r="BR387" s="23"/>
      <c r="BS387" s="57"/>
      <c r="BT387" s="135" t="s">
        <v>212</v>
      </c>
      <c r="BU387" s="58">
        <v>1</v>
      </c>
      <c r="BV387" s="57">
        <v>0</v>
      </c>
      <c r="BW387" s="57">
        <v>0</v>
      </c>
      <c r="BX387" s="57">
        <v>0</v>
      </c>
      <c r="BY387" s="57">
        <v>0</v>
      </c>
      <c r="BZ387" s="57">
        <v>0</v>
      </c>
      <c r="CA387" s="57">
        <v>0</v>
      </c>
      <c r="CB387" s="67">
        <v>0</v>
      </c>
      <c r="CC387" s="134"/>
      <c r="CD387" s="134"/>
      <c r="CE387" s="57"/>
      <c r="CF387" s="57"/>
      <c r="CG387" s="57"/>
      <c r="CH387" s="57"/>
      <c r="CI387" s="57"/>
      <c r="CJ387" s="57"/>
      <c r="CK387" s="67"/>
      <c r="CL387" s="23"/>
      <c r="CM387" s="23"/>
      <c r="CN387" s="23"/>
      <c r="CO387" s="23"/>
      <c r="CP387" s="23"/>
      <c r="CQ387" s="23"/>
      <c r="CR387" s="57"/>
      <c r="CS387" s="134"/>
      <c r="CT387" s="58"/>
      <c r="CU387" s="57"/>
      <c r="CV387" s="57"/>
      <c r="CW387" s="57"/>
      <c r="CX387" s="57"/>
      <c r="CY387" s="57"/>
      <c r="CZ387" s="57"/>
      <c r="DA387" s="67"/>
      <c r="DB387" s="23"/>
      <c r="DC387" s="23"/>
      <c r="DD387" s="57"/>
      <c r="DE387" s="57"/>
      <c r="DF387" s="57"/>
      <c r="DG387" s="57"/>
      <c r="DH387" s="57"/>
      <c r="DI387" s="57"/>
      <c r="DJ387" s="67"/>
      <c r="DK387" s="23" t="s">
        <v>849</v>
      </c>
      <c r="DL387" s="55">
        <v>0</v>
      </c>
      <c r="DM387" s="55">
        <v>0</v>
      </c>
      <c r="DN387" s="55">
        <v>0</v>
      </c>
      <c r="DO387" s="59">
        <v>0</v>
      </c>
      <c r="DP387" s="23" t="s">
        <v>849</v>
      </c>
      <c r="DQ387" s="57"/>
      <c r="DR387" s="57"/>
      <c r="DS387" s="57"/>
      <c r="DT387" s="23" t="s">
        <v>854</v>
      </c>
      <c r="DU387" s="57"/>
      <c r="DV387" s="23" t="s">
        <v>849</v>
      </c>
      <c r="DW387" s="23" t="s">
        <v>854</v>
      </c>
      <c r="DX387" s="57"/>
      <c r="DY387" s="23" t="s">
        <v>858</v>
      </c>
      <c r="DZ387" s="23" t="s">
        <v>854</v>
      </c>
      <c r="EA387" s="56"/>
      <c r="EB387" s="57"/>
      <c r="EC387" s="57"/>
      <c r="ED387" s="23"/>
      <c r="EE387" s="57"/>
      <c r="EF387" s="57"/>
      <c r="EG387" s="57"/>
      <c r="EH387" s="23">
        <v>3281</v>
      </c>
      <c r="EI387" s="23"/>
      <c r="EJ387" s="23" t="s">
        <v>868</v>
      </c>
      <c r="EK387" s="23"/>
    </row>
    <row r="388" spans="2:141" s="127" customFormat="1" ht="29.1">
      <c r="B388" s="132" t="s">
        <v>1737</v>
      </c>
      <c r="C388" s="23" t="s">
        <v>1738</v>
      </c>
      <c r="D388" s="23" t="s">
        <v>159</v>
      </c>
      <c r="E388" s="23" t="s">
        <v>846</v>
      </c>
      <c r="F388" s="23" t="s">
        <v>847</v>
      </c>
      <c r="G388" s="23"/>
      <c r="H388" s="23" t="s">
        <v>848</v>
      </c>
      <c r="I388" s="58">
        <v>0</v>
      </c>
      <c r="J388" s="58">
        <v>0</v>
      </c>
      <c r="K388" s="58">
        <v>1</v>
      </c>
      <c r="L388" s="58">
        <v>0</v>
      </c>
      <c r="M388" s="176"/>
      <c r="N388" s="23" t="s">
        <v>849</v>
      </c>
      <c r="O388" s="23" t="s">
        <v>850</v>
      </c>
      <c r="P388" s="23" t="s">
        <v>863</v>
      </c>
      <c r="Q388" s="56">
        <v>46053</v>
      </c>
      <c r="R388" s="133">
        <v>46507</v>
      </c>
      <c r="S388" s="133">
        <v>46660</v>
      </c>
      <c r="T388" s="133" t="s">
        <v>848</v>
      </c>
      <c r="U388" s="133">
        <v>46843</v>
      </c>
      <c r="V388" s="133" t="s">
        <v>848</v>
      </c>
      <c r="W388" s="55">
        <v>0</v>
      </c>
      <c r="X388" s="55">
        <v>1.0151948329350272E-2</v>
      </c>
      <c r="Y388" s="55">
        <v>3.0299810231378767E-4</v>
      </c>
      <c r="Z388" s="55">
        <v>2.9705664506494663E-4</v>
      </c>
      <c r="AA388" s="55">
        <v>0</v>
      </c>
      <c r="AB388" s="55">
        <v>0</v>
      </c>
      <c r="AC388" s="55">
        <v>0</v>
      </c>
      <c r="AD388" s="59">
        <f t="shared" si="30"/>
        <v>1.0752003076729006E-2</v>
      </c>
      <c r="AE388" s="55">
        <v>0</v>
      </c>
      <c r="AF388" s="55"/>
      <c r="AG388" s="55"/>
      <c r="AH388" s="55"/>
      <c r="AI388" s="59">
        <f t="shared" si="31"/>
        <v>1.0752003076729006E-2</v>
      </c>
      <c r="AJ388" s="55">
        <v>0</v>
      </c>
      <c r="AK388" s="55">
        <v>0</v>
      </c>
      <c r="AL388" s="55">
        <v>1.1129387951325348E-2</v>
      </c>
      <c r="AM388" s="55">
        <v>3.3881448034999611E-4</v>
      </c>
      <c r="AN388" s="55">
        <v>3.3881411766243112E-4</v>
      </c>
      <c r="AO388" s="55">
        <v>0</v>
      </c>
      <c r="AP388" s="55">
        <v>0</v>
      </c>
      <c r="AQ388" s="55">
        <v>0</v>
      </c>
      <c r="AR388" s="59">
        <f t="shared" si="32"/>
        <v>1.1807016549337775E-2</v>
      </c>
      <c r="AS388" s="55">
        <v>0</v>
      </c>
      <c r="AT388" s="55"/>
      <c r="AU388" s="55"/>
      <c r="AV388" s="55"/>
      <c r="AW388" s="59">
        <f t="shared" si="33"/>
        <v>1.1807016549337775E-2</v>
      </c>
      <c r="AX388" s="55"/>
      <c r="AY388" s="55"/>
      <c r="AZ388" s="55"/>
      <c r="BA388" s="55"/>
      <c r="BB388" s="55"/>
      <c r="BC388" s="55"/>
      <c r="BD388" s="55"/>
      <c r="BE388" s="55"/>
      <c r="BF388" s="59">
        <f t="shared" si="34"/>
        <v>0</v>
      </c>
      <c r="BG388" s="55"/>
      <c r="BH388" s="55"/>
      <c r="BI388" s="55"/>
      <c r="BJ388" s="55"/>
      <c r="BK388" s="59">
        <f t="shared" si="35"/>
        <v>0</v>
      </c>
      <c r="BL388" s="55"/>
      <c r="BM388" s="23" t="s">
        <v>852</v>
      </c>
      <c r="BN388" s="23" t="s">
        <v>290</v>
      </c>
      <c r="BO388" s="23" t="s">
        <v>853</v>
      </c>
      <c r="BP388" s="23" t="s">
        <v>853</v>
      </c>
      <c r="BQ388" s="23" t="s">
        <v>853</v>
      </c>
      <c r="BR388" s="23"/>
      <c r="BS388" s="57"/>
      <c r="BT388" s="135" t="s">
        <v>859</v>
      </c>
      <c r="BU388" s="58">
        <v>1</v>
      </c>
      <c r="BV388" s="57">
        <v>5347</v>
      </c>
      <c r="BW388" s="57">
        <v>0</v>
      </c>
      <c r="BX388" s="57">
        <v>0</v>
      </c>
      <c r="BY388" s="57">
        <v>0</v>
      </c>
      <c r="BZ388" s="57">
        <v>0</v>
      </c>
      <c r="CA388" s="57">
        <v>0</v>
      </c>
      <c r="CB388" s="67">
        <v>5347</v>
      </c>
      <c r="CC388" s="134"/>
      <c r="CD388" s="134"/>
      <c r="CE388" s="57"/>
      <c r="CF388" s="57"/>
      <c r="CG388" s="57"/>
      <c r="CH388" s="57"/>
      <c r="CI388" s="57"/>
      <c r="CJ388" s="57"/>
      <c r="CK388" s="67"/>
      <c r="CL388" s="23"/>
      <c r="CM388" s="23"/>
      <c r="CN388" s="23"/>
      <c r="CO388" s="23"/>
      <c r="CP388" s="23"/>
      <c r="CQ388" s="23"/>
      <c r="CR388" s="57"/>
      <c r="CS388" s="134"/>
      <c r="CT388" s="58"/>
      <c r="CU388" s="57"/>
      <c r="CV388" s="57"/>
      <c r="CW388" s="57"/>
      <c r="CX388" s="57"/>
      <c r="CY388" s="57"/>
      <c r="CZ388" s="57"/>
      <c r="DA388" s="67"/>
      <c r="DB388" s="23"/>
      <c r="DC388" s="23"/>
      <c r="DD388" s="57"/>
      <c r="DE388" s="57"/>
      <c r="DF388" s="57"/>
      <c r="DG388" s="57"/>
      <c r="DH388" s="57"/>
      <c r="DI388" s="57"/>
      <c r="DJ388" s="67"/>
      <c r="DK388" s="23" t="s">
        <v>849</v>
      </c>
      <c r="DL388" s="55">
        <v>0</v>
      </c>
      <c r="DM388" s="55">
        <v>0</v>
      </c>
      <c r="DN388" s="55">
        <v>0</v>
      </c>
      <c r="DO388" s="59">
        <v>0</v>
      </c>
      <c r="DP388" s="23" t="s">
        <v>858</v>
      </c>
      <c r="DQ388" s="57"/>
      <c r="DR388" s="57"/>
      <c r="DS388" s="57"/>
      <c r="DT388" s="23" t="s">
        <v>854</v>
      </c>
      <c r="DU388" s="57"/>
      <c r="DV388" s="23" t="s">
        <v>849</v>
      </c>
      <c r="DW388" s="23" t="s">
        <v>854</v>
      </c>
      <c r="DX388" s="57"/>
      <c r="DY388" s="23" t="s">
        <v>849</v>
      </c>
      <c r="DZ388" s="23" t="s">
        <v>854</v>
      </c>
      <c r="EA388" s="56"/>
      <c r="EB388" s="57"/>
      <c r="EC388" s="57"/>
      <c r="ED388" s="23"/>
      <c r="EE388" s="57"/>
      <c r="EF388" s="57"/>
      <c r="EG388" s="57"/>
      <c r="EH388" s="23">
        <v>953</v>
      </c>
      <c r="EI388" s="23"/>
      <c r="EJ388" s="23" t="s">
        <v>860</v>
      </c>
      <c r="EK388" s="23"/>
    </row>
    <row r="389" spans="2:141" s="127" customFormat="1">
      <c r="B389" s="132" t="s">
        <v>1739</v>
      </c>
      <c r="C389" s="23" t="s">
        <v>1740</v>
      </c>
      <c r="D389" s="23" t="s">
        <v>155</v>
      </c>
      <c r="E389" s="23" t="s">
        <v>846</v>
      </c>
      <c r="F389" s="23" t="s">
        <v>847</v>
      </c>
      <c r="G389" s="23"/>
      <c r="H389" s="23" t="s">
        <v>848</v>
      </c>
      <c r="I389" s="58">
        <v>1</v>
      </c>
      <c r="J389" s="58">
        <v>0</v>
      </c>
      <c r="K389" s="58">
        <v>0</v>
      </c>
      <c r="L389" s="58">
        <v>0</v>
      </c>
      <c r="M389" s="176"/>
      <c r="N389" s="23" t="s">
        <v>849</v>
      </c>
      <c r="O389" s="23" t="s">
        <v>850</v>
      </c>
      <c r="P389" s="23" t="s">
        <v>851</v>
      </c>
      <c r="Q389" s="56" t="s">
        <v>848</v>
      </c>
      <c r="R389" s="133" t="s">
        <v>848</v>
      </c>
      <c r="S389" s="133" t="s">
        <v>848</v>
      </c>
      <c r="T389" s="133" t="s">
        <v>848</v>
      </c>
      <c r="U389" s="133" t="s">
        <v>848</v>
      </c>
      <c r="V389" s="133" t="s">
        <v>848</v>
      </c>
      <c r="W389" s="55">
        <v>0</v>
      </c>
      <c r="X389" s="55">
        <v>1.8994979796461544</v>
      </c>
      <c r="Y389" s="55">
        <v>1.9817343098345699</v>
      </c>
      <c r="Z389" s="55">
        <v>2.1397570619613298</v>
      </c>
      <c r="AA389" s="55">
        <v>2.3026172452756435</v>
      </c>
      <c r="AB389" s="55">
        <v>2.4541900891523314</v>
      </c>
      <c r="AC389" s="55">
        <v>2.6138253183416089</v>
      </c>
      <c r="AD389" s="59">
        <f t="shared" si="30"/>
        <v>13.391622004211639</v>
      </c>
      <c r="AE389" s="55">
        <v>0</v>
      </c>
      <c r="AF389" s="55"/>
      <c r="AG389" s="55"/>
      <c r="AH389" s="55"/>
      <c r="AI389" s="59">
        <f t="shared" si="31"/>
        <v>13.391622004211639</v>
      </c>
      <c r="AJ389" s="55">
        <v>0</v>
      </c>
      <c r="AK389" s="55">
        <v>0</v>
      </c>
      <c r="AL389" s="55">
        <v>2.0823835230841579</v>
      </c>
      <c r="AM389" s="55">
        <v>2.2159884014158222</v>
      </c>
      <c r="AN389" s="55">
        <v>2.4405442968693016</v>
      </c>
      <c r="AO389" s="55">
        <v>2.6788238139019973</v>
      </c>
      <c r="AP389" s="55">
        <v>2.9122641748277429</v>
      </c>
      <c r="AQ389" s="55">
        <v>3.1637291931298854</v>
      </c>
      <c r="AR389" s="59">
        <f t="shared" si="32"/>
        <v>15.493733403228909</v>
      </c>
      <c r="AS389" s="55">
        <v>0</v>
      </c>
      <c r="AT389" s="55"/>
      <c r="AU389" s="55"/>
      <c r="AV389" s="55"/>
      <c r="AW389" s="59">
        <f t="shared" si="33"/>
        <v>15.493733403228909</v>
      </c>
      <c r="AX389" s="55"/>
      <c r="AY389" s="55"/>
      <c r="AZ389" s="55"/>
      <c r="BA389" s="55"/>
      <c r="BB389" s="55"/>
      <c r="BC389" s="55"/>
      <c r="BD389" s="55"/>
      <c r="BE389" s="55"/>
      <c r="BF389" s="59">
        <f t="shared" si="34"/>
        <v>0</v>
      </c>
      <c r="BG389" s="55"/>
      <c r="BH389" s="55"/>
      <c r="BI389" s="55"/>
      <c r="BJ389" s="55"/>
      <c r="BK389" s="59">
        <f t="shared" si="35"/>
        <v>0</v>
      </c>
      <c r="BL389" s="55"/>
      <c r="BM389" s="23" t="s">
        <v>864</v>
      </c>
      <c r="BN389" s="23" t="s">
        <v>1741</v>
      </c>
      <c r="BO389" s="23" t="s">
        <v>571</v>
      </c>
      <c r="BP389" s="23" t="s">
        <v>427</v>
      </c>
      <c r="BQ389" s="23" t="s">
        <v>430</v>
      </c>
      <c r="BR389" s="23"/>
      <c r="BS389" s="57"/>
      <c r="BT389" s="135" t="s">
        <v>23</v>
      </c>
      <c r="BU389" s="58">
        <v>1</v>
      </c>
      <c r="BV389" s="57">
        <v>0</v>
      </c>
      <c r="BW389" s="57">
        <v>0</v>
      </c>
      <c r="BX389" s="57">
        <v>0</v>
      </c>
      <c r="BY389" s="57">
        <v>0</v>
      </c>
      <c r="BZ389" s="57">
        <v>0</v>
      </c>
      <c r="CA389" s="57">
        <v>0</v>
      </c>
      <c r="CB389" s="67">
        <v>0</v>
      </c>
      <c r="CC389" s="134"/>
      <c r="CD389" s="134"/>
      <c r="CE389" s="57"/>
      <c r="CF389" s="57"/>
      <c r="CG389" s="57"/>
      <c r="CH389" s="57"/>
      <c r="CI389" s="57"/>
      <c r="CJ389" s="57"/>
      <c r="CK389" s="67"/>
      <c r="CL389" s="23"/>
      <c r="CM389" s="23"/>
      <c r="CN389" s="23"/>
      <c r="CO389" s="23"/>
      <c r="CP389" s="23"/>
      <c r="CQ389" s="23"/>
      <c r="CR389" s="57"/>
      <c r="CS389" s="134"/>
      <c r="CT389" s="58"/>
      <c r="CU389" s="57"/>
      <c r="CV389" s="57"/>
      <c r="CW389" s="57"/>
      <c r="CX389" s="57"/>
      <c r="CY389" s="57"/>
      <c r="CZ389" s="57"/>
      <c r="DA389" s="67"/>
      <c r="DB389" s="23"/>
      <c r="DC389" s="23"/>
      <c r="DD389" s="57"/>
      <c r="DE389" s="57"/>
      <c r="DF389" s="57"/>
      <c r="DG389" s="57"/>
      <c r="DH389" s="57"/>
      <c r="DI389" s="57"/>
      <c r="DJ389" s="67"/>
      <c r="DK389" s="23" t="s">
        <v>849</v>
      </c>
      <c r="DL389" s="55">
        <v>0</v>
      </c>
      <c r="DM389" s="55">
        <v>0</v>
      </c>
      <c r="DN389" s="55">
        <v>0</v>
      </c>
      <c r="DO389" s="59">
        <v>0</v>
      </c>
      <c r="DP389" s="23" t="s">
        <v>849</v>
      </c>
      <c r="DQ389" s="57"/>
      <c r="DR389" s="57"/>
      <c r="DS389" s="57"/>
      <c r="DT389" s="23" t="s">
        <v>854</v>
      </c>
      <c r="DU389" s="57"/>
      <c r="DV389" s="23" t="s">
        <v>849</v>
      </c>
      <c r="DW389" s="23" t="s">
        <v>854</v>
      </c>
      <c r="DX389" s="57"/>
      <c r="DY389" s="23" t="s">
        <v>849</v>
      </c>
      <c r="DZ389" s="23" t="s">
        <v>854</v>
      </c>
      <c r="EA389" s="56"/>
      <c r="EB389" s="57"/>
      <c r="EC389" s="57"/>
      <c r="ED389" s="23"/>
      <c r="EE389" s="57"/>
      <c r="EF389" s="57"/>
      <c r="EG389" s="57"/>
      <c r="EH389" s="23">
        <v>887</v>
      </c>
      <c r="EI389" s="23" t="s">
        <v>429</v>
      </c>
      <c r="EJ389" s="23"/>
      <c r="EK389" s="23" t="s">
        <v>605</v>
      </c>
    </row>
    <row r="390" spans="2:141" s="127" customFormat="1" ht="29.1">
      <c r="B390" s="132" t="s">
        <v>1742</v>
      </c>
      <c r="C390" s="23" t="s">
        <v>1743</v>
      </c>
      <c r="D390" s="23" t="s">
        <v>159</v>
      </c>
      <c r="E390" s="23" t="s">
        <v>846</v>
      </c>
      <c r="F390" s="23" t="s">
        <v>847</v>
      </c>
      <c r="G390" s="23"/>
      <c r="H390" s="23" t="s">
        <v>848</v>
      </c>
      <c r="I390" s="58">
        <v>0</v>
      </c>
      <c r="J390" s="58">
        <v>0</v>
      </c>
      <c r="K390" s="58">
        <v>0</v>
      </c>
      <c r="L390" s="58">
        <v>1</v>
      </c>
      <c r="M390" s="176"/>
      <c r="N390" s="23" t="s">
        <v>849</v>
      </c>
      <c r="O390" s="23" t="s">
        <v>850</v>
      </c>
      <c r="P390" s="23" t="s">
        <v>863</v>
      </c>
      <c r="Q390" s="56">
        <v>46595</v>
      </c>
      <c r="R390" s="133">
        <v>47196</v>
      </c>
      <c r="S390" s="133">
        <v>48128</v>
      </c>
      <c r="T390" s="133" t="s">
        <v>848</v>
      </c>
      <c r="U390" s="133">
        <v>48277</v>
      </c>
      <c r="V390" s="133" t="s">
        <v>848</v>
      </c>
      <c r="W390" s="55">
        <v>0.89684353472479972</v>
      </c>
      <c r="X390" s="55">
        <v>4.0401066161740724</v>
      </c>
      <c r="Y390" s="55">
        <v>4.3065239104860682</v>
      </c>
      <c r="Z390" s="55">
        <v>4.2246053522773241</v>
      </c>
      <c r="AA390" s="55">
        <v>4.1447643110883154</v>
      </c>
      <c r="AB390" s="55">
        <v>2.4352999763957008</v>
      </c>
      <c r="AC390" s="55">
        <v>3.2910666411974702E-2</v>
      </c>
      <c r="AD390" s="59">
        <f t="shared" si="30"/>
        <v>19.184210832833458</v>
      </c>
      <c r="AE390" s="55">
        <v>0</v>
      </c>
      <c r="AF390" s="55"/>
      <c r="AG390" s="55"/>
      <c r="AH390" s="55"/>
      <c r="AI390" s="59">
        <f t="shared" si="31"/>
        <v>20.081054367558256</v>
      </c>
      <c r="AJ390" s="55">
        <v>0</v>
      </c>
      <c r="AK390" s="55">
        <v>0.98319251692143206</v>
      </c>
      <c r="AL390" s="55">
        <v>4.4290920754711172</v>
      </c>
      <c r="AM390" s="55">
        <v>4.8155834960811061</v>
      </c>
      <c r="AN390" s="55">
        <v>4.818461255397545</v>
      </c>
      <c r="AO390" s="55">
        <v>4.8219448379165373</v>
      </c>
      <c r="AP390" s="55">
        <v>2.8898482263310261</v>
      </c>
      <c r="AQ390" s="55">
        <v>3.9834504380340433E-2</v>
      </c>
      <c r="AR390" s="59">
        <f t="shared" si="32"/>
        <v>21.814764395577672</v>
      </c>
      <c r="AS390" s="55">
        <v>0</v>
      </c>
      <c r="AT390" s="55"/>
      <c r="AU390" s="55"/>
      <c r="AV390" s="55"/>
      <c r="AW390" s="59">
        <f t="shared" si="33"/>
        <v>22.797956912499103</v>
      </c>
      <c r="AX390" s="55"/>
      <c r="AY390" s="55"/>
      <c r="AZ390" s="55"/>
      <c r="BA390" s="55"/>
      <c r="BB390" s="55"/>
      <c r="BC390" s="55"/>
      <c r="BD390" s="55"/>
      <c r="BE390" s="55"/>
      <c r="BF390" s="59">
        <f t="shared" si="34"/>
        <v>0</v>
      </c>
      <c r="BG390" s="55"/>
      <c r="BH390" s="55"/>
      <c r="BI390" s="55"/>
      <c r="BJ390" s="55"/>
      <c r="BK390" s="59">
        <f t="shared" si="35"/>
        <v>0</v>
      </c>
      <c r="BL390" s="55"/>
      <c r="BM390" s="23" t="s">
        <v>1131</v>
      </c>
      <c r="BN390" s="23" t="s">
        <v>157</v>
      </c>
      <c r="BO390" s="23" t="s">
        <v>853</v>
      </c>
      <c r="BP390" s="23" t="s">
        <v>853</v>
      </c>
      <c r="BQ390" s="23" t="s">
        <v>853</v>
      </c>
      <c r="BR390" s="23"/>
      <c r="BS390" s="57"/>
      <c r="BT390" s="135" t="s">
        <v>859</v>
      </c>
      <c r="BU390" s="58">
        <v>1</v>
      </c>
      <c r="BV390" s="57">
        <v>0</v>
      </c>
      <c r="BW390" s="57">
        <v>0</v>
      </c>
      <c r="BX390" s="57">
        <v>0</v>
      </c>
      <c r="BY390" s="57">
        <v>0</v>
      </c>
      <c r="BZ390" s="57">
        <v>10809</v>
      </c>
      <c r="CA390" s="57">
        <v>0</v>
      </c>
      <c r="CB390" s="67">
        <v>10809</v>
      </c>
      <c r="CC390" s="134"/>
      <c r="CD390" s="134"/>
      <c r="CE390" s="57"/>
      <c r="CF390" s="57"/>
      <c r="CG390" s="57"/>
      <c r="CH390" s="57"/>
      <c r="CI390" s="57"/>
      <c r="CJ390" s="57"/>
      <c r="CK390" s="67"/>
      <c r="CL390" s="23"/>
      <c r="CM390" s="23"/>
      <c r="CN390" s="23"/>
      <c r="CO390" s="23"/>
      <c r="CP390" s="23"/>
      <c r="CQ390" s="23"/>
      <c r="CR390" s="57"/>
      <c r="CS390" s="134"/>
      <c r="CT390" s="58"/>
      <c r="CU390" s="57"/>
      <c r="CV390" s="57"/>
      <c r="CW390" s="57"/>
      <c r="CX390" s="57"/>
      <c r="CY390" s="57"/>
      <c r="CZ390" s="57"/>
      <c r="DA390" s="67"/>
      <c r="DB390" s="23"/>
      <c r="DC390" s="23"/>
      <c r="DD390" s="57"/>
      <c r="DE390" s="57"/>
      <c r="DF390" s="57"/>
      <c r="DG390" s="57"/>
      <c r="DH390" s="57"/>
      <c r="DI390" s="57"/>
      <c r="DJ390" s="67"/>
      <c r="DK390" s="23" t="s">
        <v>849</v>
      </c>
      <c r="DL390" s="55">
        <v>0</v>
      </c>
      <c r="DM390" s="55">
        <v>0.89684353472479972</v>
      </c>
      <c r="DN390" s="55">
        <v>19.184210832833458</v>
      </c>
      <c r="DO390" s="59">
        <v>20.081054367558256</v>
      </c>
      <c r="DP390" s="23" t="s">
        <v>849</v>
      </c>
      <c r="DQ390" s="57"/>
      <c r="DR390" s="57"/>
      <c r="DS390" s="57"/>
      <c r="DT390" s="23" t="s">
        <v>854</v>
      </c>
      <c r="DU390" s="57"/>
      <c r="DV390" s="23" t="s">
        <v>849</v>
      </c>
      <c r="DW390" s="23" t="s">
        <v>854</v>
      </c>
      <c r="DX390" s="57"/>
      <c r="DY390" s="23" t="s">
        <v>849</v>
      </c>
      <c r="DZ390" s="23" t="s">
        <v>854</v>
      </c>
      <c r="EA390" s="56"/>
      <c r="EB390" s="57"/>
      <c r="EC390" s="57"/>
      <c r="ED390" s="23"/>
      <c r="EE390" s="57"/>
      <c r="EF390" s="57"/>
      <c r="EG390" s="57"/>
      <c r="EH390" s="23">
        <v>811</v>
      </c>
      <c r="EI390" s="23"/>
      <c r="EJ390" s="23" t="s">
        <v>1177</v>
      </c>
      <c r="EK390" s="23"/>
    </row>
    <row r="391" spans="2:141" s="127" customFormat="1">
      <c r="B391" s="132" t="s">
        <v>1744</v>
      </c>
      <c r="C391" s="23" t="s">
        <v>1745</v>
      </c>
      <c r="D391" s="23" t="s">
        <v>159</v>
      </c>
      <c r="E391" s="23" t="s">
        <v>846</v>
      </c>
      <c r="F391" s="23" t="s">
        <v>847</v>
      </c>
      <c r="G391" s="23"/>
      <c r="H391" s="23" t="s">
        <v>848</v>
      </c>
      <c r="I391" s="58">
        <v>0</v>
      </c>
      <c r="J391" s="58">
        <v>0</v>
      </c>
      <c r="K391" s="58">
        <v>1</v>
      </c>
      <c r="L391" s="58">
        <v>0</v>
      </c>
      <c r="M391" s="176"/>
      <c r="N391" s="23" t="s">
        <v>849</v>
      </c>
      <c r="O391" s="23" t="s">
        <v>850</v>
      </c>
      <c r="P391" s="23" t="s">
        <v>851</v>
      </c>
      <c r="Q391" s="56" t="s">
        <v>848</v>
      </c>
      <c r="R391" s="133" t="s">
        <v>848</v>
      </c>
      <c r="S391" s="133" t="s">
        <v>848</v>
      </c>
      <c r="T391" s="133" t="s">
        <v>848</v>
      </c>
      <c r="U391" s="133" t="s">
        <v>848</v>
      </c>
      <c r="V391" s="133" t="s">
        <v>848</v>
      </c>
      <c r="W391" s="55">
        <v>0</v>
      </c>
      <c r="X391" s="55">
        <v>2.2654563060000004</v>
      </c>
      <c r="Y391" s="55">
        <v>2.363536332830221</v>
      </c>
      <c r="Z391" s="55">
        <v>2.5520038353667234</v>
      </c>
      <c r="AA391" s="55">
        <v>2.7462407512461802</v>
      </c>
      <c r="AB391" s="55">
        <v>2.927015702658744</v>
      </c>
      <c r="AC391" s="55">
        <v>3.1174063429762309</v>
      </c>
      <c r="AD391" s="59">
        <f t="shared" si="30"/>
        <v>15.971659271078101</v>
      </c>
      <c r="AE391" s="55">
        <v>0</v>
      </c>
      <c r="AF391" s="55"/>
      <c r="AG391" s="55"/>
      <c r="AH391" s="55"/>
      <c r="AI391" s="59">
        <f t="shared" si="31"/>
        <v>15.971659271078101</v>
      </c>
      <c r="AJ391" s="55">
        <v>0</v>
      </c>
      <c r="AK391" s="55">
        <v>0</v>
      </c>
      <c r="AL391" s="55">
        <v>2.4835766789077107</v>
      </c>
      <c r="AM391" s="55">
        <v>2.6429219466427236</v>
      </c>
      <c r="AN391" s="55">
        <v>2.9107409045230201</v>
      </c>
      <c r="AO391" s="55">
        <v>3.1949274844702718</v>
      </c>
      <c r="AP391" s="55">
        <v>3.4733425938312532</v>
      </c>
      <c r="AQ391" s="55">
        <v>3.7732550009805976</v>
      </c>
      <c r="AR391" s="59">
        <f t="shared" si="32"/>
        <v>18.478764609355579</v>
      </c>
      <c r="AS391" s="55">
        <v>0</v>
      </c>
      <c r="AT391" s="55"/>
      <c r="AU391" s="55"/>
      <c r="AV391" s="55"/>
      <c r="AW391" s="59">
        <f t="shared" si="33"/>
        <v>18.478764609355579</v>
      </c>
      <c r="AX391" s="55"/>
      <c r="AY391" s="55"/>
      <c r="AZ391" s="55"/>
      <c r="BA391" s="55"/>
      <c r="BB391" s="55"/>
      <c r="BC391" s="55"/>
      <c r="BD391" s="55"/>
      <c r="BE391" s="55"/>
      <c r="BF391" s="59">
        <f t="shared" si="34"/>
        <v>0</v>
      </c>
      <c r="BG391" s="55"/>
      <c r="BH391" s="55"/>
      <c r="BI391" s="55"/>
      <c r="BJ391" s="55"/>
      <c r="BK391" s="59">
        <f t="shared" si="35"/>
        <v>0</v>
      </c>
      <c r="BL391" s="55"/>
      <c r="BM391" s="23" t="s">
        <v>852</v>
      </c>
      <c r="BN391" s="23" t="s">
        <v>1746</v>
      </c>
      <c r="BO391" s="23" t="s">
        <v>853</v>
      </c>
      <c r="BP391" s="23" t="s">
        <v>853</v>
      </c>
      <c r="BQ391" s="23" t="s">
        <v>425</v>
      </c>
      <c r="BR391" s="23"/>
      <c r="BS391" s="57"/>
      <c r="BT391" s="135" t="s">
        <v>23</v>
      </c>
      <c r="BU391" s="58">
        <v>1</v>
      </c>
      <c r="BV391" s="57">
        <v>0</v>
      </c>
      <c r="BW391" s="57">
        <v>0</v>
      </c>
      <c r="BX391" s="57">
        <v>0</v>
      </c>
      <c r="BY391" s="57">
        <v>0</v>
      </c>
      <c r="BZ391" s="57">
        <v>0</v>
      </c>
      <c r="CA391" s="57">
        <v>0</v>
      </c>
      <c r="CB391" s="67">
        <v>0</v>
      </c>
      <c r="CC391" s="134"/>
      <c r="CD391" s="134"/>
      <c r="CE391" s="57"/>
      <c r="CF391" s="57"/>
      <c r="CG391" s="57"/>
      <c r="CH391" s="57"/>
      <c r="CI391" s="57"/>
      <c r="CJ391" s="57"/>
      <c r="CK391" s="67"/>
      <c r="CL391" s="23"/>
      <c r="CM391" s="23"/>
      <c r="CN391" s="23"/>
      <c r="CO391" s="23"/>
      <c r="CP391" s="23"/>
      <c r="CQ391" s="23"/>
      <c r="CR391" s="57"/>
      <c r="CS391" s="134"/>
      <c r="CT391" s="58"/>
      <c r="CU391" s="57"/>
      <c r="CV391" s="57"/>
      <c r="CW391" s="57"/>
      <c r="CX391" s="57"/>
      <c r="CY391" s="57"/>
      <c r="CZ391" s="57"/>
      <c r="DA391" s="67"/>
      <c r="DB391" s="23"/>
      <c r="DC391" s="23"/>
      <c r="DD391" s="57"/>
      <c r="DE391" s="57"/>
      <c r="DF391" s="57"/>
      <c r="DG391" s="57"/>
      <c r="DH391" s="57"/>
      <c r="DI391" s="57"/>
      <c r="DJ391" s="67"/>
      <c r="DK391" s="23" t="s">
        <v>849</v>
      </c>
      <c r="DL391" s="55">
        <v>0</v>
      </c>
      <c r="DM391" s="55">
        <v>0</v>
      </c>
      <c r="DN391" s="55">
        <v>0</v>
      </c>
      <c r="DO391" s="59">
        <v>0</v>
      </c>
      <c r="DP391" s="23" t="s">
        <v>849</v>
      </c>
      <c r="DQ391" s="57"/>
      <c r="DR391" s="57"/>
      <c r="DS391" s="57"/>
      <c r="DT391" s="23" t="s">
        <v>854</v>
      </c>
      <c r="DU391" s="57"/>
      <c r="DV391" s="23" t="s">
        <v>849</v>
      </c>
      <c r="DW391" s="23" t="s">
        <v>854</v>
      </c>
      <c r="DX391" s="57"/>
      <c r="DY391" s="23" t="s">
        <v>849</v>
      </c>
      <c r="DZ391" s="23" t="s">
        <v>854</v>
      </c>
      <c r="EA391" s="56"/>
      <c r="EB391" s="57"/>
      <c r="EC391" s="57"/>
      <c r="ED391" s="23"/>
      <c r="EE391" s="57"/>
      <c r="EF391" s="57"/>
      <c r="EG391" s="57"/>
      <c r="EH391" s="23">
        <v>2407</v>
      </c>
      <c r="EI391" s="23"/>
      <c r="EJ391" s="23" t="s">
        <v>891</v>
      </c>
      <c r="EK391" s="23"/>
    </row>
    <row r="392" spans="2:141" s="127" customFormat="1">
      <c r="B392" s="132" t="s">
        <v>1747</v>
      </c>
      <c r="C392" s="23" t="s">
        <v>1748</v>
      </c>
      <c r="D392" s="23" t="s">
        <v>193</v>
      </c>
      <c r="E392" s="23" t="s">
        <v>846</v>
      </c>
      <c r="F392" s="23" t="s">
        <v>847</v>
      </c>
      <c r="G392" s="23"/>
      <c r="H392" s="23" t="s">
        <v>848</v>
      </c>
      <c r="I392" s="58">
        <v>1</v>
      </c>
      <c r="J392" s="58">
        <v>0</v>
      </c>
      <c r="K392" s="58">
        <v>0</v>
      </c>
      <c r="L392" s="58">
        <v>0</v>
      </c>
      <c r="M392" s="176"/>
      <c r="N392" s="23" t="s">
        <v>849</v>
      </c>
      <c r="O392" s="23" t="s">
        <v>850</v>
      </c>
      <c r="P392" s="23" t="s">
        <v>851</v>
      </c>
      <c r="Q392" s="56" t="s">
        <v>848</v>
      </c>
      <c r="R392" s="133" t="s">
        <v>848</v>
      </c>
      <c r="S392" s="133" t="s">
        <v>848</v>
      </c>
      <c r="T392" s="133" t="s">
        <v>848</v>
      </c>
      <c r="U392" s="133" t="s">
        <v>848</v>
      </c>
      <c r="V392" s="133" t="s">
        <v>848</v>
      </c>
      <c r="W392" s="55">
        <v>0</v>
      </c>
      <c r="X392" s="55">
        <v>0</v>
      </c>
      <c r="Y392" s="55">
        <v>0</v>
      </c>
      <c r="Z392" s="55">
        <v>0</v>
      </c>
      <c r="AA392" s="55">
        <v>0</v>
      </c>
      <c r="AB392" s="55">
        <v>0</v>
      </c>
      <c r="AC392" s="55">
        <v>0</v>
      </c>
      <c r="AD392" s="59">
        <f t="shared" si="30"/>
        <v>0</v>
      </c>
      <c r="AE392" s="55">
        <v>0</v>
      </c>
      <c r="AF392" s="55"/>
      <c r="AG392" s="55"/>
      <c r="AH392" s="55"/>
      <c r="AI392" s="59">
        <f t="shared" si="31"/>
        <v>0</v>
      </c>
      <c r="AJ392" s="55">
        <v>0</v>
      </c>
      <c r="AK392" s="55">
        <v>0</v>
      </c>
      <c r="AL392" s="55">
        <v>0</v>
      </c>
      <c r="AM392" s="55">
        <v>0</v>
      </c>
      <c r="AN392" s="55">
        <v>0</v>
      </c>
      <c r="AO392" s="55">
        <v>0</v>
      </c>
      <c r="AP392" s="55">
        <v>0</v>
      </c>
      <c r="AQ392" s="55">
        <v>0</v>
      </c>
      <c r="AR392" s="59">
        <f t="shared" si="32"/>
        <v>0</v>
      </c>
      <c r="AS392" s="55">
        <v>0</v>
      </c>
      <c r="AT392" s="55"/>
      <c r="AU392" s="55"/>
      <c r="AV392" s="55"/>
      <c r="AW392" s="59">
        <f t="shared" si="33"/>
        <v>0</v>
      </c>
      <c r="AX392" s="55"/>
      <c r="AY392" s="55"/>
      <c r="AZ392" s="55"/>
      <c r="BA392" s="55"/>
      <c r="BB392" s="55"/>
      <c r="BC392" s="55"/>
      <c r="BD392" s="55"/>
      <c r="BE392" s="55"/>
      <c r="BF392" s="59">
        <f t="shared" si="34"/>
        <v>0</v>
      </c>
      <c r="BG392" s="55"/>
      <c r="BH392" s="55"/>
      <c r="BI392" s="55"/>
      <c r="BJ392" s="55"/>
      <c r="BK392" s="59">
        <f t="shared" si="35"/>
        <v>0</v>
      </c>
      <c r="BL392" s="55"/>
      <c r="BM392" s="23" t="s">
        <v>864</v>
      </c>
      <c r="BN392" s="23" t="s">
        <v>1252</v>
      </c>
      <c r="BO392" s="23" t="s">
        <v>532</v>
      </c>
      <c r="BP392" s="23" t="s">
        <v>533</v>
      </c>
      <c r="BQ392" s="23" t="s">
        <v>536</v>
      </c>
      <c r="BR392" s="23"/>
      <c r="BS392" s="57"/>
      <c r="BT392" s="135" t="s">
        <v>23</v>
      </c>
      <c r="BU392" s="58">
        <v>1</v>
      </c>
      <c r="BV392" s="57">
        <v>0</v>
      </c>
      <c r="BW392" s="57">
        <v>0</v>
      </c>
      <c r="BX392" s="57">
        <v>0</v>
      </c>
      <c r="BY392" s="57">
        <v>0</v>
      </c>
      <c r="BZ392" s="57">
        <v>0</v>
      </c>
      <c r="CA392" s="57">
        <v>0</v>
      </c>
      <c r="CB392" s="67">
        <v>0</v>
      </c>
      <c r="CC392" s="134"/>
      <c r="CD392" s="134"/>
      <c r="CE392" s="57"/>
      <c r="CF392" s="57"/>
      <c r="CG392" s="57"/>
      <c r="CH392" s="57"/>
      <c r="CI392" s="57"/>
      <c r="CJ392" s="57"/>
      <c r="CK392" s="67"/>
      <c r="CL392" s="23"/>
      <c r="CM392" s="23"/>
      <c r="CN392" s="23"/>
      <c r="CO392" s="23"/>
      <c r="CP392" s="23"/>
      <c r="CQ392" s="23"/>
      <c r="CR392" s="57"/>
      <c r="CS392" s="134"/>
      <c r="CT392" s="58"/>
      <c r="CU392" s="57"/>
      <c r="CV392" s="57"/>
      <c r="CW392" s="57"/>
      <c r="CX392" s="57"/>
      <c r="CY392" s="57"/>
      <c r="CZ392" s="57"/>
      <c r="DA392" s="67"/>
      <c r="DB392" s="23"/>
      <c r="DC392" s="23"/>
      <c r="DD392" s="57"/>
      <c r="DE392" s="57"/>
      <c r="DF392" s="57"/>
      <c r="DG392" s="57"/>
      <c r="DH392" s="57"/>
      <c r="DI392" s="57"/>
      <c r="DJ392" s="67"/>
      <c r="DK392" s="23" t="s">
        <v>849</v>
      </c>
      <c r="DL392" s="55">
        <v>0</v>
      </c>
      <c r="DM392" s="55">
        <v>0</v>
      </c>
      <c r="DN392" s="55">
        <v>0</v>
      </c>
      <c r="DO392" s="59">
        <v>0</v>
      </c>
      <c r="DP392" s="23" t="s">
        <v>849</v>
      </c>
      <c r="DQ392" s="57"/>
      <c r="DR392" s="57"/>
      <c r="DS392" s="57"/>
      <c r="DT392" s="23" t="s">
        <v>854</v>
      </c>
      <c r="DU392" s="57"/>
      <c r="DV392" s="23" t="s">
        <v>849</v>
      </c>
      <c r="DW392" s="23" t="s">
        <v>854</v>
      </c>
      <c r="DX392" s="57"/>
      <c r="DY392" s="23" t="s">
        <v>849</v>
      </c>
      <c r="DZ392" s="23" t="s">
        <v>854</v>
      </c>
      <c r="EA392" s="56"/>
      <c r="EB392" s="57"/>
      <c r="EC392" s="57"/>
      <c r="ED392" s="23"/>
      <c r="EE392" s="57"/>
      <c r="EF392" s="57"/>
      <c r="EG392" s="57"/>
      <c r="EH392" s="23">
        <v>877</v>
      </c>
      <c r="EI392" s="23" t="s">
        <v>535</v>
      </c>
      <c r="EJ392" s="23"/>
      <c r="EK392" s="23" t="s">
        <v>631</v>
      </c>
    </row>
    <row r="393" spans="2:141" s="127" customFormat="1">
      <c r="B393" s="132" t="s">
        <v>1749</v>
      </c>
      <c r="C393" s="23" t="s">
        <v>1750</v>
      </c>
      <c r="D393" s="23" t="s">
        <v>159</v>
      </c>
      <c r="E393" s="23" t="s">
        <v>846</v>
      </c>
      <c r="F393" s="23" t="s">
        <v>847</v>
      </c>
      <c r="G393" s="23"/>
      <c r="H393" s="23" t="s">
        <v>848</v>
      </c>
      <c r="I393" s="58">
        <v>0</v>
      </c>
      <c r="J393" s="58">
        <v>0</v>
      </c>
      <c r="K393" s="58">
        <v>1</v>
      </c>
      <c r="L393" s="58">
        <v>0</v>
      </c>
      <c r="M393" s="176"/>
      <c r="N393" s="23" t="s">
        <v>849</v>
      </c>
      <c r="O393" s="23" t="s">
        <v>850</v>
      </c>
      <c r="P393" s="23" t="s">
        <v>851</v>
      </c>
      <c r="Q393" s="56" t="s">
        <v>848</v>
      </c>
      <c r="R393" s="133" t="s">
        <v>848</v>
      </c>
      <c r="S393" s="133" t="s">
        <v>848</v>
      </c>
      <c r="T393" s="133" t="s">
        <v>848</v>
      </c>
      <c r="U393" s="133" t="s">
        <v>848</v>
      </c>
      <c r="V393" s="133" t="s">
        <v>848</v>
      </c>
      <c r="W393" s="55">
        <v>0</v>
      </c>
      <c r="X393" s="55">
        <v>0</v>
      </c>
      <c r="Y393" s="55">
        <v>0</v>
      </c>
      <c r="Z393" s="55">
        <v>2.0882565784321514</v>
      </c>
      <c r="AA393" s="55">
        <v>4.1765131568643028</v>
      </c>
      <c r="AB393" s="55">
        <v>6.2647697352964542</v>
      </c>
      <c r="AC393" s="55">
        <v>8.3530263137286056</v>
      </c>
      <c r="AD393" s="59">
        <f t="shared" si="30"/>
        <v>20.882565784321514</v>
      </c>
      <c r="AE393" s="55">
        <v>0</v>
      </c>
      <c r="AF393" s="55"/>
      <c r="AG393" s="55"/>
      <c r="AH393" s="55"/>
      <c r="AI393" s="59">
        <f t="shared" si="31"/>
        <v>20.882565784321514</v>
      </c>
      <c r="AJ393" s="55">
        <v>0</v>
      </c>
      <c r="AK393" s="55">
        <v>0</v>
      </c>
      <c r="AL393" s="55">
        <v>0</v>
      </c>
      <c r="AM393" s="55">
        <v>0</v>
      </c>
      <c r="AN393" s="55">
        <v>2.3818043522290728</v>
      </c>
      <c r="AO393" s="55">
        <v>4.8588808785473088</v>
      </c>
      <c r="AP393" s="55">
        <v>7.4340877441773827</v>
      </c>
      <c r="AQ393" s="55">
        <v>10.11035933208124</v>
      </c>
      <c r="AR393" s="59">
        <f t="shared" si="32"/>
        <v>24.785132307035006</v>
      </c>
      <c r="AS393" s="55">
        <v>0</v>
      </c>
      <c r="AT393" s="55"/>
      <c r="AU393" s="55"/>
      <c r="AV393" s="55"/>
      <c r="AW393" s="59">
        <f t="shared" si="33"/>
        <v>24.785132307035006</v>
      </c>
      <c r="AX393" s="55"/>
      <c r="AY393" s="55"/>
      <c r="AZ393" s="55"/>
      <c r="BA393" s="55"/>
      <c r="BB393" s="55"/>
      <c r="BC393" s="55"/>
      <c r="BD393" s="55"/>
      <c r="BE393" s="55"/>
      <c r="BF393" s="59">
        <f t="shared" si="34"/>
        <v>0</v>
      </c>
      <c r="BG393" s="55"/>
      <c r="BH393" s="55"/>
      <c r="BI393" s="55"/>
      <c r="BJ393" s="55"/>
      <c r="BK393" s="59">
        <f t="shared" si="35"/>
        <v>0</v>
      </c>
      <c r="BL393" s="55"/>
      <c r="BM393" s="23" t="s">
        <v>852</v>
      </c>
      <c r="BN393" s="23" t="s">
        <v>1137</v>
      </c>
      <c r="BO393" s="23" t="s">
        <v>853</v>
      </c>
      <c r="BP393" s="23" t="s">
        <v>853</v>
      </c>
      <c r="BQ393" s="23" t="s">
        <v>853</v>
      </c>
      <c r="BR393" s="23"/>
      <c r="BS393" s="57"/>
      <c r="BT393" s="135" t="s">
        <v>23</v>
      </c>
      <c r="BU393" s="58">
        <v>1</v>
      </c>
      <c r="BV393" s="57">
        <v>61</v>
      </c>
      <c r="BW393" s="57">
        <v>96</v>
      </c>
      <c r="BX393" s="57">
        <v>64</v>
      </c>
      <c r="BY393" s="57">
        <v>100</v>
      </c>
      <c r="BZ393" s="57">
        <v>101</v>
      </c>
      <c r="CA393" s="57">
        <v>104</v>
      </c>
      <c r="CB393" s="67">
        <v>526</v>
      </c>
      <c r="CC393" s="134"/>
      <c r="CD393" s="134"/>
      <c r="CE393" s="57"/>
      <c r="CF393" s="57"/>
      <c r="CG393" s="57"/>
      <c r="CH393" s="57"/>
      <c r="CI393" s="57"/>
      <c r="CJ393" s="57"/>
      <c r="CK393" s="67"/>
      <c r="CL393" s="23"/>
      <c r="CM393" s="23"/>
      <c r="CN393" s="23"/>
      <c r="CO393" s="23"/>
      <c r="CP393" s="23"/>
      <c r="CQ393" s="23"/>
      <c r="CR393" s="57"/>
      <c r="CS393" s="134"/>
      <c r="CT393" s="58"/>
      <c r="CU393" s="57"/>
      <c r="CV393" s="57"/>
      <c r="CW393" s="57"/>
      <c r="CX393" s="57"/>
      <c r="CY393" s="57"/>
      <c r="CZ393" s="57"/>
      <c r="DA393" s="67"/>
      <c r="DB393" s="23"/>
      <c r="DC393" s="23"/>
      <c r="DD393" s="57"/>
      <c r="DE393" s="57"/>
      <c r="DF393" s="57"/>
      <c r="DG393" s="57"/>
      <c r="DH393" s="57"/>
      <c r="DI393" s="57"/>
      <c r="DJ393" s="67"/>
      <c r="DK393" s="23" t="s">
        <v>849</v>
      </c>
      <c r="DL393" s="55">
        <v>0</v>
      </c>
      <c r="DM393" s="55">
        <v>0</v>
      </c>
      <c r="DN393" s="55">
        <v>0</v>
      </c>
      <c r="DO393" s="59">
        <v>0</v>
      </c>
      <c r="DP393" s="23" t="s">
        <v>849</v>
      </c>
      <c r="DQ393" s="57"/>
      <c r="DR393" s="57"/>
      <c r="DS393" s="57"/>
      <c r="DT393" s="23" t="s">
        <v>854</v>
      </c>
      <c r="DU393" s="57"/>
      <c r="DV393" s="23" t="s">
        <v>849</v>
      </c>
      <c r="DW393" s="23" t="s">
        <v>854</v>
      </c>
      <c r="DX393" s="57"/>
      <c r="DY393" s="23" t="s">
        <v>849</v>
      </c>
      <c r="DZ393" s="23" t="s">
        <v>854</v>
      </c>
      <c r="EA393" s="56"/>
      <c r="EB393" s="57"/>
      <c r="EC393" s="57"/>
      <c r="ED393" s="23"/>
      <c r="EE393" s="57"/>
      <c r="EF393" s="57"/>
      <c r="EG393" s="57"/>
      <c r="EH393" s="23">
        <v>835</v>
      </c>
      <c r="EI393" s="23"/>
      <c r="EJ393" s="23" t="s">
        <v>1138</v>
      </c>
      <c r="EK393" s="23"/>
    </row>
    <row r="394" spans="2:141" s="127" customFormat="1">
      <c r="B394" s="132" t="s">
        <v>1751</v>
      </c>
      <c r="C394" s="23" t="s">
        <v>1752</v>
      </c>
      <c r="D394" s="23" t="s">
        <v>155</v>
      </c>
      <c r="E394" s="23" t="s">
        <v>846</v>
      </c>
      <c r="F394" s="23" t="s">
        <v>847</v>
      </c>
      <c r="G394" s="23"/>
      <c r="H394" s="23" t="s">
        <v>848</v>
      </c>
      <c r="I394" s="58">
        <v>0</v>
      </c>
      <c r="J394" s="58">
        <v>0</v>
      </c>
      <c r="K394" s="58">
        <v>1</v>
      </c>
      <c r="L394" s="58">
        <v>0</v>
      </c>
      <c r="M394" s="176"/>
      <c r="N394" s="23" t="s">
        <v>849</v>
      </c>
      <c r="O394" s="23" t="s">
        <v>850</v>
      </c>
      <c r="P394" s="23" t="s">
        <v>863</v>
      </c>
      <c r="Q394" s="56">
        <v>45534</v>
      </c>
      <c r="R394" s="133">
        <v>45551</v>
      </c>
      <c r="S394" s="133">
        <v>46699</v>
      </c>
      <c r="T394" s="133">
        <v>46699</v>
      </c>
      <c r="U394" s="133">
        <v>46849</v>
      </c>
      <c r="V394" s="133">
        <v>46849</v>
      </c>
      <c r="W394" s="55">
        <v>5.630886787011014</v>
      </c>
      <c r="X394" s="55">
        <v>0.93061817167466721</v>
      </c>
      <c r="Y394" s="55">
        <v>-8.0366671935669473E-2</v>
      </c>
      <c r="Z394" s="55">
        <v>1.2456113268573274E-2</v>
      </c>
      <c r="AA394" s="55">
        <v>0</v>
      </c>
      <c r="AB394" s="55">
        <v>0</v>
      </c>
      <c r="AC394" s="55">
        <v>0</v>
      </c>
      <c r="AD394" s="59">
        <f t="shared" si="30"/>
        <v>0.86270761300757104</v>
      </c>
      <c r="AE394" s="55">
        <v>0.38308981132780967</v>
      </c>
      <c r="AF394" s="55"/>
      <c r="AG394" s="55"/>
      <c r="AH394" s="55"/>
      <c r="AI394" s="59">
        <f t="shared" si="31"/>
        <v>6.4935944000185852</v>
      </c>
      <c r="AJ394" s="55">
        <v>0.38308981132780967</v>
      </c>
      <c r="AK394" s="55">
        <v>6.1730341338969632</v>
      </c>
      <c r="AL394" s="55">
        <v>1.0202190093084653</v>
      </c>
      <c r="AM394" s="55">
        <v>-8.9866543656248563E-2</v>
      </c>
      <c r="AN394" s="55">
        <v>1.4207078335757321E-2</v>
      </c>
      <c r="AO394" s="55">
        <v>0</v>
      </c>
      <c r="AP394" s="55">
        <v>0</v>
      </c>
      <c r="AQ394" s="55">
        <v>0</v>
      </c>
      <c r="AR394" s="59">
        <f t="shared" si="32"/>
        <v>0.94455954398797404</v>
      </c>
      <c r="AS394" s="55">
        <v>0.46368531637660582</v>
      </c>
      <c r="AT394" s="55"/>
      <c r="AU394" s="55"/>
      <c r="AV394" s="55"/>
      <c r="AW394" s="59">
        <f t="shared" si="33"/>
        <v>7.1175936778849369</v>
      </c>
      <c r="AX394" s="55"/>
      <c r="AY394" s="55"/>
      <c r="AZ394" s="55"/>
      <c r="BA394" s="55"/>
      <c r="BB394" s="55"/>
      <c r="BC394" s="55"/>
      <c r="BD394" s="55"/>
      <c r="BE394" s="55"/>
      <c r="BF394" s="59">
        <f t="shared" si="34"/>
        <v>0</v>
      </c>
      <c r="BG394" s="55"/>
      <c r="BH394" s="55"/>
      <c r="BI394" s="55"/>
      <c r="BJ394" s="55"/>
      <c r="BK394" s="59">
        <f t="shared" si="35"/>
        <v>0</v>
      </c>
      <c r="BL394" s="55"/>
      <c r="BM394" s="23" t="s">
        <v>852</v>
      </c>
      <c r="BN394" s="23" t="s">
        <v>177</v>
      </c>
      <c r="BO394" s="23" t="s">
        <v>569</v>
      </c>
      <c r="BP394" s="23" t="s">
        <v>569</v>
      </c>
      <c r="BQ394" s="23" t="s">
        <v>853</v>
      </c>
      <c r="BR394" s="23"/>
      <c r="BS394" s="57"/>
      <c r="BT394" s="135" t="s">
        <v>154</v>
      </c>
      <c r="BU394" s="58">
        <v>1</v>
      </c>
      <c r="BV394" s="57">
        <v>0</v>
      </c>
      <c r="BW394" s="57">
        <v>0</v>
      </c>
      <c r="BX394" s="57">
        <v>4.2699999999999996</v>
      </c>
      <c r="BY394" s="57">
        <v>0</v>
      </c>
      <c r="BZ394" s="57">
        <v>0</v>
      </c>
      <c r="CA394" s="57">
        <v>0</v>
      </c>
      <c r="CB394" s="67">
        <v>4.2699999999999996</v>
      </c>
      <c r="CC394" s="134"/>
      <c r="CD394" s="134"/>
      <c r="CE394" s="57"/>
      <c r="CF394" s="57"/>
      <c r="CG394" s="57"/>
      <c r="CH394" s="57"/>
      <c r="CI394" s="57"/>
      <c r="CJ394" s="57"/>
      <c r="CK394" s="67"/>
      <c r="CL394" s="23"/>
      <c r="CM394" s="23"/>
      <c r="CN394" s="23"/>
      <c r="CO394" s="23"/>
      <c r="CP394" s="23"/>
      <c r="CQ394" s="23"/>
      <c r="CR394" s="57"/>
      <c r="CS394" s="134"/>
      <c r="CT394" s="58"/>
      <c r="CU394" s="57"/>
      <c r="CV394" s="57"/>
      <c r="CW394" s="57"/>
      <c r="CX394" s="57"/>
      <c r="CY394" s="57"/>
      <c r="CZ394" s="57"/>
      <c r="DA394" s="67"/>
      <c r="DB394" s="23"/>
      <c r="DC394" s="23"/>
      <c r="DD394" s="57"/>
      <c r="DE394" s="57"/>
      <c r="DF394" s="57"/>
      <c r="DG394" s="57"/>
      <c r="DH394" s="57"/>
      <c r="DI394" s="57"/>
      <c r="DJ394" s="67"/>
      <c r="DK394" s="23" t="s">
        <v>849</v>
      </c>
      <c r="DL394" s="55">
        <v>0</v>
      </c>
      <c r="DM394" s="55">
        <v>5.630886787011014</v>
      </c>
      <c r="DN394" s="55">
        <v>0.86270761300757104</v>
      </c>
      <c r="DO394" s="59">
        <v>6.4935944000185852</v>
      </c>
      <c r="DP394" s="23" t="s">
        <v>849</v>
      </c>
      <c r="DQ394" s="57"/>
      <c r="DR394" s="57"/>
      <c r="DS394" s="57"/>
      <c r="DT394" s="23" t="s">
        <v>854</v>
      </c>
      <c r="DU394" s="57"/>
      <c r="DV394" s="23" t="s">
        <v>849</v>
      </c>
      <c r="DW394" s="23" t="s">
        <v>854</v>
      </c>
      <c r="DX394" s="57"/>
      <c r="DY394" s="23" t="s">
        <v>849</v>
      </c>
      <c r="DZ394" s="23" t="s">
        <v>854</v>
      </c>
      <c r="EA394" s="56"/>
      <c r="EB394" s="57"/>
      <c r="EC394" s="57"/>
      <c r="ED394" s="23"/>
      <c r="EE394" s="57"/>
      <c r="EF394" s="57"/>
      <c r="EG394" s="57"/>
      <c r="EH394" s="23">
        <v>603</v>
      </c>
      <c r="EI394" s="23"/>
      <c r="EJ394" s="23" t="s">
        <v>1652</v>
      </c>
      <c r="EK394" s="23"/>
    </row>
    <row r="395" spans="2:141" s="127" customFormat="1">
      <c r="B395" s="132" t="s">
        <v>1753</v>
      </c>
      <c r="C395" s="23" t="s">
        <v>1754</v>
      </c>
      <c r="D395" s="23" t="s">
        <v>159</v>
      </c>
      <c r="E395" s="23" t="s">
        <v>846</v>
      </c>
      <c r="F395" s="23" t="s">
        <v>847</v>
      </c>
      <c r="G395" s="23"/>
      <c r="H395" s="23" t="s">
        <v>848</v>
      </c>
      <c r="I395" s="58">
        <v>0</v>
      </c>
      <c r="J395" s="58">
        <v>0</v>
      </c>
      <c r="K395" s="58">
        <v>1</v>
      </c>
      <c r="L395" s="58">
        <v>0</v>
      </c>
      <c r="M395" s="176"/>
      <c r="N395" s="23" t="s">
        <v>849</v>
      </c>
      <c r="O395" s="23" t="s">
        <v>850</v>
      </c>
      <c r="P395" s="23" t="s">
        <v>851</v>
      </c>
      <c r="Q395" s="56" t="s">
        <v>848</v>
      </c>
      <c r="R395" s="133" t="s">
        <v>848</v>
      </c>
      <c r="S395" s="133" t="s">
        <v>848</v>
      </c>
      <c r="T395" s="133" t="s">
        <v>848</v>
      </c>
      <c r="U395" s="133" t="s">
        <v>848</v>
      </c>
      <c r="V395" s="133" t="s">
        <v>848</v>
      </c>
      <c r="W395" s="55">
        <v>0</v>
      </c>
      <c r="X395" s="55">
        <v>0.31367856544615391</v>
      </c>
      <c r="Y395" s="55">
        <v>0.32725887685341526</v>
      </c>
      <c r="Z395" s="55">
        <v>0.35335437720462332</v>
      </c>
      <c r="AA395" s="55">
        <v>0.38024871940331728</v>
      </c>
      <c r="AB395" s="55">
        <v>0.40527909729121075</v>
      </c>
      <c r="AC395" s="55">
        <v>0.43164087825824743</v>
      </c>
      <c r="AD395" s="59">
        <f t="shared" si="30"/>
        <v>2.2114605144569679</v>
      </c>
      <c r="AE395" s="55">
        <v>0</v>
      </c>
      <c r="AF395" s="55"/>
      <c r="AG395" s="55"/>
      <c r="AH395" s="55"/>
      <c r="AI395" s="59">
        <f t="shared" si="31"/>
        <v>2.2114605144569679</v>
      </c>
      <c r="AJ395" s="55">
        <v>0</v>
      </c>
      <c r="AK395" s="55">
        <v>0</v>
      </c>
      <c r="AL395" s="55">
        <v>0.34387984784875997</v>
      </c>
      <c r="AM395" s="55">
        <v>0.36594303876591561</v>
      </c>
      <c r="AN395" s="55">
        <v>0.40302566370318754</v>
      </c>
      <c r="AO395" s="55">
        <v>0.44237457477280689</v>
      </c>
      <c r="AP395" s="55">
        <v>0.48092435914586584</v>
      </c>
      <c r="AQ395" s="55">
        <v>0.52245069244346742</v>
      </c>
      <c r="AR395" s="59">
        <f t="shared" si="32"/>
        <v>2.5585981766800034</v>
      </c>
      <c r="AS395" s="55">
        <v>0</v>
      </c>
      <c r="AT395" s="55"/>
      <c r="AU395" s="55"/>
      <c r="AV395" s="55"/>
      <c r="AW395" s="59">
        <f t="shared" si="33"/>
        <v>2.5585981766800034</v>
      </c>
      <c r="AX395" s="55"/>
      <c r="AY395" s="55"/>
      <c r="AZ395" s="55"/>
      <c r="BA395" s="55"/>
      <c r="BB395" s="55"/>
      <c r="BC395" s="55"/>
      <c r="BD395" s="55"/>
      <c r="BE395" s="55"/>
      <c r="BF395" s="59">
        <f t="shared" si="34"/>
        <v>0</v>
      </c>
      <c r="BG395" s="55"/>
      <c r="BH395" s="55"/>
      <c r="BI395" s="55"/>
      <c r="BJ395" s="55"/>
      <c r="BK395" s="59">
        <f t="shared" si="35"/>
        <v>0</v>
      </c>
      <c r="BL395" s="55"/>
      <c r="BM395" s="23" t="s">
        <v>852</v>
      </c>
      <c r="BN395" s="23" t="s">
        <v>1755</v>
      </c>
      <c r="BO395" s="23" t="s">
        <v>853</v>
      </c>
      <c r="BP395" s="23" t="s">
        <v>853</v>
      </c>
      <c r="BQ395" s="23" t="s">
        <v>311</v>
      </c>
      <c r="BR395" s="23"/>
      <c r="BS395" s="57"/>
      <c r="BT395" s="135" t="s">
        <v>23</v>
      </c>
      <c r="BU395" s="58">
        <v>1</v>
      </c>
      <c r="BV395" s="57">
        <v>0</v>
      </c>
      <c r="BW395" s="57">
        <v>0</v>
      </c>
      <c r="BX395" s="57">
        <v>0</v>
      </c>
      <c r="BY395" s="57">
        <v>0</v>
      </c>
      <c r="BZ395" s="57">
        <v>0</v>
      </c>
      <c r="CA395" s="57">
        <v>1</v>
      </c>
      <c r="CB395" s="67">
        <v>1</v>
      </c>
      <c r="CC395" s="134"/>
      <c r="CD395" s="134"/>
      <c r="CE395" s="57"/>
      <c r="CF395" s="57"/>
      <c r="CG395" s="57"/>
      <c r="CH395" s="57"/>
      <c r="CI395" s="57"/>
      <c r="CJ395" s="57"/>
      <c r="CK395" s="67"/>
      <c r="CL395" s="23"/>
      <c r="CM395" s="23"/>
      <c r="CN395" s="23"/>
      <c r="CO395" s="23"/>
      <c r="CP395" s="23"/>
      <c r="CQ395" s="23"/>
      <c r="CR395" s="57"/>
      <c r="CS395" s="134"/>
      <c r="CT395" s="58"/>
      <c r="CU395" s="57"/>
      <c r="CV395" s="57"/>
      <c r="CW395" s="57"/>
      <c r="CX395" s="57"/>
      <c r="CY395" s="57"/>
      <c r="CZ395" s="57"/>
      <c r="DA395" s="67"/>
      <c r="DB395" s="23"/>
      <c r="DC395" s="23"/>
      <c r="DD395" s="57"/>
      <c r="DE395" s="57"/>
      <c r="DF395" s="57"/>
      <c r="DG395" s="57"/>
      <c r="DH395" s="57"/>
      <c r="DI395" s="57"/>
      <c r="DJ395" s="67"/>
      <c r="DK395" s="23" t="s">
        <v>849</v>
      </c>
      <c r="DL395" s="55">
        <v>0</v>
      </c>
      <c r="DM395" s="55">
        <v>0</v>
      </c>
      <c r="DN395" s="55">
        <v>0</v>
      </c>
      <c r="DO395" s="59">
        <v>0</v>
      </c>
      <c r="DP395" s="23" t="s">
        <v>849</v>
      </c>
      <c r="DQ395" s="57"/>
      <c r="DR395" s="57"/>
      <c r="DS395" s="57"/>
      <c r="DT395" s="23" t="s">
        <v>854</v>
      </c>
      <c r="DU395" s="57"/>
      <c r="DV395" s="23" t="s">
        <v>849</v>
      </c>
      <c r="DW395" s="23" t="s">
        <v>854</v>
      </c>
      <c r="DX395" s="57"/>
      <c r="DY395" s="23" t="s">
        <v>849</v>
      </c>
      <c r="DZ395" s="23" t="s">
        <v>854</v>
      </c>
      <c r="EA395" s="56"/>
      <c r="EB395" s="57"/>
      <c r="EC395" s="57"/>
      <c r="ED395" s="23"/>
      <c r="EE395" s="57"/>
      <c r="EF395" s="57"/>
      <c r="EG395" s="57"/>
      <c r="EH395" s="23">
        <v>907</v>
      </c>
      <c r="EI395" s="23"/>
      <c r="EJ395" s="23" t="s">
        <v>891</v>
      </c>
      <c r="EK395" s="23"/>
    </row>
    <row r="396" spans="2:141" s="127" customFormat="1" ht="29.1">
      <c r="B396" s="132" t="s">
        <v>1756</v>
      </c>
      <c r="C396" s="23" t="s">
        <v>1757</v>
      </c>
      <c r="D396" s="23" t="s">
        <v>155</v>
      </c>
      <c r="E396" s="23" t="s">
        <v>846</v>
      </c>
      <c r="F396" s="23" t="s">
        <v>847</v>
      </c>
      <c r="G396" s="23"/>
      <c r="H396" s="23" t="s">
        <v>848</v>
      </c>
      <c r="I396" s="58">
        <v>0</v>
      </c>
      <c r="J396" s="58">
        <v>0</v>
      </c>
      <c r="K396" s="58">
        <v>1</v>
      </c>
      <c r="L396" s="58">
        <v>0</v>
      </c>
      <c r="M396" s="176"/>
      <c r="N396" s="23" t="s">
        <v>849</v>
      </c>
      <c r="O396" s="23" t="s">
        <v>850</v>
      </c>
      <c r="P396" s="23" t="s">
        <v>851</v>
      </c>
      <c r="Q396" s="56">
        <v>47270</v>
      </c>
      <c r="R396" s="133">
        <v>47359</v>
      </c>
      <c r="S396" s="133">
        <v>48109</v>
      </c>
      <c r="T396" s="133" t="s">
        <v>848</v>
      </c>
      <c r="U396" s="133">
        <v>48218</v>
      </c>
      <c r="V396" s="133" t="s">
        <v>848</v>
      </c>
      <c r="W396" s="55">
        <v>0.22406253725488032</v>
      </c>
      <c r="X396" s="55">
        <v>4.6745483753267189E-2</v>
      </c>
      <c r="Y396" s="55">
        <v>8.3906452867088366E-2</v>
      </c>
      <c r="Z396" s="55">
        <v>5.1292974616226834</v>
      </c>
      <c r="AA396" s="55">
        <v>7.4130211746513544</v>
      </c>
      <c r="AB396" s="55">
        <v>3.6438349339297642</v>
      </c>
      <c r="AC396" s="55">
        <v>0</v>
      </c>
      <c r="AD396" s="59">
        <f t="shared" si="30"/>
        <v>16.316805506824156</v>
      </c>
      <c r="AE396" s="55">
        <v>0</v>
      </c>
      <c r="AF396" s="55"/>
      <c r="AG396" s="55"/>
      <c r="AH396" s="55"/>
      <c r="AI396" s="59">
        <f t="shared" si="31"/>
        <v>16.540868044079037</v>
      </c>
      <c r="AJ396" s="55">
        <v>0</v>
      </c>
      <c r="AK396" s="55">
        <v>0.24563549986344818</v>
      </c>
      <c r="AL396" s="55">
        <v>5.1246185144421703E-2</v>
      </c>
      <c r="AM396" s="55">
        <v>9.3824750086167003E-2</v>
      </c>
      <c r="AN396" s="55">
        <v>5.8503266045702436</v>
      </c>
      <c r="AO396" s="55">
        <v>8.6241765522947809</v>
      </c>
      <c r="AP396" s="55">
        <v>4.3239559901958327</v>
      </c>
      <c r="AQ396" s="55">
        <v>0</v>
      </c>
      <c r="AR396" s="59">
        <f t="shared" si="32"/>
        <v>18.943530082291446</v>
      </c>
      <c r="AS396" s="55">
        <v>0</v>
      </c>
      <c r="AT396" s="55"/>
      <c r="AU396" s="55"/>
      <c r="AV396" s="55"/>
      <c r="AW396" s="59">
        <f t="shared" si="33"/>
        <v>19.189165582154892</v>
      </c>
      <c r="AX396" s="55"/>
      <c r="AY396" s="55"/>
      <c r="AZ396" s="55"/>
      <c r="BA396" s="55"/>
      <c r="BB396" s="55"/>
      <c r="BC396" s="55"/>
      <c r="BD396" s="55"/>
      <c r="BE396" s="55"/>
      <c r="BF396" s="59">
        <f t="shared" si="34"/>
        <v>0</v>
      </c>
      <c r="BG396" s="55"/>
      <c r="BH396" s="55"/>
      <c r="BI396" s="55"/>
      <c r="BJ396" s="55"/>
      <c r="BK396" s="59">
        <f t="shared" si="35"/>
        <v>0</v>
      </c>
      <c r="BL396" s="55"/>
      <c r="BM396" s="23" t="s">
        <v>852</v>
      </c>
      <c r="BN396" s="23" t="s">
        <v>214</v>
      </c>
      <c r="BO396" s="23" t="s">
        <v>853</v>
      </c>
      <c r="BP396" s="23" t="s">
        <v>853</v>
      </c>
      <c r="BQ396" s="23" t="s">
        <v>311</v>
      </c>
      <c r="BR396" s="23"/>
      <c r="BS396" s="57"/>
      <c r="BT396" s="135" t="s">
        <v>212</v>
      </c>
      <c r="BU396" s="58">
        <v>1</v>
      </c>
      <c r="BV396" s="57">
        <v>0</v>
      </c>
      <c r="BW396" s="57">
        <v>0</v>
      </c>
      <c r="BX396" s="57">
        <v>0</v>
      </c>
      <c r="BY396" s="57">
        <v>0</v>
      </c>
      <c r="BZ396" s="57">
        <v>0</v>
      </c>
      <c r="CA396" s="57">
        <v>0</v>
      </c>
      <c r="CB396" s="67">
        <v>0</v>
      </c>
      <c r="CC396" s="134"/>
      <c r="CD396" s="134"/>
      <c r="CE396" s="57"/>
      <c r="CF396" s="57"/>
      <c r="CG396" s="57"/>
      <c r="CH396" s="57"/>
      <c r="CI396" s="57"/>
      <c r="CJ396" s="57"/>
      <c r="CK396" s="67"/>
      <c r="CL396" s="23"/>
      <c r="CM396" s="23"/>
      <c r="CN396" s="23"/>
      <c r="CO396" s="23"/>
      <c r="CP396" s="23"/>
      <c r="CQ396" s="23"/>
      <c r="CR396" s="57"/>
      <c r="CS396" s="134"/>
      <c r="CT396" s="58"/>
      <c r="CU396" s="57"/>
      <c r="CV396" s="57"/>
      <c r="CW396" s="57"/>
      <c r="CX396" s="57"/>
      <c r="CY396" s="57"/>
      <c r="CZ396" s="57"/>
      <c r="DA396" s="67"/>
      <c r="DB396" s="23"/>
      <c r="DC396" s="23"/>
      <c r="DD396" s="57"/>
      <c r="DE396" s="57"/>
      <c r="DF396" s="57"/>
      <c r="DG396" s="57"/>
      <c r="DH396" s="57"/>
      <c r="DI396" s="57"/>
      <c r="DJ396" s="67"/>
      <c r="DK396" s="23" t="s">
        <v>849</v>
      </c>
      <c r="DL396" s="55">
        <v>0</v>
      </c>
      <c r="DM396" s="55">
        <v>0.22406253725488032</v>
      </c>
      <c r="DN396" s="55">
        <v>16.316805506824156</v>
      </c>
      <c r="DO396" s="59">
        <v>16.540868044079037</v>
      </c>
      <c r="DP396" s="23" t="s">
        <v>849</v>
      </c>
      <c r="DQ396" s="57"/>
      <c r="DR396" s="57"/>
      <c r="DS396" s="57"/>
      <c r="DT396" s="23" t="s">
        <v>854</v>
      </c>
      <c r="DU396" s="57"/>
      <c r="DV396" s="23" t="s">
        <v>849</v>
      </c>
      <c r="DW396" s="23" t="s">
        <v>854</v>
      </c>
      <c r="DX396" s="57"/>
      <c r="DY396" s="23" t="s">
        <v>858</v>
      </c>
      <c r="DZ396" s="23" t="s">
        <v>854</v>
      </c>
      <c r="EA396" s="56"/>
      <c r="EB396" s="57"/>
      <c r="EC396" s="57"/>
      <c r="ED396" s="23"/>
      <c r="EE396" s="57"/>
      <c r="EF396" s="57"/>
      <c r="EG396" s="57"/>
      <c r="EH396" s="23">
        <v>3281</v>
      </c>
      <c r="EI396" s="23"/>
      <c r="EJ396" s="23" t="s">
        <v>868</v>
      </c>
      <c r="EK396" s="23"/>
    </row>
    <row r="397" spans="2:141" s="127" customFormat="1">
      <c r="B397" s="132" t="s">
        <v>1758</v>
      </c>
      <c r="C397" s="23" t="s">
        <v>1759</v>
      </c>
      <c r="D397" s="23" t="s">
        <v>502</v>
      </c>
      <c r="E397" s="23" t="s">
        <v>846</v>
      </c>
      <c r="F397" s="23" t="s">
        <v>847</v>
      </c>
      <c r="G397" s="23"/>
      <c r="H397" s="23" t="s">
        <v>848</v>
      </c>
      <c r="I397" s="58">
        <v>0</v>
      </c>
      <c r="J397" s="58">
        <v>0</v>
      </c>
      <c r="K397" s="58">
        <v>1</v>
      </c>
      <c r="L397" s="58">
        <v>0</v>
      </c>
      <c r="M397" s="176"/>
      <c r="N397" s="23" t="s">
        <v>849</v>
      </c>
      <c r="O397" s="23" t="s">
        <v>850</v>
      </c>
      <c r="P397" s="23" t="s">
        <v>851</v>
      </c>
      <c r="Q397" s="56" t="s">
        <v>848</v>
      </c>
      <c r="R397" s="133" t="s">
        <v>848</v>
      </c>
      <c r="S397" s="133" t="s">
        <v>848</v>
      </c>
      <c r="T397" s="133" t="s">
        <v>848</v>
      </c>
      <c r="U397" s="133" t="s">
        <v>848</v>
      </c>
      <c r="V397" s="133" t="s">
        <v>848</v>
      </c>
      <c r="W397" s="55">
        <v>0</v>
      </c>
      <c r="X397" s="55">
        <v>2.613988045384616</v>
      </c>
      <c r="Y397" s="55">
        <v>2.7271573071117938</v>
      </c>
      <c r="Z397" s="55">
        <v>2.9446198100385277</v>
      </c>
      <c r="AA397" s="55">
        <v>3.168739328360977</v>
      </c>
      <c r="AB397" s="55">
        <v>3.3773258107600892</v>
      </c>
      <c r="AC397" s="55">
        <v>3.5970073188187284</v>
      </c>
      <c r="AD397" s="59">
        <f t="shared" si="30"/>
        <v>18.428837620474731</v>
      </c>
      <c r="AE397" s="55">
        <v>0</v>
      </c>
      <c r="AF397" s="55"/>
      <c r="AG397" s="55"/>
      <c r="AH397" s="55"/>
      <c r="AI397" s="59">
        <f t="shared" si="31"/>
        <v>18.428837620474731</v>
      </c>
      <c r="AJ397" s="55">
        <v>0</v>
      </c>
      <c r="AK397" s="55">
        <v>0</v>
      </c>
      <c r="AL397" s="55">
        <v>2.8656653987396665</v>
      </c>
      <c r="AM397" s="55">
        <v>3.0495253230492967</v>
      </c>
      <c r="AN397" s="55">
        <v>3.3585471975265628</v>
      </c>
      <c r="AO397" s="55">
        <v>3.6864547897733906</v>
      </c>
      <c r="AP397" s="55">
        <v>4.0077029928822148</v>
      </c>
      <c r="AQ397" s="55">
        <v>4.3537557703622287</v>
      </c>
      <c r="AR397" s="59">
        <f t="shared" si="32"/>
        <v>21.321651472333357</v>
      </c>
      <c r="AS397" s="55">
        <v>0</v>
      </c>
      <c r="AT397" s="55"/>
      <c r="AU397" s="55"/>
      <c r="AV397" s="55"/>
      <c r="AW397" s="59">
        <f t="shared" si="33"/>
        <v>21.321651472333357</v>
      </c>
      <c r="AX397" s="55"/>
      <c r="AY397" s="55"/>
      <c r="AZ397" s="55"/>
      <c r="BA397" s="55"/>
      <c r="BB397" s="55"/>
      <c r="BC397" s="55"/>
      <c r="BD397" s="55"/>
      <c r="BE397" s="55"/>
      <c r="BF397" s="59">
        <f t="shared" si="34"/>
        <v>0</v>
      </c>
      <c r="BG397" s="55"/>
      <c r="BH397" s="55"/>
      <c r="BI397" s="55"/>
      <c r="BJ397" s="55"/>
      <c r="BK397" s="59">
        <f t="shared" si="35"/>
        <v>0</v>
      </c>
      <c r="BL397" s="55"/>
      <c r="BM397" s="23" t="s">
        <v>852</v>
      </c>
      <c r="BN397" s="23" t="s">
        <v>897</v>
      </c>
      <c r="BO397" s="23" t="s">
        <v>853</v>
      </c>
      <c r="BP397" s="23" t="s">
        <v>853</v>
      </c>
      <c r="BQ397" s="23" t="s">
        <v>853</v>
      </c>
      <c r="BR397" s="23"/>
      <c r="BS397" s="57"/>
      <c r="BT397" s="135" t="s">
        <v>23</v>
      </c>
      <c r="BU397" s="58">
        <v>1</v>
      </c>
      <c r="BV397" s="57">
        <v>0</v>
      </c>
      <c r="BW397" s="57">
        <v>0</v>
      </c>
      <c r="BX397" s="57">
        <v>0</v>
      </c>
      <c r="BY397" s="57">
        <v>0</v>
      </c>
      <c r="BZ397" s="57">
        <v>0</v>
      </c>
      <c r="CA397" s="57">
        <v>1</v>
      </c>
      <c r="CB397" s="67">
        <v>1</v>
      </c>
      <c r="CC397" s="134"/>
      <c r="CD397" s="134"/>
      <c r="CE397" s="57"/>
      <c r="CF397" s="57"/>
      <c r="CG397" s="57"/>
      <c r="CH397" s="57"/>
      <c r="CI397" s="57"/>
      <c r="CJ397" s="57"/>
      <c r="CK397" s="67"/>
      <c r="CL397" s="23"/>
      <c r="CM397" s="23"/>
      <c r="CN397" s="23"/>
      <c r="CO397" s="23"/>
      <c r="CP397" s="23"/>
      <c r="CQ397" s="23"/>
      <c r="CR397" s="57"/>
      <c r="CS397" s="134"/>
      <c r="CT397" s="58"/>
      <c r="CU397" s="57"/>
      <c r="CV397" s="57"/>
      <c r="CW397" s="57"/>
      <c r="CX397" s="57"/>
      <c r="CY397" s="57"/>
      <c r="CZ397" s="57"/>
      <c r="DA397" s="67"/>
      <c r="DB397" s="23"/>
      <c r="DC397" s="23"/>
      <c r="DD397" s="57"/>
      <c r="DE397" s="57"/>
      <c r="DF397" s="57"/>
      <c r="DG397" s="57"/>
      <c r="DH397" s="57"/>
      <c r="DI397" s="57"/>
      <c r="DJ397" s="67"/>
      <c r="DK397" s="23" t="s">
        <v>849</v>
      </c>
      <c r="DL397" s="55">
        <v>0</v>
      </c>
      <c r="DM397" s="55">
        <v>0</v>
      </c>
      <c r="DN397" s="55">
        <v>0</v>
      </c>
      <c r="DO397" s="59">
        <v>0</v>
      </c>
      <c r="DP397" s="23" t="s">
        <v>849</v>
      </c>
      <c r="DQ397" s="57"/>
      <c r="DR397" s="57"/>
      <c r="DS397" s="57"/>
      <c r="DT397" s="23" t="s">
        <v>854</v>
      </c>
      <c r="DU397" s="57"/>
      <c r="DV397" s="23" t="s">
        <v>849</v>
      </c>
      <c r="DW397" s="23" t="s">
        <v>854</v>
      </c>
      <c r="DX397" s="57"/>
      <c r="DY397" s="23" t="s">
        <v>849</v>
      </c>
      <c r="DZ397" s="23" t="s">
        <v>854</v>
      </c>
      <c r="EA397" s="56"/>
      <c r="EB397" s="57"/>
      <c r="EC397" s="57"/>
      <c r="ED397" s="23"/>
      <c r="EE397" s="57"/>
      <c r="EF397" s="57"/>
      <c r="EG397" s="57"/>
      <c r="EH397" s="23">
        <v>841</v>
      </c>
      <c r="EI397" s="23"/>
      <c r="EJ397" s="23" t="s">
        <v>891</v>
      </c>
      <c r="EK397" s="23"/>
    </row>
    <row r="398" spans="2:141" s="127" customFormat="1" ht="29.1">
      <c r="B398" s="132" t="s">
        <v>1760</v>
      </c>
      <c r="C398" s="23" t="s">
        <v>1761</v>
      </c>
      <c r="D398" s="23" t="s">
        <v>159</v>
      </c>
      <c r="E398" s="23" t="s">
        <v>846</v>
      </c>
      <c r="F398" s="23" t="s">
        <v>847</v>
      </c>
      <c r="G398" s="23"/>
      <c r="H398" s="23" t="s">
        <v>848</v>
      </c>
      <c r="I398" s="58">
        <v>0</v>
      </c>
      <c r="J398" s="58">
        <v>0</v>
      </c>
      <c r="K398" s="58">
        <v>0</v>
      </c>
      <c r="L398" s="58">
        <v>1</v>
      </c>
      <c r="M398" s="176"/>
      <c r="N398" s="23" t="s">
        <v>849</v>
      </c>
      <c r="O398" s="23" t="s">
        <v>850</v>
      </c>
      <c r="P398" s="23" t="s">
        <v>851</v>
      </c>
      <c r="Q398" s="56">
        <v>47409</v>
      </c>
      <c r="R398" s="133">
        <v>47499</v>
      </c>
      <c r="S398" s="133">
        <v>48425</v>
      </c>
      <c r="T398" s="133" t="s">
        <v>848</v>
      </c>
      <c r="U398" s="133">
        <v>48549</v>
      </c>
      <c r="V398" s="133" t="s">
        <v>848</v>
      </c>
      <c r="W398" s="55">
        <v>0.39239967497774114</v>
      </c>
      <c r="X398" s="55">
        <v>0.75699813690678541</v>
      </c>
      <c r="Y398" s="55">
        <v>0.93553571385947265</v>
      </c>
      <c r="Z398" s="55">
        <v>10.266750278185581</v>
      </c>
      <c r="AA398" s="55">
        <v>18.387374212101417</v>
      </c>
      <c r="AB398" s="55">
        <v>18.026837462247091</v>
      </c>
      <c r="AC398" s="55">
        <v>11.82737375531994</v>
      </c>
      <c r="AD398" s="59">
        <f t="shared" si="30"/>
        <v>60.200869558620283</v>
      </c>
      <c r="AE398" s="55">
        <v>0.27126203941137034</v>
      </c>
      <c r="AF398" s="55"/>
      <c r="AG398" s="55"/>
      <c r="AH398" s="55"/>
      <c r="AI398" s="59">
        <f t="shared" si="31"/>
        <v>60.593269233598022</v>
      </c>
      <c r="AJ398" s="55">
        <v>0.27126203941137034</v>
      </c>
      <c r="AK398" s="55">
        <v>0.43018030363446053</v>
      </c>
      <c r="AL398" s="55">
        <v>0.82988266594194837</v>
      </c>
      <c r="AM398" s="55">
        <v>1.0461222176629332</v>
      </c>
      <c r="AN398" s="55">
        <v>11.709954968364519</v>
      </c>
      <c r="AO398" s="55">
        <v>21.391543043276524</v>
      </c>
      <c r="AP398" s="55">
        <v>21.39154304256758</v>
      </c>
      <c r="AQ398" s="55">
        <v>14.315649697472853</v>
      </c>
      <c r="AR398" s="59">
        <f t="shared" si="32"/>
        <v>70.68469563528636</v>
      </c>
      <c r="AS398" s="55">
        <v>0.32833090530250236</v>
      </c>
      <c r="AT398" s="55"/>
      <c r="AU398" s="55"/>
      <c r="AV398" s="55"/>
      <c r="AW398" s="59">
        <f t="shared" si="33"/>
        <v>71.114875938920818</v>
      </c>
      <c r="AX398" s="55"/>
      <c r="AY398" s="55"/>
      <c r="AZ398" s="55"/>
      <c r="BA398" s="55"/>
      <c r="BB398" s="55"/>
      <c r="BC398" s="55"/>
      <c r="BD398" s="55"/>
      <c r="BE398" s="55"/>
      <c r="BF398" s="59">
        <f t="shared" si="34"/>
        <v>0</v>
      </c>
      <c r="BG398" s="55"/>
      <c r="BH398" s="55"/>
      <c r="BI398" s="55"/>
      <c r="BJ398" s="55"/>
      <c r="BK398" s="59">
        <f t="shared" si="35"/>
        <v>0</v>
      </c>
      <c r="BL398" s="55"/>
      <c r="BM398" s="23" t="s">
        <v>1131</v>
      </c>
      <c r="BN398" s="23" t="s">
        <v>157</v>
      </c>
      <c r="BO398" s="23" t="s">
        <v>853</v>
      </c>
      <c r="BP398" s="23" t="s">
        <v>853</v>
      </c>
      <c r="BQ398" s="23" t="s">
        <v>853</v>
      </c>
      <c r="BR398" s="23"/>
      <c r="BS398" s="57"/>
      <c r="BT398" s="135" t="s">
        <v>859</v>
      </c>
      <c r="BU398" s="58">
        <v>1</v>
      </c>
      <c r="BV398" s="57">
        <v>0</v>
      </c>
      <c r="BW398" s="57">
        <v>0</v>
      </c>
      <c r="BX398" s="57">
        <v>0</v>
      </c>
      <c r="BY398" s="57">
        <v>0</v>
      </c>
      <c r="BZ398" s="57">
        <v>0</v>
      </c>
      <c r="CA398" s="57">
        <v>28753</v>
      </c>
      <c r="CB398" s="67">
        <v>28753</v>
      </c>
      <c r="CC398" s="134"/>
      <c r="CD398" s="134"/>
      <c r="CE398" s="57"/>
      <c r="CF398" s="57"/>
      <c r="CG398" s="57"/>
      <c r="CH398" s="57"/>
      <c r="CI398" s="57"/>
      <c r="CJ398" s="57"/>
      <c r="CK398" s="67"/>
      <c r="CL398" s="23"/>
      <c r="CM398" s="23"/>
      <c r="CN398" s="23"/>
      <c r="CO398" s="23"/>
      <c r="CP398" s="23"/>
      <c r="CQ398" s="23"/>
      <c r="CR398" s="57"/>
      <c r="CS398" s="134"/>
      <c r="CT398" s="58"/>
      <c r="CU398" s="57"/>
      <c r="CV398" s="57"/>
      <c r="CW398" s="57"/>
      <c r="CX398" s="57"/>
      <c r="CY398" s="57"/>
      <c r="CZ398" s="57"/>
      <c r="DA398" s="67"/>
      <c r="DB398" s="23"/>
      <c r="DC398" s="23"/>
      <c r="DD398" s="57"/>
      <c r="DE398" s="57"/>
      <c r="DF398" s="57"/>
      <c r="DG398" s="57"/>
      <c r="DH398" s="57"/>
      <c r="DI398" s="57"/>
      <c r="DJ398" s="67"/>
      <c r="DK398" s="23" t="s">
        <v>849</v>
      </c>
      <c r="DL398" s="55">
        <v>0</v>
      </c>
      <c r="DM398" s="55">
        <v>0.39239967497774114</v>
      </c>
      <c r="DN398" s="55">
        <v>60.200869558620283</v>
      </c>
      <c r="DO398" s="59">
        <v>60.593269233598022</v>
      </c>
      <c r="DP398" s="23" t="s">
        <v>849</v>
      </c>
      <c r="DQ398" s="57"/>
      <c r="DR398" s="57"/>
      <c r="DS398" s="57"/>
      <c r="DT398" s="23" t="s">
        <v>854</v>
      </c>
      <c r="DU398" s="57"/>
      <c r="DV398" s="23" t="s">
        <v>849</v>
      </c>
      <c r="DW398" s="23" t="s">
        <v>854</v>
      </c>
      <c r="DX398" s="57"/>
      <c r="DY398" s="23" t="s">
        <v>849</v>
      </c>
      <c r="DZ398" s="23" t="s">
        <v>854</v>
      </c>
      <c r="EA398" s="56"/>
      <c r="EB398" s="57"/>
      <c r="EC398" s="57"/>
      <c r="ED398" s="23"/>
      <c r="EE398" s="57"/>
      <c r="EF398" s="57"/>
      <c r="EG398" s="57"/>
      <c r="EH398" s="23">
        <v>809</v>
      </c>
      <c r="EI398" s="23"/>
      <c r="EJ398" s="23" t="s">
        <v>1177</v>
      </c>
      <c r="EK398" s="23"/>
    </row>
    <row r="399" spans="2:141" s="127" customFormat="1" ht="29.1">
      <c r="B399" s="132" t="s">
        <v>1762</v>
      </c>
      <c r="C399" s="23" t="s">
        <v>1763</v>
      </c>
      <c r="D399" s="23" t="s">
        <v>159</v>
      </c>
      <c r="E399" s="23" t="s">
        <v>846</v>
      </c>
      <c r="F399" s="23" t="s">
        <v>847</v>
      </c>
      <c r="G399" s="23"/>
      <c r="H399" s="23" t="s">
        <v>848</v>
      </c>
      <c r="I399" s="58">
        <v>0</v>
      </c>
      <c r="J399" s="58">
        <v>0</v>
      </c>
      <c r="K399" s="58">
        <v>1</v>
      </c>
      <c r="L399" s="58">
        <v>0</v>
      </c>
      <c r="M399" s="176"/>
      <c r="N399" s="23" t="s">
        <v>858</v>
      </c>
      <c r="O399" s="23" t="s">
        <v>850</v>
      </c>
      <c r="P399" s="23" t="s">
        <v>851</v>
      </c>
      <c r="Q399" s="56">
        <v>47268</v>
      </c>
      <c r="R399" s="133">
        <v>47361</v>
      </c>
      <c r="S399" s="133">
        <v>48487</v>
      </c>
      <c r="T399" s="133" t="s">
        <v>848</v>
      </c>
      <c r="U399" s="133">
        <v>49187</v>
      </c>
      <c r="V399" s="133" t="s">
        <v>848</v>
      </c>
      <c r="W399" s="55">
        <v>0.16817212631331654</v>
      </c>
      <c r="X399" s="55">
        <v>1.6347890134045962E-2</v>
      </c>
      <c r="Y399" s="55">
        <v>1.6027343355396455E-2</v>
      </c>
      <c r="Z399" s="55">
        <v>0.11929221129406743</v>
      </c>
      <c r="AA399" s="55">
        <v>0.59238320596573002</v>
      </c>
      <c r="AB399" s="55">
        <v>0.10410089105159354</v>
      </c>
      <c r="AC399" s="55">
        <v>3.7016970427573319E-3</v>
      </c>
      <c r="AD399" s="59">
        <f t="shared" si="30"/>
        <v>0.85185323884359077</v>
      </c>
      <c r="AE399" s="55">
        <v>2.5219405159586272E-2</v>
      </c>
      <c r="AF399" s="55"/>
      <c r="AG399" s="55"/>
      <c r="AH399" s="55"/>
      <c r="AI399" s="59">
        <f t="shared" si="31"/>
        <v>1.0200253651569073</v>
      </c>
      <c r="AJ399" s="55">
        <v>2.5219405159586272E-2</v>
      </c>
      <c r="AK399" s="55">
        <v>0.18436390489981699</v>
      </c>
      <c r="AL399" s="55">
        <v>1.792188115865696E-2</v>
      </c>
      <c r="AM399" s="55">
        <v>1.7921881255632249E-2</v>
      </c>
      <c r="AN399" s="55">
        <v>0.13606120578370851</v>
      </c>
      <c r="AO399" s="55">
        <v>0.68916805098740785</v>
      </c>
      <c r="AP399" s="55">
        <v>0.12353130139235279</v>
      </c>
      <c r="AQ399" s="55">
        <v>4.4804704109776966E-3</v>
      </c>
      <c r="AR399" s="59">
        <f t="shared" si="32"/>
        <v>0.98908479098873603</v>
      </c>
      <c r="AS399" s="55">
        <v>3.0525134092501696E-2</v>
      </c>
      <c r="AT399" s="55"/>
      <c r="AU399" s="55"/>
      <c r="AV399" s="55"/>
      <c r="AW399" s="59">
        <f t="shared" si="33"/>
        <v>1.1734486958885531</v>
      </c>
      <c r="AX399" s="55"/>
      <c r="AY399" s="55"/>
      <c r="AZ399" s="55"/>
      <c r="BA399" s="55"/>
      <c r="BB399" s="55"/>
      <c r="BC399" s="55"/>
      <c r="BD399" s="55"/>
      <c r="BE399" s="55"/>
      <c r="BF399" s="59">
        <f t="shared" si="34"/>
        <v>0</v>
      </c>
      <c r="BG399" s="55"/>
      <c r="BH399" s="55"/>
      <c r="BI399" s="55"/>
      <c r="BJ399" s="55"/>
      <c r="BK399" s="59">
        <f t="shared" si="35"/>
        <v>0</v>
      </c>
      <c r="BL399" s="55"/>
      <c r="BM399" s="23" t="s">
        <v>852</v>
      </c>
      <c r="BN399" s="23" t="s">
        <v>290</v>
      </c>
      <c r="BO399" s="23" t="s">
        <v>853</v>
      </c>
      <c r="BP399" s="23" t="s">
        <v>853</v>
      </c>
      <c r="BQ399" s="23" t="s">
        <v>853</v>
      </c>
      <c r="BR399" s="23"/>
      <c r="BS399" s="57"/>
      <c r="BT399" s="135" t="s">
        <v>859</v>
      </c>
      <c r="BU399" s="58">
        <v>1</v>
      </c>
      <c r="BV399" s="57">
        <v>0</v>
      </c>
      <c r="BW399" s="57">
        <v>0</v>
      </c>
      <c r="BX399" s="57">
        <v>0</v>
      </c>
      <c r="BY399" s="57">
        <v>0</v>
      </c>
      <c r="BZ399" s="57">
        <v>0</v>
      </c>
      <c r="CA399" s="57">
        <v>112969</v>
      </c>
      <c r="CB399" s="67">
        <v>112969</v>
      </c>
      <c r="CC399" s="134"/>
      <c r="CD399" s="134"/>
      <c r="CE399" s="57"/>
      <c r="CF399" s="57"/>
      <c r="CG399" s="57"/>
      <c r="CH399" s="57"/>
      <c r="CI399" s="57"/>
      <c r="CJ399" s="57"/>
      <c r="CK399" s="67"/>
      <c r="CL399" s="23"/>
      <c r="CM399" s="23"/>
      <c r="CN399" s="23"/>
      <c r="CO399" s="23"/>
      <c r="CP399" s="23"/>
      <c r="CQ399" s="23"/>
      <c r="CR399" s="57"/>
      <c r="CS399" s="134"/>
      <c r="CT399" s="58"/>
      <c r="CU399" s="57"/>
      <c r="CV399" s="57"/>
      <c r="CW399" s="57"/>
      <c r="CX399" s="57"/>
      <c r="CY399" s="57"/>
      <c r="CZ399" s="57"/>
      <c r="DA399" s="67"/>
      <c r="DB399" s="23"/>
      <c r="DC399" s="23"/>
      <c r="DD399" s="57"/>
      <c r="DE399" s="57"/>
      <c r="DF399" s="57"/>
      <c r="DG399" s="57"/>
      <c r="DH399" s="57"/>
      <c r="DI399" s="57"/>
      <c r="DJ399" s="67"/>
      <c r="DK399" s="23" t="s">
        <v>849</v>
      </c>
      <c r="DL399" s="55">
        <v>0</v>
      </c>
      <c r="DM399" s="55">
        <v>0.16817212631331654</v>
      </c>
      <c r="DN399" s="55">
        <v>0.85185323884359077</v>
      </c>
      <c r="DO399" s="59">
        <v>1.0200253651569073</v>
      </c>
      <c r="DP399" s="23" t="s">
        <v>858</v>
      </c>
      <c r="DQ399" s="57"/>
      <c r="DR399" s="57"/>
      <c r="DS399" s="57"/>
      <c r="DT399" s="23" t="s">
        <v>854</v>
      </c>
      <c r="DU399" s="57"/>
      <c r="DV399" s="23" t="s">
        <v>849</v>
      </c>
      <c r="DW399" s="23" t="s">
        <v>854</v>
      </c>
      <c r="DX399" s="57"/>
      <c r="DY399" s="23" t="s">
        <v>849</v>
      </c>
      <c r="DZ399" s="23" t="s">
        <v>854</v>
      </c>
      <c r="EA399" s="56"/>
      <c r="EB399" s="57"/>
      <c r="EC399" s="57"/>
      <c r="ED399" s="23"/>
      <c r="EE399" s="57"/>
      <c r="EF399" s="57"/>
      <c r="EG399" s="57"/>
      <c r="EH399" s="23">
        <v>953</v>
      </c>
      <c r="EI399" s="23"/>
      <c r="EJ399" s="23" t="s">
        <v>860</v>
      </c>
      <c r="EK399" s="23"/>
    </row>
    <row r="400" spans="2:141" s="127" customFormat="1" ht="29.1">
      <c r="B400" s="132" t="s">
        <v>1764</v>
      </c>
      <c r="C400" s="23" t="s">
        <v>1765</v>
      </c>
      <c r="D400" s="23" t="s">
        <v>159</v>
      </c>
      <c r="E400" s="23" t="s">
        <v>846</v>
      </c>
      <c r="F400" s="23" t="s">
        <v>847</v>
      </c>
      <c r="G400" s="23"/>
      <c r="H400" s="23" t="s">
        <v>848</v>
      </c>
      <c r="I400" s="58">
        <v>0</v>
      </c>
      <c r="J400" s="58">
        <v>0</v>
      </c>
      <c r="K400" s="58">
        <v>1</v>
      </c>
      <c r="L400" s="58">
        <v>0</v>
      </c>
      <c r="M400" s="176"/>
      <c r="N400" s="23" t="s">
        <v>849</v>
      </c>
      <c r="O400" s="23" t="s">
        <v>850</v>
      </c>
      <c r="P400" s="23" t="s">
        <v>851</v>
      </c>
      <c r="Q400" s="56" t="s">
        <v>848</v>
      </c>
      <c r="R400" s="133" t="s">
        <v>848</v>
      </c>
      <c r="S400" s="133" t="s">
        <v>848</v>
      </c>
      <c r="T400" s="133" t="s">
        <v>848</v>
      </c>
      <c r="U400" s="133" t="s">
        <v>848</v>
      </c>
      <c r="V400" s="133" t="s">
        <v>848</v>
      </c>
      <c r="W400" s="55">
        <v>0</v>
      </c>
      <c r="X400" s="55">
        <v>8.2220228083300803E-2</v>
      </c>
      <c r="Y400" s="55">
        <v>4.0399697831604704E-4</v>
      </c>
      <c r="Z400" s="55">
        <v>1.3202566702009061E-4</v>
      </c>
      <c r="AA400" s="55">
        <v>0</v>
      </c>
      <c r="AB400" s="55">
        <v>0</v>
      </c>
      <c r="AC400" s="55">
        <v>0</v>
      </c>
      <c r="AD400" s="59">
        <f t="shared" ref="AD400:AD463" si="36">SUM(X400:AC400)</f>
        <v>8.2756250728636932E-2</v>
      </c>
      <c r="AE400" s="55">
        <v>0</v>
      </c>
      <c r="AF400" s="55"/>
      <c r="AG400" s="55"/>
      <c r="AH400" s="55"/>
      <c r="AI400" s="59">
        <f t="shared" ref="AI400:AI463" si="37">SUM(AF400:AH400,AD400,W400)</f>
        <v>8.2756250728636932E-2</v>
      </c>
      <c r="AJ400" s="55">
        <v>0</v>
      </c>
      <c r="AK400" s="55">
        <v>0</v>
      </c>
      <c r="AL400" s="55">
        <v>9.0136472931011666E-2</v>
      </c>
      <c r="AM400" s="55">
        <v>4.5175209094004784E-4</v>
      </c>
      <c r="AN400" s="55">
        <v>1.5058461281155979E-4</v>
      </c>
      <c r="AO400" s="55">
        <v>0</v>
      </c>
      <c r="AP400" s="55">
        <v>0</v>
      </c>
      <c r="AQ400" s="55">
        <v>0</v>
      </c>
      <c r="AR400" s="59">
        <f t="shared" ref="AR400:AR463" si="38">SUM(AL400:AQ400)</f>
        <v>9.0738809634763273E-2</v>
      </c>
      <c r="AS400" s="55">
        <v>0</v>
      </c>
      <c r="AT400" s="55"/>
      <c r="AU400" s="55"/>
      <c r="AV400" s="55"/>
      <c r="AW400" s="59">
        <f t="shared" ref="AW400:AW463" si="39">SUM(AT400:AV400,AR400,AK400)</f>
        <v>9.0738809634763273E-2</v>
      </c>
      <c r="AX400" s="55"/>
      <c r="AY400" s="55"/>
      <c r="AZ400" s="55"/>
      <c r="BA400" s="55"/>
      <c r="BB400" s="55"/>
      <c r="BC400" s="55"/>
      <c r="BD400" s="55"/>
      <c r="BE400" s="55"/>
      <c r="BF400" s="59">
        <f t="shared" ref="BF400:BF463" si="40">SUM(AZ400:BE400)</f>
        <v>0</v>
      </c>
      <c r="BG400" s="55"/>
      <c r="BH400" s="55"/>
      <c r="BI400" s="55"/>
      <c r="BJ400" s="55"/>
      <c r="BK400" s="59">
        <f t="shared" ref="BK400:BK463" si="41">SUM(BH400:BJ400,BF400,AY400)</f>
        <v>0</v>
      </c>
      <c r="BL400" s="55"/>
      <c r="BM400" s="23" t="s">
        <v>852</v>
      </c>
      <c r="BN400" s="23" t="s">
        <v>290</v>
      </c>
      <c r="BO400" s="23" t="s">
        <v>853</v>
      </c>
      <c r="BP400" s="23" t="s">
        <v>853</v>
      </c>
      <c r="BQ400" s="23" t="s">
        <v>853</v>
      </c>
      <c r="BR400" s="23"/>
      <c r="BS400" s="57"/>
      <c r="BT400" s="135" t="s">
        <v>859</v>
      </c>
      <c r="BU400" s="58">
        <v>1</v>
      </c>
      <c r="BV400" s="57">
        <v>0</v>
      </c>
      <c r="BW400" s="57">
        <v>0</v>
      </c>
      <c r="BX400" s="57">
        <v>0</v>
      </c>
      <c r="BY400" s="57">
        <v>0</v>
      </c>
      <c r="BZ400" s="57">
        <v>0</v>
      </c>
      <c r="CA400" s="57">
        <v>0</v>
      </c>
      <c r="CB400" s="67">
        <v>0</v>
      </c>
      <c r="CC400" s="134"/>
      <c r="CD400" s="134"/>
      <c r="CE400" s="57"/>
      <c r="CF400" s="57"/>
      <c r="CG400" s="57"/>
      <c r="CH400" s="57"/>
      <c r="CI400" s="57"/>
      <c r="CJ400" s="57"/>
      <c r="CK400" s="67"/>
      <c r="CL400" s="23"/>
      <c r="CM400" s="23"/>
      <c r="CN400" s="23"/>
      <c r="CO400" s="23"/>
      <c r="CP400" s="23"/>
      <c r="CQ400" s="23"/>
      <c r="CR400" s="57"/>
      <c r="CS400" s="134"/>
      <c r="CT400" s="58"/>
      <c r="CU400" s="57"/>
      <c r="CV400" s="57"/>
      <c r="CW400" s="57"/>
      <c r="CX400" s="57"/>
      <c r="CY400" s="57"/>
      <c r="CZ400" s="57"/>
      <c r="DA400" s="67"/>
      <c r="DB400" s="23"/>
      <c r="DC400" s="23"/>
      <c r="DD400" s="57"/>
      <c r="DE400" s="57"/>
      <c r="DF400" s="57"/>
      <c r="DG400" s="57"/>
      <c r="DH400" s="57"/>
      <c r="DI400" s="57"/>
      <c r="DJ400" s="67"/>
      <c r="DK400" s="23" t="s">
        <v>849</v>
      </c>
      <c r="DL400" s="55">
        <v>0</v>
      </c>
      <c r="DM400" s="55">
        <v>0</v>
      </c>
      <c r="DN400" s="55">
        <v>0</v>
      </c>
      <c r="DO400" s="59">
        <v>0</v>
      </c>
      <c r="DP400" s="23" t="s">
        <v>858</v>
      </c>
      <c r="DQ400" s="57"/>
      <c r="DR400" s="57"/>
      <c r="DS400" s="57"/>
      <c r="DT400" s="23" t="s">
        <v>854</v>
      </c>
      <c r="DU400" s="57"/>
      <c r="DV400" s="23" t="s">
        <v>849</v>
      </c>
      <c r="DW400" s="23" t="s">
        <v>854</v>
      </c>
      <c r="DX400" s="57"/>
      <c r="DY400" s="23" t="s">
        <v>849</v>
      </c>
      <c r="DZ400" s="23" t="s">
        <v>854</v>
      </c>
      <c r="EA400" s="56"/>
      <c r="EB400" s="57"/>
      <c r="EC400" s="57"/>
      <c r="ED400" s="23"/>
      <c r="EE400" s="57"/>
      <c r="EF400" s="57"/>
      <c r="EG400" s="57"/>
      <c r="EH400" s="23">
        <v>953</v>
      </c>
      <c r="EI400" s="23"/>
      <c r="EJ400" s="23" t="s">
        <v>860</v>
      </c>
      <c r="EK400" s="23"/>
    </row>
    <row r="401" spans="2:141" s="127" customFormat="1" ht="29.1">
      <c r="B401" s="132" t="s">
        <v>1766</v>
      </c>
      <c r="C401" s="23" t="s">
        <v>1767</v>
      </c>
      <c r="D401" s="23" t="s">
        <v>155</v>
      </c>
      <c r="E401" s="23" t="s">
        <v>846</v>
      </c>
      <c r="F401" s="23" t="s">
        <v>847</v>
      </c>
      <c r="G401" s="23"/>
      <c r="H401" s="23" t="s">
        <v>848</v>
      </c>
      <c r="I401" s="58">
        <v>0</v>
      </c>
      <c r="J401" s="58">
        <v>0</v>
      </c>
      <c r="K401" s="58">
        <v>1</v>
      </c>
      <c r="L401" s="58">
        <v>0</v>
      </c>
      <c r="M401" s="176"/>
      <c r="N401" s="23" t="s">
        <v>849</v>
      </c>
      <c r="O401" s="23" t="s">
        <v>850</v>
      </c>
      <c r="P401" s="23" t="s">
        <v>851</v>
      </c>
      <c r="Q401" s="56">
        <v>47259</v>
      </c>
      <c r="R401" s="133">
        <v>47347</v>
      </c>
      <c r="S401" s="133">
        <v>48127</v>
      </c>
      <c r="T401" s="133" t="s">
        <v>848</v>
      </c>
      <c r="U401" s="133">
        <v>48234</v>
      </c>
      <c r="V401" s="133" t="s">
        <v>848</v>
      </c>
      <c r="W401" s="55">
        <v>5.7310283245496751E-2</v>
      </c>
      <c r="X401" s="55">
        <v>2.2779110624383585</v>
      </c>
      <c r="Y401" s="55">
        <v>2.376530301983653</v>
      </c>
      <c r="Z401" s="55">
        <v>2.5660339387569624</v>
      </c>
      <c r="AA401" s="55">
        <v>2.7613387072682309</v>
      </c>
      <c r="AB401" s="55">
        <v>2.9431075017242629</v>
      </c>
      <c r="AC401" s="55">
        <v>3.1345448490768919</v>
      </c>
      <c r="AD401" s="59">
        <f t="shared" si="36"/>
        <v>16.059466361248361</v>
      </c>
      <c r="AE401" s="55">
        <v>0</v>
      </c>
      <c r="AF401" s="55"/>
      <c r="AG401" s="55"/>
      <c r="AH401" s="55"/>
      <c r="AI401" s="59">
        <f t="shared" si="37"/>
        <v>16.116776644493857</v>
      </c>
      <c r="AJ401" s="55">
        <v>0</v>
      </c>
      <c r="AK401" s="55">
        <v>6.2828173976757787E-2</v>
      </c>
      <c r="AL401" s="55">
        <v>2.4972305916094735</v>
      </c>
      <c r="AM401" s="55">
        <v>2.6574518888198684</v>
      </c>
      <c r="AN401" s="55">
        <v>2.926743229937546</v>
      </c>
      <c r="AO401" s="55">
        <v>3.2124921770895494</v>
      </c>
      <c r="AP401" s="55">
        <v>3.4924379239502104</v>
      </c>
      <c r="AQ401" s="55">
        <v>3.7939991538881443</v>
      </c>
      <c r="AR401" s="59">
        <f t="shared" si="38"/>
        <v>18.580354965294791</v>
      </c>
      <c r="AS401" s="55">
        <v>0</v>
      </c>
      <c r="AT401" s="55"/>
      <c r="AU401" s="55"/>
      <c r="AV401" s="55"/>
      <c r="AW401" s="59">
        <f t="shared" si="39"/>
        <v>18.643183139271549</v>
      </c>
      <c r="AX401" s="55"/>
      <c r="AY401" s="55"/>
      <c r="AZ401" s="55"/>
      <c r="BA401" s="55"/>
      <c r="BB401" s="55"/>
      <c r="BC401" s="55"/>
      <c r="BD401" s="55"/>
      <c r="BE401" s="55"/>
      <c r="BF401" s="59">
        <f t="shared" si="40"/>
        <v>0</v>
      </c>
      <c r="BG401" s="55"/>
      <c r="BH401" s="55"/>
      <c r="BI401" s="55"/>
      <c r="BJ401" s="55"/>
      <c r="BK401" s="59">
        <f t="shared" si="41"/>
        <v>0</v>
      </c>
      <c r="BL401" s="55"/>
      <c r="BM401" s="23" t="s">
        <v>852</v>
      </c>
      <c r="BN401" s="23" t="s">
        <v>214</v>
      </c>
      <c r="BO401" s="23" t="s">
        <v>853</v>
      </c>
      <c r="BP401" s="23" t="s">
        <v>853</v>
      </c>
      <c r="BQ401" s="23" t="s">
        <v>311</v>
      </c>
      <c r="BR401" s="23"/>
      <c r="BS401" s="57"/>
      <c r="BT401" s="135" t="s">
        <v>212</v>
      </c>
      <c r="BU401" s="58">
        <v>1</v>
      </c>
      <c r="BV401" s="57">
        <v>0</v>
      </c>
      <c r="BW401" s="57">
        <v>0</v>
      </c>
      <c r="BX401" s="57">
        <v>0</v>
      </c>
      <c r="BY401" s="57">
        <v>0</v>
      </c>
      <c r="BZ401" s="57">
        <v>0</v>
      </c>
      <c r="CA401" s="57">
        <v>0</v>
      </c>
      <c r="CB401" s="67">
        <v>0</v>
      </c>
      <c r="CC401" s="134"/>
      <c r="CD401" s="134"/>
      <c r="CE401" s="57"/>
      <c r="CF401" s="57"/>
      <c r="CG401" s="57"/>
      <c r="CH401" s="57"/>
      <c r="CI401" s="57"/>
      <c r="CJ401" s="57"/>
      <c r="CK401" s="67"/>
      <c r="CL401" s="23"/>
      <c r="CM401" s="23"/>
      <c r="CN401" s="23"/>
      <c r="CO401" s="23"/>
      <c r="CP401" s="23"/>
      <c r="CQ401" s="23"/>
      <c r="CR401" s="57"/>
      <c r="CS401" s="134"/>
      <c r="CT401" s="58"/>
      <c r="CU401" s="57"/>
      <c r="CV401" s="57"/>
      <c r="CW401" s="57"/>
      <c r="CX401" s="57"/>
      <c r="CY401" s="57"/>
      <c r="CZ401" s="57"/>
      <c r="DA401" s="67"/>
      <c r="DB401" s="23"/>
      <c r="DC401" s="23"/>
      <c r="DD401" s="57"/>
      <c r="DE401" s="57"/>
      <c r="DF401" s="57"/>
      <c r="DG401" s="57"/>
      <c r="DH401" s="57"/>
      <c r="DI401" s="57"/>
      <c r="DJ401" s="67"/>
      <c r="DK401" s="23" t="s">
        <v>849</v>
      </c>
      <c r="DL401" s="55">
        <v>0</v>
      </c>
      <c r="DM401" s="55">
        <v>5.7310283245496751E-2</v>
      </c>
      <c r="DN401" s="55">
        <v>16.059466361248361</v>
      </c>
      <c r="DO401" s="59">
        <v>16.116776644493857</v>
      </c>
      <c r="DP401" s="23" t="s">
        <v>849</v>
      </c>
      <c r="DQ401" s="57"/>
      <c r="DR401" s="57"/>
      <c r="DS401" s="57"/>
      <c r="DT401" s="23" t="s">
        <v>854</v>
      </c>
      <c r="DU401" s="57"/>
      <c r="DV401" s="23" t="s">
        <v>849</v>
      </c>
      <c r="DW401" s="23" t="s">
        <v>854</v>
      </c>
      <c r="DX401" s="57"/>
      <c r="DY401" s="23" t="s">
        <v>858</v>
      </c>
      <c r="DZ401" s="23" t="s">
        <v>854</v>
      </c>
      <c r="EA401" s="56"/>
      <c r="EB401" s="57"/>
      <c r="EC401" s="57"/>
      <c r="ED401" s="23"/>
      <c r="EE401" s="57"/>
      <c r="EF401" s="57"/>
      <c r="EG401" s="57"/>
      <c r="EH401" s="23">
        <v>3281</v>
      </c>
      <c r="EI401" s="23"/>
      <c r="EJ401" s="23" t="s">
        <v>868</v>
      </c>
      <c r="EK401" s="23"/>
    </row>
    <row r="402" spans="2:141" s="127" customFormat="1">
      <c r="B402" s="132" t="s">
        <v>1768</v>
      </c>
      <c r="C402" s="23" t="s">
        <v>1769</v>
      </c>
      <c r="D402" s="23" t="s">
        <v>193</v>
      </c>
      <c r="E402" s="23" t="s">
        <v>846</v>
      </c>
      <c r="F402" s="23" t="s">
        <v>847</v>
      </c>
      <c r="G402" s="23"/>
      <c r="H402" s="23" t="s">
        <v>848</v>
      </c>
      <c r="I402" s="58">
        <v>0</v>
      </c>
      <c r="J402" s="58">
        <v>0</v>
      </c>
      <c r="K402" s="58">
        <v>1</v>
      </c>
      <c r="L402" s="58">
        <v>0</v>
      </c>
      <c r="M402" s="176"/>
      <c r="N402" s="23" t="s">
        <v>849</v>
      </c>
      <c r="O402" s="23" t="s">
        <v>850</v>
      </c>
      <c r="P402" s="23" t="s">
        <v>851</v>
      </c>
      <c r="Q402" s="56" t="s">
        <v>848</v>
      </c>
      <c r="R402" s="133" t="s">
        <v>848</v>
      </c>
      <c r="S402" s="133" t="s">
        <v>848</v>
      </c>
      <c r="T402" s="133" t="s">
        <v>848</v>
      </c>
      <c r="U402" s="133" t="s">
        <v>848</v>
      </c>
      <c r="V402" s="133" t="s">
        <v>848</v>
      </c>
      <c r="W402" s="55">
        <v>0</v>
      </c>
      <c r="X402" s="55">
        <v>0.47051784816923087</v>
      </c>
      <c r="Y402" s="55">
        <v>0.49088831528012283</v>
      </c>
      <c r="Z402" s="55">
        <v>0.530031565806935</v>
      </c>
      <c r="AA402" s="55">
        <v>0.57037307910497592</v>
      </c>
      <c r="AB402" s="55">
        <v>0.60791864593681599</v>
      </c>
      <c r="AC402" s="55">
        <v>0.647461317387371</v>
      </c>
      <c r="AD402" s="59">
        <f t="shared" si="36"/>
        <v>3.3171907716854512</v>
      </c>
      <c r="AE402" s="55">
        <v>0</v>
      </c>
      <c r="AF402" s="55"/>
      <c r="AG402" s="55"/>
      <c r="AH402" s="55"/>
      <c r="AI402" s="59">
        <f t="shared" si="37"/>
        <v>3.3171907716854512</v>
      </c>
      <c r="AJ402" s="55">
        <v>0</v>
      </c>
      <c r="AK402" s="55">
        <v>0</v>
      </c>
      <c r="AL402" s="55">
        <v>0.51581977177313998</v>
      </c>
      <c r="AM402" s="55">
        <v>0.54891455814887335</v>
      </c>
      <c r="AN402" s="55">
        <v>0.60453849555478134</v>
      </c>
      <c r="AO402" s="55">
        <v>0.66356186215921031</v>
      </c>
      <c r="AP402" s="55">
        <v>0.72138653871879865</v>
      </c>
      <c r="AQ402" s="55">
        <v>0.78367603866520097</v>
      </c>
      <c r="AR402" s="59">
        <f t="shared" si="38"/>
        <v>3.8378972650200049</v>
      </c>
      <c r="AS402" s="55">
        <v>0</v>
      </c>
      <c r="AT402" s="55"/>
      <c r="AU402" s="55"/>
      <c r="AV402" s="55"/>
      <c r="AW402" s="59">
        <f t="shared" si="39"/>
        <v>3.8378972650200049</v>
      </c>
      <c r="AX402" s="55"/>
      <c r="AY402" s="55"/>
      <c r="AZ402" s="55"/>
      <c r="BA402" s="55"/>
      <c r="BB402" s="55"/>
      <c r="BC402" s="55"/>
      <c r="BD402" s="55"/>
      <c r="BE402" s="55"/>
      <c r="BF402" s="59">
        <f t="shared" si="40"/>
        <v>0</v>
      </c>
      <c r="BG402" s="55"/>
      <c r="BH402" s="55"/>
      <c r="BI402" s="55"/>
      <c r="BJ402" s="55"/>
      <c r="BK402" s="59">
        <f t="shared" si="41"/>
        <v>0</v>
      </c>
      <c r="BL402" s="55"/>
      <c r="BM402" s="23" t="s">
        <v>852</v>
      </c>
      <c r="BN402" s="23" t="s">
        <v>1770</v>
      </c>
      <c r="BO402" s="23" t="s">
        <v>853</v>
      </c>
      <c r="BP402" s="23" t="s">
        <v>853</v>
      </c>
      <c r="BQ402" s="23" t="s">
        <v>311</v>
      </c>
      <c r="BR402" s="23"/>
      <c r="BS402" s="57"/>
      <c r="BT402" s="135" t="s">
        <v>23</v>
      </c>
      <c r="BU402" s="58">
        <v>1</v>
      </c>
      <c r="BV402" s="57">
        <v>1</v>
      </c>
      <c r="BW402" s="57">
        <v>1</v>
      </c>
      <c r="BX402" s="57">
        <v>1</v>
      </c>
      <c r="BY402" s="57">
        <v>1</v>
      </c>
      <c r="BZ402" s="57">
        <v>1</v>
      </c>
      <c r="CA402" s="57">
        <v>1</v>
      </c>
      <c r="CB402" s="67">
        <v>6</v>
      </c>
      <c r="CC402" s="134"/>
      <c r="CD402" s="134"/>
      <c r="CE402" s="57"/>
      <c r="CF402" s="57"/>
      <c r="CG402" s="57"/>
      <c r="CH402" s="57"/>
      <c r="CI402" s="57"/>
      <c r="CJ402" s="57"/>
      <c r="CK402" s="67"/>
      <c r="CL402" s="23"/>
      <c r="CM402" s="23"/>
      <c r="CN402" s="23"/>
      <c r="CO402" s="23"/>
      <c r="CP402" s="23"/>
      <c r="CQ402" s="23"/>
      <c r="CR402" s="57"/>
      <c r="CS402" s="134"/>
      <c r="CT402" s="58"/>
      <c r="CU402" s="57"/>
      <c r="CV402" s="57"/>
      <c r="CW402" s="57"/>
      <c r="CX402" s="57"/>
      <c r="CY402" s="57"/>
      <c r="CZ402" s="57"/>
      <c r="DA402" s="67"/>
      <c r="DB402" s="23"/>
      <c r="DC402" s="23"/>
      <c r="DD402" s="57"/>
      <c r="DE402" s="57"/>
      <c r="DF402" s="57"/>
      <c r="DG402" s="57"/>
      <c r="DH402" s="57"/>
      <c r="DI402" s="57"/>
      <c r="DJ402" s="67"/>
      <c r="DK402" s="23" t="s">
        <v>849</v>
      </c>
      <c r="DL402" s="55">
        <v>0</v>
      </c>
      <c r="DM402" s="55">
        <v>0</v>
      </c>
      <c r="DN402" s="55">
        <v>0</v>
      </c>
      <c r="DO402" s="59">
        <v>0</v>
      </c>
      <c r="DP402" s="23" t="s">
        <v>849</v>
      </c>
      <c r="DQ402" s="57"/>
      <c r="DR402" s="57"/>
      <c r="DS402" s="57"/>
      <c r="DT402" s="23" t="s">
        <v>854</v>
      </c>
      <c r="DU402" s="57"/>
      <c r="DV402" s="23" t="s">
        <v>849</v>
      </c>
      <c r="DW402" s="23" t="s">
        <v>854</v>
      </c>
      <c r="DX402" s="57"/>
      <c r="DY402" s="23" t="s">
        <v>849</v>
      </c>
      <c r="DZ402" s="23" t="s">
        <v>854</v>
      </c>
      <c r="EA402" s="56"/>
      <c r="EB402" s="57"/>
      <c r="EC402" s="57"/>
      <c r="ED402" s="23"/>
      <c r="EE402" s="57"/>
      <c r="EF402" s="57"/>
      <c r="EG402" s="57"/>
      <c r="EH402" s="23">
        <v>933</v>
      </c>
      <c r="EI402" s="23"/>
      <c r="EJ402" s="23" t="s">
        <v>891</v>
      </c>
      <c r="EK402" s="23"/>
    </row>
    <row r="403" spans="2:141" s="127" customFormat="1">
      <c r="B403" s="132" t="s">
        <v>1771</v>
      </c>
      <c r="C403" s="23" t="s">
        <v>1772</v>
      </c>
      <c r="D403" s="23" t="s">
        <v>155</v>
      </c>
      <c r="E403" s="23" t="s">
        <v>846</v>
      </c>
      <c r="F403" s="23" t="s">
        <v>847</v>
      </c>
      <c r="G403" s="23"/>
      <c r="H403" s="23" t="s">
        <v>848</v>
      </c>
      <c r="I403" s="58">
        <v>0</v>
      </c>
      <c r="J403" s="58">
        <v>1</v>
      </c>
      <c r="K403" s="58">
        <v>0</v>
      </c>
      <c r="L403" s="58">
        <v>0</v>
      </c>
      <c r="M403" s="176"/>
      <c r="N403" s="23" t="s">
        <v>849</v>
      </c>
      <c r="O403" s="23" t="s">
        <v>850</v>
      </c>
      <c r="P403" s="23" t="s">
        <v>851</v>
      </c>
      <c r="Q403" s="56" t="s">
        <v>848</v>
      </c>
      <c r="R403" s="133" t="s">
        <v>848</v>
      </c>
      <c r="S403" s="133" t="s">
        <v>848</v>
      </c>
      <c r="T403" s="133" t="s">
        <v>848</v>
      </c>
      <c r="U403" s="133" t="s">
        <v>848</v>
      </c>
      <c r="V403" s="133" t="s">
        <v>848</v>
      </c>
      <c r="W403" s="55">
        <v>0</v>
      </c>
      <c r="X403" s="55">
        <v>14.811901860367387</v>
      </c>
      <c r="Y403" s="55">
        <v>15.453164165018269</v>
      </c>
      <c r="Z403" s="55">
        <v>16.685393691602311</v>
      </c>
      <c r="AA403" s="55">
        <v>17.955344530224643</v>
      </c>
      <c r="AB403" s="55">
        <v>19.137278974090968</v>
      </c>
      <c r="AC403" s="55">
        <v>20.382082271354442</v>
      </c>
      <c r="AD403" s="59">
        <f t="shared" si="36"/>
        <v>104.42516549265804</v>
      </c>
      <c r="AE403" s="55">
        <v>0</v>
      </c>
      <c r="AF403" s="55"/>
      <c r="AG403" s="55"/>
      <c r="AH403" s="55"/>
      <c r="AI403" s="59">
        <f t="shared" si="37"/>
        <v>104.42516549265804</v>
      </c>
      <c r="AJ403" s="55">
        <v>0</v>
      </c>
      <c r="AK403" s="55">
        <v>0</v>
      </c>
      <c r="AL403" s="55">
        <v>16.238006415418447</v>
      </c>
      <c r="AM403" s="55">
        <v>17.279830290526537</v>
      </c>
      <c r="AN403" s="55">
        <v>19.03087184006451</v>
      </c>
      <c r="AO403" s="55">
        <v>20.888927420771942</v>
      </c>
      <c r="AP403" s="55">
        <v>22.709248238867787</v>
      </c>
      <c r="AQ403" s="55">
        <v>24.67012169718053</v>
      </c>
      <c r="AR403" s="59">
        <f t="shared" si="38"/>
        <v>120.81700590282976</v>
      </c>
      <c r="AS403" s="55">
        <v>0</v>
      </c>
      <c r="AT403" s="55"/>
      <c r="AU403" s="55"/>
      <c r="AV403" s="55"/>
      <c r="AW403" s="59">
        <f t="shared" si="39"/>
        <v>120.81700590282976</v>
      </c>
      <c r="AX403" s="55"/>
      <c r="AY403" s="55"/>
      <c r="AZ403" s="55"/>
      <c r="BA403" s="55"/>
      <c r="BB403" s="55"/>
      <c r="BC403" s="55"/>
      <c r="BD403" s="55"/>
      <c r="BE403" s="55"/>
      <c r="BF403" s="59">
        <f t="shared" si="40"/>
        <v>0</v>
      </c>
      <c r="BG403" s="55"/>
      <c r="BH403" s="55"/>
      <c r="BI403" s="55"/>
      <c r="BJ403" s="55"/>
      <c r="BK403" s="59">
        <f t="shared" si="41"/>
        <v>0</v>
      </c>
      <c r="BL403" s="55"/>
      <c r="BM403" s="23" t="s">
        <v>1164</v>
      </c>
      <c r="BN403" s="23" t="s">
        <v>189</v>
      </c>
      <c r="BO403" s="23" t="s">
        <v>566</v>
      </c>
      <c r="BP403" s="23" t="s">
        <v>367</v>
      </c>
      <c r="BQ403" s="23" t="s">
        <v>368</v>
      </c>
      <c r="BR403" s="23"/>
      <c r="BS403" s="57"/>
      <c r="BT403" s="135" t="s">
        <v>23</v>
      </c>
      <c r="BU403" s="58" t="s">
        <v>1165</v>
      </c>
      <c r="BV403" s="57">
        <v>0</v>
      </c>
      <c r="BW403" s="57">
        <v>0</v>
      </c>
      <c r="BX403" s="57">
        <v>0</v>
      </c>
      <c r="BY403" s="57">
        <v>0</v>
      </c>
      <c r="BZ403" s="57">
        <v>0</v>
      </c>
      <c r="CA403" s="57">
        <v>0</v>
      </c>
      <c r="CB403" s="67">
        <v>0</v>
      </c>
      <c r="CC403" s="134"/>
      <c r="CD403" s="134"/>
      <c r="CE403" s="57"/>
      <c r="CF403" s="57"/>
      <c r="CG403" s="57"/>
      <c r="CH403" s="57"/>
      <c r="CI403" s="57"/>
      <c r="CJ403" s="57"/>
      <c r="CK403" s="67"/>
      <c r="CL403" s="23"/>
      <c r="CM403" s="23"/>
      <c r="CN403" s="23"/>
      <c r="CO403" s="23"/>
      <c r="CP403" s="23"/>
      <c r="CQ403" s="23"/>
      <c r="CR403" s="57"/>
      <c r="CS403" s="134"/>
      <c r="CT403" s="58"/>
      <c r="CU403" s="57"/>
      <c r="CV403" s="57"/>
      <c r="CW403" s="57"/>
      <c r="CX403" s="57"/>
      <c r="CY403" s="57"/>
      <c r="CZ403" s="57"/>
      <c r="DA403" s="67"/>
      <c r="DB403" s="23"/>
      <c r="DC403" s="23"/>
      <c r="DD403" s="57"/>
      <c r="DE403" s="57"/>
      <c r="DF403" s="57"/>
      <c r="DG403" s="57"/>
      <c r="DH403" s="57"/>
      <c r="DI403" s="57"/>
      <c r="DJ403" s="67"/>
      <c r="DK403" s="23" t="s">
        <v>849</v>
      </c>
      <c r="DL403" s="55">
        <v>0</v>
      </c>
      <c r="DM403" s="55">
        <v>0</v>
      </c>
      <c r="DN403" s="55">
        <v>0</v>
      </c>
      <c r="DO403" s="59">
        <v>0</v>
      </c>
      <c r="DP403" s="23" t="s">
        <v>849</v>
      </c>
      <c r="DQ403" s="57"/>
      <c r="DR403" s="57"/>
      <c r="DS403" s="57"/>
      <c r="DT403" s="23" t="s">
        <v>854</v>
      </c>
      <c r="DU403" s="57"/>
      <c r="DV403" s="23" t="s">
        <v>849</v>
      </c>
      <c r="DW403" s="23" t="s">
        <v>854</v>
      </c>
      <c r="DX403" s="57"/>
      <c r="DY403" s="23" t="s">
        <v>849</v>
      </c>
      <c r="DZ403" s="23" t="s">
        <v>854</v>
      </c>
      <c r="EA403" s="56"/>
      <c r="EB403" s="57"/>
      <c r="EC403" s="57"/>
      <c r="ED403" s="23"/>
      <c r="EE403" s="57"/>
      <c r="EF403" s="57"/>
      <c r="EG403" s="57"/>
      <c r="EH403" s="23">
        <v>640</v>
      </c>
      <c r="EI403" s="23" t="s">
        <v>365</v>
      </c>
      <c r="EJ403" s="23" t="s">
        <v>1773</v>
      </c>
      <c r="EK403" s="23" t="s">
        <v>587</v>
      </c>
    </row>
    <row r="404" spans="2:141" s="127" customFormat="1">
      <c r="B404" s="132" t="s">
        <v>1774</v>
      </c>
      <c r="C404" s="23" t="s">
        <v>1775</v>
      </c>
      <c r="D404" s="23" t="s">
        <v>155</v>
      </c>
      <c r="E404" s="23" t="s">
        <v>846</v>
      </c>
      <c r="F404" s="23" t="s">
        <v>847</v>
      </c>
      <c r="G404" s="23"/>
      <c r="H404" s="23" t="s">
        <v>848</v>
      </c>
      <c r="I404" s="58">
        <v>0</v>
      </c>
      <c r="J404" s="58">
        <v>0</v>
      </c>
      <c r="K404" s="58">
        <v>1</v>
      </c>
      <c r="L404" s="58">
        <v>0</v>
      </c>
      <c r="M404" s="176"/>
      <c r="N404" s="23" t="s">
        <v>849</v>
      </c>
      <c r="O404" s="23" t="s">
        <v>850</v>
      </c>
      <c r="P404" s="23" t="s">
        <v>863</v>
      </c>
      <c r="Q404" s="56">
        <v>46766</v>
      </c>
      <c r="R404" s="133">
        <v>46853</v>
      </c>
      <c r="S404" s="133">
        <v>47199</v>
      </c>
      <c r="T404" s="133" t="s">
        <v>848</v>
      </c>
      <c r="U404" s="133">
        <v>47309</v>
      </c>
      <c r="V404" s="133" t="s">
        <v>848</v>
      </c>
      <c r="W404" s="55">
        <v>3.8371485546231709</v>
      </c>
      <c r="X404" s="55">
        <v>0</v>
      </c>
      <c r="Y404" s="55">
        <v>0</v>
      </c>
      <c r="Z404" s="55">
        <v>1.5246943691247827</v>
      </c>
      <c r="AA404" s="55">
        <v>3.0493887382495655</v>
      </c>
      <c r="AB404" s="55">
        <v>4.5740831073743475</v>
      </c>
      <c r="AC404" s="55">
        <v>6.0987774764991309</v>
      </c>
      <c r="AD404" s="59">
        <f t="shared" si="36"/>
        <v>15.246943691247825</v>
      </c>
      <c r="AE404" s="55">
        <v>0.63564814478168563</v>
      </c>
      <c r="AF404" s="55"/>
      <c r="AG404" s="55"/>
      <c r="AH404" s="55"/>
      <c r="AI404" s="59">
        <f t="shared" si="37"/>
        <v>19.084092245870995</v>
      </c>
      <c r="AJ404" s="55">
        <v>0.63564814478168563</v>
      </c>
      <c r="AK404" s="55">
        <v>4.2065930110975769</v>
      </c>
      <c r="AL404" s="55">
        <v>0</v>
      </c>
      <c r="AM404" s="55">
        <v>0</v>
      </c>
      <c r="AN404" s="55">
        <v>1.7390217857841443</v>
      </c>
      <c r="AO404" s="55">
        <v>3.5476044429996549</v>
      </c>
      <c r="AP404" s="55">
        <v>5.4278347977894708</v>
      </c>
      <c r="AQ404" s="55">
        <v>7.3818553249936807</v>
      </c>
      <c r="AR404" s="59">
        <f t="shared" si="38"/>
        <v>18.096316351566951</v>
      </c>
      <c r="AS404" s="55">
        <v>0.76937757779490779</v>
      </c>
      <c r="AT404" s="55"/>
      <c r="AU404" s="55"/>
      <c r="AV404" s="55"/>
      <c r="AW404" s="59">
        <f t="shared" si="39"/>
        <v>22.302909362664529</v>
      </c>
      <c r="AX404" s="55"/>
      <c r="AY404" s="55"/>
      <c r="AZ404" s="55"/>
      <c r="BA404" s="55"/>
      <c r="BB404" s="55"/>
      <c r="BC404" s="55"/>
      <c r="BD404" s="55"/>
      <c r="BE404" s="55"/>
      <c r="BF404" s="59">
        <f t="shared" si="40"/>
        <v>0</v>
      </c>
      <c r="BG404" s="55"/>
      <c r="BH404" s="55"/>
      <c r="BI404" s="55"/>
      <c r="BJ404" s="55"/>
      <c r="BK404" s="59">
        <f t="shared" si="41"/>
        <v>0</v>
      </c>
      <c r="BL404" s="55"/>
      <c r="BM404" s="23" t="s">
        <v>852</v>
      </c>
      <c r="BN404" s="23" t="s">
        <v>171</v>
      </c>
      <c r="BO404" s="23" t="s">
        <v>569</v>
      </c>
      <c r="BP404" s="23" t="s">
        <v>386</v>
      </c>
      <c r="BQ404" s="23" t="s">
        <v>853</v>
      </c>
      <c r="BR404" s="23"/>
      <c r="BS404" s="57"/>
      <c r="BT404" s="135" t="s">
        <v>154</v>
      </c>
      <c r="BU404" s="58">
        <v>1</v>
      </c>
      <c r="BV404" s="57">
        <v>42</v>
      </c>
      <c r="BW404" s="57">
        <v>28.220000000000002</v>
      </c>
      <c r="BX404" s="57">
        <v>21.68</v>
      </c>
      <c r="BY404" s="57">
        <v>31.240000000000002</v>
      </c>
      <c r="BZ404" s="57">
        <v>50.5</v>
      </c>
      <c r="CA404" s="57">
        <v>150</v>
      </c>
      <c r="CB404" s="67">
        <v>323.64</v>
      </c>
      <c r="CC404" s="134"/>
      <c r="CD404" s="134"/>
      <c r="CE404" s="57"/>
      <c r="CF404" s="57"/>
      <c r="CG404" s="57"/>
      <c r="CH404" s="57"/>
      <c r="CI404" s="57"/>
      <c r="CJ404" s="57"/>
      <c r="CK404" s="67"/>
      <c r="CL404" s="23"/>
      <c r="CM404" s="23"/>
      <c r="CN404" s="23"/>
      <c r="CO404" s="23"/>
      <c r="CP404" s="23"/>
      <c r="CQ404" s="23"/>
      <c r="CR404" s="57"/>
      <c r="CS404" s="134"/>
      <c r="CT404" s="58"/>
      <c r="CU404" s="57"/>
      <c r="CV404" s="57"/>
      <c r="CW404" s="57"/>
      <c r="CX404" s="57"/>
      <c r="CY404" s="57"/>
      <c r="CZ404" s="57"/>
      <c r="DA404" s="67"/>
      <c r="DB404" s="23"/>
      <c r="DC404" s="23"/>
      <c r="DD404" s="57"/>
      <c r="DE404" s="57"/>
      <c r="DF404" s="57"/>
      <c r="DG404" s="57"/>
      <c r="DH404" s="57"/>
      <c r="DI404" s="57"/>
      <c r="DJ404" s="67"/>
      <c r="DK404" s="23" t="s">
        <v>849</v>
      </c>
      <c r="DL404" s="55">
        <v>0</v>
      </c>
      <c r="DM404" s="55">
        <v>3.8371485546231709</v>
      </c>
      <c r="DN404" s="55">
        <v>15.246943691247825</v>
      </c>
      <c r="DO404" s="59">
        <v>19.084092245870995</v>
      </c>
      <c r="DP404" s="23" t="s">
        <v>849</v>
      </c>
      <c r="DQ404" s="57"/>
      <c r="DR404" s="57"/>
      <c r="DS404" s="57"/>
      <c r="DT404" s="23" t="s">
        <v>854</v>
      </c>
      <c r="DU404" s="57"/>
      <c r="DV404" s="23" t="s">
        <v>849</v>
      </c>
      <c r="DW404" s="23" t="s">
        <v>854</v>
      </c>
      <c r="DX404" s="57"/>
      <c r="DY404" s="23" t="s">
        <v>849</v>
      </c>
      <c r="DZ404" s="23" t="s">
        <v>854</v>
      </c>
      <c r="EA404" s="56"/>
      <c r="EB404" s="57"/>
      <c r="EC404" s="57"/>
      <c r="ED404" s="23"/>
      <c r="EE404" s="57"/>
      <c r="EF404" s="57"/>
      <c r="EG404" s="57"/>
      <c r="EH404" s="23">
        <v>536</v>
      </c>
      <c r="EI404" s="23"/>
      <c r="EJ404" s="23" t="s">
        <v>1216</v>
      </c>
      <c r="EK404" s="23"/>
    </row>
    <row r="405" spans="2:141" s="127" customFormat="1">
      <c r="B405" s="132" t="s">
        <v>1776</v>
      </c>
      <c r="C405" s="23" t="s">
        <v>1777</v>
      </c>
      <c r="D405" s="23" t="s">
        <v>155</v>
      </c>
      <c r="E405" s="23" t="s">
        <v>846</v>
      </c>
      <c r="F405" s="23" t="s">
        <v>847</v>
      </c>
      <c r="G405" s="23"/>
      <c r="H405" s="23" t="s">
        <v>848</v>
      </c>
      <c r="I405" s="58">
        <v>0</v>
      </c>
      <c r="J405" s="58">
        <v>0</v>
      </c>
      <c r="K405" s="58">
        <v>1</v>
      </c>
      <c r="L405" s="58">
        <v>0</v>
      </c>
      <c r="M405" s="176"/>
      <c r="N405" s="23" t="s">
        <v>849</v>
      </c>
      <c r="O405" s="23" t="s">
        <v>850</v>
      </c>
      <c r="P405" s="23" t="s">
        <v>851</v>
      </c>
      <c r="Q405" s="56" t="s">
        <v>848</v>
      </c>
      <c r="R405" s="133" t="s">
        <v>848</v>
      </c>
      <c r="S405" s="133" t="s">
        <v>848</v>
      </c>
      <c r="T405" s="133" t="s">
        <v>848</v>
      </c>
      <c r="U405" s="133" t="s">
        <v>848</v>
      </c>
      <c r="V405" s="133" t="s">
        <v>848</v>
      </c>
      <c r="W405" s="55">
        <v>4.7301372188837512</v>
      </c>
      <c r="X405" s="55">
        <v>6.6312697017377262</v>
      </c>
      <c r="Y405" s="55">
        <v>3.8669297537113199</v>
      </c>
      <c r="Z405" s="55">
        <v>3.6218335158719137</v>
      </c>
      <c r="AA405" s="55">
        <v>3.4103516743855695</v>
      </c>
      <c r="AB405" s="55">
        <v>3.7959360399772137</v>
      </c>
      <c r="AC405" s="55">
        <v>4.934871048698672</v>
      </c>
      <c r="AD405" s="59">
        <f t="shared" si="36"/>
        <v>26.261191734382415</v>
      </c>
      <c r="AE405" s="55">
        <v>0.84178585754659563</v>
      </c>
      <c r="AF405" s="55"/>
      <c r="AG405" s="55"/>
      <c r="AH405" s="55"/>
      <c r="AI405" s="59">
        <f t="shared" si="37"/>
        <v>30.991328953266166</v>
      </c>
      <c r="AJ405" s="55">
        <v>0.84178585754659563</v>
      </c>
      <c r="AK405" s="55">
        <v>5.1855595068153395</v>
      </c>
      <c r="AL405" s="55">
        <v>7.2697349046921351</v>
      </c>
      <c r="AM405" s="55">
        <v>4.324026404946963</v>
      </c>
      <c r="AN405" s="55">
        <v>4.1309573355346805</v>
      </c>
      <c r="AO405" s="55">
        <v>3.9675422816660895</v>
      </c>
      <c r="AP405" s="55">
        <v>4.5044467370420387</v>
      </c>
      <c r="AQ405" s="55">
        <v>5.9730830103846371</v>
      </c>
      <c r="AR405" s="59">
        <f t="shared" si="38"/>
        <v>30.169790674266547</v>
      </c>
      <c r="AS405" s="55">
        <v>1.0188831186216172</v>
      </c>
      <c r="AT405" s="55"/>
      <c r="AU405" s="55"/>
      <c r="AV405" s="55"/>
      <c r="AW405" s="59">
        <f t="shared" si="39"/>
        <v>35.355350181081889</v>
      </c>
      <c r="AX405" s="55"/>
      <c r="AY405" s="55"/>
      <c r="AZ405" s="55"/>
      <c r="BA405" s="55"/>
      <c r="BB405" s="55"/>
      <c r="BC405" s="55"/>
      <c r="BD405" s="55"/>
      <c r="BE405" s="55"/>
      <c r="BF405" s="59">
        <f t="shared" si="40"/>
        <v>0</v>
      </c>
      <c r="BG405" s="55"/>
      <c r="BH405" s="55"/>
      <c r="BI405" s="55"/>
      <c r="BJ405" s="55"/>
      <c r="BK405" s="59">
        <f t="shared" si="41"/>
        <v>0</v>
      </c>
      <c r="BL405" s="55"/>
      <c r="BM405" s="23" t="s">
        <v>852</v>
      </c>
      <c r="BN405" s="23" t="s">
        <v>177</v>
      </c>
      <c r="BO405" s="23" t="s">
        <v>569</v>
      </c>
      <c r="BP405" s="23" t="s">
        <v>386</v>
      </c>
      <c r="BQ405" s="23" t="s">
        <v>853</v>
      </c>
      <c r="BR405" s="23"/>
      <c r="BS405" s="57"/>
      <c r="BT405" s="135" t="s">
        <v>154</v>
      </c>
      <c r="BU405" s="58">
        <v>1</v>
      </c>
      <c r="BV405" s="57">
        <v>69.5</v>
      </c>
      <c r="BW405" s="57">
        <v>30</v>
      </c>
      <c r="BX405" s="57">
        <v>49</v>
      </c>
      <c r="BY405" s="57">
        <v>12.17</v>
      </c>
      <c r="BZ405" s="57">
        <v>5.34</v>
      </c>
      <c r="CA405" s="57">
        <v>60.2</v>
      </c>
      <c r="CB405" s="67">
        <v>226.20999999999998</v>
      </c>
      <c r="CC405" s="134"/>
      <c r="CD405" s="134"/>
      <c r="CE405" s="57"/>
      <c r="CF405" s="57"/>
      <c r="CG405" s="57"/>
      <c r="CH405" s="57"/>
      <c r="CI405" s="57"/>
      <c r="CJ405" s="57"/>
      <c r="CK405" s="67"/>
      <c r="CL405" s="23"/>
      <c r="CM405" s="23"/>
      <c r="CN405" s="23"/>
      <c r="CO405" s="23"/>
      <c r="CP405" s="23"/>
      <c r="CQ405" s="23"/>
      <c r="CR405" s="57"/>
      <c r="CS405" s="134"/>
      <c r="CT405" s="58"/>
      <c r="CU405" s="57"/>
      <c r="CV405" s="57"/>
      <c r="CW405" s="57"/>
      <c r="CX405" s="57"/>
      <c r="CY405" s="57"/>
      <c r="CZ405" s="57"/>
      <c r="DA405" s="67"/>
      <c r="DB405" s="23"/>
      <c r="DC405" s="23"/>
      <c r="DD405" s="57"/>
      <c r="DE405" s="57"/>
      <c r="DF405" s="57"/>
      <c r="DG405" s="57"/>
      <c r="DH405" s="57"/>
      <c r="DI405" s="57"/>
      <c r="DJ405" s="67"/>
      <c r="DK405" s="23" t="s">
        <v>849</v>
      </c>
      <c r="DL405" s="55">
        <v>0</v>
      </c>
      <c r="DM405" s="55">
        <v>4.7301372188837512</v>
      </c>
      <c r="DN405" s="55">
        <v>26.261191734382415</v>
      </c>
      <c r="DO405" s="59">
        <v>30.991328953266166</v>
      </c>
      <c r="DP405" s="23" t="s">
        <v>849</v>
      </c>
      <c r="DQ405" s="57"/>
      <c r="DR405" s="57"/>
      <c r="DS405" s="57"/>
      <c r="DT405" s="23" t="s">
        <v>854</v>
      </c>
      <c r="DU405" s="57"/>
      <c r="DV405" s="23" t="s">
        <v>849</v>
      </c>
      <c r="DW405" s="23" t="s">
        <v>854</v>
      </c>
      <c r="DX405" s="57"/>
      <c r="DY405" s="23" t="s">
        <v>849</v>
      </c>
      <c r="DZ405" s="23" t="s">
        <v>854</v>
      </c>
      <c r="EA405" s="56"/>
      <c r="EB405" s="57"/>
      <c r="EC405" s="57"/>
      <c r="ED405" s="23"/>
      <c r="EE405" s="57"/>
      <c r="EF405" s="57"/>
      <c r="EG405" s="57"/>
      <c r="EH405" s="23">
        <v>540</v>
      </c>
      <c r="EI405" s="23"/>
      <c r="EJ405" s="23" t="s">
        <v>1652</v>
      </c>
      <c r="EK405" s="23"/>
    </row>
    <row r="406" spans="2:141" s="127" customFormat="1">
      <c r="B406" s="132" t="s">
        <v>1778</v>
      </c>
      <c r="C406" s="23" t="s">
        <v>1779</v>
      </c>
      <c r="D406" s="23" t="s">
        <v>159</v>
      </c>
      <c r="E406" s="23" t="s">
        <v>846</v>
      </c>
      <c r="F406" s="23" t="s">
        <v>847</v>
      </c>
      <c r="G406" s="23"/>
      <c r="H406" s="23" t="s">
        <v>848</v>
      </c>
      <c r="I406" s="58">
        <v>0</v>
      </c>
      <c r="J406" s="58">
        <v>0</v>
      </c>
      <c r="K406" s="58">
        <v>1</v>
      </c>
      <c r="L406" s="58">
        <v>0</v>
      </c>
      <c r="M406" s="176"/>
      <c r="N406" s="23" t="s">
        <v>849</v>
      </c>
      <c r="O406" s="23" t="s">
        <v>850</v>
      </c>
      <c r="P406" s="23" t="s">
        <v>851</v>
      </c>
      <c r="Q406" s="56" t="s">
        <v>848</v>
      </c>
      <c r="R406" s="133" t="s">
        <v>848</v>
      </c>
      <c r="S406" s="133" t="s">
        <v>848</v>
      </c>
      <c r="T406" s="133" t="s">
        <v>848</v>
      </c>
      <c r="U406" s="133" t="s">
        <v>848</v>
      </c>
      <c r="V406" s="133" t="s">
        <v>848</v>
      </c>
      <c r="W406" s="55">
        <v>0</v>
      </c>
      <c r="X406" s="55">
        <v>-18.682469737264427</v>
      </c>
      <c r="Y406" s="55">
        <v>-3.5733804637490545</v>
      </c>
      <c r="Z406" s="55">
        <v>1.4616845311173894</v>
      </c>
      <c r="AA406" s="55">
        <v>0.77676719090353352</v>
      </c>
      <c r="AB406" s="55">
        <v>0.45724447728832412</v>
      </c>
      <c r="AC406" s="55">
        <v>9.7102897200263369E-2</v>
      </c>
      <c r="AD406" s="59">
        <f t="shared" si="36"/>
        <v>-19.463051104503972</v>
      </c>
      <c r="AE406" s="55">
        <v>0</v>
      </c>
      <c r="AF406" s="55"/>
      <c r="AG406" s="55"/>
      <c r="AH406" s="55"/>
      <c r="AI406" s="59">
        <f t="shared" si="37"/>
        <v>-19.463051104503972</v>
      </c>
      <c r="AJ406" s="55">
        <v>0</v>
      </c>
      <c r="AK406" s="55">
        <v>0</v>
      </c>
      <c r="AL406" s="55">
        <v>-20.481236394178769</v>
      </c>
      <c r="AM406" s="55">
        <v>-3.9957776490102841</v>
      </c>
      <c r="AN406" s="55">
        <v>1.6671546081828488</v>
      </c>
      <c r="AO406" s="55">
        <v>0.90367708880815389</v>
      </c>
      <c r="AP406" s="55">
        <v>0.54258906684956898</v>
      </c>
      <c r="AQ406" s="55">
        <v>0.11753167606658464</v>
      </c>
      <c r="AR406" s="59">
        <f t="shared" si="38"/>
        <v>-21.246061603281895</v>
      </c>
      <c r="AS406" s="55">
        <v>0</v>
      </c>
      <c r="AT406" s="55"/>
      <c r="AU406" s="55"/>
      <c r="AV406" s="55"/>
      <c r="AW406" s="59">
        <f t="shared" si="39"/>
        <v>-21.246061603281895</v>
      </c>
      <c r="AX406" s="55"/>
      <c r="AY406" s="55"/>
      <c r="AZ406" s="55"/>
      <c r="BA406" s="55"/>
      <c r="BB406" s="55"/>
      <c r="BC406" s="55"/>
      <c r="BD406" s="55"/>
      <c r="BE406" s="55"/>
      <c r="BF406" s="59">
        <f t="shared" si="40"/>
        <v>0</v>
      </c>
      <c r="BG406" s="55"/>
      <c r="BH406" s="55"/>
      <c r="BI406" s="55"/>
      <c r="BJ406" s="55"/>
      <c r="BK406" s="59">
        <f t="shared" si="41"/>
        <v>0</v>
      </c>
      <c r="BL406" s="55"/>
      <c r="BM406" s="23" t="s">
        <v>852</v>
      </c>
      <c r="BN406" s="23" t="s">
        <v>191</v>
      </c>
      <c r="BO406" s="23" t="s">
        <v>853</v>
      </c>
      <c r="BP406" s="23" t="s">
        <v>853</v>
      </c>
      <c r="BQ406" s="23" t="s">
        <v>853</v>
      </c>
      <c r="BR406" s="23"/>
      <c r="BS406" s="57"/>
      <c r="BT406" s="135" t="s">
        <v>192</v>
      </c>
      <c r="BU406" s="58">
        <v>1</v>
      </c>
      <c r="BV406" s="57">
        <v>0</v>
      </c>
      <c r="BW406" s="57">
        <v>0</v>
      </c>
      <c r="BX406" s="57">
        <v>0</v>
      </c>
      <c r="BY406" s="57">
        <v>0</v>
      </c>
      <c r="BZ406" s="57">
        <v>0</v>
      </c>
      <c r="CA406" s="57">
        <v>0</v>
      </c>
      <c r="CB406" s="67">
        <v>0</v>
      </c>
      <c r="CC406" s="134"/>
      <c r="CD406" s="134"/>
      <c r="CE406" s="57"/>
      <c r="CF406" s="57"/>
      <c r="CG406" s="57"/>
      <c r="CH406" s="57"/>
      <c r="CI406" s="57"/>
      <c r="CJ406" s="57"/>
      <c r="CK406" s="67"/>
      <c r="CL406" s="23"/>
      <c r="CM406" s="23"/>
      <c r="CN406" s="23"/>
      <c r="CO406" s="23"/>
      <c r="CP406" s="23"/>
      <c r="CQ406" s="23"/>
      <c r="CR406" s="57"/>
      <c r="CS406" s="134"/>
      <c r="CT406" s="58"/>
      <c r="CU406" s="57"/>
      <c r="CV406" s="57"/>
      <c r="CW406" s="57"/>
      <c r="CX406" s="57"/>
      <c r="CY406" s="57"/>
      <c r="CZ406" s="57"/>
      <c r="DA406" s="67"/>
      <c r="DB406" s="23"/>
      <c r="DC406" s="23"/>
      <c r="DD406" s="57"/>
      <c r="DE406" s="57"/>
      <c r="DF406" s="57"/>
      <c r="DG406" s="57"/>
      <c r="DH406" s="57"/>
      <c r="DI406" s="57"/>
      <c r="DJ406" s="67"/>
      <c r="DK406" s="23" t="s">
        <v>849</v>
      </c>
      <c r="DL406" s="55">
        <v>0</v>
      </c>
      <c r="DM406" s="55">
        <v>0</v>
      </c>
      <c r="DN406" s="55">
        <v>0</v>
      </c>
      <c r="DO406" s="59">
        <v>0</v>
      </c>
      <c r="DP406" s="23" t="s">
        <v>849</v>
      </c>
      <c r="DQ406" s="57"/>
      <c r="DR406" s="57"/>
      <c r="DS406" s="57"/>
      <c r="DT406" s="23" t="s">
        <v>854</v>
      </c>
      <c r="DU406" s="57"/>
      <c r="DV406" s="23" t="s">
        <v>849</v>
      </c>
      <c r="DW406" s="23" t="s">
        <v>854</v>
      </c>
      <c r="DX406" s="57"/>
      <c r="DY406" s="23" t="s">
        <v>849</v>
      </c>
      <c r="DZ406" s="23" t="s">
        <v>854</v>
      </c>
      <c r="EA406" s="56"/>
      <c r="EB406" s="57"/>
      <c r="EC406" s="57"/>
      <c r="ED406" s="23"/>
      <c r="EE406" s="57"/>
      <c r="EF406" s="57"/>
      <c r="EG406" s="57"/>
      <c r="EH406" s="23">
        <v>807</v>
      </c>
      <c r="EI406" s="23"/>
      <c r="EJ406" s="23" t="s">
        <v>871</v>
      </c>
      <c r="EK406" s="23"/>
    </row>
    <row r="407" spans="2:141" s="127" customFormat="1">
      <c r="B407" s="132" t="s">
        <v>1780</v>
      </c>
      <c r="C407" s="23" t="s">
        <v>1781</v>
      </c>
      <c r="D407" s="23" t="s">
        <v>193</v>
      </c>
      <c r="E407" s="23" t="s">
        <v>846</v>
      </c>
      <c r="F407" s="23" t="s">
        <v>847</v>
      </c>
      <c r="G407" s="23"/>
      <c r="H407" s="23" t="s">
        <v>848</v>
      </c>
      <c r="I407" s="58">
        <v>0</v>
      </c>
      <c r="J407" s="58">
        <v>0</v>
      </c>
      <c r="K407" s="58">
        <v>1</v>
      </c>
      <c r="L407" s="58">
        <v>0</v>
      </c>
      <c r="M407" s="176"/>
      <c r="N407" s="23" t="s">
        <v>849</v>
      </c>
      <c r="O407" s="23" t="s">
        <v>850</v>
      </c>
      <c r="P407" s="23" t="s">
        <v>851</v>
      </c>
      <c r="Q407" s="56" t="s">
        <v>848</v>
      </c>
      <c r="R407" s="133" t="s">
        <v>848</v>
      </c>
      <c r="S407" s="133" t="s">
        <v>848</v>
      </c>
      <c r="T407" s="133" t="s">
        <v>848</v>
      </c>
      <c r="U407" s="133" t="s">
        <v>848</v>
      </c>
      <c r="V407" s="133" t="s">
        <v>848</v>
      </c>
      <c r="W407" s="55">
        <v>0</v>
      </c>
      <c r="X407" s="55">
        <v>0.17426586969230773</v>
      </c>
      <c r="Y407" s="55">
        <v>0.18181048714078624</v>
      </c>
      <c r="Z407" s="55">
        <v>0.19630798733590182</v>
      </c>
      <c r="AA407" s="55">
        <v>0.2112492885573985</v>
      </c>
      <c r="AB407" s="55">
        <v>0.2251550540506726</v>
      </c>
      <c r="AC407" s="55">
        <v>0.23980048792124856</v>
      </c>
      <c r="AD407" s="59">
        <f t="shared" si="36"/>
        <v>1.2285891746983153</v>
      </c>
      <c r="AE407" s="55">
        <v>0</v>
      </c>
      <c r="AF407" s="55"/>
      <c r="AG407" s="55"/>
      <c r="AH407" s="55"/>
      <c r="AI407" s="59">
        <f t="shared" si="37"/>
        <v>1.2285891746983153</v>
      </c>
      <c r="AJ407" s="55">
        <v>0</v>
      </c>
      <c r="AK407" s="55">
        <v>0</v>
      </c>
      <c r="AL407" s="55">
        <v>0.19104435991597776</v>
      </c>
      <c r="AM407" s="55">
        <v>0.20330168820328642</v>
      </c>
      <c r="AN407" s="55">
        <v>0.22390314650177082</v>
      </c>
      <c r="AO407" s="55">
        <v>0.24576365265155939</v>
      </c>
      <c r="AP407" s="55">
        <v>0.267180199525481</v>
      </c>
      <c r="AQ407" s="55">
        <v>0.29025038469081521</v>
      </c>
      <c r="AR407" s="59">
        <f t="shared" si="38"/>
        <v>1.4214434314888904</v>
      </c>
      <c r="AS407" s="55">
        <v>0</v>
      </c>
      <c r="AT407" s="55"/>
      <c r="AU407" s="55"/>
      <c r="AV407" s="55"/>
      <c r="AW407" s="59">
        <f t="shared" si="39"/>
        <v>1.4214434314888904</v>
      </c>
      <c r="AX407" s="55"/>
      <c r="AY407" s="55"/>
      <c r="AZ407" s="55"/>
      <c r="BA407" s="55"/>
      <c r="BB407" s="55"/>
      <c r="BC407" s="55"/>
      <c r="BD407" s="55"/>
      <c r="BE407" s="55"/>
      <c r="BF407" s="59">
        <f t="shared" si="40"/>
        <v>0</v>
      </c>
      <c r="BG407" s="55"/>
      <c r="BH407" s="55"/>
      <c r="BI407" s="55"/>
      <c r="BJ407" s="55"/>
      <c r="BK407" s="59">
        <f t="shared" si="41"/>
        <v>0</v>
      </c>
      <c r="BL407" s="55"/>
      <c r="BM407" s="23" t="s">
        <v>852</v>
      </c>
      <c r="BN407" s="23" t="s">
        <v>1301</v>
      </c>
      <c r="BO407" s="23" t="s">
        <v>853</v>
      </c>
      <c r="BP407" s="23" t="s">
        <v>853</v>
      </c>
      <c r="BQ407" s="23" t="s">
        <v>311</v>
      </c>
      <c r="BR407" s="23"/>
      <c r="BS407" s="57"/>
      <c r="BT407" s="135" t="s">
        <v>23</v>
      </c>
      <c r="BU407" s="58">
        <v>1</v>
      </c>
      <c r="BV407" s="57">
        <v>0</v>
      </c>
      <c r="BW407" s="57">
        <v>0</v>
      </c>
      <c r="BX407" s="57">
        <v>0</v>
      </c>
      <c r="BY407" s="57">
        <v>0</v>
      </c>
      <c r="BZ407" s="57">
        <v>0</v>
      </c>
      <c r="CA407" s="57">
        <v>0</v>
      </c>
      <c r="CB407" s="67">
        <v>0</v>
      </c>
      <c r="CC407" s="134"/>
      <c r="CD407" s="134"/>
      <c r="CE407" s="57"/>
      <c r="CF407" s="57"/>
      <c r="CG407" s="57"/>
      <c r="CH407" s="57"/>
      <c r="CI407" s="57"/>
      <c r="CJ407" s="57"/>
      <c r="CK407" s="67"/>
      <c r="CL407" s="23"/>
      <c r="CM407" s="23"/>
      <c r="CN407" s="23"/>
      <c r="CO407" s="23"/>
      <c r="CP407" s="23"/>
      <c r="CQ407" s="23"/>
      <c r="CR407" s="57"/>
      <c r="CS407" s="134"/>
      <c r="CT407" s="58"/>
      <c r="CU407" s="57"/>
      <c r="CV407" s="57"/>
      <c r="CW407" s="57"/>
      <c r="CX407" s="57"/>
      <c r="CY407" s="57"/>
      <c r="CZ407" s="57"/>
      <c r="DA407" s="67"/>
      <c r="DB407" s="23"/>
      <c r="DC407" s="23"/>
      <c r="DD407" s="57"/>
      <c r="DE407" s="57"/>
      <c r="DF407" s="57"/>
      <c r="DG407" s="57"/>
      <c r="DH407" s="57"/>
      <c r="DI407" s="57"/>
      <c r="DJ407" s="67"/>
      <c r="DK407" s="23" t="s">
        <v>849</v>
      </c>
      <c r="DL407" s="55">
        <v>0</v>
      </c>
      <c r="DM407" s="55">
        <v>0</v>
      </c>
      <c r="DN407" s="55">
        <v>0</v>
      </c>
      <c r="DO407" s="59">
        <v>0</v>
      </c>
      <c r="DP407" s="23" t="s">
        <v>849</v>
      </c>
      <c r="DQ407" s="57"/>
      <c r="DR407" s="57"/>
      <c r="DS407" s="57"/>
      <c r="DT407" s="23" t="s">
        <v>854</v>
      </c>
      <c r="DU407" s="57"/>
      <c r="DV407" s="23" t="s">
        <v>849</v>
      </c>
      <c r="DW407" s="23" t="s">
        <v>854</v>
      </c>
      <c r="DX407" s="57"/>
      <c r="DY407" s="23" t="s">
        <v>849</v>
      </c>
      <c r="DZ407" s="23" t="s">
        <v>854</v>
      </c>
      <c r="EA407" s="56"/>
      <c r="EB407" s="57"/>
      <c r="EC407" s="57"/>
      <c r="ED407" s="23"/>
      <c r="EE407" s="57"/>
      <c r="EF407" s="57"/>
      <c r="EG407" s="57"/>
      <c r="EH407" s="23">
        <v>899</v>
      </c>
      <c r="EI407" s="23"/>
      <c r="EJ407" s="23" t="s">
        <v>891</v>
      </c>
      <c r="EK407" s="23"/>
    </row>
    <row r="408" spans="2:141" s="127" customFormat="1">
      <c r="B408" s="132" t="s">
        <v>1782</v>
      </c>
      <c r="C408" s="23" t="s">
        <v>1783</v>
      </c>
      <c r="D408" s="23" t="s">
        <v>159</v>
      </c>
      <c r="E408" s="23" t="s">
        <v>846</v>
      </c>
      <c r="F408" s="23" t="s">
        <v>847</v>
      </c>
      <c r="G408" s="23"/>
      <c r="H408" s="23" t="s">
        <v>848</v>
      </c>
      <c r="I408" s="58">
        <v>0</v>
      </c>
      <c r="J408" s="58">
        <v>0</v>
      </c>
      <c r="K408" s="58">
        <v>1</v>
      </c>
      <c r="L408" s="58">
        <v>0</v>
      </c>
      <c r="M408" s="176"/>
      <c r="N408" s="23" t="s">
        <v>849</v>
      </c>
      <c r="O408" s="23" t="s">
        <v>850</v>
      </c>
      <c r="P408" s="23" t="s">
        <v>851</v>
      </c>
      <c r="Q408" s="56" t="s">
        <v>848</v>
      </c>
      <c r="R408" s="133" t="s">
        <v>848</v>
      </c>
      <c r="S408" s="133" t="s">
        <v>848</v>
      </c>
      <c r="T408" s="133" t="s">
        <v>848</v>
      </c>
      <c r="U408" s="133" t="s">
        <v>848</v>
      </c>
      <c r="V408" s="133" t="s">
        <v>848</v>
      </c>
      <c r="W408" s="55">
        <v>0</v>
      </c>
      <c r="X408" s="55">
        <v>6.5000000000000002E-2</v>
      </c>
      <c r="Y408" s="55">
        <v>6.8000000000000005E-2</v>
      </c>
      <c r="Z408" s="55">
        <v>7.2999999999999995E-2</v>
      </c>
      <c r="AA408" s="55">
        <v>7.9000000000000001E-2</v>
      </c>
      <c r="AB408" s="55">
        <v>8.4000000000000005E-2</v>
      </c>
      <c r="AC408" s="55">
        <v>8.8999999999999996E-2</v>
      </c>
      <c r="AD408" s="59">
        <f t="shared" si="36"/>
        <v>0.45800000000000007</v>
      </c>
      <c r="AE408" s="55">
        <v>0</v>
      </c>
      <c r="AF408" s="55"/>
      <c r="AG408" s="55"/>
      <c r="AH408" s="55"/>
      <c r="AI408" s="59">
        <f t="shared" si="37"/>
        <v>0.45800000000000007</v>
      </c>
      <c r="AJ408" s="55">
        <v>0</v>
      </c>
      <c r="AK408" s="55">
        <v>0</v>
      </c>
      <c r="AL408" s="55">
        <v>7.0999999999999994E-2</v>
      </c>
      <c r="AM408" s="55">
        <v>-1.8879999999999999</v>
      </c>
      <c r="AN408" s="55">
        <v>-2.08</v>
      </c>
      <c r="AO408" s="55">
        <v>-2.2829999999999999</v>
      </c>
      <c r="AP408" s="55">
        <v>-2.4820000000000002</v>
      </c>
      <c r="AQ408" s="55">
        <v>-2.6960000000000002</v>
      </c>
      <c r="AR408" s="59">
        <f t="shared" si="38"/>
        <v>-11.357999999999999</v>
      </c>
      <c r="AS408" s="55">
        <v>0</v>
      </c>
      <c r="AT408" s="55"/>
      <c r="AU408" s="55"/>
      <c r="AV408" s="55"/>
      <c r="AW408" s="59">
        <f t="shared" si="39"/>
        <v>-11.357999999999999</v>
      </c>
      <c r="AX408" s="55"/>
      <c r="AY408" s="55"/>
      <c r="AZ408" s="55"/>
      <c r="BA408" s="55"/>
      <c r="BB408" s="55"/>
      <c r="BC408" s="55"/>
      <c r="BD408" s="55"/>
      <c r="BE408" s="55"/>
      <c r="BF408" s="59">
        <f t="shared" si="40"/>
        <v>0</v>
      </c>
      <c r="BG408" s="55"/>
      <c r="BH408" s="55"/>
      <c r="BI408" s="55"/>
      <c r="BJ408" s="55"/>
      <c r="BK408" s="59">
        <f t="shared" si="41"/>
        <v>0</v>
      </c>
      <c r="BL408" s="55"/>
      <c r="BM408" s="23" t="s">
        <v>852</v>
      </c>
      <c r="BN408" s="23" t="s">
        <v>204</v>
      </c>
      <c r="BO408" s="23" t="s">
        <v>853</v>
      </c>
      <c r="BP408" s="23" t="s">
        <v>853</v>
      </c>
      <c r="BQ408" s="23" t="s">
        <v>853</v>
      </c>
      <c r="BR408" s="23"/>
      <c r="BS408" s="57"/>
      <c r="BT408" s="135" t="s">
        <v>192</v>
      </c>
      <c r="BU408" s="58">
        <v>1</v>
      </c>
      <c r="BV408" s="57">
        <v>0</v>
      </c>
      <c r="BW408" s="57">
        <v>0</v>
      </c>
      <c r="BX408" s="57">
        <v>0</v>
      </c>
      <c r="BY408" s="57">
        <v>0</v>
      </c>
      <c r="BZ408" s="57">
        <v>0</v>
      </c>
      <c r="CA408" s="57">
        <v>0</v>
      </c>
      <c r="CB408" s="67">
        <v>0</v>
      </c>
      <c r="CC408" s="134"/>
      <c r="CD408" s="134"/>
      <c r="CE408" s="57"/>
      <c r="CF408" s="57"/>
      <c r="CG408" s="57"/>
      <c r="CH408" s="57"/>
      <c r="CI408" s="57"/>
      <c r="CJ408" s="57"/>
      <c r="CK408" s="67"/>
      <c r="CL408" s="23"/>
      <c r="CM408" s="23"/>
      <c r="CN408" s="23"/>
      <c r="CO408" s="23"/>
      <c r="CP408" s="23"/>
      <c r="CQ408" s="23"/>
      <c r="CR408" s="57"/>
      <c r="CS408" s="134"/>
      <c r="CT408" s="58"/>
      <c r="CU408" s="57"/>
      <c r="CV408" s="57"/>
      <c r="CW408" s="57"/>
      <c r="CX408" s="57"/>
      <c r="CY408" s="57"/>
      <c r="CZ408" s="57"/>
      <c r="DA408" s="67"/>
      <c r="DB408" s="23"/>
      <c r="DC408" s="23"/>
      <c r="DD408" s="57"/>
      <c r="DE408" s="57"/>
      <c r="DF408" s="57"/>
      <c r="DG408" s="57"/>
      <c r="DH408" s="57"/>
      <c r="DI408" s="57"/>
      <c r="DJ408" s="67"/>
      <c r="DK408" s="23" t="s">
        <v>849</v>
      </c>
      <c r="DL408" s="55">
        <v>0</v>
      </c>
      <c r="DM408" s="55">
        <v>0</v>
      </c>
      <c r="DN408" s="55">
        <v>0</v>
      </c>
      <c r="DO408" s="59">
        <v>0</v>
      </c>
      <c r="DP408" s="23" t="s">
        <v>849</v>
      </c>
      <c r="DQ408" s="57"/>
      <c r="DR408" s="57"/>
      <c r="DS408" s="57"/>
      <c r="DT408" s="23" t="s">
        <v>854</v>
      </c>
      <c r="DU408" s="57"/>
      <c r="DV408" s="23" t="s">
        <v>849</v>
      </c>
      <c r="DW408" s="23" t="s">
        <v>854</v>
      </c>
      <c r="DX408" s="57"/>
      <c r="DY408" s="23" t="s">
        <v>849</v>
      </c>
      <c r="DZ408" s="23" t="s">
        <v>854</v>
      </c>
      <c r="EA408" s="56"/>
      <c r="EB408" s="57"/>
      <c r="EC408" s="57"/>
      <c r="ED408" s="23"/>
      <c r="EE408" s="57"/>
      <c r="EF408" s="57"/>
      <c r="EG408" s="57"/>
      <c r="EH408" s="23">
        <v>785</v>
      </c>
      <c r="EI408" s="23"/>
      <c r="EJ408" s="23" t="s">
        <v>1174</v>
      </c>
      <c r="EK408" s="23"/>
    </row>
    <row r="409" spans="2:141" s="127" customFormat="1" ht="29.1">
      <c r="B409" s="132" t="s">
        <v>1784</v>
      </c>
      <c r="C409" s="23" t="s">
        <v>1785</v>
      </c>
      <c r="D409" s="23" t="s">
        <v>155</v>
      </c>
      <c r="E409" s="23" t="s">
        <v>846</v>
      </c>
      <c r="F409" s="23" t="s">
        <v>847</v>
      </c>
      <c r="G409" s="23"/>
      <c r="H409" s="23" t="s">
        <v>848</v>
      </c>
      <c r="I409" s="58">
        <v>0</v>
      </c>
      <c r="J409" s="58">
        <v>0</v>
      </c>
      <c r="K409" s="58">
        <v>1</v>
      </c>
      <c r="L409" s="58">
        <v>0</v>
      </c>
      <c r="M409" s="176"/>
      <c r="N409" s="23" t="s">
        <v>849</v>
      </c>
      <c r="O409" s="23" t="s">
        <v>850</v>
      </c>
      <c r="P409" s="23" t="s">
        <v>851</v>
      </c>
      <c r="Q409" s="56">
        <v>47087</v>
      </c>
      <c r="R409" s="133">
        <v>47177</v>
      </c>
      <c r="S409" s="133">
        <v>47756</v>
      </c>
      <c r="T409" s="133" t="s">
        <v>848</v>
      </c>
      <c r="U409" s="133">
        <v>47879</v>
      </c>
      <c r="V409" s="133" t="s">
        <v>848</v>
      </c>
      <c r="W409" s="55">
        <v>0</v>
      </c>
      <c r="X409" s="55">
        <v>6.1429458734915769</v>
      </c>
      <c r="Y409" s="55">
        <v>0</v>
      </c>
      <c r="Z409" s="55">
        <v>0</v>
      </c>
      <c r="AA409" s="55">
        <v>0</v>
      </c>
      <c r="AB409" s="55">
        <v>0</v>
      </c>
      <c r="AC409" s="55">
        <v>0</v>
      </c>
      <c r="AD409" s="59">
        <f t="shared" si="36"/>
        <v>6.1429458734915769</v>
      </c>
      <c r="AE409" s="55">
        <v>0</v>
      </c>
      <c r="AF409" s="55"/>
      <c r="AG409" s="55"/>
      <c r="AH409" s="55"/>
      <c r="AI409" s="59">
        <f t="shared" si="37"/>
        <v>6.1429458734915769</v>
      </c>
      <c r="AJ409" s="55">
        <v>0</v>
      </c>
      <c r="AK409" s="55">
        <v>0</v>
      </c>
      <c r="AL409" s="55">
        <v>6.7343947754762103</v>
      </c>
      <c r="AM409" s="55">
        <v>0</v>
      </c>
      <c r="AN409" s="55">
        <v>0</v>
      </c>
      <c r="AO409" s="55">
        <v>0</v>
      </c>
      <c r="AP409" s="55">
        <v>0</v>
      </c>
      <c r="AQ409" s="55">
        <v>0</v>
      </c>
      <c r="AR409" s="59">
        <f t="shared" si="38"/>
        <v>6.7343947754762103</v>
      </c>
      <c r="AS409" s="55">
        <v>0</v>
      </c>
      <c r="AT409" s="55"/>
      <c r="AU409" s="55"/>
      <c r="AV409" s="55"/>
      <c r="AW409" s="59">
        <f t="shared" si="39"/>
        <v>6.7343947754762103</v>
      </c>
      <c r="AX409" s="55"/>
      <c r="AY409" s="55"/>
      <c r="AZ409" s="55"/>
      <c r="BA409" s="55"/>
      <c r="BB409" s="55"/>
      <c r="BC409" s="55"/>
      <c r="BD409" s="55"/>
      <c r="BE409" s="55"/>
      <c r="BF409" s="59">
        <f t="shared" si="40"/>
        <v>0</v>
      </c>
      <c r="BG409" s="55"/>
      <c r="BH409" s="55"/>
      <c r="BI409" s="55"/>
      <c r="BJ409" s="55"/>
      <c r="BK409" s="59">
        <f t="shared" si="41"/>
        <v>0</v>
      </c>
      <c r="BL409" s="55"/>
      <c r="BM409" s="23" t="s">
        <v>852</v>
      </c>
      <c r="BN409" s="23" t="s">
        <v>233</v>
      </c>
      <c r="BO409" s="23" t="s">
        <v>569</v>
      </c>
      <c r="BP409" s="23" t="s">
        <v>1124</v>
      </c>
      <c r="BQ409" s="23" t="s">
        <v>853</v>
      </c>
      <c r="BR409" s="23"/>
      <c r="BS409" s="57"/>
      <c r="BT409" s="135" t="s">
        <v>859</v>
      </c>
      <c r="BU409" s="58">
        <v>1</v>
      </c>
      <c r="BV409" s="57">
        <v>0</v>
      </c>
      <c r="BW409" s="57">
        <v>0</v>
      </c>
      <c r="BX409" s="57">
        <v>0</v>
      </c>
      <c r="BY409" s="57">
        <v>18109</v>
      </c>
      <c r="BZ409" s="57">
        <v>0</v>
      </c>
      <c r="CA409" s="57">
        <v>0</v>
      </c>
      <c r="CB409" s="67">
        <v>18109</v>
      </c>
      <c r="CC409" s="134"/>
      <c r="CD409" s="134"/>
      <c r="CE409" s="57"/>
      <c r="CF409" s="57"/>
      <c r="CG409" s="57"/>
      <c r="CH409" s="57"/>
      <c r="CI409" s="57"/>
      <c r="CJ409" s="57"/>
      <c r="CK409" s="67"/>
      <c r="CL409" s="23"/>
      <c r="CM409" s="23"/>
      <c r="CN409" s="23"/>
      <c r="CO409" s="23"/>
      <c r="CP409" s="23"/>
      <c r="CQ409" s="23"/>
      <c r="CR409" s="57"/>
      <c r="CS409" s="134"/>
      <c r="CT409" s="58"/>
      <c r="CU409" s="57"/>
      <c r="CV409" s="57"/>
      <c r="CW409" s="57"/>
      <c r="CX409" s="57"/>
      <c r="CY409" s="57"/>
      <c r="CZ409" s="57"/>
      <c r="DA409" s="67"/>
      <c r="DB409" s="23"/>
      <c r="DC409" s="23"/>
      <c r="DD409" s="57"/>
      <c r="DE409" s="57"/>
      <c r="DF409" s="57"/>
      <c r="DG409" s="57"/>
      <c r="DH409" s="57"/>
      <c r="DI409" s="57"/>
      <c r="DJ409" s="67"/>
      <c r="DK409" s="23" t="s">
        <v>849</v>
      </c>
      <c r="DL409" s="55">
        <v>0</v>
      </c>
      <c r="DM409" s="55">
        <v>0</v>
      </c>
      <c r="DN409" s="55">
        <v>0</v>
      </c>
      <c r="DO409" s="59">
        <v>0</v>
      </c>
      <c r="DP409" s="23" t="s">
        <v>849</v>
      </c>
      <c r="DQ409" s="57"/>
      <c r="DR409" s="57"/>
      <c r="DS409" s="57"/>
      <c r="DT409" s="23" t="s">
        <v>854</v>
      </c>
      <c r="DU409" s="57"/>
      <c r="DV409" s="23" t="s">
        <v>849</v>
      </c>
      <c r="DW409" s="23" t="s">
        <v>854</v>
      </c>
      <c r="DX409" s="57"/>
      <c r="DY409" s="23" t="s">
        <v>849</v>
      </c>
      <c r="DZ409" s="23" t="s">
        <v>854</v>
      </c>
      <c r="EA409" s="56"/>
      <c r="EB409" s="57"/>
      <c r="EC409" s="57"/>
      <c r="ED409" s="23"/>
      <c r="EE409" s="57"/>
      <c r="EF409" s="57"/>
      <c r="EG409" s="57"/>
      <c r="EH409" s="23">
        <v>674</v>
      </c>
      <c r="EI409" s="23"/>
      <c r="EJ409" s="23" t="s">
        <v>1125</v>
      </c>
      <c r="EK409" s="23"/>
    </row>
    <row r="410" spans="2:141" s="127" customFormat="1">
      <c r="B410" s="132" t="s">
        <v>1786</v>
      </c>
      <c r="C410" s="23" t="s">
        <v>1787</v>
      </c>
      <c r="D410" s="23" t="s">
        <v>193</v>
      </c>
      <c r="E410" s="23" t="s">
        <v>846</v>
      </c>
      <c r="F410" s="23" t="s">
        <v>847</v>
      </c>
      <c r="G410" s="23"/>
      <c r="H410" s="23" t="s">
        <v>848</v>
      </c>
      <c r="I410" s="58">
        <v>0.77090000000000003</v>
      </c>
      <c r="J410" s="58">
        <v>0.2291</v>
      </c>
      <c r="K410" s="58">
        <v>0</v>
      </c>
      <c r="L410" s="58">
        <v>0</v>
      </c>
      <c r="M410" s="176"/>
      <c r="N410" s="23" t="s">
        <v>849</v>
      </c>
      <c r="O410" s="23" t="s">
        <v>850</v>
      </c>
      <c r="P410" s="23" t="s">
        <v>851</v>
      </c>
      <c r="Q410" s="56" t="s">
        <v>848</v>
      </c>
      <c r="R410" s="133" t="s">
        <v>848</v>
      </c>
      <c r="S410" s="133" t="s">
        <v>848</v>
      </c>
      <c r="T410" s="133" t="s">
        <v>848</v>
      </c>
      <c r="U410" s="133" t="s">
        <v>848</v>
      </c>
      <c r="V410" s="133" t="s">
        <v>848</v>
      </c>
      <c r="W410" s="55">
        <v>1.7739005114580992</v>
      </c>
      <c r="X410" s="55">
        <v>1.1638411200059751</v>
      </c>
      <c r="Y410" s="55">
        <v>1.2142281294459618</v>
      </c>
      <c r="Z410" s="55">
        <v>1.3110502260169172</v>
      </c>
      <c r="AA410" s="55">
        <v>1.4108362643196366</v>
      </c>
      <c r="AB410" s="55">
        <v>1.5037064385815733</v>
      </c>
      <c r="AC410" s="55">
        <v>1.6015165157297837</v>
      </c>
      <c r="AD410" s="59">
        <f t="shared" si="36"/>
        <v>8.2051786940998479</v>
      </c>
      <c r="AE410" s="55">
        <v>0.27126203941137034</v>
      </c>
      <c r="AF410" s="55"/>
      <c r="AG410" s="55"/>
      <c r="AH410" s="55"/>
      <c r="AI410" s="59">
        <f t="shared" si="37"/>
        <v>9.979079205557948</v>
      </c>
      <c r="AJ410" s="55">
        <v>0.27126203941137034</v>
      </c>
      <c r="AK410" s="55">
        <v>1.9446934064857637</v>
      </c>
      <c r="AL410" s="55">
        <v>1.2758968936833115</v>
      </c>
      <c r="AM410" s="55">
        <v>1.3577579184919573</v>
      </c>
      <c r="AN410" s="55">
        <v>1.4953455272543561</v>
      </c>
      <c r="AO410" s="55">
        <v>1.641341734120275</v>
      </c>
      <c r="AP410" s="55">
        <v>1.7843729423793278</v>
      </c>
      <c r="AQ410" s="55">
        <v>1.9384480357351037</v>
      </c>
      <c r="AR410" s="59">
        <f t="shared" si="38"/>
        <v>9.4931630516643306</v>
      </c>
      <c r="AS410" s="55">
        <v>0.32833090530250236</v>
      </c>
      <c r="AT410" s="55"/>
      <c r="AU410" s="55"/>
      <c r="AV410" s="55"/>
      <c r="AW410" s="59">
        <f t="shared" si="39"/>
        <v>11.437856458150094</v>
      </c>
      <c r="AX410" s="55"/>
      <c r="AY410" s="55"/>
      <c r="AZ410" s="55"/>
      <c r="BA410" s="55"/>
      <c r="BB410" s="55"/>
      <c r="BC410" s="55"/>
      <c r="BD410" s="55"/>
      <c r="BE410" s="55"/>
      <c r="BF410" s="59">
        <f t="shared" si="40"/>
        <v>0</v>
      </c>
      <c r="BG410" s="55"/>
      <c r="BH410" s="55"/>
      <c r="BI410" s="55"/>
      <c r="BJ410" s="55"/>
      <c r="BK410" s="59">
        <f t="shared" si="41"/>
        <v>0</v>
      </c>
      <c r="BL410" s="55"/>
      <c r="BM410" s="23" t="s">
        <v>864</v>
      </c>
      <c r="BN410" s="23" t="s">
        <v>1788</v>
      </c>
      <c r="BO410" s="23" t="s">
        <v>532</v>
      </c>
      <c r="BP410" s="23" t="s">
        <v>533</v>
      </c>
      <c r="BQ410" s="23" t="s">
        <v>538</v>
      </c>
      <c r="BR410" s="23"/>
      <c r="BS410" s="57"/>
      <c r="BT410" s="135" t="s">
        <v>23</v>
      </c>
      <c r="BU410" s="58">
        <v>0.77090000000000003</v>
      </c>
      <c r="BV410" s="57">
        <v>2</v>
      </c>
      <c r="BW410" s="57">
        <v>2</v>
      </c>
      <c r="BX410" s="57">
        <v>2</v>
      </c>
      <c r="BY410" s="57">
        <v>2</v>
      </c>
      <c r="BZ410" s="57">
        <v>1</v>
      </c>
      <c r="CA410" s="57">
        <v>7</v>
      </c>
      <c r="CB410" s="67">
        <v>16</v>
      </c>
      <c r="CC410" s="134"/>
      <c r="CD410" s="134"/>
      <c r="CE410" s="57"/>
      <c r="CF410" s="57"/>
      <c r="CG410" s="57"/>
      <c r="CH410" s="57"/>
      <c r="CI410" s="57"/>
      <c r="CJ410" s="57"/>
      <c r="CK410" s="67"/>
      <c r="CL410" s="23"/>
      <c r="CM410" s="23"/>
      <c r="CN410" s="23"/>
      <c r="CO410" s="23"/>
      <c r="CP410" s="23"/>
      <c r="CQ410" s="23"/>
      <c r="CR410" s="57"/>
      <c r="CS410" s="134"/>
      <c r="CT410" s="58"/>
      <c r="CU410" s="57"/>
      <c r="CV410" s="57"/>
      <c r="CW410" s="57"/>
      <c r="CX410" s="57"/>
      <c r="CY410" s="57"/>
      <c r="CZ410" s="57"/>
      <c r="DA410" s="67"/>
      <c r="DB410" s="23"/>
      <c r="DC410" s="23"/>
      <c r="DD410" s="57"/>
      <c r="DE410" s="57"/>
      <c r="DF410" s="57"/>
      <c r="DG410" s="57"/>
      <c r="DH410" s="57"/>
      <c r="DI410" s="57"/>
      <c r="DJ410" s="67"/>
      <c r="DK410" s="23" t="s">
        <v>849</v>
      </c>
      <c r="DL410" s="55">
        <v>0</v>
      </c>
      <c r="DM410" s="55">
        <v>1.7739005114580992</v>
      </c>
      <c r="DN410" s="55">
        <v>8.2051786940998479</v>
      </c>
      <c r="DO410" s="59">
        <v>9.979079205557948</v>
      </c>
      <c r="DP410" s="23" t="s">
        <v>849</v>
      </c>
      <c r="DQ410" s="57"/>
      <c r="DR410" s="57"/>
      <c r="DS410" s="57"/>
      <c r="DT410" s="23" t="s">
        <v>854</v>
      </c>
      <c r="DU410" s="57"/>
      <c r="DV410" s="23" t="s">
        <v>849</v>
      </c>
      <c r="DW410" s="23" t="s">
        <v>854</v>
      </c>
      <c r="DX410" s="57"/>
      <c r="DY410" s="23" t="s">
        <v>849</v>
      </c>
      <c r="DZ410" s="23" t="s">
        <v>854</v>
      </c>
      <c r="EA410" s="56"/>
      <c r="EB410" s="57"/>
      <c r="EC410" s="57"/>
      <c r="ED410" s="23"/>
      <c r="EE410" s="57"/>
      <c r="EF410" s="57"/>
      <c r="EG410" s="57"/>
      <c r="EH410" s="23">
        <v>751</v>
      </c>
      <c r="EI410" s="23" t="s">
        <v>537</v>
      </c>
      <c r="EJ410" s="23"/>
      <c r="EK410" s="23" t="s">
        <v>632</v>
      </c>
    </row>
    <row r="411" spans="2:141" s="127" customFormat="1">
      <c r="B411" s="132" t="s">
        <v>1789</v>
      </c>
      <c r="C411" s="23" t="s">
        <v>1790</v>
      </c>
      <c r="D411" s="23" t="s">
        <v>159</v>
      </c>
      <c r="E411" s="23" t="s">
        <v>846</v>
      </c>
      <c r="F411" s="23" t="s">
        <v>847</v>
      </c>
      <c r="G411" s="23"/>
      <c r="H411" s="23" t="s">
        <v>848</v>
      </c>
      <c r="I411" s="58">
        <v>0</v>
      </c>
      <c r="J411" s="58">
        <v>0</v>
      </c>
      <c r="K411" s="58">
        <v>1</v>
      </c>
      <c r="L411" s="58">
        <v>0</v>
      </c>
      <c r="M411" s="176"/>
      <c r="N411" s="23" t="s">
        <v>849</v>
      </c>
      <c r="O411" s="23" t="s">
        <v>850</v>
      </c>
      <c r="P411" s="23" t="s">
        <v>851</v>
      </c>
      <c r="Q411" s="56" t="s">
        <v>848</v>
      </c>
      <c r="R411" s="133" t="s">
        <v>848</v>
      </c>
      <c r="S411" s="133" t="s">
        <v>848</v>
      </c>
      <c r="T411" s="133" t="s">
        <v>848</v>
      </c>
      <c r="U411" s="133" t="s">
        <v>848</v>
      </c>
      <c r="V411" s="133" t="s">
        <v>848</v>
      </c>
      <c r="W411" s="55">
        <v>0</v>
      </c>
      <c r="X411" s="55">
        <v>0</v>
      </c>
      <c r="Y411" s="55">
        <v>0</v>
      </c>
      <c r="Z411" s="55">
        <v>0</v>
      </c>
      <c r="AA411" s="55">
        <v>0</v>
      </c>
      <c r="AB411" s="55">
        <v>0.59338570524614354</v>
      </c>
      <c r="AC411" s="55">
        <v>1.3054485515906593</v>
      </c>
      <c r="AD411" s="59">
        <f t="shared" si="36"/>
        <v>1.8988342568368028</v>
      </c>
      <c r="AE411" s="55">
        <v>0</v>
      </c>
      <c r="AF411" s="55"/>
      <c r="AG411" s="55"/>
      <c r="AH411" s="55"/>
      <c r="AI411" s="59">
        <f t="shared" si="37"/>
        <v>1.8988342568368028</v>
      </c>
      <c r="AJ411" s="55">
        <v>0</v>
      </c>
      <c r="AK411" s="55">
        <v>0</v>
      </c>
      <c r="AL411" s="55">
        <v>0</v>
      </c>
      <c r="AM411" s="55">
        <v>0</v>
      </c>
      <c r="AN411" s="55">
        <v>0</v>
      </c>
      <c r="AO411" s="55">
        <v>0</v>
      </c>
      <c r="AP411" s="55">
        <v>0.70414102757627739</v>
      </c>
      <c r="AQ411" s="55">
        <v>1.5800924659406488</v>
      </c>
      <c r="AR411" s="59">
        <f t="shared" si="38"/>
        <v>2.2842334935169264</v>
      </c>
      <c r="AS411" s="55">
        <v>0</v>
      </c>
      <c r="AT411" s="55"/>
      <c r="AU411" s="55"/>
      <c r="AV411" s="55"/>
      <c r="AW411" s="59">
        <f t="shared" si="39"/>
        <v>2.2842334935169264</v>
      </c>
      <c r="AX411" s="55"/>
      <c r="AY411" s="55"/>
      <c r="AZ411" s="55"/>
      <c r="BA411" s="55"/>
      <c r="BB411" s="55"/>
      <c r="BC411" s="55"/>
      <c r="BD411" s="55"/>
      <c r="BE411" s="55"/>
      <c r="BF411" s="59">
        <f t="shared" si="40"/>
        <v>0</v>
      </c>
      <c r="BG411" s="55"/>
      <c r="BH411" s="55"/>
      <c r="BI411" s="55"/>
      <c r="BJ411" s="55"/>
      <c r="BK411" s="59">
        <f t="shared" si="41"/>
        <v>0</v>
      </c>
      <c r="BL411" s="55"/>
      <c r="BM411" s="23" t="s">
        <v>852</v>
      </c>
      <c r="BN411" s="23" t="s">
        <v>184</v>
      </c>
      <c r="BO411" s="23" t="s">
        <v>853</v>
      </c>
      <c r="BP411" s="23" t="s">
        <v>853</v>
      </c>
      <c r="BQ411" s="23" t="s">
        <v>853</v>
      </c>
      <c r="BR411" s="23"/>
      <c r="BS411" s="57"/>
      <c r="BT411" s="135" t="s">
        <v>23</v>
      </c>
      <c r="BU411" s="58">
        <v>1</v>
      </c>
      <c r="BV411" s="57">
        <v>0</v>
      </c>
      <c r="BW411" s="57">
        <v>0</v>
      </c>
      <c r="BX411" s="57">
        <v>0</v>
      </c>
      <c r="BY411" s="57">
        <v>0</v>
      </c>
      <c r="BZ411" s="57">
        <v>0</v>
      </c>
      <c r="CA411" s="57">
        <v>0</v>
      </c>
      <c r="CB411" s="67">
        <v>0</v>
      </c>
      <c r="CC411" s="134"/>
      <c r="CD411" s="134"/>
      <c r="CE411" s="57"/>
      <c r="CF411" s="57"/>
      <c r="CG411" s="57"/>
      <c r="CH411" s="57"/>
      <c r="CI411" s="57"/>
      <c r="CJ411" s="57"/>
      <c r="CK411" s="67"/>
      <c r="CL411" s="23"/>
      <c r="CM411" s="23"/>
      <c r="CN411" s="23"/>
      <c r="CO411" s="23"/>
      <c r="CP411" s="23"/>
      <c r="CQ411" s="23"/>
      <c r="CR411" s="57"/>
      <c r="CS411" s="134"/>
      <c r="CT411" s="58"/>
      <c r="CU411" s="57"/>
      <c r="CV411" s="57"/>
      <c r="CW411" s="57"/>
      <c r="CX411" s="57"/>
      <c r="CY411" s="57"/>
      <c r="CZ411" s="57"/>
      <c r="DA411" s="67"/>
      <c r="DB411" s="23"/>
      <c r="DC411" s="23"/>
      <c r="DD411" s="57"/>
      <c r="DE411" s="57"/>
      <c r="DF411" s="57"/>
      <c r="DG411" s="57"/>
      <c r="DH411" s="57"/>
      <c r="DI411" s="57"/>
      <c r="DJ411" s="67"/>
      <c r="DK411" s="23" t="s">
        <v>849</v>
      </c>
      <c r="DL411" s="55">
        <v>0</v>
      </c>
      <c r="DM411" s="55">
        <v>0</v>
      </c>
      <c r="DN411" s="55">
        <v>0</v>
      </c>
      <c r="DO411" s="59">
        <v>0</v>
      </c>
      <c r="DP411" s="23" t="s">
        <v>849</v>
      </c>
      <c r="DQ411" s="57"/>
      <c r="DR411" s="57"/>
      <c r="DS411" s="57"/>
      <c r="DT411" s="23" t="s">
        <v>854</v>
      </c>
      <c r="DU411" s="57"/>
      <c r="DV411" s="23" t="s">
        <v>858</v>
      </c>
      <c r="DW411" s="23" t="s">
        <v>854</v>
      </c>
      <c r="DX411" s="57"/>
      <c r="DY411" s="23" t="s">
        <v>849</v>
      </c>
      <c r="DZ411" s="23" t="s">
        <v>854</v>
      </c>
      <c r="EA411" s="56"/>
      <c r="EB411" s="57"/>
      <c r="EC411" s="57"/>
      <c r="ED411" s="23"/>
      <c r="EE411" s="57"/>
      <c r="EF411" s="57"/>
      <c r="EG411" s="57"/>
      <c r="EH411" s="23">
        <v>957</v>
      </c>
      <c r="EI411" s="23"/>
      <c r="EJ411" s="23" t="s">
        <v>921</v>
      </c>
      <c r="EK411" s="23"/>
    </row>
    <row r="412" spans="2:141" s="127" customFormat="1">
      <c r="B412" s="132" t="s">
        <v>1791</v>
      </c>
      <c r="C412" s="23" t="s">
        <v>1790</v>
      </c>
      <c r="D412" s="23" t="s">
        <v>159</v>
      </c>
      <c r="E412" s="23" t="s">
        <v>846</v>
      </c>
      <c r="F412" s="23" t="s">
        <v>847</v>
      </c>
      <c r="G412" s="23"/>
      <c r="H412" s="23" t="s">
        <v>848</v>
      </c>
      <c r="I412" s="58">
        <v>0</v>
      </c>
      <c r="J412" s="58">
        <v>0</v>
      </c>
      <c r="K412" s="58">
        <v>1</v>
      </c>
      <c r="L412" s="58">
        <v>0</v>
      </c>
      <c r="M412" s="176"/>
      <c r="N412" s="23" t="s">
        <v>849</v>
      </c>
      <c r="O412" s="23" t="s">
        <v>850</v>
      </c>
      <c r="P412" s="23" t="s">
        <v>851</v>
      </c>
      <c r="Q412" s="56" t="s">
        <v>848</v>
      </c>
      <c r="R412" s="133" t="s">
        <v>848</v>
      </c>
      <c r="S412" s="133" t="s">
        <v>848</v>
      </c>
      <c r="T412" s="133" t="s">
        <v>848</v>
      </c>
      <c r="U412" s="133" t="s">
        <v>848</v>
      </c>
      <c r="V412" s="133" t="s">
        <v>848</v>
      </c>
      <c r="W412" s="55">
        <v>0</v>
      </c>
      <c r="X412" s="55">
        <v>0</v>
      </c>
      <c r="Y412" s="55">
        <v>0</v>
      </c>
      <c r="Z412" s="55">
        <v>0</v>
      </c>
      <c r="AA412" s="55">
        <v>-0.588638619619409</v>
      </c>
      <c r="AB412" s="55">
        <v>-1.3101956372173937</v>
      </c>
      <c r="AC412" s="55">
        <v>0</v>
      </c>
      <c r="AD412" s="59">
        <f t="shared" si="36"/>
        <v>-1.8988342568368028</v>
      </c>
      <c r="AE412" s="55">
        <v>0</v>
      </c>
      <c r="AF412" s="55"/>
      <c r="AG412" s="55"/>
      <c r="AH412" s="55"/>
      <c r="AI412" s="59">
        <f t="shared" si="37"/>
        <v>-1.8988342568368028</v>
      </c>
      <c r="AJ412" s="55">
        <v>0</v>
      </c>
      <c r="AK412" s="55">
        <v>0</v>
      </c>
      <c r="AL412" s="55">
        <v>0</v>
      </c>
      <c r="AM412" s="55">
        <v>0</v>
      </c>
      <c r="AN412" s="55">
        <v>0</v>
      </c>
      <c r="AO412" s="55">
        <v>-0.68481166605269139</v>
      </c>
      <c r="AP412" s="55">
        <v>-1.5547433889286584</v>
      </c>
      <c r="AQ412" s="55">
        <v>0</v>
      </c>
      <c r="AR412" s="59">
        <f t="shared" si="38"/>
        <v>-2.2395550549813499</v>
      </c>
      <c r="AS412" s="55">
        <v>0</v>
      </c>
      <c r="AT412" s="55"/>
      <c r="AU412" s="55"/>
      <c r="AV412" s="55"/>
      <c r="AW412" s="59">
        <f t="shared" si="39"/>
        <v>-2.2395550549813499</v>
      </c>
      <c r="AX412" s="55"/>
      <c r="AY412" s="55"/>
      <c r="AZ412" s="55"/>
      <c r="BA412" s="55"/>
      <c r="BB412" s="55"/>
      <c r="BC412" s="55"/>
      <c r="BD412" s="55"/>
      <c r="BE412" s="55"/>
      <c r="BF412" s="59">
        <f t="shared" si="40"/>
        <v>0</v>
      </c>
      <c r="BG412" s="55"/>
      <c r="BH412" s="55"/>
      <c r="BI412" s="55"/>
      <c r="BJ412" s="55"/>
      <c r="BK412" s="59">
        <f t="shared" si="41"/>
        <v>0</v>
      </c>
      <c r="BL412" s="55"/>
      <c r="BM412" s="23" t="s">
        <v>852</v>
      </c>
      <c r="BN412" s="23" t="s">
        <v>184</v>
      </c>
      <c r="BO412" s="23" t="s">
        <v>853</v>
      </c>
      <c r="BP412" s="23" t="s">
        <v>853</v>
      </c>
      <c r="BQ412" s="23" t="s">
        <v>853</v>
      </c>
      <c r="BR412" s="23"/>
      <c r="BS412" s="57"/>
      <c r="BT412" s="135" t="s">
        <v>23</v>
      </c>
      <c r="BU412" s="58">
        <v>1</v>
      </c>
      <c r="BV412" s="57">
        <v>0</v>
      </c>
      <c r="BW412" s="57">
        <v>0</v>
      </c>
      <c r="BX412" s="57">
        <v>0</v>
      </c>
      <c r="BY412" s="57">
        <v>0</v>
      </c>
      <c r="BZ412" s="57">
        <v>0</v>
      </c>
      <c r="CA412" s="57">
        <v>0</v>
      </c>
      <c r="CB412" s="67">
        <v>0</v>
      </c>
      <c r="CC412" s="134"/>
      <c r="CD412" s="134"/>
      <c r="CE412" s="57"/>
      <c r="CF412" s="57"/>
      <c r="CG412" s="57"/>
      <c r="CH412" s="57"/>
      <c r="CI412" s="57"/>
      <c r="CJ412" s="57"/>
      <c r="CK412" s="67"/>
      <c r="CL412" s="23"/>
      <c r="CM412" s="23"/>
      <c r="CN412" s="23"/>
      <c r="CO412" s="23"/>
      <c r="CP412" s="23"/>
      <c r="CQ412" s="23"/>
      <c r="CR412" s="57"/>
      <c r="CS412" s="134"/>
      <c r="CT412" s="58"/>
      <c r="CU412" s="57"/>
      <c r="CV412" s="57"/>
      <c r="CW412" s="57"/>
      <c r="CX412" s="57"/>
      <c r="CY412" s="57"/>
      <c r="CZ412" s="57"/>
      <c r="DA412" s="67"/>
      <c r="DB412" s="23"/>
      <c r="DC412" s="23"/>
      <c r="DD412" s="57"/>
      <c r="DE412" s="57"/>
      <c r="DF412" s="57"/>
      <c r="DG412" s="57"/>
      <c r="DH412" s="57"/>
      <c r="DI412" s="57"/>
      <c r="DJ412" s="67"/>
      <c r="DK412" s="23" t="s">
        <v>849</v>
      </c>
      <c r="DL412" s="55">
        <v>0</v>
      </c>
      <c r="DM412" s="55">
        <v>0</v>
      </c>
      <c r="DN412" s="55">
        <v>0</v>
      </c>
      <c r="DO412" s="59">
        <v>0</v>
      </c>
      <c r="DP412" s="23" t="s">
        <v>849</v>
      </c>
      <c r="DQ412" s="57"/>
      <c r="DR412" s="57"/>
      <c r="DS412" s="57"/>
      <c r="DT412" s="23" t="s">
        <v>854</v>
      </c>
      <c r="DU412" s="57"/>
      <c r="DV412" s="23" t="s">
        <v>858</v>
      </c>
      <c r="DW412" s="23" t="s">
        <v>854</v>
      </c>
      <c r="DX412" s="57"/>
      <c r="DY412" s="23" t="s">
        <v>849</v>
      </c>
      <c r="DZ412" s="23" t="s">
        <v>854</v>
      </c>
      <c r="EA412" s="56"/>
      <c r="EB412" s="57"/>
      <c r="EC412" s="57"/>
      <c r="ED412" s="23"/>
      <c r="EE412" s="57"/>
      <c r="EF412" s="57"/>
      <c r="EG412" s="57"/>
      <c r="EH412" s="23">
        <v>957</v>
      </c>
      <c r="EI412" s="23"/>
      <c r="EJ412" s="23" t="s">
        <v>921</v>
      </c>
      <c r="EK412" s="23"/>
    </row>
    <row r="413" spans="2:141" s="127" customFormat="1">
      <c r="B413" s="132" t="s">
        <v>1792</v>
      </c>
      <c r="C413" s="23" t="s">
        <v>1793</v>
      </c>
      <c r="D413" s="23" t="s">
        <v>159</v>
      </c>
      <c r="E413" s="23" t="s">
        <v>846</v>
      </c>
      <c r="F413" s="23" t="s">
        <v>847</v>
      </c>
      <c r="G413" s="23"/>
      <c r="H413" s="23" t="s">
        <v>848</v>
      </c>
      <c r="I413" s="58">
        <v>0</v>
      </c>
      <c r="J413" s="58">
        <v>0</v>
      </c>
      <c r="K413" s="58">
        <v>1</v>
      </c>
      <c r="L413" s="58">
        <v>0</v>
      </c>
      <c r="M413" s="176"/>
      <c r="N413" s="23" t="s">
        <v>849</v>
      </c>
      <c r="O413" s="23" t="s">
        <v>850</v>
      </c>
      <c r="P413" s="23" t="s">
        <v>851</v>
      </c>
      <c r="Q413" s="56" t="s">
        <v>848</v>
      </c>
      <c r="R413" s="133" t="s">
        <v>848</v>
      </c>
      <c r="S413" s="133" t="s">
        <v>848</v>
      </c>
      <c r="T413" s="133" t="s">
        <v>848</v>
      </c>
      <c r="U413" s="133" t="s">
        <v>848</v>
      </c>
      <c r="V413" s="133" t="s">
        <v>848</v>
      </c>
      <c r="W413" s="55">
        <v>0</v>
      </c>
      <c r="X413" s="55">
        <v>0</v>
      </c>
      <c r="Y413" s="55">
        <v>0</v>
      </c>
      <c r="Z413" s="55">
        <v>0</v>
      </c>
      <c r="AA413" s="55">
        <v>0</v>
      </c>
      <c r="AB413" s="55">
        <v>0.59338570524614354</v>
      </c>
      <c r="AC413" s="55">
        <v>1.3054485515906593</v>
      </c>
      <c r="AD413" s="59">
        <f t="shared" si="36"/>
        <v>1.8988342568368028</v>
      </c>
      <c r="AE413" s="55">
        <v>0</v>
      </c>
      <c r="AF413" s="55"/>
      <c r="AG413" s="55"/>
      <c r="AH413" s="55"/>
      <c r="AI413" s="59">
        <f t="shared" si="37"/>
        <v>1.8988342568368028</v>
      </c>
      <c r="AJ413" s="55">
        <v>0</v>
      </c>
      <c r="AK413" s="55">
        <v>0</v>
      </c>
      <c r="AL413" s="55">
        <v>0</v>
      </c>
      <c r="AM413" s="55">
        <v>0</v>
      </c>
      <c r="AN413" s="55">
        <v>0</v>
      </c>
      <c r="AO413" s="55">
        <v>0</v>
      </c>
      <c r="AP413" s="55">
        <v>0.70414102757627739</v>
      </c>
      <c r="AQ413" s="55">
        <v>1.5800924659406488</v>
      </c>
      <c r="AR413" s="59">
        <f t="shared" si="38"/>
        <v>2.2842334935169264</v>
      </c>
      <c r="AS413" s="55">
        <v>0</v>
      </c>
      <c r="AT413" s="55"/>
      <c r="AU413" s="55"/>
      <c r="AV413" s="55"/>
      <c r="AW413" s="59">
        <f t="shared" si="39"/>
        <v>2.2842334935169264</v>
      </c>
      <c r="AX413" s="55"/>
      <c r="AY413" s="55"/>
      <c r="AZ413" s="55"/>
      <c r="BA413" s="55"/>
      <c r="BB413" s="55"/>
      <c r="BC413" s="55"/>
      <c r="BD413" s="55"/>
      <c r="BE413" s="55"/>
      <c r="BF413" s="59">
        <f t="shared" si="40"/>
        <v>0</v>
      </c>
      <c r="BG413" s="55"/>
      <c r="BH413" s="55"/>
      <c r="BI413" s="55"/>
      <c r="BJ413" s="55"/>
      <c r="BK413" s="59">
        <f t="shared" si="41"/>
        <v>0</v>
      </c>
      <c r="BL413" s="55"/>
      <c r="BM413" s="23" t="s">
        <v>852</v>
      </c>
      <c r="BN413" s="23" t="s">
        <v>184</v>
      </c>
      <c r="BO413" s="23" t="s">
        <v>853</v>
      </c>
      <c r="BP413" s="23" t="s">
        <v>853</v>
      </c>
      <c r="BQ413" s="23" t="s">
        <v>853</v>
      </c>
      <c r="BR413" s="23"/>
      <c r="BS413" s="57"/>
      <c r="BT413" s="135" t="s">
        <v>23</v>
      </c>
      <c r="BU413" s="58">
        <v>1</v>
      </c>
      <c r="BV413" s="57">
        <v>0</v>
      </c>
      <c r="BW413" s="57">
        <v>0</v>
      </c>
      <c r="BX413" s="57">
        <v>0</v>
      </c>
      <c r="BY413" s="57">
        <v>0</v>
      </c>
      <c r="BZ413" s="57">
        <v>0</v>
      </c>
      <c r="CA413" s="57">
        <v>0</v>
      </c>
      <c r="CB413" s="67">
        <v>0</v>
      </c>
      <c r="CC413" s="134"/>
      <c r="CD413" s="134"/>
      <c r="CE413" s="57"/>
      <c r="CF413" s="57"/>
      <c r="CG413" s="57"/>
      <c r="CH413" s="57"/>
      <c r="CI413" s="57"/>
      <c r="CJ413" s="57"/>
      <c r="CK413" s="67"/>
      <c r="CL413" s="23"/>
      <c r="CM413" s="23"/>
      <c r="CN413" s="23"/>
      <c r="CO413" s="23"/>
      <c r="CP413" s="23"/>
      <c r="CQ413" s="23"/>
      <c r="CR413" s="57"/>
      <c r="CS413" s="134"/>
      <c r="CT413" s="58"/>
      <c r="CU413" s="57"/>
      <c r="CV413" s="57"/>
      <c r="CW413" s="57"/>
      <c r="CX413" s="57"/>
      <c r="CY413" s="57"/>
      <c r="CZ413" s="57"/>
      <c r="DA413" s="67"/>
      <c r="DB413" s="23"/>
      <c r="DC413" s="23"/>
      <c r="DD413" s="57"/>
      <c r="DE413" s="57"/>
      <c r="DF413" s="57"/>
      <c r="DG413" s="57"/>
      <c r="DH413" s="57"/>
      <c r="DI413" s="57"/>
      <c r="DJ413" s="67"/>
      <c r="DK413" s="23" t="s">
        <v>849</v>
      </c>
      <c r="DL413" s="55">
        <v>0</v>
      </c>
      <c r="DM413" s="55">
        <v>0</v>
      </c>
      <c r="DN413" s="55">
        <v>0</v>
      </c>
      <c r="DO413" s="59">
        <v>0</v>
      </c>
      <c r="DP413" s="23" t="s">
        <v>849</v>
      </c>
      <c r="DQ413" s="57"/>
      <c r="DR413" s="57"/>
      <c r="DS413" s="57"/>
      <c r="DT413" s="23" t="s">
        <v>854</v>
      </c>
      <c r="DU413" s="57"/>
      <c r="DV413" s="23" t="s">
        <v>858</v>
      </c>
      <c r="DW413" s="23" t="s">
        <v>854</v>
      </c>
      <c r="DX413" s="57"/>
      <c r="DY413" s="23" t="s">
        <v>849</v>
      </c>
      <c r="DZ413" s="23" t="s">
        <v>854</v>
      </c>
      <c r="EA413" s="56"/>
      <c r="EB413" s="57"/>
      <c r="EC413" s="57"/>
      <c r="ED413" s="23"/>
      <c r="EE413" s="57"/>
      <c r="EF413" s="57"/>
      <c r="EG413" s="57"/>
      <c r="EH413" s="23">
        <v>957</v>
      </c>
      <c r="EI413" s="23"/>
      <c r="EJ413" s="23" t="s">
        <v>921</v>
      </c>
      <c r="EK413" s="23"/>
    </row>
    <row r="414" spans="2:141" s="127" customFormat="1">
      <c r="B414" s="132" t="s">
        <v>1794</v>
      </c>
      <c r="C414" s="23" t="s">
        <v>1793</v>
      </c>
      <c r="D414" s="23" t="s">
        <v>159</v>
      </c>
      <c r="E414" s="23" t="s">
        <v>846</v>
      </c>
      <c r="F414" s="23" t="s">
        <v>847</v>
      </c>
      <c r="G414" s="23"/>
      <c r="H414" s="23" t="s">
        <v>848</v>
      </c>
      <c r="I414" s="58">
        <v>0</v>
      </c>
      <c r="J414" s="58">
        <v>0</v>
      </c>
      <c r="K414" s="58">
        <v>1</v>
      </c>
      <c r="L414" s="58">
        <v>0</v>
      </c>
      <c r="M414" s="176"/>
      <c r="N414" s="23" t="s">
        <v>849</v>
      </c>
      <c r="O414" s="23" t="s">
        <v>850</v>
      </c>
      <c r="P414" s="23" t="s">
        <v>851</v>
      </c>
      <c r="Q414" s="56" t="s">
        <v>848</v>
      </c>
      <c r="R414" s="133" t="s">
        <v>848</v>
      </c>
      <c r="S414" s="133" t="s">
        <v>848</v>
      </c>
      <c r="T414" s="133" t="s">
        <v>848</v>
      </c>
      <c r="U414" s="133" t="s">
        <v>848</v>
      </c>
      <c r="V414" s="133" t="s">
        <v>848</v>
      </c>
      <c r="W414" s="55">
        <v>0</v>
      </c>
      <c r="X414" s="55">
        <v>0</v>
      </c>
      <c r="Y414" s="55">
        <v>0</v>
      </c>
      <c r="Z414" s="55">
        <v>0</v>
      </c>
      <c r="AA414" s="55">
        <v>-0.588638619619409</v>
      </c>
      <c r="AB414" s="55">
        <v>-1.3101956372173937</v>
      </c>
      <c r="AC414" s="55">
        <v>0</v>
      </c>
      <c r="AD414" s="59">
        <f t="shared" si="36"/>
        <v>-1.8988342568368028</v>
      </c>
      <c r="AE414" s="55">
        <v>0</v>
      </c>
      <c r="AF414" s="55"/>
      <c r="AG414" s="55"/>
      <c r="AH414" s="55"/>
      <c r="AI414" s="59">
        <f t="shared" si="37"/>
        <v>-1.8988342568368028</v>
      </c>
      <c r="AJ414" s="55">
        <v>0</v>
      </c>
      <c r="AK414" s="55">
        <v>0</v>
      </c>
      <c r="AL414" s="55">
        <v>0</v>
      </c>
      <c r="AM414" s="55">
        <v>0</v>
      </c>
      <c r="AN414" s="55">
        <v>0</v>
      </c>
      <c r="AO414" s="55">
        <v>-0.68481166605269139</v>
      </c>
      <c r="AP414" s="55">
        <v>-1.5547433889286584</v>
      </c>
      <c r="AQ414" s="55">
        <v>0</v>
      </c>
      <c r="AR414" s="59">
        <f t="shared" si="38"/>
        <v>-2.2395550549813499</v>
      </c>
      <c r="AS414" s="55">
        <v>0</v>
      </c>
      <c r="AT414" s="55"/>
      <c r="AU414" s="55"/>
      <c r="AV414" s="55"/>
      <c r="AW414" s="59">
        <f t="shared" si="39"/>
        <v>-2.2395550549813499</v>
      </c>
      <c r="AX414" s="55"/>
      <c r="AY414" s="55"/>
      <c r="AZ414" s="55"/>
      <c r="BA414" s="55"/>
      <c r="BB414" s="55"/>
      <c r="BC414" s="55"/>
      <c r="BD414" s="55"/>
      <c r="BE414" s="55"/>
      <c r="BF414" s="59">
        <f t="shared" si="40"/>
        <v>0</v>
      </c>
      <c r="BG414" s="55"/>
      <c r="BH414" s="55"/>
      <c r="BI414" s="55"/>
      <c r="BJ414" s="55"/>
      <c r="BK414" s="59">
        <f t="shared" si="41"/>
        <v>0</v>
      </c>
      <c r="BL414" s="55"/>
      <c r="BM414" s="23" t="s">
        <v>852</v>
      </c>
      <c r="BN414" s="23" t="s">
        <v>184</v>
      </c>
      <c r="BO414" s="23" t="s">
        <v>853</v>
      </c>
      <c r="BP414" s="23" t="s">
        <v>853</v>
      </c>
      <c r="BQ414" s="23" t="s">
        <v>853</v>
      </c>
      <c r="BR414" s="23"/>
      <c r="BS414" s="57"/>
      <c r="BT414" s="135" t="s">
        <v>23</v>
      </c>
      <c r="BU414" s="58">
        <v>1</v>
      </c>
      <c r="BV414" s="57">
        <v>0</v>
      </c>
      <c r="BW414" s="57">
        <v>0</v>
      </c>
      <c r="BX414" s="57">
        <v>0</v>
      </c>
      <c r="BY414" s="57">
        <v>0</v>
      </c>
      <c r="BZ414" s="57">
        <v>0</v>
      </c>
      <c r="CA414" s="57">
        <v>0</v>
      </c>
      <c r="CB414" s="67">
        <v>0</v>
      </c>
      <c r="CC414" s="134"/>
      <c r="CD414" s="134"/>
      <c r="CE414" s="57"/>
      <c r="CF414" s="57"/>
      <c r="CG414" s="57"/>
      <c r="CH414" s="57"/>
      <c r="CI414" s="57"/>
      <c r="CJ414" s="57"/>
      <c r="CK414" s="67"/>
      <c r="CL414" s="23"/>
      <c r="CM414" s="23"/>
      <c r="CN414" s="23"/>
      <c r="CO414" s="23"/>
      <c r="CP414" s="23"/>
      <c r="CQ414" s="23"/>
      <c r="CR414" s="57"/>
      <c r="CS414" s="134"/>
      <c r="CT414" s="58"/>
      <c r="CU414" s="57"/>
      <c r="CV414" s="57"/>
      <c r="CW414" s="57"/>
      <c r="CX414" s="57"/>
      <c r="CY414" s="57"/>
      <c r="CZ414" s="57"/>
      <c r="DA414" s="67"/>
      <c r="DB414" s="23"/>
      <c r="DC414" s="23"/>
      <c r="DD414" s="57"/>
      <c r="DE414" s="57"/>
      <c r="DF414" s="57"/>
      <c r="DG414" s="57"/>
      <c r="DH414" s="57"/>
      <c r="DI414" s="57"/>
      <c r="DJ414" s="67"/>
      <c r="DK414" s="23" t="s">
        <v>849</v>
      </c>
      <c r="DL414" s="55">
        <v>0</v>
      </c>
      <c r="DM414" s="55">
        <v>0</v>
      </c>
      <c r="DN414" s="55">
        <v>0</v>
      </c>
      <c r="DO414" s="59">
        <v>0</v>
      </c>
      <c r="DP414" s="23" t="s">
        <v>849</v>
      </c>
      <c r="DQ414" s="57"/>
      <c r="DR414" s="57"/>
      <c r="DS414" s="57"/>
      <c r="DT414" s="23" t="s">
        <v>854</v>
      </c>
      <c r="DU414" s="57"/>
      <c r="DV414" s="23" t="s">
        <v>858</v>
      </c>
      <c r="DW414" s="23" t="s">
        <v>854</v>
      </c>
      <c r="DX414" s="57"/>
      <c r="DY414" s="23" t="s">
        <v>849</v>
      </c>
      <c r="DZ414" s="23" t="s">
        <v>854</v>
      </c>
      <c r="EA414" s="56"/>
      <c r="EB414" s="57"/>
      <c r="EC414" s="57"/>
      <c r="ED414" s="23"/>
      <c r="EE414" s="57"/>
      <c r="EF414" s="57"/>
      <c r="EG414" s="57"/>
      <c r="EH414" s="23">
        <v>957</v>
      </c>
      <c r="EI414" s="23"/>
      <c r="EJ414" s="23" t="s">
        <v>921</v>
      </c>
      <c r="EK414" s="23"/>
    </row>
    <row r="415" spans="2:141" s="127" customFormat="1" ht="29.1">
      <c r="B415" s="132" t="s">
        <v>1795</v>
      </c>
      <c r="C415" s="23" t="s">
        <v>1796</v>
      </c>
      <c r="D415" s="23" t="s">
        <v>159</v>
      </c>
      <c r="E415" s="23" t="s">
        <v>846</v>
      </c>
      <c r="F415" s="23" t="s">
        <v>847</v>
      </c>
      <c r="G415" s="23"/>
      <c r="H415" s="23" t="s">
        <v>848</v>
      </c>
      <c r="I415" s="58">
        <v>0</v>
      </c>
      <c r="J415" s="58">
        <v>0</v>
      </c>
      <c r="K415" s="58">
        <v>0</v>
      </c>
      <c r="L415" s="58">
        <v>1</v>
      </c>
      <c r="M415" s="176"/>
      <c r="N415" s="23" t="s">
        <v>849</v>
      </c>
      <c r="O415" s="23" t="s">
        <v>850</v>
      </c>
      <c r="P415" s="23" t="s">
        <v>851</v>
      </c>
      <c r="Q415" s="56">
        <v>46373</v>
      </c>
      <c r="R415" s="133">
        <v>46463</v>
      </c>
      <c r="S415" s="133">
        <v>47465</v>
      </c>
      <c r="T415" s="133" t="s">
        <v>848</v>
      </c>
      <c r="U415" s="133">
        <v>47617</v>
      </c>
      <c r="V415" s="133" t="s">
        <v>848</v>
      </c>
      <c r="W415" s="55">
        <v>0.21166669325681239</v>
      </c>
      <c r="X415" s="55">
        <v>1.0789118917870411</v>
      </c>
      <c r="Y415" s="55">
        <v>1.057756756798502</v>
      </c>
      <c r="Z415" s="55">
        <v>0.77776232130545486</v>
      </c>
      <c r="AA415" s="55">
        <v>0</v>
      </c>
      <c r="AB415" s="55">
        <v>0</v>
      </c>
      <c r="AC415" s="55">
        <v>0</v>
      </c>
      <c r="AD415" s="59">
        <f t="shared" si="36"/>
        <v>2.9144309698909976</v>
      </c>
      <c r="AE415" s="55">
        <v>0</v>
      </c>
      <c r="AF415" s="55"/>
      <c r="AG415" s="55"/>
      <c r="AH415" s="55"/>
      <c r="AI415" s="59">
        <f t="shared" si="37"/>
        <v>3.1260976631478101</v>
      </c>
      <c r="AJ415" s="55">
        <v>0</v>
      </c>
      <c r="AK415" s="55">
        <v>0.23204617174997116</v>
      </c>
      <c r="AL415" s="55">
        <v>1.1827905954053279</v>
      </c>
      <c r="AM415" s="55">
        <v>1.1827905955669538</v>
      </c>
      <c r="AN415" s="55">
        <v>0.8870929468235873</v>
      </c>
      <c r="AO415" s="55">
        <v>0</v>
      </c>
      <c r="AP415" s="55">
        <v>0</v>
      </c>
      <c r="AQ415" s="55">
        <v>0</v>
      </c>
      <c r="AR415" s="59">
        <f t="shared" si="38"/>
        <v>3.2526741377958688</v>
      </c>
      <c r="AS415" s="55">
        <v>0</v>
      </c>
      <c r="AT415" s="55"/>
      <c r="AU415" s="55"/>
      <c r="AV415" s="55"/>
      <c r="AW415" s="59">
        <f t="shared" si="39"/>
        <v>3.4847203095458399</v>
      </c>
      <c r="AX415" s="55"/>
      <c r="AY415" s="55"/>
      <c r="AZ415" s="55"/>
      <c r="BA415" s="55"/>
      <c r="BB415" s="55"/>
      <c r="BC415" s="55"/>
      <c r="BD415" s="55"/>
      <c r="BE415" s="55"/>
      <c r="BF415" s="59">
        <f t="shared" si="40"/>
        <v>0</v>
      </c>
      <c r="BG415" s="55"/>
      <c r="BH415" s="55"/>
      <c r="BI415" s="55"/>
      <c r="BJ415" s="55"/>
      <c r="BK415" s="59">
        <f t="shared" si="41"/>
        <v>0</v>
      </c>
      <c r="BL415" s="55"/>
      <c r="BM415" s="23" t="s">
        <v>1131</v>
      </c>
      <c r="BN415" s="23" t="s">
        <v>157</v>
      </c>
      <c r="BO415" s="23" t="s">
        <v>853</v>
      </c>
      <c r="BP415" s="23" t="s">
        <v>853</v>
      </c>
      <c r="BQ415" s="23" t="s">
        <v>853</v>
      </c>
      <c r="BR415" s="23"/>
      <c r="BS415" s="57"/>
      <c r="BT415" s="135" t="s">
        <v>859</v>
      </c>
      <c r="BU415" s="58">
        <v>1</v>
      </c>
      <c r="BV415" s="57">
        <v>0</v>
      </c>
      <c r="BW415" s="57">
        <v>0</v>
      </c>
      <c r="BX415" s="57">
        <v>8437</v>
      </c>
      <c r="BY415" s="57">
        <v>0</v>
      </c>
      <c r="BZ415" s="57">
        <v>0</v>
      </c>
      <c r="CA415" s="57">
        <v>0</v>
      </c>
      <c r="CB415" s="67">
        <v>8437</v>
      </c>
      <c r="CC415" s="134"/>
      <c r="CD415" s="134"/>
      <c r="CE415" s="57"/>
      <c r="CF415" s="57"/>
      <c r="CG415" s="57"/>
      <c r="CH415" s="57"/>
      <c r="CI415" s="57"/>
      <c r="CJ415" s="57"/>
      <c r="CK415" s="67"/>
      <c r="CL415" s="23"/>
      <c r="CM415" s="23"/>
      <c r="CN415" s="23"/>
      <c r="CO415" s="23"/>
      <c r="CP415" s="23"/>
      <c r="CQ415" s="23"/>
      <c r="CR415" s="57"/>
      <c r="CS415" s="134"/>
      <c r="CT415" s="58"/>
      <c r="CU415" s="57"/>
      <c r="CV415" s="57"/>
      <c r="CW415" s="57"/>
      <c r="CX415" s="57"/>
      <c r="CY415" s="57"/>
      <c r="CZ415" s="57"/>
      <c r="DA415" s="67"/>
      <c r="DB415" s="23"/>
      <c r="DC415" s="23"/>
      <c r="DD415" s="57"/>
      <c r="DE415" s="57"/>
      <c r="DF415" s="57"/>
      <c r="DG415" s="57"/>
      <c r="DH415" s="57"/>
      <c r="DI415" s="57"/>
      <c r="DJ415" s="67"/>
      <c r="DK415" s="23" t="s">
        <v>849</v>
      </c>
      <c r="DL415" s="55">
        <v>0</v>
      </c>
      <c r="DM415" s="55">
        <v>0.21166669325681239</v>
      </c>
      <c r="DN415" s="55">
        <v>2.9144309698909976</v>
      </c>
      <c r="DO415" s="59">
        <v>3.1260976631478101</v>
      </c>
      <c r="DP415" s="23" t="s">
        <v>849</v>
      </c>
      <c r="DQ415" s="57"/>
      <c r="DR415" s="57"/>
      <c r="DS415" s="57"/>
      <c r="DT415" s="23" t="s">
        <v>854</v>
      </c>
      <c r="DU415" s="57"/>
      <c r="DV415" s="23" t="s">
        <v>849</v>
      </c>
      <c r="DW415" s="23" t="s">
        <v>854</v>
      </c>
      <c r="DX415" s="57"/>
      <c r="DY415" s="23" t="s">
        <v>849</v>
      </c>
      <c r="DZ415" s="23" t="s">
        <v>854</v>
      </c>
      <c r="EA415" s="56"/>
      <c r="EB415" s="57"/>
      <c r="EC415" s="57"/>
      <c r="ED415" s="23"/>
      <c r="EE415" s="57"/>
      <c r="EF415" s="57"/>
      <c r="EG415" s="57"/>
      <c r="EH415" s="23">
        <v>811</v>
      </c>
      <c r="EI415" s="23"/>
      <c r="EJ415" s="23" t="s">
        <v>1177</v>
      </c>
      <c r="EK415" s="23"/>
    </row>
    <row r="416" spans="2:141" s="127" customFormat="1">
      <c r="B416" s="132" t="s">
        <v>1797</v>
      </c>
      <c r="C416" s="23" t="s">
        <v>1798</v>
      </c>
      <c r="D416" s="23" t="s">
        <v>155</v>
      </c>
      <c r="E416" s="23" t="s">
        <v>846</v>
      </c>
      <c r="F416" s="23" t="s">
        <v>847</v>
      </c>
      <c r="G416" s="23"/>
      <c r="H416" s="23" t="s">
        <v>848</v>
      </c>
      <c r="I416" s="58">
        <v>0</v>
      </c>
      <c r="J416" s="58">
        <v>0</v>
      </c>
      <c r="K416" s="58">
        <v>1</v>
      </c>
      <c r="L416" s="58">
        <v>0</v>
      </c>
      <c r="M416" s="176"/>
      <c r="N416" s="23" t="s">
        <v>849</v>
      </c>
      <c r="O416" s="23" t="s">
        <v>850</v>
      </c>
      <c r="P416" s="23" t="s">
        <v>851</v>
      </c>
      <c r="Q416" s="56" t="s">
        <v>848</v>
      </c>
      <c r="R416" s="133" t="s">
        <v>848</v>
      </c>
      <c r="S416" s="133" t="s">
        <v>848</v>
      </c>
      <c r="T416" s="133" t="s">
        <v>848</v>
      </c>
      <c r="U416" s="133" t="s">
        <v>848</v>
      </c>
      <c r="V416" s="133" t="s">
        <v>848</v>
      </c>
      <c r="W416" s="55">
        <v>0</v>
      </c>
      <c r="X416" s="55">
        <v>0</v>
      </c>
      <c r="Y416" s="55">
        <v>0</v>
      </c>
      <c r="Z416" s="55">
        <v>3.0714729367457885</v>
      </c>
      <c r="AA416" s="55">
        <v>6.1429458734915769</v>
      </c>
      <c r="AB416" s="55">
        <v>9.2144188102373654</v>
      </c>
      <c r="AC416" s="55">
        <v>12.285891746983154</v>
      </c>
      <c r="AD416" s="59">
        <f t="shared" si="36"/>
        <v>30.714729367457885</v>
      </c>
      <c r="AE416" s="55">
        <v>0</v>
      </c>
      <c r="AF416" s="55"/>
      <c r="AG416" s="55"/>
      <c r="AH416" s="55"/>
      <c r="AI416" s="59">
        <f t="shared" si="37"/>
        <v>30.714729367457885</v>
      </c>
      <c r="AJ416" s="55">
        <v>0</v>
      </c>
      <c r="AK416" s="55">
        <v>0</v>
      </c>
      <c r="AL416" s="55">
        <v>0</v>
      </c>
      <c r="AM416" s="55">
        <v>0</v>
      </c>
      <c r="AN416" s="55">
        <v>3.5032321622027252</v>
      </c>
      <c r="AO416" s="55">
        <v>7.1465936108935599</v>
      </c>
      <c r="AP416" s="55">
        <v>10.934288224667148</v>
      </c>
      <c r="AQ416" s="55">
        <v>14.87063198554732</v>
      </c>
      <c r="AR416" s="59">
        <f t="shared" si="38"/>
        <v>36.454745983310751</v>
      </c>
      <c r="AS416" s="55">
        <v>0</v>
      </c>
      <c r="AT416" s="55"/>
      <c r="AU416" s="55"/>
      <c r="AV416" s="55"/>
      <c r="AW416" s="59">
        <f t="shared" si="39"/>
        <v>36.454745983310751</v>
      </c>
      <c r="AX416" s="55"/>
      <c r="AY416" s="55"/>
      <c r="AZ416" s="55"/>
      <c r="BA416" s="55"/>
      <c r="BB416" s="55"/>
      <c r="BC416" s="55"/>
      <c r="BD416" s="55"/>
      <c r="BE416" s="55"/>
      <c r="BF416" s="59">
        <f t="shared" si="40"/>
        <v>0</v>
      </c>
      <c r="BG416" s="55"/>
      <c r="BH416" s="55"/>
      <c r="BI416" s="55"/>
      <c r="BJ416" s="55"/>
      <c r="BK416" s="59">
        <f t="shared" si="41"/>
        <v>0</v>
      </c>
      <c r="BL416" s="55"/>
      <c r="BM416" s="23" t="s">
        <v>852</v>
      </c>
      <c r="BN416" s="23" t="s">
        <v>174</v>
      </c>
      <c r="BO416" s="23" t="s">
        <v>569</v>
      </c>
      <c r="BP416" s="23" t="s">
        <v>386</v>
      </c>
      <c r="BQ416" s="23" t="s">
        <v>853</v>
      </c>
      <c r="BR416" s="23"/>
      <c r="BS416" s="57"/>
      <c r="BT416" s="135" t="s">
        <v>154</v>
      </c>
      <c r="BU416" s="58">
        <v>1</v>
      </c>
      <c r="BV416" s="57">
        <v>0</v>
      </c>
      <c r="BW416" s="57">
        <v>0</v>
      </c>
      <c r="BX416" s="57">
        <v>0</v>
      </c>
      <c r="BY416" s="57">
        <v>0</v>
      </c>
      <c r="BZ416" s="57">
        <v>0</v>
      </c>
      <c r="CA416" s="57">
        <v>0</v>
      </c>
      <c r="CB416" s="67">
        <v>0</v>
      </c>
      <c r="CC416" s="134"/>
      <c r="CD416" s="134"/>
      <c r="CE416" s="57"/>
      <c r="CF416" s="57"/>
      <c r="CG416" s="57"/>
      <c r="CH416" s="57"/>
      <c r="CI416" s="57"/>
      <c r="CJ416" s="57"/>
      <c r="CK416" s="67"/>
      <c r="CL416" s="23"/>
      <c r="CM416" s="23"/>
      <c r="CN416" s="23"/>
      <c r="CO416" s="23"/>
      <c r="CP416" s="23"/>
      <c r="CQ416" s="23"/>
      <c r="CR416" s="57"/>
      <c r="CS416" s="134"/>
      <c r="CT416" s="58"/>
      <c r="CU416" s="57"/>
      <c r="CV416" s="57"/>
      <c r="CW416" s="57"/>
      <c r="CX416" s="57"/>
      <c r="CY416" s="57"/>
      <c r="CZ416" s="57"/>
      <c r="DA416" s="67"/>
      <c r="DB416" s="23"/>
      <c r="DC416" s="23"/>
      <c r="DD416" s="57"/>
      <c r="DE416" s="57"/>
      <c r="DF416" s="57"/>
      <c r="DG416" s="57"/>
      <c r="DH416" s="57"/>
      <c r="DI416" s="57"/>
      <c r="DJ416" s="67"/>
      <c r="DK416" s="23" t="s">
        <v>849</v>
      </c>
      <c r="DL416" s="55">
        <v>0</v>
      </c>
      <c r="DM416" s="55">
        <v>0</v>
      </c>
      <c r="DN416" s="55">
        <v>0</v>
      </c>
      <c r="DO416" s="59">
        <v>0</v>
      </c>
      <c r="DP416" s="23" t="s">
        <v>849</v>
      </c>
      <c r="DQ416" s="57"/>
      <c r="DR416" s="57"/>
      <c r="DS416" s="57"/>
      <c r="DT416" s="23" t="s">
        <v>854</v>
      </c>
      <c r="DU416" s="57"/>
      <c r="DV416" s="23" t="s">
        <v>849</v>
      </c>
      <c r="DW416" s="23" t="s">
        <v>854</v>
      </c>
      <c r="DX416" s="57"/>
      <c r="DY416" s="23" t="s">
        <v>849</v>
      </c>
      <c r="DZ416" s="23" t="s">
        <v>854</v>
      </c>
      <c r="EA416" s="56"/>
      <c r="EB416" s="57"/>
      <c r="EC416" s="57"/>
      <c r="ED416" s="23"/>
      <c r="EE416" s="57"/>
      <c r="EF416" s="57"/>
      <c r="EG416" s="57"/>
      <c r="EH416" s="23">
        <v>534</v>
      </c>
      <c r="EI416" s="23"/>
      <c r="EJ416" s="23" t="s">
        <v>1182</v>
      </c>
      <c r="EK416" s="23"/>
    </row>
    <row r="417" spans="2:141" s="127" customFormat="1">
      <c r="B417" s="132" t="s">
        <v>1799</v>
      </c>
      <c r="C417" s="23" t="s">
        <v>1800</v>
      </c>
      <c r="D417" s="23" t="s">
        <v>159</v>
      </c>
      <c r="E417" s="23" t="s">
        <v>846</v>
      </c>
      <c r="F417" s="23" t="s">
        <v>847</v>
      </c>
      <c r="G417" s="23"/>
      <c r="H417" s="23" t="s">
        <v>848</v>
      </c>
      <c r="I417" s="58">
        <v>0</v>
      </c>
      <c r="J417" s="58">
        <v>0</v>
      </c>
      <c r="K417" s="58">
        <v>1</v>
      </c>
      <c r="L417" s="58">
        <v>0</v>
      </c>
      <c r="M417" s="176"/>
      <c r="N417" s="23" t="s">
        <v>849</v>
      </c>
      <c r="O417" s="23" t="s">
        <v>850</v>
      </c>
      <c r="P417" s="23" t="s">
        <v>851</v>
      </c>
      <c r="Q417" s="56" t="s">
        <v>848</v>
      </c>
      <c r="R417" s="133" t="s">
        <v>848</v>
      </c>
      <c r="S417" s="133" t="s">
        <v>848</v>
      </c>
      <c r="T417" s="133" t="s">
        <v>848</v>
      </c>
      <c r="U417" s="133" t="s">
        <v>848</v>
      </c>
      <c r="V417" s="133" t="s">
        <v>848</v>
      </c>
      <c r="W417" s="55">
        <v>0</v>
      </c>
      <c r="X417" s="55">
        <v>0</v>
      </c>
      <c r="Y417" s="55">
        <v>0</v>
      </c>
      <c r="Z417" s="55">
        <v>0</v>
      </c>
      <c r="AA417" s="55">
        <v>0</v>
      </c>
      <c r="AB417" s="55">
        <v>0.59338570524614354</v>
      </c>
      <c r="AC417" s="55">
        <v>1.3054485515906593</v>
      </c>
      <c r="AD417" s="59">
        <f t="shared" si="36"/>
        <v>1.8988342568368028</v>
      </c>
      <c r="AE417" s="55">
        <v>0</v>
      </c>
      <c r="AF417" s="55"/>
      <c r="AG417" s="55"/>
      <c r="AH417" s="55"/>
      <c r="AI417" s="59">
        <f t="shared" si="37"/>
        <v>1.8988342568368028</v>
      </c>
      <c r="AJ417" s="55">
        <v>0</v>
      </c>
      <c r="AK417" s="55">
        <v>0</v>
      </c>
      <c r="AL417" s="55">
        <v>0</v>
      </c>
      <c r="AM417" s="55">
        <v>0</v>
      </c>
      <c r="AN417" s="55">
        <v>0</v>
      </c>
      <c r="AO417" s="55">
        <v>0</v>
      </c>
      <c r="AP417" s="55">
        <v>0.70414102757627739</v>
      </c>
      <c r="AQ417" s="55">
        <v>1.5800924659406488</v>
      </c>
      <c r="AR417" s="59">
        <f t="shared" si="38"/>
        <v>2.2842334935169264</v>
      </c>
      <c r="AS417" s="55">
        <v>0</v>
      </c>
      <c r="AT417" s="55"/>
      <c r="AU417" s="55"/>
      <c r="AV417" s="55"/>
      <c r="AW417" s="59">
        <f t="shared" si="39"/>
        <v>2.2842334935169264</v>
      </c>
      <c r="AX417" s="55"/>
      <c r="AY417" s="55"/>
      <c r="AZ417" s="55"/>
      <c r="BA417" s="55"/>
      <c r="BB417" s="55"/>
      <c r="BC417" s="55"/>
      <c r="BD417" s="55"/>
      <c r="BE417" s="55"/>
      <c r="BF417" s="59">
        <f t="shared" si="40"/>
        <v>0</v>
      </c>
      <c r="BG417" s="55"/>
      <c r="BH417" s="55"/>
      <c r="BI417" s="55"/>
      <c r="BJ417" s="55"/>
      <c r="BK417" s="59">
        <f t="shared" si="41"/>
        <v>0</v>
      </c>
      <c r="BL417" s="55"/>
      <c r="BM417" s="23" t="s">
        <v>852</v>
      </c>
      <c r="BN417" s="23" t="s">
        <v>184</v>
      </c>
      <c r="BO417" s="23" t="s">
        <v>853</v>
      </c>
      <c r="BP417" s="23" t="s">
        <v>853</v>
      </c>
      <c r="BQ417" s="23" t="s">
        <v>853</v>
      </c>
      <c r="BR417" s="23"/>
      <c r="BS417" s="57"/>
      <c r="BT417" s="135" t="s">
        <v>23</v>
      </c>
      <c r="BU417" s="58">
        <v>1</v>
      </c>
      <c r="BV417" s="57">
        <v>0</v>
      </c>
      <c r="BW417" s="57">
        <v>0</v>
      </c>
      <c r="BX417" s="57">
        <v>0</v>
      </c>
      <c r="BY417" s="57">
        <v>0</v>
      </c>
      <c r="BZ417" s="57">
        <v>0</v>
      </c>
      <c r="CA417" s="57">
        <v>0</v>
      </c>
      <c r="CB417" s="67">
        <v>0</v>
      </c>
      <c r="CC417" s="134"/>
      <c r="CD417" s="134"/>
      <c r="CE417" s="57"/>
      <c r="CF417" s="57"/>
      <c r="CG417" s="57"/>
      <c r="CH417" s="57"/>
      <c r="CI417" s="57"/>
      <c r="CJ417" s="57"/>
      <c r="CK417" s="67"/>
      <c r="CL417" s="23"/>
      <c r="CM417" s="23"/>
      <c r="CN417" s="23"/>
      <c r="CO417" s="23"/>
      <c r="CP417" s="23"/>
      <c r="CQ417" s="23"/>
      <c r="CR417" s="57"/>
      <c r="CS417" s="134"/>
      <c r="CT417" s="58"/>
      <c r="CU417" s="57"/>
      <c r="CV417" s="57"/>
      <c r="CW417" s="57"/>
      <c r="CX417" s="57"/>
      <c r="CY417" s="57"/>
      <c r="CZ417" s="57"/>
      <c r="DA417" s="67"/>
      <c r="DB417" s="23"/>
      <c r="DC417" s="23"/>
      <c r="DD417" s="57"/>
      <c r="DE417" s="57"/>
      <c r="DF417" s="57"/>
      <c r="DG417" s="57"/>
      <c r="DH417" s="57"/>
      <c r="DI417" s="57"/>
      <c r="DJ417" s="67"/>
      <c r="DK417" s="23" t="s">
        <v>849</v>
      </c>
      <c r="DL417" s="55">
        <v>0</v>
      </c>
      <c r="DM417" s="55">
        <v>0</v>
      </c>
      <c r="DN417" s="55">
        <v>0</v>
      </c>
      <c r="DO417" s="59">
        <v>0</v>
      </c>
      <c r="DP417" s="23" t="s">
        <v>849</v>
      </c>
      <c r="DQ417" s="57"/>
      <c r="DR417" s="57"/>
      <c r="DS417" s="57"/>
      <c r="DT417" s="23" t="s">
        <v>854</v>
      </c>
      <c r="DU417" s="57"/>
      <c r="DV417" s="23" t="s">
        <v>858</v>
      </c>
      <c r="DW417" s="23" t="s">
        <v>854</v>
      </c>
      <c r="DX417" s="57"/>
      <c r="DY417" s="23" t="s">
        <v>849</v>
      </c>
      <c r="DZ417" s="23" t="s">
        <v>854</v>
      </c>
      <c r="EA417" s="56"/>
      <c r="EB417" s="57"/>
      <c r="EC417" s="57"/>
      <c r="ED417" s="23"/>
      <c r="EE417" s="57"/>
      <c r="EF417" s="57"/>
      <c r="EG417" s="57"/>
      <c r="EH417" s="23">
        <v>957</v>
      </c>
      <c r="EI417" s="23"/>
      <c r="EJ417" s="23" t="s">
        <v>921</v>
      </c>
      <c r="EK417" s="23"/>
    </row>
    <row r="418" spans="2:141" s="127" customFormat="1">
      <c r="B418" s="132" t="s">
        <v>1801</v>
      </c>
      <c r="C418" s="23" t="s">
        <v>1800</v>
      </c>
      <c r="D418" s="23" t="s">
        <v>159</v>
      </c>
      <c r="E418" s="23" t="s">
        <v>846</v>
      </c>
      <c r="F418" s="23" t="s">
        <v>847</v>
      </c>
      <c r="G418" s="23"/>
      <c r="H418" s="23" t="s">
        <v>848</v>
      </c>
      <c r="I418" s="58">
        <v>0</v>
      </c>
      <c r="J418" s="58">
        <v>0</v>
      </c>
      <c r="K418" s="58">
        <v>1</v>
      </c>
      <c r="L418" s="58">
        <v>0</v>
      </c>
      <c r="M418" s="176"/>
      <c r="N418" s="23" t="s">
        <v>849</v>
      </c>
      <c r="O418" s="23" t="s">
        <v>850</v>
      </c>
      <c r="P418" s="23" t="s">
        <v>851</v>
      </c>
      <c r="Q418" s="56" t="s">
        <v>848</v>
      </c>
      <c r="R418" s="133" t="s">
        <v>848</v>
      </c>
      <c r="S418" s="133" t="s">
        <v>848</v>
      </c>
      <c r="T418" s="133" t="s">
        <v>848</v>
      </c>
      <c r="U418" s="133" t="s">
        <v>848</v>
      </c>
      <c r="V418" s="133" t="s">
        <v>848</v>
      </c>
      <c r="W418" s="55">
        <v>0</v>
      </c>
      <c r="X418" s="55">
        <v>0</v>
      </c>
      <c r="Y418" s="55">
        <v>0</v>
      </c>
      <c r="Z418" s="55">
        <v>0</v>
      </c>
      <c r="AA418" s="55">
        <v>-0.588638619619409</v>
      </c>
      <c r="AB418" s="55">
        <v>-1.3101956372173937</v>
      </c>
      <c r="AC418" s="55">
        <v>0</v>
      </c>
      <c r="AD418" s="59">
        <f t="shared" si="36"/>
        <v>-1.8988342568368028</v>
      </c>
      <c r="AE418" s="55">
        <v>0</v>
      </c>
      <c r="AF418" s="55"/>
      <c r="AG418" s="55"/>
      <c r="AH418" s="55"/>
      <c r="AI418" s="59">
        <f t="shared" si="37"/>
        <v>-1.8988342568368028</v>
      </c>
      <c r="AJ418" s="55">
        <v>0</v>
      </c>
      <c r="AK418" s="55">
        <v>0</v>
      </c>
      <c r="AL418" s="55">
        <v>0</v>
      </c>
      <c r="AM418" s="55">
        <v>0</v>
      </c>
      <c r="AN418" s="55">
        <v>0</v>
      </c>
      <c r="AO418" s="55">
        <v>-0.68481166605269139</v>
      </c>
      <c r="AP418" s="55">
        <v>-1.5547433889286584</v>
      </c>
      <c r="AQ418" s="55">
        <v>0</v>
      </c>
      <c r="AR418" s="59">
        <f t="shared" si="38"/>
        <v>-2.2395550549813499</v>
      </c>
      <c r="AS418" s="55">
        <v>0</v>
      </c>
      <c r="AT418" s="55"/>
      <c r="AU418" s="55"/>
      <c r="AV418" s="55"/>
      <c r="AW418" s="59">
        <f t="shared" si="39"/>
        <v>-2.2395550549813499</v>
      </c>
      <c r="AX418" s="55"/>
      <c r="AY418" s="55"/>
      <c r="AZ418" s="55"/>
      <c r="BA418" s="55"/>
      <c r="BB418" s="55"/>
      <c r="BC418" s="55"/>
      <c r="BD418" s="55"/>
      <c r="BE418" s="55"/>
      <c r="BF418" s="59">
        <f t="shared" si="40"/>
        <v>0</v>
      </c>
      <c r="BG418" s="55"/>
      <c r="BH418" s="55"/>
      <c r="BI418" s="55"/>
      <c r="BJ418" s="55"/>
      <c r="BK418" s="59">
        <f t="shared" si="41"/>
        <v>0</v>
      </c>
      <c r="BL418" s="55"/>
      <c r="BM418" s="23" t="s">
        <v>852</v>
      </c>
      <c r="BN418" s="23" t="s">
        <v>184</v>
      </c>
      <c r="BO418" s="23" t="s">
        <v>853</v>
      </c>
      <c r="BP418" s="23" t="s">
        <v>853</v>
      </c>
      <c r="BQ418" s="23" t="s">
        <v>853</v>
      </c>
      <c r="BR418" s="23"/>
      <c r="BS418" s="57"/>
      <c r="BT418" s="135" t="s">
        <v>23</v>
      </c>
      <c r="BU418" s="58">
        <v>1</v>
      </c>
      <c r="BV418" s="57">
        <v>0</v>
      </c>
      <c r="BW418" s="57">
        <v>0</v>
      </c>
      <c r="BX418" s="57">
        <v>0</v>
      </c>
      <c r="BY418" s="57">
        <v>0</v>
      </c>
      <c r="BZ418" s="57">
        <v>0</v>
      </c>
      <c r="CA418" s="57">
        <v>0</v>
      </c>
      <c r="CB418" s="67">
        <v>0</v>
      </c>
      <c r="CC418" s="134"/>
      <c r="CD418" s="134"/>
      <c r="CE418" s="57"/>
      <c r="CF418" s="57"/>
      <c r="CG418" s="57"/>
      <c r="CH418" s="57"/>
      <c r="CI418" s="57"/>
      <c r="CJ418" s="57"/>
      <c r="CK418" s="67"/>
      <c r="CL418" s="23"/>
      <c r="CM418" s="23"/>
      <c r="CN418" s="23"/>
      <c r="CO418" s="23"/>
      <c r="CP418" s="23"/>
      <c r="CQ418" s="23"/>
      <c r="CR418" s="57"/>
      <c r="CS418" s="134"/>
      <c r="CT418" s="58"/>
      <c r="CU418" s="57"/>
      <c r="CV418" s="57"/>
      <c r="CW418" s="57"/>
      <c r="CX418" s="57"/>
      <c r="CY418" s="57"/>
      <c r="CZ418" s="57"/>
      <c r="DA418" s="67"/>
      <c r="DB418" s="23"/>
      <c r="DC418" s="23"/>
      <c r="DD418" s="57"/>
      <c r="DE418" s="57"/>
      <c r="DF418" s="57"/>
      <c r="DG418" s="57"/>
      <c r="DH418" s="57"/>
      <c r="DI418" s="57"/>
      <c r="DJ418" s="67"/>
      <c r="DK418" s="23" t="s">
        <v>849</v>
      </c>
      <c r="DL418" s="55">
        <v>0</v>
      </c>
      <c r="DM418" s="55">
        <v>0</v>
      </c>
      <c r="DN418" s="55">
        <v>0</v>
      </c>
      <c r="DO418" s="59">
        <v>0</v>
      </c>
      <c r="DP418" s="23" t="s">
        <v>849</v>
      </c>
      <c r="DQ418" s="57"/>
      <c r="DR418" s="57"/>
      <c r="DS418" s="57"/>
      <c r="DT418" s="23" t="s">
        <v>854</v>
      </c>
      <c r="DU418" s="57"/>
      <c r="DV418" s="23" t="s">
        <v>858</v>
      </c>
      <c r="DW418" s="23" t="s">
        <v>854</v>
      </c>
      <c r="DX418" s="57"/>
      <c r="DY418" s="23" t="s">
        <v>849</v>
      </c>
      <c r="DZ418" s="23" t="s">
        <v>854</v>
      </c>
      <c r="EA418" s="56"/>
      <c r="EB418" s="57"/>
      <c r="EC418" s="57"/>
      <c r="ED418" s="23"/>
      <c r="EE418" s="57"/>
      <c r="EF418" s="57"/>
      <c r="EG418" s="57"/>
      <c r="EH418" s="23">
        <v>957</v>
      </c>
      <c r="EI418" s="23"/>
      <c r="EJ418" s="23" t="s">
        <v>921</v>
      </c>
      <c r="EK418" s="23"/>
    </row>
    <row r="419" spans="2:141" s="127" customFormat="1">
      <c r="B419" s="132" t="s">
        <v>1802</v>
      </c>
      <c r="C419" s="23" t="s">
        <v>1803</v>
      </c>
      <c r="D419" s="23" t="s">
        <v>159</v>
      </c>
      <c r="E419" s="23" t="s">
        <v>846</v>
      </c>
      <c r="F419" s="23" t="s">
        <v>847</v>
      </c>
      <c r="G419" s="23" t="s">
        <v>1332</v>
      </c>
      <c r="H419" s="23" t="s">
        <v>848</v>
      </c>
      <c r="I419" s="58">
        <v>0</v>
      </c>
      <c r="J419" s="58">
        <v>0</v>
      </c>
      <c r="K419" s="58">
        <v>1</v>
      </c>
      <c r="L419" s="58">
        <v>0</v>
      </c>
      <c r="M419" s="176"/>
      <c r="N419" s="23" t="s">
        <v>849</v>
      </c>
      <c r="O419" s="23" t="s">
        <v>850</v>
      </c>
      <c r="P419" s="23" t="s">
        <v>851</v>
      </c>
      <c r="Q419" s="56">
        <v>46619</v>
      </c>
      <c r="R419" s="133">
        <v>46709</v>
      </c>
      <c r="S419" s="133">
        <v>47172</v>
      </c>
      <c r="T419" s="133" t="s">
        <v>848</v>
      </c>
      <c r="U419" s="133">
        <v>47298</v>
      </c>
      <c r="V419" s="133" t="s">
        <v>848</v>
      </c>
      <c r="W419" s="55">
        <v>0</v>
      </c>
      <c r="X419" s="55">
        <v>0</v>
      </c>
      <c r="Y419" s="55">
        <v>0</v>
      </c>
      <c r="Z419" s="55">
        <v>0.16826800755009561</v>
      </c>
      <c r="AA419" s="55">
        <v>0.33653601510019121</v>
      </c>
      <c r="AB419" s="55">
        <v>0.50480402265028679</v>
      </c>
      <c r="AC419" s="55">
        <v>0.67307203020038242</v>
      </c>
      <c r="AD419" s="59">
        <f t="shared" si="36"/>
        <v>1.6826800755009561</v>
      </c>
      <c r="AE419" s="55">
        <v>0</v>
      </c>
      <c r="AF419" s="55"/>
      <c r="AG419" s="55"/>
      <c r="AH419" s="55"/>
      <c r="AI419" s="59">
        <f t="shared" si="37"/>
        <v>1.6826800755009561</v>
      </c>
      <c r="AJ419" s="55">
        <v>0</v>
      </c>
      <c r="AK419" s="55">
        <v>0</v>
      </c>
      <c r="AL419" s="55">
        <v>0</v>
      </c>
      <c r="AM419" s="55">
        <v>0</v>
      </c>
      <c r="AN419" s="55">
        <v>0.19192156599101254</v>
      </c>
      <c r="AO419" s="55">
        <v>0.39151999462166559</v>
      </c>
      <c r="AP419" s="55">
        <v>0.59902559177114834</v>
      </c>
      <c r="AQ419" s="55">
        <v>0.81467480480876175</v>
      </c>
      <c r="AR419" s="59">
        <f t="shared" si="38"/>
        <v>1.9971419571925881</v>
      </c>
      <c r="AS419" s="55">
        <v>0</v>
      </c>
      <c r="AT419" s="55"/>
      <c r="AU419" s="55"/>
      <c r="AV419" s="55"/>
      <c r="AW419" s="59">
        <f t="shared" si="39"/>
        <v>1.9971419571925881</v>
      </c>
      <c r="AX419" s="55"/>
      <c r="AY419" s="55"/>
      <c r="AZ419" s="55"/>
      <c r="BA419" s="55"/>
      <c r="BB419" s="55"/>
      <c r="BC419" s="55"/>
      <c r="BD419" s="55"/>
      <c r="BE419" s="55"/>
      <c r="BF419" s="59">
        <f t="shared" si="40"/>
        <v>0</v>
      </c>
      <c r="BG419" s="55"/>
      <c r="BH419" s="55"/>
      <c r="BI419" s="55"/>
      <c r="BJ419" s="55"/>
      <c r="BK419" s="59">
        <f t="shared" si="41"/>
        <v>0</v>
      </c>
      <c r="BL419" s="55"/>
      <c r="BM419" s="23" t="s">
        <v>852</v>
      </c>
      <c r="BN419" s="23" t="s">
        <v>184</v>
      </c>
      <c r="BO419" s="23" t="s">
        <v>853</v>
      </c>
      <c r="BP419" s="23" t="s">
        <v>853</v>
      </c>
      <c r="BQ419" s="23" t="s">
        <v>853</v>
      </c>
      <c r="BR419" s="23"/>
      <c r="BS419" s="57"/>
      <c r="BT419" s="135" t="s">
        <v>23</v>
      </c>
      <c r="BU419" s="58">
        <v>1</v>
      </c>
      <c r="BV419" s="57">
        <v>0</v>
      </c>
      <c r="BW419" s="57">
        <v>0</v>
      </c>
      <c r="BX419" s="57">
        <v>0</v>
      </c>
      <c r="BY419" s="57">
        <v>0</v>
      </c>
      <c r="BZ419" s="57">
        <v>0</v>
      </c>
      <c r="CA419" s="57">
        <v>1</v>
      </c>
      <c r="CB419" s="67">
        <v>1</v>
      </c>
      <c r="CC419" s="134"/>
      <c r="CD419" s="134"/>
      <c r="CE419" s="57"/>
      <c r="CF419" s="57"/>
      <c r="CG419" s="57"/>
      <c r="CH419" s="57"/>
      <c r="CI419" s="57"/>
      <c r="CJ419" s="57"/>
      <c r="CK419" s="67"/>
      <c r="CL419" s="23"/>
      <c r="CM419" s="23"/>
      <c r="CN419" s="23"/>
      <c r="CO419" s="23"/>
      <c r="CP419" s="23"/>
      <c r="CQ419" s="23"/>
      <c r="CR419" s="57"/>
      <c r="CS419" s="134"/>
      <c r="CT419" s="58"/>
      <c r="CU419" s="57"/>
      <c r="CV419" s="57"/>
      <c r="CW419" s="57"/>
      <c r="CX419" s="57"/>
      <c r="CY419" s="57"/>
      <c r="CZ419" s="57"/>
      <c r="DA419" s="67"/>
      <c r="DB419" s="23"/>
      <c r="DC419" s="23"/>
      <c r="DD419" s="57"/>
      <c r="DE419" s="57"/>
      <c r="DF419" s="57"/>
      <c r="DG419" s="57"/>
      <c r="DH419" s="57"/>
      <c r="DI419" s="57"/>
      <c r="DJ419" s="67"/>
      <c r="DK419" s="23" t="s">
        <v>849</v>
      </c>
      <c r="DL419" s="55">
        <v>0</v>
      </c>
      <c r="DM419" s="55">
        <v>0</v>
      </c>
      <c r="DN419" s="55">
        <v>0</v>
      </c>
      <c r="DO419" s="59">
        <v>0</v>
      </c>
      <c r="DP419" s="23" t="s">
        <v>849</v>
      </c>
      <c r="DQ419" s="57"/>
      <c r="DR419" s="57"/>
      <c r="DS419" s="57"/>
      <c r="DT419" s="23" t="s">
        <v>854</v>
      </c>
      <c r="DU419" s="57"/>
      <c r="DV419" s="23" t="s">
        <v>858</v>
      </c>
      <c r="DW419" s="23" t="s">
        <v>854</v>
      </c>
      <c r="DX419" s="57"/>
      <c r="DY419" s="23" t="s">
        <v>849</v>
      </c>
      <c r="DZ419" s="23" t="s">
        <v>854</v>
      </c>
      <c r="EA419" s="56"/>
      <c r="EB419" s="57"/>
      <c r="EC419" s="57"/>
      <c r="ED419" s="23"/>
      <c r="EE419" s="57"/>
      <c r="EF419" s="57"/>
      <c r="EG419" s="57"/>
      <c r="EH419" s="23">
        <v>957</v>
      </c>
      <c r="EI419" s="23"/>
      <c r="EJ419" s="23" t="s">
        <v>921</v>
      </c>
      <c r="EK419" s="23"/>
    </row>
    <row r="420" spans="2:141" s="127" customFormat="1">
      <c r="B420" s="132" t="s">
        <v>1804</v>
      </c>
      <c r="C420" s="23" t="s">
        <v>1805</v>
      </c>
      <c r="D420" s="23" t="s">
        <v>159</v>
      </c>
      <c r="E420" s="23" t="s">
        <v>846</v>
      </c>
      <c r="F420" s="23" t="s">
        <v>847</v>
      </c>
      <c r="G420" s="23"/>
      <c r="H420" s="23" t="s">
        <v>848</v>
      </c>
      <c r="I420" s="58">
        <v>0</v>
      </c>
      <c r="J420" s="58">
        <v>0</v>
      </c>
      <c r="K420" s="58">
        <v>1</v>
      </c>
      <c r="L420" s="58">
        <v>0</v>
      </c>
      <c r="M420" s="176"/>
      <c r="N420" s="23" t="s">
        <v>849</v>
      </c>
      <c r="O420" s="23" t="s">
        <v>850</v>
      </c>
      <c r="P420" s="23" t="s">
        <v>851</v>
      </c>
      <c r="Q420" s="56">
        <v>46619</v>
      </c>
      <c r="R420" s="133">
        <v>46709</v>
      </c>
      <c r="S420" s="133">
        <v>47172</v>
      </c>
      <c r="T420" s="133" t="s">
        <v>848</v>
      </c>
      <c r="U420" s="133">
        <v>47298</v>
      </c>
      <c r="V420" s="133" t="s">
        <v>848</v>
      </c>
      <c r="W420" s="55">
        <v>0</v>
      </c>
      <c r="X420" s="55">
        <v>0</v>
      </c>
      <c r="Y420" s="55">
        <v>0.73645248879043701</v>
      </c>
      <c r="Z420" s="55">
        <v>0.92830145632844818</v>
      </c>
      <c r="AA420" s="55">
        <v>0</v>
      </c>
      <c r="AB420" s="55">
        <v>0</v>
      </c>
      <c r="AC420" s="55">
        <v>0</v>
      </c>
      <c r="AD420" s="59">
        <f t="shared" si="36"/>
        <v>1.6647539451188851</v>
      </c>
      <c r="AE420" s="55">
        <v>0</v>
      </c>
      <c r="AF420" s="55"/>
      <c r="AG420" s="55"/>
      <c r="AH420" s="55"/>
      <c r="AI420" s="59">
        <f t="shared" si="37"/>
        <v>1.6647539451188851</v>
      </c>
      <c r="AJ420" s="55">
        <v>0</v>
      </c>
      <c r="AK420" s="55">
        <v>0</v>
      </c>
      <c r="AL420" s="55">
        <v>0</v>
      </c>
      <c r="AM420" s="55">
        <v>0.82350603976254355</v>
      </c>
      <c r="AN420" s="55">
        <v>1.0587934795463267</v>
      </c>
      <c r="AO420" s="55">
        <v>0</v>
      </c>
      <c r="AP420" s="55">
        <v>0</v>
      </c>
      <c r="AQ420" s="55">
        <v>0</v>
      </c>
      <c r="AR420" s="59">
        <f t="shared" si="38"/>
        <v>1.8822995193088703</v>
      </c>
      <c r="AS420" s="55">
        <v>0</v>
      </c>
      <c r="AT420" s="55"/>
      <c r="AU420" s="55"/>
      <c r="AV420" s="55"/>
      <c r="AW420" s="59">
        <f t="shared" si="39"/>
        <v>1.8822995193088703</v>
      </c>
      <c r="AX420" s="55"/>
      <c r="AY420" s="55"/>
      <c r="AZ420" s="55"/>
      <c r="BA420" s="55"/>
      <c r="BB420" s="55"/>
      <c r="BC420" s="55"/>
      <c r="BD420" s="55"/>
      <c r="BE420" s="55"/>
      <c r="BF420" s="59">
        <f t="shared" si="40"/>
        <v>0</v>
      </c>
      <c r="BG420" s="55"/>
      <c r="BH420" s="55"/>
      <c r="BI420" s="55"/>
      <c r="BJ420" s="55"/>
      <c r="BK420" s="59">
        <f t="shared" si="41"/>
        <v>0</v>
      </c>
      <c r="BL420" s="55"/>
      <c r="BM420" s="23" t="s">
        <v>852</v>
      </c>
      <c r="BN420" s="23" t="s">
        <v>184</v>
      </c>
      <c r="BO420" s="23" t="s">
        <v>853</v>
      </c>
      <c r="BP420" s="23" t="s">
        <v>853</v>
      </c>
      <c r="BQ420" s="23" t="s">
        <v>853</v>
      </c>
      <c r="BR420" s="23"/>
      <c r="BS420" s="57"/>
      <c r="BT420" s="135" t="s">
        <v>23</v>
      </c>
      <c r="BU420" s="58">
        <v>1</v>
      </c>
      <c r="BV420" s="57">
        <v>0</v>
      </c>
      <c r="BW420" s="57">
        <v>1</v>
      </c>
      <c r="BX420" s="57">
        <v>0</v>
      </c>
      <c r="BY420" s="57">
        <v>0</v>
      </c>
      <c r="BZ420" s="57">
        <v>0</v>
      </c>
      <c r="CA420" s="57">
        <v>0</v>
      </c>
      <c r="CB420" s="67">
        <v>1</v>
      </c>
      <c r="CC420" s="134"/>
      <c r="CD420" s="134"/>
      <c r="CE420" s="57"/>
      <c r="CF420" s="57"/>
      <c r="CG420" s="57"/>
      <c r="CH420" s="57"/>
      <c r="CI420" s="57"/>
      <c r="CJ420" s="57"/>
      <c r="CK420" s="67"/>
      <c r="CL420" s="23"/>
      <c r="CM420" s="23"/>
      <c r="CN420" s="23"/>
      <c r="CO420" s="23"/>
      <c r="CP420" s="23"/>
      <c r="CQ420" s="23"/>
      <c r="CR420" s="57"/>
      <c r="CS420" s="134"/>
      <c r="CT420" s="58"/>
      <c r="CU420" s="57"/>
      <c r="CV420" s="57"/>
      <c r="CW420" s="57"/>
      <c r="CX420" s="57"/>
      <c r="CY420" s="57"/>
      <c r="CZ420" s="57"/>
      <c r="DA420" s="67"/>
      <c r="DB420" s="23"/>
      <c r="DC420" s="23"/>
      <c r="DD420" s="57"/>
      <c r="DE420" s="57"/>
      <c r="DF420" s="57"/>
      <c r="DG420" s="57"/>
      <c r="DH420" s="57"/>
      <c r="DI420" s="57"/>
      <c r="DJ420" s="67"/>
      <c r="DK420" s="23" t="s">
        <v>849</v>
      </c>
      <c r="DL420" s="55">
        <v>0</v>
      </c>
      <c r="DM420" s="55">
        <v>0</v>
      </c>
      <c r="DN420" s="55">
        <v>0</v>
      </c>
      <c r="DO420" s="59">
        <v>0</v>
      </c>
      <c r="DP420" s="23" t="s">
        <v>849</v>
      </c>
      <c r="DQ420" s="57"/>
      <c r="DR420" s="57"/>
      <c r="DS420" s="57"/>
      <c r="DT420" s="23" t="s">
        <v>854</v>
      </c>
      <c r="DU420" s="57"/>
      <c r="DV420" s="23" t="s">
        <v>858</v>
      </c>
      <c r="DW420" s="23" t="s">
        <v>854</v>
      </c>
      <c r="DX420" s="57"/>
      <c r="DY420" s="23" t="s">
        <v>849</v>
      </c>
      <c r="DZ420" s="23" t="s">
        <v>854</v>
      </c>
      <c r="EA420" s="56"/>
      <c r="EB420" s="57"/>
      <c r="EC420" s="57"/>
      <c r="ED420" s="23"/>
      <c r="EE420" s="57"/>
      <c r="EF420" s="57"/>
      <c r="EG420" s="57"/>
      <c r="EH420" s="23">
        <v>957</v>
      </c>
      <c r="EI420" s="23"/>
      <c r="EJ420" s="23" t="s">
        <v>921</v>
      </c>
      <c r="EK420" s="23"/>
    </row>
    <row r="421" spans="2:141" s="127" customFormat="1">
      <c r="B421" s="132" t="s">
        <v>1806</v>
      </c>
      <c r="C421" s="23" t="s">
        <v>1807</v>
      </c>
      <c r="D421" s="23" t="s">
        <v>159</v>
      </c>
      <c r="E421" s="23" t="s">
        <v>846</v>
      </c>
      <c r="F421" s="23" t="s">
        <v>847</v>
      </c>
      <c r="G421" s="23"/>
      <c r="H421" s="23" t="s">
        <v>848</v>
      </c>
      <c r="I421" s="58">
        <v>0</v>
      </c>
      <c r="J421" s="58">
        <v>0</v>
      </c>
      <c r="K421" s="58">
        <v>1</v>
      </c>
      <c r="L421" s="58">
        <v>0</v>
      </c>
      <c r="M421" s="176"/>
      <c r="N421" s="23" t="s">
        <v>849</v>
      </c>
      <c r="O421" s="23" t="s">
        <v>850</v>
      </c>
      <c r="P421" s="23" t="s">
        <v>851</v>
      </c>
      <c r="Q421" s="56">
        <v>46619</v>
      </c>
      <c r="R421" s="133">
        <v>46709</v>
      </c>
      <c r="S421" s="133">
        <v>47172</v>
      </c>
      <c r="T421" s="133" t="s">
        <v>848</v>
      </c>
      <c r="U421" s="133">
        <v>47298</v>
      </c>
      <c r="V421" s="133" t="s">
        <v>848</v>
      </c>
      <c r="W421" s="55">
        <v>0</v>
      </c>
      <c r="X421" s="55">
        <v>0</v>
      </c>
      <c r="Y421" s="55">
        <v>0</v>
      </c>
      <c r="Z421" s="55">
        <v>0.16938407244145792</v>
      </c>
      <c r="AA421" s="55">
        <v>0.33876814488291584</v>
      </c>
      <c r="AB421" s="55">
        <v>0.50815221732437377</v>
      </c>
      <c r="AC421" s="55">
        <v>0.67753628976583169</v>
      </c>
      <c r="AD421" s="59">
        <f t="shared" si="36"/>
        <v>1.6938407244145792</v>
      </c>
      <c r="AE421" s="55">
        <v>0</v>
      </c>
      <c r="AF421" s="55"/>
      <c r="AG421" s="55"/>
      <c r="AH421" s="55"/>
      <c r="AI421" s="59">
        <f t="shared" si="37"/>
        <v>1.6938407244145792</v>
      </c>
      <c r="AJ421" s="55">
        <v>0</v>
      </c>
      <c r="AK421" s="55">
        <v>0</v>
      </c>
      <c r="AL421" s="55">
        <v>0</v>
      </c>
      <c r="AM421" s="55">
        <v>0</v>
      </c>
      <c r="AN421" s="55">
        <v>0.19319451695071338</v>
      </c>
      <c r="AO421" s="55">
        <v>0.39411681457945535</v>
      </c>
      <c r="AP421" s="55">
        <v>0.6029987263065667</v>
      </c>
      <c r="AQ421" s="55">
        <v>0.82007826777693071</v>
      </c>
      <c r="AR421" s="59">
        <f t="shared" si="38"/>
        <v>2.0103883256136665</v>
      </c>
      <c r="AS421" s="55">
        <v>0</v>
      </c>
      <c r="AT421" s="55"/>
      <c r="AU421" s="55"/>
      <c r="AV421" s="55"/>
      <c r="AW421" s="59">
        <f t="shared" si="39"/>
        <v>2.0103883256136665</v>
      </c>
      <c r="AX421" s="55"/>
      <c r="AY421" s="55"/>
      <c r="AZ421" s="55"/>
      <c r="BA421" s="55"/>
      <c r="BB421" s="55"/>
      <c r="BC421" s="55"/>
      <c r="BD421" s="55"/>
      <c r="BE421" s="55"/>
      <c r="BF421" s="59">
        <f t="shared" si="40"/>
        <v>0</v>
      </c>
      <c r="BG421" s="55"/>
      <c r="BH421" s="55"/>
      <c r="BI421" s="55"/>
      <c r="BJ421" s="55"/>
      <c r="BK421" s="59">
        <f t="shared" si="41"/>
        <v>0</v>
      </c>
      <c r="BL421" s="55"/>
      <c r="BM421" s="23" t="s">
        <v>852</v>
      </c>
      <c r="BN421" s="23" t="s">
        <v>184</v>
      </c>
      <c r="BO421" s="23" t="s">
        <v>853</v>
      </c>
      <c r="BP421" s="23" t="s">
        <v>853</v>
      </c>
      <c r="BQ421" s="23" t="s">
        <v>853</v>
      </c>
      <c r="BR421" s="23"/>
      <c r="BS421" s="57"/>
      <c r="BT421" s="135" t="s">
        <v>23</v>
      </c>
      <c r="BU421" s="58">
        <v>1</v>
      </c>
      <c r="BV421" s="57">
        <v>0</v>
      </c>
      <c r="BW421" s="57">
        <v>0</v>
      </c>
      <c r="BX421" s="57">
        <v>0</v>
      </c>
      <c r="BY421" s="57">
        <v>0</v>
      </c>
      <c r="BZ421" s="57">
        <v>0</v>
      </c>
      <c r="CA421" s="57">
        <v>1</v>
      </c>
      <c r="CB421" s="67">
        <v>1</v>
      </c>
      <c r="CC421" s="134"/>
      <c r="CD421" s="134"/>
      <c r="CE421" s="57"/>
      <c r="CF421" s="57"/>
      <c r="CG421" s="57"/>
      <c r="CH421" s="57"/>
      <c r="CI421" s="57"/>
      <c r="CJ421" s="57"/>
      <c r="CK421" s="67"/>
      <c r="CL421" s="23"/>
      <c r="CM421" s="23"/>
      <c r="CN421" s="23"/>
      <c r="CO421" s="23"/>
      <c r="CP421" s="23"/>
      <c r="CQ421" s="23"/>
      <c r="CR421" s="57"/>
      <c r="CS421" s="134"/>
      <c r="CT421" s="58"/>
      <c r="CU421" s="57"/>
      <c r="CV421" s="57"/>
      <c r="CW421" s="57"/>
      <c r="CX421" s="57"/>
      <c r="CY421" s="57"/>
      <c r="CZ421" s="57"/>
      <c r="DA421" s="67"/>
      <c r="DB421" s="23"/>
      <c r="DC421" s="23"/>
      <c r="DD421" s="57"/>
      <c r="DE421" s="57"/>
      <c r="DF421" s="57"/>
      <c r="DG421" s="57"/>
      <c r="DH421" s="57"/>
      <c r="DI421" s="57"/>
      <c r="DJ421" s="67"/>
      <c r="DK421" s="23" t="s">
        <v>849</v>
      </c>
      <c r="DL421" s="55">
        <v>0</v>
      </c>
      <c r="DM421" s="55">
        <v>0</v>
      </c>
      <c r="DN421" s="55">
        <v>0</v>
      </c>
      <c r="DO421" s="59">
        <v>0</v>
      </c>
      <c r="DP421" s="23" t="s">
        <v>849</v>
      </c>
      <c r="DQ421" s="57"/>
      <c r="DR421" s="57"/>
      <c r="DS421" s="57"/>
      <c r="DT421" s="23" t="s">
        <v>854</v>
      </c>
      <c r="DU421" s="57"/>
      <c r="DV421" s="23" t="s">
        <v>858</v>
      </c>
      <c r="DW421" s="23" t="s">
        <v>854</v>
      </c>
      <c r="DX421" s="57"/>
      <c r="DY421" s="23" t="s">
        <v>849</v>
      </c>
      <c r="DZ421" s="23" t="s">
        <v>854</v>
      </c>
      <c r="EA421" s="56"/>
      <c r="EB421" s="57"/>
      <c r="EC421" s="57"/>
      <c r="ED421" s="23"/>
      <c r="EE421" s="57"/>
      <c r="EF421" s="57"/>
      <c r="EG421" s="57"/>
      <c r="EH421" s="23">
        <v>957</v>
      </c>
      <c r="EI421" s="23"/>
      <c r="EJ421" s="23" t="s">
        <v>921</v>
      </c>
      <c r="EK421" s="23"/>
    </row>
    <row r="422" spans="2:141" s="127" customFormat="1">
      <c r="B422" s="132" t="s">
        <v>1808</v>
      </c>
      <c r="C422" s="23" t="s">
        <v>1809</v>
      </c>
      <c r="D422" s="23" t="s">
        <v>159</v>
      </c>
      <c r="E422" s="23" t="s">
        <v>846</v>
      </c>
      <c r="F422" s="23" t="s">
        <v>847</v>
      </c>
      <c r="G422" s="23"/>
      <c r="H422" s="23" t="s">
        <v>848</v>
      </c>
      <c r="I422" s="58">
        <v>0</v>
      </c>
      <c r="J422" s="58">
        <v>0</v>
      </c>
      <c r="K422" s="58">
        <v>1</v>
      </c>
      <c r="L422" s="58">
        <v>0</v>
      </c>
      <c r="M422" s="176"/>
      <c r="N422" s="23" t="s">
        <v>849</v>
      </c>
      <c r="O422" s="23" t="s">
        <v>850</v>
      </c>
      <c r="P422" s="23" t="s">
        <v>851</v>
      </c>
      <c r="Q422" s="56">
        <v>46619</v>
      </c>
      <c r="R422" s="133">
        <v>46709</v>
      </c>
      <c r="S422" s="133">
        <v>47172</v>
      </c>
      <c r="T422" s="133" t="s">
        <v>848</v>
      </c>
      <c r="U422" s="133">
        <v>47298</v>
      </c>
      <c r="V422" s="133" t="s">
        <v>848</v>
      </c>
      <c r="W422" s="55">
        <v>0</v>
      </c>
      <c r="X422" s="55">
        <v>0</v>
      </c>
      <c r="Y422" s="55">
        <v>0</v>
      </c>
      <c r="Z422" s="55">
        <v>0.16827596184184701</v>
      </c>
      <c r="AA422" s="55">
        <v>0.33655192368369402</v>
      </c>
      <c r="AB422" s="55">
        <v>0.50482788552554103</v>
      </c>
      <c r="AC422" s="55">
        <v>0.67310384736738804</v>
      </c>
      <c r="AD422" s="59">
        <f t="shared" si="36"/>
        <v>1.6827596184184701</v>
      </c>
      <c r="AE422" s="55">
        <v>0</v>
      </c>
      <c r="AF422" s="55"/>
      <c r="AG422" s="55"/>
      <c r="AH422" s="55"/>
      <c r="AI422" s="59">
        <f t="shared" si="37"/>
        <v>1.6827596184184701</v>
      </c>
      <c r="AJ422" s="55">
        <v>0</v>
      </c>
      <c r="AK422" s="55">
        <v>0</v>
      </c>
      <c r="AL422" s="55">
        <v>0</v>
      </c>
      <c r="AM422" s="55">
        <v>0</v>
      </c>
      <c r="AN422" s="55">
        <v>0.1919306384234464</v>
      </c>
      <c r="AO422" s="55">
        <v>0.39153850238383064</v>
      </c>
      <c r="AP422" s="55">
        <v>0.59905390864726094</v>
      </c>
      <c r="AQ422" s="55">
        <v>0.81471331576027484</v>
      </c>
      <c r="AR422" s="59">
        <f t="shared" si="38"/>
        <v>1.9972363652148128</v>
      </c>
      <c r="AS422" s="55">
        <v>0</v>
      </c>
      <c r="AT422" s="55"/>
      <c r="AU422" s="55"/>
      <c r="AV422" s="55"/>
      <c r="AW422" s="59">
        <f t="shared" si="39"/>
        <v>1.9972363652148128</v>
      </c>
      <c r="AX422" s="55"/>
      <c r="AY422" s="55"/>
      <c r="AZ422" s="55"/>
      <c r="BA422" s="55"/>
      <c r="BB422" s="55"/>
      <c r="BC422" s="55"/>
      <c r="BD422" s="55"/>
      <c r="BE422" s="55"/>
      <c r="BF422" s="59">
        <f t="shared" si="40"/>
        <v>0</v>
      </c>
      <c r="BG422" s="55"/>
      <c r="BH422" s="55"/>
      <c r="BI422" s="55"/>
      <c r="BJ422" s="55"/>
      <c r="BK422" s="59">
        <f t="shared" si="41"/>
        <v>0</v>
      </c>
      <c r="BL422" s="55"/>
      <c r="BM422" s="23" t="s">
        <v>852</v>
      </c>
      <c r="BN422" s="23" t="s">
        <v>184</v>
      </c>
      <c r="BO422" s="23" t="s">
        <v>853</v>
      </c>
      <c r="BP422" s="23" t="s">
        <v>853</v>
      </c>
      <c r="BQ422" s="23" t="s">
        <v>853</v>
      </c>
      <c r="BR422" s="23"/>
      <c r="BS422" s="57"/>
      <c r="BT422" s="135" t="s">
        <v>23</v>
      </c>
      <c r="BU422" s="58">
        <v>1</v>
      </c>
      <c r="BV422" s="57">
        <v>0</v>
      </c>
      <c r="BW422" s="57">
        <v>0</v>
      </c>
      <c r="BX422" s="57">
        <v>0</v>
      </c>
      <c r="BY422" s="57">
        <v>0</v>
      </c>
      <c r="BZ422" s="57">
        <v>0</v>
      </c>
      <c r="CA422" s="57">
        <v>1</v>
      </c>
      <c r="CB422" s="67">
        <v>1</v>
      </c>
      <c r="CC422" s="134"/>
      <c r="CD422" s="134"/>
      <c r="CE422" s="57"/>
      <c r="CF422" s="57"/>
      <c r="CG422" s="57"/>
      <c r="CH422" s="57"/>
      <c r="CI422" s="57"/>
      <c r="CJ422" s="57"/>
      <c r="CK422" s="67"/>
      <c r="CL422" s="23"/>
      <c r="CM422" s="23"/>
      <c r="CN422" s="23"/>
      <c r="CO422" s="23"/>
      <c r="CP422" s="23"/>
      <c r="CQ422" s="23"/>
      <c r="CR422" s="57"/>
      <c r="CS422" s="134"/>
      <c r="CT422" s="58"/>
      <c r="CU422" s="57"/>
      <c r="CV422" s="57"/>
      <c r="CW422" s="57"/>
      <c r="CX422" s="57"/>
      <c r="CY422" s="57"/>
      <c r="CZ422" s="57"/>
      <c r="DA422" s="67"/>
      <c r="DB422" s="23"/>
      <c r="DC422" s="23"/>
      <c r="DD422" s="57"/>
      <c r="DE422" s="57"/>
      <c r="DF422" s="57"/>
      <c r="DG422" s="57"/>
      <c r="DH422" s="57"/>
      <c r="DI422" s="57"/>
      <c r="DJ422" s="67"/>
      <c r="DK422" s="23" t="s">
        <v>849</v>
      </c>
      <c r="DL422" s="55">
        <v>0</v>
      </c>
      <c r="DM422" s="55">
        <v>0</v>
      </c>
      <c r="DN422" s="55">
        <v>0</v>
      </c>
      <c r="DO422" s="59">
        <v>0</v>
      </c>
      <c r="DP422" s="23" t="s">
        <v>849</v>
      </c>
      <c r="DQ422" s="57"/>
      <c r="DR422" s="57"/>
      <c r="DS422" s="57"/>
      <c r="DT422" s="23" t="s">
        <v>854</v>
      </c>
      <c r="DU422" s="57"/>
      <c r="DV422" s="23" t="s">
        <v>858</v>
      </c>
      <c r="DW422" s="23" t="s">
        <v>854</v>
      </c>
      <c r="DX422" s="57"/>
      <c r="DY422" s="23" t="s">
        <v>849</v>
      </c>
      <c r="DZ422" s="23" t="s">
        <v>854</v>
      </c>
      <c r="EA422" s="56"/>
      <c r="EB422" s="57"/>
      <c r="EC422" s="57"/>
      <c r="ED422" s="23"/>
      <c r="EE422" s="57"/>
      <c r="EF422" s="57"/>
      <c r="EG422" s="57"/>
      <c r="EH422" s="23">
        <v>957</v>
      </c>
      <c r="EI422" s="23"/>
      <c r="EJ422" s="23" t="s">
        <v>921</v>
      </c>
      <c r="EK422" s="23"/>
    </row>
    <row r="423" spans="2:141" s="127" customFormat="1">
      <c r="B423" s="132" t="s">
        <v>1810</v>
      </c>
      <c r="C423" s="23" t="s">
        <v>1811</v>
      </c>
      <c r="D423" s="23" t="s">
        <v>159</v>
      </c>
      <c r="E423" s="23" t="s">
        <v>846</v>
      </c>
      <c r="F423" s="23" t="s">
        <v>847</v>
      </c>
      <c r="G423" s="23"/>
      <c r="H423" s="23" t="s">
        <v>848</v>
      </c>
      <c r="I423" s="58">
        <v>0</v>
      </c>
      <c r="J423" s="58">
        <v>0</v>
      </c>
      <c r="K423" s="58">
        <v>1</v>
      </c>
      <c r="L423" s="58">
        <v>0</v>
      </c>
      <c r="M423" s="176"/>
      <c r="N423" s="23" t="s">
        <v>849</v>
      </c>
      <c r="O423" s="23" t="s">
        <v>850</v>
      </c>
      <c r="P423" s="23" t="s">
        <v>851</v>
      </c>
      <c r="Q423" s="56">
        <v>46619</v>
      </c>
      <c r="R423" s="133">
        <v>46709</v>
      </c>
      <c r="S423" s="133">
        <v>47172</v>
      </c>
      <c r="T423" s="133" t="s">
        <v>848</v>
      </c>
      <c r="U423" s="133">
        <v>47298</v>
      </c>
      <c r="V423" s="133" t="s">
        <v>848</v>
      </c>
      <c r="W423" s="55">
        <v>0</v>
      </c>
      <c r="X423" s="55">
        <v>0</v>
      </c>
      <c r="Y423" s="55">
        <v>0</v>
      </c>
      <c r="Z423" s="55">
        <v>0.16827596184184701</v>
      </c>
      <c r="AA423" s="55">
        <v>0.33655192368369402</v>
      </c>
      <c r="AB423" s="55">
        <v>0.50482788552554103</v>
      </c>
      <c r="AC423" s="55">
        <v>0.67310384736738804</v>
      </c>
      <c r="AD423" s="59">
        <f t="shared" si="36"/>
        <v>1.6827596184184701</v>
      </c>
      <c r="AE423" s="55">
        <v>0</v>
      </c>
      <c r="AF423" s="55"/>
      <c r="AG423" s="55"/>
      <c r="AH423" s="55"/>
      <c r="AI423" s="59">
        <f t="shared" si="37"/>
        <v>1.6827596184184701</v>
      </c>
      <c r="AJ423" s="55">
        <v>0</v>
      </c>
      <c r="AK423" s="55">
        <v>0</v>
      </c>
      <c r="AL423" s="55">
        <v>0</v>
      </c>
      <c r="AM423" s="55">
        <v>0</v>
      </c>
      <c r="AN423" s="55">
        <v>0.1919306384234464</v>
      </c>
      <c r="AO423" s="55">
        <v>0.39153850238383064</v>
      </c>
      <c r="AP423" s="55">
        <v>0.59905390864726094</v>
      </c>
      <c r="AQ423" s="55">
        <v>0.81471331576027484</v>
      </c>
      <c r="AR423" s="59">
        <f t="shared" si="38"/>
        <v>1.9972363652148128</v>
      </c>
      <c r="AS423" s="55">
        <v>0</v>
      </c>
      <c r="AT423" s="55"/>
      <c r="AU423" s="55"/>
      <c r="AV423" s="55"/>
      <c r="AW423" s="59">
        <f t="shared" si="39"/>
        <v>1.9972363652148128</v>
      </c>
      <c r="AX423" s="55"/>
      <c r="AY423" s="55"/>
      <c r="AZ423" s="55"/>
      <c r="BA423" s="55"/>
      <c r="BB423" s="55"/>
      <c r="BC423" s="55"/>
      <c r="BD423" s="55"/>
      <c r="BE423" s="55"/>
      <c r="BF423" s="59">
        <f t="shared" si="40"/>
        <v>0</v>
      </c>
      <c r="BG423" s="55"/>
      <c r="BH423" s="55"/>
      <c r="BI423" s="55"/>
      <c r="BJ423" s="55"/>
      <c r="BK423" s="59">
        <f t="shared" si="41"/>
        <v>0</v>
      </c>
      <c r="BL423" s="55"/>
      <c r="BM423" s="23" t="s">
        <v>852</v>
      </c>
      <c r="BN423" s="23" t="s">
        <v>184</v>
      </c>
      <c r="BO423" s="23" t="s">
        <v>853</v>
      </c>
      <c r="BP423" s="23" t="s">
        <v>853</v>
      </c>
      <c r="BQ423" s="23" t="s">
        <v>853</v>
      </c>
      <c r="BR423" s="23"/>
      <c r="BS423" s="57"/>
      <c r="BT423" s="135" t="s">
        <v>23</v>
      </c>
      <c r="BU423" s="58">
        <v>1</v>
      </c>
      <c r="BV423" s="57">
        <v>0</v>
      </c>
      <c r="BW423" s="57">
        <v>0</v>
      </c>
      <c r="BX423" s="57">
        <v>0</v>
      </c>
      <c r="BY423" s="57">
        <v>0</v>
      </c>
      <c r="BZ423" s="57">
        <v>0</v>
      </c>
      <c r="CA423" s="57">
        <v>1</v>
      </c>
      <c r="CB423" s="67">
        <v>1</v>
      </c>
      <c r="CC423" s="134"/>
      <c r="CD423" s="134"/>
      <c r="CE423" s="57"/>
      <c r="CF423" s="57"/>
      <c r="CG423" s="57"/>
      <c r="CH423" s="57"/>
      <c r="CI423" s="57"/>
      <c r="CJ423" s="57"/>
      <c r="CK423" s="67"/>
      <c r="CL423" s="23"/>
      <c r="CM423" s="23"/>
      <c r="CN423" s="23"/>
      <c r="CO423" s="23"/>
      <c r="CP423" s="23"/>
      <c r="CQ423" s="23"/>
      <c r="CR423" s="57"/>
      <c r="CS423" s="134"/>
      <c r="CT423" s="58"/>
      <c r="CU423" s="57"/>
      <c r="CV423" s="57"/>
      <c r="CW423" s="57"/>
      <c r="CX423" s="57"/>
      <c r="CY423" s="57"/>
      <c r="CZ423" s="57"/>
      <c r="DA423" s="67"/>
      <c r="DB423" s="23"/>
      <c r="DC423" s="23"/>
      <c r="DD423" s="57"/>
      <c r="DE423" s="57"/>
      <c r="DF423" s="57"/>
      <c r="DG423" s="57"/>
      <c r="DH423" s="57"/>
      <c r="DI423" s="57"/>
      <c r="DJ423" s="67"/>
      <c r="DK423" s="23" t="s">
        <v>849</v>
      </c>
      <c r="DL423" s="55">
        <v>0</v>
      </c>
      <c r="DM423" s="55">
        <v>0</v>
      </c>
      <c r="DN423" s="55">
        <v>0</v>
      </c>
      <c r="DO423" s="59">
        <v>0</v>
      </c>
      <c r="DP423" s="23" t="s">
        <v>849</v>
      </c>
      <c r="DQ423" s="57"/>
      <c r="DR423" s="57"/>
      <c r="DS423" s="57"/>
      <c r="DT423" s="23" t="s">
        <v>854</v>
      </c>
      <c r="DU423" s="57"/>
      <c r="DV423" s="23" t="s">
        <v>858</v>
      </c>
      <c r="DW423" s="23" t="s">
        <v>854</v>
      </c>
      <c r="DX423" s="57"/>
      <c r="DY423" s="23" t="s">
        <v>849</v>
      </c>
      <c r="DZ423" s="23" t="s">
        <v>854</v>
      </c>
      <c r="EA423" s="56"/>
      <c r="EB423" s="57"/>
      <c r="EC423" s="57"/>
      <c r="ED423" s="23"/>
      <c r="EE423" s="57"/>
      <c r="EF423" s="57"/>
      <c r="EG423" s="57"/>
      <c r="EH423" s="23">
        <v>957</v>
      </c>
      <c r="EI423" s="23"/>
      <c r="EJ423" s="23" t="s">
        <v>921</v>
      </c>
      <c r="EK423" s="23"/>
    </row>
    <row r="424" spans="2:141" s="127" customFormat="1">
      <c r="B424" s="132" t="s">
        <v>1812</v>
      </c>
      <c r="C424" s="23" t="s">
        <v>1813</v>
      </c>
      <c r="D424" s="23" t="s">
        <v>159</v>
      </c>
      <c r="E424" s="23" t="s">
        <v>846</v>
      </c>
      <c r="F424" s="23" t="s">
        <v>847</v>
      </c>
      <c r="G424" s="23" t="s">
        <v>1332</v>
      </c>
      <c r="H424" s="23" t="s">
        <v>848</v>
      </c>
      <c r="I424" s="58">
        <v>0</v>
      </c>
      <c r="J424" s="58">
        <v>0</v>
      </c>
      <c r="K424" s="58">
        <v>1</v>
      </c>
      <c r="L424" s="58">
        <v>0</v>
      </c>
      <c r="M424" s="176"/>
      <c r="N424" s="23" t="s">
        <v>849</v>
      </c>
      <c r="O424" s="23" t="s">
        <v>850</v>
      </c>
      <c r="P424" s="23" t="s">
        <v>851</v>
      </c>
      <c r="Q424" s="56">
        <v>46619</v>
      </c>
      <c r="R424" s="133">
        <v>46709</v>
      </c>
      <c r="S424" s="133">
        <v>47172</v>
      </c>
      <c r="T424" s="133" t="s">
        <v>848</v>
      </c>
      <c r="U424" s="133">
        <v>47298</v>
      </c>
      <c r="V424" s="133" t="s">
        <v>848</v>
      </c>
      <c r="W424" s="55">
        <v>0</v>
      </c>
      <c r="X424" s="55">
        <v>1.2793153871636176</v>
      </c>
      <c r="Y424" s="55">
        <v>0.20903846189702355</v>
      </c>
      <c r="Z424" s="55">
        <v>0</v>
      </c>
      <c r="AA424" s="55">
        <v>0</v>
      </c>
      <c r="AB424" s="55">
        <v>0</v>
      </c>
      <c r="AC424" s="55">
        <v>0</v>
      </c>
      <c r="AD424" s="59">
        <f t="shared" si="36"/>
        <v>1.4883538490606412</v>
      </c>
      <c r="AE424" s="55">
        <v>0</v>
      </c>
      <c r="AF424" s="55"/>
      <c r="AG424" s="55"/>
      <c r="AH424" s="55"/>
      <c r="AI424" s="59">
        <f t="shared" si="37"/>
        <v>1.4883538490606412</v>
      </c>
      <c r="AJ424" s="55">
        <v>0</v>
      </c>
      <c r="AK424" s="55">
        <v>0</v>
      </c>
      <c r="AL424" s="55">
        <v>1.4024891374476809</v>
      </c>
      <c r="AM424" s="55">
        <v>0.23374818950996334</v>
      </c>
      <c r="AN424" s="55">
        <v>0</v>
      </c>
      <c r="AO424" s="55">
        <v>0</v>
      </c>
      <c r="AP424" s="55">
        <v>0</v>
      </c>
      <c r="AQ424" s="55">
        <v>0</v>
      </c>
      <c r="AR424" s="59">
        <f t="shared" si="38"/>
        <v>1.6362373269576442</v>
      </c>
      <c r="AS424" s="55">
        <v>0</v>
      </c>
      <c r="AT424" s="55"/>
      <c r="AU424" s="55"/>
      <c r="AV424" s="55"/>
      <c r="AW424" s="59">
        <f t="shared" si="39"/>
        <v>1.6362373269576442</v>
      </c>
      <c r="AX424" s="55"/>
      <c r="AY424" s="55"/>
      <c r="AZ424" s="55"/>
      <c r="BA424" s="55"/>
      <c r="BB424" s="55"/>
      <c r="BC424" s="55"/>
      <c r="BD424" s="55"/>
      <c r="BE424" s="55"/>
      <c r="BF424" s="59">
        <f t="shared" si="40"/>
        <v>0</v>
      </c>
      <c r="BG424" s="55"/>
      <c r="BH424" s="55"/>
      <c r="BI424" s="55"/>
      <c r="BJ424" s="55"/>
      <c r="BK424" s="59">
        <f t="shared" si="41"/>
        <v>0</v>
      </c>
      <c r="BL424" s="55"/>
      <c r="BM424" s="23" t="s">
        <v>852</v>
      </c>
      <c r="BN424" s="23" t="s">
        <v>184</v>
      </c>
      <c r="BO424" s="23" t="s">
        <v>853</v>
      </c>
      <c r="BP424" s="23" t="s">
        <v>853</v>
      </c>
      <c r="BQ424" s="23" t="s">
        <v>853</v>
      </c>
      <c r="BR424" s="23"/>
      <c r="BS424" s="57"/>
      <c r="BT424" s="135" t="s">
        <v>23</v>
      </c>
      <c r="BU424" s="58">
        <v>1</v>
      </c>
      <c r="BV424" s="57">
        <v>0</v>
      </c>
      <c r="BW424" s="57">
        <v>1</v>
      </c>
      <c r="BX424" s="57">
        <v>0</v>
      </c>
      <c r="BY424" s="57">
        <v>0</v>
      </c>
      <c r="BZ424" s="57">
        <v>0</v>
      </c>
      <c r="CA424" s="57">
        <v>0</v>
      </c>
      <c r="CB424" s="67">
        <v>1</v>
      </c>
      <c r="CC424" s="134"/>
      <c r="CD424" s="134"/>
      <c r="CE424" s="57"/>
      <c r="CF424" s="57"/>
      <c r="CG424" s="57"/>
      <c r="CH424" s="57"/>
      <c r="CI424" s="57"/>
      <c r="CJ424" s="57"/>
      <c r="CK424" s="67"/>
      <c r="CL424" s="23"/>
      <c r="CM424" s="23"/>
      <c r="CN424" s="23"/>
      <c r="CO424" s="23"/>
      <c r="CP424" s="23"/>
      <c r="CQ424" s="23"/>
      <c r="CR424" s="57"/>
      <c r="CS424" s="134"/>
      <c r="CT424" s="58"/>
      <c r="CU424" s="57"/>
      <c r="CV424" s="57"/>
      <c r="CW424" s="57"/>
      <c r="CX424" s="57"/>
      <c r="CY424" s="57"/>
      <c r="CZ424" s="57"/>
      <c r="DA424" s="67"/>
      <c r="DB424" s="23"/>
      <c r="DC424" s="23"/>
      <c r="DD424" s="57"/>
      <c r="DE424" s="57"/>
      <c r="DF424" s="57"/>
      <c r="DG424" s="57"/>
      <c r="DH424" s="57"/>
      <c r="DI424" s="57"/>
      <c r="DJ424" s="67"/>
      <c r="DK424" s="23" t="s">
        <v>849</v>
      </c>
      <c r="DL424" s="55">
        <v>0</v>
      </c>
      <c r="DM424" s="55">
        <v>0</v>
      </c>
      <c r="DN424" s="55">
        <v>0</v>
      </c>
      <c r="DO424" s="59">
        <v>0</v>
      </c>
      <c r="DP424" s="23" t="s">
        <v>849</v>
      </c>
      <c r="DQ424" s="57"/>
      <c r="DR424" s="57"/>
      <c r="DS424" s="57"/>
      <c r="DT424" s="23" t="s">
        <v>854</v>
      </c>
      <c r="DU424" s="57"/>
      <c r="DV424" s="23" t="s">
        <v>858</v>
      </c>
      <c r="DW424" s="23" t="s">
        <v>854</v>
      </c>
      <c r="DX424" s="57"/>
      <c r="DY424" s="23" t="s">
        <v>849</v>
      </c>
      <c r="DZ424" s="23" t="s">
        <v>854</v>
      </c>
      <c r="EA424" s="56"/>
      <c r="EB424" s="57"/>
      <c r="EC424" s="57"/>
      <c r="ED424" s="23"/>
      <c r="EE424" s="57"/>
      <c r="EF424" s="57"/>
      <c r="EG424" s="57"/>
      <c r="EH424" s="23">
        <v>957</v>
      </c>
      <c r="EI424" s="23"/>
      <c r="EJ424" s="23" t="s">
        <v>921</v>
      </c>
      <c r="EK424" s="23"/>
    </row>
    <row r="425" spans="2:141" s="127" customFormat="1">
      <c r="B425" s="132" t="s">
        <v>1814</v>
      </c>
      <c r="C425" s="23" t="s">
        <v>1815</v>
      </c>
      <c r="D425" s="23" t="s">
        <v>159</v>
      </c>
      <c r="E425" s="23" t="s">
        <v>846</v>
      </c>
      <c r="F425" s="23" t="s">
        <v>847</v>
      </c>
      <c r="G425" s="23"/>
      <c r="H425" s="23" t="s">
        <v>848</v>
      </c>
      <c r="I425" s="58">
        <v>0</v>
      </c>
      <c r="J425" s="58">
        <v>0</v>
      </c>
      <c r="K425" s="58">
        <v>1</v>
      </c>
      <c r="L425" s="58">
        <v>0</v>
      </c>
      <c r="M425" s="176"/>
      <c r="N425" s="23" t="s">
        <v>849</v>
      </c>
      <c r="O425" s="23" t="s">
        <v>850</v>
      </c>
      <c r="P425" s="23" t="s">
        <v>851</v>
      </c>
      <c r="Q425" s="56">
        <v>46619</v>
      </c>
      <c r="R425" s="133">
        <v>46709</v>
      </c>
      <c r="S425" s="133">
        <v>47172</v>
      </c>
      <c r="T425" s="133" t="s">
        <v>848</v>
      </c>
      <c r="U425" s="133">
        <v>47298</v>
      </c>
      <c r="V425" s="133" t="s">
        <v>848</v>
      </c>
      <c r="W425" s="55">
        <v>0</v>
      </c>
      <c r="X425" s="55">
        <v>0</v>
      </c>
      <c r="Y425" s="55">
        <v>0</v>
      </c>
      <c r="Z425" s="55">
        <v>0.16938407244145792</v>
      </c>
      <c r="AA425" s="55">
        <v>0.33876814488291584</v>
      </c>
      <c r="AB425" s="55">
        <v>0.50815221732437377</v>
      </c>
      <c r="AC425" s="55">
        <v>0.67753628976583169</v>
      </c>
      <c r="AD425" s="59">
        <f t="shared" si="36"/>
        <v>1.6938407244145792</v>
      </c>
      <c r="AE425" s="55">
        <v>0</v>
      </c>
      <c r="AF425" s="55"/>
      <c r="AG425" s="55"/>
      <c r="AH425" s="55"/>
      <c r="AI425" s="59">
        <f t="shared" si="37"/>
        <v>1.6938407244145792</v>
      </c>
      <c r="AJ425" s="55">
        <v>0</v>
      </c>
      <c r="AK425" s="55">
        <v>0</v>
      </c>
      <c r="AL425" s="55">
        <v>0</v>
      </c>
      <c r="AM425" s="55">
        <v>0</v>
      </c>
      <c r="AN425" s="55">
        <v>0.19319451695071338</v>
      </c>
      <c r="AO425" s="55">
        <v>0.39411681457945535</v>
      </c>
      <c r="AP425" s="55">
        <v>0.6029987263065667</v>
      </c>
      <c r="AQ425" s="55">
        <v>0.82007826777693071</v>
      </c>
      <c r="AR425" s="59">
        <f t="shared" si="38"/>
        <v>2.0103883256136665</v>
      </c>
      <c r="AS425" s="55">
        <v>0</v>
      </c>
      <c r="AT425" s="55"/>
      <c r="AU425" s="55"/>
      <c r="AV425" s="55"/>
      <c r="AW425" s="59">
        <f t="shared" si="39"/>
        <v>2.0103883256136665</v>
      </c>
      <c r="AX425" s="55"/>
      <c r="AY425" s="55"/>
      <c r="AZ425" s="55"/>
      <c r="BA425" s="55"/>
      <c r="BB425" s="55"/>
      <c r="BC425" s="55"/>
      <c r="BD425" s="55"/>
      <c r="BE425" s="55"/>
      <c r="BF425" s="59">
        <f t="shared" si="40"/>
        <v>0</v>
      </c>
      <c r="BG425" s="55"/>
      <c r="BH425" s="55"/>
      <c r="BI425" s="55"/>
      <c r="BJ425" s="55"/>
      <c r="BK425" s="59">
        <f t="shared" si="41"/>
        <v>0</v>
      </c>
      <c r="BL425" s="55"/>
      <c r="BM425" s="23" t="s">
        <v>852</v>
      </c>
      <c r="BN425" s="23" t="s">
        <v>184</v>
      </c>
      <c r="BO425" s="23" t="s">
        <v>853</v>
      </c>
      <c r="BP425" s="23" t="s">
        <v>853</v>
      </c>
      <c r="BQ425" s="23" t="s">
        <v>853</v>
      </c>
      <c r="BR425" s="23"/>
      <c r="BS425" s="57"/>
      <c r="BT425" s="135" t="s">
        <v>23</v>
      </c>
      <c r="BU425" s="58">
        <v>1</v>
      </c>
      <c r="BV425" s="57">
        <v>0</v>
      </c>
      <c r="BW425" s="57">
        <v>0</v>
      </c>
      <c r="BX425" s="57">
        <v>0</v>
      </c>
      <c r="BY425" s="57">
        <v>0</v>
      </c>
      <c r="BZ425" s="57">
        <v>0</v>
      </c>
      <c r="CA425" s="57">
        <v>1</v>
      </c>
      <c r="CB425" s="67">
        <v>1</v>
      </c>
      <c r="CC425" s="134"/>
      <c r="CD425" s="134"/>
      <c r="CE425" s="57"/>
      <c r="CF425" s="57"/>
      <c r="CG425" s="57"/>
      <c r="CH425" s="57"/>
      <c r="CI425" s="57"/>
      <c r="CJ425" s="57"/>
      <c r="CK425" s="67"/>
      <c r="CL425" s="23"/>
      <c r="CM425" s="23"/>
      <c r="CN425" s="23"/>
      <c r="CO425" s="23"/>
      <c r="CP425" s="23"/>
      <c r="CQ425" s="23"/>
      <c r="CR425" s="57"/>
      <c r="CS425" s="134"/>
      <c r="CT425" s="58"/>
      <c r="CU425" s="57"/>
      <c r="CV425" s="57"/>
      <c r="CW425" s="57"/>
      <c r="CX425" s="57"/>
      <c r="CY425" s="57"/>
      <c r="CZ425" s="57"/>
      <c r="DA425" s="67"/>
      <c r="DB425" s="23"/>
      <c r="DC425" s="23"/>
      <c r="DD425" s="57"/>
      <c r="DE425" s="57"/>
      <c r="DF425" s="57"/>
      <c r="DG425" s="57"/>
      <c r="DH425" s="57"/>
      <c r="DI425" s="57"/>
      <c r="DJ425" s="67"/>
      <c r="DK425" s="23" t="s">
        <v>849</v>
      </c>
      <c r="DL425" s="55">
        <v>0</v>
      </c>
      <c r="DM425" s="55">
        <v>0</v>
      </c>
      <c r="DN425" s="55">
        <v>0</v>
      </c>
      <c r="DO425" s="59">
        <v>0</v>
      </c>
      <c r="DP425" s="23" t="s">
        <v>849</v>
      </c>
      <c r="DQ425" s="57"/>
      <c r="DR425" s="57"/>
      <c r="DS425" s="57"/>
      <c r="DT425" s="23" t="s">
        <v>854</v>
      </c>
      <c r="DU425" s="57"/>
      <c r="DV425" s="23" t="s">
        <v>858</v>
      </c>
      <c r="DW425" s="23" t="s">
        <v>854</v>
      </c>
      <c r="DX425" s="57"/>
      <c r="DY425" s="23" t="s">
        <v>849</v>
      </c>
      <c r="DZ425" s="23" t="s">
        <v>854</v>
      </c>
      <c r="EA425" s="56"/>
      <c r="EB425" s="57"/>
      <c r="EC425" s="57"/>
      <c r="ED425" s="23"/>
      <c r="EE425" s="57"/>
      <c r="EF425" s="57"/>
      <c r="EG425" s="57"/>
      <c r="EH425" s="23">
        <v>957</v>
      </c>
      <c r="EI425" s="23"/>
      <c r="EJ425" s="23" t="s">
        <v>921</v>
      </c>
      <c r="EK425" s="23"/>
    </row>
    <row r="426" spans="2:141" s="127" customFormat="1">
      <c r="B426" s="132" t="s">
        <v>1816</v>
      </c>
      <c r="C426" s="23" t="s">
        <v>1817</v>
      </c>
      <c r="D426" s="23" t="s">
        <v>159</v>
      </c>
      <c r="E426" s="23" t="s">
        <v>846</v>
      </c>
      <c r="F426" s="23" t="s">
        <v>847</v>
      </c>
      <c r="G426" s="23"/>
      <c r="H426" s="23" t="s">
        <v>848</v>
      </c>
      <c r="I426" s="58">
        <v>0</v>
      </c>
      <c r="J426" s="58">
        <v>0</v>
      </c>
      <c r="K426" s="58">
        <v>1</v>
      </c>
      <c r="L426" s="58">
        <v>0</v>
      </c>
      <c r="M426" s="176"/>
      <c r="N426" s="23" t="s">
        <v>849</v>
      </c>
      <c r="O426" s="23" t="s">
        <v>850</v>
      </c>
      <c r="P426" s="23" t="s">
        <v>851</v>
      </c>
      <c r="Q426" s="56">
        <v>46496</v>
      </c>
      <c r="R426" s="133">
        <v>46552</v>
      </c>
      <c r="S426" s="133">
        <v>47022</v>
      </c>
      <c r="T426" s="133" t="s">
        <v>848</v>
      </c>
      <c r="U426" s="133">
        <v>47115</v>
      </c>
      <c r="V426" s="133" t="s">
        <v>848</v>
      </c>
      <c r="W426" s="55">
        <v>0.60762695271102862</v>
      </c>
      <c r="X426" s="55">
        <v>1.3735890996940807</v>
      </c>
      <c r="Y426" s="55">
        <v>0.8079935880553416</v>
      </c>
      <c r="Z426" s="55">
        <v>0</v>
      </c>
      <c r="AA426" s="55">
        <v>0</v>
      </c>
      <c r="AB426" s="55">
        <v>0</v>
      </c>
      <c r="AC426" s="55">
        <v>0</v>
      </c>
      <c r="AD426" s="59">
        <f t="shared" si="36"/>
        <v>2.1815826877494224</v>
      </c>
      <c r="AE426" s="55">
        <v>0</v>
      </c>
      <c r="AF426" s="55"/>
      <c r="AG426" s="55"/>
      <c r="AH426" s="55"/>
      <c r="AI426" s="59">
        <f t="shared" si="37"/>
        <v>2.7892096404604509</v>
      </c>
      <c r="AJ426" s="55">
        <v>0</v>
      </c>
      <c r="AK426" s="55">
        <v>0.66612987645450927</v>
      </c>
      <c r="AL426" s="55">
        <v>1.5058396162252254</v>
      </c>
      <c r="AM426" s="55">
        <v>0.90350376973513535</v>
      </c>
      <c r="AN426" s="55">
        <v>0</v>
      </c>
      <c r="AO426" s="55">
        <v>0</v>
      </c>
      <c r="AP426" s="55">
        <v>0</v>
      </c>
      <c r="AQ426" s="55">
        <v>0</v>
      </c>
      <c r="AR426" s="59">
        <f t="shared" si="38"/>
        <v>2.4093433859603608</v>
      </c>
      <c r="AS426" s="55">
        <v>0</v>
      </c>
      <c r="AT426" s="55"/>
      <c r="AU426" s="55"/>
      <c r="AV426" s="55"/>
      <c r="AW426" s="59">
        <f t="shared" si="39"/>
        <v>3.07547326241487</v>
      </c>
      <c r="AX426" s="55"/>
      <c r="AY426" s="55"/>
      <c r="AZ426" s="55"/>
      <c r="BA426" s="55"/>
      <c r="BB426" s="55"/>
      <c r="BC426" s="55"/>
      <c r="BD426" s="55"/>
      <c r="BE426" s="55"/>
      <c r="BF426" s="59">
        <f t="shared" si="40"/>
        <v>0</v>
      </c>
      <c r="BG426" s="55"/>
      <c r="BH426" s="55"/>
      <c r="BI426" s="55"/>
      <c r="BJ426" s="55"/>
      <c r="BK426" s="59">
        <f t="shared" si="41"/>
        <v>0</v>
      </c>
      <c r="BL426" s="55"/>
      <c r="BM426" s="23" t="s">
        <v>852</v>
      </c>
      <c r="BN426" s="23" t="s">
        <v>184</v>
      </c>
      <c r="BO426" s="23" t="s">
        <v>853</v>
      </c>
      <c r="BP426" s="23" t="s">
        <v>853</v>
      </c>
      <c r="BQ426" s="23" t="s">
        <v>853</v>
      </c>
      <c r="BR426" s="23"/>
      <c r="BS426" s="57"/>
      <c r="BT426" s="135" t="s">
        <v>23</v>
      </c>
      <c r="BU426" s="58">
        <v>1</v>
      </c>
      <c r="BV426" s="57">
        <v>0</v>
      </c>
      <c r="BW426" s="57">
        <v>1</v>
      </c>
      <c r="BX426" s="57">
        <v>0</v>
      </c>
      <c r="BY426" s="57">
        <v>0</v>
      </c>
      <c r="BZ426" s="57">
        <v>0</v>
      </c>
      <c r="CA426" s="57">
        <v>0</v>
      </c>
      <c r="CB426" s="67">
        <v>1</v>
      </c>
      <c r="CC426" s="134"/>
      <c r="CD426" s="134"/>
      <c r="CE426" s="57"/>
      <c r="CF426" s="57"/>
      <c r="CG426" s="57"/>
      <c r="CH426" s="57"/>
      <c r="CI426" s="57"/>
      <c r="CJ426" s="57"/>
      <c r="CK426" s="67"/>
      <c r="CL426" s="23"/>
      <c r="CM426" s="23"/>
      <c r="CN426" s="23"/>
      <c r="CO426" s="23"/>
      <c r="CP426" s="23"/>
      <c r="CQ426" s="23"/>
      <c r="CR426" s="57"/>
      <c r="CS426" s="134"/>
      <c r="CT426" s="58"/>
      <c r="CU426" s="57"/>
      <c r="CV426" s="57"/>
      <c r="CW426" s="57"/>
      <c r="CX426" s="57"/>
      <c r="CY426" s="57"/>
      <c r="CZ426" s="57"/>
      <c r="DA426" s="67"/>
      <c r="DB426" s="23"/>
      <c r="DC426" s="23"/>
      <c r="DD426" s="57"/>
      <c r="DE426" s="57"/>
      <c r="DF426" s="57"/>
      <c r="DG426" s="57"/>
      <c r="DH426" s="57"/>
      <c r="DI426" s="57"/>
      <c r="DJ426" s="67"/>
      <c r="DK426" s="23" t="s">
        <v>849</v>
      </c>
      <c r="DL426" s="55">
        <v>0</v>
      </c>
      <c r="DM426" s="55">
        <v>0.60762695271102862</v>
      </c>
      <c r="DN426" s="55">
        <v>2.1815826877494224</v>
      </c>
      <c r="DO426" s="59">
        <v>2.7892096404604509</v>
      </c>
      <c r="DP426" s="23" t="s">
        <v>849</v>
      </c>
      <c r="DQ426" s="57"/>
      <c r="DR426" s="57"/>
      <c r="DS426" s="57"/>
      <c r="DT426" s="23" t="s">
        <v>854</v>
      </c>
      <c r="DU426" s="57"/>
      <c r="DV426" s="23" t="s">
        <v>858</v>
      </c>
      <c r="DW426" s="23" t="s">
        <v>854</v>
      </c>
      <c r="DX426" s="57"/>
      <c r="DY426" s="23" t="s">
        <v>849</v>
      </c>
      <c r="DZ426" s="23" t="s">
        <v>854</v>
      </c>
      <c r="EA426" s="56"/>
      <c r="EB426" s="57"/>
      <c r="EC426" s="57"/>
      <c r="ED426" s="23"/>
      <c r="EE426" s="57"/>
      <c r="EF426" s="57"/>
      <c r="EG426" s="57"/>
      <c r="EH426" s="23">
        <v>957</v>
      </c>
      <c r="EI426" s="23"/>
      <c r="EJ426" s="23" t="s">
        <v>921</v>
      </c>
      <c r="EK426" s="23"/>
    </row>
    <row r="427" spans="2:141" s="127" customFormat="1">
      <c r="B427" s="132" t="s">
        <v>1818</v>
      </c>
      <c r="C427" s="23" t="s">
        <v>1819</v>
      </c>
      <c r="D427" s="23" t="s">
        <v>159</v>
      </c>
      <c r="E427" s="23" t="s">
        <v>846</v>
      </c>
      <c r="F427" s="23" t="s">
        <v>847</v>
      </c>
      <c r="G427" s="23"/>
      <c r="H427" s="23" t="s">
        <v>848</v>
      </c>
      <c r="I427" s="58">
        <v>0</v>
      </c>
      <c r="J427" s="58">
        <v>0</v>
      </c>
      <c r="K427" s="58">
        <v>1</v>
      </c>
      <c r="L427" s="58">
        <v>0</v>
      </c>
      <c r="M427" s="176"/>
      <c r="N427" s="23" t="s">
        <v>849</v>
      </c>
      <c r="O427" s="23" t="s">
        <v>850</v>
      </c>
      <c r="P427" s="23" t="s">
        <v>851</v>
      </c>
      <c r="Q427" s="56">
        <v>46619</v>
      </c>
      <c r="R427" s="133">
        <v>46709</v>
      </c>
      <c r="S427" s="133">
        <v>47172</v>
      </c>
      <c r="T427" s="133" t="s">
        <v>848</v>
      </c>
      <c r="U427" s="133">
        <v>47298</v>
      </c>
      <c r="V427" s="133" t="s">
        <v>848</v>
      </c>
      <c r="W427" s="55">
        <v>0</v>
      </c>
      <c r="X427" s="55">
        <v>0</v>
      </c>
      <c r="Y427" s="55">
        <v>1.0520749839863386</v>
      </c>
      <c r="Z427" s="55">
        <v>0.61886763755229868</v>
      </c>
      <c r="AA427" s="55">
        <v>0</v>
      </c>
      <c r="AB427" s="55">
        <v>0</v>
      </c>
      <c r="AC427" s="55">
        <v>0</v>
      </c>
      <c r="AD427" s="59">
        <f t="shared" si="36"/>
        <v>1.6709426215386372</v>
      </c>
      <c r="AE427" s="55">
        <v>0</v>
      </c>
      <c r="AF427" s="55"/>
      <c r="AG427" s="55"/>
      <c r="AH427" s="55"/>
      <c r="AI427" s="59">
        <f t="shared" si="37"/>
        <v>1.6709426215386372</v>
      </c>
      <c r="AJ427" s="55">
        <v>0</v>
      </c>
      <c r="AK427" s="55">
        <v>0</v>
      </c>
      <c r="AL427" s="55">
        <v>0</v>
      </c>
      <c r="AM427" s="55">
        <v>1.1764371996607765</v>
      </c>
      <c r="AN427" s="55">
        <v>0.70586231969755109</v>
      </c>
      <c r="AO427" s="55">
        <v>0</v>
      </c>
      <c r="AP427" s="55">
        <v>0</v>
      </c>
      <c r="AQ427" s="55">
        <v>0</v>
      </c>
      <c r="AR427" s="59">
        <f t="shared" si="38"/>
        <v>1.8822995193583276</v>
      </c>
      <c r="AS427" s="55">
        <v>0</v>
      </c>
      <c r="AT427" s="55"/>
      <c r="AU427" s="55"/>
      <c r="AV427" s="55"/>
      <c r="AW427" s="59">
        <f t="shared" si="39"/>
        <v>1.8822995193583276</v>
      </c>
      <c r="AX427" s="55"/>
      <c r="AY427" s="55"/>
      <c r="AZ427" s="55"/>
      <c r="BA427" s="55"/>
      <c r="BB427" s="55"/>
      <c r="BC427" s="55"/>
      <c r="BD427" s="55"/>
      <c r="BE427" s="55"/>
      <c r="BF427" s="59">
        <f t="shared" si="40"/>
        <v>0</v>
      </c>
      <c r="BG427" s="55"/>
      <c r="BH427" s="55"/>
      <c r="BI427" s="55"/>
      <c r="BJ427" s="55"/>
      <c r="BK427" s="59">
        <f t="shared" si="41"/>
        <v>0</v>
      </c>
      <c r="BL427" s="55"/>
      <c r="BM427" s="23" t="s">
        <v>852</v>
      </c>
      <c r="BN427" s="23" t="s">
        <v>184</v>
      </c>
      <c r="BO427" s="23" t="s">
        <v>853</v>
      </c>
      <c r="BP427" s="23" t="s">
        <v>853</v>
      </c>
      <c r="BQ427" s="23" t="s">
        <v>853</v>
      </c>
      <c r="BR427" s="23"/>
      <c r="BS427" s="57"/>
      <c r="BT427" s="135" t="s">
        <v>23</v>
      </c>
      <c r="BU427" s="58">
        <v>1</v>
      </c>
      <c r="BV427" s="57">
        <v>0</v>
      </c>
      <c r="BW427" s="57">
        <v>1</v>
      </c>
      <c r="BX427" s="57">
        <v>0</v>
      </c>
      <c r="BY427" s="57">
        <v>0</v>
      </c>
      <c r="BZ427" s="57">
        <v>0</v>
      </c>
      <c r="CA427" s="57">
        <v>0</v>
      </c>
      <c r="CB427" s="67">
        <v>1</v>
      </c>
      <c r="CC427" s="134"/>
      <c r="CD427" s="134"/>
      <c r="CE427" s="57"/>
      <c r="CF427" s="57"/>
      <c r="CG427" s="57"/>
      <c r="CH427" s="57"/>
      <c r="CI427" s="57"/>
      <c r="CJ427" s="57"/>
      <c r="CK427" s="67"/>
      <c r="CL427" s="23"/>
      <c r="CM427" s="23"/>
      <c r="CN427" s="23"/>
      <c r="CO427" s="23"/>
      <c r="CP427" s="23"/>
      <c r="CQ427" s="23"/>
      <c r="CR427" s="57"/>
      <c r="CS427" s="134"/>
      <c r="CT427" s="58"/>
      <c r="CU427" s="57"/>
      <c r="CV427" s="57"/>
      <c r="CW427" s="57"/>
      <c r="CX427" s="57"/>
      <c r="CY427" s="57"/>
      <c r="CZ427" s="57"/>
      <c r="DA427" s="67"/>
      <c r="DB427" s="23"/>
      <c r="DC427" s="23"/>
      <c r="DD427" s="57"/>
      <c r="DE427" s="57"/>
      <c r="DF427" s="57"/>
      <c r="DG427" s="57"/>
      <c r="DH427" s="57"/>
      <c r="DI427" s="57"/>
      <c r="DJ427" s="67"/>
      <c r="DK427" s="23" t="s">
        <v>849</v>
      </c>
      <c r="DL427" s="55">
        <v>0</v>
      </c>
      <c r="DM427" s="55">
        <v>0</v>
      </c>
      <c r="DN427" s="55">
        <v>0</v>
      </c>
      <c r="DO427" s="59">
        <v>0</v>
      </c>
      <c r="DP427" s="23" t="s">
        <v>849</v>
      </c>
      <c r="DQ427" s="57"/>
      <c r="DR427" s="57"/>
      <c r="DS427" s="57"/>
      <c r="DT427" s="23" t="s">
        <v>854</v>
      </c>
      <c r="DU427" s="57"/>
      <c r="DV427" s="23" t="s">
        <v>858</v>
      </c>
      <c r="DW427" s="23" t="s">
        <v>854</v>
      </c>
      <c r="DX427" s="57"/>
      <c r="DY427" s="23" t="s">
        <v>849</v>
      </c>
      <c r="DZ427" s="23" t="s">
        <v>854</v>
      </c>
      <c r="EA427" s="56"/>
      <c r="EB427" s="57"/>
      <c r="EC427" s="57"/>
      <c r="ED427" s="23"/>
      <c r="EE427" s="57"/>
      <c r="EF427" s="57"/>
      <c r="EG427" s="57"/>
      <c r="EH427" s="23">
        <v>957</v>
      </c>
      <c r="EI427" s="23"/>
      <c r="EJ427" s="23" t="s">
        <v>921</v>
      </c>
      <c r="EK427" s="23"/>
    </row>
    <row r="428" spans="2:141" s="127" customFormat="1">
      <c r="B428" s="132" t="s">
        <v>1820</v>
      </c>
      <c r="C428" s="23" t="s">
        <v>1821</v>
      </c>
      <c r="D428" s="23" t="s">
        <v>159</v>
      </c>
      <c r="E428" s="23" t="s">
        <v>846</v>
      </c>
      <c r="F428" s="23" t="s">
        <v>847</v>
      </c>
      <c r="G428" s="23"/>
      <c r="H428" s="23" t="s">
        <v>848</v>
      </c>
      <c r="I428" s="58">
        <v>0</v>
      </c>
      <c r="J428" s="58">
        <v>0</v>
      </c>
      <c r="K428" s="58">
        <v>1</v>
      </c>
      <c r="L428" s="58">
        <v>0</v>
      </c>
      <c r="M428" s="176"/>
      <c r="N428" s="23" t="s">
        <v>849</v>
      </c>
      <c r="O428" s="23" t="s">
        <v>850</v>
      </c>
      <c r="P428" s="23" t="s">
        <v>851</v>
      </c>
      <c r="Q428" s="56">
        <v>46619</v>
      </c>
      <c r="R428" s="133">
        <v>46709</v>
      </c>
      <c r="S428" s="133">
        <v>47172</v>
      </c>
      <c r="T428" s="133" t="s">
        <v>848</v>
      </c>
      <c r="U428" s="133">
        <v>47298</v>
      </c>
      <c r="V428" s="133" t="s">
        <v>848</v>
      </c>
      <c r="W428" s="55">
        <v>0</v>
      </c>
      <c r="X428" s="55">
        <v>0</v>
      </c>
      <c r="Y428" s="55">
        <v>0</v>
      </c>
      <c r="Z428" s="55">
        <v>0.16910412184890675</v>
      </c>
      <c r="AA428" s="55">
        <v>0.33820824369781349</v>
      </c>
      <c r="AB428" s="55">
        <v>0.50731236554672021</v>
      </c>
      <c r="AC428" s="55">
        <v>0.67641648739562699</v>
      </c>
      <c r="AD428" s="59">
        <f t="shared" si="36"/>
        <v>1.6910412184890675</v>
      </c>
      <c r="AE428" s="55">
        <v>0</v>
      </c>
      <c r="AF428" s="55"/>
      <c r="AG428" s="55"/>
      <c r="AH428" s="55"/>
      <c r="AI428" s="59">
        <f t="shared" si="37"/>
        <v>1.6910412184890675</v>
      </c>
      <c r="AJ428" s="55">
        <v>0</v>
      </c>
      <c r="AK428" s="55">
        <v>0</v>
      </c>
      <c r="AL428" s="55">
        <v>0</v>
      </c>
      <c r="AM428" s="55">
        <v>0</v>
      </c>
      <c r="AN428" s="55">
        <v>0.19287521349603537</v>
      </c>
      <c r="AO428" s="55">
        <v>0.39346543553191216</v>
      </c>
      <c r="AP428" s="55">
        <v>0.60200211636382561</v>
      </c>
      <c r="AQ428" s="55">
        <v>0.81872287825480283</v>
      </c>
      <c r="AR428" s="59">
        <f t="shared" si="38"/>
        <v>2.0070656436465759</v>
      </c>
      <c r="AS428" s="55">
        <v>0</v>
      </c>
      <c r="AT428" s="55"/>
      <c r="AU428" s="55"/>
      <c r="AV428" s="55"/>
      <c r="AW428" s="59">
        <f t="shared" si="39"/>
        <v>2.0070656436465759</v>
      </c>
      <c r="AX428" s="55"/>
      <c r="AY428" s="55"/>
      <c r="AZ428" s="55"/>
      <c r="BA428" s="55"/>
      <c r="BB428" s="55"/>
      <c r="BC428" s="55"/>
      <c r="BD428" s="55"/>
      <c r="BE428" s="55"/>
      <c r="BF428" s="59">
        <f t="shared" si="40"/>
        <v>0</v>
      </c>
      <c r="BG428" s="55"/>
      <c r="BH428" s="55"/>
      <c r="BI428" s="55"/>
      <c r="BJ428" s="55"/>
      <c r="BK428" s="59">
        <f t="shared" si="41"/>
        <v>0</v>
      </c>
      <c r="BL428" s="55"/>
      <c r="BM428" s="23" t="s">
        <v>852</v>
      </c>
      <c r="BN428" s="23" t="s">
        <v>184</v>
      </c>
      <c r="BO428" s="23" t="s">
        <v>853</v>
      </c>
      <c r="BP428" s="23" t="s">
        <v>853</v>
      </c>
      <c r="BQ428" s="23" t="s">
        <v>853</v>
      </c>
      <c r="BR428" s="23"/>
      <c r="BS428" s="57"/>
      <c r="BT428" s="135" t="s">
        <v>23</v>
      </c>
      <c r="BU428" s="58">
        <v>1</v>
      </c>
      <c r="BV428" s="57">
        <v>0</v>
      </c>
      <c r="BW428" s="57">
        <v>0</v>
      </c>
      <c r="BX428" s="57">
        <v>0</v>
      </c>
      <c r="BY428" s="57">
        <v>0</v>
      </c>
      <c r="BZ428" s="57">
        <v>0</v>
      </c>
      <c r="CA428" s="57">
        <v>1</v>
      </c>
      <c r="CB428" s="67">
        <v>1</v>
      </c>
      <c r="CC428" s="134"/>
      <c r="CD428" s="134"/>
      <c r="CE428" s="57"/>
      <c r="CF428" s="57"/>
      <c r="CG428" s="57"/>
      <c r="CH428" s="57"/>
      <c r="CI428" s="57"/>
      <c r="CJ428" s="57"/>
      <c r="CK428" s="67"/>
      <c r="CL428" s="23"/>
      <c r="CM428" s="23"/>
      <c r="CN428" s="23"/>
      <c r="CO428" s="23"/>
      <c r="CP428" s="23"/>
      <c r="CQ428" s="23"/>
      <c r="CR428" s="57"/>
      <c r="CS428" s="134"/>
      <c r="CT428" s="58"/>
      <c r="CU428" s="57"/>
      <c r="CV428" s="57"/>
      <c r="CW428" s="57"/>
      <c r="CX428" s="57"/>
      <c r="CY428" s="57"/>
      <c r="CZ428" s="57"/>
      <c r="DA428" s="67"/>
      <c r="DB428" s="23"/>
      <c r="DC428" s="23"/>
      <c r="DD428" s="57"/>
      <c r="DE428" s="57"/>
      <c r="DF428" s="57"/>
      <c r="DG428" s="57"/>
      <c r="DH428" s="57"/>
      <c r="DI428" s="57"/>
      <c r="DJ428" s="67"/>
      <c r="DK428" s="23" t="s">
        <v>849</v>
      </c>
      <c r="DL428" s="55">
        <v>0</v>
      </c>
      <c r="DM428" s="55">
        <v>0</v>
      </c>
      <c r="DN428" s="55">
        <v>0</v>
      </c>
      <c r="DO428" s="59">
        <v>0</v>
      </c>
      <c r="DP428" s="23" t="s">
        <v>849</v>
      </c>
      <c r="DQ428" s="57"/>
      <c r="DR428" s="57"/>
      <c r="DS428" s="57"/>
      <c r="DT428" s="23" t="s">
        <v>854</v>
      </c>
      <c r="DU428" s="57"/>
      <c r="DV428" s="23" t="s">
        <v>858</v>
      </c>
      <c r="DW428" s="23" t="s">
        <v>854</v>
      </c>
      <c r="DX428" s="57"/>
      <c r="DY428" s="23" t="s">
        <v>849</v>
      </c>
      <c r="DZ428" s="23" t="s">
        <v>854</v>
      </c>
      <c r="EA428" s="56"/>
      <c r="EB428" s="57"/>
      <c r="EC428" s="57"/>
      <c r="ED428" s="23"/>
      <c r="EE428" s="57"/>
      <c r="EF428" s="57"/>
      <c r="EG428" s="57"/>
      <c r="EH428" s="23">
        <v>957</v>
      </c>
      <c r="EI428" s="23"/>
      <c r="EJ428" s="23" t="s">
        <v>921</v>
      </c>
      <c r="EK428" s="23"/>
    </row>
    <row r="429" spans="2:141" s="127" customFormat="1">
      <c r="B429" s="132" t="s">
        <v>1822</v>
      </c>
      <c r="C429" s="23" t="s">
        <v>1823</v>
      </c>
      <c r="D429" s="23" t="s">
        <v>159</v>
      </c>
      <c r="E429" s="23" t="s">
        <v>846</v>
      </c>
      <c r="F429" s="23" t="s">
        <v>847</v>
      </c>
      <c r="G429" s="23"/>
      <c r="H429" s="23" t="s">
        <v>848</v>
      </c>
      <c r="I429" s="58">
        <v>0</v>
      </c>
      <c r="J429" s="58">
        <v>0</v>
      </c>
      <c r="K429" s="58">
        <v>1</v>
      </c>
      <c r="L429" s="58">
        <v>0</v>
      </c>
      <c r="M429" s="176"/>
      <c r="N429" s="23" t="s">
        <v>849</v>
      </c>
      <c r="O429" s="23" t="s">
        <v>850</v>
      </c>
      <c r="P429" s="23" t="s">
        <v>851</v>
      </c>
      <c r="Q429" s="56">
        <v>46619</v>
      </c>
      <c r="R429" s="133">
        <v>46709</v>
      </c>
      <c r="S429" s="133">
        <v>47172</v>
      </c>
      <c r="T429" s="133" t="s">
        <v>848</v>
      </c>
      <c r="U429" s="133">
        <v>47298</v>
      </c>
      <c r="V429" s="133" t="s">
        <v>848</v>
      </c>
      <c r="W429" s="55">
        <v>0</v>
      </c>
      <c r="X429" s="55">
        <v>0</v>
      </c>
      <c r="Y429" s="55">
        <v>0.94686748558770462</v>
      </c>
      <c r="Z429" s="55">
        <v>0.72201224381101514</v>
      </c>
      <c r="AA429" s="55">
        <v>0</v>
      </c>
      <c r="AB429" s="55">
        <v>0</v>
      </c>
      <c r="AC429" s="55">
        <v>0</v>
      </c>
      <c r="AD429" s="59">
        <f t="shared" si="36"/>
        <v>1.6688797293987196</v>
      </c>
      <c r="AE429" s="55">
        <v>0</v>
      </c>
      <c r="AF429" s="55"/>
      <c r="AG429" s="55"/>
      <c r="AH429" s="55"/>
      <c r="AI429" s="59">
        <f t="shared" si="37"/>
        <v>1.6688797293987196</v>
      </c>
      <c r="AJ429" s="55">
        <v>0</v>
      </c>
      <c r="AK429" s="55">
        <v>0</v>
      </c>
      <c r="AL429" s="55">
        <v>0</v>
      </c>
      <c r="AM429" s="55">
        <v>1.0587934796946987</v>
      </c>
      <c r="AN429" s="55">
        <v>0.82350603964714297</v>
      </c>
      <c r="AO429" s="55">
        <v>0</v>
      </c>
      <c r="AP429" s="55">
        <v>0</v>
      </c>
      <c r="AQ429" s="55">
        <v>0</v>
      </c>
      <c r="AR429" s="59">
        <f t="shared" si="38"/>
        <v>1.8822995193418417</v>
      </c>
      <c r="AS429" s="55">
        <v>0</v>
      </c>
      <c r="AT429" s="55"/>
      <c r="AU429" s="55"/>
      <c r="AV429" s="55"/>
      <c r="AW429" s="59">
        <f t="shared" si="39"/>
        <v>1.8822995193418417</v>
      </c>
      <c r="AX429" s="55"/>
      <c r="AY429" s="55"/>
      <c r="AZ429" s="55"/>
      <c r="BA429" s="55"/>
      <c r="BB429" s="55"/>
      <c r="BC429" s="55"/>
      <c r="BD429" s="55"/>
      <c r="BE429" s="55"/>
      <c r="BF429" s="59">
        <f t="shared" si="40"/>
        <v>0</v>
      </c>
      <c r="BG429" s="55"/>
      <c r="BH429" s="55"/>
      <c r="BI429" s="55"/>
      <c r="BJ429" s="55"/>
      <c r="BK429" s="59">
        <f t="shared" si="41"/>
        <v>0</v>
      </c>
      <c r="BL429" s="55"/>
      <c r="BM429" s="23" t="s">
        <v>852</v>
      </c>
      <c r="BN429" s="23" t="s">
        <v>184</v>
      </c>
      <c r="BO429" s="23" t="s">
        <v>853</v>
      </c>
      <c r="BP429" s="23" t="s">
        <v>853</v>
      </c>
      <c r="BQ429" s="23" t="s">
        <v>853</v>
      </c>
      <c r="BR429" s="23"/>
      <c r="BS429" s="57"/>
      <c r="BT429" s="135" t="s">
        <v>23</v>
      </c>
      <c r="BU429" s="58">
        <v>1</v>
      </c>
      <c r="BV429" s="57">
        <v>0</v>
      </c>
      <c r="BW429" s="57">
        <v>0</v>
      </c>
      <c r="BX429" s="57">
        <v>0</v>
      </c>
      <c r="BY429" s="57">
        <v>0</v>
      </c>
      <c r="BZ429" s="57">
        <v>1</v>
      </c>
      <c r="CA429" s="57">
        <v>0</v>
      </c>
      <c r="CB429" s="67">
        <v>1</v>
      </c>
      <c r="CC429" s="134"/>
      <c r="CD429" s="134"/>
      <c r="CE429" s="57"/>
      <c r="CF429" s="57"/>
      <c r="CG429" s="57"/>
      <c r="CH429" s="57"/>
      <c r="CI429" s="57"/>
      <c r="CJ429" s="57"/>
      <c r="CK429" s="67"/>
      <c r="CL429" s="23"/>
      <c r="CM429" s="23"/>
      <c r="CN429" s="23"/>
      <c r="CO429" s="23"/>
      <c r="CP429" s="23"/>
      <c r="CQ429" s="23"/>
      <c r="CR429" s="57"/>
      <c r="CS429" s="134"/>
      <c r="CT429" s="58"/>
      <c r="CU429" s="57"/>
      <c r="CV429" s="57"/>
      <c r="CW429" s="57"/>
      <c r="CX429" s="57"/>
      <c r="CY429" s="57"/>
      <c r="CZ429" s="57"/>
      <c r="DA429" s="67"/>
      <c r="DB429" s="23"/>
      <c r="DC429" s="23"/>
      <c r="DD429" s="57"/>
      <c r="DE429" s="57"/>
      <c r="DF429" s="57"/>
      <c r="DG429" s="57"/>
      <c r="DH429" s="57"/>
      <c r="DI429" s="57"/>
      <c r="DJ429" s="67"/>
      <c r="DK429" s="23" t="s">
        <v>849</v>
      </c>
      <c r="DL429" s="55">
        <v>0</v>
      </c>
      <c r="DM429" s="55">
        <v>0</v>
      </c>
      <c r="DN429" s="55">
        <v>0</v>
      </c>
      <c r="DO429" s="59">
        <v>0</v>
      </c>
      <c r="DP429" s="23" t="s">
        <v>849</v>
      </c>
      <c r="DQ429" s="57"/>
      <c r="DR429" s="57"/>
      <c r="DS429" s="57"/>
      <c r="DT429" s="23" t="s">
        <v>854</v>
      </c>
      <c r="DU429" s="57"/>
      <c r="DV429" s="23" t="s">
        <v>858</v>
      </c>
      <c r="DW429" s="23" t="s">
        <v>854</v>
      </c>
      <c r="DX429" s="57"/>
      <c r="DY429" s="23" t="s">
        <v>849</v>
      </c>
      <c r="DZ429" s="23" t="s">
        <v>854</v>
      </c>
      <c r="EA429" s="56"/>
      <c r="EB429" s="57"/>
      <c r="EC429" s="57"/>
      <c r="ED429" s="23"/>
      <c r="EE429" s="57"/>
      <c r="EF429" s="57"/>
      <c r="EG429" s="57"/>
      <c r="EH429" s="23">
        <v>957</v>
      </c>
      <c r="EI429" s="23"/>
      <c r="EJ429" s="23" t="s">
        <v>921</v>
      </c>
      <c r="EK429" s="23"/>
    </row>
    <row r="430" spans="2:141" s="127" customFormat="1">
      <c r="B430" s="132" t="s">
        <v>1824</v>
      </c>
      <c r="C430" s="23" t="s">
        <v>1825</v>
      </c>
      <c r="D430" s="23" t="s">
        <v>159</v>
      </c>
      <c r="E430" s="23" t="s">
        <v>846</v>
      </c>
      <c r="F430" s="23" t="s">
        <v>847</v>
      </c>
      <c r="G430" s="23"/>
      <c r="H430" s="23" t="s">
        <v>848</v>
      </c>
      <c r="I430" s="58">
        <v>0</v>
      </c>
      <c r="J430" s="58">
        <v>0</v>
      </c>
      <c r="K430" s="58">
        <v>1</v>
      </c>
      <c r="L430" s="58">
        <v>0</v>
      </c>
      <c r="M430" s="176"/>
      <c r="N430" s="23" t="s">
        <v>849</v>
      </c>
      <c r="O430" s="23" t="s">
        <v>850</v>
      </c>
      <c r="P430" s="23" t="s">
        <v>851</v>
      </c>
      <c r="Q430" s="56" t="s">
        <v>848</v>
      </c>
      <c r="R430" s="133" t="s">
        <v>848</v>
      </c>
      <c r="S430" s="133" t="s">
        <v>848</v>
      </c>
      <c r="T430" s="133" t="s">
        <v>848</v>
      </c>
      <c r="U430" s="133" t="s">
        <v>848</v>
      </c>
      <c r="V430" s="133" t="s">
        <v>848</v>
      </c>
      <c r="W430" s="55">
        <v>0</v>
      </c>
      <c r="X430" s="55">
        <v>0</v>
      </c>
      <c r="Y430" s="55">
        <v>0</v>
      </c>
      <c r="Z430" s="55">
        <v>0</v>
      </c>
      <c r="AA430" s="55">
        <v>0</v>
      </c>
      <c r="AB430" s="55">
        <v>0.59338570524614354</v>
      </c>
      <c r="AC430" s="55">
        <v>1.3054485515906593</v>
      </c>
      <c r="AD430" s="59">
        <f t="shared" si="36"/>
        <v>1.8988342568368028</v>
      </c>
      <c r="AE430" s="55">
        <v>0</v>
      </c>
      <c r="AF430" s="55"/>
      <c r="AG430" s="55"/>
      <c r="AH430" s="55"/>
      <c r="AI430" s="59">
        <f t="shared" si="37"/>
        <v>1.8988342568368028</v>
      </c>
      <c r="AJ430" s="55">
        <v>0</v>
      </c>
      <c r="AK430" s="55">
        <v>0</v>
      </c>
      <c r="AL430" s="55">
        <v>0</v>
      </c>
      <c r="AM430" s="55">
        <v>0</v>
      </c>
      <c r="AN430" s="55">
        <v>0</v>
      </c>
      <c r="AO430" s="55">
        <v>0</v>
      </c>
      <c r="AP430" s="55">
        <v>0.70414102757627739</v>
      </c>
      <c r="AQ430" s="55">
        <v>1.5800924659406488</v>
      </c>
      <c r="AR430" s="59">
        <f t="shared" si="38"/>
        <v>2.2842334935169264</v>
      </c>
      <c r="AS430" s="55">
        <v>0</v>
      </c>
      <c r="AT430" s="55"/>
      <c r="AU430" s="55"/>
      <c r="AV430" s="55"/>
      <c r="AW430" s="59">
        <f t="shared" si="39"/>
        <v>2.2842334935169264</v>
      </c>
      <c r="AX430" s="55"/>
      <c r="AY430" s="55"/>
      <c r="AZ430" s="55"/>
      <c r="BA430" s="55"/>
      <c r="BB430" s="55"/>
      <c r="BC430" s="55"/>
      <c r="BD430" s="55"/>
      <c r="BE430" s="55"/>
      <c r="BF430" s="59">
        <f t="shared" si="40"/>
        <v>0</v>
      </c>
      <c r="BG430" s="55"/>
      <c r="BH430" s="55"/>
      <c r="BI430" s="55"/>
      <c r="BJ430" s="55"/>
      <c r="BK430" s="59">
        <f t="shared" si="41"/>
        <v>0</v>
      </c>
      <c r="BL430" s="55"/>
      <c r="BM430" s="23" t="s">
        <v>852</v>
      </c>
      <c r="BN430" s="23" t="s">
        <v>184</v>
      </c>
      <c r="BO430" s="23" t="s">
        <v>853</v>
      </c>
      <c r="BP430" s="23" t="s">
        <v>853</v>
      </c>
      <c r="BQ430" s="23" t="s">
        <v>853</v>
      </c>
      <c r="BR430" s="23"/>
      <c r="BS430" s="57"/>
      <c r="BT430" s="135" t="s">
        <v>23</v>
      </c>
      <c r="BU430" s="58">
        <v>1</v>
      </c>
      <c r="BV430" s="57">
        <v>0</v>
      </c>
      <c r="BW430" s="57">
        <v>0</v>
      </c>
      <c r="BX430" s="57">
        <v>0</v>
      </c>
      <c r="BY430" s="57">
        <v>0</v>
      </c>
      <c r="BZ430" s="57">
        <v>0</v>
      </c>
      <c r="CA430" s="57">
        <v>0</v>
      </c>
      <c r="CB430" s="67">
        <v>0</v>
      </c>
      <c r="CC430" s="134"/>
      <c r="CD430" s="134"/>
      <c r="CE430" s="57"/>
      <c r="CF430" s="57"/>
      <c r="CG430" s="57"/>
      <c r="CH430" s="57"/>
      <c r="CI430" s="57"/>
      <c r="CJ430" s="57"/>
      <c r="CK430" s="67"/>
      <c r="CL430" s="23"/>
      <c r="CM430" s="23"/>
      <c r="CN430" s="23"/>
      <c r="CO430" s="23"/>
      <c r="CP430" s="23"/>
      <c r="CQ430" s="23"/>
      <c r="CR430" s="57"/>
      <c r="CS430" s="134"/>
      <c r="CT430" s="58"/>
      <c r="CU430" s="57"/>
      <c r="CV430" s="57"/>
      <c r="CW430" s="57"/>
      <c r="CX430" s="57"/>
      <c r="CY430" s="57"/>
      <c r="CZ430" s="57"/>
      <c r="DA430" s="67"/>
      <c r="DB430" s="23"/>
      <c r="DC430" s="23"/>
      <c r="DD430" s="57"/>
      <c r="DE430" s="57"/>
      <c r="DF430" s="57"/>
      <c r="DG430" s="57"/>
      <c r="DH430" s="57"/>
      <c r="DI430" s="57"/>
      <c r="DJ430" s="67"/>
      <c r="DK430" s="23" t="s">
        <v>849</v>
      </c>
      <c r="DL430" s="55">
        <v>0</v>
      </c>
      <c r="DM430" s="55">
        <v>0</v>
      </c>
      <c r="DN430" s="55">
        <v>0</v>
      </c>
      <c r="DO430" s="59">
        <v>0</v>
      </c>
      <c r="DP430" s="23" t="s">
        <v>849</v>
      </c>
      <c r="DQ430" s="57"/>
      <c r="DR430" s="57"/>
      <c r="DS430" s="57"/>
      <c r="DT430" s="23" t="s">
        <v>854</v>
      </c>
      <c r="DU430" s="57"/>
      <c r="DV430" s="23" t="s">
        <v>858</v>
      </c>
      <c r="DW430" s="23" t="s">
        <v>854</v>
      </c>
      <c r="DX430" s="57"/>
      <c r="DY430" s="23" t="s">
        <v>849</v>
      </c>
      <c r="DZ430" s="23" t="s">
        <v>854</v>
      </c>
      <c r="EA430" s="56"/>
      <c r="EB430" s="57"/>
      <c r="EC430" s="57"/>
      <c r="ED430" s="23"/>
      <c r="EE430" s="57"/>
      <c r="EF430" s="57"/>
      <c r="EG430" s="57"/>
      <c r="EH430" s="23">
        <v>957</v>
      </c>
      <c r="EI430" s="23"/>
      <c r="EJ430" s="23" t="s">
        <v>921</v>
      </c>
      <c r="EK430" s="23"/>
    </row>
    <row r="431" spans="2:141" s="127" customFormat="1">
      <c r="B431" s="132" t="s">
        <v>1826</v>
      </c>
      <c r="C431" s="23" t="s">
        <v>1825</v>
      </c>
      <c r="D431" s="23" t="s">
        <v>159</v>
      </c>
      <c r="E431" s="23" t="s">
        <v>846</v>
      </c>
      <c r="F431" s="23" t="s">
        <v>847</v>
      </c>
      <c r="G431" s="23"/>
      <c r="H431" s="23" t="s">
        <v>848</v>
      </c>
      <c r="I431" s="58">
        <v>0</v>
      </c>
      <c r="J431" s="58">
        <v>0</v>
      </c>
      <c r="K431" s="58">
        <v>1</v>
      </c>
      <c r="L431" s="58">
        <v>0</v>
      </c>
      <c r="M431" s="176"/>
      <c r="N431" s="23" t="s">
        <v>849</v>
      </c>
      <c r="O431" s="23" t="s">
        <v>850</v>
      </c>
      <c r="P431" s="23" t="s">
        <v>851</v>
      </c>
      <c r="Q431" s="56" t="s">
        <v>848</v>
      </c>
      <c r="R431" s="133" t="s">
        <v>848</v>
      </c>
      <c r="S431" s="133" t="s">
        <v>848</v>
      </c>
      <c r="T431" s="133" t="s">
        <v>848</v>
      </c>
      <c r="U431" s="133" t="s">
        <v>848</v>
      </c>
      <c r="V431" s="133" t="s">
        <v>848</v>
      </c>
      <c r="W431" s="55">
        <v>0</v>
      </c>
      <c r="X431" s="55">
        <v>0</v>
      </c>
      <c r="Y431" s="55">
        <v>0</v>
      </c>
      <c r="Z431" s="55">
        <v>0</v>
      </c>
      <c r="AA431" s="55">
        <v>-0.588638619619409</v>
      </c>
      <c r="AB431" s="55">
        <v>-1.3101956372173937</v>
      </c>
      <c r="AC431" s="55">
        <v>0</v>
      </c>
      <c r="AD431" s="59">
        <f t="shared" si="36"/>
        <v>-1.8988342568368028</v>
      </c>
      <c r="AE431" s="55">
        <v>0</v>
      </c>
      <c r="AF431" s="55"/>
      <c r="AG431" s="55"/>
      <c r="AH431" s="55"/>
      <c r="AI431" s="59">
        <f t="shared" si="37"/>
        <v>-1.8988342568368028</v>
      </c>
      <c r="AJ431" s="55">
        <v>0</v>
      </c>
      <c r="AK431" s="55">
        <v>0</v>
      </c>
      <c r="AL431" s="55">
        <v>0</v>
      </c>
      <c r="AM431" s="55">
        <v>0</v>
      </c>
      <c r="AN431" s="55">
        <v>0</v>
      </c>
      <c r="AO431" s="55">
        <v>-0.68481166605269139</v>
      </c>
      <c r="AP431" s="55">
        <v>-1.5547433889286584</v>
      </c>
      <c r="AQ431" s="55">
        <v>0</v>
      </c>
      <c r="AR431" s="59">
        <f t="shared" si="38"/>
        <v>-2.2395550549813499</v>
      </c>
      <c r="AS431" s="55">
        <v>0</v>
      </c>
      <c r="AT431" s="55"/>
      <c r="AU431" s="55"/>
      <c r="AV431" s="55"/>
      <c r="AW431" s="59">
        <f t="shared" si="39"/>
        <v>-2.2395550549813499</v>
      </c>
      <c r="AX431" s="55"/>
      <c r="AY431" s="55"/>
      <c r="AZ431" s="55"/>
      <c r="BA431" s="55"/>
      <c r="BB431" s="55"/>
      <c r="BC431" s="55"/>
      <c r="BD431" s="55"/>
      <c r="BE431" s="55"/>
      <c r="BF431" s="59">
        <f t="shared" si="40"/>
        <v>0</v>
      </c>
      <c r="BG431" s="55"/>
      <c r="BH431" s="55"/>
      <c r="BI431" s="55"/>
      <c r="BJ431" s="55"/>
      <c r="BK431" s="59">
        <f t="shared" si="41"/>
        <v>0</v>
      </c>
      <c r="BL431" s="55"/>
      <c r="BM431" s="23" t="s">
        <v>852</v>
      </c>
      <c r="BN431" s="23" t="s">
        <v>184</v>
      </c>
      <c r="BO431" s="23" t="s">
        <v>853</v>
      </c>
      <c r="BP431" s="23" t="s">
        <v>853</v>
      </c>
      <c r="BQ431" s="23" t="s">
        <v>853</v>
      </c>
      <c r="BR431" s="23"/>
      <c r="BS431" s="57"/>
      <c r="BT431" s="135" t="s">
        <v>23</v>
      </c>
      <c r="BU431" s="58">
        <v>1</v>
      </c>
      <c r="BV431" s="57">
        <v>0</v>
      </c>
      <c r="BW431" s="57">
        <v>0</v>
      </c>
      <c r="BX431" s="57">
        <v>0</v>
      </c>
      <c r="BY431" s="57">
        <v>0</v>
      </c>
      <c r="BZ431" s="57">
        <v>0</v>
      </c>
      <c r="CA431" s="57">
        <v>0</v>
      </c>
      <c r="CB431" s="67">
        <v>0</v>
      </c>
      <c r="CC431" s="134"/>
      <c r="CD431" s="134"/>
      <c r="CE431" s="57"/>
      <c r="CF431" s="57"/>
      <c r="CG431" s="57"/>
      <c r="CH431" s="57"/>
      <c r="CI431" s="57"/>
      <c r="CJ431" s="57"/>
      <c r="CK431" s="67"/>
      <c r="CL431" s="23"/>
      <c r="CM431" s="23"/>
      <c r="CN431" s="23"/>
      <c r="CO431" s="23"/>
      <c r="CP431" s="23"/>
      <c r="CQ431" s="23"/>
      <c r="CR431" s="57"/>
      <c r="CS431" s="134"/>
      <c r="CT431" s="58"/>
      <c r="CU431" s="57"/>
      <c r="CV431" s="57"/>
      <c r="CW431" s="57"/>
      <c r="CX431" s="57"/>
      <c r="CY431" s="57"/>
      <c r="CZ431" s="57"/>
      <c r="DA431" s="67"/>
      <c r="DB431" s="23"/>
      <c r="DC431" s="23"/>
      <c r="DD431" s="57"/>
      <c r="DE431" s="57"/>
      <c r="DF431" s="57"/>
      <c r="DG431" s="57"/>
      <c r="DH431" s="57"/>
      <c r="DI431" s="57"/>
      <c r="DJ431" s="67"/>
      <c r="DK431" s="23" t="s">
        <v>849</v>
      </c>
      <c r="DL431" s="55">
        <v>0</v>
      </c>
      <c r="DM431" s="55">
        <v>0</v>
      </c>
      <c r="DN431" s="55">
        <v>0</v>
      </c>
      <c r="DO431" s="59">
        <v>0</v>
      </c>
      <c r="DP431" s="23" t="s">
        <v>849</v>
      </c>
      <c r="DQ431" s="57"/>
      <c r="DR431" s="57"/>
      <c r="DS431" s="57"/>
      <c r="DT431" s="23" t="s">
        <v>854</v>
      </c>
      <c r="DU431" s="57"/>
      <c r="DV431" s="23" t="s">
        <v>858</v>
      </c>
      <c r="DW431" s="23" t="s">
        <v>854</v>
      </c>
      <c r="DX431" s="57"/>
      <c r="DY431" s="23" t="s">
        <v>849</v>
      </c>
      <c r="DZ431" s="23" t="s">
        <v>854</v>
      </c>
      <c r="EA431" s="56"/>
      <c r="EB431" s="57"/>
      <c r="EC431" s="57"/>
      <c r="ED431" s="23"/>
      <c r="EE431" s="57"/>
      <c r="EF431" s="57"/>
      <c r="EG431" s="57"/>
      <c r="EH431" s="23">
        <v>957</v>
      </c>
      <c r="EI431" s="23"/>
      <c r="EJ431" s="23" t="s">
        <v>921</v>
      </c>
      <c r="EK431" s="23"/>
    </row>
    <row r="432" spans="2:141" s="127" customFormat="1">
      <c r="B432" s="132" t="s">
        <v>1827</v>
      </c>
      <c r="C432" s="23" t="s">
        <v>1828</v>
      </c>
      <c r="D432" s="23" t="s">
        <v>159</v>
      </c>
      <c r="E432" s="23" t="s">
        <v>846</v>
      </c>
      <c r="F432" s="23" t="s">
        <v>847</v>
      </c>
      <c r="G432" s="23"/>
      <c r="H432" s="23" t="s">
        <v>848</v>
      </c>
      <c r="I432" s="58">
        <v>0</v>
      </c>
      <c r="J432" s="58">
        <v>0</v>
      </c>
      <c r="K432" s="58">
        <v>1</v>
      </c>
      <c r="L432" s="58">
        <v>0</v>
      </c>
      <c r="M432" s="176"/>
      <c r="N432" s="23" t="s">
        <v>849</v>
      </c>
      <c r="O432" s="23" t="s">
        <v>850</v>
      </c>
      <c r="P432" s="23" t="s">
        <v>851</v>
      </c>
      <c r="Q432" s="56" t="s">
        <v>848</v>
      </c>
      <c r="R432" s="133" t="s">
        <v>848</v>
      </c>
      <c r="S432" s="133" t="s">
        <v>848</v>
      </c>
      <c r="T432" s="133" t="s">
        <v>848</v>
      </c>
      <c r="U432" s="133" t="s">
        <v>848</v>
      </c>
      <c r="V432" s="133" t="s">
        <v>848</v>
      </c>
      <c r="W432" s="55">
        <v>0</v>
      </c>
      <c r="X432" s="55">
        <v>0</v>
      </c>
      <c r="Y432" s="55">
        <v>0</v>
      </c>
      <c r="Z432" s="55">
        <v>0</v>
      </c>
      <c r="AA432" s="55">
        <v>0</v>
      </c>
      <c r="AB432" s="55">
        <v>0.17801571157384308</v>
      </c>
      <c r="AC432" s="55">
        <v>0.39163456547719777</v>
      </c>
      <c r="AD432" s="59">
        <f t="shared" si="36"/>
        <v>0.56965027705104088</v>
      </c>
      <c r="AE432" s="55">
        <v>0</v>
      </c>
      <c r="AF432" s="55"/>
      <c r="AG432" s="55"/>
      <c r="AH432" s="55"/>
      <c r="AI432" s="59">
        <f t="shared" si="37"/>
        <v>0.56965027705104088</v>
      </c>
      <c r="AJ432" s="55">
        <v>0</v>
      </c>
      <c r="AK432" s="55">
        <v>0</v>
      </c>
      <c r="AL432" s="55">
        <v>0</v>
      </c>
      <c r="AM432" s="55">
        <v>0</v>
      </c>
      <c r="AN432" s="55">
        <v>0</v>
      </c>
      <c r="AO432" s="55">
        <v>0</v>
      </c>
      <c r="AP432" s="55">
        <v>0.21124230827288323</v>
      </c>
      <c r="AQ432" s="55">
        <v>0.47402773978219465</v>
      </c>
      <c r="AR432" s="59">
        <f t="shared" si="38"/>
        <v>0.68527004805507785</v>
      </c>
      <c r="AS432" s="55">
        <v>0</v>
      </c>
      <c r="AT432" s="55"/>
      <c r="AU432" s="55"/>
      <c r="AV432" s="55"/>
      <c r="AW432" s="59">
        <f t="shared" si="39"/>
        <v>0.68527004805507785</v>
      </c>
      <c r="AX432" s="55"/>
      <c r="AY432" s="55"/>
      <c r="AZ432" s="55"/>
      <c r="BA432" s="55"/>
      <c r="BB432" s="55"/>
      <c r="BC432" s="55"/>
      <c r="BD432" s="55"/>
      <c r="BE432" s="55"/>
      <c r="BF432" s="59">
        <f t="shared" si="40"/>
        <v>0</v>
      </c>
      <c r="BG432" s="55"/>
      <c r="BH432" s="55"/>
      <c r="BI432" s="55"/>
      <c r="BJ432" s="55"/>
      <c r="BK432" s="59">
        <f t="shared" si="41"/>
        <v>0</v>
      </c>
      <c r="BL432" s="55"/>
      <c r="BM432" s="23" t="s">
        <v>852</v>
      </c>
      <c r="BN432" s="23" t="s">
        <v>184</v>
      </c>
      <c r="BO432" s="23" t="s">
        <v>853</v>
      </c>
      <c r="BP432" s="23" t="s">
        <v>853</v>
      </c>
      <c r="BQ432" s="23" t="s">
        <v>853</v>
      </c>
      <c r="BR432" s="23"/>
      <c r="BS432" s="57"/>
      <c r="BT432" s="135" t="s">
        <v>23</v>
      </c>
      <c r="BU432" s="58">
        <v>1</v>
      </c>
      <c r="BV432" s="57">
        <v>0</v>
      </c>
      <c r="BW432" s="57">
        <v>0</v>
      </c>
      <c r="BX432" s="57">
        <v>0</v>
      </c>
      <c r="BY432" s="57">
        <v>0</v>
      </c>
      <c r="BZ432" s="57">
        <v>0</v>
      </c>
      <c r="CA432" s="57">
        <v>1</v>
      </c>
      <c r="CB432" s="67">
        <v>1</v>
      </c>
      <c r="CC432" s="134"/>
      <c r="CD432" s="134"/>
      <c r="CE432" s="57"/>
      <c r="CF432" s="57"/>
      <c r="CG432" s="57"/>
      <c r="CH432" s="57"/>
      <c r="CI432" s="57"/>
      <c r="CJ432" s="57"/>
      <c r="CK432" s="67"/>
      <c r="CL432" s="23"/>
      <c r="CM432" s="23"/>
      <c r="CN432" s="23"/>
      <c r="CO432" s="23"/>
      <c r="CP432" s="23"/>
      <c r="CQ432" s="23"/>
      <c r="CR432" s="57"/>
      <c r="CS432" s="134"/>
      <c r="CT432" s="58"/>
      <c r="CU432" s="57"/>
      <c r="CV432" s="57"/>
      <c r="CW432" s="57"/>
      <c r="CX432" s="57"/>
      <c r="CY432" s="57"/>
      <c r="CZ432" s="57"/>
      <c r="DA432" s="67"/>
      <c r="DB432" s="23"/>
      <c r="DC432" s="23"/>
      <c r="DD432" s="57"/>
      <c r="DE432" s="57"/>
      <c r="DF432" s="57"/>
      <c r="DG432" s="57"/>
      <c r="DH432" s="57"/>
      <c r="DI432" s="57"/>
      <c r="DJ432" s="67"/>
      <c r="DK432" s="23" t="s">
        <v>849</v>
      </c>
      <c r="DL432" s="55">
        <v>0</v>
      </c>
      <c r="DM432" s="55">
        <v>0</v>
      </c>
      <c r="DN432" s="55">
        <v>0</v>
      </c>
      <c r="DO432" s="59">
        <v>0</v>
      </c>
      <c r="DP432" s="23" t="s">
        <v>849</v>
      </c>
      <c r="DQ432" s="57"/>
      <c r="DR432" s="57"/>
      <c r="DS432" s="57"/>
      <c r="DT432" s="23" t="s">
        <v>854</v>
      </c>
      <c r="DU432" s="57"/>
      <c r="DV432" s="23" t="s">
        <v>858</v>
      </c>
      <c r="DW432" s="23" t="s">
        <v>854</v>
      </c>
      <c r="DX432" s="57"/>
      <c r="DY432" s="23" t="s">
        <v>849</v>
      </c>
      <c r="DZ432" s="23" t="s">
        <v>854</v>
      </c>
      <c r="EA432" s="56"/>
      <c r="EB432" s="57"/>
      <c r="EC432" s="57"/>
      <c r="ED432" s="23"/>
      <c r="EE432" s="57"/>
      <c r="EF432" s="57"/>
      <c r="EG432" s="57"/>
      <c r="EH432" s="23">
        <v>957</v>
      </c>
      <c r="EI432" s="23"/>
      <c r="EJ432" s="23" t="s">
        <v>921</v>
      </c>
      <c r="EK432" s="23"/>
    </row>
    <row r="433" spans="2:141" s="127" customFormat="1">
      <c r="B433" s="132" t="s">
        <v>1829</v>
      </c>
      <c r="C433" s="23" t="s">
        <v>1830</v>
      </c>
      <c r="D433" s="23" t="s">
        <v>159</v>
      </c>
      <c r="E433" s="23" t="s">
        <v>846</v>
      </c>
      <c r="F433" s="23" t="s">
        <v>847</v>
      </c>
      <c r="G433" s="23"/>
      <c r="H433" s="23" t="s">
        <v>848</v>
      </c>
      <c r="I433" s="58">
        <v>0</v>
      </c>
      <c r="J433" s="58">
        <v>0</v>
      </c>
      <c r="K433" s="58">
        <v>1</v>
      </c>
      <c r="L433" s="58">
        <v>0</v>
      </c>
      <c r="M433" s="176"/>
      <c r="N433" s="23" t="s">
        <v>849</v>
      </c>
      <c r="O433" s="23" t="s">
        <v>850</v>
      </c>
      <c r="P433" s="23" t="s">
        <v>851</v>
      </c>
      <c r="Q433" s="56" t="s">
        <v>848</v>
      </c>
      <c r="R433" s="133" t="s">
        <v>848</v>
      </c>
      <c r="S433" s="133" t="s">
        <v>848</v>
      </c>
      <c r="T433" s="133" t="s">
        <v>848</v>
      </c>
      <c r="U433" s="133" t="s">
        <v>848</v>
      </c>
      <c r="V433" s="133" t="s">
        <v>848</v>
      </c>
      <c r="W433" s="55">
        <v>0</v>
      </c>
      <c r="X433" s="55">
        <v>0</v>
      </c>
      <c r="Y433" s="55">
        <v>0</v>
      </c>
      <c r="Z433" s="55">
        <v>0</v>
      </c>
      <c r="AA433" s="55">
        <v>0</v>
      </c>
      <c r="AB433" s="55">
        <v>0.17801571157384308</v>
      </c>
      <c r="AC433" s="55">
        <v>0.39163456547719777</v>
      </c>
      <c r="AD433" s="59">
        <f t="shared" si="36"/>
        <v>0.56965027705104088</v>
      </c>
      <c r="AE433" s="55">
        <v>0</v>
      </c>
      <c r="AF433" s="55"/>
      <c r="AG433" s="55"/>
      <c r="AH433" s="55"/>
      <c r="AI433" s="59">
        <f t="shared" si="37"/>
        <v>0.56965027705104088</v>
      </c>
      <c r="AJ433" s="55">
        <v>0</v>
      </c>
      <c r="AK433" s="55">
        <v>0</v>
      </c>
      <c r="AL433" s="55">
        <v>0</v>
      </c>
      <c r="AM433" s="55">
        <v>0</v>
      </c>
      <c r="AN433" s="55">
        <v>0</v>
      </c>
      <c r="AO433" s="55">
        <v>0</v>
      </c>
      <c r="AP433" s="55">
        <v>0.21124230827288323</v>
      </c>
      <c r="AQ433" s="55">
        <v>0.47402773978219465</v>
      </c>
      <c r="AR433" s="59">
        <f t="shared" si="38"/>
        <v>0.68527004805507785</v>
      </c>
      <c r="AS433" s="55">
        <v>0</v>
      </c>
      <c r="AT433" s="55"/>
      <c r="AU433" s="55"/>
      <c r="AV433" s="55"/>
      <c r="AW433" s="59">
        <f t="shared" si="39"/>
        <v>0.68527004805507785</v>
      </c>
      <c r="AX433" s="55"/>
      <c r="AY433" s="55"/>
      <c r="AZ433" s="55"/>
      <c r="BA433" s="55"/>
      <c r="BB433" s="55"/>
      <c r="BC433" s="55"/>
      <c r="BD433" s="55"/>
      <c r="BE433" s="55"/>
      <c r="BF433" s="59">
        <f t="shared" si="40"/>
        <v>0</v>
      </c>
      <c r="BG433" s="55"/>
      <c r="BH433" s="55"/>
      <c r="BI433" s="55"/>
      <c r="BJ433" s="55"/>
      <c r="BK433" s="59">
        <f t="shared" si="41"/>
        <v>0</v>
      </c>
      <c r="BL433" s="55"/>
      <c r="BM433" s="23" t="s">
        <v>852</v>
      </c>
      <c r="BN433" s="23" t="s">
        <v>184</v>
      </c>
      <c r="BO433" s="23" t="s">
        <v>853</v>
      </c>
      <c r="BP433" s="23" t="s">
        <v>853</v>
      </c>
      <c r="BQ433" s="23" t="s">
        <v>853</v>
      </c>
      <c r="BR433" s="23"/>
      <c r="BS433" s="57"/>
      <c r="BT433" s="135" t="s">
        <v>23</v>
      </c>
      <c r="BU433" s="58">
        <v>1</v>
      </c>
      <c r="BV433" s="57">
        <v>0</v>
      </c>
      <c r="BW433" s="57">
        <v>0</v>
      </c>
      <c r="BX433" s="57">
        <v>0</v>
      </c>
      <c r="BY433" s="57">
        <v>0</v>
      </c>
      <c r="BZ433" s="57">
        <v>0</v>
      </c>
      <c r="CA433" s="57">
        <v>1</v>
      </c>
      <c r="CB433" s="67">
        <v>1</v>
      </c>
      <c r="CC433" s="134"/>
      <c r="CD433" s="134"/>
      <c r="CE433" s="57"/>
      <c r="CF433" s="57"/>
      <c r="CG433" s="57"/>
      <c r="CH433" s="57"/>
      <c r="CI433" s="57"/>
      <c r="CJ433" s="57"/>
      <c r="CK433" s="67"/>
      <c r="CL433" s="23"/>
      <c r="CM433" s="23"/>
      <c r="CN433" s="23"/>
      <c r="CO433" s="23"/>
      <c r="CP433" s="23"/>
      <c r="CQ433" s="23"/>
      <c r="CR433" s="57"/>
      <c r="CS433" s="134"/>
      <c r="CT433" s="58"/>
      <c r="CU433" s="57"/>
      <c r="CV433" s="57"/>
      <c r="CW433" s="57"/>
      <c r="CX433" s="57"/>
      <c r="CY433" s="57"/>
      <c r="CZ433" s="57"/>
      <c r="DA433" s="67"/>
      <c r="DB433" s="23"/>
      <c r="DC433" s="23"/>
      <c r="DD433" s="57"/>
      <c r="DE433" s="57"/>
      <c r="DF433" s="57"/>
      <c r="DG433" s="57"/>
      <c r="DH433" s="57"/>
      <c r="DI433" s="57"/>
      <c r="DJ433" s="67"/>
      <c r="DK433" s="23" t="s">
        <v>849</v>
      </c>
      <c r="DL433" s="55">
        <v>0</v>
      </c>
      <c r="DM433" s="55">
        <v>0</v>
      </c>
      <c r="DN433" s="55">
        <v>0</v>
      </c>
      <c r="DO433" s="59">
        <v>0</v>
      </c>
      <c r="DP433" s="23" t="s">
        <v>849</v>
      </c>
      <c r="DQ433" s="57"/>
      <c r="DR433" s="57"/>
      <c r="DS433" s="57"/>
      <c r="DT433" s="23" t="s">
        <v>854</v>
      </c>
      <c r="DU433" s="57"/>
      <c r="DV433" s="23" t="s">
        <v>858</v>
      </c>
      <c r="DW433" s="23" t="s">
        <v>854</v>
      </c>
      <c r="DX433" s="57"/>
      <c r="DY433" s="23" t="s">
        <v>849</v>
      </c>
      <c r="DZ433" s="23" t="s">
        <v>854</v>
      </c>
      <c r="EA433" s="56"/>
      <c r="EB433" s="57"/>
      <c r="EC433" s="57"/>
      <c r="ED433" s="23"/>
      <c r="EE433" s="57"/>
      <c r="EF433" s="57"/>
      <c r="EG433" s="57"/>
      <c r="EH433" s="23">
        <v>957</v>
      </c>
      <c r="EI433" s="23"/>
      <c r="EJ433" s="23" t="s">
        <v>921</v>
      </c>
      <c r="EK433" s="23"/>
    </row>
    <row r="434" spans="2:141" s="127" customFormat="1">
      <c r="B434" s="132" t="s">
        <v>1831</v>
      </c>
      <c r="C434" s="23" t="s">
        <v>1832</v>
      </c>
      <c r="D434" s="23" t="s">
        <v>159</v>
      </c>
      <c r="E434" s="23" t="s">
        <v>846</v>
      </c>
      <c r="F434" s="23" t="s">
        <v>847</v>
      </c>
      <c r="G434" s="23"/>
      <c r="H434" s="23" t="s">
        <v>848</v>
      </c>
      <c r="I434" s="58">
        <v>0</v>
      </c>
      <c r="J434" s="58">
        <v>0</v>
      </c>
      <c r="K434" s="58">
        <v>1</v>
      </c>
      <c r="L434" s="58">
        <v>0</v>
      </c>
      <c r="M434" s="176"/>
      <c r="N434" s="23" t="s">
        <v>849</v>
      </c>
      <c r="O434" s="23" t="s">
        <v>850</v>
      </c>
      <c r="P434" s="23" t="s">
        <v>851</v>
      </c>
      <c r="Q434" s="56" t="s">
        <v>848</v>
      </c>
      <c r="R434" s="133" t="s">
        <v>848</v>
      </c>
      <c r="S434" s="133" t="s">
        <v>848</v>
      </c>
      <c r="T434" s="133" t="s">
        <v>848</v>
      </c>
      <c r="U434" s="133" t="s">
        <v>848</v>
      </c>
      <c r="V434" s="133" t="s">
        <v>848</v>
      </c>
      <c r="W434" s="55">
        <v>0</v>
      </c>
      <c r="X434" s="55">
        <v>0</v>
      </c>
      <c r="Y434" s="55">
        <v>0</v>
      </c>
      <c r="Z434" s="55">
        <v>0</v>
      </c>
      <c r="AA434" s="55">
        <v>0</v>
      </c>
      <c r="AB434" s="55">
        <v>0.17801571157384308</v>
      </c>
      <c r="AC434" s="55">
        <v>0.39163456547719777</v>
      </c>
      <c r="AD434" s="59">
        <f t="shared" si="36"/>
        <v>0.56965027705104088</v>
      </c>
      <c r="AE434" s="55">
        <v>0</v>
      </c>
      <c r="AF434" s="55"/>
      <c r="AG434" s="55"/>
      <c r="AH434" s="55"/>
      <c r="AI434" s="59">
        <f t="shared" si="37"/>
        <v>0.56965027705104088</v>
      </c>
      <c r="AJ434" s="55">
        <v>0</v>
      </c>
      <c r="AK434" s="55">
        <v>0</v>
      </c>
      <c r="AL434" s="55">
        <v>0</v>
      </c>
      <c r="AM434" s="55">
        <v>0</v>
      </c>
      <c r="AN434" s="55">
        <v>0</v>
      </c>
      <c r="AO434" s="55">
        <v>0</v>
      </c>
      <c r="AP434" s="55">
        <v>0.21124230827288323</v>
      </c>
      <c r="AQ434" s="55">
        <v>0.47402773978219465</v>
      </c>
      <c r="AR434" s="59">
        <f t="shared" si="38"/>
        <v>0.68527004805507785</v>
      </c>
      <c r="AS434" s="55">
        <v>0</v>
      </c>
      <c r="AT434" s="55"/>
      <c r="AU434" s="55"/>
      <c r="AV434" s="55"/>
      <c r="AW434" s="59">
        <f t="shared" si="39"/>
        <v>0.68527004805507785</v>
      </c>
      <c r="AX434" s="55"/>
      <c r="AY434" s="55"/>
      <c r="AZ434" s="55"/>
      <c r="BA434" s="55"/>
      <c r="BB434" s="55"/>
      <c r="BC434" s="55"/>
      <c r="BD434" s="55"/>
      <c r="BE434" s="55"/>
      <c r="BF434" s="59">
        <f t="shared" si="40"/>
        <v>0</v>
      </c>
      <c r="BG434" s="55"/>
      <c r="BH434" s="55"/>
      <c r="BI434" s="55"/>
      <c r="BJ434" s="55"/>
      <c r="BK434" s="59">
        <f t="shared" si="41"/>
        <v>0</v>
      </c>
      <c r="BL434" s="55"/>
      <c r="BM434" s="23" t="s">
        <v>852</v>
      </c>
      <c r="BN434" s="23" t="s">
        <v>184</v>
      </c>
      <c r="BO434" s="23" t="s">
        <v>853</v>
      </c>
      <c r="BP434" s="23" t="s">
        <v>853</v>
      </c>
      <c r="BQ434" s="23" t="s">
        <v>853</v>
      </c>
      <c r="BR434" s="23"/>
      <c r="BS434" s="57"/>
      <c r="BT434" s="135" t="s">
        <v>23</v>
      </c>
      <c r="BU434" s="58">
        <v>1</v>
      </c>
      <c r="BV434" s="57">
        <v>0</v>
      </c>
      <c r="BW434" s="57">
        <v>0</v>
      </c>
      <c r="BX434" s="57">
        <v>0</v>
      </c>
      <c r="BY434" s="57">
        <v>0</v>
      </c>
      <c r="BZ434" s="57">
        <v>0</v>
      </c>
      <c r="CA434" s="57">
        <v>1</v>
      </c>
      <c r="CB434" s="67">
        <v>1</v>
      </c>
      <c r="CC434" s="134"/>
      <c r="CD434" s="134"/>
      <c r="CE434" s="57"/>
      <c r="CF434" s="57"/>
      <c r="CG434" s="57"/>
      <c r="CH434" s="57"/>
      <c r="CI434" s="57"/>
      <c r="CJ434" s="57"/>
      <c r="CK434" s="67"/>
      <c r="CL434" s="23"/>
      <c r="CM434" s="23"/>
      <c r="CN434" s="23"/>
      <c r="CO434" s="23"/>
      <c r="CP434" s="23"/>
      <c r="CQ434" s="23"/>
      <c r="CR434" s="57"/>
      <c r="CS434" s="134"/>
      <c r="CT434" s="58"/>
      <c r="CU434" s="57"/>
      <c r="CV434" s="57"/>
      <c r="CW434" s="57"/>
      <c r="CX434" s="57"/>
      <c r="CY434" s="57"/>
      <c r="CZ434" s="57"/>
      <c r="DA434" s="67"/>
      <c r="DB434" s="23"/>
      <c r="DC434" s="23"/>
      <c r="DD434" s="57"/>
      <c r="DE434" s="57"/>
      <c r="DF434" s="57"/>
      <c r="DG434" s="57"/>
      <c r="DH434" s="57"/>
      <c r="DI434" s="57"/>
      <c r="DJ434" s="67"/>
      <c r="DK434" s="23" t="s">
        <v>849</v>
      </c>
      <c r="DL434" s="55">
        <v>0</v>
      </c>
      <c r="DM434" s="55">
        <v>0</v>
      </c>
      <c r="DN434" s="55">
        <v>0</v>
      </c>
      <c r="DO434" s="59">
        <v>0</v>
      </c>
      <c r="DP434" s="23" t="s">
        <v>849</v>
      </c>
      <c r="DQ434" s="57"/>
      <c r="DR434" s="57"/>
      <c r="DS434" s="57"/>
      <c r="DT434" s="23" t="s">
        <v>854</v>
      </c>
      <c r="DU434" s="57"/>
      <c r="DV434" s="23" t="s">
        <v>858</v>
      </c>
      <c r="DW434" s="23" t="s">
        <v>854</v>
      </c>
      <c r="DX434" s="57"/>
      <c r="DY434" s="23" t="s">
        <v>849</v>
      </c>
      <c r="DZ434" s="23" t="s">
        <v>854</v>
      </c>
      <c r="EA434" s="56"/>
      <c r="EB434" s="57"/>
      <c r="EC434" s="57"/>
      <c r="ED434" s="23"/>
      <c r="EE434" s="57"/>
      <c r="EF434" s="57"/>
      <c r="EG434" s="57"/>
      <c r="EH434" s="23">
        <v>957</v>
      </c>
      <c r="EI434" s="23"/>
      <c r="EJ434" s="23" t="s">
        <v>921</v>
      </c>
      <c r="EK434" s="23"/>
    </row>
    <row r="435" spans="2:141" s="127" customFormat="1">
      <c r="B435" s="132" t="s">
        <v>1833</v>
      </c>
      <c r="C435" s="23" t="s">
        <v>1834</v>
      </c>
      <c r="D435" s="23" t="s">
        <v>159</v>
      </c>
      <c r="E435" s="23" t="s">
        <v>846</v>
      </c>
      <c r="F435" s="23" t="s">
        <v>847</v>
      </c>
      <c r="G435" s="23"/>
      <c r="H435" s="23" t="s">
        <v>848</v>
      </c>
      <c r="I435" s="58">
        <v>0</v>
      </c>
      <c r="J435" s="58">
        <v>0</v>
      </c>
      <c r="K435" s="58">
        <v>1</v>
      </c>
      <c r="L435" s="58">
        <v>0</v>
      </c>
      <c r="M435" s="176"/>
      <c r="N435" s="23" t="s">
        <v>849</v>
      </c>
      <c r="O435" s="23" t="s">
        <v>850</v>
      </c>
      <c r="P435" s="23" t="s">
        <v>851</v>
      </c>
      <c r="Q435" s="56" t="s">
        <v>848</v>
      </c>
      <c r="R435" s="133" t="s">
        <v>848</v>
      </c>
      <c r="S435" s="133" t="s">
        <v>848</v>
      </c>
      <c r="T435" s="133" t="s">
        <v>848</v>
      </c>
      <c r="U435" s="133" t="s">
        <v>848</v>
      </c>
      <c r="V435" s="133" t="s">
        <v>848</v>
      </c>
      <c r="W435" s="55">
        <v>0</v>
      </c>
      <c r="X435" s="55">
        <v>0</v>
      </c>
      <c r="Y435" s="55">
        <v>0</v>
      </c>
      <c r="Z435" s="55">
        <v>0</v>
      </c>
      <c r="AA435" s="55">
        <v>0</v>
      </c>
      <c r="AB435" s="55">
        <v>0.17801571157384308</v>
      </c>
      <c r="AC435" s="55">
        <v>0.39163456547719777</v>
      </c>
      <c r="AD435" s="59">
        <f t="shared" si="36"/>
        <v>0.56965027705104088</v>
      </c>
      <c r="AE435" s="55">
        <v>0</v>
      </c>
      <c r="AF435" s="55"/>
      <c r="AG435" s="55"/>
      <c r="AH435" s="55"/>
      <c r="AI435" s="59">
        <f t="shared" si="37"/>
        <v>0.56965027705104088</v>
      </c>
      <c r="AJ435" s="55">
        <v>0</v>
      </c>
      <c r="AK435" s="55">
        <v>0</v>
      </c>
      <c r="AL435" s="55">
        <v>0</v>
      </c>
      <c r="AM435" s="55">
        <v>0</v>
      </c>
      <c r="AN435" s="55">
        <v>0</v>
      </c>
      <c r="AO435" s="55">
        <v>0</v>
      </c>
      <c r="AP435" s="55">
        <v>0.21124230827288323</v>
      </c>
      <c r="AQ435" s="55">
        <v>0.47402773978219465</v>
      </c>
      <c r="AR435" s="59">
        <f t="shared" si="38"/>
        <v>0.68527004805507785</v>
      </c>
      <c r="AS435" s="55">
        <v>0</v>
      </c>
      <c r="AT435" s="55"/>
      <c r="AU435" s="55"/>
      <c r="AV435" s="55"/>
      <c r="AW435" s="59">
        <f t="shared" si="39"/>
        <v>0.68527004805507785</v>
      </c>
      <c r="AX435" s="55"/>
      <c r="AY435" s="55"/>
      <c r="AZ435" s="55"/>
      <c r="BA435" s="55"/>
      <c r="BB435" s="55"/>
      <c r="BC435" s="55"/>
      <c r="BD435" s="55"/>
      <c r="BE435" s="55"/>
      <c r="BF435" s="59">
        <f t="shared" si="40"/>
        <v>0</v>
      </c>
      <c r="BG435" s="55"/>
      <c r="BH435" s="55"/>
      <c r="BI435" s="55"/>
      <c r="BJ435" s="55"/>
      <c r="BK435" s="59">
        <f t="shared" si="41"/>
        <v>0</v>
      </c>
      <c r="BL435" s="55"/>
      <c r="BM435" s="23" t="s">
        <v>852</v>
      </c>
      <c r="BN435" s="23" t="s">
        <v>184</v>
      </c>
      <c r="BO435" s="23" t="s">
        <v>853</v>
      </c>
      <c r="BP435" s="23" t="s">
        <v>853</v>
      </c>
      <c r="BQ435" s="23" t="s">
        <v>853</v>
      </c>
      <c r="BR435" s="23"/>
      <c r="BS435" s="57"/>
      <c r="BT435" s="135" t="s">
        <v>23</v>
      </c>
      <c r="BU435" s="58">
        <v>1</v>
      </c>
      <c r="BV435" s="57">
        <v>0</v>
      </c>
      <c r="BW435" s="57">
        <v>0</v>
      </c>
      <c r="BX435" s="57">
        <v>0</v>
      </c>
      <c r="BY435" s="57">
        <v>0</v>
      </c>
      <c r="BZ435" s="57">
        <v>0</v>
      </c>
      <c r="CA435" s="57">
        <v>1</v>
      </c>
      <c r="CB435" s="67">
        <v>1</v>
      </c>
      <c r="CC435" s="134"/>
      <c r="CD435" s="134"/>
      <c r="CE435" s="57"/>
      <c r="CF435" s="57"/>
      <c r="CG435" s="57"/>
      <c r="CH435" s="57"/>
      <c r="CI435" s="57"/>
      <c r="CJ435" s="57"/>
      <c r="CK435" s="67"/>
      <c r="CL435" s="23"/>
      <c r="CM435" s="23"/>
      <c r="CN435" s="23"/>
      <c r="CO435" s="23"/>
      <c r="CP435" s="23"/>
      <c r="CQ435" s="23"/>
      <c r="CR435" s="57"/>
      <c r="CS435" s="134"/>
      <c r="CT435" s="58"/>
      <c r="CU435" s="57"/>
      <c r="CV435" s="57"/>
      <c r="CW435" s="57"/>
      <c r="CX435" s="57"/>
      <c r="CY435" s="57"/>
      <c r="CZ435" s="57"/>
      <c r="DA435" s="67"/>
      <c r="DB435" s="23"/>
      <c r="DC435" s="23"/>
      <c r="DD435" s="57"/>
      <c r="DE435" s="57"/>
      <c r="DF435" s="57"/>
      <c r="DG435" s="57"/>
      <c r="DH435" s="57"/>
      <c r="DI435" s="57"/>
      <c r="DJ435" s="67"/>
      <c r="DK435" s="23" t="s">
        <v>849</v>
      </c>
      <c r="DL435" s="55">
        <v>0</v>
      </c>
      <c r="DM435" s="55">
        <v>0</v>
      </c>
      <c r="DN435" s="55">
        <v>0</v>
      </c>
      <c r="DO435" s="59">
        <v>0</v>
      </c>
      <c r="DP435" s="23" t="s">
        <v>849</v>
      </c>
      <c r="DQ435" s="57"/>
      <c r="DR435" s="57"/>
      <c r="DS435" s="57"/>
      <c r="DT435" s="23" t="s">
        <v>854</v>
      </c>
      <c r="DU435" s="57"/>
      <c r="DV435" s="23" t="s">
        <v>858</v>
      </c>
      <c r="DW435" s="23" t="s">
        <v>854</v>
      </c>
      <c r="DX435" s="57"/>
      <c r="DY435" s="23" t="s">
        <v>849</v>
      </c>
      <c r="DZ435" s="23" t="s">
        <v>854</v>
      </c>
      <c r="EA435" s="56"/>
      <c r="EB435" s="57"/>
      <c r="EC435" s="57"/>
      <c r="ED435" s="23"/>
      <c r="EE435" s="57"/>
      <c r="EF435" s="57"/>
      <c r="EG435" s="57"/>
      <c r="EH435" s="23">
        <v>957</v>
      </c>
      <c r="EI435" s="23"/>
      <c r="EJ435" s="23" t="s">
        <v>921</v>
      </c>
      <c r="EK435" s="23"/>
    </row>
    <row r="436" spans="2:141" s="127" customFormat="1">
      <c r="B436" s="132" t="s">
        <v>1835</v>
      </c>
      <c r="C436" s="23" t="s">
        <v>1836</v>
      </c>
      <c r="D436" s="23" t="s">
        <v>159</v>
      </c>
      <c r="E436" s="23" t="s">
        <v>846</v>
      </c>
      <c r="F436" s="23" t="s">
        <v>847</v>
      </c>
      <c r="G436" s="23"/>
      <c r="H436" s="23" t="s">
        <v>848</v>
      </c>
      <c r="I436" s="58">
        <v>0</v>
      </c>
      <c r="J436" s="58">
        <v>0</v>
      </c>
      <c r="K436" s="58">
        <v>1</v>
      </c>
      <c r="L436" s="58">
        <v>0</v>
      </c>
      <c r="M436" s="176"/>
      <c r="N436" s="23" t="s">
        <v>849</v>
      </c>
      <c r="O436" s="23" t="s">
        <v>850</v>
      </c>
      <c r="P436" s="23" t="s">
        <v>851</v>
      </c>
      <c r="Q436" s="56" t="s">
        <v>848</v>
      </c>
      <c r="R436" s="133" t="s">
        <v>848</v>
      </c>
      <c r="S436" s="133" t="s">
        <v>848</v>
      </c>
      <c r="T436" s="133" t="s">
        <v>848</v>
      </c>
      <c r="U436" s="133" t="s">
        <v>848</v>
      </c>
      <c r="V436" s="133" t="s">
        <v>848</v>
      </c>
      <c r="W436" s="55">
        <v>0</v>
      </c>
      <c r="X436" s="55">
        <v>0</v>
      </c>
      <c r="Y436" s="55">
        <v>0</v>
      </c>
      <c r="Z436" s="55">
        <v>0</v>
      </c>
      <c r="AA436" s="55">
        <v>0</v>
      </c>
      <c r="AB436" s="55">
        <v>0.17801571157384308</v>
      </c>
      <c r="AC436" s="55">
        <v>0.39163456547719777</v>
      </c>
      <c r="AD436" s="59">
        <f t="shared" si="36"/>
        <v>0.56965027705104088</v>
      </c>
      <c r="AE436" s="55">
        <v>0</v>
      </c>
      <c r="AF436" s="55"/>
      <c r="AG436" s="55"/>
      <c r="AH436" s="55"/>
      <c r="AI436" s="59">
        <f t="shared" si="37"/>
        <v>0.56965027705104088</v>
      </c>
      <c r="AJ436" s="55">
        <v>0</v>
      </c>
      <c r="AK436" s="55">
        <v>0</v>
      </c>
      <c r="AL436" s="55">
        <v>0</v>
      </c>
      <c r="AM436" s="55">
        <v>0</v>
      </c>
      <c r="AN436" s="55">
        <v>0</v>
      </c>
      <c r="AO436" s="55">
        <v>0</v>
      </c>
      <c r="AP436" s="55">
        <v>0.21124230827288323</v>
      </c>
      <c r="AQ436" s="55">
        <v>0.47402773978219465</v>
      </c>
      <c r="AR436" s="59">
        <f t="shared" si="38"/>
        <v>0.68527004805507785</v>
      </c>
      <c r="AS436" s="55">
        <v>0</v>
      </c>
      <c r="AT436" s="55"/>
      <c r="AU436" s="55"/>
      <c r="AV436" s="55"/>
      <c r="AW436" s="59">
        <f t="shared" si="39"/>
        <v>0.68527004805507785</v>
      </c>
      <c r="AX436" s="55"/>
      <c r="AY436" s="55"/>
      <c r="AZ436" s="55"/>
      <c r="BA436" s="55"/>
      <c r="BB436" s="55"/>
      <c r="BC436" s="55"/>
      <c r="BD436" s="55"/>
      <c r="BE436" s="55"/>
      <c r="BF436" s="59">
        <f t="shared" si="40"/>
        <v>0</v>
      </c>
      <c r="BG436" s="55"/>
      <c r="BH436" s="55"/>
      <c r="BI436" s="55"/>
      <c r="BJ436" s="55"/>
      <c r="BK436" s="59">
        <f t="shared" si="41"/>
        <v>0</v>
      </c>
      <c r="BL436" s="55"/>
      <c r="BM436" s="23" t="s">
        <v>852</v>
      </c>
      <c r="BN436" s="23" t="s">
        <v>184</v>
      </c>
      <c r="BO436" s="23" t="s">
        <v>853</v>
      </c>
      <c r="BP436" s="23" t="s">
        <v>853</v>
      </c>
      <c r="BQ436" s="23" t="s">
        <v>853</v>
      </c>
      <c r="BR436" s="23"/>
      <c r="BS436" s="57"/>
      <c r="BT436" s="135" t="s">
        <v>23</v>
      </c>
      <c r="BU436" s="58">
        <v>1</v>
      </c>
      <c r="BV436" s="57">
        <v>0</v>
      </c>
      <c r="BW436" s="57">
        <v>0</v>
      </c>
      <c r="BX436" s="57">
        <v>0</v>
      </c>
      <c r="BY436" s="57">
        <v>0</v>
      </c>
      <c r="BZ436" s="57">
        <v>0</v>
      </c>
      <c r="CA436" s="57">
        <v>1</v>
      </c>
      <c r="CB436" s="67">
        <v>1</v>
      </c>
      <c r="CC436" s="134"/>
      <c r="CD436" s="134"/>
      <c r="CE436" s="57"/>
      <c r="CF436" s="57"/>
      <c r="CG436" s="57"/>
      <c r="CH436" s="57"/>
      <c r="CI436" s="57"/>
      <c r="CJ436" s="57"/>
      <c r="CK436" s="67"/>
      <c r="CL436" s="23"/>
      <c r="CM436" s="23"/>
      <c r="CN436" s="23"/>
      <c r="CO436" s="23"/>
      <c r="CP436" s="23"/>
      <c r="CQ436" s="23"/>
      <c r="CR436" s="57"/>
      <c r="CS436" s="134"/>
      <c r="CT436" s="58"/>
      <c r="CU436" s="57"/>
      <c r="CV436" s="57"/>
      <c r="CW436" s="57"/>
      <c r="CX436" s="57"/>
      <c r="CY436" s="57"/>
      <c r="CZ436" s="57"/>
      <c r="DA436" s="67"/>
      <c r="DB436" s="23"/>
      <c r="DC436" s="23"/>
      <c r="DD436" s="57"/>
      <c r="DE436" s="57"/>
      <c r="DF436" s="57"/>
      <c r="DG436" s="57"/>
      <c r="DH436" s="57"/>
      <c r="DI436" s="57"/>
      <c r="DJ436" s="67"/>
      <c r="DK436" s="23" t="s">
        <v>849</v>
      </c>
      <c r="DL436" s="55">
        <v>0</v>
      </c>
      <c r="DM436" s="55">
        <v>0</v>
      </c>
      <c r="DN436" s="55">
        <v>0</v>
      </c>
      <c r="DO436" s="59">
        <v>0</v>
      </c>
      <c r="DP436" s="23" t="s">
        <v>849</v>
      </c>
      <c r="DQ436" s="57"/>
      <c r="DR436" s="57"/>
      <c r="DS436" s="57"/>
      <c r="DT436" s="23" t="s">
        <v>854</v>
      </c>
      <c r="DU436" s="57"/>
      <c r="DV436" s="23" t="s">
        <v>858</v>
      </c>
      <c r="DW436" s="23" t="s">
        <v>854</v>
      </c>
      <c r="DX436" s="57"/>
      <c r="DY436" s="23" t="s">
        <v>849</v>
      </c>
      <c r="DZ436" s="23" t="s">
        <v>854</v>
      </c>
      <c r="EA436" s="56"/>
      <c r="EB436" s="57"/>
      <c r="EC436" s="57"/>
      <c r="ED436" s="23"/>
      <c r="EE436" s="57"/>
      <c r="EF436" s="57"/>
      <c r="EG436" s="57"/>
      <c r="EH436" s="23">
        <v>957</v>
      </c>
      <c r="EI436" s="23"/>
      <c r="EJ436" s="23" t="s">
        <v>921</v>
      </c>
      <c r="EK436" s="23"/>
    </row>
    <row r="437" spans="2:141" s="127" customFormat="1">
      <c r="B437" s="132" t="s">
        <v>1837</v>
      </c>
      <c r="C437" s="23" t="s">
        <v>1838</v>
      </c>
      <c r="D437" s="23" t="s">
        <v>159</v>
      </c>
      <c r="E437" s="23" t="s">
        <v>846</v>
      </c>
      <c r="F437" s="23" t="s">
        <v>847</v>
      </c>
      <c r="G437" s="23"/>
      <c r="H437" s="23" t="s">
        <v>848</v>
      </c>
      <c r="I437" s="58">
        <v>0</v>
      </c>
      <c r="J437" s="58">
        <v>0</v>
      </c>
      <c r="K437" s="58">
        <v>1</v>
      </c>
      <c r="L437" s="58">
        <v>0</v>
      </c>
      <c r="M437" s="176"/>
      <c r="N437" s="23" t="s">
        <v>849</v>
      </c>
      <c r="O437" s="23" t="s">
        <v>850</v>
      </c>
      <c r="P437" s="23" t="s">
        <v>851</v>
      </c>
      <c r="Q437" s="56" t="s">
        <v>848</v>
      </c>
      <c r="R437" s="133" t="s">
        <v>848</v>
      </c>
      <c r="S437" s="133" t="s">
        <v>848</v>
      </c>
      <c r="T437" s="133" t="s">
        <v>848</v>
      </c>
      <c r="U437" s="133" t="s">
        <v>848</v>
      </c>
      <c r="V437" s="133" t="s">
        <v>848</v>
      </c>
      <c r="W437" s="55">
        <v>0</v>
      </c>
      <c r="X437" s="55">
        <v>0</v>
      </c>
      <c r="Y437" s="55">
        <v>0</v>
      </c>
      <c r="Z437" s="55">
        <v>0</v>
      </c>
      <c r="AA437" s="55">
        <v>0</v>
      </c>
      <c r="AB437" s="55">
        <v>0.17801571157384308</v>
      </c>
      <c r="AC437" s="55">
        <v>0.39163456547719777</v>
      </c>
      <c r="AD437" s="59">
        <f t="shared" si="36"/>
        <v>0.56965027705104088</v>
      </c>
      <c r="AE437" s="55">
        <v>0</v>
      </c>
      <c r="AF437" s="55"/>
      <c r="AG437" s="55"/>
      <c r="AH437" s="55"/>
      <c r="AI437" s="59">
        <f t="shared" si="37"/>
        <v>0.56965027705104088</v>
      </c>
      <c r="AJ437" s="55">
        <v>0</v>
      </c>
      <c r="AK437" s="55">
        <v>0</v>
      </c>
      <c r="AL437" s="55">
        <v>0</v>
      </c>
      <c r="AM437" s="55">
        <v>0</v>
      </c>
      <c r="AN437" s="55">
        <v>0</v>
      </c>
      <c r="AO437" s="55">
        <v>0</v>
      </c>
      <c r="AP437" s="55">
        <v>0.21124230827288323</v>
      </c>
      <c r="AQ437" s="55">
        <v>0.47402773978219465</v>
      </c>
      <c r="AR437" s="59">
        <f t="shared" si="38"/>
        <v>0.68527004805507785</v>
      </c>
      <c r="AS437" s="55">
        <v>0</v>
      </c>
      <c r="AT437" s="55"/>
      <c r="AU437" s="55"/>
      <c r="AV437" s="55"/>
      <c r="AW437" s="59">
        <f t="shared" si="39"/>
        <v>0.68527004805507785</v>
      </c>
      <c r="AX437" s="55"/>
      <c r="AY437" s="55"/>
      <c r="AZ437" s="55"/>
      <c r="BA437" s="55"/>
      <c r="BB437" s="55"/>
      <c r="BC437" s="55"/>
      <c r="BD437" s="55"/>
      <c r="BE437" s="55"/>
      <c r="BF437" s="59">
        <f t="shared" si="40"/>
        <v>0</v>
      </c>
      <c r="BG437" s="55"/>
      <c r="BH437" s="55"/>
      <c r="BI437" s="55"/>
      <c r="BJ437" s="55"/>
      <c r="BK437" s="59">
        <f t="shared" si="41"/>
        <v>0</v>
      </c>
      <c r="BL437" s="55"/>
      <c r="BM437" s="23" t="s">
        <v>852</v>
      </c>
      <c r="BN437" s="23" t="s">
        <v>184</v>
      </c>
      <c r="BO437" s="23" t="s">
        <v>853</v>
      </c>
      <c r="BP437" s="23" t="s">
        <v>853</v>
      </c>
      <c r="BQ437" s="23" t="s">
        <v>853</v>
      </c>
      <c r="BR437" s="23"/>
      <c r="BS437" s="57"/>
      <c r="BT437" s="135" t="s">
        <v>23</v>
      </c>
      <c r="BU437" s="58">
        <v>1</v>
      </c>
      <c r="BV437" s="57">
        <v>0</v>
      </c>
      <c r="BW437" s="57">
        <v>0</v>
      </c>
      <c r="BX437" s="57">
        <v>0</v>
      </c>
      <c r="BY437" s="57">
        <v>0</v>
      </c>
      <c r="BZ437" s="57">
        <v>0</v>
      </c>
      <c r="CA437" s="57">
        <v>1</v>
      </c>
      <c r="CB437" s="67">
        <v>1</v>
      </c>
      <c r="CC437" s="134"/>
      <c r="CD437" s="134"/>
      <c r="CE437" s="57"/>
      <c r="CF437" s="57"/>
      <c r="CG437" s="57"/>
      <c r="CH437" s="57"/>
      <c r="CI437" s="57"/>
      <c r="CJ437" s="57"/>
      <c r="CK437" s="67"/>
      <c r="CL437" s="23"/>
      <c r="CM437" s="23"/>
      <c r="CN437" s="23"/>
      <c r="CO437" s="23"/>
      <c r="CP437" s="23"/>
      <c r="CQ437" s="23"/>
      <c r="CR437" s="57"/>
      <c r="CS437" s="134"/>
      <c r="CT437" s="58"/>
      <c r="CU437" s="57"/>
      <c r="CV437" s="57"/>
      <c r="CW437" s="57"/>
      <c r="CX437" s="57"/>
      <c r="CY437" s="57"/>
      <c r="CZ437" s="57"/>
      <c r="DA437" s="67"/>
      <c r="DB437" s="23"/>
      <c r="DC437" s="23"/>
      <c r="DD437" s="57"/>
      <c r="DE437" s="57"/>
      <c r="DF437" s="57"/>
      <c r="DG437" s="57"/>
      <c r="DH437" s="57"/>
      <c r="DI437" s="57"/>
      <c r="DJ437" s="67"/>
      <c r="DK437" s="23" t="s">
        <v>849</v>
      </c>
      <c r="DL437" s="55">
        <v>0</v>
      </c>
      <c r="DM437" s="55">
        <v>0</v>
      </c>
      <c r="DN437" s="55">
        <v>0</v>
      </c>
      <c r="DO437" s="59">
        <v>0</v>
      </c>
      <c r="DP437" s="23" t="s">
        <v>849</v>
      </c>
      <c r="DQ437" s="57"/>
      <c r="DR437" s="57"/>
      <c r="DS437" s="57"/>
      <c r="DT437" s="23" t="s">
        <v>854</v>
      </c>
      <c r="DU437" s="57"/>
      <c r="DV437" s="23" t="s">
        <v>858</v>
      </c>
      <c r="DW437" s="23" t="s">
        <v>854</v>
      </c>
      <c r="DX437" s="57"/>
      <c r="DY437" s="23" t="s">
        <v>849</v>
      </c>
      <c r="DZ437" s="23" t="s">
        <v>854</v>
      </c>
      <c r="EA437" s="56"/>
      <c r="EB437" s="57"/>
      <c r="EC437" s="57"/>
      <c r="ED437" s="23"/>
      <c r="EE437" s="57"/>
      <c r="EF437" s="57"/>
      <c r="EG437" s="57"/>
      <c r="EH437" s="23">
        <v>957</v>
      </c>
      <c r="EI437" s="23"/>
      <c r="EJ437" s="23" t="s">
        <v>921</v>
      </c>
      <c r="EK437" s="23"/>
    </row>
    <row r="438" spans="2:141" s="127" customFormat="1">
      <c r="B438" s="132" t="s">
        <v>1839</v>
      </c>
      <c r="C438" s="23" t="s">
        <v>1840</v>
      </c>
      <c r="D438" s="23" t="s">
        <v>159</v>
      </c>
      <c r="E438" s="23" t="s">
        <v>846</v>
      </c>
      <c r="F438" s="23" t="s">
        <v>847</v>
      </c>
      <c r="G438" s="23"/>
      <c r="H438" s="23" t="s">
        <v>848</v>
      </c>
      <c r="I438" s="58">
        <v>0</v>
      </c>
      <c r="J438" s="58">
        <v>0</v>
      </c>
      <c r="K438" s="58">
        <v>1</v>
      </c>
      <c r="L438" s="58">
        <v>0</v>
      </c>
      <c r="M438" s="176"/>
      <c r="N438" s="23" t="s">
        <v>849</v>
      </c>
      <c r="O438" s="23" t="s">
        <v>850</v>
      </c>
      <c r="P438" s="23" t="s">
        <v>851</v>
      </c>
      <c r="Q438" s="56">
        <v>46378</v>
      </c>
      <c r="R438" s="133">
        <v>46434</v>
      </c>
      <c r="S438" s="133">
        <v>46904</v>
      </c>
      <c r="T438" s="133" t="s">
        <v>848</v>
      </c>
      <c r="U438" s="133">
        <v>46996</v>
      </c>
      <c r="V438" s="133" t="s">
        <v>848</v>
      </c>
      <c r="W438" s="55">
        <v>0.1541615682546732</v>
      </c>
      <c r="X438" s="55">
        <v>0.15594367324783612</v>
      </c>
      <c r="Y438" s="55">
        <v>3.2582332343700286E-4</v>
      </c>
      <c r="Z438" s="55">
        <v>3.1943515116424152E-4</v>
      </c>
      <c r="AA438" s="55">
        <v>2.6097568390024145E-5</v>
      </c>
      <c r="AB438" s="55">
        <v>0</v>
      </c>
      <c r="AC438" s="55">
        <v>0</v>
      </c>
      <c r="AD438" s="59">
        <f t="shared" si="36"/>
        <v>0.15661502929082741</v>
      </c>
      <c r="AE438" s="55">
        <v>0</v>
      </c>
      <c r="AF438" s="55"/>
      <c r="AG438" s="55"/>
      <c r="AH438" s="55"/>
      <c r="AI438" s="59">
        <f t="shared" si="37"/>
        <v>0.31077659754550058</v>
      </c>
      <c r="AJ438" s="55">
        <v>0</v>
      </c>
      <c r="AK438" s="55">
        <v>0.16900439645960913</v>
      </c>
      <c r="AL438" s="55">
        <v>0.17095808428340969</v>
      </c>
      <c r="AM438" s="55">
        <v>3.6433779344892441E-4</v>
      </c>
      <c r="AN438" s="55">
        <v>3.6433838693766726E-4</v>
      </c>
      <c r="AO438" s="55">
        <v>3.0361445364647979E-5</v>
      </c>
      <c r="AP438" s="55">
        <v>0</v>
      </c>
      <c r="AQ438" s="55">
        <v>0</v>
      </c>
      <c r="AR438" s="59">
        <f t="shared" si="38"/>
        <v>0.17171712190916094</v>
      </c>
      <c r="AS438" s="55">
        <v>0</v>
      </c>
      <c r="AT438" s="55"/>
      <c r="AU438" s="55"/>
      <c r="AV438" s="55"/>
      <c r="AW438" s="59">
        <f t="shared" si="39"/>
        <v>0.34072151836877007</v>
      </c>
      <c r="AX438" s="55"/>
      <c r="AY438" s="55"/>
      <c r="AZ438" s="55"/>
      <c r="BA438" s="55"/>
      <c r="BB438" s="55"/>
      <c r="BC438" s="55"/>
      <c r="BD438" s="55"/>
      <c r="BE438" s="55"/>
      <c r="BF438" s="59">
        <f t="shared" si="40"/>
        <v>0</v>
      </c>
      <c r="BG438" s="55"/>
      <c r="BH438" s="55"/>
      <c r="BI438" s="55"/>
      <c r="BJ438" s="55"/>
      <c r="BK438" s="59">
        <f t="shared" si="41"/>
        <v>0</v>
      </c>
      <c r="BL438" s="55"/>
      <c r="BM438" s="23" t="s">
        <v>852</v>
      </c>
      <c r="BN438" s="23" t="s">
        <v>184</v>
      </c>
      <c r="BO438" s="23" t="s">
        <v>853</v>
      </c>
      <c r="BP438" s="23" t="s">
        <v>853</v>
      </c>
      <c r="BQ438" s="23" t="s">
        <v>853</v>
      </c>
      <c r="BR438" s="23"/>
      <c r="BS438" s="57"/>
      <c r="BT438" s="135" t="s">
        <v>23</v>
      </c>
      <c r="BU438" s="58">
        <v>1</v>
      </c>
      <c r="BV438" s="57">
        <v>0</v>
      </c>
      <c r="BW438" s="57">
        <v>1</v>
      </c>
      <c r="BX438" s="57">
        <v>0</v>
      </c>
      <c r="BY438" s="57">
        <v>0</v>
      </c>
      <c r="BZ438" s="57">
        <v>0</v>
      </c>
      <c r="CA438" s="57">
        <v>0</v>
      </c>
      <c r="CB438" s="67">
        <v>1</v>
      </c>
      <c r="CC438" s="134"/>
      <c r="CD438" s="134"/>
      <c r="CE438" s="57"/>
      <c r="CF438" s="57"/>
      <c r="CG438" s="57"/>
      <c r="CH438" s="57"/>
      <c r="CI438" s="57"/>
      <c r="CJ438" s="57"/>
      <c r="CK438" s="67"/>
      <c r="CL438" s="23"/>
      <c r="CM438" s="23"/>
      <c r="CN438" s="23"/>
      <c r="CO438" s="23"/>
      <c r="CP438" s="23"/>
      <c r="CQ438" s="23"/>
      <c r="CR438" s="57"/>
      <c r="CS438" s="134"/>
      <c r="CT438" s="58"/>
      <c r="CU438" s="57"/>
      <c r="CV438" s="57"/>
      <c r="CW438" s="57"/>
      <c r="CX438" s="57"/>
      <c r="CY438" s="57"/>
      <c r="CZ438" s="57"/>
      <c r="DA438" s="67"/>
      <c r="DB438" s="23"/>
      <c r="DC438" s="23"/>
      <c r="DD438" s="57"/>
      <c r="DE438" s="57"/>
      <c r="DF438" s="57"/>
      <c r="DG438" s="57"/>
      <c r="DH438" s="57"/>
      <c r="DI438" s="57"/>
      <c r="DJ438" s="67"/>
      <c r="DK438" s="23" t="s">
        <v>849</v>
      </c>
      <c r="DL438" s="55">
        <v>0</v>
      </c>
      <c r="DM438" s="55">
        <v>0.1541615682546732</v>
      </c>
      <c r="DN438" s="55">
        <v>0.15661502929082741</v>
      </c>
      <c r="DO438" s="59">
        <v>0.31077659754550058</v>
      </c>
      <c r="DP438" s="23" t="s">
        <v>849</v>
      </c>
      <c r="DQ438" s="57"/>
      <c r="DR438" s="57"/>
      <c r="DS438" s="57"/>
      <c r="DT438" s="23" t="s">
        <v>854</v>
      </c>
      <c r="DU438" s="57"/>
      <c r="DV438" s="23" t="s">
        <v>858</v>
      </c>
      <c r="DW438" s="23" t="s">
        <v>854</v>
      </c>
      <c r="DX438" s="57"/>
      <c r="DY438" s="23" t="s">
        <v>849</v>
      </c>
      <c r="DZ438" s="23" t="s">
        <v>854</v>
      </c>
      <c r="EA438" s="56"/>
      <c r="EB438" s="57"/>
      <c r="EC438" s="57"/>
      <c r="ED438" s="23"/>
      <c r="EE438" s="57"/>
      <c r="EF438" s="57"/>
      <c r="EG438" s="57"/>
      <c r="EH438" s="23">
        <v>957</v>
      </c>
      <c r="EI438" s="23"/>
      <c r="EJ438" s="23" t="s">
        <v>921</v>
      </c>
      <c r="EK438" s="23"/>
    </row>
    <row r="439" spans="2:141" s="127" customFormat="1">
      <c r="B439" s="132" t="s">
        <v>1841</v>
      </c>
      <c r="C439" s="23" t="s">
        <v>1842</v>
      </c>
      <c r="D439" s="23" t="s">
        <v>159</v>
      </c>
      <c r="E439" s="23" t="s">
        <v>846</v>
      </c>
      <c r="F439" s="23" t="s">
        <v>847</v>
      </c>
      <c r="G439" s="23" t="s">
        <v>1332</v>
      </c>
      <c r="H439" s="23" t="s">
        <v>848</v>
      </c>
      <c r="I439" s="58">
        <v>0</v>
      </c>
      <c r="J439" s="58">
        <v>0</v>
      </c>
      <c r="K439" s="58">
        <v>1</v>
      </c>
      <c r="L439" s="58">
        <v>0</v>
      </c>
      <c r="M439" s="176"/>
      <c r="N439" s="23" t="s">
        <v>849</v>
      </c>
      <c r="O439" s="23" t="s">
        <v>850</v>
      </c>
      <c r="P439" s="23" t="s">
        <v>851</v>
      </c>
      <c r="Q439" s="56">
        <v>46377</v>
      </c>
      <c r="R439" s="133">
        <v>46433</v>
      </c>
      <c r="S439" s="133">
        <v>46903</v>
      </c>
      <c r="T439" s="133" t="s">
        <v>848</v>
      </c>
      <c r="U439" s="133">
        <v>46995</v>
      </c>
      <c r="V439" s="133" t="s">
        <v>848</v>
      </c>
      <c r="W439" s="55">
        <v>0.1541615682546732</v>
      </c>
      <c r="X439" s="55">
        <v>2.8613596160888819E-4</v>
      </c>
      <c r="Y439" s="55">
        <v>3.3662999381764929E-4</v>
      </c>
      <c r="Z439" s="55">
        <v>2.2001968089033336E-4</v>
      </c>
      <c r="AA439" s="55">
        <v>0</v>
      </c>
      <c r="AB439" s="55">
        <v>0</v>
      </c>
      <c r="AC439" s="55">
        <v>0</v>
      </c>
      <c r="AD439" s="59">
        <f t="shared" si="36"/>
        <v>8.4278563631687091E-4</v>
      </c>
      <c r="AE439" s="55">
        <v>0</v>
      </c>
      <c r="AF439" s="55"/>
      <c r="AG439" s="55"/>
      <c r="AH439" s="55"/>
      <c r="AI439" s="59">
        <f t="shared" si="37"/>
        <v>0.15500435389099007</v>
      </c>
      <c r="AJ439" s="55">
        <v>0</v>
      </c>
      <c r="AK439" s="55">
        <v>0.16900439645960913</v>
      </c>
      <c r="AL439" s="55">
        <v>3.1368541488377161E-4</v>
      </c>
      <c r="AM439" s="55">
        <v>3.7642188368372254E-4</v>
      </c>
      <c r="AN439" s="55">
        <v>2.5094801038007324E-4</v>
      </c>
      <c r="AO439" s="55">
        <v>0</v>
      </c>
      <c r="AP439" s="55">
        <v>0</v>
      </c>
      <c r="AQ439" s="55">
        <v>0</v>
      </c>
      <c r="AR439" s="59">
        <f t="shared" si="38"/>
        <v>9.410553089475675E-4</v>
      </c>
      <c r="AS439" s="55">
        <v>0</v>
      </c>
      <c r="AT439" s="55"/>
      <c r="AU439" s="55"/>
      <c r="AV439" s="55"/>
      <c r="AW439" s="59">
        <f t="shared" si="39"/>
        <v>0.16994545176855669</v>
      </c>
      <c r="AX439" s="55"/>
      <c r="AY439" s="55"/>
      <c r="AZ439" s="55"/>
      <c r="BA439" s="55"/>
      <c r="BB439" s="55"/>
      <c r="BC439" s="55"/>
      <c r="BD439" s="55"/>
      <c r="BE439" s="55"/>
      <c r="BF439" s="59">
        <f t="shared" si="40"/>
        <v>0</v>
      </c>
      <c r="BG439" s="55"/>
      <c r="BH439" s="55"/>
      <c r="BI439" s="55"/>
      <c r="BJ439" s="55"/>
      <c r="BK439" s="59">
        <f t="shared" si="41"/>
        <v>0</v>
      </c>
      <c r="BL439" s="55"/>
      <c r="BM439" s="23" t="s">
        <v>852</v>
      </c>
      <c r="BN439" s="23" t="s">
        <v>184</v>
      </c>
      <c r="BO439" s="23" t="s">
        <v>853</v>
      </c>
      <c r="BP439" s="23" t="s">
        <v>853</v>
      </c>
      <c r="BQ439" s="23" t="s">
        <v>853</v>
      </c>
      <c r="BR439" s="23"/>
      <c r="BS439" s="57"/>
      <c r="BT439" s="135" t="s">
        <v>23</v>
      </c>
      <c r="BU439" s="58">
        <v>1</v>
      </c>
      <c r="BV439" s="57">
        <v>0</v>
      </c>
      <c r="BW439" s="57">
        <v>1</v>
      </c>
      <c r="BX439" s="57">
        <v>0</v>
      </c>
      <c r="BY439" s="57">
        <v>0</v>
      </c>
      <c r="BZ439" s="57">
        <v>0</v>
      </c>
      <c r="CA439" s="57">
        <v>0</v>
      </c>
      <c r="CB439" s="67">
        <v>1</v>
      </c>
      <c r="CC439" s="134"/>
      <c r="CD439" s="134"/>
      <c r="CE439" s="57"/>
      <c r="CF439" s="57"/>
      <c r="CG439" s="57"/>
      <c r="CH439" s="57"/>
      <c r="CI439" s="57"/>
      <c r="CJ439" s="57"/>
      <c r="CK439" s="67"/>
      <c r="CL439" s="23"/>
      <c r="CM439" s="23"/>
      <c r="CN439" s="23"/>
      <c r="CO439" s="23"/>
      <c r="CP439" s="23"/>
      <c r="CQ439" s="23"/>
      <c r="CR439" s="57"/>
      <c r="CS439" s="134"/>
      <c r="CT439" s="58"/>
      <c r="CU439" s="57"/>
      <c r="CV439" s="57"/>
      <c r="CW439" s="57"/>
      <c r="CX439" s="57"/>
      <c r="CY439" s="57"/>
      <c r="CZ439" s="57"/>
      <c r="DA439" s="67"/>
      <c r="DB439" s="23"/>
      <c r="DC439" s="23"/>
      <c r="DD439" s="57"/>
      <c r="DE439" s="57"/>
      <c r="DF439" s="57"/>
      <c r="DG439" s="57"/>
      <c r="DH439" s="57"/>
      <c r="DI439" s="57"/>
      <c r="DJ439" s="67"/>
      <c r="DK439" s="23" t="s">
        <v>849</v>
      </c>
      <c r="DL439" s="55">
        <v>0</v>
      </c>
      <c r="DM439" s="55">
        <v>0.1541615682546732</v>
      </c>
      <c r="DN439" s="55">
        <v>8.4278563631687091E-4</v>
      </c>
      <c r="DO439" s="59">
        <v>0.15500435389099007</v>
      </c>
      <c r="DP439" s="23" t="s">
        <v>849</v>
      </c>
      <c r="DQ439" s="57"/>
      <c r="DR439" s="57"/>
      <c r="DS439" s="57"/>
      <c r="DT439" s="23" t="s">
        <v>854</v>
      </c>
      <c r="DU439" s="57"/>
      <c r="DV439" s="23" t="s">
        <v>858</v>
      </c>
      <c r="DW439" s="23" t="s">
        <v>854</v>
      </c>
      <c r="DX439" s="57"/>
      <c r="DY439" s="23" t="s">
        <v>849</v>
      </c>
      <c r="DZ439" s="23" t="s">
        <v>854</v>
      </c>
      <c r="EA439" s="56"/>
      <c r="EB439" s="57"/>
      <c r="EC439" s="57"/>
      <c r="ED439" s="23"/>
      <c r="EE439" s="57"/>
      <c r="EF439" s="57"/>
      <c r="EG439" s="57"/>
      <c r="EH439" s="23">
        <v>957</v>
      </c>
      <c r="EI439" s="23"/>
      <c r="EJ439" s="23" t="s">
        <v>921</v>
      </c>
      <c r="EK439" s="23"/>
    </row>
    <row r="440" spans="2:141" s="127" customFormat="1">
      <c r="B440" s="132" t="s">
        <v>1843</v>
      </c>
      <c r="C440" s="23" t="s">
        <v>1844</v>
      </c>
      <c r="D440" s="23" t="s">
        <v>159</v>
      </c>
      <c r="E440" s="23" t="s">
        <v>846</v>
      </c>
      <c r="F440" s="23" t="s">
        <v>847</v>
      </c>
      <c r="G440" s="23"/>
      <c r="H440" s="23" t="s">
        <v>848</v>
      </c>
      <c r="I440" s="58">
        <v>0</v>
      </c>
      <c r="J440" s="58">
        <v>0</v>
      </c>
      <c r="K440" s="58">
        <v>1</v>
      </c>
      <c r="L440" s="58">
        <v>0</v>
      </c>
      <c r="M440" s="176"/>
      <c r="N440" s="23" t="s">
        <v>849</v>
      </c>
      <c r="O440" s="23" t="s">
        <v>850</v>
      </c>
      <c r="P440" s="23" t="s">
        <v>851</v>
      </c>
      <c r="Q440" s="56" t="s">
        <v>848</v>
      </c>
      <c r="R440" s="133" t="s">
        <v>848</v>
      </c>
      <c r="S440" s="133" t="s">
        <v>848</v>
      </c>
      <c r="T440" s="133" t="s">
        <v>848</v>
      </c>
      <c r="U440" s="133" t="s">
        <v>848</v>
      </c>
      <c r="V440" s="133" t="s">
        <v>848</v>
      </c>
      <c r="W440" s="55">
        <v>0</v>
      </c>
      <c r="X440" s="55">
        <v>0</v>
      </c>
      <c r="Y440" s="55">
        <v>0</v>
      </c>
      <c r="Z440" s="55">
        <v>0</v>
      </c>
      <c r="AA440" s="55">
        <v>0</v>
      </c>
      <c r="AB440" s="55">
        <v>0.17801571157384308</v>
      </c>
      <c r="AC440" s="55">
        <v>0.39163456547719777</v>
      </c>
      <c r="AD440" s="59">
        <f t="shared" si="36"/>
        <v>0.56965027705104088</v>
      </c>
      <c r="AE440" s="55">
        <v>0</v>
      </c>
      <c r="AF440" s="55"/>
      <c r="AG440" s="55"/>
      <c r="AH440" s="55"/>
      <c r="AI440" s="59">
        <f t="shared" si="37"/>
        <v>0.56965027705104088</v>
      </c>
      <c r="AJ440" s="55">
        <v>0</v>
      </c>
      <c r="AK440" s="55">
        <v>0</v>
      </c>
      <c r="AL440" s="55">
        <v>0</v>
      </c>
      <c r="AM440" s="55">
        <v>0</v>
      </c>
      <c r="AN440" s="55">
        <v>0</v>
      </c>
      <c r="AO440" s="55">
        <v>0</v>
      </c>
      <c r="AP440" s="55">
        <v>0.21124230827288323</v>
      </c>
      <c r="AQ440" s="55">
        <v>0.47402773978219465</v>
      </c>
      <c r="AR440" s="59">
        <f t="shared" si="38"/>
        <v>0.68527004805507785</v>
      </c>
      <c r="AS440" s="55">
        <v>0</v>
      </c>
      <c r="AT440" s="55"/>
      <c r="AU440" s="55"/>
      <c r="AV440" s="55"/>
      <c r="AW440" s="59">
        <f t="shared" si="39"/>
        <v>0.68527004805507785</v>
      </c>
      <c r="AX440" s="55"/>
      <c r="AY440" s="55"/>
      <c r="AZ440" s="55"/>
      <c r="BA440" s="55"/>
      <c r="BB440" s="55"/>
      <c r="BC440" s="55"/>
      <c r="BD440" s="55"/>
      <c r="BE440" s="55"/>
      <c r="BF440" s="59">
        <f t="shared" si="40"/>
        <v>0</v>
      </c>
      <c r="BG440" s="55"/>
      <c r="BH440" s="55"/>
      <c r="BI440" s="55"/>
      <c r="BJ440" s="55"/>
      <c r="BK440" s="59">
        <f t="shared" si="41"/>
        <v>0</v>
      </c>
      <c r="BL440" s="55"/>
      <c r="BM440" s="23" t="s">
        <v>852</v>
      </c>
      <c r="BN440" s="23" t="s">
        <v>184</v>
      </c>
      <c r="BO440" s="23" t="s">
        <v>853</v>
      </c>
      <c r="BP440" s="23" t="s">
        <v>853</v>
      </c>
      <c r="BQ440" s="23" t="s">
        <v>853</v>
      </c>
      <c r="BR440" s="23"/>
      <c r="BS440" s="57"/>
      <c r="BT440" s="135" t="s">
        <v>23</v>
      </c>
      <c r="BU440" s="58">
        <v>1</v>
      </c>
      <c r="BV440" s="57">
        <v>0</v>
      </c>
      <c r="BW440" s="57">
        <v>0</v>
      </c>
      <c r="BX440" s="57">
        <v>0</v>
      </c>
      <c r="BY440" s="57">
        <v>0</v>
      </c>
      <c r="BZ440" s="57">
        <v>0</v>
      </c>
      <c r="CA440" s="57">
        <v>1</v>
      </c>
      <c r="CB440" s="67">
        <v>1</v>
      </c>
      <c r="CC440" s="134"/>
      <c r="CD440" s="134"/>
      <c r="CE440" s="57"/>
      <c r="CF440" s="57"/>
      <c r="CG440" s="57"/>
      <c r="CH440" s="57"/>
      <c r="CI440" s="57"/>
      <c r="CJ440" s="57"/>
      <c r="CK440" s="67"/>
      <c r="CL440" s="23"/>
      <c r="CM440" s="23"/>
      <c r="CN440" s="23"/>
      <c r="CO440" s="23"/>
      <c r="CP440" s="23"/>
      <c r="CQ440" s="23"/>
      <c r="CR440" s="57"/>
      <c r="CS440" s="134"/>
      <c r="CT440" s="58"/>
      <c r="CU440" s="57"/>
      <c r="CV440" s="57"/>
      <c r="CW440" s="57"/>
      <c r="CX440" s="57"/>
      <c r="CY440" s="57"/>
      <c r="CZ440" s="57"/>
      <c r="DA440" s="67"/>
      <c r="DB440" s="23"/>
      <c r="DC440" s="23"/>
      <c r="DD440" s="57"/>
      <c r="DE440" s="57"/>
      <c r="DF440" s="57"/>
      <c r="DG440" s="57"/>
      <c r="DH440" s="57"/>
      <c r="DI440" s="57"/>
      <c r="DJ440" s="67"/>
      <c r="DK440" s="23" t="s">
        <v>849</v>
      </c>
      <c r="DL440" s="55">
        <v>0</v>
      </c>
      <c r="DM440" s="55">
        <v>0</v>
      </c>
      <c r="DN440" s="55">
        <v>0</v>
      </c>
      <c r="DO440" s="59">
        <v>0</v>
      </c>
      <c r="DP440" s="23" t="s">
        <v>849</v>
      </c>
      <c r="DQ440" s="57"/>
      <c r="DR440" s="57"/>
      <c r="DS440" s="57"/>
      <c r="DT440" s="23" t="s">
        <v>854</v>
      </c>
      <c r="DU440" s="57"/>
      <c r="DV440" s="23" t="s">
        <v>858</v>
      </c>
      <c r="DW440" s="23" t="s">
        <v>854</v>
      </c>
      <c r="DX440" s="57"/>
      <c r="DY440" s="23" t="s">
        <v>849</v>
      </c>
      <c r="DZ440" s="23" t="s">
        <v>854</v>
      </c>
      <c r="EA440" s="56"/>
      <c r="EB440" s="57"/>
      <c r="EC440" s="57"/>
      <c r="ED440" s="23"/>
      <c r="EE440" s="57"/>
      <c r="EF440" s="57"/>
      <c r="EG440" s="57"/>
      <c r="EH440" s="23">
        <v>957</v>
      </c>
      <c r="EI440" s="23"/>
      <c r="EJ440" s="23" t="s">
        <v>921</v>
      </c>
      <c r="EK440" s="23"/>
    </row>
    <row r="441" spans="2:141" s="127" customFormat="1">
      <c r="B441" s="132" t="s">
        <v>1845</v>
      </c>
      <c r="C441" s="23" t="s">
        <v>1846</v>
      </c>
      <c r="D441" s="23" t="s">
        <v>159</v>
      </c>
      <c r="E441" s="23" t="s">
        <v>846</v>
      </c>
      <c r="F441" s="23" t="s">
        <v>847</v>
      </c>
      <c r="G441" s="23"/>
      <c r="H441" s="23" t="s">
        <v>848</v>
      </c>
      <c r="I441" s="58">
        <v>0</v>
      </c>
      <c r="J441" s="58">
        <v>0</v>
      </c>
      <c r="K441" s="58">
        <v>1</v>
      </c>
      <c r="L441" s="58">
        <v>0</v>
      </c>
      <c r="M441" s="176"/>
      <c r="N441" s="23" t="s">
        <v>849</v>
      </c>
      <c r="O441" s="23" t="s">
        <v>850</v>
      </c>
      <c r="P441" s="23" t="s">
        <v>851</v>
      </c>
      <c r="Q441" s="56" t="s">
        <v>848</v>
      </c>
      <c r="R441" s="133" t="s">
        <v>848</v>
      </c>
      <c r="S441" s="133" t="s">
        <v>848</v>
      </c>
      <c r="T441" s="133" t="s">
        <v>848</v>
      </c>
      <c r="U441" s="133" t="s">
        <v>848</v>
      </c>
      <c r="V441" s="133" t="s">
        <v>848</v>
      </c>
      <c r="W441" s="55">
        <v>0</v>
      </c>
      <c r="X441" s="55">
        <v>0</v>
      </c>
      <c r="Y441" s="55">
        <v>0</v>
      </c>
      <c r="Z441" s="55">
        <v>0</v>
      </c>
      <c r="AA441" s="55">
        <v>0</v>
      </c>
      <c r="AB441" s="55">
        <v>0.17801571157384308</v>
      </c>
      <c r="AC441" s="55">
        <v>0.39163456547719777</v>
      </c>
      <c r="AD441" s="59">
        <f t="shared" si="36"/>
        <v>0.56965027705104088</v>
      </c>
      <c r="AE441" s="55">
        <v>0</v>
      </c>
      <c r="AF441" s="55"/>
      <c r="AG441" s="55"/>
      <c r="AH441" s="55"/>
      <c r="AI441" s="59">
        <f t="shared" si="37"/>
        <v>0.56965027705104088</v>
      </c>
      <c r="AJ441" s="55">
        <v>0</v>
      </c>
      <c r="AK441" s="55">
        <v>0</v>
      </c>
      <c r="AL441" s="55">
        <v>0</v>
      </c>
      <c r="AM441" s="55">
        <v>0</v>
      </c>
      <c r="AN441" s="55">
        <v>0</v>
      </c>
      <c r="AO441" s="55">
        <v>0</v>
      </c>
      <c r="AP441" s="55">
        <v>0.21124230827288323</v>
      </c>
      <c r="AQ441" s="55">
        <v>0.47402773978219465</v>
      </c>
      <c r="AR441" s="59">
        <f t="shared" si="38"/>
        <v>0.68527004805507785</v>
      </c>
      <c r="AS441" s="55">
        <v>0</v>
      </c>
      <c r="AT441" s="55"/>
      <c r="AU441" s="55"/>
      <c r="AV441" s="55"/>
      <c r="AW441" s="59">
        <f t="shared" si="39"/>
        <v>0.68527004805507785</v>
      </c>
      <c r="AX441" s="55"/>
      <c r="AY441" s="55"/>
      <c r="AZ441" s="55"/>
      <c r="BA441" s="55"/>
      <c r="BB441" s="55"/>
      <c r="BC441" s="55"/>
      <c r="BD441" s="55"/>
      <c r="BE441" s="55"/>
      <c r="BF441" s="59">
        <f t="shared" si="40"/>
        <v>0</v>
      </c>
      <c r="BG441" s="55"/>
      <c r="BH441" s="55"/>
      <c r="BI441" s="55"/>
      <c r="BJ441" s="55"/>
      <c r="BK441" s="59">
        <f t="shared" si="41"/>
        <v>0</v>
      </c>
      <c r="BL441" s="55"/>
      <c r="BM441" s="23" t="s">
        <v>852</v>
      </c>
      <c r="BN441" s="23" t="s">
        <v>184</v>
      </c>
      <c r="BO441" s="23" t="s">
        <v>853</v>
      </c>
      <c r="BP441" s="23" t="s">
        <v>853</v>
      </c>
      <c r="BQ441" s="23" t="s">
        <v>853</v>
      </c>
      <c r="BR441" s="23"/>
      <c r="BS441" s="57"/>
      <c r="BT441" s="135" t="s">
        <v>23</v>
      </c>
      <c r="BU441" s="58">
        <v>1</v>
      </c>
      <c r="BV441" s="57">
        <v>0</v>
      </c>
      <c r="BW441" s="57">
        <v>0</v>
      </c>
      <c r="BX441" s="57">
        <v>0</v>
      </c>
      <c r="BY441" s="57">
        <v>0</v>
      </c>
      <c r="BZ441" s="57">
        <v>0</v>
      </c>
      <c r="CA441" s="57">
        <v>1</v>
      </c>
      <c r="CB441" s="67">
        <v>1</v>
      </c>
      <c r="CC441" s="134"/>
      <c r="CD441" s="134"/>
      <c r="CE441" s="57"/>
      <c r="CF441" s="57"/>
      <c r="CG441" s="57"/>
      <c r="CH441" s="57"/>
      <c r="CI441" s="57"/>
      <c r="CJ441" s="57"/>
      <c r="CK441" s="67"/>
      <c r="CL441" s="23"/>
      <c r="CM441" s="23"/>
      <c r="CN441" s="23"/>
      <c r="CO441" s="23"/>
      <c r="CP441" s="23"/>
      <c r="CQ441" s="23"/>
      <c r="CR441" s="57"/>
      <c r="CS441" s="134"/>
      <c r="CT441" s="58"/>
      <c r="CU441" s="57"/>
      <c r="CV441" s="57"/>
      <c r="CW441" s="57"/>
      <c r="CX441" s="57"/>
      <c r="CY441" s="57"/>
      <c r="CZ441" s="57"/>
      <c r="DA441" s="67"/>
      <c r="DB441" s="23"/>
      <c r="DC441" s="23"/>
      <c r="DD441" s="57"/>
      <c r="DE441" s="57"/>
      <c r="DF441" s="57"/>
      <c r="DG441" s="57"/>
      <c r="DH441" s="57"/>
      <c r="DI441" s="57"/>
      <c r="DJ441" s="67"/>
      <c r="DK441" s="23" t="s">
        <v>849</v>
      </c>
      <c r="DL441" s="55">
        <v>0</v>
      </c>
      <c r="DM441" s="55">
        <v>0</v>
      </c>
      <c r="DN441" s="55">
        <v>0</v>
      </c>
      <c r="DO441" s="59">
        <v>0</v>
      </c>
      <c r="DP441" s="23" t="s">
        <v>849</v>
      </c>
      <c r="DQ441" s="57"/>
      <c r="DR441" s="57"/>
      <c r="DS441" s="57"/>
      <c r="DT441" s="23" t="s">
        <v>854</v>
      </c>
      <c r="DU441" s="57"/>
      <c r="DV441" s="23" t="s">
        <v>858</v>
      </c>
      <c r="DW441" s="23" t="s">
        <v>854</v>
      </c>
      <c r="DX441" s="57"/>
      <c r="DY441" s="23" t="s">
        <v>849</v>
      </c>
      <c r="DZ441" s="23" t="s">
        <v>854</v>
      </c>
      <c r="EA441" s="56"/>
      <c r="EB441" s="57"/>
      <c r="EC441" s="57"/>
      <c r="ED441" s="23"/>
      <c r="EE441" s="57"/>
      <c r="EF441" s="57"/>
      <c r="EG441" s="57"/>
      <c r="EH441" s="23">
        <v>957</v>
      </c>
      <c r="EI441" s="23"/>
      <c r="EJ441" s="23" t="s">
        <v>921</v>
      </c>
      <c r="EK441" s="23"/>
    </row>
    <row r="442" spans="2:141" s="127" customFormat="1">
      <c r="B442" s="132" t="s">
        <v>1847</v>
      </c>
      <c r="C442" s="23" t="s">
        <v>1848</v>
      </c>
      <c r="D442" s="23" t="s">
        <v>159</v>
      </c>
      <c r="E442" s="23" t="s">
        <v>846</v>
      </c>
      <c r="F442" s="23" t="s">
        <v>847</v>
      </c>
      <c r="G442" s="23"/>
      <c r="H442" s="23" t="s">
        <v>848</v>
      </c>
      <c r="I442" s="58">
        <v>0</v>
      </c>
      <c r="J442" s="58">
        <v>0</v>
      </c>
      <c r="K442" s="58">
        <v>1</v>
      </c>
      <c r="L442" s="58">
        <v>0</v>
      </c>
      <c r="M442" s="176"/>
      <c r="N442" s="23" t="s">
        <v>849</v>
      </c>
      <c r="O442" s="23" t="s">
        <v>850</v>
      </c>
      <c r="P442" s="23" t="s">
        <v>851</v>
      </c>
      <c r="Q442" s="56" t="s">
        <v>848</v>
      </c>
      <c r="R442" s="133" t="s">
        <v>848</v>
      </c>
      <c r="S442" s="133" t="s">
        <v>848</v>
      </c>
      <c r="T442" s="133" t="s">
        <v>848</v>
      </c>
      <c r="U442" s="133" t="s">
        <v>848</v>
      </c>
      <c r="V442" s="133" t="s">
        <v>848</v>
      </c>
      <c r="W442" s="55">
        <v>0</v>
      </c>
      <c r="X442" s="55">
        <v>0</v>
      </c>
      <c r="Y442" s="55">
        <v>0</v>
      </c>
      <c r="Z442" s="55">
        <v>0</v>
      </c>
      <c r="AA442" s="55">
        <v>0</v>
      </c>
      <c r="AB442" s="55">
        <v>0.17801571157384308</v>
      </c>
      <c r="AC442" s="55">
        <v>0.39163456547719777</v>
      </c>
      <c r="AD442" s="59">
        <f t="shared" si="36"/>
        <v>0.56965027705104088</v>
      </c>
      <c r="AE442" s="55">
        <v>0</v>
      </c>
      <c r="AF442" s="55"/>
      <c r="AG442" s="55"/>
      <c r="AH442" s="55"/>
      <c r="AI442" s="59">
        <f t="shared" si="37"/>
        <v>0.56965027705104088</v>
      </c>
      <c r="AJ442" s="55">
        <v>0</v>
      </c>
      <c r="AK442" s="55">
        <v>0</v>
      </c>
      <c r="AL442" s="55">
        <v>0</v>
      </c>
      <c r="AM442" s="55">
        <v>0</v>
      </c>
      <c r="AN442" s="55">
        <v>0</v>
      </c>
      <c r="AO442" s="55">
        <v>0</v>
      </c>
      <c r="AP442" s="55">
        <v>0.21124230827288323</v>
      </c>
      <c r="AQ442" s="55">
        <v>0.47402773978219465</v>
      </c>
      <c r="AR442" s="59">
        <f t="shared" si="38"/>
        <v>0.68527004805507785</v>
      </c>
      <c r="AS442" s="55">
        <v>0</v>
      </c>
      <c r="AT442" s="55"/>
      <c r="AU442" s="55"/>
      <c r="AV442" s="55"/>
      <c r="AW442" s="59">
        <f t="shared" si="39"/>
        <v>0.68527004805507785</v>
      </c>
      <c r="AX442" s="55"/>
      <c r="AY442" s="55"/>
      <c r="AZ442" s="55"/>
      <c r="BA442" s="55"/>
      <c r="BB442" s="55"/>
      <c r="BC442" s="55"/>
      <c r="BD442" s="55"/>
      <c r="BE442" s="55"/>
      <c r="BF442" s="59">
        <f t="shared" si="40"/>
        <v>0</v>
      </c>
      <c r="BG442" s="55"/>
      <c r="BH442" s="55"/>
      <c r="BI442" s="55"/>
      <c r="BJ442" s="55"/>
      <c r="BK442" s="59">
        <f t="shared" si="41"/>
        <v>0</v>
      </c>
      <c r="BL442" s="55"/>
      <c r="BM442" s="23" t="s">
        <v>852</v>
      </c>
      <c r="BN442" s="23" t="s">
        <v>184</v>
      </c>
      <c r="BO442" s="23" t="s">
        <v>853</v>
      </c>
      <c r="BP442" s="23" t="s">
        <v>853</v>
      </c>
      <c r="BQ442" s="23" t="s">
        <v>853</v>
      </c>
      <c r="BR442" s="23"/>
      <c r="BS442" s="57"/>
      <c r="BT442" s="135" t="s">
        <v>23</v>
      </c>
      <c r="BU442" s="58">
        <v>1</v>
      </c>
      <c r="BV442" s="57">
        <v>0</v>
      </c>
      <c r="BW442" s="57">
        <v>0</v>
      </c>
      <c r="BX442" s="57">
        <v>0</v>
      </c>
      <c r="BY442" s="57">
        <v>0</v>
      </c>
      <c r="BZ442" s="57">
        <v>0</v>
      </c>
      <c r="CA442" s="57">
        <v>1</v>
      </c>
      <c r="CB442" s="67">
        <v>1</v>
      </c>
      <c r="CC442" s="134"/>
      <c r="CD442" s="134"/>
      <c r="CE442" s="57"/>
      <c r="CF442" s="57"/>
      <c r="CG442" s="57"/>
      <c r="CH442" s="57"/>
      <c r="CI442" s="57"/>
      <c r="CJ442" s="57"/>
      <c r="CK442" s="67"/>
      <c r="CL442" s="23"/>
      <c r="CM442" s="23"/>
      <c r="CN442" s="23"/>
      <c r="CO442" s="23"/>
      <c r="CP442" s="23"/>
      <c r="CQ442" s="23"/>
      <c r="CR442" s="57"/>
      <c r="CS442" s="134"/>
      <c r="CT442" s="58"/>
      <c r="CU442" s="57"/>
      <c r="CV442" s="57"/>
      <c r="CW442" s="57"/>
      <c r="CX442" s="57"/>
      <c r="CY442" s="57"/>
      <c r="CZ442" s="57"/>
      <c r="DA442" s="67"/>
      <c r="DB442" s="23"/>
      <c r="DC442" s="23"/>
      <c r="DD442" s="57"/>
      <c r="DE442" s="57"/>
      <c r="DF442" s="57"/>
      <c r="DG442" s="57"/>
      <c r="DH442" s="57"/>
      <c r="DI442" s="57"/>
      <c r="DJ442" s="67"/>
      <c r="DK442" s="23" t="s">
        <v>849</v>
      </c>
      <c r="DL442" s="55">
        <v>0</v>
      </c>
      <c r="DM442" s="55">
        <v>0</v>
      </c>
      <c r="DN442" s="55">
        <v>0</v>
      </c>
      <c r="DO442" s="59">
        <v>0</v>
      </c>
      <c r="DP442" s="23" t="s">
        <v>849</v>
      </c>
      <c r="DQ442" s="57"/>
      <c r="DR442" s="57"/>
      <c r="DS442" s="57"/>
      <c r="DT442" s="23" t="s">
        <v>854</v>
      </c>
      <c r="DU442" s="57"/>
      <c r="DV442" s="23" t="s">
        <v>858</v>
      </c>
      <c r="DW442" s="23" t="s">
        <v>854</v>
      </c>
      <c r="DX442" s="57"/>
      <c r="DY442" s="23" t="s">
        <v>849</v>
      </c>
      <c r="DZ442" s="23" t="s">
        <v>854</v>
      </c>
      <c r="EA442" s="56"/>
      <c r="EB442" s="57"/>
      <c r="EC442" s="57"/>
      <c r="ED442" s="23"/>
      <c r="EE442" s="57"/>
      <c r="EF442" s="57"/>
      <c r="EG442" s="57"/>
      <c r="EH442" s="23">
        <v>957</v>
      </c>
      <c r="EI442" s="23"/>
      <c r="EJ442" s="23" t="s">
        <v>921</v>
      </c>
      <c r="EK442" s="23"/>
    </row>
    <row r="443" spans="2:141" s="127" customFormat="1">
      <c r="B443" s="132" t="s">
        <v>1849</v>
      </c>
      <c r="C443" s="23" t="s">
        <v>1850</v>
      </c>
      <c r="D443" s="23" t="s">
        <v>159</v>
      </c>
      <c r="E443" s="23" t="s">
        <v>846</v>
      </c>
      <c r="F443" s="23" t="s">
        <v>847</v>
      </c>
      <c r="G443" s="23" t="s">
        <v>1332</v>
      </c>
      <c r="H443" s="23" t="s">
        <v>848</v>
      </c>
      <c r="I443" s="58">
        <v>0</v>
      </c>
      <c r="J443" s="58">
        <v>0</v>
      </c>
      <c r="K443" s="58">
        <v>1</v>
      </c>
      <c r="L443" s="58">
        <v>0</v>
      </c>
      <c r="M443" s="176"/>
      <c r="N443" s="23" t="s">
        <v>849</v>
      </c>
      <c r="O443" s="23" t="s">
        <v>850</v>
      </c>
      <c r="P443" s="23" t="s">
        <v>851</v>
      </c>
      <c r="Q443" s="56">
        <v>46619</v>
      </c>
      <c r="R443" s="133">
        <v>46709</v>
      </c>
      <c r="S443" s="133">
        <v>47172</v>
      </c>
      <c r="T443" s="133" t="s">
        <v>848</v>
      </c>
      <c r="U443" s="133">
        <v>47298</v>
      </c>
      <c r="V443" s="133" t="s">
        <v>848</v>
      </c>
      <c r="W443" s="55">
        <v>0</v>
      </c>
      <c r="X443" s="55">
        <v>0</v>
      </c>
      <c r="Y443" s="55">
        <v>0</v>
      </c>
      <c r="Z443" s="55">
        <v>0.17022573244437292</v>
      </c>
      <c r="AA443" s="55">
        <v>0.34045146488874584</v>
      </c>
      <c r="AB443" s="55">
        <v>0.51067719733311878</v>
      </c>
      <c r="AC443" s="55">
        <v>0.68090292977749167</v>
      </c>
      <c r="AD443" s="59">
        <f t="shared" si="36"/>
        <v>1.7022573244437291</v>
      </c>
      <c r="AE443" s="55">
        <v>0</v>
      </c>
      <c r="AF443" s="55"/>
      <c r="AG443" s="55"/>
      <c r="AH443" s="55"/>
      <c r="AI443" s="59">
        <f t="shared" si="37"/>
        <v>1.7022573244437291</v>
      </c>
      <c r="AJ443" s="55">
        <v>0</v>
      </c>
      <c r="AK443" s="55">
        <v>0</v>
      </c>
      <c r="AL443" s="55">
        <v>0</v>
      </c>
      <c r="AM443" s="55">
        <v>0</v>
      </c>
      <c r="AN443" s="55">
        <v>0.1941544897235731</v>
      </c>
      <c r="AO443" s="55">
        <v>0.39607515903608914</v>
      </c>
      <c r="AP443" s="55">
        <v>0.60599499332521656</v>
      </c>
      <c r="AQ443" s="55">
        <v>0.82415319092229433</v>
      </c>
      <c r="AR443" s="59">
        <f t="shared" si="38"/>
        <v>2.0203778330071733</v>
      </c>
      <c r="AS443" s="55">
        <v>0</v>
      </c>
      <c r="AT443" s="55"/>
      <c r="AU443" s="55"/>
      <c r="AV443" s="55"/>
      <c r="AW443" s="59">
        <f t="shared" si="39"/>
        <v>2.0203778330071733</v>
      </c>
      <c r="AX443" s="55"/>
      <c r="AY443" s="55"/>
      <c r="AZ443" s="55"/>
      <c r="BA443" s="55"/>
      <c r="BB443" s="55"/>
      <c r="BC443" s="55"/>
      <c r="BD443" s="55"/>
      <c r="BE443" s="55"/>
      <c r="BF443" s="59">
        <f t="shared" si="40"/>
        <v>0</v>
      </c>
      <c r="BG443" s="55"/>
      <c r="BH443" s="55"/>
      <c r="BI443" s="55"/>
      <c r="BJ443" s="55"/>
      <c r="BK443" s="59">
        <f t="shared" si="41"/>
        <v>0</v>
      </c>
      <c r="BL443" s="55"/>
      <c r="BM443" s="23" t="s">
        <v>852</v>
      </c>
      <c r="BN443" s="23" t="s">
        <v>184</v>
      </c>
      <c r="BO443" s="23" t="s">
        <v>853</v>
      </c>
      <c r="BP443" s="23" t="s">
        <v>853</v>
      </c>
      <c r="BQ443" s="23" t="s">
        <v>853</v>
      </c>
      <c r="BR443" s="23"/>
      <c r="BS443" s="57"/>
      <c r="BT443" s="135" t="s">
        <v>23</v>
      </c>
      <c r="BU443" s="58">
        <v>1</v>
      </c>
      <c r="BV443" s="57">
        <v>0</v>
      </c>
      <c r="BW443" s="57">
        <v>0</v>
      </c>
      <c r="BX443" s="57">
        <v>0</v>
      </c>
      <c r="BY443" s="57">
        <v>0</v>
      </c>
      <c r="BZ443" s="57">
        <v>0</v>
      </c>
      <c r="CA443" s="57">
        <v>1</v>
      </c>
      <c r="CB443" s="67">
        <v>1</v>
      </c>
      <c r="CC443" s="134"/>
      <c r="CD443" s="134"/>
      <c r="CE443" s="57"/>
      <c r="CF443" s="57"/>
      <c r="CG443" s="57"/>
      <c r="CH443" s="57"/>
      <c r="CI443" s="57"/>
      <c r="CJ443" s="57"/>
      <c r="CK443" s="67"/>
      <c r="CL443" s="23"/>
      <c r="CM443" s="23"/>
      <c r="CN443" s="23"/>
      <c r="CO443" s="23"/>
      <c r="CP443" s="23"/>
      <c r="CQ443" s="23"/>
      <c r="CR443" s="57"/>
      <c r="CS443" s="134"/>
      <c r="CT443" s="58"/>
      <c r="CU443" s="57"/>
      <c r="CV443" s="57"/>
      <c r="CW443" s="57"/>
      <c r="CX443" s="57"/>
      <c r="CY443" s="57"/>
      <c r="CZ443" s="57"/>
      <c r="DA443" s="67"/>
      <c r="DB443" s="23"/>
      <c r="DC443" s="23"/>
      <c r="DD443" s="57"/>
      <c r="DE443" s="57"/>
      <c r="DF443" s="57"/>
      <c r="DG443" s="57"/>
      <c r="DH443" s="57"/>
      <c r="DI443" s="57"/>
      <c r="DJ443" s="67"/>
      <c r="DK443" s="23" t="s">
        <v>849</v>
      </c>
      <c r="DL443" s="55">
        <v>0</v>
      </c>
      <c r="DM443" s="55">
        <v>0</v>
      </c>
      <c r="DN443" s="55">
        <v>0</v>
      </c>
      <c r="DO443" s="59">
        <v>0</v>
      </c>
      <c r="DP443" s="23" t="s">
        <v>849</v>
      </c>
      <c r="DQ443" s="57"/>
      <c r="DR443" s="57"/>
      <c r="DS443" s="57"/>
      <c r="DT443" s="23" t="s">
        <v>854</v>
      </c>
      <c r="DU443" s="57"/>
      <c r="DV443" s="23" t="s">
        <v>858</v>
      </c>
      <c r="DW443" s="23" t="s">
        <v>854</v>
      </c>
      <c r="DX443" s="57"/>
      <c r="DY443" s="23" t="s">
        <v>849</v>
      </c>
      <c r="DZ443" s="23" t="s">
        <v>854</v>
      </c>
      <c r="EA443" s="56"/>
      <c r="EB443" s="57"/>
      <c r="EC443" s="57"/>
      <c r="ED443" s="23"/>
      <c r="EE443" s="57"/>
      <c r="EF443" s="57"/>
      <c r="EG443" s="57"/>
      <c r="EH443" s="23">
        <v>957</v>
      </c>
      <c r="EI443" s="23"/>
      <c r="EJ443" s="23" t="s">
        <v>921</v>
      </c>
      <c r="EK443" s="23"/>
    </row>
    <row r="444" spans="2:141" s="127" customFormat="1">
      <c r="B444" s="132" t="s">
        <v>1851</v>
      </c>
      <c r="C444" s="23" t="s">
        <v>1852</v>
      </c>
      <c r="D444" s="23" t="s">
        <v>159</v>
      </c>
      <c r="E444" s="23" t="s">
        <v>846</v>
      </c>
      <c r="F444" s="23" t="s">
        <v>847</v>
      </c>
      <c r="G444" s="23"/>
      <c r="H444" s="23" t="s">
        <v>848</v>
      </c>
      <c r="I444" s="58">
        <v>0</v>
      </c>
      <c r="J444" s="58">
        <v>0</v>
      </c>
      <c r="K444" s="58">
        <v>1</v>
      </c>
      <c r="L444" s="58">
        <v>0</v>
      </c>
      <c r="M444" s="176"/>
      <c r="N444" s="23" t="s">
        <v>849</v>
      </c>
      <c r="O444" s="23" t="s">
        <v>850</v>
      </c>
      <c r="P444" s="23" t="s">
        <v>851</v>
      </c>
      <c r="Q444" s="56">
        <v>46619</v>
      </c>
      <c r="R444" s="133">
        <v>46709</v>
      </c>
      <c r="S444" s="133">
        <v>47172</v>
      </c>
      <c r="T444" s="133" t="s">
        <v>848</v>
      </c>
      <c r="U444" s="133">
        <v>47298</v>
      </c>
      <c r="V444" s="133" t="s">
        <v>848</v>
      </c>
      <c r="W444" s="55">
        <v>0</v>
      </c>
      <c r="X444" s="55">
        <v>0</v>
      </c>
      <c r="Y444" s="55">
        <v>0</v>
      </c>
      <c r="Z444" s="55">
        <v>0.16911211570122961</v>
      </c>
      <c r="AA444" s="55">
        <v>0.33822423140245922</v>
      </c>
      <c r="AB444" s="55">
        <v>0.50733634710368869</v>
      </c>
      <c r="AC444" s="55">
        <v>0.67644846280491844</v>
      </c>
      <c r="AD444" s="59">
        <f t="shared" si="36"/>
        <v>1.6911211570122959</v>
      </c>
      <c r="AE444" s="55">
        <v>0</v>
      </c>
      <c r="AF444" s="55"/>
      <c r="AG444" s="55"/>
      <c r="AH444" s="55"/>
      <c r="AI444" s="59">
        <f t="shared" si="37"/>
        <v>1.6911211570122959</v>
      </c>
      <c r="AJ444" s="55">
        <v>0</v>
      </c>
      <c r="AK444" s="55">
        <v>0</v>
      </c>
      <c r="AL444" s="55">
        <v>0</v>
      </c>
      <c r="AM444" s="55">
        <v>0</v>
      </c>
      <c r="AN444" s="55">
        <v>0.19288433105009953</v>
      </c>
      <c r="AO444" s="55">
        <v>0.393484035342203</v>
      </c>
      <c r="AP444" s="55">
        <v>0.60203057407357052</v>
      </c>
      <c r="AQ444" s="55">
        <v>0.81876158074005612</v>
      </c>
      <c r="AR444" s="59">
        <f t="shared" si="38"/>
        <v>2.0071605212059289</v>
      </c>
      <c r="AS444" s="55">
        <v>0</v>
      </c>
      <c r="AT444" s="55"/>
      <c r="AU444" s="55"/>
      <c r="AV444" s="55"/>
      <c r="AW444" s="59">
        <f t="shared" si="39"/>
        <v>2.0071605212059289</v>
      </c>
      <c r="AX444" s="55"/>
      <c r="AY444" s="55"/>
      <c r="AZ444" s="55"/>
      <c r="BA444" s="55"/>
      <c r="BB444" s="55"/>
      <c r="BC444" s="55"/>
      <c r="BD444" s="55"/>
      <c r="BE444" s="55"/>
      <c r="BF444" s="59">
        <f t="shared" si="40"/>
        <v>0</v>
      </c>
      <c r="BG444" s="55"/>
      <c r="BH444" s="55"/>
      <c r="BI444" s="55"/>
      <c r="BJ444" s="55"/>
      <c r="BK444" s="59">
        <f t="shared" si="41"/>
        <v>0</v>
      </c>
      <c r="BL444" s="55"/>
      <c r="BM444" s="23" t="s">
        <v>852</v>
      </c>
      <c r="BN444" s="23" t="s">
        <v>184</v>
      </c>
      <c r="BO444" s="23" t="s">
        <v>853</v>
      </c>
      <c r="BP444" s="23" t="s">
        <v>853</v>
      </c>
      <c r="BQ444" s="23" t="s">
        <v>853</v>
      </c>
      <c r="BR444" s="23"/>
      <c r="BS444" s="57"/>
      <c r="BT444" s="135" t="s">
        <v>23</v>
      </c>
      <c r="BU444" s="58">
        <v>1</v>
      </c>
      <c r="BV444" s="57">
        <v>0</v>
      </c>
      <c r="BW444" s="57">
        <v>0</v>
      </c>
      <c r="BX444" s="57">
        <v>0</v>
      </c>
      <c r="BY444" s="57">
        <v>0</v>
      </c>
      <c r="BZ444" s="57">
        <v>0</v>
      </c>
      <c r="CA444" s="57">
        <v>1</v>
      </c>
      <c r="CB444" s="67">
        <v>1</v>
      </c>
      <c r="CC444" s="134"/>
      <c r="CD444" s="134"/>
      <c r="CE444" s="57"/>
      <c r="CF444" s="57"/>
      <c r="CG444" s="57"/>
      <c r="CH444" s="57"/>
      <c r="CI444" s="57"/>
      <c r="CJ444" s="57"/>
      <c r="CK444" s="67"/>
      <c r="CL444" s="23"/>
      <c r="CM444" s="23"/>
      <c r="CN444" s="23"/>
      <c r="CO444" s="23"/>
      <c r="CP444" s="23"/>
      <c r="CQ444" s="23"/>
      <c r="CR444" s="57"/>
      <c r="CS444" s="134"/>
      <c r="CT444" s="58"/>
      <c r="CU444" s="57"/>
      <c r="CV444" s="57"/>
      <c r="CW444" s="57"/>
      <c r="CX444" s="57"/>
      <c r="CY444" s="57"/>
      <c r="CZ444" s="57"/>
      <c r="DA444" s="67"/>
      <c r="DB444" s="23"/>
      <c r="DC444" s="23"/>
      <c r="DD444" s="57"/>
      <c r="DE444" s="57"/>
      <c r="DF444" s="57"/>
      <c r="DG444" s="57"/>
      <c r="DH444" s="57"/>
      <c r="DI444" s="57"/>
      <c r="DJ444" s="67"/>
      <c r="DK444" s="23" t="s">
        <v>849</v>
      </c>
      <c r="DL444" s="55">
        <v>0</v>
      </c>
      <c r="DM444" s="55">
        <v>0</v>
      </c>
      <c r="DN444" s="55">
        <v>0</v>
      </c>
      <c r="DO444" s="59">
        <v>0</v>
      </c>
      <c r="DP444" s="23" t="s">
        <v>849</v>
      </c>
      <c r="DQ444" s="57"/>
      <c r="DR444" s="57"/>
      <c r="DS444" s="57"/>
      <c r="DT444" s="23" t="s">
        <v>854</v>
      </c>
      <c r="DU444" s="57"/>
      <c r="DV444" s="23" t="s">
        <v>858</v>
      </c>
      <c r="DW444" s="23" t="s">
        <v>854</v>
      </c>
      <c r="DX444" s="57"/>
      <c r="DY444" s="23" t="s">
        <v>849</v>
      </c>
      <c r="DZ444" s="23" t="s">
        <v>854</v>
      </c>
      <c r="EA444" s="56"/>
      <c r="EB444" s="57"/>
      <c r="EC444" s="57"/>
      <c r="ED444" s="23"/>
      <c r="EE444" s="57"/>
      <c r="EF444" s="57"/>
      <c r="EG444" s="57"/>
      <c r="EH444" s="23">
        <v>957</v>
      </c>
      <c r="EI444" s="23"/>
      <c r="EJ444" s="23" t="s">
        <v>921</v>
      </c>
      <c r="EK444" s="23"/>
    </row>
    <row r="445" spans="2:141" s="127" customFormat="1">
      <c r="B445" s="132" t="s">
        <v>1853</v>
      </c>
      <c r="C445" s="23" t="s">
        <v>1854</v>
      </c>
      <c r="D445" s="23" t="s">
        <v>159</v>
      </c>
      <c r="E445" s="23" t="s">
        <v>846</v>
      </c>
      <c r="F445" s="23" t="s">
        <v>847</v>
      </c>
      <c r="G445" s="23"/>
      <c r="H445" s="23" t="s">
        <v>848</v>
      </c>
      <c r="I445" s="58">
        <v>0</v>
      </c>
      <c r="J445" s="58">
        <v>0</v>
      </c>
      <c r="K445" s="58">
        <v>1</v>
      </c>
      <c r="L445" s="58">
        <v>0</v>
      </c>
      <c r="M445" s="176"/>
      <c r="N445" s="23" t="s">
        <v>849</v>
      </c>
      <c r="O445" s="23" t="s">
        <v>850</v>
      </c>
      <c r="P445" s="23" t="s">
        <v>851</v>
      </c>
      <c r="Q445" s="56">
        <v>46496</v>
      </c>
      <c r="R445" s="133">
        <v>46552</v>
      </c>
      <c r="S445" s="133">
        <v>47022</v>
      </c>
      <c r="T445" s="133" t="s">
        <v>848</v>
      </c>
      <c r="U445" s="133">
        <v>47115</v>
      </c>
      <c r="V445" s="133" t="s">
        <v>848</v>
      </c>
      <c r="W445" s="55">
        <v>0.34179016624042496</v>
      </c>
      <c r="X445" s="55">
        <v>0.20603836483125318</v>
      </c>
      <c r="Y445" s="55">
        <v>0</v>
      </c>
      <c r="Z445" s="55">
        <v>0</v>
      </c>
      <c r="AA445" s="55">
        <v>0</v>
      </c>
      <c r="AB445" s="55">
        <v>0</v>
      </c>
      <c r="AC445" s="55">
        <v>0</v>
      </c>
      <c r="AD445" s="59">
        <f t="shared" si="36"/>
        <v>0.20603836483125318</v>
      </c>
      <c r="AE445" s="55">
        <v>0</v>
      </c>
      <c r="AF445" s="55"/>
      <c r="AG445" s="55"/>
      <c r="AH445" s="55"/>
      <c r="AI445" s="59">
        <f t="shared" si="37"/>
        <v>0.54782853107167817</v>
      </c>
      <c r="AJ445" s="55">
        <v>0</v>
      </c>
      <c r="AK445" s="55">
        <v>0.37469806136031869</v>
      </c>
      <c r="AL445" s="55">
        <v>0.22587594229909591</v>
      </c>
      <c r="AM445" s="55">
        <v>0</v>
      </c>
      <c r="AN445" s="55">
        <v>0</v>
      </c>
      <c r="AO445" s="55">
        <v>0</v>
      </c>
      <c r="AP445" s="55">
        <v>0</v>
      </c>
      <c r="AQ445" s="55">
        <v>0</v>
      </c>
      <c r="AR445" s="59">
        <f t="shared" si="38"/>
        <v>0.22587594229909591</v>
      </c>
      <c r="AS445" s="55">
        <v>0</v>
      </c>
      <c r="AT445" s="55"/>
      <c r="AU445" s="55"/>
      <c r="AV445" s="55"/>
      <c r="AW445" s="59">
        <f t="shared" si="39"/>
        <v>0.6005740036594146</v>
      </c>
      <c r="AX445" s="55"/>
      <c r="AY445" s="55"/>
      <c r="AZ445" s="55"/>
      <c r="BA445" s="55"/>
      <c r="BB445" s="55"/>
      <c r="BC445" s="55"/>
      <c r="BD445" s="55"/>
      <c r="BE445" s="55"/>
      <c r="BF445" s="59">
        <f t="shared" si="40"/>
        <v>0</v>
      </c>
      <c r="BG445" s="55"/>
      <c r="BH445" s="55"/>
      <c r="BI445" s="55"/>
      <c r="BJ445" s="55"/>
      <c r="BK445" s="59">
        <f t="shared" si="41"/>
        <v>0</v>
      </c>
      <c r="BL445" s="55"/>
      <c r="BM445" s="23" t="s">
        <v>852</v>
      </c>
      <c r="BN445" s="23" t="s">
        <v>184</v>
      </c>
      <c r="BO445" s="23" t="s">
        <v>853</v>
      </c>
      <c r="BP445" s="23" t="s">
        <v>853</v>
      </c>
      <c r="BQ445" s="23" t="s">
        <v>853</v>
      </c>
      <c r="BR445" s="23"/>
      <c r="BS445" s="57"/>
      <c r="BT445" s="135" t="s">
        <v>23</v>
      </c>
      <c r="BU445" s="58">
        <v>1</v>
      </c>
      <c r="BV445" s="57">
        <v>0</v>
      </c>
      <c r="BW445" s="57">
        <v>1</v>
      </c>
      <c r="BX445" s="57">
        <v>0</v>
      </c>
      <c r="BY445" s="57">
        <v>0</v>
      </c>
      <c r="BZ445" s="57">
        <v>0</v>
      </c>
      <c r="CA445" s="57">
        <v>0</v>
      </c>
      <c r="CB445" s="67">
        <v>1</v>
      </c>
      <c r="CC445" s="134"/>
      <c r="CD445" s="134"/>
      <c r="CE445" s="57"/>
      <c r="CF445" s="57"/>
      <c r="CG445" s="57"/>
      <c r="CH445" s="57"/>
      <c r="CI445" s="57"/>
      <c r="CJ445" s="57"/>
      <c r="CK445" s="67"/>
      <c r="CL445" s="23"/>
      <c r="CM445" s="23"/>
      <c r="CN445" s="23"/>
      <c r="CO445" s="23"/>
      <c r="CP445" s="23"/>
      <c r="CQ445" s="23"/>
      <c r="CR445" s="57"/>
      <c r="CS445" s="134"/>
      <c r="CT445" s="58"/>
      <c r="CU445" s="57"/>
      <c r="CV445" s="57"/>
      <c r="CW445" s="57"/>
      <c r="CX445" s="57"/>
      <c r="CY445" s="57"/>
      <c r="CZ445" s="57"/>
      <c r="DA445" s="67"/>
      <c r="DB445" s="23"/>
      <c r="DC445" s="23"/>
      <c r="DD445" s="57"/>
      <c r="DE445" s="57"/>
      <c r="DF445" s="57"/>
      <c r="DG445" s="57"/>
      <c r="DH445" s="57"/>
      <c r="DI445" s="57"/>
      <c r="DJ445" s="67"/>
      <c r="DK445" s="23" t="s">
        <v>849</v>
      </c>
      <c r="DL445" s="55">
        <v>0</v>
      </c>
      <c r="DM445" s="55">
        <v>0.34179016624042496</v>
      </c>
      <c r="DN445" s="55">
        <v>0.20603836483125318</v>
      </c>
      <c r="DO445" s="59">
        <v>0.54782853107167817</v>
      </c>
      <c r="DP445" s="23" t="s">
        <v>849</v>
      </c>
      <c r="DQ445" s="57"/>
      <c r="DR445" s="57"/>
      <c r="DS445" s="57"/>
      <c r="DT445" s="23" t="s">
        <v>854</v>
      </c>
      <c r="DU445" s="57"/>
      <c r="DV445" s="23" t="s">
        <v>858</v>
      </c>
      <c r="DW445" s="23" t="s">
        <v>854</v>
      </c>
      <c r="DX445" s="57"/>
      <c r="DY445" s="23" t="s">
        <v>849</v>
      </c>
      <c r="DZ445" s="23" t="s">
        <v>854</v>
      </c>
      <c r="EA445" s="56"/>
      <c r="EB445" s="57"/>
      <c r="EC445" s="57"/>
      <c r="ED445" s="23"/>
      <c r="EE445" s="57"/>
      <c r="EF445" s="57"/>
      <c r="EG445" s="57"/>
      <c r="EH445" s="23">
        <v>957</v>
      </c>
      <c r="EI445" s="23"/>
      <c r="EJ445" s="23" t="s">
        <v>921</v>
      </c>
      <c r="EK445" s="23"/>
    </row>
    <row r="446" spans="2:141" s="127" customFormat="1">
      <c r="B446" s="132" t="s">
        <v>1855</v>
      </c>
      <c r="C446" s="23" t="s">
        <v>1856</v>
      </c>
      <c r="D446" s="23" t="s">
        <v>159</v>
      </c>
      <c r="E446" s="23" t="s">
        <v>846</v>
      </c>
      <c r="F446" s="23" t="s">
        <v>847</v>
      </c>
      <c r="G446" s="23"/>
      <c r="H446" s="23" t="s">
        <v>848</v>
      </c>
      <c r="I446" s="58">
        <v>0</v>
      </c>
      <c r="J446" s="58">
        <v>0</v>
      </c>
      <c r="K446" s="58">
        <v>1</v>
      </c>
      <c r="L446" s="58">
        <v>0</v>
      </c>
      <c r="M446" s="176"/>
      <c r="N446" s="23" t="s">
        <v>849</v>
      </c>
      <c r="O446" s="23" t="s">
        <v>850</v>
      </c>
      <c r="P446" s="23" t="s">
        <v>851</v>
      </c>
      <c r="Q446" s="56">
        <v>46619</v>
      </c>
      <c r="R446" s="133">
        <v>46709</v>
      </c>
      <c r="S446" s="133">
        <v>47172</v>
      </c>
      <c r="T446" s="133" t="s">
        <v>848</v>
      </c>
      <c r="U446" s="133">
        <v>47298</v>
      </c>
      <c r="V446" s="133" t="s">
        <v>848</v>
      </c>
      <c r="W446" s="55">
        <v>0</v>
      </c>
      <c r="X446" s="55">
        <v>0</v>
      </c>
      <c r="Y446" s="55">
        <v>0</v>
      </c>
      <c r="Z446" s="55">
        <v>0.16826800755009561</v>
      </c>
      <c r="AA446" s="55">
        <v>0.33653601510019121</v>
      </c>
      <c r="AB446" s="55">
        <v>0.50480402265028679</v>
      </c>
      <c r="AC446" s="55">
        <v>0.67307203020038242</v>
      </c>
      <c r="AD446" s="59">
        <f t="shared" si="36"/>
        <v>1.6826800755009561</v>
      </c>
      <c r="AE446" s="55">
        <v>0</v>
      </c>
      <c r="AF446" s="55"/>
      <c r="AG446" s="55"/>
      <c r="AH446" s="55"/>
      <c r="AI446" s="59">
        <f t="shared" si="37"/>
        <v>1.6826800755009561</v>
      </c>
      <c r="AJ446" s="55">
        <v>0</v>
      </c>
      <c r="AK446" s="55">
        <v>0</v>
      </c>
      <c r="AL446" s="55">
        <v>0</v>
      </c>
      <c r="AM446" s="55">
        <v>0</v>
      </c>
      <c r="AN446" s="55">
        <v>0.19192156599101254</v>
      </c>
      <c r="AO446" s="55">
        <v>0.39151999462166559</v>
      </c>
      <c r="AP446" s="55">
        <v>0.59902559177114834</v>
      </c>
      <c r="AQ446" s="55">
        <v>0.81467480480876175</v>
      </c>
      <c r="AR446" s="59">
        <f t="shared" si="38"/>
        <v>1.9971419571925881</v>
      </c>
      <c r="AS446" s="55">
        <v>0</v>
      </c>
      <c r="AT446" s="55"/>
      <c r="AU446" s="55"/>
      <c r="AV446" s="55"/>
      <c r="AW446" s="59">
        <f t="shared" si="39"/>
        <v>1.9971419571925881</v>
      </c>
      <c r="AX446" s="55"/>
      <c r="AY446" s="55"/>
      <c r="AZ446" s="55"/>
      <c r="BA446" s="55"/>
      <c r="BB446" s="55"/>
      <c r="BC446" s="55"/>
      <c r="BD446" s="55"/>
      <c r="BE446" s="55"/>
      <c r="BF446" s="59">
        <f t="shared" si="40"/>
        <v>0</v>
      </c>
      <c r="BG446" s="55"/>
      <c r="BH446" s="55"/>
      <c r="BI446" s="55"/>
      <c r="BJ446" s="55"/>
      <c r="BK446" s="59">
        <f t="shared" si="41"/>
        <v>0</v>
      </c>
      <c r="BL446" s="55"/>
      <c r="BM446" s="23" t="s">
        <v>852</v>
      </c>
      <c r="BN446" s="23" t="s">
        <v>184</v>
      </c>
      <c r="BO446" s="23" t="s">
        <v>853</v>
      </c>
      <c r="BP446" s="23" t="s">
        <v>853</v>
      </c>
      <c r="BQ446" s="23" t="s">
        <v>853</v>
      </c>
      <c r="BR446" s="23"/>
      <c r="BS446" s="57"/>
      <c r="BT446" s="135" t="s">
        <v>23</v>
      </c>
      <c r="BU446" s="58">
        <v>1</v>
      </c>
      <c r="BV446" s="57">
        <v>0</v>
      </c>
      <c r="BW446" s="57">
        <v>0</v>
      </c>
      <c r="BX446" s="57">
        <v>0</v>
      </c>
      <c r="BY446" s="57">
        <v>0</v>
      </c>
      <c r="BZ446" s="57">
        <v>0</v>
      </c>
      <c r="CA446" s="57">
        <v>1</v>
      </c>
      <c r="CB446" s="67">
        <v>1</v>
      </c>
      <c r="CC446" s="134"/>
      <c r="CD446" s="134"/>
      <c r="CE446" s="57"/>
      <c r="CF446" s="57"/>
      <c r="CG446" s="57"/>
      <c r="CH446" s="57"/>
      <c r="CI446" s="57"/>
      <c r="CJ446" s="57"/>
      <c r="CK446" s="67"/>
      <c r="CL446" s="23"/>
      <c r="CM446" s="23"/>
      <c r="CN446" s="23"/>
      <c r="CO446" s="23"/>
      <c r="CP446" s="23"/>
      <c r="CQ446" s="23"/>
      <c r="CR446" s="57"/>
      <c r="CS446" s="134"/>
      <c r="CT446" s="58"/>
      <c r="CU446" s="57"/>
      <c r="CV446" s="57"/>
      <c r="CW446" s="57"/>
      <c r="CX446" s="57"/>
      <c r="CY446" s="57"/>
      <c r="CZ446" s="57"/>
      <c r="DA446" s="67"/>
      <c r="DB446" s="23"/>
      <c r="DC446" s="23"/>
      <c r="DD446" s="57"/>
      <c r="DE446" s="57"/>
      <c r="DF446" s="57"/>
      <c r="DG446" s="57"/>
      <c r="DH446" s="57"/>
      <c r="DI446" s="57"/>
      <c r="DJ446" s="67"/>
      <c r="DK446" s="23" t="s">
        <v>849</v>
      </c>
      <c r="DL446" s="55">
        <v>0</v>
      </c>
      <c r="DM446" s="55">
        <v>0</v>
      </c>
      <c r="DN446" s="55">
        <v>0</v>
      </c>
      <c r="DO446" s="59">
        <v>0</v>
      </c>
      <c r="DP446" s="23" t="s">
        <v>849</v>
      </c>
      <c r="DQ446" s="57"/>
      <c r="DR446" s="57"/>
      <c r="DS446" s="57"/>
      <c r="DT446" s="23" t="s">
        <v>854</v>
      </c>
      <c r="DU446" s="57"/>
      <c r="DV446" s="23" t="s">
        <v>858</v>
      </c>
      <c r="DW446" s="23" t="s">
        <v>854</v>
      </c>
      <c r="DX446" s="57"/>
      <c r="DY446" s="23" t="s">
        <v>849</v>
      </c>
      <c r="DZ446" s="23" t="s">
        <v>854</v>
      </c>
      <c r="EA446" s="56"/>
      <c r="EB446" s="57"/>
      <c r="EC446" s="57"/>
      <c r="ED446" s="23"/>
      <c r="EE446" s="57"/>
      <c r="EF446" s="57"/>
      <c r="EG446" s="57"/>
      <c r="EH446" s="23">
        <v>957</v>
      </c>
      <c r="EI446" s="23"/>
      <c r="EJ446" s="23" t="s">
        <v>921</v>
      </c>
      <c r="EK446" s="23"/>
    </row>
    <row r="447" spans="2:141" s="127" customFormat="1">
      <c r="B447" s="132" t="s">
        <v>1857</v>
      </c>
      <c r="C447" s="23" t="s">
        <v>1858</v>
      </c>
      <c r="D447" s="23" t="s">
        <v>159</v>
      </c>
      <c r="E447" s="23" t="s">
        <v>846</v>
      </c>
      <c r="F447" s="23" t="s">
        <v>847</v>
      </c>
      <c r="G447" s="23"/>
      <c r="H447" s="23" t="s">
        <v>848</v>
      </c>
      <c r="I447" s="58">
        <v>0</v>
      </c>
      <c r="J447" s="58">
        <v>0</v>
      </c>
      <c r="K447" s="58">
        <v>1</v>
      </c>
      <c r="L447" s="58">
        <v>0</v>
      </c>
      <c r="M447" s="176"/>
      <c r="N447" s="23" t="s">
        <v>849</v>
      </c>
      <c r="O447" s="23" t="s">
        <v>850</v>
      </c>
      <c r="P447" s="23" t="s">
        <v>851</v>
      </c>
      <c r="Q447" s="56">
        <v>46619</v>
      </c>
      <c r="R447" s="133">
        <v>46709</v>
      </c>
      <c r="S447" s="133">
        <v>47172</v>
      </c>
      <c r="T447" s="133" t="s">
        <v>848</v>
      </c>
      <c r="U447" s="133">
        <v>47298</v>
      </c>
      <c r="V447" s="133" t="s">
        <v>848</v>
      </c>
      <c r="W447" s="55">
        <v>0</v>
      </c>
      <c r="X447" s="55">
        <v>0</v>
      </c>
      <c r="Y447" s="55">
        <v>0</v>
      </c>
      <c r="Z447" s="55">
        <v>0.16826800755009561</v>
      </c>
      <c r="AA447" s="55">
        <v>0.33653601510019121</v>
      </c>
      <c r="AB447" s="55">
        <v>0.50480402265028679</v>
      </c>
      <c r="AC447" s="55">
        <v>0.67307203020038242</v>
      </c>
      <c r="AD447" s="59">
        <f t="shared" si="36"/>
        <v>1.6826800755009561</v>
      </c>
      <c r="AE447" s="55">
        <v>0</v>
      </c>
      <c r="AF447" s="55"/>
      <c r="AG447" s="55"/>
      <c r="AH447" s="55"/>
      <c r="AI447" s="59">
        <f t="shared" si="37"/>
        <v>1.6826800755009561</v>
      </c>
      <c r="AJ447" s="55">
        <v>0</v>
      </c>
      <c r="AK447" s="55">
        <v>0</v>
      </c>
      <c r="AL447" s="55">
        <v>0</v>
      </c>
      <c r="AM447" s="55">
        <v>0</v>
      </c>
      <c r="AN447" s="55">
        <v>0.19192156599101254</v>
      </c>
      <c r="AO447" s="55">
        <v>0.39151999462166559</v>
      </c>
      <c r="AP447" s="55">
        <v>0.59902559177114834</v>
      </c>
      <c r="AQ447" s="55">
        <v>0.81467480480876175</v>
      </c>
      <c r="AR447" s="59">
        <f t="shared" si="38"/>
        <v>1.9971419571925881</v>
      </c>
      <c r="AS447" s="55">
        <v>0</v>
      </c>
      <c r="AT447" s="55"/>
      <c r="AU447" s="55"/>
      <c r="AV447" s="55"/>
      <c r="AW447" s="59">
        <f t="shared" si="39"/>
        <v>1.9971419571925881</v>
      </c>
      <c r="AX447" s="55"/>
      <c r="AY447" s="55"/>
      <c r="AZ447" s="55"/>
      <c r="BA447" s="55"/>
      <c r="BB447" s="55"/>
      <c r="BC447" s="55"/>
      <c r="BD447" s="55"/>
      <c r="BE447" s="55"/>
      <c r="BF447" s="59">
        <f t="shared" si="40"/>
        <v>0</v>
      </c>
      <c r="BG447" s="55"/>
      <c r="BH447" s="55"/>
      <c r="BI447" s="55"/>
      <c r="BJ447" s="55"/>
      <c r="BK447" s="59">
        <f t="shared" si="41"/>
        <v>0</v>
      </c>
      <c r="BL447" s="55"/>
      <c r="BM447" s="23" t="s">
        <v>852</v>
      </c>
      <c r="BN447" s="23" t="s">
        <v>184</v>
      </c>
      <c r="BO447" s="23" t="s">
        <v>853</v>
      </c>
      <c r="BP447" s="23" t="s">
        <v>853</v>
      </c>
      <c r="BQ447" s="23" t="s">
        <v>853</v>
      </c>
      <c r="BR447" s="23"/>
      <c r="BS447" s="57"/>
      <c r="BT447" s="135" t="s">
        <v>23</v>
      </c>
      <c r="BU447" s="58">
        <v>1</v>
      </c>
      <c r="BV447" s="57">
        <v>0</v>
      </c>
      <c r="BW447" s="57">
        <v>0</v>
      </c>
      <c r="BX447" s="57">
        <v>0</v>
      </c>
      <c r="BY447" s="57">
        <v>0</v>
      </c>
      <c r="BZ447" s="57">
        <v>0</v>
      </c>
      <c r="CA447" s="57">
        <v>1</v>
      </c>
      <c r="CB447" s="67">
        <v>1</v>
      </c>
      <c r="CC447" s="134"/>
      <c r="CD447" s="134"/>
      <c r="CE447" s="57"/>
      <c r="CF447" s="57"/>
      <c r="CG447" s="57"/>
      <c r="CH447" s="57"/>
      <c r="CI447" s="57"/>
      <c r="CJ447" s="57"/>
      <c r="CK447" s="67"/>
      <c r="CL447" s="23"/>
      <c r="CM447" s="23"/>
      <c r="CN447" s="23"/>
      <c r="CO447" s="23"/>
      <c r="CP447" s="23"/>
      <c r="CQ447" s="23"/>
      <c r="CR447" s="57"/>
      <c r="CS447" s="134"/>
      <c r="CT447" s="58"/>
      <c r="CU447" s="57"/>
      <c r="CV447" s="57"/>
      <c r="CW447" s="57"/>
      <c r="CX447" s="57"/>
      <c r="CY447" s="57"/>
      <c r="CZ447" s="57"/>
      <c r="DA447" s="67"/>
      <c r="DB447" s="23"/>
      <c r="DC447" s="23"/>
      <c r="DD447" s="57"/>
      <c r="DE447" s="57"/>
      <c r="DF447" s="57"/>
      <c r="DG447" s="57"/>
      <c r="DH447" s="57"/>
      <c r="DI447" s="57"/>
      <c r="DJ447" s="67"/>
      <c r="DK447" s="23" t="s">
        <v>849</v>
      </c>
      <c r="DL447" s="55">
        <v>0</v>
      </c>
      <c r="DM447" s="55">
        <v>0</v>
      </c>
      <c r="DN447" s="55">
        <v>0</v>
      </c>
      <c r="DO447" s="59">
        <v>0</v>
      </c>
      <c r="DP447" s="23" t="s">
        <v>849</v>
      </c>
      <c r="DQ447" s="57"/>
      <c r="DR447" s="57"/>
      <c r="DS447" s="57"/>
      <c r="DT447" s="23" t="s">
        <v>854</v>
      </c>
      <c r="DU447" s="57"/>
      <c r="DV447" s="23" t="s">
        <v>858</v>
      </c>
      <c r="DW447" s="23" t="s">
        <v>854</v>
      </c>
      <c r="DX447" s="57"/>
      <c r="DY447" s="23" t="s">
        <v>849</v>
      </c>
      <c r="DZ447" s="23" t="s">
        <v>854</v>
      </c>
      <c r="EA447" s="56"/>
      <c r="EB447" s="57"/>
      <c r="EC447" s="57"/>
      <c r="ED447" s="23"/>
      <c r="EE447" s="57"/>
      <c r="EF447" s="57"/>
      <c r="EG447" s="57"/>
      <c r="EH447" s="23">
        <v>957</v>
      </c>
      <c r="EI447" s="23"/>
      <c r="EJ447" s="23" t="s">
        <v>921</v>
      </c>
      <c r="EK447" s="23"/>
    </row>
    <row r="448" spans="2:141" s="127" customFormat="1">
      <c r="B448" s="132" t="s">
        <v>1859</v>
      </c>
      <c r="C448" s="23" t="s">
        <v>1860</v>
      </c>
      <c r="D448" s="23" t="s">
        <v>159</v>
      </c>
      <c r="E448" s="23" t="s">
        <v>846</v>
      </c>
      <c r="F448" s="23" t="s">
        <v>847</v>
      </c>
      <c r="G448" s="23"/>
      <c r="H448" s="23" t="s">
        <v>848</v>
      </c>
      <c r="I448" s="58">
        <v>0</v>
      </c>
      <c r="J448" s="58">
        <v>0</v>
      </c>
      <c r="K448" s="58">
        <v>1</v>
      </c>
      <c r="L448" s="58">
        <v>0</v>
      </c>
      <c r="M448" s="176"/>
      <c r="N448" s="23" t="s">
        <v>849</v>
      </c>
      <c r="O448" s="23" t="s">
        <v>850</v>
      </c>
      <c r="P448" s="23" t="s">
        <v>851</v>
      </c>
      <c r="Q448" s="56" t="s">
        <v>848</v>
      </c>
      <c r="R448" s="133" t="s">
        <v>848</v>
      </c>
      <c r="S448" s="133" t="s">
        <v>848</v>
      </c>
      <c r="T448" s="133" t="s">
        <v>848</v>
      </c>
      <c r="U448" s="133" t="s">
        <v>848</v>
      </c>
      <c r="V448" s="133" t="s">
        <v>848</v>
      </c>
      <c r="W448" s="55">
        <v>0</v>
      </c>
      <c r="X448" s="55">
        <v>0</v>
      </c>
      <c r="Y448" s="55">
        <v>0</v>
      </c>
      <c r="Z448" s="55">
        <v>0</v>
      </c>
      <c r="AA448" s="55">
        <v>0.59338570524614354</v>
      </c>
      <c r="AB448" s="55">
        <v>1.3054485515906593</v>
      </c>
      <c r="AC448" s="55">
        <v>0</v>
      </c>
      <c r="AD448" s="59">
        <f t="shared" si="36"/>
        <v>1.8988342568368028</v>
      </c>
      <c r="AE448" s="55">
        <v>0</v>
      </c>
      <c r="AF448" s="55"/>
      <c r="AG448" s="55"/>
      <c r="AH448" s="55"/>
      <c r="AI448" s="59">
        <f t="shared" si="37"/>
        <v>1.8988342568368028</v>
      </c>
      <c r="AJ448" s="55">
        <v>0</v>
      </c>
      <c r="AK448" s="55">
        <v>0</v>
      </c>
      <c r="AL448" s="55">
        <v>0</v>
      </c>
      <c r="AM448" s="55">
        <v>0</v>
      </c>
      <c r="AN448" s="55">
        <v>0</v>
      </c>
      <c r="AO448" s="55">
        <v>0.69033434076105615</v>
      </c>
      <c r="AP448" s="55">
        <v>1.5491102607261265</v>
      </c>
      <c r="AQ448" s="55">
        <v>0</v>
      </c>
      <c r="AR448" s="59">
        <f t="shared" si="38"/>
        <v>2.2394446014871825</v>
      </c>
      <c r="AS448" s="55">
        <v>0</v>
      </c>
      <c r="AT448" s="55"/>
      <c r="AU448" s="55"/>
      <c r="AV448" s="55"/>
      <c r="AW448" s="59">
        <f t="shared" si="39"/>
        <v>2.2394446014871825</v>
      </c>
      <c r="AX448" s="55"/>
      <c r="AY448" s="55"/>
      <c r="AZ448" s="55"/>
      <c r="BA448" s="55"/>
      <c r="BB448" s="55"/>
      <c r="BC448" s="55"/>
      <c r="BD448" s="55"/>
      <c r="BE448" s="55"/>
      <c r="BF448" s="59">
        <f t="shared" si="40"/>
        <v>0</v>
      </c>
      <c r="BG448" s="55"/>
      <c r="BH448" s="55"/>
      <c r="BI448" s="55"/>
      <c r="BJ448" s="55"/>
      <c r="BK448" s="59">
        <f t="shared" si="41"/>
        <v>0</v>
      </c>
      <c r="BL448" s="55"/>
      <c r="BM448" s="23" t="s">
        <v>852</v>
      </c>
      <c r="BN448" s="23" t="s">
        <v>184</v>
      </c>
      <c r="BO448" s="23" t="s">
        <v>853</v>
      </c>
      <c r="BP448" s="23" t="s">
        <v>853</v>
      </c>
      <c r="BQ448" s="23" t="s">
        <v>853</v>
      </c>
      <c r="BR448" s="23"/>
      <c r="BS448" s="57"/>
      <c r="BT448" s="135" t="s">
        <v>23</v>
      </c>
      <c r="BU448" s="58">
        <v>1</v>
      </c>
      <c r="BV448" s="57">
        <v>0</v>
      </c>
      <c r="BW448" s="57">
        <v>0</v>
      </c>
      <c r="BX448" s="57">
        <v>0</v>
      </c>
      <c r="BY448" s="57">
        <v>0</v>
      </c>
      <c r="BZ448" s="57">
        <v>0</v>
      </c>
      <c r="CA448" s="57">
        <v>1</v>
      </c>
      <c r="CB448" s="67">
        <v>1</v>
      </c>
      <c r="CC448" s="134"/>
      <c r="CD448" s="134"/>
      <c r="CE448" s="57"/>
      <c r="CF448" s="57"/>
      <c r="CG448" s="57"/>
      <c r="CH448" s="57"/>
      <c r="CI448" s="57"/>
      <c r="CJ448" s="57"/>
      <c r="CK448" s="67"/>
      <c r="CL448" s="23"/>
      <c r="CM448" s="23"/>
      <c r="CN448" s="23"/>
      <c r="CO448" s="23"/>
      <c r="CP448" s="23"/>
      <c r="CQ448" s="23"/>
      <c r="CR448" s="57"/>
      <c r="CS448" s="134"/>
      <c r="CT448" s="58"/>
      <c r="CU448" s="57"/>
      <c r="CV448" s="57"/>
      <c r="CW448" s="57"/>
      <c r="CX448" s="57"/>
      <c r="CY448" s="57"/>
      <c r="CZ448" s="57"/>
      <c r="DA448" s="67"/>
      <c r="DB448" s="23"/>
      <c r="DC448" s="23"/>
      <c r="DD448" s="57"/>
      <c r="DE448" s="57"/>
      <c r="DF448" s="57"/>
      <c r="DG448" s="57"/>
      <c r="DH448" s="57"/>
      <c r="DI448" s="57"/>
      <c r="DJ448" s="67"/>
      <c r="DK448" s="23" t="s">
        <v>849</v>
      </c>
      <c r="DL448" s="55">
        <v>0</v>
      </c>
      <c r="DM448" s="55">
        <v>0</v>
      </c>
      <c r="DN448" s="55">
        <v>0</v>
      </c>
      <c r="DO448" s="59">
        <v>0</v>
      </c>
      <c r="DP448" s="23" t="s">
        <v>849</v>
      </c>
      <c r="DQ448" s="57"/>
      <c r="DR448" s="57"/>
      <c r="DS448" s="57"/>
      <c r="DT448" s="23" t="s">
        <v>854</v>
      </c>
      <c r="DU448" s="57"/>
      <c r="DV448" s="23" t="s">
        <v>858</v>
      </c>
      <c r="DW448" s="23" t="s">
        <v>854</v>
      </c>
      <c r="DX448" s="57"/>
      <c r="DY448" s="23" t="s">
        <v>849</v>
      </c>
      <c r="DZ448" s="23" t="s">
        <v>854</v>
      </c>
      <c r="EA448" s="56"/>
      <c r="EB448" s="57"/>
      <c r="EC448" s="57"/>
      <c r="ED448" s="23"/>
      <c r="EE448" s="57"/>
      <c r="EF448" s="57"/>
      <c r="EG448" s="57"/>
      <c r="EH448" s="23">
        <v>957</v>
      </c>
      <c r="EI448" s="23"/>
      <c r="EJ448" s="23" t="s">
        <v>921</v>
      </c>
      <c r="EK448" s="23"/>
    </row>
    <row r="449" spans="2:141" s="127" customFormat="1">
      <c r="B449" s="132" t="s">
        <v>1861</v>
      </c>
      <c r="C449" s="23" t="s">
        <v>1862</v>
      </c>
      <c r="D449" s="23" t="s">
        <v>159</v>
      </c>
      <c r="E449" s="23" t="s">
        <v>846</v>
      </c>
      <c r="F449" s="23" t="s">
        <v>847</v>
      </c>
      <c r="G449" s="23" t="s">
        <v>1332</v>
      </c>
      <c r="H449" s="23" t="s">
        <v>848</v>
      </c>
      <c r="I449" s="58">
        <v>0</v>
      </c>
      <c r="J449" s="58">
        <v>0</v>
      </c>
      <c r="K449" s="58">
        <v>1</v>
      </c>
      <c r="L449" s="58">
        <v>0</v>
      </c>
      <c r="M449" s="176"/>
      <c r="N449" s="23" t="s">
        <v>849</v>
      </c>
      <c r="O449" s="23" t="s">
        <v>850</v>
      </c>
      <c r="P449" s="23" t="s">
        <v>851</v>
      </c>
      <c r="Q449" s="56">
        <v>46478</v>
      </c>
      <c r="R449" s="133">
        <v>47051</v>
      </c>
      <c r="S449" s="133">
        <v>47527</v>
      </c>
      <c r="T449" s="133" t="s">
        <v>848</v>
      </c>
      <c r="U449" s="133">
        <v>47619</v>
      </c>
      <c r="V449" s="133" t="s">
        <v>848</v>
      </c>
      <c r="W449" s="55">
        <v>1.2422173708582555E-2</v>
      </c>
      <c r="X449" s="55">
        <v>1.2793153871636176</v>
      </c>
      <c r="Y449" s="55">
        <v>0.4180769237940471</v>
      </c>
      <c r="Z449" s="55">
        <v>0</v>
      </c>
      <c r="AA449" s="55">
        <v>0</v>
      </c>
      <c r="AB449" s="55">
        <v>0</v>
      </c>
      <c r="AC449" s="55">
        <v>0</v>
      </c>
      <c r="AD449" s="59">
        <f t="shared" si="36"/>
        <v>1.6973923109576647</v>
      </c>
      <c r="AE449" s="55">
        <v>0</v>
      </c>
      <c r="AF449" s="55"/>
      <c r="AG449" s="55"/>
      <c r="AH449" s="55"/>
      <c r="AI449" s="59">
        <f t="shared" si="37"/>
        <v>1.7098144846662473</v>
      </c>
      <c r="AJ449" s="55">
        <v>0</v>
      </c>
      <c r="AK449" s="55">
        <v>1.3618192874551138E-2</v>
      </c>
      <c r="AL449" s="55">
        <v>1.4024891374476809</v>
      </c>
      <c r="AM449" s="55">
        <v>0.46749637901992669</v>
      </c>
      <c r="AN449" s="55">
        <v>0</v>
      </c>
      <c r="AO449" s="55">
        <v>0</v>
      </c>
      <c r="AP449" s="55">
        <v>0</v>
      </c>
      <c r="AQ449" s="55">
        <v>0</v>
      </c>
      <c r="AR449" s="59">
        <f t="shared" si="38"/>
        <v>1.8699855164676076</v>
      </c>
      <c r="AS449" s="55">
        <v>0</v>
      </c>
      <c r="AT449" s="55"/>
      <c r="AU449" s="55"/>
      <c r="AV449" s="55"/>
      <c r="AW449" s="59">
        <f t="shared" si="39"/>
        <v>1.8836037093421587</v>
      </c>
      <c r="AX449" s="55"/>
      <c r="AY449" s="55"/>
      <c r="AZ449" s="55"/>
      <c r="BA449" s="55"/>
      <c r="BB449" s="55"/>
      <c r="BC449" s="55"/>
      <c r="BD449" s="55"/>
      <c r="BE449" s="55"/>
      <c r="BF449" s="59">
        <f t="shared" si="40"/>
        <v>0</v>
      </c>
      <c r="BG449" s="55"/>
      <c r="BH449" s="55"/>
      <c r="BI449" s="55"/>
      <c r="BJ449" s="55"/>
      <c r="BK449" s="59">
        <f t="shared" si="41"/>
        <v>0</v>
      </c>
      <c r="BL449" s="55"/>
      <c r="BM449" s="23" t="s">
        <v>852</v>
      </c>
      <c r="BN449" s="23" t="s">
        <v>184</v>
      </c>
      <c r="BO449" s="23" t="s">
        <v>853</v>
      </c>
      <c r="BP449" s="23" t="s">
        <v>853</v>
      </c>
      <c r="BQ449" s="23" t="s">
        <v>853</v>
      </c>
      <c r="BR449" s="23"/>
      <c r="BS449" s="57"/>
      <c r="BT449" s="135" t="s">
        <v>23</v>
      </c>
      <c r="BU449" s="58">
        <v>1</v>
      </c>
      <c r="BV449" s="57">
        <v>0</v>
      </c>
      <c r="BW449" s="57">
        <v>0</v>
      </c>
      <c r="BX449" s="57">
        <v>1</v>
      </c>
      <c r="BY449" s="57">
        <v>0</v>
      </c>
      <c r="BZ449" s="57">
        <v>0</v>
      </c>
      <c r="CA449" s="57">
        <v>0</v>
      </c>
      <c r="CB449" s="67">
        <v>1</v>
      </c>
      <c r="CC449" s="134"/>
      <c r="CD449" s="134"/>
      <c r="CE449" s="57"/>
      <c r="CF449" s="57"/>
      <c r="CG449" s="57"/>
      <c r="CH449" s="57"/>
      <c r="CI449" s="57"/>
      <c r="CJ449" s="57"/>
      <c r="CK449" s="67"/>
      <c r="CL449" s="23"/>
      <c r="CM449" s="23"/>
      <c r="CN449" s="23"/>
      <c r="CO449" s="23"/>
      <c r="CP449" s="23"/>
      <c r="CQ449" s="23"/>
      <c r="CR449" s="57"/>
      <c r="CS449" s="134"/>
      <c r="CT449" s="58"/>
      <c r="CU449" s="57"/>
      <c r="CV449" s="57"/>
      <c r="CW449" s="57"/>
      <c r="CX449" s="57"/>
      <c r="CY449" s="57"/>
      <c r="CZ449" s="57"/>
      <c r="DA449" s="67"/>
      <c r="DB449" s="23"/>
      <c r="DC449" s="23"/>
      <c r="DD449" s="57"/>
      <c r="DE449" s="57"/>
      <c r="DF449" s="57"/>
      <c r="DG449" s="57"/>
      <c r="DH449" s="57"/>
      <c r="DI449" s="57"/>
      <c r="DJ449" s="67"/>
      <c r="DK449" s="23" t="s">
        <v>849</v>
      </c>
      <c r="DL449" s="55">
        <v>0</v>
      </c>
      <c r="DM449" s="55">
        <v>1.2422173708582555E-2</v>
      </c>
      <c r="DN449" s="55">
        <v>1.6973923109576647</v>
      </c>
      <c r="DO449" s="59">
        <v>1.7098144846662473</v>
      </c>
      <c r="DP449" s="23" t="s">
        <v>849</v>
      </c>
      <c r="DQ449" s="57"/>
      <c r="DR449" s="57"/>
      <c r="DS449" s="57"/>
      <c r="DT449" s="23" t="s">
        <v>854</v>
      </c>
      <c r="DU449" s="57"/>
      <c r="DV449" s="23" t="s">
        <v>858</v>
      </c>
      <c r="DW449" s="23" t="s">
        <v>854</v>
      </c>
      <c r="DX449" s="57"/>
      <c r="DY449" s="23" t="s">
        <v>849</v>
      </c>
      <c r="DZ449" s="23" t="s">
        <v>854</v>
      </c>
      <c r="EA449" s="56"/>
      <c r="EB449" s="57"/>
      <c r="EC449" s="57"/>
      <c r="ED449" s="23"/>
      <c r="EE449" s="57"/>
      <c r="EF449" s="57"/>
      <c r="EG449" s="57"/>
      <c r="EH449" s="23">
        <v>957</v>
      </c>
      <c r="EI449" s="23"/>
      <c r="EJ449" s="23" t="s">
        <v>921</v>
      </c>
      <c r="EK449" s="23"/>
    </row>
    <row r="450" spans="2:141" s="127" customFormat="1">
      <c r="B450" s="132" t="s">
        <v>1863</v>
      </c>
      <c r="C450" s="23" t="s">
        <v>1864</v>
      </c>
      <c r="D450" s="23" t="s">
        <v>159</v>
      </c>
      <c r="E450" s="23" t="s">
        <v>846</v>
      </c>
      <c r="F450" s="23" t="s">
        <v>847</v>
      </c>
      <c r="G450" s="23"/>
      <c r="H450" s="23" t="s">
        <v>848</v>
      </c>
      <c r="I450" s="58">
        <v>0</v>
      </c>
      <c r="J450" s="58">
        <v>0</v>
      </c>
      <c r="K450" s="58">
        <v>1</v>
      </c>
      <c r="L450" s="58">
        <v>0</v>
      </c>
      <c r="M450" s="176"/>
      <c r="N450" s="23" t="s">
        <v>849</v>
      </c>
      <c r="O450" s="23" t="s">
        <v>850</v>
      </c>
      <c r="P450" s="23" t="s">
        <v>851</v>
      </c>
      <c r="Q450" s="56">
        <v>46478</v>
      </c>
      <c r="R450" s="133">
        <v>46540</v>
      </c>
      <c r="S450" s="133">
        <v>47010</v>
      </c>
      <c r="T450" s="133" t="s">
        <v>848</v>
      </c>
      <c r="U450" s="133">
        <v>47102</v>
      </c>
      <c r="V450" s="133" t="s">
        <v>848</v>
      </c>
      <c r="W450" s="55">
        <v>8.9245210073888734E-2</v>
      </c>
      <c r="X450" s="55">
        <v>0.53657613311374563</v>
      </c>
      <c r="Y450" s="55">
        <v>1.0772271005456746</v>
      </c>
      <c r="Z450" s="55">
        <v>2.5126108923673594E-2</v>
      </c>
      <c r="AA450" s="55">
        <v>3.1317082068028972E-4</v>
      </c>
      <c r="AB450" s="55">
        <v>2.0468688799009835E-4</v>
      </c>
      <c r="AC450" s="55">
        <v>0</v>
      </c>
      <c r="AD450" s="59">
        <f t="shared" si="36"/>
        <v>1.6394472002917642</v>
      </c>
      <c r="AE450" s="55">
        <v>0</v>
      </c>
      <c r="AF450" s="55"/>
      <c r="AG450" s="55"/>
      <c r="AH450" s="55"/>
      <c r="AI450" s="59">
        <f t="shared" si="37"/>
        <v>1.7286924103656529</v>
      </c>
      <c r="AJ450" s="55">
        <v>0</v>
      </c>
      <c r="AK450" s="55">
        <v>9.7837827132972094E-2</v>
      </c>
      <c r="AL450" s="55">
        <v>0.58823821370129659</v>
      </c>
      <c r="AM450" s="55">
        <v>1.2045624626135081</v>
      </c>
      <c r="AN450" s="55">
        <v>2.8658104663517488E-2</v>
      </c>
      <c r="AO450" s="55">
        <v>3.6433734437577573E-4</v>
      </c>
      <c r="AP450" s="55">
        <v>2.4289165439358204E-4</v>
      </c>
      <c r="AQ450" s="55">
        <v>0</v>
      </c>
      <c r="AR450" s="59">
        <f t="shared" si="38"/>
        <v>1.8220660099770916</v>
      </c>
      <c r="AS450" s="55">
        <v>0</v>
      </c>
      <c r="AT450" s="55"/>
      <c r="AU450" s="55"/>
      <c r="AV450" s="55"/>
      <c r="AW450" s="59">
        <f t="shared" si="39"/>
        <v>1.9199038371100636</v>
      </c>
      <c r="AX450" s="55"/>
      <c r="AY450" s="55"/>
      <c r="AZ450" s="55"/>
      <c r="BA450" s="55"/>
      <c r="BB450" s="55"/>
      <c r="BC450" s="55"/>
      <c r="BD450" s="55"/>
      <c r="BE450" s="55"/>
      <c r="BF450" s="59">
        <f t="shared" si="40"/>
        <v>0</v>
      </c>
      <c r="BG450" s="55"/>
      <c r="BH450" s="55"/>
      <c r="BI450" s="55"/>
      <c r="BJ450" s="55"/>
      <c r="BK450" s="59">
        <f t="shared" si="41"/>
        <v>0</v>
      </c>
      <c r="BL450" s="55"/>
      <c r="BM450" s="23" t="s">
        <v>852</v>
      </c>
      <c r="BN450" s="23" t="s">
        <v>184</v>
      </c>
      <c r="BO450" s="23" t="s">
        <v>853</v>
      </c>
      <c r="BP450" s="23" t="s">
        <v>853</v>
      </c>
      <c r="BQ450" s="23" t="s">
        <v>853</v>
      </c>
      <c r="BR450" s="23"/>
      <c r="BS450" s="57"/>
      <c r="BT450" s="135" t="s">
        <v>23</v>
      </c>
      <c r="BU450" s="58">
        <v>1</v>
      </c>
      <c r="BV450" s="57">
        <v>0</v>
      </c>
      <c r="BW450" s="57">
        <v>1</v>
      </c>
      <c r="BX450" s="57">
        <v>0</v>
      </c>
      <c r="BY450" s="57">
        <v>0</v>
      </c>
      <c r="BZ450" s="57">
        <v>0</v>
      </c>
      <c r="CA450" s="57">
        <v>0</v>
      </c>
      <c r="CB450" s="67">
        <v>1</v>
      </c>
      <c r="CC450" s="134"/>
      <c r="CD450" s="134"/>
      <c r="CE450" s="57"/>
      <c r="CF450" s="57"/>
      <c r="CG450" s="57"/>
      <c r="CH450" s="57"/>
      <c r="CI450" s="57"/>
      <c r="CJ450" s="57"/>
      <c r="CK450" s="67"/>
      <c r="CL450" s="23"/>
      <c r="CM450" s="23"/>
      <c r="CN450" s="23"/>
      <c r="CO450" s="23"/>
      <c r="CP450" s="23"/>
      <c r="CQ450" s="23"/>
      <c r="CR450" s="57"/>
      <c r="CS450" s="134"/>
      <c r="CT450" s="58"/>
      <c r="CU450" s="57"/>
      <c r="CV450" s="57"/>
      <c r="CW450" s="57"/>
      <c r="CX450" s="57"/>
      <c r="CY450" s="57"/>
      <c r="CZ450" s="57"/>
      <c r="DA450" s="67"/>
      <c r="DB450" s="23"/>
      <c r="DC450" s="23"/>
      <c r="DD450" s="57"/>
      <c r="DE450" s="57"/>
      <c r="DF450" s="57"/>
      <c r="DG450" s="57"/>
      <c r="DH450" s="57"/>
      <c r="DI450" s="57"/>
      <c r="DJ450" s="67"/>
      <c r="DK450" s="23" t="s">
        <v>849</v>
      </c>
      <c r="DL450" s="55">
        <v>0</v>
      </c>
      <c r="DM450" s="55">
        <v>8.9245210073888734E-2</v>
      </c>
      <c r="DN450" s="55">
        <v>1.6394472002917642</v>
      </c>
      <c r="DO450" s="59">
        <v>1.7286924103656529</v>
      </c>
      <c r="DP450" s="23" t="s">
        <v>849</v>
      </c>
      <c r="DQ450" s="57"/>
      <c r="DR450" s="57"/>
      <c r="DS450" s="57"/>
      <c r="DT450" s="23" t="s">
        <v>854</v>
      </c>
      <c r="DU450" s="57"/>
      <c r="DV450" s="23" t="s">
        <v>858</v>
      </c>
      <c r="DW450" s="23" t="s">
        <v>854</v>
      </c>
      <c r="DX450" s="57"/>
      <c r="DY450" s="23" t="s">
        <v>849</v>
      </c>
      <c r="DZ450" s="23" t="s">
        <v>854</v>
      </c>
      <c r="EA450" s="56"/>
      <c r="EB450" s="57"/>
      <c r="EC450" s="57"/>
      <c r="ED450" s="23"/>
      <c r="EE450" s="57"/>
      <c r="EF450" s="57"/>
      <c r="EG450" s="57"/>
      <c r="EH450" s="23">
        <v>957</v>
      </c>
      <c r="EI450" s="23"/>
      <c r="EJ450" s="23" t="s">
        <v>921</v>
      </c>
      <c r="EK450" s="23"/>
    </row>
    <row r="451" spans="2:141" s="127" customFormat="1">
      <c r="B451" s="132" t="s">
        <v>1865</v>
      </c>
      <c r="C451" s="23" t="s">
        <v>1866</v>
      </c>
      <c r="D451" s="23" t="s">
        <v>159</v>
      </c>
      <c r="E451" s="23" t="s">
        <v>846</v>
      </c>
      <c r="F451" s="23" t="s">
        <v>847</v>
      </c>
      <c r="G451" s="23"/>
      <c r="H451" s="23" t="s">
        <v>848</v>
      </c>
      <c r="I451" s="58">
        <v>0</v>
      </c>
      <c r="J451" s="58">
        <v>0</v>
      </c>
      <c r="K451" s="58">
        <v>1</v>
      </c>
      <c r="L451" s="58">
        <v>0</v>
      </c>
      <c r="M451" s="176"/>
      <c r="N451" s="23" t="s">
        <v>849</v>
      </c>
      <c r="O451" s="23" t="s">
        <v>850</v>
      </c>
      <c r="P451" s="23" t="s">
        <v>851</v>
      </c>
      <c r="Q451" s="56">
        <v>46708</v>
      </c>
      <c r="R451" s="133">
        <v>46804</v>
      </c>
      <c r="S451" s="133">
        <v>47261</v>
      </c>
      <c r="T451" s="133" t="s">
        <v>848</v>
      </c>
      <c r="U451" s="133">
        <v>47387</v>
      </c>
      <c r="V451" s="133" t="s">
        <v>848</v>
      </c>
      <c r="W451" s="55">
        <v>0</v>
      </c>
      <c r="X451" s="55">
        <v>0</v>
      </c>
      <c r="Y451" s="55">
        <v>0</v>
      </c>
      <c r="Z451" s="55">
        <v>0.16938407244145792</v>
      </c>
      <c r="AA451" s="55">
        <v>0.33876814488291584</v>
      </c>
      <c r="AB451" s="55">
        <v>0.50815221732437377</v>
      </c>
      <c r="AC451" s="55">
        <v>0.67753628976583169</v>
      </c>
      <c r="AD451" s="59">
        <f t="shared" si="36"/>
        <v>1.6938407244145792</v>
      </c>
      <c r="AE451" s="55">
        <v>0</v>
      </c>
      <c r="AF451" s="55"/>
      <c r="AG451" s="55"/>
      <c r="AH451" s="55"/>
      <c r="AI451" s="59">
        <f t="shared" si="37"/>
        <v>1.6938407244145792</v>
      </c>
      <c r="AJ451" s="55">
        <v>0</v>
      </c>
      <c r="AK451" s="55">
        <v>0</v>
      </c>
      <c r="AL451" s="55">
        <v>0</v>
      </c>
      <c r="AM451" s="55">
        <v>0</v>
      </c>
      <c r="AN451" s="55">
        <v>0.19319451695071338</v>
      </c>
      <c r="AO451" s="55">
        <v>0.39411681457945535</v>
      </c>
      <c r="AP451" s="55">
        <v>0.6029987263065667</v>
      </c>
      <c r="AQ451" s="55">
        <v>0.82007826777693071</v>
      </c>
      <c r="AR451" s="59">
        <f t="shared" si="38"/>
        <v>2.0103883256136665</v>
      </c>
      <c r="AS451" s="55">
        <v>0</v>
      </c>
      <c r="AT451" s="55"/>
      <c r="AU451" s="55"/>
      <c r="AV451" s="55"/>
      <c r="AW451" s="59">
        <f t="shared" si="39"/>
        <v>2.0103883256136665</v>
      </c>
      <c r="AX451" s="55"/>
      <c r="AY451" s="55"/>
      <c r="AZ451" s="55"/>
      <c r="BA451" s="55"/>
      <c r="BB451" s="55"/>
      <c r="BC451" s="55"/>
      <c r="BD451" s="55"/>
      <c r="BE451" s="55"/>
      <c r="BF451" s="59">
        <f t="shared" si="40"/>
        <v>0</v>
      </c>
      <c r="BG451" s="55"/>
      <c r="BH451" s="55"/>
      <c r="BI451" s="55"/>
      <c r="BJ451" s="55"/>
      <c r="BK451" s="59">
        <f t="shared" si="41"/>
        <v>0</v>
      </c>
      <c r="BL451" s="55"/>
      <c r="BM451" s="23" t="s">
        <v>852</v>
      </c>
      <c r="BN451" s="23" t="s">
        <v>184</v>
      </c>
      <c r="BO451" s="23" t="s">
        <v>853</v>
      </c>
      <c r="BP451" s="23" t="s">
        <v>853</v>
      </c>
      <c r="BQ451" s="23" t="s">
        <v>853</v>
      </c>
      <c r="BR451" s="23"/>
      <c r="BS451" s="57"/>
      <c r="BT451" s="135" t="s">
        <v>23</v>
      </c>
      <c r="BU451" s="58">
        <v>1</v>
      </c>
      <c r="BV451" s="57">
        <v>0</v>
      </c>
      <c r="BW451" s="57">
        <v>0</v>
      </c>
      <c r="BX451" s="57">
        <v>0</v>
      </c>
      <c r="BY451" s="57">
        <v>0</v>
      </c>
      <c r="BZ451" s="57">
        <v>0</v>
      </c>
      <c r="CA451" s="57">
        <v>1</v>
      </c>
      <c r="CB451" s="67">
        <v>1</v>
      </c>
      <c r="CC451" s="134"/>
      <c r="CD451" s="134"/>
      <c r="CE451" s="57"/>
      <c r="CF451" s="57"/>
      <c r="CG451" s="57"/>
      <c r="CH451" s="57"/>
      <c r="CI451" s="57"/>
      <c r="CJ451" s="57"/>
      <c r="CK451" s="67"/>
      <c r="CL451" s="23"/>
      <c r="CM451" s="23"/>
      <c r="CN451" s="23"/>
      <c r="CO451" s="23"/>
      <c r="CP451" s="23"/>
      <c r="CQ451" s="23"/>
      <c r="CR451" s="57"/>
      <c r="CS451" s="134"/>
      <c r="CT451" s="58"/>
      <c r="CU451" s="57"/>
      <c r="CV451" s="57"/>
      <c r="CW451" s="57"/>
      <c r="CX451" s="57"/>
      <c r="CY451" s="57"/>
      <c r="CZ451" s="57"/>
      <c r="DA451" s="67"/>
      <c r="DB451" s="23"/>
      <c r="DC451" s="23"/>
      <c r="DD451" s="57"/>
      <c r="DE451" s="57"/>
      <c r="DF451" s="57"/>
      <c r="DG451" s="57"/>
      <c r="DH451" s="57"/>
      <c r="DI451" s="57"/>
      <c r="DJ451" s="67"/>
      <c r="DK451" s="23" t="s">
        <v>849</v>
      </c>
      <c r="DL451" s="55">
        <v>0</v>
      </c>
      <c r="DM451" s="55">
        <v>0</v>
      </c>
      <c r="DN451" s="55">
        <v>0</v>
      </c>
      <c r="DO451" s="59">
        <v>0</v>
      </c>
      <c r="DP451" s="23" t="s">
        <v>849</v>
      </c>
      <c r="DQ451" s="57"/>
      <c r="DR451" s="57"/>
      <c r="DS451" s="57"/>
      <c r="DT451" s="23" t="s">
        <v>854</v>
      </c>
      <c r="DU451" s="57"/>
      <c r="DV451" s="23" t="s">
        <v>858</v>
      </c>
      <c r="DW451" s="23" t="s">
        <v>854</v>
      </c>
      <c r="DX451" s="57"/>
      <c r="DY451" s="23" t="s">
        <v>849</v>
      </c>
      <c r="DZ451" s="23" t="s">
        <v>854</v>
      </c>
      <c r="EA451" s="56"/>
      <c r="EB451" s="57"/>
      <c r="EC451" s="57"/>
      <c r="ED451" s="23"/>
      <c r="EE451" s="57"/>
      <c r="EF451" s="57"/>
      <c r="EG451" s="57"/>
      <c r="EH451" s="23">
        <v>957</v>
      </c>
      <c r="EI451" s="23"/>
      <c r="EJ451" s="23" t="s">
        <v>921</v>
      </c>
      <c r="EK451" s="23"/>
    </row>
    <row r="452" spans="2:141" s="127" customFormat="1">
      <c r="B452" s="132" t="s">
        <v>1867</v>
      </c>
      <c r="C452" s="23" t="s">
        <v>1868</v>
      </c>
      <c r="D452" s="23" t="s">
        <v>159</v>
      </c>
      <c r="E452" s="23" t="s">
        <v>846</v>
      </c>
      <c r="F452" s="23" t="s">
        <v>847</v>
      </c>
      <c r="G452" s="23"/>
      <c r="H452" s="23" t="s">
        <v>848</v>
      </c>
      <c r="I452" s="58">
        <v>0</v>
      </c>
      <c r="J452" s="58">
        <v>0</v>
      </c>
      <c r="K452" s="58">
        <v>1</v>
      </c>
      <c r="L452" s="58">
        <v>0</v>
      </c>
      <c r="M452" s="176"/>
      <c r="N452" s="23" t="s">
        <v>849</v>
      </c>
      <c r="O452" s="23" t="s">
        <v>850</v>
      </c>
      <c r="P452" s="23" t="s">
        <v>851</v>
      </c>
      <c r="Q452" s="56">
        <v>46478</v>
      </c>
      <c r="R452" s="133">
        <v>46540</v>
      </c>
      <c r="S452" s="133">
        <v>47010</v>
      </c>
      <c r="T452" s="133" t="s">
        <v>848</v>
      </c>
      <c r="U452" s="133">
        <v>47102</v>
      </c>
      <c r="V452" s="133" t="s">
        <v>848</v>
      </c>
      <c r="W452" s="55">
        <v>8.9245210073888734E-2</v>
      </c>
      <c r="X452" s="55">
        <v>0.61784681558436938</v>
      </c>
      <c r="Y452" s="55">
        <v>0.92524734421675325</v>
      </c>
      <c r="Z452" s="55">
        <v>2.9281555523388804E-4</v>
      </c>
      <c r="AA452" s="55">
        <v>3.1317082068028972E-4</v>
      </c>
      <c r="AB452" s="55">
        <v>2.0468688799009835E-4</v>
      </c>
      <c r="AC452" s="55">
        <v>0</v>
      </c>
      <c r="AD452" s="59">
        <f t="shared" si="36"/>
        <v>1.5439048330650269</v>
      </c>
      <c r="AE452" s="55">
        <v>0</v>
      </c>
      <c r="AF452" s="55"/>
      <c r="AG452" s="55"/>
      <c r="AH452" s="55"/>
      <c r="AI452" s="59">
        <f t="shared" si="37"/>
        <v>1.6331500431389157</v>
      </c>
      <c r="AJ452" s="55">
        <v>0</v>
      </c>
      <c r="AK452" s="55">
        <v>9.7837827132972094E-2</v>
      </c>
      <c r="AL452" s="55">
        <v>0.67733371782926488</v>
      </c>
      <c r="AM452" s="55">
        <v>1.0346176947384409</v>
      </c>
      <c r="AN452" s="55">
        <v>3.3397685469286161E-4</v>
      </c>
      <c r="AO452" s="55">
        <v>3.6433734437577573E-4</v>
      </c>
      <c r="AP452" s="55">
        <v>2.4289165439358204E-4</v>
      </c>
      <c r="AQ452" s="55">
        <v>0</v>
      </c>
      <c r="AR452" s="59">
        <f t="shared" si="38"/>
        <v>1.7128926184211679</v>
      </c>
      <c r="AS452" s="55">
        <v>0</v>
      </c>
      <c r="AT452" s="55"/>
      <c r="AU452" s="55"/>
      <c r="AV452" s="55"/>
      <c r="AW452" s="59">
        <f t="shared" si="39"/>
        <v>1.81073044555414</v>
      </c>
      <c r="AX452" s="55"/>
      <c r="AY452" s="55"/>
      <c r="AZ452" s="55"/>
      <c r="BA452" s="55"/>
      <c r="BB452" s="55"/>
      <c r="BC452" s="55"/>
      <c r="BD452" s="55"/>
      <c r="BE452" s="55"/>
      <c r="BF452" s="59">
        <f t="shared" si="40"/>
        <v>0</v>
      </c>
      <c r="BG452" s="55"/>
      <c r="BH452" s="55"/>
      <c r="BI452" s="55"/>
      <c r="BJ452" s="55"/>
      <c r="BK452" s="59">
        <f t="shared" si="41"/>
        <v>0</v>
      </c>
      <c r="BL452" s="55"/>
      <c r="BM452" s="23" t="s">
        <v>852</v>
      </c>
      <c r="BN452" s="23" t="s">
        <v>184</v>
      </c>
      <c r="BO452" s="23" t="s">
        <v>853</v>
      </c>
      <c r="BP452" s="23" t="s">
        <v>853</v>
      </c>
      <c r="BQ452" s="23" t="s">
        <v>853</v>
      </c>
      <c r="BR452" s="23"/>
      <c r="BS452" s="57"/>
      <c r="BT452" s="135" t="s">
        <v>23</v>
      </c>
      <c r="BU452" s="58">
        <v>1</v>
      </c>
      <c r="BV452" s="57">
        <v>0</v>
      </c>
      <c r="BW452" s="57">
        <v>1</v>
      </c>
      <c r="BX452" s="57">
        <v>0</v>
      </c>
      <c r="BY452" s="57">
        <v>0</v>
      </c>
      <c r="BZ452" s="57">
        <v>0</v>
      </c>
      <c r="CA452" s="57">
        <v>0</v>
      </c>
      <c r="CB452" s="67">
        <v>1</v>
      </c>
      <c r="CC452" s="134"/>
      <c r="CD452" s="134"/>
      <c r="CE452" s="57"/>
      <c r="CF452" s="57"/>
      <c r="CG452" s="57"/>
      <c r="CH452" s="57"/>
      <c r="CI452" s="57"/>
      <c r="CJ452" s="57"/>
      <c r="CK452" s="67"/>
      <c r="CL452" s="23"/>
      <c r="CM452" s="23"/>
      <c r="CN452" s="23"/>
      <c r="CO452" s="23"/>
      <c r="CP452" s="23"/>
      <c r="CQ452" s="23"/>
      <c r="CR452" s="57"/>
      <c r="CS452" s="134"/>
      <c r="CT452" s="58"/>
      <c r="CU452" s="57"/>
      <c r="CV452" s="57"/>
      <c r="CW452" s="57"/>
      <c r="CX452" s="57"/>
      <c r="CY452" s="57"/>
      <c r="CZ452" s="57"/>
      <c r="DA452" s="67"/>
      <c r="DB452" s="23"/>
      <c r="DC452" s="23"/>
      <c r="DD452" s="57"/>
      <c r="DE452" s="57"/>
      <c r="DF452" s="57"/>
      <c r="DG452" s="57"/>
      <c r="DH452" s="57"/>
      <c r="DI452" s="57"/>
      <c r="DJ452" s="67"/>
      <c r="DK452" s="23" t="s">
        <v>849</v>
      </c>
      <c r="DL452" s="55">
        <v>0</v>
      </c>
      <c r="DM452" s="55">
        <v>8.9245210073888734E-2</v>
      </c>
      <c r="DN452" s="55">
        <v>1.5439048330650269</v>
      </c>
      <c r="DO452" s="59">
        <v>1.6331500431389157</v>
      </c>
      <c r="DP452" s="23" t="s">
        <v>849</v>
      </c>
      <c r="DQ452" s="57"/>
      <c r="DR452" s="57"/>
      <c r="DS452" s="57"/>
      <c r="DT452" s="23" t="s">
        <v>854</v>
      </c>
      <c r="DU452" s="57"/>
      <c r="DV452" s="23" t="s">
        <v>858</v>
      </c>
      <c r="DW452" s="23" t="s">
        <v>854</v>
      </c>
      <c r="DX452" s="57"/>
      <c r="DY452" s="23" t="s">
        <v>849</v>
      </c>
      <c r="DZ452" s="23" t="s">
        <v>854</v>
      </c>
      <c r="EA452" s="56"/>
      <c r="EB452" s="57"/>
      <c r="EC452" s="57"/>
      <c r="ED452" s="23"/>
      <c r="EE452" s="57"/>
      <c r="EF452" s="57"/>
      <c r="EG452" s="57"/>
      <c r="EH452" s="23">
        <v>957</v>
      </c>
      <c r="EI452" s="23"/>
      <c r="EJ452" s="23" t="s">
        <v>921</v>
      </c>
      <c r="EK452" s="23"/>
    </row>
    <row r="453" spans="2:141" s="127" customFormat="1">
      <c r="B453" s="132" t="s">
        <v>1869</v>
      </c>
      <c r="C453" s="23" t="s">
        <v>1870</v>
      </c>
      <c r="D453" s="23" t="s">
        <v>159</v>
      </c>
      <c r="E453" s="23" t="s">
        <v>846</v>
      </c>
      <c r="F453" s="23" t="s">
        <v>847</v>
      </c>
      <c r="G453" s="23"/>
      <c r="H453" s="23" t="s">
        <v>848</v>
      </c>
      <c r="I453" s="58">
        <v>0</v>
      </c>
      <c r="J453" s="58">
        <v>0</v>
      </c>
      <c r="K453" s="58">
        <v>1</v>
      </c>
      <c r="L453" s="58">
        <v>0</v>
      </c>
      <c r="M453" s="176"/>
      <c r="N453" s="23" t="s">
        <v>849</v>
      </c>
      <c r="O453" s="23" t="s">
        <v>850</v>
      </c>
      <c r="P453" s="23" t="s">
        <v>851</v>
      </c>
      <c r="Q453" s="56">
        <v>46496</v>
      </c>
      <c r="R453" s="133">
        <v>46552</v>
      </c>
      <c r="S453" s="133">
        <v>47022</v>
      </c>
      <c r="T453" s="133" t="s">
        <v>848</v>
      </c>
      <c r="U453" s="133">
        <v>47116</v>
      </c>
      <c r="V453" s="133" t="s">
        <v>848</v>
      </c>
      <c r="W453" s="55">
        <v>7.025694345834653E-2</v>
      </c>
      <c r="X453" s="55">
        <v>1.0704336925081324</v>
      </c>
      <c r="Y453" s="55">
        <v>0.62977548593724908</v>
      </c>
      <c r="Z453" s="55">
        <v>3.1943515116424152E-4</v>
      </c>
      <c r="AA453" s="55">
        <v>3.1317082068028972E-4</v>
      </c>
      <c r="AB453" s="55">
        <v>7.6757582996286891E-5</v>
      </c>
      <c r="AC453" s="55">
        <v>0</v>
      </c>
      <c r="AD453" s="59">
        <f t="shared" si="36"/>
        <v>1.7009185420002222</v>
      </c>
      <c r="AE453" s="55">
        <v>0</v>
      </c>
      <c r="AF453" s="55"/>
      <c r="AG453" s="55"/>
      <c r="AH453" s="55"/>
      <c r="AI453" s="59">
        <f t="shared" si="37"/>
        <v>1.7711754854585686</v>
      </c>
      <c r="AJ453" s="55">
        <v>0</v>
      </c>
      <c r="AK453" s="55">
        <v>7.7021351434745824E-2</v>
      </c>
      <c r="AL453" s="55">
        <v>1.1734961067177894</v>
      </c>
      <c r="AM453" s="55">
        <v>0.70421911020426153</v>
      </c>
      <c r="AN453" s="55">
        <v>3.6433838693766726E-4</v>
      </c>
      <c r="AO453" s="55">
        <v>3.6433734437577573E-4</v>
      </c>
      <c r="AP453" s="55">
        <v>9.1084370397593277E-5</v>
      </c>
      <c r="AQ453" s="55">
        <v>0</v>
      </c>
      <c r="AR453" s="59">
        <f t="shared" si="38"/>
        <v>1.8785349770237618</v>
      </c>
      <c r="AS453" s="55">
        <v>0</v>
      </c>
      <c r="AT453" s="55"/>
      <c r="AU453" s="55"/>
      <c r="AV453" s="55"/>
      <c r="AW453" s="59">
        <f t="shared" si="39"/>
        <v>1.9555563284585076</v>
      </c>
      <c r="AX453" s="55"/>
      <c r="AY453" s="55"/>
      <c r="AZ453" s="55"/>
      <c r="BA453" s="55"/>
      <c r="BB453" s="55"/>
      <c r="BC453" s="55"/>
      <c r="BD453" s="55"/>
      <c r="BE453" s="55"/>
      <c r="BF453" s="59">
        <f t="shared" si="40"/>
        <v>0</v>
      </c>
      <c r="BG453" s="55"/>
      <c r="BH453" s="55"/>
      <c r="BI453" s="55"/>
      <c r="BJ453" s="55"/>
      <c r="BK453" s="59">
        <f t="shared" si="41"/>
        <v>0</v>
      </c>
      <c r="BL453" s="55"/>
      <c r="BM453" s="23" t="s">
        <v>852</v>
      </c>
      <c r="BN453" s="23" t="s">
        <v>184</v>
      </c>
      <c r="BO453" s="23" t="s">
        <v>853</v>
      </c>
      <c r="BP453" s="23" t="s">
        <v>853</v>
      </c>
      <c r="BQ453" s="23" t="s">
        <v>853</v>
      </c>
      <c r="BR453" s="23"/>
      <c r="BS453" s="57"/>
      <c r="BT453" s="135" t="s">
        <v>23</v>
      </c>
      <c r="BU453" s="58">
        <v>1</v>
      </c>
      <c r="BV453" s="57">
        <v>0</v>
      </c>
      <c r="BW453" s="57">
        <v>1</v>
      </c>
      <c r="BX453" s="57">
        <v>0</v>
      </c>
      <c r="BY453" s="57">
        <v>0</v>
      </c>
      <c r="BZ453" s="57">
        <v>0</v>
      </c>
      <c r="CA453" s="57">
        <v>0</v>
      </c>
      <c r="CB453" s="67">
        <v>1</v>
      </c>
      <c r="CC453" s="134"/>
      <c r="CD453" s="134"/>
      <c r="CE453" s="57"/>
      <c r="CF453" s="57"/>
      <c r="CG453" s="57"/>
      <c r="CH453" s="57"/>
      <c r="CI453" s="57"/>
      <c r="CJ453" s="57"/>
      <c r="CK453" s="67"/>
      <c r="CL453" s="23"/>
      <c r="CM453" s="23"/>
      <c r="CN453" s="23"/>
      <c r="CO453" s="23"/>
      <c r="CP453" s="23"/>
      <c r="CQ453" s="23"/>
      <c r="CR453" s="57"/>
      <c r="CS453" s="134"/>
      <c r="CT453" s="58"/>
      <c r="CU453" s="57"/>
      <c r="CV453" s="57"/>
      <c r="CW453" s="57"/>
      <c r="CX453" s="57"/>
      <c r="CY453" s="57"/>
      <c r="CZ453" s="57"/>
      <c r="DA453" s="67"/>
      <c r="DB453" s="23"/>
      <c r="DC453" s="23"/>
      <c r="DD453" s="57"/>
      <c r="DE453" s="57"/>
      <c r="DF453" s="57"/>
      <c r="DG453" s="57"/>
      <c r="DH453" s="57"/>
      <c r="DI453" s="57"/>
      <c r="DJ453" s="67"/>
      <c r="DK453" s="23" t="s">
        <v>849</v>
      </c>
      <c r="DL453" s="55">
        <v>0</v>
      </c>
      <c r="DM453" s="55">
        <v>7.025694345834653E-2</v>
      </c>
      <c r="DN453" s="55">
        <v>1.7009185420002222</v>
      </c>
      <c r="DO453" s="59">
        <v>1.7711754854585686</v>
      </c>
      <c r="DP453" s="23" t="s">
        <v>849</v>
      </c>
      <c r="DQ453" s="57"/>
      <c r="DR453" s="57"/>
      <c r="DS453" s="57"/>
      <c r="DT453" s="23" t="s">
        <v>854</v>
      </c>
      <c r="DU453" s="57"/>
      <c r="DV453" s="23" t="s">
        <v>858</v>
      </c>
      <c r="DW453" s="23" t="s">
        <v>854</v>
      </c>
      <c r="DX453" s="57"/>
      <c r="DY453" s="23" t="s">
        <v>849</v>
      </c>
      <c r="DZ453" s="23" t="s">
        <v>854</v>
      </c>
      <c r="EA453" s="56"/>
      <c r="EB453" s="57"/>
      <c r="EC453" s="57"/>
      <c r="ED453" s="23"/>
      <c r="EE453" s="57"/>
      <c r="EF453" s="57"/>
      <c r="EG453" s="57"/>
      <c r="EH453" s="23">
        <v>957</v>
      </c>
      <c r="EI453" s="23"/>
      <c r="EJ453" s="23" t="s">
        <v>921</v>
      </c>
      <c r="EK453" s="23"/>
    </row>
    <row r="454" spans="2:141" s="127" customFormat="1">
      <c r="B454" s="132" t="s">
        <v>1871</v>
      </c>
      <c r="C454" s="23" t="s">
        <v>1872</v>
      </c>
      <c r="D454" s="23" t="s">
        <v>159</v>
      </c>
      <c r="E454" s="23" t="s">
        <v>846</v>
      </c>
      <c r="F454" s="23" t="s">
        <v>847</v>
      </c>
      <c r="G454" s="23"/>
      <c r="H454" s="23" t="s">
        <v>848</v>
      </c>
      <c r="I454" s="58">
        <v>0</v>
      </c>
      <c r="J454" s="58">
        <v>0</v>
      </c>
      <c r="K454" s="58">
        <v>1</v>
      </c>
      <c r="L454" s="58">
        <v>0</v>
      </c>
      <c r="M454" s="176"/>
      <c r="N454" s="23" t="s">
        <v>849</v>
      </c>
      <c r="O454" s="23" t="s">
        <v>850</v>
      </c>
      <c r="P454" s="23" t="s">
        <v>851</v>
      </c>
      <c r="Q454" s="56">
        <v>46619</v>
      </c>
      <c r="R454" s="133">
        <v>46709</v>
      </c>
      <c r="S454" s="133">
        <v>47172</v>
      </c>
      <c r="T454" s="133" t="s">
        <v>848</v>
      </c>
      <c r="U454" s="133">
        <v>47298</v>
      </c>
      <c r="V454" s="133" t="s">
        <v>848</v>
      </c>
      <c r="W454" s="55">
        <v>0</v>
      </c>
      <c r="X454" s="55">
        <v>0</v>
      </c>
      <c r="Y454" s="55">
        <v>0</v>
      </c>
      <c r="Z454" s="55">
        <v>0.16827596184184701</v>
      </c>
      <c r="AA454" s="55">
        <v>0.33655192368369402</v>
      </c>
      <c r="AB454" s="55">
        <v>0.50482788552554103</v>
      </c>
      <c r="AC454" s="55">
        <v>0.67310384736738804</v>
      </c>
      <c r="AD454" s="59">
        <f t="shared" si="36"/>
        <v>1.6827596184184701</v>
      </c>
      <c r="AE454" s="55">
        <v>0</v>
      </c>
      <c r="AF454" s="55"/>
      <c r="AG454" s="55"/>
      <c r="AH454" s="55"/>
      <c r="AI454" s="59">
        <f t="shared" si="37"/>
        <v>1.6827596184184701</v>
      </c>
      <c r="AJ454" s="55">
        <v>0</v>
      </c>
      <c r="AK454" s="55">
        <v>0</v>
      </c>
      <c r="AL454" s="55">
        <v>0</v>
      </c>
      <c r="AM454" s="55">
        <v>0</v>
      </c>
      <c r="AN454" s="55">
        <v>0.1919306384234464</v>
      </c>
      <c r="AO454" s="55">
        <v>0.39153850238383064</v>
      </c>
      <c r="AP454" s="55">
        <v>0.59905390864726094</v>
      </c>
      <c r="AQ454" s="55">
        <v>0.81471331576027484</v>
      </c>
      <c r="AR454" s="59">
        <f t="shared" si="38"/>
        <v>1.9972363652148128</v>
      </c>
      <c r="AS454" s="55">
        <v>0</v>
      </c>
      <c r="AT454" s="55"/>
      <c r="AU454" s="55"/>
      <c r="AV454" s="55"/>
      <c r="AW454" s="59">
        <f t="shared" si="39"/>
        <v>1.9972363652148128</v>
      </c>
      <c r="AX454" s="55"/>
      <c r="AY454" s="55"/>
      <c r="AZ454" s="55"/>
      <c r="BA454" s="55"/>
      <c r="BB454" s="55"/>
      <c r="BC454" s="55"/>
      <c r="BD454" s="55"/>
      <c r="BE454" s="55"/>
      <c r="BF454" s="59">
        <f t="shared" si="40"/>
        <v>0</v>
      </c>
      <c r="BG454" s="55"/>
      <c r="BH454" s="55"/>
      <c r="BI454" s="55"/>
      <c r="BJ454" s="55"/>
      <c r="BK454" s="59">
        <f t="shared" si="41"/>
        <v>0</v>
      </c>
      <c r="BL454" s="55"/>
      <c r="BM454" s="23" t="s">
        <v>852</v>
      </c>
      <c r="BN454" s="23" t="s">
        <v>184</v>
      </c>
      <c r="BO454" s="23" t="s">
        <v>853</v>
      </c>
      <c r="BP454" s="23" t="s">
        <v>853</v>
      </c>
      <c r="BQ454" s="23" t="s">
        <v>853</v>
      </c>
      <c r="BR454" s="23"/>
      <c r="BS454" s="57"/>
      <c r="BT454" s="135" t="s">
        <v>23</v>
      </c>
      <c r="BU454" s="58">
        <v>1</v>
      </c>
      <c r="BV454" s="57">
        <v>0</v>
      </c>
      <c r="BW454" s="57">
        <v>0</v>
      </c>
      <c r="BX454" s="57">
        <v>0</v>
      </c>
      <c r="BY454" s="57">
        <v>0</v>
      </c>
      <c r="BZ454" s="57">
        <v>0</v>
      </c>
      <c r="CA454" s="57">
        <v>1</v>
      </c>
      <c r="CB454" s="67">
        <v>1</v>
      </c>
      <c r="CC454" s="134"/>
      <c r="CD454" s="134"/>
      <c r="CE454" s="57"/>
      <c r="CF454" s="57"/>
      <c r="CG454" s="57"/>
      <c r="CH454" s="57"/>
      <c r="CI454" s="57"/>
      <c r="CJ454" s="57"/>
      <c r="CK454" s="67"/>
      <c r="CL454" s="23"/>
      <c r="CM454" s="23"/>
      <c r="CN454" s="23"/>
      <c r="CO454" s="23"/>
      <c r="CP454" s="23"/>
      <c r="CQ454" s="23"/>
      <c r="CR454" s="57"/>
      <c r="CS454" s="134"/>
      <c r="CT454" s="58"/>
      <c r="CU454" s="57"/>
      <c r="CV454" s="57"/>
      <c r="CW454" s="57"/>
      <c r="CX454" s="57"/>
      <c r="CY454" s="57"/>
      <c r="CZ454" s="57"/>
      <c r="DA454" s="67"/>
      <c r="DB454" s="23"/>
      <c r="DC454" s="23"/>
      <c r="DD454" s="57"/>
      <c r="DE454" s="57"/>
      <c r="DF454" s="57"/>
      <c r="DG454" s="57"/>
      <c r="DH454" s="57"/>
      <c r="DI454" s="57"/>
      <c r="DJ454" s="67"/>
      <c r="DK454" s="23" t="s">
        <v>849</v>
      </c>
      <c r="DL454" s="55">
        <v>0</v>
      </c>
      <c r="DM454" s="55">
        <v>0</v>
      </c>
      <c r="DN454" s="55">
        <v>0</v>
      </c>
      <c r="DO454" s="59">
        <v>0</v>
      </c>
      <c r="DP454" s="23" t="s">
        <v>849</v>
      </c>
      <c r="DQ454" s="57"/>
      <c r="DR454" s="57"/>
      <c r="DS454" s="57"/>
      <c r="DT454" s="23" t="s">
        <v>854</v>
      </c>
      <c r="DU454" s="57"/>
      <c r="DV454" s="23" t="s">
        <v>858</v>
      </c>
      <c r="DW454" s="23" t="s">
        <v>854</v>
      </c>
      <c r="DX454" s="57"/>
      <c r="DY454" s="23" t="s">
        <v>849</v>
      </c>
      <c r="DZ454" s="23" t="s">
        <v>854</v>
      </c>
      <c r="EA454" s="56"/>
      <c r="EB454" s="57"/>
      <c r="EC454" s="57"/>
      <c r="ED454" s="23"/>
      <c r="EE454" s="57"/>
      <c r="EF454" s="57"/>
      <c r="EG454" s="57"/>
      <c r="EH454" s="23">
        <v>957</v>
      </c>
      <c r="EI454" s="23"/>
      <c r="EJ454" s="23" t="s">
        <v>921</v>
      </c>
      <c r="EK454" s="23"/>
    </row>
    <row r="455" spans="2:141" s="127" customFormat="1">
      <c r="B455" s="132" t="s">
        <v>1873</v>
      </c>
      <c r="C455" s="23" t="s">
        <v>1874</v>
      </c>
      <c r="D455" s="23" t="s">
        <v>159</v>
      </c>
      <c r="E455" s="23" t="s">
        <v>846</v>
      </c>
      <c r="F455" s="23" t="s">
        <v>847</v>
      </c>
      <c r="G455" s="23"/>
      <c r="H455" s="23" t="s">
        <v>848</v>
      </c>
      <c r="I455" s="58">
        <v>0</v>
      </c>
      <c r="J455" s="58">
        <v>0</v>
      </c>
      <c r="K455" s="58">
        <v>1</v>
      </c>
      <c r="L455" s="58">
        <v>0</v>
      </c>
      <c r="M455" s="176"/>
      <c r="N455" s="23" t="s">
        <v>849</v>
      </c>
      <c r="O455" s="23" t="s">
        <v>850</v>
      </c>
      <c r="P455" s="23" t="s">
        <v>851</v>
      </c>
      <c r="Q455" s="56">
        <v>46619</v>
      </c>
      <c r="R455" s="133">
        <v>46709</v>
      </c>
      <c r="S455" s="133">
        <v>47172</v>
      </c>
      <c r="T455" s="133" t="s">
        <v>848</v>
      </c>
      <c r="U455" s="133">
        <v>47298</v>
      </c>
      <c r="V455" s="133" t="s">
        <v>848</v>
      </c>
      <c r="W455" s="55">
        <v>0</v>
      </c>
      <c r="X455" s="55">
        <v>0</v>
      </c>
      <c r="Y455" s="55">
        <v>0</v>
      </c>
      <c r="Z455" s="55">
        <v>0.16911211570122961</v>
      </c>
      <c r="AA455" s="55">
        <v>0.33822423140245922</v>
      </c>
      <c r="AB455" s="55">
        <v>0.50733634710368869</v>
      </c>
      <c r="AC455" s="55">
        <v>0.67644846280491844</v>
      </c>
      <c r="AD455" s="59">
        <f t="shared" si="36"/>
        <v>1.6911211570122959</v>
      </c>
      <c r="AE455" s="55">
        <v>0</v>
      </c>
      <c r="AF455" s="55"/>
      <c r="AG455" s="55"/>
      <c r="AH455" s="55"/>
      <c r="AI455" s="59">
        <f t="shared" si="37"/>
        <v>1.6911211570122959</v>
      </c>
      <c r="AJ455" s="55">
        <v>0</v>
      </c>
      <c r="AK455" s="55">
        <v>0</v>
      </c>
      <c r="AL455" s="55">
        <v>0</v>
      </c>
      <c r="AM455" s="55">
        <v>0</v>
      </c>
      <c r="AN455" s="55">
        <v>0.19288433105009953</v>
      </c>
      <c r="AO455" s="55">
        <v>0.393484035342203</v>
      </c>
      <c r="AP455" s="55">
        <v>0.60203057407357052</v>
      </c>
      <c r="AQ455" s="55">
        <v>0.81876158074005612</v>
      </c>
      <c r="AR455" s="59">
        <f t="shared" si="38"/>
        <v>2.0071605212059289</v>
      </c>
      <c r="AS455" s="55">
        <v>0</v>
      </c>
      <c r="AT455" s="55"/>
      <c r="AU455" s="55"/>
      <c r="AV455" s="55"/>
      <c r="AW455" s="59">
        <f t="shared" si="39"/>
        <v>2.0071605212059289</v>
      </c>
      <c r="AX455" s="55"/>
      <c r="AY455" s="55"/>
      <c r="AZ455" s="55"/>
      <c r="BA455" s="55"/>
      <c r="BB455" s="55"/>
      <c r="BC455" s="55"/>
      <c r="BD455" s="55"/>
      <c r="BE455" s="55"/>
      <c r="BF455" s="59">
        <f t="shared" si="40"/>
        <v>0</v>
      </c>
      <c r="BG455" s="55"/>
      <c r="BH455" s="55"/>
      <c r="BI455" s="55"/>
      <c r="BJ455" s="55"/>
      <c r="BK455" s="59">
        <f t="shared" si="41"/>
        <v>0</v>
      </c>
      <c r="BL455" s="55"/>
      <c r="BM455" s="23" t="s">
        <v>852</v>
      </c>
      <c r="BN455" s="23" t="s">
        <v>184</v>
      </c>
      <c r="BO455" s="23" t="s">
        <v>853</v>
      </c>
      <c r="BP455" s="23" t="s">
        <v>853</v>
      </c>
      <c r="BQ455" s="23" t="s">
        <v>853</v>
      </c>
      <c r="BR455" s="23"/>
      <c r="BS455" s="57"/>
      <c r="BT455" s="135" t="s">
        <v>23</v>
      </c>
      <c r="BU455" s="58">
        <v>1</v>
      </c>
      <c r="BV455" s="57">
        <v>0</v>
      </c>
      <c r="BW455" s="57">
        <v>0</v>
      </c>
      <c r="BX455" s="57">
        <v>0</v>
      </c>
      <c r="BY455" s="57">
        <v>0</v>
      </c>
      <c r="BZ455" s="57">
        <v>0</v>
      </c>
      <c r="CA455" s="57">
        <v>1</v>
      </c>
      <c r="CB455" s="67">
        <v>1</v>
      </c>
      <c r="CC455" s="134"/>
      <c r="CD455" s="134"/>
      <c r="CE455" s="57"/>
      <c r="CF455" s="57"/>
      <c r="CG455" s="57"/>
      <c r="CH455" s="57"/>
      <c r="CI455" s="57"/>
      <c r="CJ455" s="57"/>
      <c r="CK455" s="67"/>
      <c r="CL455" s="23"/>
      <c r="CM455" s="23"/>
      <c r="CN455" s="23"/>
      <c r="CO455" s="23"/>
      <c r="CP455" s="23"/>
      <c r="CQ455" s="23"/>
      <c r="CR455" s="57"/>
      <c r="CS455" s="134"/>
      <c r="CT455" s="58"/>
      <c r="CU455" s="57"/>
      <c r="CV455" s="57"/>
      <c r="CW455" s="57"/>
      <c r="CX455" s="57"/>
      <c r="CY455" s="57"/>
      <c r="CZ455" s="57"/>
      <c r="DA455" s="67"/>
      <c r="DB455" s="23"/>
      <c r="DC455" s="23"/>
      <c r="DD455" s="57"/>
      <c r="DE455" s="57"/>
      <c r="DF455" s="57"/>
      <c r="DG455" s="57"/>
      <c r="DH455" s="57"/>
      <c r="DI455" s="57"/>
      <c r="DJ455" s="67"/>
      <c r="DK455" s="23" t="s">
        <v>849</v>
      </c>
      <c r="DL455" s="55">
        <v>0</v>
      </c>
      <c r="DM455" s="55">
        <v>0</v>
      </c>
      <c r="DN455" s="55">
        <v>0</v>
      </c>
      <c r="DO455" s="59">
        <v>0</v>
      </c>
      <c r="DP455" s="23" t="s">
        <v>849</v>
      </c>
      <c r="DQ455" s="57"/>
      <c r="DR455" s="57"/>
      <c r="DS455" s="57"/>
      <c r="DT455" s="23" t="s">
        <v>854</v>
      </c>
      <c r="DU455" s="57"/>
      <c r="DV455" s="23" t="s">
        <v>858</v>
      </c>
      <c r="DW455" s="23" t="s">
        <v>854</v>
      </c>
      <c r="DX455" s="57"/>
      <c r="DY455" s="23" t="s">
        <v>849</v>
      </c>
      <c r="DZ455" s="23" t="s">
        <v>854</v>
      </c>
      <c r="EA455" s="56"/>
      <c r="EB455" s="57"/>
      <c r="EC455" s="57"/>
      <c r="ED455" s="23"/>
      <c r="EE455" s="57"/>
      <c r="EF455" s="57"/>
      <c r="EG455" s="57"/>
      <c r="EH455" s="23">
        <v>957</v>
      </c>
      <c r="EI455" s="23"/>
      <c r="EJ455" s="23" t="s">
        <v>921</v>
      </c>
      <c r="EK455" s="23"/>
    </row>
    <row r="456" spans="2:141" s="127" customFormat="1">
      <c r="B456" s="132" t="s">
        <v>1875</v>
      </c>
      <c r="C456" s="23" t="s">
        <v>1876</v>
      </c>
      <c r="D456" s="23" t="s">
        <v>159</v>
      </c>
      <c r="E456" s="23" t="s">
        <v>846</v>
      </c>
      <c r="F456" s="23" t="s">
        <v>847</v>
      </c>
      <c r="G456" s="23"/>
      <c r="H456" s="23" t="s">
        <v>848</v>
      </c>
      <c r="I456" s="58">
        <v>0</v>
      </c>
      <c r="J456" s="58">
        <v>0</v>
      </c>
      <c r="K456" s="58">
        <v>1</v>
      </c>
      <c r="L456" s="58">
        <v>0</v>
      </c>
      <c r="M456" s="176"/>
      <c r="N456" s="23" t="s">
        <v>849</v>
      </c>
      <c r="O456" s="23" t="s">
        <v>850</v>
      </c>
      <c r="P456" s="23" t="s">
        <v>851</v>
      </c>
      <c r="Q456" s="56">
        <v>46496</v>
      </c>
      <c r="R456" s="133">
        <v>46552</v>
      </c>
      <c r="S456" s="133">
        <v>47022</v>
      </c>
      <c r="T456" s="133" t="s">
        <v>848</v>
      </c>
      <c r="U456" s="133">
        <v>47115</v>
      </c>
      <c r="V456" s="133" t="s">
        <v>848</v>
      </c>
      <c r="W456" s="55">
        <v>0.53167355395286475</v>
      </c>
      <c r="X456" s="55">
        <v>1.2018904613108787</v>
      </c>
      <c r="Y456" s="55">
        <v>0.70699438917984703</v>
      </c>
      <c r="Z456" s="55">
        <v>0</v>
      </c>
      <c r="AA456" s="55">
        <v>0</v>
      </c>
      <c r="AB456" s="55">
        <v>0</v>
      </c>
      <c r="AC456" s="55">
        <v>0</v>
      </c>
      <c r="AD456" s="59">
        <f t="shared" si="36"/>
        <v>1.9088848504907259</v>
      </c>
      <c r="AE456" s="55">
        <v>0</v>
      </c>
      <c r="AF456" s="55"/>
      <c r="AG456" s="55"/>
      <c r="AH456" s="55"/>
      <c r="AI456" s="59">
        <f t="shared" si="37"/>
        <v>2.4405584044435908</v>
      </c>
      <c r="AJ456" s="55">
        <v>0</v>
      </c>
      <c r="AK456" s="55">
        <v>0.58286360937182224</v>
      </c>
      <c r="AL456" s="55">
        <v>1.3176096631869132</v>
      </c>
      <c r="AM456" s="55">
        <v>0.79056579810609839</v>
      </c>
      <c r="AN456" s="55">
        <v>0</v>
      </c>
      <c r="AO456" s="55">
        <v>0</v>
      </c>
      <c r="AP456" s="55">
        <v>0</v>
      </c>
      <c r="AQ456" s="55">
        <v>0</v>
      </c>
      <c r="AR456" s="59">
        <f t="shared" si="38"/>
        <v>2.1081754612930115</v>
      </c>
      <c r="AS456" s="55">
        <v>0</v>
      </c>
      <c r="AT456" s="55"/>
      <c r="AU456" s="55"/>
      <c r="AV456" s="55"/>
      <c r="AW456" s="59">
        <f t="shared" si="39"/>
        <v>2.6910390706648339</v>
      </c>
      <c r="AX456" s="55"/>
      <c r="AY456" s="55"/>
      <c r="AZ456" s="55"/>
      <c r="BA456" s="55"/>
      <c r="BB456" s="55"/>
      <c r="BC456" s="55"/>
      <c r="BD456" s="55"/>
      <c r="BE456" s="55"/>
      <c r="BF456" s="59">
        <f t="shared" si="40"/>
        <v>0</v>
      </c>
      <c r="BG456" s="55"/>
      <c r="BH456" s="55"/>
      <c r="BI456" s="55"/>
      <c r="BJ456" s="55"/>
      <c r="BK456" s="59">
        <f t="shared" si="41"/>
        <v>0</v>
      </c>
      <c r="BL456" s="55"/>
      <c r="BM456" s="23" t="s">
        <v>852</v>
      </c>
      <c r="BN456" s="23" t="s">
        <v>184</v>
      </c>
      <c r="BO456" s="23" t="s">
        <v>853</v>
      </c>
      <c r="BP456" s="23" t="s">
        <v>853</v>
      </c>
      <c r="BQ456" s="23" t="s">
        <v>853</v>
      </c>
      <c r="BR456" s="23"/>
      <c r="BS456" s="57"/>
      <c r="BT456" s="135" t="s">
        <v>23</v>
      </c>
      <c r="BU456" s="58">
        <v>1</v>
      </c>
      <c r="BV456" s="57">
        <v>0</v>
      </c>
      <c r="BW456" s="57">
        <v>1</v>
      </c>
      <c r="BX456" s="57">
        <v>0</v>
      </c>
      <c r="BY456" s="57">
        <v>0</v>
      </c>
      <c r="BZ456" s="57">
        <v>0</v>
      </c>
      <c r="CA456" s="57">
        <v>0</v>
      </c>
      <c r="CB456" s="67">
        <v>1</v>
      </c>
      <c r="CC456" s="134"/>
      <c r="CD456" s="134"/>
      <c r="CE456" s="57"/>
      <c r="CF456" s="57"/>
      <c r="CG456" s="57"/>
      <c r="CH456" s="57"/>
      <c r="CI456" s="57"/>
      <c r="CJ456" s="57"/>
      <c r="CK456" s="67"/>
      <c r="CL456" s="23"/>
      <c r="CM456" s="23"/>
      <c r="CN456" s="23"/>
      <c r="CO456" s="23"/>
      <c r="CP456" s="23"/>
      <c r="CQ456" s="23"/>
      <c r="CR456" s="57"/>
      <c r="CS456" s="134"/>
      <c r="CT456" s="58"/>
      <c r="CU456" s="57"/>
      <c r="CV456" s="57"/>
      <c r="CW456" s="57"/>
      <c r="CX456" s="57"/>
      <c r="CY456" s="57"/>
      <c r="CZ456" s="57"/>
      <c r="DA456" s="67"/>
      <c r="DB456" s="23"/>
      <c r="DC456" s="23"/>
      <c r="DD456" s="57"/>
      <c r="DE456" s="57"/>
      <c r="DF456" s="57"/>
      <c r="DG456" s="57"/>
      <c r="DH456" s="57"/>
      <c r="DI456" s="57"/>
      <c r="DJ456" s="67"/>
      <c r="DK456" s="23" t="s">
        <v>849</v>
      </c>
      <c r="DL456" s="55">
        <v>0</v>
      </c>
      <c r="DM456" s="55">
        <v>0.53167355395286475</v>
      </c>
      <c r="DN456" s="55">
        <v>1.9088848504907259</v>
      </c>
      <c r="DO456" s="59">
        <v>2.4405584044435908</v>
      </c>
      <c r="DP456" s="23" t="s">
        <v>849</v>
      </c>
      <c r="DQ456" s="57"/>
      <c r="DR456" s="57"/>
      <c r="DS456" s="57"/>
      <c r="DT456" s="23" t="s">
        <v>854</v>
      </c>
      <c r="DU456" s="57"/>
      <c r="DV456" s="23" t="s">
        <v>858</v>
      </c>
      <c r="DW456" s="23" t="s">
        <v>854</v>
      </c>
      <c r="DX456" s="57"/>
      <c r="DY456" s="23" t="s">
        <v>849</v>
      </c>
      <c r="DZ456" s="23" t="s">
        <v>854</v>
      </c>
      <c r="EA456" s="56"/>
      <c r="EB456" s="57"/>
      <c r="EC456" s="57"/>
      <c r="ED456" s="23"/>
      <c r="EE456" s="57"/>
      <c r="EF456" s="57"/>
      <c r="EG456" s="57"/>
      <c r="EH456" s="23">
        <v>957</v>
      </c>
      <c r="EI456" s="23"/>
      <c r="EJ456" s="23" t="s">
        <v>921</v>
      </c>
      <c r="EK456" s="23"/>
    </row>
    <row r="457" spans="2:141" s="127" customFormat="1">
      <c r="B457" s="132" t="s">
        <v>1877</v>
      </c>
      <c r="C457" s="23" t="s">
        <v>1878</v>
      </c>
      <c r="D457" s="23" t="s">
        <v>159</v>
      </c>
      <c r="E457" s="23" t="s">
        <v>846</v>
      </c>
      <c r="F457" s="23" t="s">
        <v>847</v>
      </c>
      <c r="G457" s="23" t="s">
        <v>1332</v>
      </c>
      <c r="H457" s="23" t="s">
        <v>848</v>
      </c>
      <c r="I457" s="58">
        <v>0</v>
      </c>
      <c r="J457" s="58">
        <v>0</v>
      </c>
      <c r="K457" s="58">
        <v>1</v>
      </c>
      <c r="L457" s="58">
        <v>0</v>
      </c>
      <c r="M457" s="176"/>
      <c r="N457" s="23" t="s">
        <v>849</v>
      </c>
      <c r="O457" s="23" t="s">
        <v>850</v>
      </c>
      <c r="P457" s="23" t="s">
        <v>851</v>
      </c>
      <c r="Q457" s="56">
        <v>46496</v>
      </c>
      <c r="R457" s="133">
        <v>46552</v>
      </c>
      <c r="S457" s="133">
        <v>47022</v>
      </c>
      <c r="T457" s="133" t="s">
        <v>848</v>
      </c>
      <c r="U457" s="133">
        <v>47116</v>
      </c>
      <c r="V457" s="133" t="s">
        <v>848</v>
      </c>
      <c r="W457" s="55">
        <v>0.28482517651037265</v>
      </c>
      <c r="X457" s="55">
        <v>1.1446576059301592</v>
      </c>
      <c r="Y457" s="55">
        <v>0</v>
      </c>
      <c r="Z457" s="55">
        <v>0</v>
      </c>
      <c r="AA457" s="55">
        <v>0</v>
      </c>
      <c r="AB457" s="55">
        <v>0</v>
      </c>
      <c r="AC457" s="55">
        <v>0</v>
      </c>
      <c r="AD457" s="59">
        <f t="shared" si="36"/>
        <v>1.1446576059301592</v>
      </c>
      <c r="AE457" s="55">
        <v>0</v>
      </c>
      <c r="AF457" s="55"/>
      <c r="AG457" s="55"/>
      <c r="AH457" s="55"/>
      <c r="AI457" s="59">
        <f t="shared" si="37"/>
        <v>1.4294827824405318</v>
      </c>
      <c r="AJ457" s="55">
        <v>0</v>
      </c>
      <c r="AK457" s="55">
        <v>0.31224842610005021</v>
      </c>
      <c r="AL457" s="55">
        <v>1.2548663719063031</v>
      </c>
      <c r="AM457" s="55">
        <v>0</v>
      </c>
      <c r="AN457" s="55">
        <v>0</v>
      </c>
      <c r="AO457" s="55">
        <v>0</v>
      </c>
      <c r="AP457" s="55">
        <v>0</v>
      </c>
      <c r="AQ457" s="55">
        <v>0</v>
      </c>
      <c r="AR457" s="59">
        <f t="shared" si="38"/>
        <v>1.2548663719063031</v>
      </c>
      <c r="AS457" s="55">
        <v>0</v>
      </c>
      <c r="AT457" s="55"/>
      <c r="AU457" s="55"/>
      <c r="AV457" s="55"/>
      <c r="AW457" s="59">
        <f t="shared" si="39"/>
        <v>1.5671147980063533</v>
      </c>
      <c r="AX457" s="55"/>
      <c r="AY457" s="55"/>
      <c r="AZ457" s="55"/>
      <c r="BA457" s="55"/>
      <c r="BB457" s="55"/>
      <c r="BC457" s="55"/>
      <c r="BD457" s="55"/>
      <c r="BE457" s="55"/>
      <c r="BF457" s="59">
        <f t="shared" si="40"/>
        <v>0</v>
      </c>
      <c r="BG457" s="55"/>
      <c r="BH457" s="55"/>
      <c r="BI457" s="55"/>
      <c r="BJ457" s="55"/>
      <c r="BK457" s="59">
        <f t="shared" si="41"/>
        <v>0</v>
      </c>
      <c r="BL457" s="55"/>
      <c r="BM457" s="23" t="s">
        <v>852</v>
      </c>
      <c r="BN457" s="23" t="s">
        <v>184</v>
      </c>
      <c r="BO457" s="23" t="s">
        <v>853</v>
      </c>
      <c r="BP457" s="23" t="s">
        <v>853</v>
      </c>
      <c r="BQ457" s="23" t="s">
        <v>853</v>
      </c>
      <c r="BR457" s="23"/>
      <c r="BS457" s="57"/>
      <c r="BT457" s="135" t="s">
        <v>23</v>
      </c>
      <c r="BU457" s="58">
        <v>1</v>
      </c>
      <c r="BV457" s="57">
        <v>0</v>
      </c>
      <c r="BW457" s="57">
        <v>1</v>
      </c>
      <c r="BX457" s="57">
        <v>0</v>
      </c>
      <c r="BY457" s="57">
        <v>0</v>
      </c>
      <c r="BZ457" s="57">
        <v>0</v>
      </c>
      <c r="CA457" s="57">
        <v>0</v>
      </c>
      <c r="CB457" s="67">
        <v>1</v>
      </c>
      <c r="CC457" s="134"/>
      <c r="CD457" s="134"/>
      <c r="CE457" s="57"/>
      <c r="CF457" s="57"/>
      <c r="CG457" s="57"/>
      <c r="CH457" s="57"/>
      <c r="CI457" s="57"/>
      <c r="CJ457" s="57"/>
      <c r="CK457" s="67"/>
      <c r="CL457" s="23"/>
      <c r="CM457" s="23"/>
      <c r="CN457" s="23"/>
      <c r="CO457" s="23"/>
      <c r="CP457" s="23"/>
      <c r="CQ457" s="23"/>
      <c r="CR457" s="57"/>
      <c r="CS457" s="134"/>
      <c r="CT457" s="58"/>
      <c r="CU457" s="57"/>
      <c r="CV457" s="57"/>
      <c r="CW457" s="57"/>
      <c r="CX457" s="57"/>
      <c r="CY457" s="57"/>
      <c r="CZ457" s="57"/>
      <c r="DA457" s="67"/>
      <c r="DB457" s="23"/>
      <c r="DC457" s="23"/>
      <c r="DD457" s="57"/>
      <c r="DE457" s="57"/>
      <c r="DF457" s="57"/>
      <c r="DG457" s="57"/>
      <c r="DH457" s="57"/>
      <c r="DI457" s="57"/>
      <c r="DJ457" s="67"/>
      <c r="DK457" s="23" t="s">
        <v>849</v>
      </c>
      <c r="DL457" s="55">
        <v>0</v>
      </c>
      <c r="DM457" s="55">
        <v>0.28482517651037265</v>
      </c>
      <c r="DN457" s="55">
        <v>1.1446576059301592</v>
      </c>
      <c r="DO457" s="59">
        <v>1.4294827824405318</v>
      </c>
      <c r="DP457" s="23" t="s">
        <v>849</v>
      </c>
      <c r="DQ457" s="57"/>
      <c r="DR457" s="57"/>
      <c r="DS457" s="57"/>
      <c r="DT457" s="23" t="s">
        <v>854</v>
      </c>
      <c r="DU457" s="57"/>
      <c r="DV457" s="23" t="s">
        <v>858</v>
      </c>
      <c r="DW457" s="23" t="s">
        <v>854</v>
      </c>
      <c r="DX457" s="57"/>
      <c r="DY457" s="23" t="s">
        <v>849</v>
      </c>
      <c r="DZ457" s="23" t="s">
        <v>854</v>
      </c>
      <c r="EA457" s="56"/>
      <c r="EB457" s="57"/>
      <c r="EC457" s="57"/>
      <c r="ED457" s="23"/>
      <c r="EE457" s="57"/>
      <c r="EF457" s="57"/>
      <c r="EG457" s="57"/>
      <c r="EH457" s="23">
        <v>957</v>
      </c>
      <c r="EI457" s="23"/>
      <c r="EJ457" s="23" t="s">
        <v>921</v>
      </c>
      <c r="EK457" s="23"/>
    </row>
    <row r="458" spans="2:141" s="127" customFormat="1">
      <c r="B458" s="132" t="s">
        <v>1879</v>
      </c>
      <c r="C458" s="23" t="s">
        <v>1880</v>
      </c>
      <c r="D458" s="23" t="s">
        <v>159</v>
      </c>
      <c r="E458" s="23" t="s">
        <v>846</v>
      </c>
      <c r="F458" s="23" t="s">
        <v>847</v>
      </c>
      <c r="G458" s="23" t="s">
        <v>1332</v>
      </c>
      <c r="H458" s="23" t="s">
        <v>848</v>
      </c>
      <c r="I458" s="58">
        <v>0</v>
      </c>
      <c r="J458" s="58">
        <v>0</v>
      </c>
      <c r="K458" s="58">
        <v>1</v>
      </c>
      <c r="L458" s="58">
        <v>0</v>
      </c>
      <c r="M458" s="176"/>
      <c r="N458" s="23" t="s">
        <v>849</v>
      </c>
      <c r="O458" s="23" t="s">
        <v>850</v>
      </c>
      <c r="P458" s="23" t="s">
        <v>851</v>
      </c>
      <c r="Q458" s="56">
        <v>46496</v>
      </c>
      <c r="R458" s="133">
        <v>46552</v>
      </c>
      <c r="S458" s="133">
        <v>47022</v>
      </c>
      <c r="T458" s="133" t="s">
        <v>848</v>
      </c>
      <c r="U458" s="133">
        <v>47116</v>
      </c>
      <c r="V458" s="133" t="s">
        <v>848</v>
      </c>
      <c r="W458" s="55">
        <v>5.3326832788020015E-2</v>
      </c>
      <c r="X458" s="55">
        <v>0.11446575535922605</v>
      </c>
      <c r="Y458" s="55">
        <v>0</v>
      </c>
      <c r="Z458" s="55">
        <v>0</v>
      </c>
      <c r="AA458" s="55">
        <v>0</v>
      </c>
      <c r="AB458" s="55">
        <v>0</v>
      </c>
      <c r="AC458" s="55">
        <v>0</v>
      </c>
      <c r="AD458" s="59">
        <f t="shared" si="36"/>
        <v>0.11446575535922605</v>
      </c>
      <c r="AE458" s="55">
        <v>0</v>
      </c>
      <c r="AF458" s="55"/>
      <c r="AG458" s="55"/>
      <c r="AH458" s="55"/>
      <c r="AI458" s="59">
        <f t="shared" si="37"/>
        <v>0.16779258814724607</v>
      </c>
      <c r="AJ458" s="55">
        <v>0</v>
      </c>
      <c r="AK458" s="55">
        <v>5.846119297095706E-2</v>
      </c>
      <c r="AL458" s="55">
        <v>0.12548663145292599</v>
      </c>
      <c r="AM458" s="55">
        <v>0</v>
      </c>
      <c r="AN458" s="55">
        <v>0</v>
      </c>
      <c r="AO458" s="55">
        <v>0</v>
      </c>
      <c r="AP458" s="55">
        <v>0</v>
      </c>
      <c r="AQ458" s="55">
        <v>0</v>
      </c>
      <c r="AR458" s="59">
        <f t="shared" si="38"/>
        <v>0.12548663145292599</v>
      </c>
      <c r="AS458" s="55">
        <v>0</v>
      </c>
      <c r="AT458" s="55"/>
      <c r="AU458" s="55"/>
      <c r="AV458" s="55"/>
      <c r="AW458" s="59">
        <f t="shared" si="39"/>
        <v>0.18394782442388305</v>
      </c>
      <c r="AX458" s="55"/>
      <c r="AY458" s="55"/>
      <c r="AZ458" s="55"/>
      <c r="BA458" s="55"/>
      <c r="BB458" s="55"/>
      <c r="BC458" s="55"/>
      <c r="BD458" s="55"/>
      <c r="BE458" s="55"/>
      <c r="BF458" s="59">
        <f t="shared" si="40"/>
        <v>0</v>
      </c>
      <c r="BG458" s="55"/>
      <c r="BH458" s="55"/>
      <c r="BI458" s="55"/>
      <c r="BJ458" s="55"/>
      <c r="BK458" s="59">
        <f t="shared" si="41"/>
        <v>0</v>
      </c>
      <c r="BL458" s="55"/>
      <c r="BM458" s="23" t="s">
        <v>852</v>
      </c>
      <c r="BN458" s="23" t="s">
        <v>184</v>
      </c>
      <c r="BO458" s="23" t="s">
        <v>853</v>
      </c>
      <c r="BP458" s="23" t="s">
        <v>853</v>
      </c>
      <c r="BQ458" s="23" t="s">
        <v>853</v>
      </c>
      <c r="BR458" s="23"/>
      <c r="BS458" s="57"/>
      <c r="BT458" s="135" t="s">
        <v>23</v>
      </c>
      <c r="BU458" s="58">
        <v>1</v>
      </c>
      <c r="BV458" s="57">
        <v>0</v>
      </c>
      <c r="BW458" s="57">
        <v>2</v>
      </c>
      <c r="BX458" s="57">
        <v>0</v>
      </c>
      <c r="BY458" s="57">
        <v>0</v>
      </c>
      <c r="BZ458" s="57">
        <v>0</v>
      </c>
      <c r="CA458" s="57">
        <v>0</v>
      </c>
      <c r="CB458" s="67">
        <v>2</v>
      </c>
      <c r="CC458" s="134"/>
      <c r="CD458" s="134"/>
      <c r="CE458" s="57"/>
      <c r="CF458" s="57"/>
      <c r="CG458" s="57"/>
      <c r="CH458" s="57"/>
      <c r="CI458" s="57"/>
      <c r="CJ458" s="57"/>
      <c r="CK458" s="67"/>
      <c r="CL458" s="23"/>
      <c r="CM458" s="23"/>
      <c r="CN458" s="23"/>
      <c r="CO458" s="23"/>
      <c r="CP458" s="23"/>
      <c r="CQ458" s="23"/>
      <c r="CR458" s="57"/>
      <c r="CS458" s="134"/>
      <c r="CT458" s="58"/>
      <c r="CU458" s="57"/>
      <c r="CV458" s="57"/>
      <c r="CW458" s="57"/>
      <c r="CX458" s="57"/>
      <c r="CY458" s="57"/>
      <c r="CZ458" s="57"/>
      <c r="DA458" s="67"/>
      <c r="DB458" s="23"/>
      <c r="DC458" s="23"/>
      <c r="DD458" s="57"/>
      <c r="DE458" s="57"/>
      <c r="DF458" s="57"/>
      <c r="DG458" s="57"/>
      <c r="DH458" s="57"/>
      <c r="DI458" s="57"/>
      <c r="DJ458" s="67"/>
      <c r="DK458" s="23" t="s">
        <v>849</v>
      </c>
      <c r="DL458" s="55">
        <v>0</v>
      </c>
      <c r="DM458" s="55">
        <v>5.3326832788020015E-2</v>
      </c>
      <c r="DN458" s="55">
        <v>0.11446575535922605</v>
      </c>
      <c r="DO458" s="59">
        <v>0.16779258814724607</v>
      </c>
      <c r="DP458" s="23" t="s">
        <v>849</v>
      </c>
      <c r="DQ458" s="57"/>
      <c r="DR458" s="57"/>
      <c r="DS458" s="57"/>
      <c r="DT458" s="23" t="s">
        <v>854</v>
      </c>
      <c r="DU458" s="57"/>
      <c r="DV458" s="23" t="s">
        <v>858</v>
      </c>
      <c r="DW458" s="23" t="s">
        <v>854</v>
      </c>
      <c r="DX458" s="57"/>
      <c r="DY458" s="23" t="s">
        <v>849</v>
      </c>
      <c r="DZ458" s="23" t="s">
        <v>854</v>
      </c>
      <c r="EA458" s="56"/>
      <c r="EB458" s="57"/>
      <c r="EC458" s="57"/>
      <c r="ED458" s="23"/>
      <c r="EE458" s="57"/>
      <c r="EF458" s="57"/>
      <c r="EG458" s="57"/>
      <c r="EH458" s="23">
        <v>957</v>
      </c>
      <c r="EI458" s="23"/>
      <c r="EJ458" s="23" t="s">
        <v>921</v>
      </c>
      <c r="EK458" s="23"/>
    </row>
    <row r="459" spans="2:141" s="127" customFormat="1">
      <c r="B459" s="132" t="s">
        <v>1881</v>
      </c>
      <c r="C459" s="23" t="s">
        <v>1882</v>
      </c>
      <c r="D459" s="23" t="s">
        <v>159</v>
      </c>
      <c r="E459" s="23" t="s">
        <v>846</v>
      </c>
      <c r="F459" s="23" t="s">
        <v>847</v>
      </c>
      <c r="G459" s="23" t="s">
        <v>1332</v>
      </c>
      <c r="H459" s="23" t="s">
        <v>848</v>
      </c>
      <c r="I459" s="58">
        <v>0</v>
      </c>
      <c r="J459" s="58">
        <v>0</v>
      </c>
      <c r="K459" s="58">
        <v>1</v>
      </c>
      <c r="L459" s="58">
        <v>0</v>
      </c>
      <c r="M459" s="176"/>
      <c r="N459" s="23" t="s">
        <v>849</v>
      </c>
      <c r="O459" s="23" t="s">
        <v>850</v>
      </c>
      <c r="P459" s="23" t="s">
        <v>851</v>
      </c>
      <c r="Q459" s="56">
        <v>46496</v>
      </c>
      <c r="R459" s="133">
        <v>46552</v>
      </c>
      <c r="S459" s="133">
        <v>47022</v>
      </c>
      <c r="T459" s="133" t="s">
        <v>848</v>
      </c>
      <c r="U459" s="133">
        <v>47116</v>
      </c>
      <c r="V459" s="133" t="s">
        <v>848</v>
      </c>
      <c r="W459" s="55">
        <v>0.18988339720661113</v>
      </c>
      <c r="X459" s="55">
        <v>0.85801844048712306</v>
      </c>
      <c r="Y459" s="55">
        <v>3.2582332343700286E-4</v>
      </c>
      <c r="Z459" s="55">
        <v>3.1943515116424152E-4</v>
      </c>
      <c r="AA459" s="55">
        <v>5.219513678004829E-5</v>
      </c>
      <c r="AB459" s="55">
        <v>0</v>
      </c>
      <c r="AC459" s="55">
        <v>0</v>
      </c>
      <c r="AD459" s="59">
        <f t="shared" si="36"/>
        <v>0.85871589409850435</v>
      </c>
      <c r="AE459" s="55">
        <v>0</v>
      </c>
      <c r="AF459" s="55"/>
      <c r="AG459" s="55"/>
      <c r="AH459" s="55"/>
      <c r="AI459" s="59">
        <f t="shared" si="37"/>
        <v>1.0485992913051154</v>
      </c>
      <c r="AJ459" s="55">
        <v>0</v>
      </c>
      <c r="AK459" s="55">
        <v>0.20816555841978304</v>
      </c>
      <c r="AL459" s="55">
        <v>0.94062930422573432</v>
      </c>
      <c r="AM459" s="55">
        <v>3.6433779344892441E-4</v>
      </c>
      <c r="AN459" s="55">
        <v>3.6433838693766726E-4</v>
      </c>
      <c r="AO459" s="55">
        <v>6.0722890729295957E-5</v>
      </c>
      <c r="AP459" s="55">
        <v>0</v>
      </c>
      <c r="AQ459" s="55">
        <v>0</v>
      </c>
      <c r="AR459" s="59">
        <f t="shared" si="38"/>
        <v>0.94141870329685018</v>
      </c>
      <c r="AS459" s="55">
        <v>0</v>
      </c>
      <c r="AT459" s="55"/>
      <c r="AU459" s="55"/>
      <c r="AV459" s="55"/>
      <c r="AW459" s="59">
        <f t="shared" si="39"/>
        <v>1.1495842617166332</v>
      </c>
      <c r="AX459" s="55"/>
      <c r="AY459" s="55"/>
      <c r="AZ459" s="55"/>
      <c r="BA459" s="55"/>
      <c r="BB459" s="55"/>
      <c r="BC459" s="55"/>
      <c r="BD459" s="55"/>
      <c r="BE459" s="55"/>
      <c r="BF459" s="59">
        <f t="shared" si="40"/>
        <v>0</v>
      </c>
      <c r="BG459" s="55"/>
      <c r="BH459" s="55"/>
      <c r="BI459" s="55"/>
      <c r="BJ459" s="55"/>
      <c r="BK459" s="59">
        <f t="shared" si="41"/>
        <v>0</v>
      </c>
      <c r="BL459" s="55"/>
      <c r="BM459" s="23" t="s">
        <v>852</v>
      </c>
      <c r="BN459" s="23" t="s">
        <v>184</v>
      </c>
      <c r="BO459" s="23" t="s">
        <v>853</v>
      </c>
      <c r="BP459" s="23" t="s">
        <v>853</v>
      </c>
      <c r="BQ459" s="23" t="s">
        <v>853</v>
      </c>
      <c r="BR459" s="23"/>
      <c r="BS459" s="57"/>
      <c r="BT459" s="135" t="s">
        <v>23</v>
      </c>
      <c r="BU459" s="58">
        <v>1</v>
      </c>
      <c r="BV459" s="57">
        <v>0</v>
      </c>
      <c r="BW459" s="57">
        <v>0</v>
      </c>
      <c r="BX459" s="57">
        <v>0</v>
      </c>
      <c r="BY459" s="57">
        <v>0</v>
      </c>
      <c r="BZ459" s="57">
        <v>1</v>
      </c>
      <c r="CA459" s="57">
        <v>0</v>
      </c>
      <c r="CB459" s="67">
        <v>1</v>
      </c>
      <c r="CC459" s="134"/>
      <c r="CD459" s="134"/>
      <c r="CE459" s="57"/>
      <c r="CF459" s="57"/>
      <c r="CG459" s="57"/>
      <c r="CH459" s="57"/>
      <c r="CI459" s="57"/>
      <c r="CJ459" s="57"/>
      <c r="CK459" s="67"/>
      <c r="CL459" s="23"/>
      <c r="CM459" s="23"/>
      <c r="CN459" s="23"/>
      <c r="CO459" s="23"/>
      <c r="CP459" s="23"/>
      <c r="CQ459" s="23"/>
      <c r="CR459" s="57"/>
      <c r="CS459" s="134"/>
      <c r="CT459" s="58"/>
      <c r="CU459" s="57"/>
      <c r="CV459" s="57"/>
      <c r="CW459" s="57"/>
      <c r="CX459" s="57"/>
      <c r="CY459" s="57"/>
      <c r="CZ459" s="57"/>
      <c r="DA459" s="67"/>
      <c r="DB459" s="23"/>
      <c r="DC459" s="23"/>
      <c r="DD459" s="57"/>
      <c r="DE459" s="57"/>
      <c r="DF459" s="57"/>
      <c r="DG459" s="57"/>
      <c r="DH459" s="57"/>
      <c r="DI459" s="57"/>
      <c r="DJ459" s="67"/>
      <c r="DK459" s="23" t="s">
        <v>849</v>
      </c>
      <c r="DL459" s="55">
        <v>0</v>
      </c>
      <c r="DM459" s="55">
        <v>0.18988339720661113</v>
      </c>
      <c r="DN459" s="55">
        <v>0.85871589409850435</v>
      </c>
      <c r="DO459" s="59">
        <v>1.0485992913051154</v>
      </c>
      <c r="DP459" s="23" t="s">
        <v>849</v>
      </c>
      <c r="DQ459" s="57"/>
      <c r="DR459" s="57"/>
      <c r="DS459" s="57"/>
      <c r="DT459" s="23" t="s">
        <v>854</v>
      </c>
      <c r="DU459" s="57"/>
      <c r="DV459" s="23" t="s">
        <v>858</v>
      </c>
      <c r="DW459" s="23" t="s">
        <v>854</v>
      </c>
      <c r="DX459" s="57"/>
      <c r="DY459" s="23" t="s">
        <v>849</v>
      </c>
      <c r="DZ459" s="23" t="s">
        <v>854</v>
      </c>
      <c r="EA459" s="56"/>
      <c r="EB459" s="57"/>
      <c r="EC459" s="57"/>
      <c r="ED459" s="23"/>
      <c r="EE459" s="57"/>
      <c r="EF459" s="57"/>
      <c r="EG459" s="57"/>
      <c r="EH459" s="23">
        <v>957</v>
      </c>
      <c r="EI459" s="23"/>
      <c r="EJ459" s="23" t="s">
        <v>921</v>
      </c>
      <c r="EK459" s="23"/>
    </row>
    <row r="460" spans="2:141" s="127" customFormat="1">
      <c r="B460" s="132" t="s">
        <v>1883</v>
      </c>
      <c r="C460" s="23" t="s">
        <v>1884</v>
      </c>
      <c r="D460" s="23" t="s">
        <v>193</v>
      </c>
      <c r="E460" s="23" t="s">
        <v>846</v>
      </c>
      <c r="F460" s="23" t="s">
        <v>847</v>
      </c>
      <c r="G460" s="23"/>
      <c r="H460" s="23" t="s">
        <v>848</v>
      </c>
      <c r="I460" s="58">
        <v>0</v>
      </c>
      <c r="J460" s="58">
        <v>0</v>
      </c>
      <c r="K460" s="58">
        <v>1</v>
      </c>
      <c r="L460" s="58">
        <v>0</v>
      </c>
      <c r="M460" s="176"/>
      <c r="N460" s="23" t="s">
        <v>849</v>
      </c>
      <c r="O460" s="23" t="s">
        <v>850</v>
      </c>
      <c r="P460" s="23" t="s">
        <v>851</v>
      </c>
      <c r="Q460" s="56" t="s">
        <v>848</v>
      </c>
      <c r="R460" s="133" t="s">
        <v>848</v>
      </c>
      <c r="S460" s="133" t="s">
        <v>848</v>
      </c>
      <c r="T460" s="133" t="s">
        <v>848</v>
      </c>
      <c r="U460" s="133" t="s">
        <v>848</v>
      </c>
      <c r="V460" s="133" t="s">
        <v>848</v>
      </c>
      <c r="W460" s="55">
        <v>0</v>
      </c>
      <c r="X460" s="55">
        <v>38.555858500212778</v>
      </c>
      <c r="Y460" s="55">
        <v>40.512386760919853</v>
      </c>
      <c r="Z460" s="55">
        <v>14.060520554846594</v>
      </c>
      <c r="AA460" s="55">
        <v>11.301314033377579</v>
      </c>
      <c r="AB460" s="55">
        <v>0</v>
      </c>
      <c r="AC460" s="55">
        <v>0</v>
      </c>
      <c r="AD460" s="59">
        <f t="shared" si="36"/>
        <v>104.4300798493568</v>
      </c>
      <c r="AE460" s="55">
        <v>0</v>
      </c>
      <c r="AF460" s="55"/>
      <c r="AG460" s="55"/>
      <c r="AH460" s="55"/>
      <c r="AI460" s="59">
        <f t="shared" si="37"/>
        <v>104.4300798493568</v>
      </c>
      <c r="AJ460" s="55">
        <v>0</v>
      </c>
      <c r="AK460" s="55">
        <v>0</v>
      </c>
      <c r="AL460" s="55">
        <v>42.268054675248315</v>
      </c>
      <c r="AM460" s="55">
        <v>45.301218599462246</v>
      </c>
      <c r="AN460" s="55">
        <v>16.037018342489105</v>
      </c>
      <c r="AO460" s="55">
        <v>13.147747079160174</v>
      </c>
      <c r="AP460" s="55">
        <v>0</v>
      </c>
      <c r="AQ460" s="55">
        <v>0</v>
      </c>
      <c r="AR460" s="59">
        <f t="shared" si="38"/>
        <v>116.75403869635983</v>
      </c>
      <c r="AS460" s="55">
        <v>0</v>
      </c>
      <c r="AT460" s="55"/>
      <c r="AU460" s="55"/>
      <c r="AV460" s="55"/>
      <c r="AW460" s="59">
        <f t="shared" si="39"/>
        <v>116.75403869635983</v>
      </c>
      <c r="AX460" s="55"/>
      <c r="AY460" s="55"/>
      <c r="AZ460" s="55"/>
      <c r="BA460" s="55"/>
      <c r="BB460" s="55"/>
      <c r="BC460" s="55"/>
      <c r="BD460" s="55"/>
      <c r="BE460" s="55"/>
      <c r="BF460" s="59">
        <f t="shared" si="40"/>
        <v>0</v>
      </c>
      <c r="BG460" s="55"/>
      <c r="BH460" s="55"/>
      <c r="BI460" s="55"/>
      <c r="BJ460" s="55"/>
      <c r="BK460" s="59">
        <f t="shared" si="41"/>
        <v>0</v>
      </c>
      <c r="BL460" s="55"/>
      <c r="BM460" s="23" t="s">
        <v>852</v>
      </c>
      <c r="BN460" s="23" t="s">
        <v>1885</v>
      </c>
      <c r="BO460" s="23" t="s">
        <v>532</v>
      </c>
      <c r="BP460" s="23" t="s">
        <v>533</v>
      </c>
      <c r="BQ460" s="23" t="s">
        <v>542</v>
      </c>
      <c r="BR460" s="23"/>
      <c r="BS460" s="57"/>
      <c r="BT460" s="135" t="s">
        <v>23</v>
      </c>
      <c r="BU460" s="58">
        <v>1</v>
      </c>
      <c r="BV460" s="57">
        <v>0</v>
      </c>
      <c r="BW460" s="57">
        <v>0</v>
      </c>
      <c r="BX460" s="57">
        <v>2</v>
      </c>
      <c r="BY460" s="57">
        <v>0</v>
      </c>
      <c r="BZ460" s="57">
        <v>0</v>
      </c>
      <c r="CA460" s="57">
        <v>0</v>
      </c>
      <c r="CB460" s="67">
        <v>2</v>
      </c>
      <c r="CC460" s="134"/>
      <c r="CD460" s="134"/>
      <c r="CE460" s="57"/>
      <c r="CF460" s="57"/>
      <c r="CG460" s="57"/>
      <c r="CH460" s="57"/>
      <c r="CI460" s="57"/>
      <c r="CJ460" s="57"/>
      <c r="CK460" s="67"/>
      <c r="CL460" s="23"/>
      <c r="CM460" s="23"/>
      <c r="CN460" s="23"/>
      <c r="CO460" s="23"/>
      <c r="CP460" s="23"/>
      <c r="CQ460" s="23"/>
      <c r="CR460" s="57"/>
      <c r="CS460" s="134"/>
      <c r="CT460" s="58"/>
      <c r="CU460" s="57"/>
      <c r="CV460" s="57"/>
      <c r="CW460" s="57"/>
      <c r="CX460" s="57"/>
      <c r="CY460" s="57"/>
      <c r="CZ460" s="57"/>
      <c r="DA460" s="67"/>
      <c r="DB460" s="23"/>
      <c r="DC460" s="23"/>
      <c r="DD460" s="57"/>
      <c r="DE460" s="57"/>
      <c r="DF460" s="57"/>
      <c r="DG460" s="57"/>
      <c r="DH460" s="57"/>
      <c r="DI460" s="57"/>
      <c r="DJ460" s="67"/>
      <c r="DK460" s="23" t="s">
        <v>849</v>
      </c>
      <c r="DL460" s="55">
        <v>0</v>
      </c>
      <c r="DM460" s="55">
        <v>0</v>
      </c>
      <c r="DN460" s="55">
        <v>0</v>
      </c>
      <c r="DO460" s="59">
        <v>0</v>
      </c>
      <c r="DP460" s="23" t="s">
        <v>849</v>
      </c>
      <c r="DQ460" s="57"/>
      <c r="DR460" s="57"/>
      <c r="DS460" s="57"/>
      <c r="DT460" s="23" t="s">
        <v>854</v>
      </c>
      <c r="DU460" s="57"/>
      <c r="DV460" s="23" t="s">
        <v>849</v>
      </c>
      <c r="DW460" s="23" t="s">
        <v>854</v>
      </c>
      <c r="DX460" s="57"/>
      <c r="DY460" s="23" t="s">
        <v>849</v>
      </c>
      <c r="DZ460" s="23" t="s">
        <v>854</v>
      </c>
      <c r="EA460" s="56"/>
      <c r="EB460" s="57"/>
      <c r="EC460" s="57"/>
      <c r="ED460" s="23"/>
      <c r="EE460" s="57"/>
      <c r="EF460" s="57"/>
      <c r="EG460" s="57"/>
      <c r="EH460" s="23">
        <v>891</v>
      </c>
      <c r="EI460" s="23"/>
      <c r="EJ460" s="23" t="s">
        <v>891</v>
      </c>
      <c r="EK460" s="23" t="s">
        <v>634</v>
      </c>
    </row>
    <row r="461" spans="2:141" s="127" customFormat="1">
      <c r="B461" s="132" t="s">
        <v>1886</v>
      </c>
      <c r="C461" s="23" t="s">
        <v>1887</v>
      </c>
      <c r="D461" s="23" t="s">
        <v>155</v>
      </c>
      <c r="E461" s="23" t="s">
        <v>846</v>
      </c>
      <c r="F461" s="23" t="s">
        <v>847</v>
      </c>
      <c r="G461" s="23"/>
      <c r="H461" s="23" t="s">
        <v>848</v>
      </c>
      <c r="I461" s="58">
        <v>0</v>
      </c>
      <c r="J461" s="58">
        <v>0</v>
      </c>
      <c r="K461" s="58">
        <v>1</v>
      </c>
      <c r="L461" s="58">
        <v>0</v>
      </c>
      <c r="M461" s="176"/>
      <c r="N461" s="23" t="s">
        <v>849</v>
      </c>
      <c r="O461" s="23" t="s">
        <v>850</v>
      </c>
      <c r="P461" s="23" t="s">
        <v>851</v>
      </c>
      <c r="Q461" s="56" t="s">
        <v>848</v>
      </c>
      <c r="R461" s="133" t="s">
        <v>848</v>
      </c>
      <c r="S461" s="133" t="s">
        <v>848</v>
      </c>
      <c r="T461" s="133" t="s">
        <v>848</v>
      </c>
      <c r="U461" s="133" t="s">
        <v>848</v>
      </c>
      <c r="V461" s="133" t="s">
        <v>848</v>
      </c>
      <c r="W461" s="55">
        <v>0</v>
      </c>
      <c r="X461" s="55">
        <v>0.17426586969230773</v>
      </c>
      <c r="Y461" s="55">
        <v>0.18181048714078624</v>
      </c>
      <c r="Z461" s="55">
        <v>0.19630798733590182</v>
      </c>
      <c r="AA461" s="55">
        <v>0.2112492885573985</v>
      </c>
      <c r="AB461" s="55">
        <v>0.2251550540506726</v>
      </c>
      <c r="AC461" s="55">
        <v>0.23980048792124856</v>
      </c>
      <c r="AD461" s="59">
        <f t="shared" si="36"/>
        <v>1.2285891746983153</v>
      </c>
      <c r="AE461" s="55">
        <v>0</v>
      </c>
      <c r="AF461" s="55"/>
      <c r="AG461" s="55"/>
      <c r="AH461" s="55"/>
      <c r="AI461" s="59">
        <f t="shared" si="37"/>
        <v>1.2285891746983153</v>
      </c>
      <c r="AJ461" s="55">
        <v>0</v>
      </c>
      <c r="AK461" s="55">
        <v>0</v>
      </c>
      <c r="AL461" s="55">
        <v>0.19104435991597776</v>
      </c>
      <c r="AM461" s="55">
        <v>0.20330168820328642</v>
      </c>
      <c r="AN461" s="55">
        <v>0.22390314650177082</v>
      </c>
      <c r="AO461" s="55">
        <v>0.24576365265155939</v>
      </c>
      <c r="AP461" s="55">
        <v>0.267180199525481</v>
      </c>
      <c r="AQ461" s="55">
        <v>0.29025038469081521</v>
      </c>
      <c r="AR461" s="59">
        <f t="shared" si="38"/>
        <v>1.4214434314888904</v>
      </c>
      <c r="AS461" s="55">
        <v>0</v>
      </c>
      <c r="AT461" s="55"/>
      <c r="AU461" s="55"/>
      <c r="AV461" s="55"/>
      <c r="AW461" s="59">
        <f t="shared" si="39"/>
        <v>1.4214434314888904</v>
      </c>
      <c r="AX461" s="55"/>
      <c r="AY461" s="55"/>
      <c r="AZ461" s="55"/>
      <c r="BA461" s="55"/>
      <c r="BB461" s="55"/>
      <c r="BC461" s="55"/>
      <c r="BD461" s="55"/>
      <c r="BE461" s="55"/>
      <c r="BF461" s="59">
        <f t="shared" si="40"/>
        <v>0</v>
      </c>
      <c r="BG461" s="55"/>
      <c r="BH461" s="55"/>
      <c r="BI461" s="55"/>
      <c r="BJ461" s="55"/>
      <c r="BK461" s="59">
        <f t="shared" si="41"/>
        <v>0</v>
      </c>
      <c r="BL461" s="55"/>
      <c r="BM461" s="23" t="s">
        <v>852</v>
      </c>
      <c r="BN461" s="23" t="s">
        <v>225</v>
      </c>
      <c r="BO461" s="23" t="s">
        <v>853</v>
      </c>
      <c r="BP461" s="23" t="s">
        <v>853</v>
      </c>
      <c r="BQ461" s="23" t="s">
        <v>311</v>
      </c>
      <c r="BR461" s="23"/>
      <c r="BS461" s="57"/>
      <c r="BT461" s="135" t="s">
        <v>23</v>
      </c>
      <c r="BU461" s="58">
        <v>1</v>
      </c>
      <c r="BV461" s="57">
        <v>3</v>
      </c>
      <c r="BW461" s="57">
        <v>4</v>
      </c>
      <c r="BX461" s="57">
        <v>4</v>
      </c>
      <c r="BY461" s="57">
        <v>4</v>
      </c>
      <c r="BZ461" s="57">
        <v>4</v>
      </c>
      <c r="CA461" s="57">
        <v>5</v>
      </c>
      <c r="CB461" s="67">
        <v>24</v>
      </c>
      <c r="CC461" s="134"/>
      <c r="CD461" s="134"/>
      <c r="CE461" s="57"/>
      <c r="CF461" s="57"/>
      <c r="CG461" s="57"/>
      <c r="CH461" s="57"/>
      <c r="CI461" s="57"/>
      <c r="CJ461" s="57"/>
      <c r="CK461" s="67"/>
      <c r="CL461" s="23"/>
      <c r="CM461" s="23"/>
      <c r="CN461" s="23"/>
      <c r="CO461" s="23"/>
      <c r="CP461" s="23"/>
      <c r="CQ461" s="23"/>
      <c r="CR461" s="57"/>
      <c r="CS461" s="134"/>
      <c r="CT461" s="58"/>
      <c r="CU461" s="57"/>
      <c r="CV461" s="57"/>
      <c r="CW461" s="57"/>
      <c r="CX461" s="57"/>
      <c r="CY461" s="57"/>
      <c r="CZ461" s="57"/>
      <c r="DA461" s="67"/>
      <c r="DB461" s="23"/>
      <c r="DC461" s="23"/>
      <c r="DD461" s="57"/>
      <c r="DE461" s="57"/>
      <c r="DF461" s="57"/>
      <c r="DG461" s="57"/>
      <c r="DH461" s="57"/>
      <c r="DI461" s="57"/>
      <c r="DJ461" s="67"/>
      <c r="DK461" s="23" t="s">
        <v>849</v>
      </c>
      <c r="DL461" s="55">
        <v>0</v>
      </c>
      <c r="DM461" s="55">
        <v>0</v>
      </c>
      <c r="DN461" s="55">
        <v>0</v>
      </c>
      <c r="DO461" s="59">
        <v>0</v>
      </c>
      <c r="DP461" s="23" t="s">
        <v>849</v>
      </c>
      <c r="DQ461" s="57"/>
      <c r="DR461" s="57"/>
      <c r="DS461" s="57"/>
      <c r="DT461" s="23" t="s">
        <v>854</v>
      </c>
      <c r="DU461" s="57"/>
      <c r="DV461" s="23" t="s">
        <v>849</v>
      </c>
      <c r="DW461" s="23" t="s">
        <v>854</v>
      </c>
      <c r="DX461" s="57"/>
      <c r="DY461" s="23" t="s">
        <v>849</v>
      </c>
      <c r="DZ461" s="23" t="s">
        <v>854</v>
      </c>
      <c r="EA461" s="56"/>
      <c r="EB461" s="57"/>
      <c r="EC461" s="57"/>
      <c r="ED461" s="23"/>
      <c r="EE461" s="57"/>
      <c r="EF461" s="57"/>
      <c r="EG461" s="57"/>
      <c r="EH461" s="23">
        <v>915</v>
      </c>
      <c r="EI461" s="23"/>
      <c r="EJ461" s="23" t="s">
        <v>1888</v>
      </c>
      <c r="EK461" s="23"/>
    </row>
    <row r="462" spans="2:141" s="127" customFormat="1">
      <c r="B462" s="132" t="s">
        <v>1889</v>
      </c>
      <c r="C462" s="23" t="s">
        <v>1890</v>
      </c>
      <c r="D462" s="23" t="s">
        <v>155</v>
      </c>
      <c r="E462" s="23" t="s">
        <v>846</v>
      </c>
      <c r="F462" s="23" t="s">
        <v>847</v>
      </c>
      <c r="G462" s="23"/>
      <c r="H462" s="23" t="s">
        <v>848</v>
      </c>
      <c r="I462" s="58">
        <v>0</v>
      </c>
      <c r="J462" s="58">
        <v>0</v>
      </c>
      <c r="K462" s="58">
        <v>1</v>
      </c>
      <c r="L462" s="58">
        <v>0</v>
      </c>
      <c r="M462" s="176"/>
      <c r="N462" s="23" t="s">
        <v>849</v>
      </c>
      <c r="O462" s="23" t="s">
        <v>850</v>
      </c>
      <c r="P462" s="23" t="s">
        <v>851</v>
      </c>
      <c r="Q462" s="56" t="s">
        <v>848</v>
      </c>
      <c r="R462" s="133" t="s">
        <v>848</v>
      </c>
      <c r="S462" s="133" t="s">
        <v>848</v>
      </c>
      <c r="T462" s="133" t="s">
        <v>848</v>
      </c>
      <c r="U462" s="133" t="s">
        <v>848</v>
      </c>
      <c r="V462" s="133" t="s">
        <v>848</v>
      </c>
      <c r="W462" s="55">
        <v>0</v>
      </c>
      <c r="X462" s="55">
        <v>4.0985427720642113E-3</v>
      </c>
      <c r="Y462" s="55">
        <v>0</v>
      </c>
      <c r="Z462" s="55">
        <v>0</v>
      </c>
      <c r="AA462" s="55">
        <v>0</v>
      </c>
      <c r="AB462" s="55">
        <v>0</v>
      </c>
      <c r="AC462" s="55">
        <v>0</v>
      </c>
      <c r="AD462" s="59">
        <f t="shared" si="36"/>
        <v>4.0985427720642113E-3</v>
      </c>
      <c r="AE462" s="55">
        <v>0</v>
      </c>
      <c r="AF462" s="55"/>
      <c r="AG462" s="55"/>
      <c r="AH462" s="55"/>
      <c r="AI462" s="59">
        <f t="shared" si="37"/>
        <v>4.0985427720642113E-3</v>
      </c>
      <c r="AJ462" s="55">
        <v>0</v>
      </c>
      <c r="AK462" s="55">
        <v>0</v>
      </c>
      <c r="AL462" s="55">
        <v>4.4931545222238484E-3</v>
      </c>
      <c r="AM462" s="55">
        <v>0</v>
      </c>
      <c r="AN462" s="55">
        <v>0</v>
      </c>
      <c r="AO462" s="55">
        <v>0</v>
      </c>
      <c r="AP462" s="55">
        <v>0</v>
      </c>
      <c r="AQ462" s="55">
        <v>0</v>
      </c>
      <c r="AR462" s="59">
        <f t="shared" si="38"/>
        <v>4.4931545222238484E-3</v>
      </c>
      <c r="AS462" s="55">
        <v>0</v>
      </c>
      <c r="AT462" s="55"/>
      <c r="AU462" s="55"/>
      <c r="AV462" s="55"/>
      <c r="AW462" s="59">
        <f t="shared" si="39"/>
        <v>4.4931545222238484E-3</v>
      </c>
      <c r="AX462" s="55"/>
      <c r="AY462" s="55"/>
      <c r="AZ462" s="55"/>
      <c r="BA462" s="55"/>
      <c r="BB462" s="55"/>
      <c r="BC462" s="55"/>
      <c r="BD462" s="55"/>
      <c r="BE462" s="55"/>
      <c r="BF462" s="59">
        <f t="shared" si="40"/>
        <v>0</v>
      </c>
      <c r="BG462" s="55"/>
      <c r="BH462" s="55"/>
      <c r="BI462" s="55"/>
      <c r="BJ462" s="55"/>
      <c r="BK462" s="59">
        <f t="shared" si="41"/>
        <v>0</v>
      </c>
      <c r="BL462" s="55"/>
      <c r="BM462" s="23" t="s">
        <v>852</v>
      </c>
      <c r="BN462" s="23" t="s">
        <v>1891</v>
      </c>
      <c r="BO462" s="23" t="s">
        <v>532</v>
      </c>
      <c r="BP462" s="23" t="s">
        <v>1892</v>
      </c>
      <c r="BQ462" s="23" t="s">
        <v>853</v>
      </c>
      <c r="BR462" s="23"/>
      <c r="BS462" s="57"/>
      <c r="BT462" s="135" t="s">
        <v>23</v>
      </c>
      <c r="BU462" s="58">
        <v>1</v>
      </c>
      <c r="BV462" s="57">
        <v>0</v>
      </c>
      <c r="BW462" s="57">
        <v>0</v>
      </c>
      <c r="BX462" s="57">
        <v>0</v>
      </c>
      <c r="BY462" s="57">
        <v>0</v>
      </c>
      <c r="BZ462" s="57">
        <v>0</v>
      </c>
      <c r="CA462" s="57">
        <v>0</v>
      </c>
      <c r="CB462" s="67">
        <v>0</v>
      </c>
      <c r="CC462" s="134"/>
      <c r="CD462" s="134"/>
      <c r="CE462" s="57"/>
      <c r="CF462" s="57"/>
      <c r="CG462" s="57"/>
      <c r="CH462" s="57"/>
      <c r="CI462" s="57"/>
      <c r="CJ462" s="57"/>
      <c r="CK462" s="67"/>
      <c r="CL462" s="23"/>
      <c r="CM462" s="23"/>
      <c r="CN462" s="23"/>
      <c r="CO462" s="23"/>
      <c r="CP462" s="23"/>
      <c r="CQ462" s="23"/>
      <c r="CR462" s="57"/>
      <c r="CS462" s="134"/>
      <c r="CT462" s="58"/>
      <c r="CU462" s="57"/>
      <c r="CV462" s="57"/>
      <c r="CW462" s="57"/>
      <c r="CX462" s="57"/>
      <c r="CY462" s="57"/>
      <c r="CZ462" s="57"/>
      <c r="DA462" s="67"/>
      <c r="DB462" s="23"/>
      <c r="DC462" s="23"/>
      <c r="DD462" s="57"/>
      <c r="DE462" s="57"/>
      <c r="DF462" s="57"/>
      <c r="DG462" s="57"/>
      <c r="DH462" s="57"/>
      <c r="DI462" s="57"/>
      <c r="DJ462" s="67"/>
      <c r="DK462" s="23" t="s">
        <v>849</v>
      </c>
      <c r="DL462" s="55">
        <v>0</v>
      </c>
      <c r="DM462" s="55">
        <v>0</v>
      </c>
      <c r="DN462" s="55">
        <v>0</v>
      </c>
      <c r="DO462" s="59">
        <v>0</v>
      </c>
      <c r="DP462" s="23" t="s">
        <v>849</v>
      </c>
      <c r="DQ462" s="57"/>
      <c r="DR462" s="57"/>
      <c r="DS462" s="57"/>
      <c r="DT462" s="23" t="s">
        <v>854</v>
      </c>
      <c r="DU462" s="57"/>
      <c r="DV462" s="23" t="s">
        <v>849</v>
      </c>
      <c r="DW462" s="23" t="s">
        <v>854</v>
      </c>
      <c r="DX462" s="57"/>
      <c r="DY462" s="23" t="s">
        <v>849</v>
      </c>
      <c r="DZ462" s="23" t="s">
        <v>854</v>
      </c>
      <c r="EA462" s="56"/>
      <c r="EB462" s="57"/>
      <c r="EC462" s="57"/>
      <c r="ED462" s="23"/>
      <c r="EE462" s="57"/>
      <c r="EF462" s="57"/>
      <c r="EG462" s="57"/>
      <c r="EH462" s="23">
        <v>549</v>
      </c>
      <c r="EI462" s="23"/>
      <c r="EJ462" s="23" t="s">
        <v>891</v>
      </c>
      <c r="EK462" s="23"/>
    </row>
    <row r="463" spans="2:141" s="127" customFormat="1" ht="29.1">
      <c r="B463" s="132" t="s">
        <v>1893</v>
      </c>
      <c r="C463" s="23" t="s">
        <v>1894</v>
      </c>
      <c r="D463" s="23" t="s">
        <v>159</v>
      </c>
      <c r="E463" s="23" t="s">
        <v>846</v>
      </c>
      <c r="F463" s="23" t="s">
        <v>847</v>
      </c>
      <c r="G463" s="23"/>
      <c r="H463" s="23" t="s">
        <v>848</v>
      </c>
      <c r="I463" s="58">
        <v>0</v>
      </c>
      <c r="J463" s="58">
        <v>0</v>
      </c>
      <c r="K463" s="58">
        <v>0</v>
      </c>
      <c r="L463" s="58">
        <v>1</v>
      </c>
      <c r="M463" s="176"/>
      <c r="N463" s="23" t="s">
        <v>849</v>
      </c>
      <c r="O463" s="23" t="s">
        <v>850</v>
      </c>
      <c r="P463" s="23" t="s">
        <v>851</v>
      </c>
      <c r="Q463" s="56" t="s">
        <v>848</v>
      </c>
      <c r="R463" s="133" t="s">
        <v>848</v>
      </c>
      <c r="S463" s="133" t="s">
        <v>848</v>
      </c>
      <c r="T463" s="133" t="s">
        <v>848</v>
      </c>
      <c r="U463" s="133" t="s">
        <v>848</v>
      </c>
      <c r="V463" s="133" t="s">
        <v>848</v>
      </c>
      <c r="W463" s="55">
        <v>64.119832647804117</v>
      </c>
      <c r="X463" s="55">
        <v>19.411920405394319</v>
      </c>
      <c r="Y463" s="55">
        <v>19.47634482961713</v>
      </c>
      <c r="Z463" s="55">
        <v>14.953391278627238</v>
      </c>
      <c r="AA463" s="55">
        <v>10.635916857422714</v>
      </c>
      <c r="AB463" s="55">
        <v>7.4275434312088455</v>
      </c>
      <c r="AC463" s="55">
        <v>6.8259676580471185</v>
      </c>
      <c r="AD463" s="59">
        <f t="shared" si="36"/>
        <v>78.731084460317362</v>
      </c>
      <c r="AE463" s="55">
        <v>2.8173516040477229</v>
      </c>
      <c r="AF463" s="55"/>
      <c r="AG463" s="55"/>
      <c r="AH463" s="55"/>
      <c r="AI463" s="59">
        <f t="shared" si="37"/>
        <v>142.85091710812148</v>
      </c>
      <c r="AJ463" s="55">
        <v>2.8173516040477229</v>
      </c>
      <c r="AK463" s="55">
        <v>70.293353527848382</v>
      </c>
      <c r="AL463" s="55">
        <v>21.2809192938149</v>
      </c>
      <c r="AM463" s="55">
        <v>21.778577496601656</v>
      </c>
      <c r="AN463" s="55">
        <v>17.055400565173315</v>
      </c>
      <c r="AO463" s="55">
        <v>12.373635878391477</v>
      </c>
      <c r="AP463" s="55">
        <v>8.8138929161587107</v>
      </c>
      <c r="AQ463" s="55">
        <v>8.2620338090633343</v>
      </c>
      <c r="AR463" s="59">
        <f t="shared" si="38"/>
        <v>89.564459959203404</v>
      </c>
      <c r="AS463" s="55">
        <v>3.4100739075755548</v>
      </c>
      <c r="AT463" s="55"/>
      <c r="AU463" s="55"/>
      <c r="AV463" s="55"/>
      <c r="AW463" s="59">
        <f t="shared" si="39"/>
        <v>159.85781348705177</v>
      </c>
      <c r="AX463" s="55"/>
      <c r="AY463" s="55"/>
      <c r="AZ463" s="55"/>
      <c r="BA463" s="55"/>
      <c r="BB463" s="55"/>
      <c r="BC463" s="55"/>
      <c r="BD463" s="55"/>
      <c r="BE463" s="55"/>
      <c r="BF463" s="59">
        <f t="shared" si="40"/>
        <v>0</v>
      </c>
      <c r="BG463" s="55"/>
      <c r="BH463" s="55"/>
      <c r="BI463" s="55"/>
      <c r="BJ463" s="55"/>
      <c r="BK463" s="59">
        <f t="shared" si="41"/>
        <v>0</v>
      </c>
      <c r="BL463" s="55"/>
      <c r="BM463" s="23" t="s">
        <v>1131</v>
      </c>
      <c r="BN463" s="23" t="s">
        <v>157</v>
      </c>
      <c r="BO463" s="23" t="s">
        <v>853</v>
      </c>
      <c r="BP463" s="23" t="s">
        <v>853</v>
      </c>
      <c r="BQ463" s="23" t="s">
        <v>853</v>
      </c>
      <c r="BR463" s="23"/>
      <c r="BS463" s="57"/>
      <c r="BT463" s="135" t="s">
        <v>859</v>
      </c>
      <c r="BU463" s="58">
        <v>1</v>
      </c>
      <c r="BV463" s="57">
        <v>9893</v>
      </c>
      <c r="BW463" s="57">
        <v>31041</v>
      </c>
      <c r="BX463" s="57">
        <v>3604</v>
      </c>
      <c r="BY463" s="57">
        <v>20076</v>
      </c>
      <c r="BZ463" s="57">
        <v>4958</v>
      </c>
      <c r="CA463" s="57">
        <v>34468</v>
      </c>
      <c r="CB463" s="67">
        <v>104040</v>
      </c>
      <c r="CC463" s="134"/>
      <c r="CD463" s="134"/>
      <c r="CE463" s="57"/>
      <c r="CF463" s="57"/>
      <c r="CG463" s="57"/>
      <c r="CH463" s="57"/>
      <c r="CI463" s="57"/>
      <c r="CJ463" s="57"/>
      <c r="CK463" s="67"/>
      <c r="CL463" s="23"/>
      <c r="CM463" s="23"/>
      <c r="CN463" s="23"/>
      <c r="CO463" s="23"/>
      <c r="CP463" s="23"/>
      <c r="CQ463" s="23"/>
      <c r="CR463" s="57"/>
      <c r="CS463" s="134"/>
      <c r="CT463" s="58"/>
      <c r="CU463" s="57"/>
      <c r="CV463" s="57"/>
      <c r="CW463" s="57"/>
      <c r="CX463" s="57"/>
      <c r="CY463" s="57"/>
      <c r="CZ463" s="57"/>
      <c r="DA463" s="67"/>
      <c r="DB463" s="23"/>
      <c r="DC463" s="23"/>
      <c r="DD463" s="57"/>
      <c r="DE463" s="57"/>
      <c r="DF463" s="57"/>
      <c r="DG463" s="57"/>
      <c r="DH463" s="57"/>
      <c r="DI463" s="57"/>
      <c r="DJ463" s="67"/>
      <c r="DK463" s="23" t="s">
        <v>849</v>
      </c>
      <c r="DL463" s="55">
        <v>0</v>
      </c>
      <c r="DM463" s="55">
        <v>64.119832647804117</v>
      </c>
      <c r="DN463" s="55">
        <v>78.731084460317362</v>
      </c>
      <c r="DO463" s="59">
        <v>142.85091710812148</v>
      </c>
      <c r="DP463" s="23" t="s">
        <v>849</v>
      </c>
      <c r="DQ463" s="57"/>
      <c r="DR463" s="57"/>
      <c r="DS463" s="57"/>
      <c r="DT463" s="23" t="s">
        <v>854</v>
      </c>
      <c r="DU463" s="57"/>
      <c r="DV463" s="23" t="s">
        <v>849</v>
      </c>
      <c r="DW463" s="23" t="s">
        <v>854</v>
      </c>
      <c r="DX463" s="57"/>
      <c r="DY463" s="23" t="s">
        <v>849</v>
      </c>
      <c r="DZ463" s="23" t="s">
        <v>854</v>
      </c>
      <c r="EA463" s="56"/>
      <c r="EB463" s="57"/>
      <c r="EC463" s="57"/>
      <c r="ED463" s="23"/>
      <c r="EE463" s="57"/>
      <c r="EF463" s="57"/>
      <c r="EG463" s="57"/>
      <c r="EH463" s="23">
        <v>811</v>
      </c>
      <c r="EI463" s="23"/>
      <c r="EJ463" s="23" t="s">
        <v>1177</v>
      </c>
      <c r="EK463" s="23"/>
    </row>
    <row r="464" spans="2:141" s="127" customFormat="1">
      <c r="B464" s="132" t="s">
        <v>1895</v>
      </c>
      <c r="C464" s="23" t="s">
        <v>1896</v>
      </c>
      <c r="D464" s="23" t="s">
        <v>193</v>
      </c>
      <c r="E464" s="23" t="s">
        <v>846</v>
      </c>
      <c r="F464" s="23" t="s">
        <v>847</v>
      </c>
      <c r="G464" s="23"/>
      <c r="H464" s="23" t="s">
        <v>848</v>
      </c>
      <c r="I464" s="58">
        <v>0.84640000000000004</v>
      </c>
      <c r="J464" s="58">
        <v>0.15359999999999999</v>
      </c>
      <c r="K464" s="58">
        <v>0</v>
      </c>
      <c r="L464" s="58">
        <v>0</v>
      </c>
      <c r="M464" s="176"/>
      <c r="N464" s="23" t="s">
        <v>849</v>
      </c>
      <c r="O464" s="23" t="s">
        <v>850</v>
      </c>
      <c r="P464" s="23" t="s">
        <v>851</v>
      </c>
      <c r="Q464" s="56" t="s">
        <v>848</v>
      </c>
      <c r="R464" s="133" t="s">
        <v>848</v>
      </c>
      <c r="S464" s="133" t="s">
        <v>848</v>
      </c>
      <c r="T464" s="133" t="s">
        <v>848</v>
      </c>
      <c r="U464" s="133" t="s">
        <v>848</v>
      </c>
      <c r="V464" s="133" t="s">
        <v>848</v>
      </c>
      <c r="W464" s="55">
        <v>0</v>
      </c>
      <c r="X464" s="55">
        <v>6.0159627870504249</v>
      </c>
      <c r="Y464" s="55">
        <v>6.2764161844524367</v>
      </c>
      <c r="Z464" s="55">
        <v>6.7768952618131681</v>
      </c>
      <c r="AA464" s="55">
        <v>7.2926951272563709</v>
      </c>
      <c r="AB464" s="55">
        <v>7.7727464871738077</v>
      </c>
      <c r="AC464" s="55">
        <v>8.2783324938953609</v>
      </c>
      <c r="AD464" s="59">
        <f t="shared" ref="AD464:AD507" si="42">SUM(X464:AC464)</f>
        <v>42.41304834164157</v>
      </c>
      <c r="AE464" s="55">
        <v>0</v>
      </c>
      <c r="AF464" s="55"/>
      <c r="AG464" s="55"/>
      <c r="AH464" s="55"/>
      <c r="AI464" s="59">
        <f t="shared" ref="AI464:AI508" si="43">SUM(AF464:AH464,AD464,W464)</f>
        <v>42.41304834164157</v>
      </c>
      <c r="AJ464" s="55">
        <v>0</v>
      </c>
      <c r="AK464" s="55">
        <v>0</v>
      </c>
      <c r="AL464" s="55">
        <v>6.5951856319294064</v>
      </c>
      <c r="AM464" s="55">
        <v>7.0183300547318028</v>
      </c>
      <c r="AN464" s="55">
        <v>7.7295284477475068</v>
      </c>
      <c r="AO464" s="55">
        <v>8.4841913759239702</v>
      </c>
      <c r="AP464" s="55">
        <v>9.2235280529687742</v>
      </c>
      <c r="AQ464" s="55">
        <v>10.019951217700148</v>
      </c>
      <c r="AR464" s="59">
        <f t="shared" ref="AR464:AR508" si="44">SUM(AL464:AQ464)</f>
        <v>49.070714781001605</v>
      </c>
      <c r="AS464" s="55">
        <v>0</v>
      </c>
      <c r="AT464" s="55"/>
      <c r="AU464" s="55"/>
      <c r="AV464" s="55"/>
      <c r="AW464" s="59">
        <f t="shared" ref="AW464:AW508" si="45">SUM(AT464:AV464,AR464,AK464)</f>
        <v>49.070714781001605</v>
      </c>
      <c r="AX464" s="55"/>
      <c r="AY464" s="55"/>
      <c r="AZ464" s="55"/>
      <c r="BA464" s="55"/>
      <c r="BB464" s="55"/>
      <c r="BC464" s="55"/>
      <c r="BD464" s="55"/>
      <c r="BE464" s="55"/>
      <c r="BF464" s="59">
        <f t="shared" ref="BF464:BF508" si="46">SUM(AZ464:BE464)</f>
        <v>0</v>
      </c>
      <c r="BG464" s="55"/>
      <c r="BH464" s="55"/>
      <c r="BI464" s="55"/>
      <c r="BJ464" s="55"/>
      <c r="BK464" s="59">
        <f t="shared" ref="BK464:BK508" si="47">SUM(BH464:BJ464,BF464,AY464)</f>
        <v>0</v>
      </c>
      <c r="BL464" s="55"/>
      <c r="BM464" s="23" t="s">
        <v>864</v>
      </c>
      <c r="BN464" s="23" t="s">
        <v>1252</v>
      </c>
      <c r="BO464" s="23" t="s">
        <v>532</v>
      </c>
      <c r="BP464" s="23" t="s">
        <v>533</v>
      </c>
      <c r="BQ464" s="23" t="s">
        <v>536</v>
      </c>
      <c r="BR464" s="23"/>
      <c r="BS464" s="57"/>
      <c r="BT464" s="135" t="s">
        <v>23</v>
      </c>
      <c r="BU464" s="58">
        <v>0.84640000000000004</v>
      </c>
      <c r="BV464" s="57">
        <v>0</v>
      </c>
      <c r="BW464" s="57">
        <v>0</v>
      </c>
      <c r="BX464" s="57">
        <v>0</v>
      </c>
      <c r="BY464" s="57">
        <v>0</v>
      </c>
      <c r="BZ464" s="57">
        <v>0</v>
      </c>
      <c r="CA464" s="57">
        <v>0</v>
      </c>
      <c r="CB464" s="67">
        <v>0</v>
      </c>
      <c r="CC464" s="134"/>
      <c r="CD464" s="134"/>
      <c r="CE464" s="57"/>
      <c r="CF464" s="57"/>
      <c r="CG464" s="57"/>
      <c r="CH464" s="57"/>
      <c r="CI464" s="57"/>
      <c r="CJ464" s="57"/>
      <c r="CK464" s="67"/>
      <c r="CL464" s="23"/>
      <c r="CM464" s="23"/>
      <c r="CN464" s="23"/>
      <c r="CO464" s="23"/>
      <c r="CP464" s="23"/>
      <c r="CQ464" s="23"/>
      <c r="CR464" s="57"/>
      <c r="CS464" s="134"/>
      <c r="CT464" s="58"/>
      <c r="CU464" s="57"/>
      <c r="CV464" s="57"/>
      <c r="CW464" s="57"/>
      <c r="CX464" s="57"/>
      <c r="CY464" s="57"/>
      <c r="CZ464" s="57"/>
      <c r="DA464" s="67"/>
      <c r="DB464" s="23"/>
      <c r="DC464" s="23"/>
      <c r="DD464" s="57"/>
      <c r="DE464" s="57"/>
      <c r="DF464" s="57"/>
      <c r="DG464" s="57"/>
      <c r="DH464" s="57"/>
      <c r="DI464" s="57"/>
      <c r="DJ464" s="67"/>
      <c r="DK464" s="23" t="s">
        <v>849</v>
      </c>
      <c r="DL464" s="55">
        <v>0</v>
      </c>
      <c r="DM464" s="55">
        <v>0</v>
      </c>
      <c r="DN464" s="55">
        <v>0</v>
      </c>
      <c r="DO464" s="59">
        <v>0</v>
      </c>
      <c r="DP464" s="23" t="s">
        <v>849</v>
      </c>
      <c r="DQ464" s="57"/>
      <c r="DR464" s="57"/>
      <c r="DS464" s="57"/>
      <c r="DT464" s="23" t="s">
        <v>854</v>
      </c>
      <c r="DU464" s="57"/>
      <c r="DV464" s="23" t="s">
        <v>849</v>
      </c>
      <c r="DW464" s="23" t="s">
        <v>854</v>
      </c>
      <c r="DX464" s="57"/>
      <c r="DY464" s="23" t="s">
        <v>849</v>
      </c>
      <c r="DZ464" s="23" t="s">
        <v>854</v>
      </c>
      <c r="EA464" s="56"/>
      <c r="EB464" s="57"/>
      <c r="EC464" s="57"/>
      <c r="ED464" s="23"/>
      <c r="EE464" s="57"/>
      <c r="EF464" s="57"/>
      <c r="EG464" s="57"/>
      <c r="EH464" s="23">
        <v>1205</v>
      </c>
      <c r="EI464" s="23" t="s">
        <v>535</v>
      </c>
      <c r="EJ464" s="23"/>
      <c r="EK464" s="23" t="s">
        <v>631</v>
      </c>
    </row>
    <row r="465" spans="2:141" s="127" customFormat="1">
      <c r="B465" s="132" t="s">
        <v>1897</v>
      </c>
      <c r="C465" s="23" t="s">
        <v>1898</v>
      </c>
      <c r="D465" s="23" t="s">
        <v>193</v>
      </c>
      <c r="E465" s="23" t="s">
        <v>846</v>
      </c>
      <c r="F465" s="23" t="s">
        <v>847</v>
      </c>
      <c r="G465" s="23"/>
      <c r="H465" s="23" t="s">
        <v>848</v>
      </c>
      <c r="I465" s="58">
        <v>0</v>
      </c>
      <c r="J465" s="58">
        <v>0</v>
      </c>
      <c r="K465" s="58">
        <v>1</v>
      </c>
      <c r="L465" s="58">
        <v>0</v>
      </c>
      <c r="M465" s="176"/>
      <c r="N465" s="23" t="s">
        <v>849</v>
      </c>
      <c r="O465" s="23" t="s">
        <v>850</v>
      </c>
      <c r="P465" s="23" t="s">
        <v>851</v>
      </c>
      <c r="Q465" s="56" t="s">
        <v>848</v>
      </c>
      <c r="R465" s="133" t="s">
        <v>848</v>
      </c>
      <c r="S465" s="133" t="s">
        <v>848</v>
      </c>
      <c r="T465" s="133" t="s">
        <v>848</v>
      </c>
      <c r="U465" s="133" t="s">
        <v>848</v>
      </c>
      <c r="V465" s="133" t="s">
        <v>848</v>
      </c>
      <c r="W465" s="55">
        <v>0</v>
      </c>
      <c r="X465" s="55">
        <v>0.34853173938461546</v>
      </c>
      <c r="Y465" s="55">
        <v>0.36362097428157247</v>
      </c>
      <c r="Z465" s="55">
        <v>0.39261597467180365</v>
      </c>
      <c r="AA465" s="55">
        <v>0.42249857711479699</v>
      </c>
      <c r="AB465" s="55">
        <v>0.4503101081013452</v>
      </c>
      <c r="AC465" s="55">
        <v>0.47960097584249711</v>
      </c>
      <c r="AD465" s="59">
        <f t="shared" si="42"/>
        <v>2.4571783493966306</v>
      </c>
      <c r="AE465" s="55">
        <v>0</v>
      </c>
      <c r="AF465" s="55"/>
      <c r="AG465" s="55"/>
      <c r="AH465" s="55"/>
      <c r="AI465" s="59">
        <f t="shared" si="43"/>
        <v>2.4571783493966306</v>
      </c>
      <c r="AJ465" s="55">
        <v>0</v>
      </c>
      <c r="AK465" s="55">
        <v>0</v>
      </c>
      <c r="AL465" s="55">
        <v>0.38208871983195553</v>
      </c>
      <c r="AM465" s="55">
        <v>0.40660337640657285</v>
      </c>
      <c r="AN465" s="55">
        <v>0.44780629300354163</v>
      </c>
      <c r="AO465" s="55">
        <v>0.49152730530311878</v>
      </c>
      <c r="AP465" s="55">
        <v>0.534360399050962</v>
      </c>
      <c r="AQ465" s="55">
        <v>0.58050076938163042</v>
      </c>
      <c r="AR465" s="59">
        <f t="shared" si="44"/>
        <v>2.8428868629777808</v>
      </c>
      <c r="AS465" s="55">
        <v>0</v>
      </c>
      <c r="AT465" s="55"/>
      <c r="AU465" s="55"/>
      <c r="AV465" s="55"/>
      <c r="AW465" s="59">
        <f t="shared" si="45"/>
        <v>2.8428868629777808</v>
      </c>
      <c r="AX465" s="55"/>
      <c r="AY465" s="55"/>
      <c r="AZ465" s="55"/>
      <c r="BA465" s="55"/>
      <c r="BB465" s="55"/>
      <c r="BC465" s="55"/>
      <c r="BD465" s="55"/>
      <c r="BE465" s="55"/>
      <c r="BF465" s="59">
        <f t="shared" si="46"/>
        <v>0</v>
      </c>
      <c r="BG465" s="55"/>
      <c r="BH465" s="55"/>
      <c r="BI465" s="55"/>
      <c r="BJ465" s="55"/>
      <c r="BK465" s="59">
        <f t="shared" si="47"/>
        <v>0</v>
      </c>
      <c r="BL465" s="55"/>
      <c r="BM465" s="23" t="s">
        <v>852</v>
      </c>
      <c r="BN465" s="23" t="s">
        <v>1301</v>
      </c>
      <c r="BO465" s="23" t="s">
        <v>853</v>
      </c>
      <c r="BP465" s="23" t="s">
        <v>853</v>
      </c>
      <c r="BQ465" s="23" t="s">
        <v>311</v>
      </c>
      <c r="BR465" s="23"/>
      <c r="BS465" s="57"/>
      <c r="BT465" s="135" t="s">
        <v>23</v>
      </c>
      <c r="BU465" s="58">
        <v>1</v>
      </c>
      <c r="BV465" s="57">
        <v>0</v>
      </c>
      <c r="BW465" s="57">
        <v>0</v>
      </c>
      <c r="BX465" s="57">
        <v>0</v>
      </c>
      <c r="BY465" s="57">
        <v>0</v>
      </c>
      <c r="BZ465" s="57">
        <v>0</v>
      </c>
      <c r="CA465" s="57">
        <v>0</v>
      </c>
      <c r="CB465" s="67">
        <v>0</v>
      </c>
      <c r="CC465" s="134"/>
      <c r="CD465" s="134"/>
      <c r="CE465" s="57"/>
      <c r="CF465" s="57"/>
      <c r="CG465" s="57"/>
      <c r="CH465" s="57"/>
      <c r="CI465" s="57"/>
      <c r="CJ465" s="57"/>
      <c r="CK465" s="67"/>
      <c r="CL465" s="23"/>
      <c r="CM465" s="23"/>
      <c r="CN465" s="23"/>
      <c r="CO465" s="23"/>
      <c r="CP465" s="23"/>
      <c r="CQ465" s="23"/>
      <c r="CR465" s="57"/>
      <c r="CS465" s="134"/>
      <c r="CT465" s="58"/>
      <c r="CU465" s="57"/>
      <c r="CV465" s="57"/>
      <c r="CW465" s="57"/>
      <c r="CX465" s="57"/>
      <c r="CY465" s="57"/>
      <c r="CZ465" s="57"/>
      <c r="DA465" s="67"/>
      <c r="DB465" s="23"/>
      <c r="DC465" s="23"/>
      <c r="DD465" s="57"/>
      <c r="DE465" s="57"/>
      <c r="DF465" s="57"/>
      <c r="DG465" s="57"/>
      <c r="DH465" s="57"/>
      <c r="DI465" s="57"/>
      <c r="DJ465" s="67"/>
      <c r="DK465" s="23" t="s">
        <v>849</v>
      </c>
      <c r="DL465" s="55">
        <v>0</v>
      </c>
      <c r="DM465" s="55">
        <v>0</v>
      </c>
      <c r="DN465" s="55">
        <v>0</v>
      </c>
      <c r="DO465" s="59">
        <v>0</v>
      </c>
      <c r="DP465" s="23" t="s">
        <v>849</v>
      </c>
      <c r="DQ465" s="57"/>
      <c r="DR465" s="57"/>
      <c r="DS465" s="57"/>
      <c r="DT465" s="23" t="s">
        <v>854</v>
      </c>
      <c r="DU465" s="57"/>
      <c r="DV465" s="23" t="s">
        <v>849</v>
      </c>
      <c r="DW465" s="23" t="s">
        <v>854</v>
      </c>
      <c r="DX465" s="57"/>
      <c r="DY465" s="23" t="s">
        <v>849</v>
      </c>
      <c r="DZ465" s="23" t="s">
        <v>854</v>
      </c>
      <c r="EA465" s="56"/>
      <c r="EB465" s="57"/>
      <c r="EC465" s="57"/>
      <c r="ED465" s="23"/>
      <c r="EE465" s="57"/>
      <c r="EF465" s="57"/>
      <c r="EG465" s="57"/>
      <c r="EH465" s="23">
        <v>903</v>
      </c>
      <c r="EI465" s="23"/>
      <c r="EJ465" s="23" t="s">
        <v>891</v>
      </c>
      <c r="EK465" s="23"/>
    </row>
    <row r="466" spans="2:141" s="127" customFormat="1">
      <c r="B466" s="132" t="s">
        <v>1899</v>
      </c>
      <c r="C466" s="23" t="s">
        <v>1900</v>
      </c>
      <c r="D466" s="23" t="s">
        <v>159</v>
      </c>
      <c r="E466" s="23" t="s">
        <v>846</v>
      </c>
      <c r="F466" s="23" t="s">
        <v>847</v>
      </c>
      <c r="G466" s="23"/>
      <c r="H466" s="23" t="s">
        <v>848</v>
      </c>
      <c r="I466" s="58">
        <v>0</v>
      </c>
      <c r="J466" s="58">
        <v>0</v>
      </c>
      <c r="K466" s="58">
        <v>1</v>
      </c>
      <c r="L466" s="58">
        <v>0</v>
      </c>
      <c r="M466" s="176"/>
      <c r="N466" s="23" t="s">
        <v>849</v>
      </c>
      <c r="O466" s="23" t="s">
        <v>850</v>
      </c>
      <c r="P466" s="23" t="s">
        <v>851</v>
      </c>
      <c r="Q466" s="56" t="s">
        <v>848</v>
      </c>
      <c r="R466" s="133" t="s">
        <v>848</v>
      </c>
      <c r="S466" s="133" t="s">
        <v>848</v>
      </c>
      <c r="T466" s="133" t="s">
        <v>848</v>
      </c>
      <c r="U466" s="133" t="s">
        <v>848</v>
      </c>
      <c r="V466" s="133" t="s">
        <v>848</v>
      </c>
      <c r="W466" s="55">
        <v>0</v>
      </c>
      <c r="X466" s="55">
        <v>0</v>
      </c>
      <c r="Y466" s="55">
        <v>0</v>
      </c>
      <c r="Z466" s="55">
        <v>0</v>
      </c>
      <c r="AA466" s="55">
        <v>0</v>
      </c>
      <c r="AB466" s="55">
        <v>0.59338570524614354</v>
      </c>
      <c r="AC466" s="55">
        <v>1.3054485515906593</v>
      </c>
      <c r="AD466" s="59">
        <f t="shared" si="42"/>
        <v>1.8988342568368028</v>
      </c>
      <c r="AE466" s="55">
        <v>0</v>
      </c>
      <c r="AF466" s="55"/>
      <c r="AG466" s="55"/>
      <c r="AH466" s="55"/>
      <c r="AI466" s="59">
        <f t="shared" si="43"/>
        <v>1.8988342568368028</v>
      </c>
      <c r="AJ466" s="55">
        <v>0</v>
      </c>
      <c r="AK466" s="55">
        <v>0</v>
      </c>
      <c r="AL466" s="55">
        <v>0</v>
      </c>
      <c r="AM466" s="55">
        <v>0</v>
      </c>
      <c r="AN466" s="55">
        <v>0</v>
      </c>
      <c r="AO466" s="55">
        <v>0</v>
      </c>
      <c r="AP466" s="55">
        <v>0.70414102757627739</v>
      </c>
      <c r="AQ466" s="55">
        <v>1.5800924659406488</v>
      </c>
      <c r="AR466" s="59">
        <f t="shared" si="44"/>
        <v>2.2842334935169264</v>
      </c>
      <c r="AS466" s="55">
        <v>0</v>
      </c>
      <c r="AT466" s="55"/>
      <c r="AU466" s="55"/>
      <c r="AV466" s="55"/>
      <c r="AW466" s="59">
        <f t="shared" si="45"/>
        <v>2.2842334935169264</v>
      </c>
      <c r="AX466" s="55"/>
      <c r="AY466" s="55"/>
      <c r="AZ466" s="55"/>
      <c r="BA466" s="55"/>
      <c r="BB466" s="55"/>
      <c r="BC466" s="55"/>
      <c r="BD466" s="55"/>
      <c r="BE466" s="55"/>
      <c r="BF466" s="59">
        <f t="shared" si="46"/>
        <v>0</v>
      </c>
      <c r="BG466" s="55"/>
      <c r="BH466" s="55"/>
      <c r="BI466" s="55"/>
      <c r="BJ466" s="55"/>
      <c r="BK466" s="59">
        <f t="shared" si="47"/>
        <v>0</v>
      </c>
      <c r="BL466" s="55"/>
      <c r="BM466" s="23" t="s">
        <v>852</v>
      </c>
      <c r="BN466" s="23" t="s">
        <v>184</v>
      </c>
      <c r="BO466" s="23" t="s">
        <v>853</v>
      </c>
      <c r="BP466" s="23" t="s">
        <v>853</v>
      </c>
      <c r="BQ466" s="23" t="s">
        <v>853</v>
      </c>
      <c r="BR466" s="23"/>
      <c r="BS466" s="57"/>
      <c r="BT466" s="135" t="s">
        <v>23</v>
      </c>
      <c r="BU466" s="58">
        <v>1</v>
      </c>
      <c r="BV466" s="57">
        <v>0</v>
      </c>
      <c r="BW466" s="57">
        <v>0</v>
      </c>
      <c r="BX466" s="57">
        <v>0</v>
      </c>
      <c r="BY466" s="57">
        <v>0</v>
      </c>
      <c r="BZ466" s="57">
        <v>0</v>
      </c>
      <c r="CA466" s="57">
        <v>0</v>
      </c>
      <c r="CB466" s="67">
        <v>0</v>
      </c>
      <c r="CC466" s="134"/>
      <c r="CD466" s="134"/>
      <c r="CE466" s="57"/>
      <c r="CF466" s="57"/>
      <c r="CG466" s="57"/>
      <c r="CH466" s="57"/>
      <c r="CI466" s="57"/>
      <c r="CJ466" s="57"/>
      <c r="CK466" s="67"/>
      <c r="CL466" s="23"/>
      <c r="CM466" s="23"/>
      <c r="CN466" s="23"/>
      <c r="CO466" s="23"/>
      <c r="CP466" s="23"/>
      <c r="CQ466" s="23"/>
      <c r="CR466" s="57"/>
      <c r="CS466" s="134"/>
      <c r="CT466" s="58"/>
      <c r="CU466" s="57"/>
      <c r="CV466" s="57"/>
      <c r="CW466" s="57"/>
      <c r="CX466" s="57"/>
      <c r="CY466" s="57"/>
      <c r="CZ466" s="57"/>
      <c r="DA466" s="67"/>
      <c r="DB466" s="23"/>
      <c r="DC466" s="23"/>
      <c r="DD466" s="57"/>
      <c r="DE466" s="57"/>
      <c r="DF466" s="57"/>
      <c r="DG466" s="57"/>
      <c r="DH466" s="57"/>
      <c r="DI466" s="57"/>
      <c r="DJ466" s="67"/>
      <c r="DK466" s="23" t="s">
        <v>849</v>
      </c>
      <c r="DL466" s="55">
        <v>0</v>
      </c>
      <c r="DM466" s="55">
        <v>0</v>
      </c>
      <c r="DN466" s="55">
        <v>0</v>
      </c>
      <c r="DO466" s="59">
        <v>0</v>
      </c>
      <c r="DP466" s="23" t="s">
        <v>849</v>
      </c>
      <c r="DQ466" s="57"/>
      <c r="DR466" s="57"/>
      <c r="DS466" s="57"/>
      <c r="DT466" s="23" t="s">
        <v>854</v>
      </c>
      <c r="DU466" s="57"/>
      <c r="DV466" s="23" t="s">
        <v>858</v>
      </c>
      <c r="DW466" s="23" t="s">
        <v>854</v>
      </c>
      <c r="DX466" s="57"/>
      <c r="DY466" s="23" t="s">
        <v>849</v>
      </c>
      <c r="DZ466" s="23" t="s">
        <v>854</v>
      </c>
      <c r="EA466" s="56"/>
      <c r="EB466" s="57"/>
      <c r="EC466" s="57"/>
      <c r="ED466" s="23"/>
      <c r="EE466" s="57"/>
      <c r="EF466" s="57"/>
      <c r="EG466" s="57"/>
      <c r="EH466" s="23">
        <v>957</v>
      </c>
      <c r="EI466" s="23"/>
      <c r="EJ466" s="23" t="s">
        <v>921</v>
      </c>
      <c r="EK466" s="23"/>
    </row>
    <row r="467" spans="2:141" s="127" customFormat="1">
      <c r="B467" s="132" t="s">
        <v>1901</v>
      </c>
      <c r="C467" s="23" t="s">
        <v>1900</v>
      </c>
      <c r="D467" s="23" t="s">
        <v>159</v>
      </c>
      <c r="E467" s="23" t="s">
        <v>846</v>
      </c>
      <c r="F467" s="23" t="s">
        <v>847</v>
      </c>
      <c r="G467" s="23"/>
      <c r="H467" s="23" t="s">
        <v>848</v>
      </c>
      <c r="I467" s="58">
        <v>0</v>
      </c>
      <c r="J467" s="58">
        <v>0</v>
      </c>
      <c r="K467" s="58">
        <v>1</v>
      </c>
      <c r="L467" s="58">
        <v>0</v>
      </c>
      <c r="M467" s="176"/>
      <c r="N467" s="23" t="s">
        <v>849</v>
      </c>
      <c r="O467" s="23" t="s">
        <v>850</v>
      </c>
      <c r="P467" s="23" t="s">
        <v>851</v>
      </c>
      <c r="Q467" s="56" t="s">
        <v>848</v>
      </c>
      <c r="R467" s="133" t="s">
        <v>848</v>
      </c>
      <c r="S467" s="133" t="s">
        <v>848</v>
      </c>
      <c r="T467" s="133" t="s">
        <v>848</v>
      </c>
      <c r="U467" s="133" t="s">
        <v>848</v>
      </c>
      <c r="V467" s="133" t="s">
        <v>848</v>
      </c>
      <c r="W467" s="55">
        <v>0</v>
      </c>
      <c r="X467" s="55">
        <v>0</v>
      </c>
      <c r="Y467" s="55">
        <v>0</v>
      </c>
      <c r="Z467" s="55">
        <v>0</v>
      </c>
      <c r="AA467" s="55">
        <v>-0.588638619619409</v>
      </c>
      <c r="AB467" s="55">
        <v>-1.3101956372173937</v>
      </c>
      <c r="AC467" s="55">
        <v>0</v>
      </c>
      <c r="AD467" s="59">
        <f t="shared" si="42"/>
        <v>-1.8988342568368028</v>
      </c>
      <c r="AE467" s="55">
        <v>0</v>
      </c>
      <c r="AF467" s="55"/>
      <c r="AG467" s="55"/>
      <c r="AH467" s="55"/>
      <c r="AI467" s="59">
        <f t="shared" si="43"/>
        <v>-1.8988342568368028</v>
      </c>
      <c r="AJ467" s="55">
        <v>0</v>
      </c>
      <c r="AK467" s="55">
        <v>0</v>
      </c>
      <c r="AL467" s="55">
        <v>0</v>
      </c>
      <c r="AM467" s="55">
        <v>0</v>
      </c>
      <c r="AN467" s="55">
        <v>0</v>
      </c>
      <c r="AO467" s="55">
        <v>-0.68481166605269139</v>
      </c>
      <c r="AP467" s="55">
        <v>-1.5547433889286584</v>
      </c>
      <c r="AQ467" s="55">
        <v>0</v>
      </c>
      <c r="AR467" s="59">
        <f t="shared" si="44"/>
        <v>-2.2395550549813499</v>
      </c>
      <c r="AS467" s="55">
        <v>0</v>
      </c>
      <c r="AT467" s="55"/>
      <c r="AU467" s="55"/>
      <c r="AV467" s="55"/>
      <c r="AW467" s="59">
        <f t="shared" si="45"/>
        <v>-2.2395550549813499</v>
      </c>
      <c r="AX467" s="55"/>
      <c r="AY467" s="55"/>
      <c r="AZ467" s="55"/>
      <c r="BA467" s="55"/>
      <c r="BB467" s="55"/>
      <c r="BC467" s="55"/>
      <c r="BD467" s="55"/>
      <c r="BE467" s="55"/>
      <c r="BF467" s="59">
        <f t="shared" si="46"/>
        <v>0</v>
      </c>
      <c r="BG467" s="55"/>
      <c r="BH467" s="55"/>
      <c r="BI467" s="55"/>
      <c r="BJ467" s="55"/>
      <c r="BK467" s="59">
        <f t="shared" si="47"/>
        <v>0</v>
      </c>
      <c r="BL467" s="55"/>
      <c r="BM467" s="23" t="s">
        <v>852</v>
      </c>
      <c r="BN467" s="23" t="s">
        <v>184</v>
      </c>
      <c r="BO467" s="23" t="s">
        <v>853</v>
      </c>
      <c r="BP467" s="23" t="s">
        <v>853</v>
      </c>
      <c r="BQ467" s="23" t="s">
        <v>853</v>
      </c>
      <c r="BR467" s="23"/>
      <c r="BS467" s="57"/>
      <c r="BT467" s="135" t="s">
        <v>23</v>
      </c>
      <c r="BU467" s="58">
        <v>1</v>
      </c>
      <c r="BV467" s="57">
        <v>0</v>
      </c>
      <c r="BW467" s="57">
        <v>0</v>
      </c>
      <c r="BX467" s="57">
        <v>0</v>
      </c>
      <c r="BY467" s="57">
        <v>0</v>
      </c>
      <c r="BZ467" s="57">
        <v>0</v>
      </c>
      <c r="CA467" s="57">
        <v>0</v>
      </c>
      <c r="CB467" s="67">
        <v>0</v>
      </c>
      <c r="CC467" s="134"/>
      <c r="CD467" s="134"/>
      <c r="CE467" s="57"/>
      <c r="CF467" s="57"/>
      <c r="CG467" s="57"/>
      <c r="CH467" s="57"/>
      <c r="CI467" s="57"/>
      <c r="CJ467" s="57"/>
      <c r="CK467" s="67"/>
      <c r="CL467" s="23"/>
      <c r="CM467" s="23"/>
      <c r="CN467" s="23"/>
      <c r="CO467" s="23"/>
      <c r="CP467" s="23"/>
      <c r="CQ467" s="23"/>
      <c r="CR467" s="57"/>
      <c r="CS467" s="134"/>
      <c r="CT467" s="58"/>
      <c r="CU467" s="57"/>
      <c r="CV467" s="57"/>
      <c r="CW467" s="57"/>
      <c r="CX467" s="57"/>
      <c r="CY467" s="57"/>
      <c r="CZ467" s="57"/>
      <c r="DA467" s="67"/>
      <c r="DB467" s="23"/>
      <c r="DC467" s="23"/>
      <c r="DD467" s="57"/>
      <c r="DE467" s="57"/>
      <c r="DF467" s="57"/>
      <c r="DG467" s="57"/>
      <c r="DH467" s="57"/>
      <c r="DI467" s="57"/>
      <c r="DJ467" s="67"/>
      <c r="DK467" s="23" t="s">
        <v>849</v>
      </c>
      <c r="DL467" s="55">
        <v>0</v>
      </c>
      <c r="DM467" s="55">
        <v>0</v>
      </c>
      <c r="DN467" s="55">
        <v>0</v>
      </c>
      <c r="DO467" s="59">
        <v>0</v>
      </c>
      <c r="DP467" s="23" t="s">
        <v>849</v>
      </c>
      <c r="DQ467" s="57"/>
      <c r="DR467" s="57"/>
      <c r="DS467" s="57"/>
      <c r="DT467" s="23" t="s">
        <v>854</v>
      </c>
      <c r="DU467" s="57"/>
      <c r="DV467" s="23" t="s">
        <v>858</v>
      </c>
      <c r="DW467" s="23" t="s">
        <v>854</v>
      </c>
      <c r="DX467" s="57"/>
      <c r="DY467" s="23" t="s">
        <v>849</v>
      </c>
      <c r="DZ467" s="23" t="s">
        <v>854</v>
      </c>
      <c r="EA467" s="56"/>
      <c r="EB467" s="57"/>
      <c r="EC467" s="57"/>
      <c r="ED467" s="23"/>
      <c r="EE467" s="57"/>
      <c r="EF467" s="57"/>
      <c r="EG467" s="57"/>
      <c r="EH467" s="23">
        <v>957</v>
      </c>
      <c r="EI467" s="23"/>
      <c r="EJ467" s="23" t="s">
        <v>921</v>
      </c>
      <c r="EK467" s="23"/>
    </row>
    <row r="468" spans="2:141" s="127" customFormat="1" ht="29.1">
      <c r="B468" s="132" t="s">
        <v>1902</v>
      </c>
      <c r="C468" s="23" t="s">
        <v>1903</v>
      </c>
      <c r="D468" s="23" t="s">
        <v>155</v>
      </c>
      <c r="E468" s="23" t="s">
        <v>846</v>
      </c>
      <c r="F468" s="23" t="s">
        <v>847</v>
      </c>
      <c r="G468" s="23"/>
      <c r="H468" s="23" t="s">
        <v>848</v>
      </c>
      <c r="I468" s="58">
        <v>0</v>
      </c>
      <c r="J468" s="58">
        <v>0</v>
      </c>
      <c r="K468" s="58">
        <v>1</v>
      </c>
      <c r="L468" s="58">
        <v>0</v>
      </c>
      <c r="M468" s="176"/>
      <c r="N468" s="23" t="s">
        <v>849</v>
      </c>
      <c r="O468" s="23" t="s">
        <v>850</v>
      </c>
      <c r="P468" s="23" t="s">
        <v>851</v>
      </c>
      <c r="Q468" s="56" t="s">
        <v>848</v>
      </c>
      <c r="R468" s="133" t="s">
        <v>848</v>
      </c>
      <c r="S468" s="133" t="s">
        <v>848</v>
      </c>
      <c r="T468" s="133" t="s">
        <v>848</v>
      </c>
      <c r="U468" s="133" t="s">
        <v>848</v>
      </c>
      <c r="V468" s="133" t="s">
        <v>848</v>
      </c>
      <c r="W468" s="55">
        <v>0</v>
      </c>
      <c r="X468" s="55">
        <v>0.62735713089230782</v>
      </c>
      <c r="Y468" s="55">
        <v>0.65451775370683052</v>
      </c>
      <c r="Z468" s="55">
        <v>0.70670875440924663</v>
      </c>
      <c r="AA468" s="55">
        <v>0.76049743880663456</v>
      </c>
      <c r="AB468" s="55">
        <v>0.81055819458242151</v>
      </c>
      <c r="AC468" s="55">
        <v>0.86328175651649486</v>
      </c>
      <c r="AD468" s="59">
        <f t="shared" si="42"/>
        <v>4.4229210289139358</v>
      </c>
      <c r="AE468" s="55">
        <v>0</v>
      </c>
      <c r="AF468" s="55"/>
      <c r="AG468" s="55"/>
      <c r="AH468" s="55"/>
      <c r="AI468" s="59">
        <f t="shared" si="43"/>
        <v>4.4229210289139358</v>
      </c>
      <c r="AJ468" s="55">
        <v>0</v>
      </c>
      <c r="AK468" s="55">
        <v>0</v>
      </c>
      <c r="AL468" s="55">
        <v>0.68775969569751993</v>
      </c>
      <c r="AM468" s="55">
        <v>0.73188607753183121</v>
      </c>
      <c r="AN468" s="55">
        <v>0.80605132740637508</v>
      </c>
      <c r="AO468" s="55">
        <v>0.88474914954561379</v>
      </c>
      <c r="AP468" s="55">
        <v>0.96184871829173169</v>
      </c>
      <c r="AQ468" s="55">
        <v>1.0449013848869348</v>
      </c>
      <c r="AR468" s="59">
        <f t="shared" si="44"/>
        <v>5.1171963533600069</v>
      </c>
      <c r="AS468" s="55">
        <v>0</v>
      </c>
      <c r="AT468" s="55"/>
      <c r="AU468" s="55"/>
      <c r="AV468" s="55"/>
      <c r="AW468" s="59">
        <f t="shared" si="45"/>
        <v>5.1171963533600069</v>
      </c>
      <c r="AX468" s="55"/>
      <c r="AY468" s="55"/>
      <c r="AZ468" s="55"/>
      <c r="BA468" s="55"/>
      <c r="BB468" s="55"/>
      <c r="BC468" s="55"/>
      <c r="BD468" s="55"/>
      <c r="BE468" s="55"/>
      <c r="BF468" s="59">
        <f t="shared" si="46"/>
        <v>0</v>
      </c>
      <c r="BG468" s="55"/>
      <c r="BH468" s="55"/>
      <c r="BI468" s="55"/>
      <c r="BJ468" s="55"/>
      <c r="BK468" s="59">
        <f t="shared" si="47"/>
        <v>0</v>
      </c>
      <c r="BL468" s="55"/>
      <c r="BM468" s="23" t="s">
        <v>852</v>
      </c>
      <c r="BN468" s="23" t="s">
        <v>214</v>
      </c>
      <c r="BO468" s="23" t="s">
        <v>853</v>
      </c>
      <c r="BP468" s="23" t="s">
        <v>853</v>
      </c>
      <c r="BQ468" s="23" t="s">
        <v>311</v>
      </c>
      <c r="BR468" s="23"/>
      <c r="BS468" s="57"/>
      <c r="BT468" s="135" t="s">
        <v>212</v>
      </c>
      <c r="BU468" s="58">
        <v>1</v>
      </c>
      <c r="BV468" s="57">
        <v>0</v>
      </c>
      <c r="BW468" s="57">
        <v>0</v>
      </c>
      <c r="BX468" s="57">
        <v>0</v>
      </c>
      <c r="BY468" s="57">
        <v>0</v>
      </c>
      <c r="BZ468" s="57">
        <v>0</v>
      </c>
      <c r="CA468" s="57">
        <v>0</v>
      </c>
      <c r="CB468" s="67">
        <v>0</v>
      </c>
      <c r="CC468" s="134"/>
      <c r="CD468" s="134"/>
      <c r="CE468" s="57"/>
      <c r="CF468" s="57"/>
      <c r="CG468" s="57"/>
      <c r="CH468" s="57"/>
      <c r="CI468" s="57"/>
      <c r="CJ468" s="57"/>
      <c r="CK468" s="67"/>
      <c r="CL468" s="23"/>
      <c r="CM468" s="23"/>
      <c r="CN468" s="23"/>
      <c r="CO468" s="23"/>
      <c r="CP468" s="23"/>
      <c r="CQ468" s="23"/>
      <c r="CR468" s="57"/>
      <c r="CS468" s="134"/>
      <c r="CT468" s="58"/>
      <c r="CU468" s="57"/>
      <c r="CV468" s="57"/>
      <c r="CW468" s="57"/>
      <c r="CX468" s="57"/>
      <c r="CY468" s="57"/>
      <c r="CZ468" s="57"/>
      <c r="DA468" s="67"/>
      <c r="DB468" s="23"/>
      <c r="DC468" s="23"/>
      <c r="DD468" s="57"/>
      <c r="DE468" s="57"/>
      <c r="DF468" s="57"/>
      <c r="DG468" s="57"/>
      <c r="DH468" s="57"/>
      <c r="DI468" s="57"/>
      <c r="DJ468" s="67"/>
      <c r="DK468" s="23" t="s">
        <v>849</v>
      </c>
      <c r="DL468" s="55">
        <v>0</v>
      </c>
      <c r="DM468" s="55">
        <v>0</v>
      </c>
      <c r="DN468" s="55">
        <v>0</v>
      </c>
      <c r="DO468" s="59">
        <v>0</v>
      </c>
      <c r="DP468" s="23" t="s">
        <v>849</v>
      </c>
      <c r="DQ468" s="57"/>
      <c r="DR468" s="57"/>
      <c r="DS468" s="57"/>
      <c r="DT468" s="23" t="s">
        <v>854</v>
      </c>
      <c r="DU468" s="57"/>
      <c r="DV468" s="23" t="s">
        <v>849</v>
      </c>
      <c r="DW468" s="23" t="s">
        <v>854</v>
      </c>
      <c r="DX468" s="57"/>
      <c r="DY468" s="23" t="s">
        <v>858</v>
      </c>
      <c r="DZ468" s="23" t="s">
        <v>854</v>
      </c>
      <c r="EA468" s="56"/>
      <c r="EB468" s="57"/>
      <c r="EC468" s="57"/>
      <c r="ED468" s="23"/>
      <c r="EE468" s="57"/>
      <c r="EF468" s="57"/>
      <c r="EG468" s="57"/>
      <c r="EH468" s="23">
        <v>3281</v>
      </c>
      <c r="EI468" s="23"/>
      <c r="EJ468" s="23" t="s">
        <v>868</v>
      </c>
      <c r="EK468" s="23"/>
    </row>
    <row r="469" spans="2:141" s="127" customFormat="1">
      <c r="B469" s="132" t="s">
        <v>1904</v>
      </c>
      <c r="C469" s="23" t="s">
        <v>1905</v>
      </c>
      <c r="D469" s="23" t="s">
        <v>159</v>
      </c>
      <c r="E469" s="23" t="s">
        <v>846</v>
      </c>
      <c r="F469" s="23" t="s">
        <v>847</v>
      </c>
      <c r="G469" s="23"/>
      <c r="H469" s="23" t="s">
        <v>848</v>
      </c>
      <c r="I469" s="58">
        <v>0.5</v>
      </c>
      <c r="J469" s="58">
        <v>0.5</v>
      </c>
      <c r="K469" s="58">
        <v>0</v>
      </c>
      <c r="L469" s="58">
        <v>0</v>
      </c>
      <c r="M469" s="176"/>
      <c r="N469" s="23" t="s">
        <v>849</v>
      </c>
      <c r="O469" s="23" t="s">
        <v>850</v>
      </c>
      <c r="P469" s="23" t="s">
        <v>851</v>
      </c>
      <c r="Q469" s="56" t="s">
        <v>848</v>
      </c>
      <c r="R469" s="133" t="s">
        <v>848</v>
      </c>
      <c r="S469" s="133" t="s">
        <v>848</v>
      </c>
      <c r="T469" s="133" t="s">
        <v>848</v>
      </c>
      <c r="U469" s="133" t="s">
        <v>848</v>
      </c>
      <c r="V469" s="133" t="s">
        <v>848</v>
      </c>
      <c r="W469" s="55">
        <v>0</v>
      </c>
      <c r="X469" s="55">
        <v>3.766761211409495</v>
      </c>
      <c r="Y469" s="55">
        <v>3.7910223341849951</v>
      </c>
      <c r="Z469" s="55">
        <v>3.8280057530500864</v>
      </c>
      <c r="AA469" s="55">
        <v>4.1193611268692694</v>
      </c>
      <c r="AB469" s="55">
        <v>4.3905235539881158</v>
      </c>
      <c r="AC469" s="55">
        <v>4.676109514464347</v>
      </c>
      <c r="AD469" s="59">
        <f t="shared" si="42"/>
        <v>24.571783493966311</v>
      </c>
      <c r="AE469" s="55">
        <v>0</v>
      </c>
      <c r="AF469" s="55"/>
      <c r="AG469" s="55"/>
      <c r="AH469" s="55"/>
      <c r="AI469" s="59">
        <f t="shared" si="43"/>
        <v>24.571783493966311</v>
      </c>
      <c r="AJ469" s="55">
        <v>0</v>
      </c>
      <c r="AK469" s="55">
        <v>0</v>
      </c>
      <c r="AL469" s="55">
        <v>4.1294287048901381</v>
      </c>
      <c r="AM469" s="55">
        <v>4.2391462268035163</v>
      </c>
      <c r="AN469" s="55">
        <v>4.3661113567845327</v>
      </c>
      <c r="AO469" s="55">
        <v>4.7923912267054067</v>
      </c>
      <c r="AP469" s="55">
        <v>5.2100138907468798</v>
      </c>
      <c r="AQ469" s="55">
        <v>5.6598825014708982</v>
      </c>
      <c r="AR469" s="59">
        <f t="shared" si="44"/>
        <v>28.396973907401367</v>
      </c>
      <c r="AS469" s="55">
        <v>0</v>
      </c>
      <c r="AT469" s="55"/>
      <c r="AU469" s="55"/>
      <c r="AV469" s="55"/>
      <c r="AW469" s="59">
        <f t="shared" si="45"/>
        <v>28.396973907401367</v>
      </c>
      <c r="AX469" s="55"/>
      <c r="AY469" s="55"/>
      <c r="AZ469" s="55"/>
      <c r="BA469" s="55"/>
      <c r="BB469" s="55"/>
      <c r="BC469" s="55"/>
      <c r="BD469" s="55"/>
      <c r="BE469" s="55"/>
      <c r="BF469" s="59">
        <f t="shared" si="46"/>
        <v>0</v>
      </c>
      <c r="BG469" s="55"/>
      <c r="BH469" s="55"/>
      <c r="BI469" s="55"/>
      <c r="BJ469" s="55"/>
      <c r="BK469" s="59">
        <f t="shared" si="47"/>
        <v>0</v>
      </c>
      <c r="BL469" s="55"/>
      <c r="BM469" s="23" t="s">
        <v>864</v>
      </c>
      <c r="BN469" s="23" t="s">
        <v>174</v>
      </c>
      <c r="BO469" s="23" t="s">
        <v>582</v>
      </c>
      <c r="BP469" s="23" t="s">
        <v>462</v>
      </c>
      <c r="BQ469" s="23" t="s">
        <v>351</v>
      </c>
      <c r="BR469" s="23"/>
      <c r="BS469" s="57"/>
      <c r="BT469" s="135" t="s">
        <v>154</v>
      </c>
      <c r="BU469" s="58">
        <v>0.5</v>
      </c>
      <c r="BV469" s="57">
        <v>0</v>
      </c>
      <c r="BW469" s="57">
        <v>0</v>
      </c>
      <c r="BX469" s="57">
        <v>0</v>
      </c>
      <c r="BY469" s="57">
        <v>0</v>
      </c>
      <c r="BZ469" s="57">
        <v>0</v>
      </c>
      <c r="CA469" s="57">
        <v>0</v>
      </c>
      <c r="CB469" s="67">
        <v>0</v>
      </c>
      <c r="CC469" s="134"/>
      <c r="CD469" s="134"/>
      <c r="CE469" s="57"/>
      <c r="CF469" s="57"/>
      <c r="CG469" s="57"/>
      <c r="CH469" s="57"/>
      <c r="CI469" s="57"/>
      <c r="CJ469" s="57"/>
      <c r="CK469" s="67"/>
      <c r="CL469" s="23"/>
      <c r="CM469" s="23"/>
      <c r="CN469" s="23"/>
      <c r="CO469" s="23"/>
      <c r="CP469" s="23"/>
      <c r="CQ469" s="23"/>
      <c r="CR469" s="57"/>
      <c r="CS469" s="134"/>
      <c r="CT469" s="58"/>
      <c r="CU469" s="57"/>
      <c r="CV469" s="57"/>
      <c r="CW469" s="57"/>
      <c r="CX469" s="57"/>
      <c r="CY469" s="57"/>
      <c r="CZ469" s="57"/>
      <c r="DA469" s="67"/>
      <c r="DB469" s="23"/>
      <c r="DC469" s="23"/>
      <c r="DD469" s="57"/>
      <c r="DE469" s="57"/>
      <c r="DF469" s="57"/>
      <c r="DG469" s="57"/>
      <c r="DH469" s="57"/>
      <c r="DI469" s="57"/>
      <c r="DJ469" s="67"/>
      <c r="DK469" s="23" t="s">
        <v>849</v>
      </c>
      <c r="DL469" s="55">
        <v>0</v>
      </c>
      <c r="DM469" s="55">
        <v>0</v>
      </c>
      <c r="DN469" s="55">
        <v>0</v>
      </c>
      <c r="DO469" s="59">
        <v>0</v>
      </c>
      <c r="DP469" s="23" t="s">
        <v>849</v>
      </c>
      <c r="DQ469" s="57"/>
      <c r="DR469" s="57"/>
      <c r="DS469" s="57"/>
      <c r="DT469" s="23" t="s">
        <v>854</v>
      </c>
      <c r="DU469" s="57"/>
      <c r="DV469" s="23" t="s">
        <v>849</v>
      </c>
      <c r="DW469" s="23" t="s">
        <v>854</v>
      </c>
      <c r="DX469" s="57"/>
      <c r="DY469" s="23" t="s">
        <v>849</v>
      </c>
      <c r="DZ469" s="23" t="s">
        <v>854</v>
      </c>
      <c r="EA469" s="56"/>
      <c r="EB469" s="57"/>
      <c r="EC469" s="57"/>
      <c r="ED469" s="23"/>
      <c r="EE469" s="57"/>
      <c r="EF469" s="57"/>
      <c r="EG469" s="57"/>
      <c r="EH469" s="23">
        <v>2256</v>
      </c>
      <c r="EI469" s="23" t="s">
        <v>459</v>
      </c>
      <c r="EJ469" s="23" t="s">
        <v>848</v>
      </c>
      <c r="EK469" s="23" t="s">
        <v>460</v>
      </c>
    </row>
    <row r="470" spans="2:141" s="127" customFormat="1">
      <c r="B470" s="132" t="s">
        <v>1906</v>
      </c>
      <c r="C470" s="23" t="s">
        <v>1907</v>
      </c>
      <c r="D470" s="23" t="s">
        <v>155</v>
      </c>
      <c r="E470" s="23" t="s">
        <v>846</v>
      </c>
      <c r="F470" s="23" t="s">
        <v>847</v>
      </c>
      <c r="G470" s="23"/>
      <c r="H470" s="23" t="s">
        <v>848</v>
      </c>
      <c r="I470" s="58">
        <v>0</v>
      </c>
      <c r="J470" s="58">
        <v>0</v>
      </c>
      <c r="K470" s="58">
        <v>1</v>
      </c>
      <c r="L470" s="58">
        <v>0</v>
      </c>
      <c r="M470" s="176"/>
      <c r="N470" s="23" t="s">
        <v>849</v>
      </c>
      <c r="O470" s="23" t="s">
        <v>850</v>
      </c>
      <c r="P470" s="23" t="s">
        <v>851</v>
      </c>
      <c r="Q470" s="56" t="s">
        <v>848</v>
      </c>
      <c r="R470" s="133" t="s">
        <v>848</v>
      </c>
      <c r="S470" s="133" t="s">
        <v>848</v>
      </c>
      <c r="T470" s="133" t="s">
        <v>848</v>
      </c>
      <c r="U470" s="133" t="s">
        <v>848</v>
      </c>
      <c r="V470" s="133" t="s">
        <v>848</v>
      </c>
      <c r="W470" s="55">
        <v>0</v>
      </c>
      <c r="X470" s="55">
        <v>6.1429458734915769</v>
      </c>
      <c r="Y470" s="55">
        <v>6.1429458734915769</v>
      </c>
      <c r="Z470" s="55">
        <v>6.1429458734915769</v>
      </c>
      <c r="AA470" s="55">
        <v>0</v>
      </c>
      <c r="AB470" s="55">
        <v>0</v>
      </c>
      <c r="AC470" s="55">
        <v>0</v>
      </c>
      <c r="AD470" s="59">
        <f t="shared" si="42"/>
        <v>18.428837620474731</v>
      </c>
      <c r="AE470" s="55">
        <v>0</v>
      </c>
      <c r="AF470" s="55"/>
      <c r="AG470" s="55"/>
      <c r="AH470" s="55"/>
      <c r="AI470" s="59">
        <f t="shared" si="43"/>
        <v>18.428837620474731</v>
      </c>
      <c r="AJ470" s="55">
        <v>0</v>
      </c>
      <c r="AK470" s="55">
        <v>0</v>
      </c>
      <c r="AL470" s="55">
        <v>6.7343947754762103</v>
      </c>
      <c r="AM470" s="55">
        <v>6.8690826709857351</v>
      </c>
      <c r="AN470" s="55">
        <v>7.0064643244054503</v>
      </c>
      <c r="AO470" s="55">
        <v>0</v>
      </c>
      <c r="AP470" s="55">
        <v>0</v>
      </c>
      <c r="AQ470" s="55">
        <v>0</v>
      </c>
      <c r="AR470" s="59">
        <f t="shared" si="44"/>
        <v>20.609941770867394</v>
      </c>
      <c r="AS470" s="55">
        <v>0</v>
      </c>
      <c r="AT470" s="55"/>
      <c r="AU470" s="55"/>
      <c r="AV470" s="55"/>
      <c r="AW470" s="59">
        <f t="shared" si="45"/>
        <v>20.609941770867394</v>
      </c>
      <c r="AX470" s="55"/>
      <c r="AY470" s="55"/>
      <c r="AZ470" s="55"/>
      <c r="BA470" s="55"/>
      <c r="BB470" s="55"/>
      <c r="BC470" s="55"/>
      <c r="BD470" s="55"/>
      <c r="BE470" s="55"/>
      <c r="BF470" s="59">
        <f t="shared" si="46"/>
        <v>0</v>
      </c>
      <c r="BG470" s="55"/>
      <c r="BH470" s="55"/>
      <c r="BI470" s="55"/>
      <c r="BJ470" s="55"/>
      <c r="BK470" s="59">
        <f t="shared" si="47"/>
        <v>0</v>
      </c>
      <c r="BL470" s="55"/>
      <c r="BM470" s="23" t="s">
        <v>852</v>
      </c>
      <c r="BN470" s="23" t="s">
        <v>174</v>
      </c>
      <c r="BO470" s="23" t="s">
        <v>174</v>
      </c>
      <c r="BP470" s="23" t="s">
        <v>853</v>
      </c>
      <c r="BQ470" s="23" t="s">
        <v>853</v>
      </c>
      <c r="BR470" s="23"/>
      <c r="BS470" s="57"/>
      <c r="BT470" s="135" t="s">
        <v>154</v>
      </c>
      <c r="BU470" s="58">
        <v>1</v>
      </c>
      <c r="BV470" s="57">
        <v>0</v>
      </c>
      <c r="BW470" s="57">
        <v>0</v>
      </c>
      <c r="BX470" s="57">
        <v>0</v>
      </c>
      <c r="BY470" s="57">
        <v>125</v>
      </c>
      <c r="BZ470" s="57">
        <v>0</v>
      </c>
      <c r="CA470" s="57">
        <v>0</v>
      </c>
      <c r="CB470" s="67">
        <v>125</v>
      </c>
      <c r="CC470" s="134"/>
      <c r="CD470" s="134"/>
      <c r="CE470" s="57"/>
      <c r="CF470" s="57"/>
      <c r="CG470" s="57"/>
      <c r="CH470" s="57"/>
      <c r="CI470" s="57"/>
      <c r="CJ470" s="57"/>
      <c r="CK470" s="67"/>
      <c r="CL470" s="23"/>
      <c r="CM470" s="23"/>
      <c r="CN470" s="23"/>
      <c r="CO470" s="23"/>
      <c r="CP470" s="23"/>
      <c r="CQ470" s="23"/>
      <c r="CR470" s="57"/>
      <c r="CS470" s="134"/>
      <c r="CT470" s="58"/>
      <c r="CU470" s="57"/>
      <c r="CV470" s="57"/>
      <c r="CW470" s="57"/>
      <c r="CX470" s="57"/>
      <c r="CY470" s="57"/>
      <c r="CZ470" s="57"/>
      <c r="DA470" s="67"/>
      <c r="DB470" s="23"/>
      <c r="DC470" s="23"/>
      <c r="DD470" s="57"/>
      <c r="DE470" s="57"/>
      <c r="DF470" s="57"/>
      <c r="DG470" s="57"/>
      <c r="DH470" s="57"/>
      <c r="DI470" s="57"/>
      <c r="DJ470" s="67"/>
      <c r="DK470" s="23" t="s">
        <v>849</v>
      </c>
      <c r="DL470" s="55">
        <v>0</v>
      </c>
      <c r="DM470" s="55">
        <v>0</v>
      </c>
      <c r="DN470" s="55">
        <v>0</v>
      </c>
      <c r="DO470" s="59">
        <v>0</v>
      </c>
      <c r="DP470" s="23" t="s">
        <v>849</v>
      </c>
      <c r="DQ470" s="57"/>
      <c r="DR470" s="57"/>
      <c r="DS470" s="57"/>
      <c r="DT470" s="23" t="s">
        <v>854</v>
      </c>
      <c r="DU470" s="57"/>
      <c r="DV470" s="23" t="s">
        <v>849</v>
      </c>
      <c r="DW470" s="23" t="s">
        <v>854</v>
      </c>
      <c r="DX470" s="57"/>
      <c r="DY470" s="23" t="s">
        <v>849</v>
      </c>
      <c r="DZ470" s="23" t="s">
        <v>854</v>
      </c>
      <c r="EA470" s="56"/>
      <c r="EB470" s="57"/>
      <c r="EC470" s="57"/>
      <c r="ED470" s="23"/>
      <c r="EE470" s="57"/>
      <c r="EF470" s="57"/>
      <c r="EG470" s="57"/>
      <c r="EH470" s="23" t="s">
        <v>1908</v>
      </c>
      <c r="EI470" s="23"/>
      <c r="EJ470" s="23" t="s">
        <v>1182</v>
      </c>
      <c r="EK470" s="23"/>
    </row>
    <row r="471" spans="2:141" s="127" customFormat="1">
      <c r="B471" s="132" t="s">
        <v>1909</v>
      </c>
      <c r="C471" s="23" t="s">
        <v>1910</v>
      </c>
      <c r="D471" s="23" t="s">
        <v>155</v>
      </c>
      <c r="E471" s="23" t="s">
        <v>846</v>
      </c>
      <c r="F471" s="23" t="s">
        <v>847</v>
      </c>
      <c r="G471" s="23"/>
      <c r="H471" s="23" t="s">
        <v>848</v>
      </c>
      <c r="I471" s="58">
        <v>0</v>
      </c>
      <c r="J471" s="58">
        <v>0</v>
      </c>
      <c r="K471" s="58">
        <v>1</v>
      </c>
      <c r="L471" s="58">
        <v>0</v>
      </c>
      <c r="M471" s="176"/>
      <c r="N471" s="23" t="s">
        <v>849</v>
      </c>
      <c r="O471" s="23" t="s">
        <v>850</v>
      </c>
      <c r="P471" s="23" t="s">
        <v>851</v>
      </c>
      <c r="Q471" s="56" t="s">
        <v>848</v>
      </c>
      <c r="R471" s="133" t="s">
        <v>848</v>
      </c>
      <c r="S471" s="133" t="s">
        <v>848</v>
      </c>
      <c r="T471" s="133" t="s">
        <v>848</v>
      </c>
      <c r="U471" s="133" t="s">
        <v>848</v>
      </c>
      <c r="V471" s="133" t="s">
        <v>848</v>
      </c>
      <c r="W471" s="55">
        <v>0</v>
      </c>
      <c r="X471" s="55">
        <v>0</v>
      </c>
      <c r="Y471" s="55">
        <v>0</v>
      </c>
      <c r="Z471" s="55">
        <v>2.3036047025593414</v>
      </c>
      <c r="AA471" s="55">
        <v>4.6072094051186827</v>
      </c>
      <c r="AB471" s="55">
        <v>6.9108141076780241</v>
      </c>
      <c r="AC471" s="55">
        <v>9.2144188102373654</v>
      </c>
      <c r="AD471" s="59">
        <f t="shared" si="42"/>
        <v>23.036047025593412</v>
      </c>
      <c r="AE471" s="55">
        <v>0</v>
      </c>
      <c r="AF471" s="55"/>
      <c r="AG471" s="55"/>
      <c r="AH471" s="55"/>
      <c r="AI471" s="59">
        <f t="shared" si="43"/>
        <v>23.036047025593412</v>
      </c>
      <c r="AJ471" s="55">
        <v>0</v>
      </c>
      <c r="AK471" s="55">
        <v>0</v>
      </c>
      <c r="AL471" s="55">
        <v>0</v>
      </c>
      <c r="AM471" s="55">
        <v>0</v>
      </c>
      <c r="AN471" s="55">
        <v>2.627424121652044</v>
      </c>
      <c r="AO471" s="55">
        <v>5.3599452081701697</v>
      </c>
      <c r="AP471" s="55">
        <v>8.2007161685003602</v>
      </c>
      <c r="AQ471" s="55">
        <v>11.15297398916049</v>
      </c>
      <c r="AR471" s="59">
        <f t="shared" si="44"/>
        <v>27.341059487483061</v>
      </c>
      <c r="AS471" s="55">
        <v>0</v>
      </c>
      <c r="AT471" s="55"/>
      <c r="AU471" s="55"/>
      <c r="AV471" s="55"/>
      <c r="AW471" s="59">
        <f t="shared" si="45"/>
        <v>27.341059487483061</v>
      </c>
      <c r="AX471" s="55"/>
      <c r="AY471" s="55"/>
      <c r="AZ471" s="55"/>
      <c r="BA471" s="55"/>
      <c r="BB471" s="55"/>
      <c r="BC471" s="55"/>
      <c r="BD471" s="55"/>
      <c r="BE471" s="55"/>
      <c r="BF471" s="59">
        <f t="shared" si="46"/>
        <v>0</v>
      </c>
      <c r="BG471" s="55"/>
      <c r="BH471" s="55"/>
      <c r="BI471" s="55"/>
      <c r="BJ471" s="55"/>
      <c r="BK471" s="59">
        <f t="shared" si="47"/>
        <v>0</v>
      </c>
      <c r="BL471" s="55"/>
      <c r="BM471" s="23" t="s">
        <v>852</v>
      </c>
      <c r="BN471" s="23" t="s">
        <v>187</v>
      </c>
      <c r="BO471" s="23" t="s">
        <v>853</v>
      </c>
      <c r="BP471" s="23" t="s">
        <v>853</v>
      </c>
      <c r="BQ471" s="23" t="s">
        <v>853</v>
      </c>
      <c r="BR471" s="23"/>
      <c r="BS471" s="57"/>
      <c r="BT471" s="135" t="s">
        <v>23</v>
      </c>
      <c r="BU471" s="58">
        <v>1</v>
      </c>
      <c r="BV471" s="57">
        <v>0</v>
      </c>
      <c r="BW471" s="57">
        <v>0</v>
      </c>
      <c r="BX471" s="57">
        <v>0</v>
      </c>
      <c r="BY471" s="57">
        <v>0</v>
      </c>
      <c r="BZ471" s="57">
        <v>0</v>
      </c>
      <c r="CA471" s="57">
        <v>0</v>
      </c>
      <c r="CB471" s="67">
        <v>0</v>
      </c>
      <c r="CC471" s="134"/>
      <c r="CD471" s="134"/>
      <c r="CE471" s="57"/>
      <c r="CF471" s="57"/>
      <c r="CG471" s="57"/>
      <c r="CH471" s="57"/>
      <c r="CI471" s="57"/>
      <c r="CJ471" s="57"/>
      <c r="CK471" s="67"/>
      <c r="CL471" s="23"/>
      <c r="CM471" s="23"/>
      <c r="CN471" s="23"/>
      <c r="CO471" s="23"/>
      <c r="CP471" s="23"/>
      <c r="CQ471" s="23"/>
      <c r="CR471" s="57"/>
      <c r="CS471" s="134"/>
      <c r="CT471" s="58"/>
      <c r="CU471" s="57"/>
      <c r="CV471" s="57"/>
      <c r="CW471" s="57"/>
      <c r="CX471" s="57"/>
      <c r="CY471" s="57"/>
      <c r="CZ471" s="57"/>
      <c r="DA471" s="67"/>
      <c r="DB471" s="23"/>
      <c r="DC471" s="23"/>
      <c r="DD471" s="57"/>
      <c r="DE471" s="57"/>
      <c r="DF471" s="57"/>
      <c r="DG471" s="57"/>
      <c r="DH471" s="57"/>
      <c r="DI471" s="57"/>
      <c r="DJ471" s="67"/>
      <c r="DK471" s="23" t="s">
        <v>849</v>
      </c>
      <c r="DL471" s="55">
        <v>0</v>
      </c>
      <c r="DM471" s="55">
        <v>0</v>
      </c>
      <c r="DN471" s="55">
        <v>0</v>
      </c>
      <c r="DO471" s="59">
        <v>0</v>
      </c>
      <c r="DP471" s="23" t="s">
        <v>849</v>
      </c>
      <c r="DQ471" s="57"/>
      <c r="DR471" s="57"/>
      <c r="DS471" s="57"/>
      <c r="DT471" s="23" t="s">
        <v>854</v>
      </c>
      <c r="DU471" s="57"/>
      <c r="DV471" s="23" t="s">
        <v>849</v>
      </c>
      <c r="DW471" s="23" t="s">
        <v>854</v>
      </c>
      <c r="DX471" s="57"/>
      <c r="DY471" s="23" t="s">
        <v>849</v>
      </c>
      <c r="DZ471" s="23" t="s">
        <v>854</v>
      </c>
      <c r="EA471" s="56"/>
      <c r="EB471" s="57"/>
      <c r="EC471" s="57"/>
      <c r="ED471" s="23"/>
      <c r="EE471" s="57"/>
      <c r="EF471" s="57"/>
      <c r="EG471" s="57"/>
      <c r="EH471" s="23">
        <v>2257</v>
      </c>
      <c r="EI471" s="23"/>
      <c r="EJ471" s="23" t="s">
        <v>1911</v>
      </c>
      <c r="EK471" s="23"/>
    </row>
    <row r="472" spans="2:141" s="127" customFormat="1">
      <c r="B472" s="132" t="s">
        <v>1912</v>
      </c>
      <c r="C472" s="23" t="s">
        <v>1913</v>
      </c>
      <c r="D472" s="23" t="s">
        <v>155</v>
      </c>
      <c r="E472" s="23" t="s">
        <v>846</v>
      </c>
      <c r="F472" s="23" t="s">
        <v>847</v>
      </c>
      <c r="G472" s="23"/>
      <c r="H472" s="23" t="s">
        <v>848</v>
      </c>
      <c r="I472" s="58">
        <v>0</v>
      </c>
      <c r="J472" s="58">
        <v>0</v>
      </c>
      <c r="K472" s="58">
        <v>1</v>
      </c>
      <c r="L472" s="58">
        <v>0</v>
      </c>
      <c r="M472" s="176"/>
      <c r="N472" s="23" t="s">
        <v>849</v>
      </c>
      <c r="O472" s="23" t="s">
        <v>850</v>
      </c>
      <c r="P472" s="23" t="s">
        <v>851</v>
      </c>
      <c r="Q472" s="56" t="s">
        <v>848</v>
      </c>
      <c r="R472" s="133" t="s">
        <v>848</v>
      </c>
      <c r="S472" s="133" t="s">
        <v>848</v>
      </c>
      <c r="T472" s="133" t="s">
        <v>848</v>
      </c>
      <c r="U472" s="133" t="s">
        <v>848</v>
      </c>
      <c r="V472" s="133" t="s">
        <v>848</v>
      </c>
      <c r="W472" s="55">
        <v>0</v>
      </c>
      <c r="X472" s="55">
        <v>2.2654563094853177</v>
      </c>
      <c r="Y472" s="55">
        <v>2.3635363364664315</v>
      </c>
      <c r="Z472" s="55">
        <v>2.5520038392928837</v>
      </c>
      <c r="AA472" s="55">
        <v>2.7462407554711659</v>
      </c>
      <c r="AB472" s="55">
        <v>2.927015707161845</v>
      </c>
      <c r="AC472" s="55">
        <v>3.1174063477722407</v>
      </c>
      <c r="AD472" s="59">
        <f t="shared" si="42"/>
        <v>15.971659295649882</v>
      </c>
      <c r="AE472" s="55">
        <v>0</v>
      </c>
      <c r="AF472" s="55"/>
      <c r="AG472" s="55"/>
      <c r="AH472" s="55"/>
      <c r="AI472" s="59">
        <f t="shared" si="43"/>
        <v>15.971659295649882</v>
      </c>
      <c r="AJ472" s="55">
        <v>0</v>
      </c>
      <c r="AK472" s="55">
        <v>0</v>
      </c>
      <c r="AL472" s="55">
        <v>2.4835766827285979</v>
      </c>
      <c r="AM472" s="55">
        <v>2.6429219507087582</v>
      </c>
      <c r="AN472" s="55">
        <v>2.9107409090010838</v>
      </c>
      <c r="AO472" s="55">
        <v>3.1949274893855448</v>
      </c>
      <c r="AP472" s="55">
        <v>3.473342599174857</v>
      </c>
      <c r="AQ472" s="55">
        <v>3.7732550067856052</v>
      </c>
      <c r="AR472" s="59">
        <f t="shared" si="44"/>
        <v>18.478764637784444</v>
      </c>
      <c r="AS472" s="55">
        <v>0</v>
      </c>
      <c r="AT472" s="55"/>
      <c r="AU472" s="55"/>
      <c r="AV472" s="55"/>
      <c r="AW472" s="59">
        <f t="shared" si="45"/>
        <v>18.478764637784444</v>
      </c>
      <c r="AX472" s="55"/>
      <c r="AY472" s="55"/>
      <c r="AZ472" s="55"/>
      <c r="BA472" s="55"/>
      <c r="BB472" s="55"/>
      <c r="BC472" s="55"/>
      <c r="BD472" s="55"/>
      <c r="BE472" s="55"/>
      <c r="BF472" s="59">
        <f t="shared" si="46"/>
        <v>0</v>
      </c>
      <c r="BG472" s="55"/>
      <c r="BH472" s="55"/>
      <c r="BI472" s="55"/>
      <c r="BJ472" s="55"/>
      <c r="BK472" s="59">
        <f t="shared" si="47"/>
        <v>0</v>
      </c>
      <c r="BL472" s="55"/>
      <c r="BM472" s="23" t="s">
        <v>852</v>
      </c>
      <c r="BN472" s="23" t="s">
        <v>187</v>
      </c>
      <c r="BO472" s="23" t="s">
        <v>853</v>
      </c>
      <c r="BP472" s="23" t="s">
        <v>853</v>
      </c>
      <c r="BQ472" s="23" t="s">
        <v>853</v>
      </c>
      <c r="BR472" s="23"/>
      <c r="BS472" s="57"/>
      <c r="BT472" s="135" t="s">
        <v>23</v>
      </c>
      <c r="BU472" s="58">
        <v>1</v>
      </c>
      <c r="BV472" s="57">
        <v>0</v>
      </c>
      <c r="BW472" s="57">
        <v>0</v>
      </c>
      <c r="BX472" s="57">
        <v>0</v>
      </c>
      <c r="BY472" s="57">
        <v>0</v>
      </c>
      <c r="BZ472" s="57">
        <v>0</v>
      </c>
      <c r="CA472" s="57">
        <v>0</v>
      </c>
      <c r="CB472" s="67">
        <v>0</v>
      </c>
      <c r="CC472" s="134"/>
      <c r="CD472" s="134"/>
      <c r="CE472" s="57"/>
      <c r="CF472" s="57"/>
      <c r="CG472" s="57"/>
      <c r="CH472" s="57"/>
      <c r="CI472" s="57"/>
      <c r="CJ472" s="57"/>
      <c r="CK472" s="67"/>
      <c r="CL472" s="23"/>
      <c r="CM472" s="23"/>
      <c r="CN472" s="23"/>
      <c r="CO472" s="23"/>
      <c r="CP472" s="23"/>
      <c r="CQ472" s="23"/>
      <c r="CR472" s="57"/>
      <c r="CS472" s="134"/>
      <c r="CT472" s="58"/>
      <c r="CU472" s="57"/>
      <c r="CV472" s="57"/>
      <c r="CW472" s="57"/>
      <c r="CX472" s="57"/>
      <c r="CY472" s="57"/>
      <c r="CZ472" s="57"/>
      <c r="DA472" s="67"/>
      <c r="DB472" s="23"/>
      <c r="DC472" s="23"/>
      <c r="DD472" s="57"/>
      <c r="DE472" s="57"/>
      <c r="DF472" s="57"/>
      <c r="DG472" s="57"/>
      <c r="DH472" s="57"/>
      <c r="DI472" s="57"/>
      <c r="DJ472" s="67"/>
      <c r="DK472" s="23" t="s">
        <v>849</v>
      </c>
      <c r="DL472" s="55">
        <v>0</v>
      </c>
      <c r="DM472" s="55">
        <v>0</v>
      </c>
      <c r="DN472" s="55">
        <v>0</v>
      </c>
      <c r="DO472" s="59">
        <v>0</v>
      </c>
      <c r="DP472" s="23" t="s">
        <v>849</v>
      </c>
      <c r="DQ472" s="57"/>
      <c r="DR472" s="57"/>
      <c r="DS472" s="57"/>
      <c r="DT472" s="23" t="s">
        <v>854</v>
      </c>
      <c r="DU472" s="57"/>
      <c r="DV472" s="23" t="s">
        <v>849</v>
      </c>
      <c r="DW472" s="23" t="s">
        <v>854</v>
      </c>
      <c r="DX472" s="57"/>
      <c r="DY472" s="23" t="s">
        <v>849</v>
      </c>
      <c r="DZ472" s="23" t="s">
        <v>854</v>
      </c>
      <c r="EA472" s="56"/>
      <c r="EB472" s="57"/>
      <c r="EC472" s="57"/>
      <c r="ED472" s="23"/>
      <c r="EE472" s="57"/>
      <c r="EF472" s="57"/>
      <c r="EG472" s="57"/>
      <c r="EH472" s="23">
        <v>2257</v>
      </c>
      <c r="EI472" s="23"/>
      <c r="EJ472" s="23" t="s">
        <v>1911</v>
      </c>
      <c r="EK472" s="23"/>
    </row>
    <row r="473" spans="2:141" s="127" customFormat="1" ht="29.1">
      <c r="B473" s="132" t="s">
        <v>1914</v>
      </c>
      <c r="C473" s="23" t="s">
        <v>1915</v>
      </c>
      <c r="D473" s="23" t="s">
        <v>155</v>
      </c>
      <c r="E473" s="23" t="s">
        <v>846</v>
      </c>
      <c r="F473" s="23" t="s">
        <v>847</v>
      </c>
      <c r="G473" s="23"/>
      <c r="H473" s="23" t="s">
        <v>848</v>
      </c>
      <c r="I473" s="58">
        <v>0</v>
      </c>
      <c r="J473" s="58">
        <v>0</v>
      </c>
      <c r="K473" s="58">
        <v>1</v>
      </c>
      <c r="L473" s="58">
        <v>0</v>
      </c>
      <c r="M473" s="176"/>
      <c r="N473" s="23" t="s">
        <v>849</v>
      </c>
      <c r="O473" s="23" t="s">
        <v>850</v>
      </c>
      <c r="P473" s="23" t="s">
        <v>851</v>
      </c>
      <c r="Q473" s="56">
        <v>47207</v>
      </c>
      <c r="R473" s="133">
        <v>47296</v>
      </c>
      <c r="S473" s="133">
        <v>47644</v>
      </c>
      <c r="T473" s="133" t="s">
        <v>848</v>
      </c>
      <c r="U473" s="133">
        <v>47752</v>
      </c>
      <c r="V473" s="133" t="s">
        <v>848</v>
      </c>
      <c r="W473" s="55">
        <v>0</v>
      </c>
      <c r="X473" s="55">
        <v>0</v>
      </c>
      <c r="Y473" s="55">
        <v>0</v>
      </c>
      <c r="Z473" s="55">
        <v>0.96046769181048641</v>
      </c>
      <c r="AA473" s="55">
        <v>0.28249049733837467</v>
      </c>
      <c r="AB473" s="55">
        <v>0</v>
      </c>
      <c r="AC473" s="55">
        <v>0</v>
      </c>
      <c r="AD473" s="59">
        <f t="shared" si="42"/>
        <v>1.242958189148861</v>
      </c>
      <c r="AE473" s="55">
        <v>0</v>
      </c>
      <c r="AF473" s="55"/>
      <c r="AG473" s="55"/>
      <c r="AH473" s="55"/>
      <c r="AI473" s="59">
        <f t="shared" si="43"/>
        <v>1.242958189148861</v>
      </c>
      <c r="AJ473" s="55">
        <v>0</v>
      </c>
      <c r="AK473" s="55">
        <v>0</v>
      </c>
      <c r="AL473" s="55">
        <v>0</v>
      </c>
      <c r="AM473" s="55">
        <v>0</v>
      </c>
      <c r="AN473" s="55">
        <v>1.0954813465724491</v>
      </c>
      <c r="AO473" s="55">
        <v>0.32864440367746317</v>
      </c>
      <c r="AP473" s="55">
        <v>0</v>
      </c>
      <c r="AQ473" s="55">
        <v>0</v>
      </c>
      <c r="AR473" s="59">
        <f t="shared" si="44"/>
        <v>1.4241257502499123</v>
      </c>
      <c r="AS473" s="55">
        <v>0</v>
      </c>
      <c r="AT473" s="55"/>
      <c r="AU473" s="55"/>
      <c r="AV473" s="55"/>
      <c r="AW473" s="59">
        <f t="shared" si="45"/>
        <v>1.4241257502499123</v>
      </c>
      <c r="AX473" s="55"/>
      <c r="AY473" s="55"/>
      <c r="AZ473" s="55"/>
      <c r="BA473" s="55"/>
      <c r="BB473" s="55"/>
      <c r="BC473" s="55"/>
      <c r="BD473" s="55"/>
      <c r="BE473" s="55"/>
      <c r="BF473" s="59">
        <f t="shared" si="46"/>
        <v>0</v>
      </c>
      <c r="BG473" s="55"/>
      <c r="BH473" s="55"/>
      <c r="BI473" s="55"/>
      <c r="BJ473" s="55"/>
      <c r="BK473" s="59">
        <f t="shared" si="47"/>
        <v>0</v>
      </c>
      <c r="BL473" s="55"/>
      <c r="BM473" s="23" t="s">
        <v>852</v>
      </c>
      <c r="BN473" s="23" t="s">
        <v>214</v>
      </c>
      <c r="BO473" s="23" t="s">
        <v>853</v>
      </c>
      <c r="BP473" s="23" t="s">
        <v>853</v>
      </c>
      <c r="BQ473" s="23" t="s">
        <v>311</v>
      </c>
      <c r="BR473" s="23"/>
      <c r="BS473" s="57"/>
      <c r="BT473" s="135" t="s">
        <v>212</v>
      </c>
      <c r="BU473" s="58">
        <v>1</v>
      </c>
      <c r="BV473" s="57">
        <v>0</v>
      </c>
      <c r="BW473" s="57">
        <v>0</v>
      </c>
      <c r="BX473" s="57">
        <v>0</v>
      </c>
      <c r="BY473" s="57">
        <v>0</v>
      </c>
      <c r="BZ473" s="57">
        <v>0</v>
      </c>
      <c r="CA473" s="57">
        <v>0</v>
      </c>
      <c r="CB473" s="67">
        <v>0</v>
      </c>
      <c r="CC473" s="134"/>
      <c r="CD473" s="134"/>
      <c r="CE473" s="57"/>
      <c r="CF473" s="57"/>
      <c r="CG473" s="57"/>
      <c r="CH473" s="57"/>
      <c r="CI473" s="57"/>
      <c r="CJ473" s="57"/>
      <c r="CK473" s="67"/>
      <c r="CL473" s="23"/>
      <c r="CM473" s="23"/>
      <c r="CN473" s="23"/>
      <c r="CO473" s="23"/>
      <c r="CP473" s="23"/>
      <c r="CQ473" s="23"/>
      <c r="CR473" s="57"/>
      <c r="CS473" s="134"/>
      <c r="CT473" s="58"/>
      <c r="CU473" s="57"/>
      <c r="CV473" s="57"/>
      <c r="CW473" s="57"/>
      <c r="CX473" s="57"/>
      <c r="CY473" s="57"/>
      <c r="CZ473" s="57"/>
      <c r="DA473" s="67"/>
      <c r="DB473" s="23"/>
      <c r="DC473" s="23"/>
      <c r="DD473" s="57"/>
      <c r="DE473" s="57"/>
      <c r="DF473" s="57"/>
      <c r="DG473" s="57"/>
      <c r="DH473" s="57"/>
      <c r="DI473" s="57"/>
      <c r="DJ473" s="67"/>
      <c r="DK473" s="23" t="s">
        <v>849</v>
      </c>
      <c r="DL473" s="55">
        <v>0</v>
      </c>
      <c r="DM473" s="55">
        <v>0</v>
      </c>
      <c r="DN473" s="55">
        <v>0</v>
      </c>
      <c r="DO473" s="59">
        <v>0</v>
      </c>
      <c r="DP473" s="23" t="s">
        <v>849</v>
      </c>
      <c r="DQ473" s="57"/>
      <c r="DR473" s="57"/>
      <c r="DS473" s="57"/>
      <c r="DT473" s="23" t="s">
        <v>854</v>
      </c>
      <c r="DU473" s="57"/>
      <c r="DV473" s="23" t="s">
        <v>849</v>
      </c>
      <c r="DW473" s="23" t="s">
        <v>854</v>
      </c>
      <c r="DX473" s="57"/>
      <c r="DY473" s="23" t="s">
        <v>858</v>
      </c>
      <c r="DZ473" s="23" t="s">
        <v>854</v>
      </c>
      <c r="EA473" s="56"/>
      <c r="EB473" s="57"/>
      <c r="EC473" s="57"/>
      <c r="ED473" s="23"/>
      <c r="EE473" s="57"/>
      <c r="EF473" s="57"/>
      <c r="EG473" s="57"/>
      <c r="EH473" s="23">
        <v>3281</v>
      </c>
      <c r="EI473" s="23"/>
      <c r="EJ473" s="23" t="s">
        <v>868</v>
      </c>
      <c r="EK473" s="23"/>
    </row>
    <row r="474" spans="2:141" s="127" customFormat="1">
      <c r="B474" s="132" t="s">
        <v>1916</v>
      </c>
      <c r="C474" s="23" t="s">
        <v>1917</v>
      </c>
      <c r="D474" s="23" t="s">
        <v>193</v>
      </c>
      <c r="E474" s="23" t="s">
        <v>846</v>
      </c>
      <c r="F474" s="23" t="s">
        <v>847</v>
      </c>
      <c r="G474" s="23"/>
      <c r="H474" s="23" t="s">
        <v>848</v>
      </c>
      <c r="I474" s="58">
        <v>0</v>
      </c>
      <c r="J474" s="58">
        <v>0</v>
      </c>
      <c r="K474" s="58">
        <v>1</v>
      </c>
      <c r="L474" s="58">
        <v>0</v>
      </c>
      <c r="M474" s="176"/>
      <c r="N474" s="23" t="s">
        <v>849</v>
      </c>
      <c r="O474" s="23" t="s">
        <v>850</v>
      </c>
      <c r="P474" s="23" t="s">
        <v>851</v>
      </c>
      <c r="Q474" s="56" t="s">
        <v>848</v>
      </c>
      <c r="R474" s="133" t="s">
        <v>848</v>
      </c>
      <c r="S474" s="133" t="s">
        <v>848</v>
      </c>
      <c r="T474" s="133" t="s">
        <v>848</v>
      </c>
      <c r="U474" s="133" t="s">
        <v>848</v>
      </c>
      <c r="V474" s="133" t="s">
        <v>848</v>
      </c>
      <c r="W474" s="55">
        <v>0</v>
      </c>
      <c r="X474" s="55">
        <v>0.48677727204961047</v>
      </c>
      <c r="Y474" s="55">
        <v>0.50785167007552734</v>
      </c>
      <c r="Z474" s="55">
        <v>0.54834757216454411</v>
      </c>
      <c r="AA474" s="55">
        <v>0.59008314472567369</v>
      </c>
      <c r="AB474" s="55">
        <v>0.62892615285187348</v>
      </c>
      <c r="AC474" s="55">
        <v>0.66983527843159463</v>
      </c>
      <c r="AD474" s="59">
        <f t="shared" si="42"/>
        <v>3.4318210902988233</v>
      </c>
      <c r="AE474" s="55">
        <v>0</v>
      </c>
      <c r="AF474" s="55"/>
      <c r="AG474" s="55"/>
      <c r="AH474" s="55"/>
      <c r="AI474" s="59">
        <f t="shared" si="43"/>
        <v>3.4318210902988233</v>
      </c>
      <c r="AJ474" s="55">
        <v>0</v>
      </c>
      <c r="AK474" s="55">
        <v>0</v>
      </c>
      <c r="AL474" s="55">
        <v>0.53364466905976449</v>
      </c>
      <c r="AM474" s="55">
        <v>0.56788309358229172</v>
      </c>
      <c r="AN474" s="55">
        <v>0.62542919649094797</v>
      </c>
      <c r="AO474" s="55">
        <v>0.68649220078436712</v>
      </c>
      <c r="AP474" s="55">
        <v>0.7463150925670049</v>
      </c>
      <c r="AQ474" s="55">
        <v>0.81075709615777747</v>
      </c>
      <c r="AR474" s="59">
        <f t="shared" si="44"/>
        <v>3.9705213486421536</v>
      </c>
      <c r="AS474" s="55">
        <v>0</v>
      </c>
      <c r="AT474" s="55"/>
      <c r="AU474" s="55"/>
      <c r="AV474" s="55"/>
      <c r="AW474" s="59">
        <f t="shared" si="45"/>
        <v>3.9705213486421536</v>
      </c>
      <c r="AX474" s="55"/>
      <c r="AY474" s="55"/>
      <c r="AZ474" s="55"/>
      <c r="BA474" s="55"/>
      <c r="BB474" s="55"/>
      <c r="BC474" s="55"/>
      <c r="BD474" s="55"/>
      <c r="BE474" s="55"/>
      <c r="BF474" s="59">
        <f t="shared" si="46"/>
        <v>0</v>
      </c>
      <c r="BG474" s="55"/>
      <c r="BH474" s="55"/>
      <c r="BI474" s="55"/>
      <c r="BJ474" s="55"/>
      <c r="BK474" s="59">
        <f t="shared" si="47"/>
        <v>0</v>
      </c>
      <c r="BL474" s="55"/>
      <c r="BM474" s="23" t="s">
        <v>852</v>
      </c>
      <c r="BN474" s="23" t="s">
        <v>1918</v>
      </c>
      <c r="BO474" s="23" t="s">
        <v>853</v>
      </c>
      <c r="BP474" s="23" t="s">
        <v>853</v>
      </c>
      <c r="BQ474" s="23" t="s">
        <v>311</v>
      </c>
      <c r="BR474" s="23"/>
      <c r="BS474" s="57"/>
      <c r="BT474" s="135" t="s">
        <v>23</v>
      </c>
      <c r="BU474" s="58">
        <v>1</v>
      </c>
      <c r="BV474" s="57">
        <v>0</v>
      </c>
      <c r="BW474" s="57">
        <v>0</v>
      </c>
      <c r="BX474" s="57">
        <v>0</v>
      </c>
      <c r="BY474" s="57">
        <v>0</v>
      </c>
      <c r="BZ474" s="57">
        <v>0</v>
      </c>
      <c r="CA474" s="57">
        <v>0.56000000000000005</v>
      </c>
      <c r="CB474" s="67">
        <v>0.56000000000000005</v>
      </c>
      <c r="CC474" s="134"/>
      <c r="CD474" s="134"/>
      <c r="CE474" s="57"/>
      <c r="CF474" s="57"/>
      <c r="CG474" s="57"/>
      <c r="CH474" s="57"/>
      <c r="CI474" s="57"/>
      <c r="CJ474" s="57"/>
      <c r="CK474" s="67"/>
      <c r="CL474" s="23"/>
      <c r="CM474" s="23"/>
      <c r="CN474" s="23"/>
      <c r="CO474" s="23"/>
      <c r="CP474" s="23"/>
      <c r="CQ474" s="23"/>
      <c r="CR474" s="57"/>
      <c r="CS474" s="134"/>
      <c r="CT474" s="58"/>
      <c r="CU474" s="57"/>
      <c r="CV474" s="57"/>
      <c r="CW474" s="57"/>
      <c r="CX474" s="57"/>
      <c r="CY474" s="57"/>
      <c r="CZ474" s="57"/>
      <c r="DA474" s="67"/>
      <c r="DB474" s="23"/>
      <c r="DC474" s="23"/>
      <c r="DD474" s="57"/>
      <c r="DE474" s="57"/>
      <c r="DF474" s="57"/>
      <c r="DG474" s="57"/>
      <c r="DH474" s="57"/>
      <c r="DI474" s="57"/>
      <c r="DJ474" s="67"/>
      <c r="DK474" s="23" t="s">
        <v>849</v>
      </c>
      <c r="DL474" s="55">
        <v>0</v>
      </c>
      <c r="DM474" s="55">
        <v>0</v>
      </c>
      <c r="DN474" s="55">
        <v>0</v>
      </c>
      <c r="DO474" s="59">
        <v>0</v>
      </c>
      <c r="DP474" s="23" t="s">
        <v>849</v>
      </c>
      <c r="DQ474" s="57"/>
      <c r="DR474" s="57"/>
      <c r="DS474" s="57"/>
      <c r="DT474" s="23" t="s">
        <v>854</v>
      </c>
      <c r="DU474" s="57"/>
      <c r="DV474" s="23" t="s">
        <v>849</v>
      </c>
      <c r="DW474" s="23" t="s">
        <v>854</v>
      </c>
      <c r="DX474" s="57"/>
      <c r="DY474" s="23" t="s">
        <v>849</v>
      </c>
      <c r="DZ474" s="23" t="s">
        <v>854</v>
      </c>
      <c r="EA474" s="56"/>
      <c r="EB474" s="57"/>
      <c r="EC474" s="57"/>
      <c r="ED474" s="23"/>
      <c r="EE474" s="57"/>
      <c r="EF474" s="57"/>
      <c r="EG474" s="57"/>
      <c r="EH474" s="23">
        <v>1258</v>
      </c>
      <c r="EI474" s="23"/>
      <c r="EJ474" s="23" t="s">
        <v>891</v>
      </c>
      <c r="EK474" s="23"/>
    </row>
    <row r="475" spans="2:141" s="127" customFormat="1">
      <c r="B475" s="132" t="s">
        <v>1919</v>
      </c>
      <c r="C475" s="23" t="s">
        <v>1920</v>
      </c>
      <c r="D475" s="23" t="s">
        <v>159</v>
      </c>
      <c r="E475" s="23" t="s">
        <v>846</v>
      </c>
      <c r="F475" s="23" t="s">
        <v>847</v>
      </c>
      <c r="G475" s="23"/>
      <c r="H475" s="23" t="s">
        <v>848</v>
      </c>
      <c r="I475" s="58">
        <v>0</v>
      </c>
      <c r="J475" s="58">
        <v>0</v>
      </c>
      <c r="K475" s="58">
        <v>1</v>
      </c>
      <c r="L475" s="58">
        <v>0</v>
      </c>
      <c r="M475" s="176"/>
      <c r="N475" s="23" t="s">
        <v>849</v>
      </c>
      <c r="O475" s="23" t="s">
        <v>850</v>
      </c>
      <c r="P475" s="23" t="s">
        <v>851</v>
      </c>
      <c r="Q475" s="56" t="s">
        <v>848</v>
      </c>
      <c r="R475" s="133" t="s">
        <v>848</v>
      </c>
      <c r="S475" s="133" t="s">
        <v>848</v>
      </c>
      <c r="T475" s="133" t="s">
        <v>848</v>
      </c>
      <c r="U475" s="133" t="s">
        <v>848</v>
      </c>
      <c r="V475" s="133" t="s">
        <v>848</v>
      </c>
      <c r="W475" s="55">
        <v>0</v>
      </c>
      <c r="X475" s="55">
        <v>0</v>
      </c>
      <c r="Y475" s="55">
        <v>0</v>
      </c>
      <c r="Z475" s="55">
        <v>0</v>
      </c>
      <c r="AA475" s="55">
        <v>0</v>
      </c>
      <c r="AB475" s="55">
        <v>0.59338570524614354</v>
      </c>
      <c r="AC475" s="55">
        <v>1.3054485515906593</v>
      </c>
      <c r="AD475" s="59">
        <f t="shared" si="42"/>
        <v>1.8988342568368028</v>
      </c>
      <c r="AE475" s="55">
        <v>0</v>
      </c>
      <c r="AF475" s="55"/>
      <c r="AG475" s="55"/>
      <c r="AH475" s="55"/>
      <c r="AI475" s="59">
        <f t="shared" si="43"/>
        <v>1.8988342568368028</v>
      </c>
      <c r="AJ475" s="55">
        <v>0</v>
      </c>
      <c r="AK475" s="55">
        <v>0</v>
      </c>
      <c r="AL475" s="55">
        <v>0</v>
      </c>
      <c r="AM475" s="55">
        <v>0</v>
      </c>
      <c r="AN475" s="55">
        <v>0</v>
      </c>
      <c r="AO475" s="55">
        <v>0</v>
      </c>
      <c r="AP475" s="55">
        <v>0.70414102757627739</v>
      </c>
      <c r="AQ475" s="55">
        <v>1.5800924659406488</v>
      </c>
      <c r="AR475" s="59">
        <f t="shared" si="44"/>
        <v>2.2842334935169264</v>
      </c>
      <c r="AS475" s="55">
        <v>0</v>
      </c>
      <c r="AT475" s="55"/>
      <c r="AU475" s="55"/>
      <c r="AV475" s="55"/>
      <c r="AW475" s="59">
        <f t="shared" si="45"/>
        <v>2.2842334935169264</v>
      </c>
      <c r="AX475" s="55"/>
      <c r="AY475" s="55"/>
      <c r="AZ475" s="55"/>
      <c r="BA475" s="55"/>
      <c r="BB475" s="55"/>
      <c r="BC475" s="55"/>
      <c r="BD475" s="55"/>
      <c r="BE475" s="55"/>
      <c r="BF475" s="59">
        <f t="shared" si="46"/>
        <v>0</v>
      </c>
      <c r="BG475" s="55"/>
      <c r="BH475" s="55"/>
      <c r="BI475" s="55"/>
      <c r="BJ475" s="55"/>
      <c r="BK475" s="59">
        <f t="shared" si="47"/>
        <v>0</v>
      </c>
      <c r="BL475" s="55"/>
      <c r="BM475" s="23" t="s">
        <v>852</v>
      </c>
      <c r="BN475" s="23" t="s">
        <v>184</v>
      </c>
      <c r="BO475" s="23" t="s">
        <v>853</v>
      </c>
      <c r="BP475" s="23" t="s">
        <v>853</v>
      </c>
      <c r="BQ475" s="23" t="s">
        <v>853</v>
      </c>
      <c r="BR475" s="23"/>
      <c r="BS475" s="57"/>
      <c r="BT475" s="135" t="s">
        <v>23</v>
      </c>
      <c r="BU475" s="58">
        <v>1</v>
      </c>
      <c r="BV475" s="57">
        <v>0</v>
      </c>
      <c r="BW475" s="57">
        <v>0</v>
      </c>
      <c r="BX475" s="57">
        <v>0</v>
      </c>
      <c r="BY475" s="57">
        <v>0</v>
      </c>
      <c r="BZ475" s="57">
        <v>0</v>
      </c>
      <c r="CA475" s="57">
        <v>0</v>
      </c>
      <c r="CB475" s="67">
        <v>0</v>
      </c>
      <c r="CC475" s="134"/>
      <c r="CD475" s="134"/>
      <c r="CE475" s="57"/>
      <c r="CF475" s="57"/>
      <c r="CG475" s="57"/>
      <c r="CH475" s="57"/>
      <c r="CI475" s="57"/>
      <c r="CJ475" s="57"/>
      <c r="CK475" s="67"/>
      <c r="CL475" s="23"/>
      <c r="CM475" s="23"/>
      <c r="CN475" s="23"/>
      <c r="CO475" s="23"/>
      <c r="CP475" s="23"/>
      <c r="CQ475" s="23"/>
      <c r="CR475" s="57"/>
      <c r="CS475" s="134"/>
      <c r="CT475" s="58"/>
      <c r="CU475" s="57"/>
      <c r="CV475" s="57"/>
      <c r="CW475" s="57"/>
      <c r="CX475" s="57"/>
      <c r="CY475" s="57"/>
      <c r="CZ475" s="57"/>
      <c r="DA475" s="67"/>
      <c r="DB475" s="23"/>
      <c r="DC475" s="23"/>
      <c r="DD475" s="57"/>
      <c r="DE475" s="57"/>
      <c r="DF475" s="57"/>
      <c r="DG475" s="57"/>
      <c r="DH475" s="57"/>
      <c r="DI475" s="57"/>
      <c r="DJ475" s="67"/>
      <c r="DK475" s="23" t="s">
        <v>849</v>
      </c>
      <c r="DL475" s="55">
        <v>0</v>
      </c>
      <c r="DM475" s="55">
        <v>0</v>
      </c>
      <c r="DN475" s="55">
        <v>0</v>
      </c>
      <c r="DO475" s="59">
        <v>0</v>
      </c>
      <c r="DP475" s="23" t="s">
        <v>849</v>
      </c>
      <c r="DQ475" s="57"/>
      <c r="DR475" s="57"/>
      <c r="DS475" s="57"/>
      <c r="DT475" s="23" t="s">
        <v>854</v>
      </c>
      <c r="DU475" s="57"/>
      <c r="DV475" s="23" t="s">
        <v>858</v>
      </c>
      <c r="DW475" s="23" t="s">
        <v>854</v>
      </c>
      <c r="DX475" s="57"/>
      <c r="DY475" s="23" t="s">
        <v>849</v>
      </c>
      <c r="DZ475" s="23" t="s">
        <v>854</v>
      </c>
      <c r="EA475" s="56"/>
      <c r="EB475" s="57"/>
      <c r="EC475" s="57"/>
      <c r="ED475" s="23"/>
      <c r="EE475" s="57"/>
      <c r="EF475" s="57"/>
      <c r="EG475" s="57"/>
      <c r="EH475" s="23">
        <v>957</v>
      </c>
      <c r="EI475" s="23"/>
      <c r="EJ475" s="23" t="s">
        <v>921</v>
      </c>
      <c r="EK475" s="23"/>
    </row>
    <row r="476" spans="2:141" s="127" customFormat="1">
      <c r="B476" s="132" t="s">
        <v>1921</v>
      </c>
      <c r="C476" s="23" t="s">
        <v>1920</v>
      </c>
      <c r="D476" s="23" t="s">
        <v>159</v>
      </c>
      <c r="E476" s="23" t="s">
        <v>846</v>
      </c>
      <c r="F476" s="23" t="s">
        <v>847</v>
      </c>
      <c r="G476" s="23"/>
      <c r="H476" s="23" t="s">
        <v>848</v>
      </c>
      <c r="I476" s="58">
        <v>0</v>
      </c>
      <c r="J476" s="58">
        <v>0</v>
      </c>
      <c r="K476" s="58">
        <v>1</v>
      </c>
      <c r="L476" s="58">
        <v>0</v>
      </c>
      <c r="M476" s="176"/>
      <c r="N476" s="23" t="s">
        <v>849</v>
      </c>
      <c r="O476" s="23" t="s">
        <v>850</v>
      </c>
      <c r="P476" s="23" t="s">
        <v>851</v>
      </c>
      <c r="Q476" s="56" t="s">
        <v>848</v>
      </c>
      <c r="R476" s="133" t="s">
        <v>848</v>
      </c>
      <c r="S476" s="133" t="s">
        <v>848</v>
      </c>
      <c r="T476" s="133" t="s">
        <v>848</v>
      </c>
      <c r="U476" s="133" t="s">
        <v>848</v>
      </c>
      <c r="V476" s="133" t="s">
        <v>848</v>
      </c>
      <c r="W476" s="55">
        <v>0</v>
      </c>
      <c r="X476" s="55">
        <v>0</v>
      </c>
      <c r="Y476" s="55">
        <v>0</v>
      </c>
      <c r="Z476" s="55">
        <v>0</v>
      </c>
      <c r="AA476" s="55">
        <v>-0.588638619619409</v>
      </c>
      <c r="AB476" s="55">
        <v>-1.3101956372173937</v>
      </c>
      <c r="AC476" s="55">
        <v>0</v>
      </c>
      <c r="AD476" s="59">
        <f t="shared" si="42"/>
        <v>-1.8988342568368028</v>
      </c>
      <c r="AE476" s="55">
        <v>0</v>
      </c>
      <c r="AF476" s="55"/>
      <c r="AG476" s="55"/>
      <c r="AH476" s="55"/>
      <c r="AI476" s="59">
        <f t="shared" si="43"/>
        <v>-1.8988342568368028</v>
      </c>
      <c r="AJ476" s="55">
        <v>0</v>
      </c>
      <c r="AK476" s="55">
        <v>0</v>
      </c>
      <c r="AL476" s="55">
        <v>0</v>
      </c>
      <c r="AM476" s="55">
        <v>0</v>
      </c>
      <c r="AN476" s="55">
        <v>0</v>
      </c>
      <c r="AO476" s="55">
        <v>-0.68481166605269139</v>
      </c>
      <c r="AP476" s="55">
        <v>-1.5547433889286584</v>
      </c>
      <c r="AQ476" s="55">
        <v>0</v>
      </c>
      <c r="AR476" s="59">
        <f t="shared" si="44"/>
        <v>-2.2395550549813499</v>
      </c>
      <c r="AS476" s="55">
        <v>0</v>
      </c>
      <c r="AT476" s="55"/>
      <c r="AU476" s="55"/>
      <c r="AV476" s="55"/>
      <c r="AW476" s="59">
        <f t="shared" si="45"/>
        <v>-2.2395550549813499</v>
      </c>
      <c r="AX476" s="55"/>
      <c r="AY476" s="55"/>
      <c r="AZ476" s="55"/>
      <c r="BA476" s="55"/>
      <c r="BB476" s="55"/>
      <c r="BC476" s="55"/>
      <c r="BD476" s="55"/>
      <c r="BE476" s="55"/>
      <c r="BF476" s="59">
        <f t="shared" si="46"/>
        <v>0</v>
      </c>
      <c r="BG476" s="55"/>
      <c r="BH476" s="55"/>
      <c r="BI476" s="55"/>
      <c r="BJ476" s="55"/>
      <c r="BK476" s="59">
        <f t="shared" si="47"/>
        <v>0</v>
      </c>
      <c r="BL476" s="55"/>
      <c r="BM476" s="23" t="s">
        <v>852</v>
      </c>
      <c r="BN476" s="23" t="s">
        <v>184</v>
      </c>
      <c r="BO476" s="23" t="s">
        <v>853</v>
      </c>
      <c r="BP476" s="23" t="s">
        <v>853</v>
      </c>
      <c r="BQ476" s="23" t="s">
        <v>853</v>
      </c>
      <c r="BR476" s="23"/>
      <c r="BS476" s="57"/>
      <c r="BT476" s="135" t="s">
        <v>23</v>
      </c>
      <c r="BU476" s="58">
        <v>1</v>
      </c>
      <c r="BV476" s="57">
        <v>0</v>
      </c>
      <c r="BW476" s="57">
        <v>0</v>
      </c>
      <c r="BX476" s="57">
        <v>0</v>
      </c>
      <c r="BY476" s="57">
        <v>0</v>
      </c>
      <c r="BZ476" s="57">
        <v>0</v>
      </c>
      <c r="CA476" s="57">
        <v>0</v>
      </c>
      <c r="CB476" s="67">
        <v>0</v>
      </c>
      <c r="CC476" s="134"/>
      <c r="CD476" s="134"/>
      <c r="CE476" s="57"/>
      <c r="CF476" s="57"/>
      <c r="CG476" s="57"/>
      <c r="CH476" s="57"/>
      <c r="CI476" s="57"/>
      <c r="CJ476" s="57"/>
      <c r="CK476" s="67"/>
      <c r="CL476" s="23"/>
      <c r="CM476" s="23"/>
      <c r="CN476" s="23"/>
      <c r="CO476" s="23"/>
      <c r="CP476" s="23"/>
      <c r="CQ476" s="23"/>
      <c r="CR476" s="57"/>
      <c r="CS476" s="134"/>
      <c r="CT476" s="58"/>
      <c r="CU476" s="57"/>
      <c r="CV476" s="57"/>
      <c r="CW476" s="57"/>
      <c r="CX476" s="57"/>
      <c r="CY476" s="57"/>
      <c r="CZ476" s="57"/>
      <c r="DA476" s="67"/>
      <c r="DB476" s="23"/>
      <c r="DC476" s="23"/>
      <c r="DD476" s="57"/>
      <c r="DE476" s="57"/>
      <c r="DF476" s="57"/>
      <c r="DG476" s="57"/>
      <c r="DH476" s="57"/>
      <c r="DI476" s="57"/>
      <c r="DJ476" s="67"/>
      <c r="DK476" s="23" t="s">
        <v>849</v>
      </c>
      <c r="DL476" s="55">
        <v>0</v>
      </c>
      <c r="DM476" s="55">
        <v>0</v>
      </c>
      <c r="DN476" s="55">
        <v>0</v>
      </c>
      <c r="DO476" s="59">
        <v>0</v>
      </c>
      <c r="DP476" s="23" t="s">
        <v>849</v>
      </c>
      <c r="DQ476" s="57"/>
      <c r="DR476" s="57"/>
      <c r="DS476" s="57"/>
      <c r="DT476" s="23" t="s">
        <v>854</v>
      </c>
      <c r="DU476" s="57"/>
      <c r="DV476" s="23" t="s">
        <v>858</v>
      </c>
      <c r="DW476" s="23" t="s">
        <v>854</v>
      </c>
      <c r="DX476" s="57"/>
      <c r="DY476" s="23" t="s">
        <v>849</v>
      </c>
      <c r="DZ476" s="23" t="s">
        <v>854</v>
      </c>
      <c r="EA476" s="56"/>
      <c r="EB476" s="57"/>
      <c r="EC476" s="57"/>
      <c r="ED476" s="23"/>
      <c r="EE476" s="57"/>
      <c r="EF476" s="57"/>
      <c r="EG476" s="57"/>
      <c r="EH476" s="23">
        <v>957</v>
      </c>
      <c r="EI476" s="23"/>
      <c r="EJ476" s="23" t="s">
        <v>921</v>
      </c>
      <c r="EK476" s="23"/>
    </row>
    <row r="477" spans="2:141" s="127" customFormat="1">
      <c r="B477" s="132" t="s">
        <v>1922</v>
      </c>
      <c r="C477" s="23" t="s">
        <v>1923</v>
      </c>
      <c r="D477" s="23" t="s">
        <v>159</v>
      </c>
      <c r="E477" s="23" t="s">
        <v>846</v>
      </c>
      <c r="F477" s="23" t="s">
        <v>847</v>
      </c>
      <c r="G477" s="23"/>
      <c r="H477" s="23" t="s">
        <v>848</v>
      </c>
      <c r="I477" s="58">
        <v>0</v>
      </c>
      <c r="J477" s="58">
        <v>0</v>
      </c>
      <c r="K477" s="58">
        <v>1</v>
      </c>
      <c r="L477" s="58">
        <v>0</v>
      </c>
      <c r="M477" s="176"/>
      <c r="N477" s="23" t="s">
        <v>849</v>
      </c>
      <c r="O477" s="23" t="s">
        <v>850</v>
      </c>
      <c r="P477" s="23" t="s">
        <v>851</v>
      </c>
      <c r="Q477" s="56">
        <v>46650</v>
      </c>
      <c r="R477" s="133">
        <v>46741</v>
      </c>
      <c r="S477" s="133">
        <v>47204</v>
      </c>
      <c r="T477" s="133" t="s">
        <v>848</v>
      </c>
      <c r="U477" s="133">
        <v>47330</v>
      </c>
      <c r="V477" s="133" t="s">
        <v>848</v>
      </c>
      <c r="W477" s="55">
        <v>0</v>
      </c>
      <c r="X477" s="55">
        <v>0</v>
      </c>
      <c r="Y477" s="55">
        <v>0</v>
      </c>
      <c r="Z477" s="55">
        <v>0.16938407244145792</v>
      </c>
      <c r="AA477" s="55">
        <v>0.33876814488291584</v>
      </c>
      <c r="AB477" s="55">
        <v>0.50815221732437377</v>
      </c>
      <c r="AC477" s="55">
        <v>0.67753628976583169</v>
      </c>
      <c r="AD477" s="59">
        <f t="shared" si="42"/>
        <v>1.6938407244145792</v>
      </c>
      <c r="AE477" s="55">
        <v>0</v>
      </c>
      <c r="AF477" s="55"/>
      <c r="AG477" s="55"/>
      <c r="AH477" s="55"/>
      <c r="AI477" s="59">
        <f t="shared" si="43"/>
        <v>1.6938407244145792</v>
      </c>
      <c r="AJ477" s="55">
        <v>0</v>
      </c>
      <c r="AK477" s="55">
        <v>0</v>
      </c>
      <c r="AL477" s="55">
        <v>0</v>
      </c>
      <c r="AM477" s="55">
        <v>0</v>
      </c>
      <c r="AN477" s="55">
        <v>0.19319451695071338</v>
      </c>
      <c r="AO477" s="55">
        <v>0.39411681457945535</v>
      </c>
      <c r="AP477" s="55">
        <v>0.6029987263065667</v>
      </c>
      <c r="AQ477" s="55">
        <v>0.82007826777693071</v>
      </c>
      <c r="AR477" s="59">
        <f t="shared" si="44"/>
        <v>2.0103883256136665</v>
      </c>
      <c r="AS477" s="55">
        <v>0</v>
      </c>
      <c r="AT477" s="55"/>
      <c r="AU477" s="55"/>
      <c r="AV477" s="55"/>
      <c r="AW477" s="59">
        <f t="shared" si="45"/>
        <v>2.0103883256136665</v>
      </c>
      <c r="AX477" s="55"/>
      <c r="AY477" s="55"/>
      <c r="AZ477" s="55"/>
      <c r="BA477" s="55"/>
      <c r="BB477" s="55"/>
      <c r="BC477" s="55"/>
      <c r="BD477" s="55"/>
      <c r="BE477" s="55"/>
      <c r="BF477" s="59">
        <f t="shared" si="46"/>
        <v>0</v>
      </c>
      <c r="BG477" s="55"/>
      <c r="BH477" s="55"/>
      <c r="BI477" s="55"/>
      <c r="BJ477" s="55"/>
      <c r="BK477" s="59">
        <f t="shared" si="47"/>
        <v>0</v>
      </c>
      <c r="BL477" s="55"/>
      <c r="BM477" s="23" t="s">
        <v>852</v>
      </c>
      <c r="BN477" s="23" t="s">
        <v>184</v>
      </c>
      <c r="BO477" s="23" t="s">
        <v>853</v>
      </c>
      <c r="BP477" s="23" t="s">
        <v>853</v>
      </c>
      <c r="BQ477" s="23" t="s">
        <v>853</v>
      </c>
      <c r="BR477" s="23"/>
      <c r="BS477" s="57"/>
      <c r="BT477" s="135" t="s">
        <v>23</v>
      </c>
      <c r="BU477" s="58">
        <v>1</v>
      </c>
      <c r="BV477" s="57">
        <v>0</v>
      </c>
      <c r="BW477" s="57">
        <v>0</v>
      </c>
      <c r="BX477" s="57">
        <v>0</v>
      </c>
      <c r="BY477" s="57">
        <v>0</v>
      </c>
      <c r="BZ477" s="57">
        <v>0</v>
      </c>
      <c r="CA477" s="57">
        <v>0</v>
      </c>
      <c r="CB477" s="67">
        <v>0</v>
      </c>
      <c r="CC477" s="134"/>
      <c r="CD477" s="134"/>
      <c r="CE477" s="57"/>
      <c r="CF477" s="57"/>
      <c r="CG477" s="57"/>
      <c r="CH477" s="57"/>
      <c r="CI477" s="57"/>
      <c r="CJ477" s="57"/>
      <c r="CK477" s="67"/>
      <c r="CL477" s="23"/>
      <c r="CM477" s="23"/>
      <c r="CN477" s="23"/>
      <c r="CO477" s="23"/>
      <c r="CP477" s="23"/>
      <c r="CQ477" s="23"/>
      <c r="CR477" s="57"/>
      <c r="CS477" s="134"/>
      <c r="CT477" s="58"/>
      <c r="CU477" s="57"/>
      <c r="CV477" s="57"/>
      <c r="CW477" s="57"/>
      <c r="CX477" s="57"/>
      <c r="CY477" s="57"/>
      <c r="CZ477" s="57"/>
      <c r="DA477" s="67"/>
      <c r="DB477" s="23"/>
      <c r="DC477" s="23"/>
      <c r="DD477" s="57"/>
      <c r="DE477" s="57"/>
      <c r="DF477" s="57"/>
      <c r="DG477" s="57"/>
      <c r="DH477" s="57"/>
      <c r="DI477" s="57"/>
      <c r="DJ477" s="67"/>
      <c r="DK477" s="23" t="s">
        <v>849</v>
      </c>
      <c r="DL477" s="55">
        <v>0</v>
      </c>
      <c r="DM477" s="55">
        <v>0</v>
      </c>
      <c r="DN477" s="55">
        <v>0</v>
      </c>
      <c r="DO477" s="59">
        <v>0</v>
      </c>
      <c r="DP477" s="23" t="s">
        <v>849</v>
      </c>
      <c r="DQ477" s="57"/>
      <c r="DR477" s="57"/>
      <c r="DS477" s="57"/>
      <c r="DT477" s="23" t="s">
        <v>854</v>
      </c>
      <c r="DU477" s="57"/>
      <c r="DV477" s="23" t="s">
        <v>858</v>
      </c>
      <c r="DW477" s="23" t="s">
        <v>854</v>
      </c>
      <c r="DX477" s="57"/>
      <c r="DY477" s="23" t="s">
        <v>849</v>
      </c>
      <c r="DZ477" s="23" t="s">
        <v>854</v>
      </c>
      <c r="EA477" s="56"/>
      <c r="EB477" s="57"/>
      <c r="EC477" s="57"/>
      <c r="ED477" s="23"/>
      <c r="EE477" s="57"/>
      <c r="EF477" s="57"/>
      <c r="EG477" s="57"/>
      <c r="EH477" s="23">
        <v>957</v>
      </c>
      <c r="EI477" s="23"/>
      <c r="EJ477" s="23" t="s">
        <v>921</v>
      </c>
      <c r="EK477" s="23"/>
    </row>
    <row r="478" spans="2:141" s="127" customFormat="1" ht="29.1">
      <c r="B478" s="132" t="s">
        <v>1924</v>
      </c>
      <c r="C478" s="23" t="s">
        <v>1925</v>
      </c>
      <c r="D478" s="23" t="s">
        <v>159</v>
      </c>
      <c r="E478" s="23" t="s">
        <v>846</v>
      </c>
      <c r="F478" s="23" t="s">
        <v>847</v>
      </c>
      <c r="G478" s="23"/>
      <c r="H478" s="23" t="s">
        <v>848</v>
      </c>
      <c r="I478" s="58">
        <v>0</v>
      </c>
      <c r="J478" s="58">
        <v>0</v>
      </c>
      <c r="K478" s="58">
        <v>0</v>
      </c>
      <c r="L478" s="58">
        <v>1</v>
      </c>
      <c r="M478" s="176"/>
      <c r="N478" s="23" t="s">
        <v>849</v>
      </c>
      <c r="O478" s="23" t="s">
        <v>850</v>
      </c>
      <c r="P478" s="23" t="s">
        <v>851</v>
      </c>
      <c r="Q478" s="56" t="s">
        <v>848</v>
      </c>
      <c r="R478" s="133" t="s">
        <v>848</v>
      </c>
      <c r="S478" s="133" t="s">
        <v>848</v>
      </c>
      <c r="T478" s="133" t="s">
        <v>848</v>
      </c>
      <c r="U478" s="133" t="s">
        <v>848</v>
      </c>
      <c r="V478" s="133" t="s">
        <v>848</v>
      </c>
      <c r="W478" s="55">
        <v>0</v>
      </c>
      <c r="X478" s="55">
        <v>0</v>
      </c>
      <c r="Y478" s="55">
        <v>0</v>
      </c>
      <c r="Z478" s="55">
        <v>0.94579700096157526</v>
      </c>
      <c r="AA478" s="55">
        <v>1.8915940019231505</v>
      </c>
      <c r="AB478" s="55">
        <v>2.8373910028847251</v>
      </c>
      <c r="AC478" s="55">
        <v>3.7831880038463011</v>
      </c>
      <c r="AD478" s="59">
        <f t="shared" si="42"/>
        <v>9.4579700096157531</v>
      </c>
      <c r="AE478" s="55">
        <v>0</v>
      </c>
      <c r="AF478" s="55"/>
      <c r="AG478" s="55"/>
      <c r="AH478" s="55"/>
      <c r="AI478" s="59">
        <f t="shared" si="43"/>
        <v>9.4579700096157531</v>
      </c>
      <c r="AJ478" s="55">
        <v>0</v>
      </c>
      <c r="AK478" s="55">
        <v>0</v>
      </c>
      <c r="AL478" s="55">
        <v>0</v>
      </c>
      <c r="AM478" s="55">
        <v>0</v>
      </c>
      <c r="AN478" s="55">
        <v>1.0787483858457654</v>
      </c>
      <c r="AO478" s="55">
        <v>2.2006467071253617</v>
      </c>
      <c r="AP478" s="55">
        <v>3.3669894619018028</v>
      </c>
      <c r="AQ478" s="55">
        <v>4.579105668186453</v>
      </c>
      <c r="AR478" s="59">
        <f t="shared" si="44"/>
        <v>11.225490223059381</v>
      </c>
      <c r="AS478" s="55">
        <v>0</v>
      </c>
      <c r="AT478" s="55"/>
      <c r="AU478" s="55"/>
      <c r="AV478" s="55"/>
      <c r="AW478" s="59">
        <f t="shared" si="45"/>
        <v>11.225490223059381</v>
      </c>
      <c r="AX478" s="55"/>
      <c r="AY478" s="55"/>
      <c r="AZ478" s="55"/>
      <c r="BA478" s="55"/>
      <c r="BB478" s="55"/>
      <c r="BC478" s="55"/>
      <c r="BD478" s="55"/>
      <c r="BE478" s="55"/>
      <c r="BF478" s="59">
        <f t="shared" si="46"/>
        <v>0</v>
      </c>
      <c r="BG478" s="55"/>
      <c r="BH478" s="55"/>
      <c r="BI478" s="55"/>
      <c r="BJ478" s="55"/>
      <c r="BK478" s="59">
        <f t="shared" si="47"/>
        <v>0</v>
      </c>
      <c r="BL478" s="55"/>
      <c r="BM478" s="23" t="s">
        <v>1131</v>
      </c>
      <c r="BN478" s="23" t="s">
        <v>157</v>
      </c>
      <c r="BO478" s="23" t="s">
        <v>853</v>
      </c>
      <c r="BP478" s="23" t="s">
        <v>853</v>
      </c>
      <c r="BQ478" s="23" t="s">
        <v>853</v>
      </c>
      <c r="BR478" s="23"/>
      <c r="BS478" s="57"/>
      <c r="BT478" s="135" t="s">
        <v>859</v>
      </c>
      <c r="BU478" s="58">
        <v>1</v>
      </c>
      <c r="BV478" s="57">
        <v>0</v>
      </c>
      <c r="BW478" s="57">
        <v>0</v>
      </c>
      <c r="BX478" s="57">
        <v>0</v>
      </c>
      <c r="BY478" s="57">
        <v>0</v>
      </c>
      <c r="BZ478" s="57">
        <v>0</v>
      </c>
      <c r="CA478" s="57">
        <v>0</v>
      </c>
      <c r="CB478" s="67">
        <v>0</v>
      </c>
      <c r="CC478" s="134"/>
      <c r="CD478" s="134"/>
      <c r="CE478" s="57"/>
      <c r="CF478" s="57"/>
      <c r="CG478" s="57"/>
      <c r="CH478" s="57"/>
      <c r="CI478" s="57"/>
      <c r="CJ478" s="57"/>
      <c r="CK478" s="67"/>
      <c r="CL478" s="23"/>
      <c r="CM478" s="23"/>
      <c r="CN478" s="23"/>
      <c r="CO478" s="23"/>
      <c r="CP478" s="23"/>
      <c r="CQ478" s="23"/>
      <c r="CR478" s="57"/>
      <c r="CS478" s="134"/>
      <c r="CT478" s="58"/>
      <c r="CU478" s="57"/>
      <c r="CV478" s="57"/>
      <c r="CW478" s="57"/>
      <c r="CX478" s="57"/>
      <c r="CY478" s="57"/>
      <c r="CZ478" s="57"/>
      <c r="DA478" s="67"/>
      <c r="DB478" s="23"/>
      <c r="DC478" s="23"/>
      <c r="DD478" s="57"/>
      <c r="DE478" s="57"/>
      <c r="DF478" s="57"/>
      <c r="DG478" s="57"/>
      <c r="DH478" s="57"/>
      <c r="DI478" s="57"/>
      <c r="DJ478" s="67"/>
      <c r="DK478" s="23" t="s">
        <v>849</v>
      </c>
      <c r="DL478" s="55">
        <v>0</v>
      </c>
      <c r="DM478" s="55">
        <v>0</v>
      </c>
      <c r="DN478" s="55">
        <v>0</v>
      </c>
      <c r="DO478" s="59">
        <v>0</v>
      </c>
      <c r="DP478" s="23" t="s">
        <v>849</v>
      </c>
      <c r="DQ478" s="57"/>
      <c r="DR478" s="57"/>
      <c r="DS478" s="57"/>
      <c r="DT478" s="23" t="s">
        <v>854</v>
      </c>
      <c r="DU478" s="57"/>
      <c r="DV478" s="23" t="s">
        <v>849</v>
      </c>
      <c r="DW478" s="23" t="s">
        <v>854</v>
      </c>
      <c r="DX478" s="57"/>
      <c r="DY478" s="23" t="s">
        <v>849</v>
      </c>
      <c r="DZ478" s="23" t="s">
        <v>854</v>
      </c>
      <c r="EA478" s="56"/>
      <c r="EB478" s="57"/>
      <c r="EC478" s="57"/>
      <c r="ED478" s="23"/>
      <c r="EE478" s="57"/>
      <c r="EF478" s="57"/>
      <c r="EG478" s="57"/>
      <c r="EH478" s="23">
        <v>811</v>
      </c>
      <c r="EI478" s="23"/>
      <c r="EJ478" s="23" t="s">
        <v>1177</v>
      </c>
      <c r="EK478" s="23"/>
    </row>
    <row r="479" spans="2:141" s="127" customFormat="1">
      <c r="B479" s="132" t="s">
        <v>1926</v>
      </c>
      <c r="C479" s="23" t="s">
        <v>1927</v>
      </c>
      <c r="D479" s="23" t="s">
        <v>155</v>
      </c>
      <c r="E479" s="23" t="s">
        <v>846</v>
      </c>
      <c r="F479" s="23" t="s">
        <v>847</v>
      </c>
      <c r="G479" s="23"/>
      <c r="H479" s="23" t="s">
        <v>848</v>
      </c>
      <c r="I479" s="58">
        <v>0</v>
      </c>
      <c r="J479" s="58">
        <v>0</v>
      </c>
      <c r="K479" s="58">
        <v>1</v>
      </c>
      <c r="L479" s="58">
        <v>0</v>
      </c>
      <c r="M479" s="176"/>
      <c r="N479" s="23" t="s">
        <v>849</v>
      </c>
      <c r="O479" s="23" t="s">
        <v>850</v>
      </c>
      <c r="P479" s="23" t="s">
        <v>851</v>
      </c>
      <c r="Q479" s="56" t="s">
        <v>848</v>
      </c>
      <c r="R479" s="133" t="s">
        <v>848</v>
      </c>
      <c r="S479" s="133" t="s">
        <v>848</v>
      </c>
      <c r="T479" s="133" t="s">
        <v>848</v>
      </c>
      <c r="U479" s="133" t="s">
        <v>848</v>
      </c>
      <c r="V479" s="133" t="s">
        <v>848</v>
      </c>
      <c r="W479" s="55">
        <v>0</v>
      </c>
      <c r="X479" s="55">
        <v>0</v>
      </c>
      <c r="Y479" s="55">
        <v>0</v>
      </c>
      <c r="Z479" s="55">
        <v>0.86001242228882058</v>
      </c>
      <c r="AA479" s="55">
        <v>1.7200248445776412</v>
      </c>
      <c r="AB479" s="55">
        <v>2.5800372668664622</v>
      </c>
      <c r="AC479" s="55">
        <v>3.4400496891552823</v>
      </c>
      <c r="AD479" s="59">
        <f t="shared" si="42"/>
        <v>8.6001242228882067</v>
      </c>
      <c r="AE479" s="55">
        <v>0</v>
      </c>
      <c r="AF479" s="55"/>
      <c r="AG479" s="55"/>
      <c r="AH479" s="55"/>
      <c r="AI479" s="59">
        <f t="shared" si="43"/>
        <v>8.6001242228882067</v>
      </c>
      <c r="AJ479" s="55">
        <v>0</v>
      </c>
      <c r="AK479" s="55">
        <v>0</v>
      </c>
      <c r="AL479" s="55">
        <v>0</v>
      </c>
      <c r="AM479" s="55">
        <v>0</v>
      </c>
      <c r="AN479" s="55">
        <v>0.98090500541676284</v>
      </c>
      <c r="AO479" s="55">
        <v>2.0010462110501961</v>
      </c>
      <c r="AP479" s="55">
        <v>3.0616007029068011</v>
      </c>
      <c r="AQ479" s="55">
        <v>4.1637769559532485</v>
      </c>
      <c r="AR479" s="59">
        <f t="shared" si="44"/>
        <v>10.207328875327008</v>
      </c>
      <c r="AS479" s="55">
        <v>0</v>
      </c>
      <c r="AT479" s="55"/>
      <c r="AU479" s="55"/>
      <c r="AV479" s="55"/>
      <c r="AW479" s="59">
        <f t="shared" si="45"/>
        <v>10.207328875327008</v>
      </c>
      <c r="AX479" s="55"/>
      <c r="AY479" s="55"/>
      <c r="AZ479" s="55"/>
      <c r="BA479" s="55"/>
      <c r="BB479" s="55"/>
      <c r="BC479" s="55"/>
      <c r="BD479" s="55"/>
      <c r="BE479" s="55"/>
      <c r="BF479" s="59">
        <f t="shared" si="46"/>
        <v>0</v>
      </c>
      <c r="BG479" s="55"/>
      <c r="BH479" s="55"/>
      <c r="BI479" s="55"/>
      <c r="BJ479" s="55"/>
      <c r="BK479" s="59">
        <f t="shared" si="47"/>
        <v>0</v>
      </c>
      <c r="BL479" s="55"/>
      <c r="BM479" s="23" t="s">
        <v>852</v>
      </c>
      <c r="BN479" s="23" t="s">
        <v>177</v>
      </c>
      <c r="BO479" s="23" t="s">
        <v>569</v>
      </c>
      <c r="BP479" s="23" t="s">
        <v>386</v>
      </c>
      <c r="BQ479" s="23" t="s">
        <v>853</v>
      </c>
      <c r="BR479" s="23"/>
      <c r="BS479" s="57"/>
      <c r="BT479" s="135" t="s">
        <v>154</v>
      </c>
      <c r="BU479" s="58">
        <v>1</v>
      </c>
      <c r="BV479" s="57">
        <v>0</v>
      </c>
      <c r="BW479" s="57">
        <v>0</v>
      </c>
      <c r="BX479" s="57">
        <v>0</v>
      </c>
      <c r="BY479" s="57">
        <v>0</v>
      </c>
      <c r="BZ479" s="57">
        <v>0</v>
      </c>
      <c r="CA479" s="57">
        <v>0</v>
      </c>
      <c r="CB479" s="67">
        <v>0</v>
      </c>
      <c r="CC479" s="134"/>
      <c r="CD479" s="134"/>
      <c r="CE479" s="57"/>
      <c r="CF479" s="57"/>
      <c r="CG479" s="57"/>
      <c r="CH479" s="57"/>
      <c r="CI479" s="57"/>
      <c r="CJ479" s="57"/>
      <c r="CK479" s="67"/>
      <c r="CL479" s="23"/>
      <c r="CM479" s="23"/>
      <c r="CN479" s="23"/>
      <c r="CO479" s="23"/>
      <c r="CP479" s="23"/>
      <c r="CQ479" s="23"/>
      <c r="CR479" s="57"/>
      <c r="CS479" s="134"/>
      <c r="CT479" s="58"/>
      <c r="CU479" s="57"/>
      <c r="CV479" s="57"/>
      <c r="CW479" s="57"/>
      <c r="CX479" s="57"/>
      <c r="CY479" s="57"/>
      <c r="CZ479" s="57"/>
      <c r="DA479" s="67"/>
      <c r="DB479" s="23"/>
      <c r="DC479" s="23"/>
      <c r="DD479" s="57"/>
      <c r="DE479" s="57"/>
      <c r="DF479" s="57"/>
      <c r="DG479" s="57"/>
      <c r="DH479" s="57"/>
      <c r="DI479" s="57"/>
      <c r="DJ479" s="67"/>
      <c r="DK479" s="23" t="s">
        <v>849</v>
      </c>
      <c r="DL479" s="55">
        <v>0</v>
      </c>
      <c r="DM479" s="55">
        <v>0</v>
      </c>
      <c r="DN479" s="55">
        <v>0</v>
      </c>
      <c r="DO479" s="59">
        <v>0</v>
      </c>
      <c r="DP479" s="23" t="s">
        <v>849</v>
      </c>
      <c r="DQ479" s="57"/>
      <c r="DR479" s="57"/>
      <c r="DS479" s="57"/>
      <c r="DT479" s="23" t="s">
        <v>854</v>
      </c>
      <c r="DU479" s="57"/>
      <c r="DV479" s="23" t="s">
        <v>849</v>
      </c>
      <c r="DW479" s="23" t="s">
        <v>854</v>
      </c>
      <c r="DX479" s="57"/>
      <c r="DY479" s="23" t="s">
        <v>849</v>
      </c>
      <c r="DZ479" s="23" t="s">
        <v>854</v>
      </c>
      <c r="EA479" s="56"/>
      <c r="EB479" s="57"/>
      <c r="EC479" s="57"/>
      <c r="ED479" s="23"/>
      <c r="EE479" s="57"/>
      <c r="EF479" s="57"/>
      <c r="EG479" s="57"/>
      <c r="EH479" s="23">
        <v>540</v>
      </c>
      <c r="EI479" s="23"/>
      <c r="EJ479" s="23" t="s">
        <v>1652</v>
      </c>
      <c r="EK479" s="23"/>
    </row>
    <row r="480" spans="2:141" s="127" customFormat="1">
      <c r="B480" s="132" t="s">
        <v>1928</v>
      </c>
      <c r="C480" s="23" t="s">
        <v>1929</v>
      </c>
      <c r="D480" s="23" t="s">
        <v>159</v>
      </c>
      <c r="E480" s="23" t="s">
        <v>846</v>
      </c>
      <c r="F480" s="23" t="s">
        <v>847</v>
      </c>
      <c r="G480" s="23"/>
      <c r="H480" s="23" t="s">
        <v>848</v>
      </c>
      <c r="I480" s="58">
        <v>0</v>
      </c>
      <c r="J480" s="58">
        <v>0</v>
      </c>
      <c r="K480" s="58">
        <v>1</v>
      </c>
      <c r="L480" s="58">
        <v>0</v>
      </c>
      <c r="M480" s="176"/>
      <c r="N480" s="23" t="s">
        <v>849</v>
      </c>
      <c r="O480" s="23" t="s">
        <v>850</v>
      </c>
      <c r="P480" s="23" t="s">
        <v>851</v>
      </c>
      <c r="Q480" s="56" t="s">
        <v>848</v>
      </c>
      <c r="R480" s="133" t="s">
        <v>848</v>
      </c>
      <c r="S480" s="133" t="s">
        <v>848</v>
      </c>
      <c r="T480" s="133" t="s">
        <v>848</v>
      </c>
      <c r="U480" s="133" t="s">
        <v>848</v>
      </c>
      <c r="V480" s="133" t="s">
        <v>848</v>
      </c>
      <c r="W480" s="55">
        <v>0</v>
      </c>
      <c r="X480" s="55">
        <v>0</v>
      </c>
      <c r="Y480" s="55">
        <v>0</v>
      </c>
      <c r="Z480" s="55">
        <v>0</v>
      </c>
      <c r="AA480" s="55">
        <v>0</v>
      </c>
      <c r="AB480" s="55">
        <v>0.59338570524614354</v>
      </c>
      <c r="AC480" s="55">
        <v>1.3054485515906593</v>
      </c>
      <c r="AD480" s="59">
        <f t="shared" si="42"/>
        <v>1.8988342568368028</v>
      </c>
      <c r="AE480" s="55">
        <v>0</v>
      </c>
      <c r="AF480" s="55"/>
      <c r="AG480" s="55"/>
      <c r="AH480" s="55"/>
      <c r="AI480" s="59">
        <f t="shared" si="43"/>
        <v>1.8988342568368028</v>
      </c>
      <c r="AJ480" s="55">
        <v>0</v>
      </c>
      <c r="AK480" s="55">
        <v>0</v>
      </c>
      <c r="AL480" s="55">
        <v>0</v>
      </c>
      <c r="AM480" s="55">
        <v>0</v>
      </c>
      <c r="AN480" s="55">
        <v>0</v>
      </c>
      <c r="AO480" s="55">
        <v>0</v>
      </c>
      <c r="AP480" s="55">
        <v>0.70414102757627739</v>
      </c>
      <c r="AQ480" s="55">
        <v>1.5800924659406488</v>
      </c>
      <c r="AR480" s="59">
        <f t="shared" si="44"/>
        <v>2.2842334935169264</v>
      </c>
      <c r="AS480" s="55">
        <v>0</v>
      </c>
      <c r="AT480" s="55"/>
      <c r="AU480" s="55"/>
      <c r="AV480" s="55"/>
      <c r="AW480" s="59">
        <f t="shared" si="45"/>
        <v>2.2842334935169264</v>
      </c>
      <c r="AX480" s="55"/>
      <c r="AY480" s="55"/>
      <c r="AZ480" s="55"/>
      <c r="BA480" s="55"/>
      <c r="BB480" s="55"/>
      <c r="BC480" s="55"/>
      <c r="BD480" s="55"/>
      <c r="BE480" s="55"/>
      <c r="BF480" s="59">
        <f t="shared" si="46"/>
        <v>0</v>
      </c>
      <c r="BG480" s="55"/>
      <c r="BH480" s="55"/>
      <c r="BI480" s="55"/>
      <c r="BJ480" s="55"/>
      <c r="BK480" s="59">
        <f t="shared" si="47"/>
        <v>0</v>
      </c>
      <c r="BL480" s="55"/>
      <c r="BM480" s="23" t="s">
        <v>852</v>
      </c>
      <c r="BN480" s="23" t="s">
        <v>184</v>
      </c>
      <c r="BO480" s="23" t="s">
        <v>853</v>
      </c>
      <c r="BP480" s="23" t="s">
        <v>853</v>
      </c>
      <c r="BQ480" s="23" t="s">
        <v>853</v>
      </c>
      <c r="BR480" s="23"/>
      <c r="BS480" s="57"/>
      <c r="BT480" s="135" t="s">
        <v>23</v>
      </c>
      <c r="BU480" s="58">
        <v>1</v>
      </c>
      <c r="BV480" s="57">
        <v>0</v>
      </c>
      <c r="BW480" s="57">
        <v>0</v>
      </c>
      <c r="BX480" s="57">
        <v>0</v>
      </c>
      <c r="BY480" s="57">
        <v>0</v>
      </c>
      <c r="BZ480" s="57">
        <v>0</v>
      </c>
      <c r="CA480" s="57">
        <v>0</v>
      </c>
      <c r="CB480" s="67">
        <v>0</v>
      </c>
      <c r="CC480" s="134"/>
      <c r="CD480" s="134"/>
      <c r="CE480" s="57"/>
      <c r="CF480" s="57"/>
      <c r="CG480" s="57"/>
      <c r="CH480" s="57"/>
      <c r="CI480" s="57"/>
      <c r="CJ480" s="57"/>
      <c r="CK480" s="67"/>
      <c r="CL480" s="23"/>
      <c r="CM480" s="23"/>
      <c r="CN480" s="23"/>
      <c r="CO480" s="23"/>
      <c r="CP480" s="23"/>
      <c r="CQ480" s="23"/>
      <c r="CR480" s="57"/>
      <c r="CS480" s="134"/>
      <c r="CT480" s="58"/>
      <c r="CU480" s="57"/>
      <c r="CV480" s="57"/>
      <c r="CW480" s="57"/>
      <c r="CX480" s="57"/>
      <c r="CY480" s="57"/>
      <c r="CZ480" s="57"/>
      <c r="DA480" s="67"/>
      <c r="DB480" s="23"/>
      <c r="DC480" s="23"/>
      <c r="DD480" s="57"/>
      <c r="DE480" s="57"/>
      <c r="DF480" s="57"/>
      <c r="DG480" s="57"/>
      <c r="DH480" s="57"/>
      <c r="DI480" s="57"/>
      <c r="DJ480" s="67"/>
      <c r="DK480" s="23" t="s">
        <v>849</v>
      </c>
      <c r="DL480" s="55">
        <v>0</v>
      </c>
      <c r="DM480" s="55">
        <v>0</v>
      </c>
      <c r="DN480" s="55">
        <v>0</v>
      </c>
      <c r="DO480" s="59">
        <v>0</v>
      </c>
      <c r="DP480" s="23" t="s">
        <v>849</v>
      </c>
      <c r="DQ480" s="57"/>
      <c r="DR480" s="57"/>
      <c r="DS480" s="57"/>
      <c r="DT480" s="23" t="s">
        <v>854</v>
      </c>
      <c r="DU480" s="57"/>
      <c r="DV480" s="23" t="s">
        <v>858</v>
      </c>
      <c r="DW480" s="23" t="s">
        <v>854</v>
      </c>
      <c r="DX480" s="57"/>
      <c r="DY480" s="23" t="s">
        <v>849</v>
      </c>
      <c r="DZ480" s="23" t="s">
        <v>854</v>
      </c>
      <c r="EA480" s="56"/>
      <c r="EB480" s="57"/>
      <c r="EC480" s="57"/>
      <c r="ED480" s="23"/>
      <c r="EE480" s="57"/>
      <c r="EF480" s="57"/>
      <c r="EG480" s="57"/>
      <c r="EH480" s="23">
        <v>957</v>
      </c>
      <c r="EI480" s="23"/>
      <c r="EJ480" s="23" t="s">
        <v>921</v>
      </c>
      <c r="EK480" s="23"/>
    </row>
    <row r="481" spans="2:141" s="127" customFormat="1">
      <c r="B481" s="132" t="s">
        <v>1930</v>
      </c>
      <c r="C481" s="23" t="s">
        <v>1929</v>
      </c>
      <c r="D481" s="23" t="s">
        <v>159</v>
      </c>
      <c r="E481" s="23" t="s">
        <v>846</v>
      </c>
      <c r="F481" s="23" t="s">
        <v>847</v>
      </c>
      <c r="G481" s="23"/>
      <c r="H481" s="23" t="s">
        <v>848</v>
      </c>
      <c r="I481" s="58">
        <v>0</v>
      </c>
      <c r="J481" s="58">
        <v>0</v>
      </c>
      <c r="K481" s="58">
        <v>1</v>
      </c>
      <c r="L481" s="58">
        <v>0</v>
      </c>
      <c r="M481" s="176"/>
      <c r="N481" s="23" t="s">
        <v>849</v>
      </c>
      <c r="O481" s="23" t="s">
        <v>850</v>
      </c>
      <c r="P481" s="23" t="s">
        <v>851</v>
      </c>
      <c r="Q481" s="56" t="s">
        <v>848</v>
      </c>
      <c r="R481" s="133" t="s">
        <v>848</v>
      </c>
      <c r="S481" s="133" t="s">
        <v>848</v>
      </c>
      <c r="T481" s="133" t="s">
        <v>848</v>
      </c>
      <c r="U481" s="133" t="s">
        <v>848</v>
      </c>
      <c r="V481" s="133" t="s">
        <v>848</v>
      </c>
      <c r="W481" s="55">
        <v>0</v>
      </c>
      <c r="X481" s="55">
        <v>0</v>
      </c>
      <c r="Y481" s="55">
        <v>0</v>
      </c>
      <c r="Z481" s="55">
        <v>0</v>
      </c>
      <c r="AA481" s="55">
        <v>-0.588638619619409</v>
      </c>
      <c r="AB481" s="55">
        <v>-1.3101956372173937</v>
      </c>
      <c r="AC481" s="55">
        <v>0</v>
      </c>
      <c r="AD481" s="59">
        <f t="shared" si="42"/>
        <v>-1.8988342568368028</v>
      </c>
      <c r="AE481" s="55">
        <v>0</v>
      </c>
      <c r="AF481" s="55"/>
      <c r="AG481" s="55"/>
      <c r="AH481" s="55"/>
      <c r="AI481" s="59">
        <f t="shared" si="43"/>
        <v>-1.8988342568368028</v>
      </c>
      <c r="AJ481" s="55">
        <v>0</v>
      </c>
      <c r="AK481" s="55">
        <v>0</v>
      </c>
      <c r="AL481" s="55">
        <v>0</v>
      </c>
      <c r="AM481" s="55">
        <v>0</v>
      </c>
      <c r="AN481" s="55">
        <v>0</v>
      </c>
      <c r="AO481" s="55">
        <v>-0.68481166605269139</v>
      </c>
      <c r="AP481" s="55">
        <v>-1.5547433889286584</v>
      </c>
      <c r="AQ481" s="55">
        <v>0</v>
      </c>
      <c r="AR481" s="59">
        <f t="shared" si="44"/>
        <v>-2.2395550549813499</v>
      </c>
      <c r="AS481" s="55">
        <v>0</v>
      </c>
      <c r="AT481" s="55"/>
      <c r="AU481" s="55"/>
      <c r="AV481" s="55"/>
      <c r="AW481" s="59">
        <f t="shared" si="45"/>
        <v>-2.2395550549813499</v>
      </c>
      <c r="AX481" s="55"/>
      <c r="AY481" s="55"/>
      <c r="AZ481" s="55"/>
      <c r="BA481" s="55"/>
      <c r="BB481" s="55"/>
      <c r="BC481" s="55"/>
      <c r="BD481" s="55"/>
      <c r="BE481" s="55"/>
      <c r="BF481" s="59">
        <f t="shared" si="46"/>
        <v>0</v>
      </c>
      <c r="BG481" s="55"/>
      <c r="BH481" s="55"/>
      <c r="BI481" s="55"/>
      <c r="BJ481" s="55"/>
      <c r="BK481" s="59">
        <f t="shared" si="47"/>
        <v>0</v>
      </c>
      <c r="BL481" s="55"/>
      <c r="BM481" s="23" t="s">
        <v>852</v>
      </c>
      <c r="BN481" s="23" t="s">
        <v>184</v>
      </c>
      <c r="BO481" s="23" t="s">
        <v>853</v>
      </c>
      <c r="BP481" s="23" t="s">
        <v>853</v>
      </c>
      <c r="BQ481" s="23" t="s">
        <v>853</v>
      </c>
      <c r="BR481" s="23"/>
      <c r="BS481" s="57"/>
      <c r="BT481" s="135" t="s">
        <v>23</v>
      </c>
      <c r="BU481" s="58">
        <v>1</v>
      </c>
      <c r="BV481" s="57">
        <v>0</v>
      </c>
      <c r="BW481" s="57">
        <v>0</v>
      </c>
      <c r="BX481" s="57">
        <v>0</v>
      </c>
      <c r="BY481" s="57">
        <v>0</v>
      </c>
      <c r="BZ481" s="57">
        <v>0</v>
      </c>
      <c r="CA481" s="57">
        <v>0</v>
      </c>
      <c r="CB481" s="67">
        <v>0</v>
      </c>
      <c r="CC481" s="134"/>
      <c r="CD481" s="134"/>
      <c r="CE481" s="57"/>
      <c r="CF481" s="57"/>
      <c r="CG481" s="57"/>
      <c r="CH481" s="57"/>
      <c r="CI481" s="57"/>
      <c r="CJ481" s="57"/>
      <c r="CK481" s="67"/>
      <c r="CL481" s="23"/>
      <c r="CM481" s="23"/>
      <c r="CN481" s="23"/>
      <c r="CO481" s="23"/>
      <c r="CP481" s="23"/>
      <c r="CQ481" s="23"/>
      <c r="CR481" s="57"/>
      <c r="CS481" s="134"/>
      <c r="CT481" s="58"/>
      <c r="CU481" s="57"/>
      <c r="CV481" s="57"/>
      <c r="CW481" s="57"/>
      <c r="CX481" s="57"/>
      <c r="CY481" s="57"/>
      <c r="CZ481" s="57"/>
      <c r="DA481" s="67"/>
      <c r="DB481" s="23"/>
      <c r="DC481" s="23"/>
      <c r="DD481" s="57"/>
      <c r="DE481" s="57"/>
      <c r="DF481" s="57"/>
      <c r="DG481" s="57"/>
      <c r="DH481" s="57"/>
      <c r="DI481" s="57"/>
      <c r="DJ481" s="67"/>
      <c r="DK481" s="23" t="s">
        <v>849</v>
      </c>
      <c r="DL481" s="55">
        <v>0</v>
      </c>
      <c r="DM481" s="55">
        <v>0</v>
      </c>
      <c r="DN481" s="55">
        <v>0</v>
      </c>
      <c r="DO481" s="59">
        <v>0</v>
      </c>
      <c r="DP481" s="23" t="s">
        <v>849</v>
      </c>
      <c r="DQ481" s="57"/>
      <c r="DR481" s="57"/>
      <c r="DS481" s="57"/>
      <c r="DT481" s="23" t="s">
        <v>854</v>
      </c>
      <c r="DU481" s="57"/>
      <c r="DV481" s="23" t="s">
        <v>858</v>
      </c>
      <c r="DW481" s="23" t="s">
        <v>854</v>
      </c>
      <c r="DX481" s="57"/>
      <c r="DY481" s="23" t="s">
        <v>849</v>
      </c>
      <c r="DZ481" s="23" t="s">
        <v>854</v>
      </c>
      <c r="EA481" s="56"/>
      <c r="EB481" s="57"/>
      <c r="EC481" s="57"/>
      <c r="ED481" s="23"/>
      <c r="EE481" s="57"/>
      <c r="EF481" s="57"/>
      <c r="EG481" s="57"/>
      <c r="EH481" s="23">
        <v>957</v>
      </c>
      <c r="EI481" s="23"/>
      <c r="EJ481" s="23" t="s">
        <v>921</v>
      </c>
      <c r="EK481" s="23"/>
    </row>
    <row r="482" spans="2:141" s="127" customFormat="1">
      <c r="B482" s="132" t="s">
        <v>1931</v>
      </c>
      <c r="C482" s="23" t="s">
        <v>1932</v>
      </c>
      <c r="D482" s="23" t="s">
        <v>159</v>
      </c>
      <c r="E482" s="23" t="s">
        <v>846</v>
      </c>
      <c r="F482" s="23" t="s">
        <v>847</v>
      </c>
      <c r="G482" s="23"/>
      <c r="H482" s="23" t="s">
        <v>848</v>
      </c>
      <c r="I482" s="58">
        <v>0</v>
      </c>
      <c r="J482" s="58">
        <v>0</v>
      </c>
      <c r="K482" s="58">
        <v>1</v>
      </c>
      <c r="L482" s="58">
        <v>0</v>
      </c>
      <c r="M482" s="176"/>
      <c r="N482" s="23" t="s">
        <v>858</v>
      </c>
      <c r="O482" s="23" t="s">
        <v>850</v>
      </c>
      <c r="P482" s="23" t="s">
        <v>851</v>
      </c>
      <c r="Q482" s="56">
        <v>46265</v>
      </c>
      <c r="R482" s="133">
        <v>47564</v>
      </c>
      <c r="S482" s="133">
        <v>48291</v>
      </c>
      <c r="T482" s="133" t="s">
        <v>848</v>
      </c>
      <c r="U482" s="133">
        <v>48474</v>
      </c>
      <c r="V482" s="133" t="s">
        <v>848</v>
      </c>
      <c r="W482" s="55">
        <v>0.17800556706153728</v>
      </c>
      <c r="X482" s="55">
        <v>1.777814878172132E-2</v>
      </c>
      <c r="Y482" s="55">
        <v>3.0837308903749389E-2</v>
      </c>
      <c r="Z482" s="55">
        <v>0.22582201601822233</v>
      </c>
      <c r="AA482" s="55">
        <v>0.47636938782580024</v>
      </c>
      <c r="AB482" s="55">
        <v>4.6928271678084658E-2</v>
      </c>
      <c r="AC482" s="55">
        <v>6.1341674809794406E-3</v>
      </c>
      <c r="AD482" s="59">
        <f t="shared" si="42"/>
        <v>0.80386930068855733</v>
      </c>
      <c r="AE482" s="55">
        <v>1.6479047339687636E-2</v>
      </c>
      <c r="AF482" s="55"/>
      <c r="AG482" s="55"/>
      <c r="AH482" s="55"/>
      <c r="AI482" s="59">
        <f t="shared" si="43"/>
        <v>0.98187486775009458</v>
      </c>
      <c r="AJ482" s="55">
        <v>1.6479047339687636E-2</v>
      </c>
      <c r="AK482" s="55">
        <v>0.19514411904520595</v>
      </c>
      <c r="AL482" s="55">
        <v>1.9489846522970016E-2</v>
      </c>
      <c r="AM482" s="55">
        <v>3.4482482602468514E-2</v>
      </c>
      <c r="AN482" s="55">
        <v>0.25756598405410974</v>
      </c>
      <c r="AO482" s="55">
        <v>0.55419964518198006</v>
      </c>
      <c r="AP482" s="55">
        <v>5.5687424131793242E-2</v>
      </c>
      <c r="AQ482" s="55">
        <v>7.4246907775136666E-3</v>
      </c>
      <c r="AR482" s="59">
        <f t="shared" si="44"/>
        <v>0.92885007327083524</v>
      </c>
      <c r="AS482" s="55">
        <v>1.9945955369587341E-2</v>
      </c>
      <c r="AT482" s="55"/>
      <c r="AU482" s="55"/>
      <c r="AV482" s="55"/>
      <c r="AW482" s="59">
        <f t="shared" si="45"/>
        <v>1.1239941923160413</v>
      </c>
      <c r="AX482" s="55"/>
      <c r="AY482" s="55"/>
      <c r="AZ482" s="55"/>
      <c r="BA482" s="55"/>
      <c r="BB482" s="55"/>
      <c r="BC482" s="55"/>
      <c r="BD482" s="55"/>
      <c r="BE482" s="55"/>
      <c r="BF482" s="59">
        <f t="shared" si="46"/>
        <v>0</v>
      </c>
      <c r="BG482" s="55"/>
      <c r="BH482" s="55"/>
      <c r="BI482" s="55"/>
      <c r="BJ482" s="55"/>
      <c r="BK482" s="59">
        <f t="shared" si="47"/>
        <v>0</v>
      </c>
      <c r="BL482" s="55"/>
      <c r="BM482" s="23" t="s">
        <v>852</v>
      </c>
      <c r="BN482" s="23" t="s">
        <v>184</v>
      </c>
      <c r="BO482" s="23" t="s">
        <v>853</v>
      </c>
      <c r="BP482" s="23" t="s">
        <v>853</v>
      </c>
      <c r="BQ482" s="23" t="s">
        <v>853</v>
      </c>
      <c r="BR482" s="23"/>
      <c r="BS482" s="57"/>
      <c r="BT482" s="135" t="s">
        <v>23</v>
      </c>
      <c r="BU482" s="58">
        <v>1</v>
      </c>
      <c r="BV482" s="57">
        <v>0</v>
      </c>
      <c r="BW482" s="57">
        <v>0</v>
      </c>
      <c r="BX482" s="57">
        <v>0</v>
      </c>
      <c r="BY482" s="57">
        <v>0</v>
      </c>
      <c r="BZ482" s="57">
        <v>0</v>
      </c>
      <c r="CA482" s="57">
        <v>0</v>
      </c>
      <c r="CB482" s="67">
        <v>0</v>
      </c>
      <c r="CC482" s="134"/>
      <c r="CD482" s="134"/>
      <c r="CE482" s="57"/>
      <c r="CF482" s="57"/>
      <c r="CG482" s="57"/>
      <c r="CH482" s="57"/>
      <c r="CI482" s="57"/>
      <c r="CJ482" s="57"/>
      <c r="CK482" s="67"/>
      <c r="CL482" s="23"/>
      <c r="CM482" s="23"/>
      <c r="CN482" s="23"/>
      <c r="CO482" s="23"/>
      <c r="CP482" s="23"/>
      <c r="CQ482" s="23"/>
      <c r="CR482" s="57"/>
      <c r="CS482" s="134"/>
      <c r="CT482" s="58"/>
      <c r="CU482" s="57"/>
      <c r="CV482" s="57"/>
      <c r="CW482" s="57"/>
      <c r="CX482" s="57"/>
      <c r="CY482" s="57"/>
      <c r="CZ482" s="57"/>
      <c r="DA482" s="67"/>
      <c r="DB482" s="23"/>
      <c r="DC482" s="23"/>
      <c r="DD482" s="57"/>
      <c r="DE482" s="57"/>
      <c r="DF482" s="57"/>
      <c r="DG482" s="57"/>
      <c r="DH482" s="57"/>
      <c r="DI482" s="57"/>
      <c r="DJ482" s="67"/>
      <c r="DK482" s="23" t="s">
        <v>849</v>
      </c>
      <c r="DL482" s="55">
        <v>0</v>
      </c>
      <c r="DM482" s="55">
        <v>0.17800556706153728</v>
      </c>
      <c r="DN482" s="55">
        <v>0.80386930068855733</v>
      </c>
      <c r="DO482" s="59">
        <v>0.98187486775009458</v>
      </c>
      <c r="DP482" s="23" t="s">
        <v>849</v>
      </c>
      <c r="DQ482" s="57"/>
      <c r="DR482" s="57"/>
      <c r="DS482" s="57"/>
      <c r="DT482" s="23" t="s">
        <v>854</v>
      </c>
      <c r="DU482" s="57"/>
      <c r="DV482" s="23" t="s">
        <v>858</v>
      </c>
      <c r="DW482" s="23" t="s">
        <v>854</v>
      </c>
      <c r="DX482" s="57"/>
      <c r="DY482" s="23" t="s">
        <v>849</v>
      </c>
      <c r="DZ482" s="23" t="s">
        <v>854</v>
      </c>
      <c r="EA482" s="56"/>
      <c r="EB482" s="57"/>
      <c r="EC482" s="57"/>
      <c r="ED482" s="23"/>
      <c r="EE482" s="57"/>
      <c r="EF482" s="57"/>
      <c r="EG482" s="57"/>
      <c r="EH482" s="23">
        <v>3287</v>
      </c>
      <c r="EI482" s="23"/>
      <c r="EJ482" s="23" t="s">
        <v>921</v>
      </c>
      <c r="EK482" s="23"/>
    </row>
    <row r="483" spans="2:141" s="127" customFormat="1" ht="29.1">
      <c r="B483" s="132" t="s">
        <v>1933</v>
      </c>
      <c r="C483" s="23" t="s">
        <v>1932</v>
      </c>
      <c r="D483" s="23" t="s">
        <v>159</v>
      </c>
      <c r="E483" s="23" t="s">
        <v>846</v>
      </c>
      <c r="F483" s="23" t="s">
        <v>847</v>
      </c>
      <c r="G483" s="23"/>
      <c r="H483" s="23" t="s">
        <v>848</v>
      </c>
      <c r="I483" s="58">
        <v>0</v>
      </c>
      <c r="J483" s="58">
        <v>0</v>
      </c>
      <c r="K483" s="58">
        <v>1</v>
      </c>
      <c r="L483" s="58">
        <v>0</v>
      </c>
      <c r="M483" s="176"/>
      <c r="N483" s="23" t="s">
        <v>858</v>
      </c>
      <c r="O483" s="23" t="s">
        <v>850</v>
      </c>
      <c r="P483" s="23" t="s">
        <v>851</v>
      </c>
      <c r="Q483" s="56">
        <v>47299</v>
      </c>
      <c r="R483" s="133">
        <v>47391</v>
      </c>
      <c r="S483" s="133">
        <v>48152</v>
      </c>
      <c r="T483" s="133" t="s">
        <v>848</v>
      </c>
      <c r="U483" s="133">
        <v>48883</v>
      </c>
      <c r="V483" s="133" t="s">
        <v>848</v>
      </c>
      <c r="W483" s="55">
        <v>0.17800556706153728</v>
      </c>
      <c r="X483" s="55">
        <v>1.3999395240221495E-2</v>
      </c>
      <c r="Y483" s="55">
        <v>1.8844137619198002E-2</v>
      </c>
      <c r="Z483" s="55">
        <v>0.11397055320351383</v>
      </c>
      <c r="AA483" s="55">
        <v>2.0850218914778913</v>
      </c>
      <c r="AB483" s="55">
        <v>0.70751996599144329</v>
      </c>
      <c r="AC483" s="55">
        <v>7.6898859694074628E-3</v>
      </c>
      <c r="AD483" s="59">
        <f t="shared" si="42"/>
        <v>2.9470458295016755</v>
      </c>
      <c r="AE483" s="55">
        <v>1.6479047339687636E-2</v>
      </c>
      <c r="AF483" s="55"/>
      <c r="AG483" s="55"/>
      <c r="AH483" s="55"/>
      <c r="AI483" s="59">
        <f t="shared" si="43"/>
        <v>3.125051396563213</v>
      </c>
      <c r="AJ483" s="55">
        <v>1.6479047339687636E-2</v>
      </c>
      <c r="AK483" s="55">
        <v>0.19514411904520595</v>
      </c>
      <c r="AL483" s="55">
        <v>1.5347270854592112E-2</v>
      </c>
      <c r="AM483" s="55">
        <v>2.1071639216011868E-2</v>
      </c>
      <c r="AN483" s="55">
        <v>0.12999147827413587</v>
      </c>
      <c r="AO483" s="55">
        <v>2.4256772621927181</v>
      </c>
      <c r="AP483" s="55">
        <v>0.83957842509416525</v>
      </c>
      <c r="AQ483" s="55">
        <v>9.3077056689810159E-3</v>
      </c>
      <c r="AR483" s="59">
        <f t="shared" si="44"/>
        <v>3.4409737813006043</v>
      </c>
      <c r="AS483" s="55">
        <v>1.9945955369587341E-2</v>
      </c>
      <c r="AT483" s="55"/>
      <c r="AU483" s="55"/>
      <c r="AV483" s="55"/>
      <c r="AW483" s="59">
        <f t="shared" si="45"/>
        <v>3.6361179003458104</v>
      </c>
      <c r="AX483" s="55"/>
      <c r="AY483" s="55"/>
      <c r="AZ483" s="55"/>
      <c r="BA483" s="55"/>
      <c r="BB483" s="55"/>
      <c r="BC483" s="55"/>
      <c r="BD483" s="55"/>
      <c r="BE483" s="55"/>
      <c r="BF483" s="59">
        <f t="shared" si="46"/>
        <v>0</v>
      </c>
      <c r="BG483" s="55"/>
      <c r="BH483" s="55"/>
      <c r="BI483" s="55"/>
      <c r="BJ483" s="55"/>
      <c r="BK483" s="59">
        <f t="shared" si="47"/>
        <v>0</v>
      </c>
      <c r="BL483" s="55"/>
      <c r="BM483" s="23" t="s">
        <v>852</v>
      </c>
      <c r="BN483" s="23" t="s">
        <v>290</v>
      </c>
      <c r="BO483" s="23" t="s">
        <v>853</v>
      </c>
      <c r="BP483" s="23" t="s">
        <v>853</v>
      </c>
      <c r="BQ483" s="23" t="s">
        <v>853</v>
      </c>
      <c r="BR483" s="23"/>
      <c r="BS483" s="57"/>
      <c r="BT483" s="135" t="s">
        <v>859</v>
      </c>
      <c r="BU483" s="58">
        <v>1</v>
      </c>
      <c r="BV483" s="57">
        <v>0</v>
      </c>
      <c r="BW483" s="57">
        <v>0</v>
      </c>
      <c r="BX483" s="57">
        <v>0</v>
      </c>
      <c r="BY483" s="57">
        <v>0</v>
      </c>
      <c r="BZ483" s="57">
        <v>22441</v>
      </c>
      <c r="CA483" s="57">
        <v>0</v>
      </c>
      <c r="CB483" s="67">
        <v>22441</v>
      </c>
      <c r="CC483" s="134"/>
      <c r="CD483" s="134"/>
      <c r="CE483" s="57"/>
      <c r="CF483" s="57"/>
      <c r="CG483" s="57"/>
      <c r="CH483" s="57"/>
      <c r="CI483" s="57"/>
      <c r="CJ483" s="57"/>
      <c r="CK483" s="67"/>
      <c r="CL483" s="23"/>
      <c r="CM483" s="23"/>
      <c r="CN483" s="23"/>
      <c r="CO483" s="23"/>
      <c r="CP483" s="23"/>
      <c r="CQ483" s="23"/>
      <c r="CR483" s="57"/>
      <c r="CS483" s="134"/>
      <c r="CT483" s="58"/>
      <c r="CU483" s="57"/>
      <c r="CV483" s="57"/>
      <c r="CW483" s="57"/>
      <c r="CX483" s="57"/>
      <c r="CY483" s="57"/>
      <c r="CZ483" s="57"/>
      <c r="DA483" s="67"/>
      <c r="DB483" s="23"/>
      <c r="DC483" s="23"/>
      <c r="DD483" s="57"/>
      <c r="DE483" s="57"/>
      <c r="DF483" s="57"/>
      <c r="DG483" s="57"/>
      <c r="DH483" s="57"/>
      <c r="DI483" s="57"/>
      <c r="DJ483" s="67"/>
      <c r="DK483" s="23" t="s">
        <v>849</v>
      </c>
      <c r="DL483" s="55">
        <v>0</v>
      </c>
      <c r="DM483" s="55">
        <v>0.17800556706153728</v>
      </c>
      <c r="DN483" s="55">
        <v>2.9470458295016755</v>
      </c>
      <c r="DO483" s="59">
        <v>3.125051396563213</v>
      </c>
      <c r="DP483" s="23" t="s">
        <v>858</v>
      </c>
      <c r="DQ483" s="57"/>
      <c r="DR483" s="57"/>
      <c r="DS483" s="57"/>
      <c r="DT483" s="23" t="s">
        <v>854</v>
      </c>
      <c r="DU483" s="57"/>
      <c r="DV483" s="23" t="s">
        <v>849</v>
      </c>
      <c r="DW483" s="23" t="s">
        <v>854</v>
      </c>
      <c r="DX483" s="57"/>
      <c r="DY483" s="23" t="s">
        <v>849</v>
      </c>
      <c r="DZ483" s="23" t="s">
        <v>854</v>
      </c>
      <c r="EA483" s="56"/>
      <c r="EB483" s="57"/>
      <c r="EC483" s="57"/>
      <c r="ED483" s="23"/>
      <c r="EE483" s="57"/>
      <c r="EF483" s="57"/>
      <c r="EG483" s="57"/>
      <c r="EH483" s="23">
        <v>953</v>
      </c>
      <c r="EI483" s="23"/>
      <c r="EJ483" s="23" t="s">
        <v>860</v>
      </c>
      <c r="EK483" s="23"/>
    </row>
    <row r="484" spans="2:141" s="127" customFormat="1">
      <c r="B484" s="132" t="s">
        <v>1934</v>
      </c>
      <c r="C484" s="23" t="s">
        <v>1935</v>
      </c>
      <c r="D484" s="23" t="s">
        <v>159</v>
      </c>
      <c r="E484" s="23" t="s">
        <v>846</v>
      </c>
      <c r="F484" s="23" t="s">
        <v>847</v>
      </c>
      <c r="G484" s="23"/>
      <c r="H484" s="23" t="s">
        <v>848</v>
      </c>
      <c r="I484" s="58">
        <v>0</v>
      </c>
      <c r="J484" s="58">
        <v>0</v>
      </c>
      <c r="K484" s="58">
        <v>1</v>
      </c>
      <c r="L484" s="58">
        <v>0</v>
      </c>
      <c r="M484" s="176"/>
      <c r="N484" s="23" t="s">
        <v>849</v>
      </c>
      <c r="O484" s="23" t="s">
        <v>850</v>
      </c>
      <c r="P484" s="23" t="s">
        <v>851</v>
      </c>
      <c r="Q484" s="56" t="s">
        <v>848</v>
      </c>
      <c r="R484" s="133" t="s">
        <v>848</v>
      </c>
      <c r="S484" s="133" t="s">
        <v>848</v>
      </c>
      <c r="T484" s="133" t="s">
        <v>848</v>
      </c>
      <c r="U484" s="133" t="s">
        <v>848</v>
      </c>
      <c r="V484" s="133" t="s">
        <v>848</v>
      </c>
      <c r="W484" s="55">
        <v>0</v>
      </c>
      <c r="X484" s="55">
        <v>0</v>
      </c>
      <c r="Y484" s="55">
        <v>0</v>
      </c>
      <c r="Z484" s="55">
        <v>0</v>
      </c>
      <c r="AA484" s="55">
        <v>0</v>
      </c>
      <c r="AB484" s="55">
        <v>0.59338570524614354</v>
      </c>
      <c r="AC484" s="55">
        <v>1.3054485515906593</v>
      </c>
      <c r="AD484" s="59">
        <f t="shared" si="42"/>
        <v>1.8988342568368028</v>
      </c>
      <c r="AE484" s="55">
        <v>0</v>
      </c>
      <c r="AF484" s="55"/>
      <c r="AG484" s="55"/>
      <c r="AH484" s="55"/>
      <c r="AI484" s="59">
        <f t="shared" si="43"/>
        <v>1.8988342568368028</v>
      </c>
      <c r="AJ484" s="55">
        <v>0</v>
      </c>
      <c r="AK484" s="55">
        <v>0</v>
      </c>
      <c r="AL484" s="55">
        <v>0</v>
      </c>
      <c r="AM484" s="55">
        <v>0</v>
      </c>
      <c r="AN484" s="55">
        <v>0</v>
      </c>
      <c r="AO484" s="55">
        <v>0</v>
      </c>
      <c r="AP484" s="55">
        <v>0.70414102757627739</v>
      </c>
      <c r="AQ484" s="55">
        <v>1.5800924659406488</v>
      </c>
      <c r="AR484" s="59">
        <f t="shared" si="44"/>
        <v>2.2842334935169264</v>
      </c>
      <c r="AS484" s="55">
        <v>0</v>
      </c>
      <c r="AT484" s="55"/>
      <c r="AU484" s="55"/>
      <c r="AV484" s="55"/>
      <c r="AW484" s="59">
        <f t="shared" si="45"/>
        <v>2.2842334935169264</v>
      </c>
      <c r="AX484" s="55"/>
      <c r="AY484" s="55"/>
      <c r="AZ484" s="55"/>
      <c r="BA484" s="55"/>
      <c r="BB484" s="55"/>
      <c r="BC484" s="55"/>
      <c r="BD484" s="55"/>
      <c r="BE484" s="55"/>
      <c r="BF484" s="59">
        <f t="shared" si="46"/>
        <v>0</v>
      </c>
      <c r="BG484" s="55"/>
      <c r="BH484" s="55"/>
      <c r="BI484" s="55"/>
      <c r="BJ484" s="55"/>
      <c r="BK484" s="59">
        <f t="shared" si="47"/>
        <v>0</v>
      </c>
      <c r="BL484" s="55"/>
      <c r="BM484" s="23" t="s">
        <v>852</v>
      </c>
      <c r="BN484" s="23" t="s">
        <v>184</v>
      </c>
      <c r="BO484" s="23" t="s">
        <v>853</v>
      </c>
      <c r="BP484" s="23" t="s">
        <v>853</v>
      </c>
      <c r="BQ484" s="23" t="s">
        <v>853</v>
      </c>
      <c r="BR484" s="23"/>
      <c r="BS484" s="57"/>
      <c r="BT484" s="135" t="s">
        <v>23</v>
      </c>
      <c r="BU484" s="58">
        <v>1</v>
      </c>
      <c r="BV484" s="57">
        <v>0</v>
      </c>
      <c r="BW484" s="57">
        <v>0</v>
      </c>
      <c r="BX484" s="57">
        <v>0</v>
      </c>
      <c r="BY484" s="57">
        <v>0</v>
      </c>
      <c r="BZ484" s="57">
        <v>0</v>
      </c>
      <c r="CA484" s="57">
        <v>0</v>
      </c>
      <c r="CB484" s="67">
        <v>0</v>
      </c>
      <c r="CC484" s="134"/>
      <c r="CD484" s="134"/>
      <c r="CE484" s="57"/>
      <c r="CF484" s="57"/>
      <c r="CG484" s="57"/>
      <c r="CH484" s="57"/>
      <c r="CI484" s="57"/>
      <c r="CJ484" s="57"/>
      <c r="CK484" s="67"/>
      <c r="CL484" s="23"/>
      <c r="CM484" s="23"/>
      <c r="CN484" s="23"/>
      <c r="CO484" s="23"/>
      <c r="CP484" s="23"/>
      <c r="CQ484" s="23"/>
      <c r="CR484" s="57"/>
      <c r="CS484" s="134"/>
      <c r="CT484" s="58"/>
      <c r="CU484" s="57"/>
      <c r="CV484" s="57"/>
      <c r="CW484" s="57"/>
      <c r="CX484" s="57"/>
      <c r="CY484" s="57"/>
      <c r="CZ484" s="57"/>
      <c r="DA484" s="67"/>
      <c r="DB484" s="23"/>
      <c r="DC484" s="23"/>
      <c r="DD484" s="57"/>
      <c r="DE484" s="57"/>
      <c r="DF484" s="57"/>
      <c r="DG484" s="57"/>
      <c r="DH484" s="57"/>
      <c r="DI484" s="57"/>
      <c r="DJ484" s="67"/>
      <c r="DK484" s="23" t="s">
        <v>849</v>
      </c>
      <c r="DL484" s="55">
        <v>0</v>
      </c>
      <c r="DM484" s="55">
        <v>0</v>
      </c>
      <c r="DN484" s="55">
        <v>0</v>
      </c>
      <c r="DO484" s="59">
        <v>0</v>
      </c>
      <c r="DP484" s="23" t="s">
        <v>849</v>
      </c>
      <c r="DQ484" s="57"/>
      <c r="DR484" s="57"/>
      <c r="DS484" s="57"/>
      <c r="DT484" s="23" t="s">
        <v>854</v>
      </c>
      <c r="DU484" s="57"/>
      <c r="DV484" s="23" t="s">
        <v>858</v>
      </c>
      <c r="DW484" s="23" t="s">
        <v>854</v>
      </c>
      <c r="DX484" s="57"/>
      <c r="DY484" s="23" t="s">
        <v>849</v>
      </c>
      <c r="DZ484" s="23" t="s">
        <v>854</v>
      </c>
      <c r="EA484" s="56"/>
      <c r="EB484" s="57"/>
      <c r="EC484" s="57"/>
      <c r="ED484" s="23"/>
      <c r="EE484" s="57"/>
      <c r="EF484" s="57"/>
      <c r="EG484" s="57"/>
      <c r="EH484" s="23">
        <v>957</v>
      </c>
      <c r="EI484" s="23"/>
      <c r="EJ484" s="23" t="s">
        <v>921</v>
      </c>
      <c r="EK484" s="23"/>
    </row>
    <row r="485" spans="2:141" s="127" customFormat="1">
      <c r="B485" s="132" t="s">
        <v>1936</v>
      </c>
      <c r="C485" s="23" t="s">
        <v>1935</v>
      </c>
      <c r="D485" s="23" t="s">
        <v>159</v>
      </c>
      <c r="E485" s="23" t="s">
        <v>846</v>
      </c>
      <c r="F485" s="23" t="s">
        <v>847</v>
      </c>
      <c r="G485" s="23"/>
      <c r="H485" s="23" t="s">
        <v>848</v>
      </c>
      <c r="I485" s="58">
        <v>0</v>
      </c>
      <c r="J485" s="58">
        <v>0</v>
      </c>
      <c r="K485" s="58">
        <v>1</v>
      </c>
      <c r="L485" s="58">
        <v>0</v>
      </c>
      <c r="M485" s="176"/>
      <c r="N485" s="23" t="s">
        <v>849</v>
      </c>
      <c r="O485" s="23" t="s">
        <v>850</v>
      </c>
      <c r="P485" s="23" t="s">
        <v>851</v>
      </c>
      <c r="Q485" s="56" t="s">
        <v>848</v>
      </c>
      <c r="R485" s="133" t="s">
        <v>848</v>
      </c>
      <c r="S485" s="133" t="s">
        <v>848</v>
      </c>
      <c r="T485" s="133" t="s">
        <v>848</v>
      </c>
      <c r="U485" s="133" t="s">
        <v>848</v>
      </c>
      <c r="V485" s="133" t="s">
        <v>848</v>
      </c>
      <c r="W485" s="55">
        <v>0</v>
      </c>
      <c r="X485" s="55">
        <v>0</v>
      </c>
      <c r="Y485" s="55">
        <v>0</v>
      </c>
      <c r="Z485" s="55">
        <v>0</v>
      </c>
      <c r="AA485" s="55">
        <v>-0.588638619619409</v>
      </c>
      <c r="AB485" s="55">
        <v>-1.3101956372173937</v>
      </c>
      <c r="AC485" s="55">
        <v>0</v>
      </c>
      <c r="AD485" s="59">
        <f t="shared" si="42"/>
        <v>-1.8988342568368028</v>
      </c>
      <c r="AE485" s="55">
        <v>0</v>
      </c>
      <c r="AF485" s="55"/>
      <c r="AG485" s="55"/>
      <c r="AH485" s="55"/>
      <c r="AI485" s="59">
        <f t="shared" si="43"/>
        <v>-1.8988342568368028</v>
      </c>
      <c r="AJ485" s="55">
        <v>0</v>
      </c>
      <c r="AK485" s="55">
        <v>0</v>
      </c>
      <c r="AL485" s="55">
        <v>0</v>
      </c>
      <c r="AM485" s="55">
        <v>0</v>
      </c>
      <c r="AN485" s="55">
        <v>0</v>
      </c>
      <c r="AO485" s="55">
        <v>-0.68481166605269139</v>
      </c>
      <c r="AP485" s="55">
        <v>-1.5547433889286584</v>
      </c>
      <c r="AQ485" s="55">
        <v>0</v>
      </c>
      <c r="AR485" s="59">
        <f t="shared" si="44"/>
        <v>-2.2395550549813499</v>
      </c>
      <c r="AS485" s="55">
        <v>0</v>
      </c>
      <c r="AT485" s="55"/>
      <c r="AU485" s="55"/>
      <c r="AV485" s="55"/>
      <c r="AW485" s="59">
        <f t="shared" si="45"/>
        <v>-2.2395550549813499</v>
      </c>
      <c r="AX485" s="55"/>
      <c r="AY485" s="55"/>
      <c r="AZ485" s="55"/>
      <c r="BA485" s="55"/>
      <c r="BB485" s="55"/>
      <c r="BC485" s="55"/>
      <c r="BD485" s="55"/>
      <c r="BE485" s="55"/>
      <c r="BF485" s="59">
        <f t="shared" si="46"/>
        <v>0</v>
      </c>
      <c r="BG485" s="55"/>
      <c r="BH485" s="55"/>
      <c r="BI485" s="55"/>
      <c r="BJ485" s="55"/>
      <c r="BK485" s="59">
        <f t="shared" si="47"/>
        <v>0</v>
      </c>
      <c r="BL485" s="55"/>
      <c r="BM485" s="23" t="s">
        <v>852</v>
      </c>
      <c r="BN485" s="23" t="s">
        <v>184</v>
      </c>
      <c r="BO485" s="23" t="s">
        <v>853</v>
      </c>
      <c r="BP485" s="23" t="s">
        <v>853</v>
      </c>
      <c r="BQ485" s="23" t="s">
        <v>853</v>
      </c>
      <c r="BR485" s="23"/>
      <c r="BS485" s="57"/>
      <c r="BT485" s="135" t="s">
        <v>23</v>
      </c>
      <c r="BU485" s="58">
        <v>1</v>
      </c>
      <c r="BV485" s="57">
        <v>0</v>
      </c>
      <c r="BW485" s="57">
        <v>0</v>
      </c>
      <c r="BX485" s="57">
        <v>0</v>
      </c>
      <c r="BY485" s="57">
        <v>0</v>
      </c>
      <c r="BZ485" s="57">
        <v>0</v>
      </c>
      <c r="CA485" s="57">
        <v>0</v>
      </c>
      <c r="CB485" s="67">
        <v>0</v>
      </c>
      <c r="CC485" s="134"/>
      <c r="CD485" s="134"/>
      <c r="CE485" s="57"/>
      <c r="CF485" s="57"/>
      <c r="CG485" s="57"/>
      <c r="CH485" s="57"/>
      <c r="CI485" s="57"/>
      <c r="CJ485" s="57"/>
      <c r="CK485" s="67"/>
      <c r="CL485" s="23"/>
      <c r="CM485" s="23"/>
      <c r="CN485" s="23"/>
      <c r="CO485" s="23"/>
      <c r="CP485" s="23"/>
      <c r="CQ485" s="23"/>
      <c r="CR485" s="57"/>
      <c r="CS485" s="134"/>
      <c r="CT485" s="58"/>
      <c r="CU485" s="57"/>
      <c r="CV485" s="57"/>
      <c r="CW485" s="57"/>
      <c r="CX485" s="57"/>
      <c r="CY485" s="57"/>
      <c r="CZ485" s="57"/>
      <c r="DA485" s="67"/>
      <c r="DB485" s="23"/>
      <c r="DC485" s="23"/>
      <c r="DD485" s="57"/>
      <c r="DE485" s="57"/>
      <c r="DF485" s="57"/>
      <c r="DG485" s="57"/>
      <c r="DH485" s="57"/>
      <c r="DI485" s="57"/>
      <c r="DJ485" s="67"/>
      <c r="DK485" s="23" t="s">
        <v>849</v>
      </c>
      <c r="DL485" s="55">
        <v>0</v>
      </c>
      <c r="DM485" s="55">
        <v>0</v>
      </c>
      <c r="DN485" s="55">
        <v>0</v>
      </c>
      <c r="DO485" s="59">
        <v>0</v>
      </c>
      <c r="DP485" s="23" t="s">
        <v>849</v>
      </c>
      <c r="DQ485" s="57"/>
      <c r="DR485" s="57"/>
      <c r="DS485" s="57"/>
      <c r="DT485" s="23" t="s">
        <v>854</v>
      </c>
      <c r="DU485" s="57"/>
      <c r="DV485" s="23" t="s">
        <v>858</v>
      </c>
      <c r="DW485" s="23" t="s">
        <v>854</v>
      </c>
      <c r="DX485" s="57"/>
      <c r="DY485" s="23" t="s">
        <v>849</v>
      </c>
      <c r="DZ485" s="23" t="s">
        <v>854</v>
      </c>
      <c r="EA485" s="56"/>
      <c r="EB485" s="57"/>
      <c r="EC485" s="57"/>
      <c r="ED485" s="23"/>
      <c r="EE485" s="57"/>
      <c r="EF485" s="57"/>
      <c r="EG485" s="57"/>
      <c r="EH485" s="23">
        <v>957</v>
      </c>
      <c r="EI485" s="23"/>
      <c r="EJ485" s="23" t="s">
        <v>921</v>
      </c>
      <c r="EK485" s="23"/>
    </row>
    <row r="486" spans="2:141" s="127" customFormat="1">
      <c r="B486" s="132" t="s">
        <v>1937</v>
      </c>
      <c r="C486" s="23" t="s">
        <v>1938</v>
      </c>
      <c r="D486" s="23" t="s">
        <v>159</v>
      </c>
      <c r="E486" s="23" t="s">
        <v>846</v>
      </c>
      <c r="F486" s="23" t="s">
        <v>847</v>
      </c>
      <c r="G486" s="23"/>
      <c r="H486" s="23" t="s">
        <v>848</v>
      </c>
      <c r="I486" s="58">
        <v>0</v>
      </c>
      <c r="J486" s="58">
        <v>0</v>
      </c>
      <c r="K486" s="58">
        <v>1</v>
      </c>
      <c r="L486" s="58">
        <v>0</v>
      </c>
      <c r="M486" s="176"/>
      <c r="N486" s="23" t="s">
        <v>849</v>
      </c>
      <c r="O486" s="23" t="s">
        <v>850</v>
      </c>
      <c r="P486" s="23" t="s">
        <v>851</v>
      </c>
      <c r="Q486" s="56" t="s">
        <v>848</v>
      </c>
      <c r="R486" s="133" t="s">
        <v>848</v>
      </c>
      <c r="S486" s="133" t="s">
        <v>848</v>
      </c>
      <c r="T486" s="133" t="s">
        <v>848</v>
      </c>
      <c r="U486" s="133" t="s">
        <v>848</v>
      </c>
      <c r="V486" s="133" t="s">
        <v>848</v>
      </c>
      <c r="W486" s="55">
        <v>0</v>
      </c>
      <c r="X486" s="55">
        <v>0</v>
      </c>
      <c r="Y486" s="55">
        <v>0</v>
      </c>
      <c r="Z486" s="55">
        <v>2.4571783493966306</v>
      </c>
      <c r="AA486" s="55">
        <v>4.9143566987932612</v>
      </c>
      <c r="AB486" s="55">
        <v>7.3715350481898918</v>
      </c>
      <c r="AC486" s="55">
        <v>9.8287133975865224</v>
      </c>
      <c r="AD486" s="59">
        <f t="shared" si="42"/>
        <v>24.571783493966308</v>
      </c>
      <c r="AE486" s="55">
        <v>0</v>
      </c>
      <c r="AF486" s="55"/>
      <c r="AG486" s="55"/>
      <c r="AH486" s="55"/>
      <c r="AI486" s="59">
        <f t="shared" si="43"/>
        <v>24.571783493966308</v>
      </c>
      <c r="AJ486" s="55">
        <v>0</v>
      </c>
      <c r="AK486" s="55">
        <v>0</v>
      </c>
      <c r="AL486" s="55">
        <v>0</v>
      </c>
      <c r="AM486" s="55">
        <v>0</v>
      </c>
      <c r="AN486" s="55">
        <v>2.8025857297621801</v>
      </c>
      <c r="AO486" s="55">
        <v>5.7172748887148472</v>
      </c>
      <c r="AP486" s="55">
        <v>8.7474305797337166</v>
      </c>
      <c r="AQ486" s="55">
        <v>11.896505588437854</v>
      </c>
      <c r="AR486" s="59">
        <f t="shared" si="44"/>
        <v>29.163796786648597</v>
      </c>
      <c r="AS486" s="55">
        <v>0</v>
      </c>
      <c r="AT486" s="55"/>
      <c r="AU486" s="55"/>
      <c r="AV486" s="55"/>
      <c r="AW486" s="59">
        <f t="shared" si="45"/>
        <v>29.163796786648597</v>
      </c>
      <c r="AX486" s="55"/>
      <c r="AY486" s="55"/>
      <c r="AZ486" s="55"/>
      <c r="BA486" s="55"/>
      <c r="BB486" s="55"/>
      <c r="BC486" s="55"/>
      <c r="BD486" s="55"/>
      <c r="BE486" s="55"/>
      <c r="BF486" s="59">
        <f t="shared" si="46"/>
        <v>0</v>
      </c>
      <c r="BG486" s="55"/>
      <c r="BH486" s="55"/>
      <c r="BI486" s="55"/>
      <c r="BJ486" s="55"/>
      <c r="BK486" s="59">
        <f t="shared" si="47"/>
        <v>0</v>
      </c>
      <c r="BL486" s="55"/>
      <c r="BM486" s="23" t="s">
        <v>852</v>
      </c>
      <c r="BN486" s="23" t="s">
        <v>1688</v>
      </c>
      <c r="BO486" s="23" t="s">
        <v>853</v>
      </c>
      <c r="BP486" s="23" t="s">
        <v>853</v>
      </c>
      <c r="BQ486" s="23" t="s">
        <v>853</v>
      </c>
      <c r="BR486" s="23"/>
      <c r="BS486" s="57"/>
      <c r="BT486" s="135" t="s">
        <v>23</v>
      </c>
      <c r="BU486" s="58">
        <v>1</v>
      </c>
      <c r="BV486" s="57">
        <v>0</v>
      </c>
      <c r="BW486" s="57">
        <v>0</v>
      </c>
      <c r="BX486" s="57">
        <v>0</v>
      </c>
      <c r="BY486" s="57">
        <v>0</v>
      </c>
      <c r="BZ486" s="57">
        <v>0</v>
      </c>
      <c r="CA486" s="57">
        <v>3000</v>
      </c>
      <c r="CB486" s="67">
        <v>3000</v>
      </c>
      <c r="CC486" s="134"/>
      <c r="CD486" s="134"/>
      <c r="CE486" s="57"/>
      <c r="CF486" s="57"/>
      <c r="CG486" s="57"/>
      <c r="CH486" s="57"/>
      <c r="CI486" s="57"/>
      <c r="CJ486" s="57"/>
      <c r="CK486" s="67"/>
      <c r="CL486" s="23"/>
      <c r="CM486" s="23"/>
      <c r="CN486" s="23"/>
      <c r="CO486" s="23"/>
      <c r="CP486" s="23"/>
      <c r="CQ486" s="23"/>
      <c r="CR486" s="57"/>
      <c r="CS486" s="134"/>
      <c r="CT486" s="58"/>
      <c r="CU486" s="57"/>
      <c r="CV486" s="57"/>
      <c r="CW486" s="57"/>
      <c r="CX486" s="57"/>
      <c r="CY486" s="57"/>
      <c r="CZ486" s="57"/>
      <c r="DA486" s="67"/>
      <c r="DB486" s="23"/>
      <c r="DC486" s="23"/>
      <c r="DD486" s="57"/>
      <c r="DE486" s="57"/>
      <c r="DF486" s="57"/>
      <c r="DG486" s="57"/>
      <c r="DH486" s="57"/>
      <c r="DI486" s="57"/>
      <c r="DJ486" s="67"/>
      <c r="DK486" s="23" t="s">
        <v>849</v>
      </c>
      <c r="DL486" s="55">
        <v>0</v>
      </c>
      <c r="DM486" s="55">
        <v>0</v>
      </c>
      <c r="DN486" s="55">
        <v>0</v>
      </c>
      <c r="DO486" s="59">
        <v>0</v>
      </c>
      <c r="DP486" s="23" t="s">
        <v>849</v>
      </c>
      <c r="DQ486" s="57"/>
      <c r="DR486" s="57"/>
      <c r="DS486" s="57"/>
      <c r="DT486" s="23" t="s">
        <v>854</v>
      </c>
      <c r="DU486" s="57"/>
      <c r="DV486" s="23" t="s">
        <v>849</v>
      </c>
      <c r="DW486" s="23" t="s">
        <v>854</v>
      </c>
      <c r="DX486" s="57"/>
      <c r="DY486" s="23" t="s">
        <v>849</v>
      </c>
      <c r="DZ486" s="23" t="s">
        <v>854</v>
      </c>
      <c r="EA486" s="56"/>
      <c r="EB486" s="57"/>
      <c r="EC486" s="57"/>
      <c r="ED486" s="23"/>
      <c r="EE486" s="57"/>
      <c r="EF486" s="57"/>
      <c r="EG486" s="57"/>
      <c r="EH486" s="23">
        <v>2255</v>
      </c>
      <c r="EI486" s="23"/>
      <c r="EJ486" s="23" t="s">
        <v>1689</v>
      </c>
      <c r="EK486" s="23"/>
    </row>
    <row r="487" spans="2:141" s="127" customFormat="1" ht="29.1">
      <c r="B487" s="132" t="s">
        <v>1939</v>
      </c>
      <c r="C487" s="23" t="s">
        <v>1940</v>
      </c>
      <c r="D487" s="23" t="s">
        <v>159</v>
      </c>
      <c r="E487" s="23" t="s">
        <v>846</v>
      </c>
      <c r="F487" s="23" t="s">
        <v>847</v>
      </c>
      <c r="G487" s="23"/>
      <c r="H487" s="23" t="s">
        <v>848</v>
      </c>
      <c r="I487" s="58">
        <v>0</v>
      </c>
      <c r="J487" s="58">
        <v>0</v>
      </c>
      <c r="K487" s="58">
        <v>0</v>
      </c>
      <c r="L487" s="58">
        <v>1</v>
      </c>
      <c r="M487" s="176"/>
      <c r="N487" s="23" t="s">
        <v>849</v>
      </c>
      <c r="O487" s="23" t="s">
        <v>850</v>
      </c>
      <c r="P487" s="23" t="s">
        <v>851</v>
      </c>
      <c r="Q487" s="56" t="s">
        <v>848</v>
      </c>
      <c r="R487" s="133" t="s">
        <v>848</v>
      </c>
      <c r="S487" s="133" t="s">
        <v>848</v>
      </c>
      <c r="T487" s="133" t="s">
        <v>848</v>
      </c>
      <c r="U487" s="133" t="s">
        <v>848</v>
      </c>
      <c r="V487" s="133" t="s">
        <v>848</v>
      </c>
      <c r="W487" s="55">
        <v>0</v>
      </c>
      <c r="X487" s="55">
        <v>0</v>
      </c>
      <c r="Y487" s="55">
        <v>0</v>
      </c>
      <c r="Z487" s="55">
        <v>0</v>
      </c>
      <c r="AA487" s="55">
        <v>0</v>
      </c>
      <c r="AB487" s="55">
        <v>2.1583416059731002</v>
      </c>
      <c r="AC487" s="55">
        <v>23.741757658037702</v>
      </c>
      <c r="AD487" s="59">
        <f t="shared" si="42"/>
        <v>25.900099264010802</v>
      </c>
      <c r="AE487" s="55">
        <v>0</v>
      </c>
      <c r="AF487" s="55"/>
      <c r="AG487" s="55"/>
      <c r="AH487" s="55"/>
      <c r="AI487" s="59">
        <f t="shared" si="43"/>
        <v>25.900099264010802</v>
      </c>
      <c r="AJ487" s="55">
        <v>0</v>
      </c>
      <c r="AK487" s="55">
        <v>0</v>
      </c>
      <c r="AL487" s="55">
        <v>0</v>
      </c>
      <c r="AM487" s="55">
        <v>0</v>
      </c>
      <c r="AN487" s="55">
        <v>0</v>
      </c>
      <c r="AO487" s="55">
        <v>0</v>
      </c>
      <c r="AP487" s="55">
        <v>2.561195631870016</v>
      </c>
      <c r="AQ487" s="55">
        <v>28.736614980302299</v>
      </c>
      <c r="AR487" s="59">
        <f t="shared" si="44"/>
        <v>31.297810612172317</v>
      </c>
      <c r="AS487" s="55">
        <v>0</v>
      </c>
      <c r="AT487" s="55"/>
      <c r="AU487" s="55"/>
      <c r="AV487" s="55"/>
      <c r="AW487" s="59">
        <f t="shared" si="45"/>
        <v>31.297810612172317</v>
      </c>
      <c r="AX487" s="55"/>
      <c r="AY487" s="55"/>
      <c r="AZ487" s="55"/>
      <c r="BA487" s="55"/>
      <c r="BB487" s="55"/>
      <c r="BC487" s="55"/>
      <c r="BD487" s="55"/>
      <c r="BE487" s="55"/>
      <c r="BF487" s="59">
        <f t="shared" si="46"/>
        <v>0</v>
      </c>
      <c r="BG487" s="55"/>
      <c r="BH487" s="55"/>
      <c r="BI487" s="55"/>
      <c r="BJ487" s="55"/>
      <c r="BK487" s="59">
        <f t="shared" si="47"/>
        <v>0</v>
      </c>
      <c r="BL487" s="55"/>
      <c r="BM487" s="23" t="s">
        <v>1131</v>
      </c>
      <c r="BN487" s="23" t="s">
        <v>157</v>
      </c>
      <c r="BO487" s="23" t="s">
        <v>853</v>
      </c>
      <c r="BP487" s="23" t="s">
        <v>853</v>
      </c>
      <c r="BQ487" s="23" t="s">
        <v>853</v>
      </c>
      <c r="BR487" s="23"/>
      <c r="BS487" s="57"/>
      <c r="BT487" s="135" t="s">
        <v>859</v>
      </c>
      <c r="BU487" s="58">
        <v>1</v>
      </c>
      <c r="BV487" s="57">
        <v>0</v>
      </c>
      <c r="BW487" s="57">
        <v>0</v>
      </c>
      <c r="BX487" s="57">
        <v>0</v>
      </c>
      <c r="BY487" s="57">
        <v>0</v>
      </c>
      <c r="BZ487" s="57">
        <v>0</v>
      </c>
      <c r="CA487" s="57">
        <v>0</v>
      </c>
      <c r="CB487" s="67">
        <v>0</v>
      </c>
      <c r="CC487" s="134"/>
      <c r="CD487" s="134"/>
      <c r="CE487" s="57"/>
      <c r="CF487" s="57"/>
      <c r="CG487" s="57"/>
      <c r="CH487" s="57"/>
      <c r="CI487" s="57"/>
      <c r="CJ487" s="57"/>
      <c r="CK487" s="67"/>
      <c r="CL487" s="23"/>
      <c r="CM487" s="23"/>
      <c r="CN487" s="23"/>
      <c r="CO487" s="23"/>
      <c r="CP487" s="23"/>
      <c r="CQ487" s="23"/>
      <c r="CR487" s="57"/>
      <c r="CS487" s="134"/>
      <c r="CT487" s="58"/>
      <c r="CU487" s="57"/>
      <c r="CV487" s="57"/>
      <c r="CW487" s="57"/>
      <c r="CX487" s="57"/>
      <c r="CY487" s="57"/>
      <c r="CZ487" s="57"/>
      <c r="DA487" s="67"/>
      <c r="DB487" s="23"/>
      <c r="DC487" s="23"/>
      <c r="DD487" s="57"/>
      <c r="DE487" s="57"/>
      <c r="DF487" s="57"/>
      <c r="DG487" s="57"/>
      <c r="DH487" s="57"/>
      <c r="DI487" s="57"/>
      <c r="DJ487" s="67"/>
      <c r="DK487" s="23" t="s">
        <v>849</v>
      </c>
      <c r="DL487" s="55">
        <v>0</v>
      </c>
      <c r="DM487" s="55">
        <v>0</v>
      </c>
      <c r="DN487" s="55">
        <v>0</v>
      </c>
      <c r="DO487" s="59">
        <v>0</v>
      </c>
      <c r="DP487" s="23" t="s">
        <v>849</v>
      </c>
      <c r="DQ487" s="57"/>
      <c r="DR487" s="57"/>
      <c r="DS487" s="57"/>
      <c r="DT487" s="23" t="s">
        <v>854</v>
      </c>
      <c r="DU487" s="57"/>
      <c r="DV487" s="23" t="s">
        <v>849</v>
      </c>
      <c r="DW487" s="23" t="s">
        <v>854</v>
      </c>
      <c r="DX487" s="57"/>
      <c r="DY487" s="23" t="s">
        <v>849</v>
      </c>
      <c r="DZ487" s="23" t="s">
        <v>854</v>
      </c>
      <c r="EA487" s="56"/>
      <c r="EB487" s="57"/>
      <c r="EC487" s="57"/>
      <c r="ED487" s="23"/>
      <c r="EE487" s="57"/>
      <c r="EF487" s="57"/>
      <c r="EG487" s="57"/>
      <c r="EH487" s="23">
        <v>811</v>
      </c>
      <c r="EI487" s="23"/>
      <c r="EJ487" s="23" t="s">
        <v>1177</v>
      </c>
      <c r="EK487" s="23"/>
    </row>
    <row r="488" spans="2:141" s="127" customFormat="1">
      <c r="B488" s="132" t="s">
        <v>1941</v>
      </c>
      <c r="C488" s="23" t="s">
        <v>1942</v>
      </c>
      <c r="D488" s="23" t="s">
        <v>155</v>
      </c>
      <c r="E488" s="23" t="s">
        <v>846</v>
      </c>
      <c r="F488" s="23" t="s">
        <v>847</v>
      </c>
      <c r="G488" s="23"/>
      <c r="H488" s="23" t="s">
        <v>848</v>
      </c>
      <c r="I488" s="58">
        <v>2.6617125462898244E-6</v>
      </c>
      <c r="J488" s="58">
        <v>0.99999733828745363</v>
      </c>
      <c r="K488" s="58">
        <v>0</v>
      </c>
      <c r="L488" s="58">
        <v>0</v>
      </c>
      <c r="M488" s="176"/>
      <c r="N488" s="23" t="s">
        <v>849</v>
      </c>
      <c r="O488" s="23" t="s">
        <v>850</v>
      </c>
      <c r="P488" s="23" t="s">
        <v>851</v>
      </c>
      <c r="Q488" s="56" t="s">
        <v>848</v>
      </c>
      <c r="R488" s="133" t="s">
        <v>848</v>
      </c>
      <c r="S488" s="133" t="s">
        <v>848</v>
      </c>
      <c r="T488" s="133" t="s">
        <v>848</v>
      </c>
      <c r="U488" s="133" t="s">
        <v>848</v>
      </c>
      <c r="V488" s="133" t="s">
        <v>848</v>
      </c>
      <c r="W488" s="55">
        <v>0</v>
      </c>
      <c r="X488" s="55">
        <v>1.2600760740633086</v>
      </c>
      <c r="Y488" s="55">
        <v>1.3146294524820088</v>
      </c>
      <c r="Z488" s="55">
        <v>1.4194575129728442</v>
      </c>
      <c r="AA488" s="55">
        <v>1.5274945957236032</v>
      </c>
      <c r="AB488" s="55">
        <v>1.628043959867874</v>
      </c>
      <c r="AC488" s="55">
        <v>1.7339416944453505</v>
      </c>
      <c r="AD488" s="59">
        <f t="shared" si="42"/>
        <v>8.8836432895549891</v>
      </c>
      <c r="AE488" s="55">
        <v>0</v>
      </c>
      <c r="AF488" s="55"/>
      <c r="AG488" s="55"/>
      <c r="AH488" s="55"/>
      <c r="AI488" s="59">
        <f t="shared" si="43"/>
        <v>8.8836432895549891</v>
      </c>
      <c r="AJ488" s="55">
        <v>0</v>
      </c>
      <c r="AK488" s="55">
        <v>0</v>
      </c>
      <c r="AL488" s="55">
        <v>1.3813974442609347</v>
      </c>
      <c r="AM488" s="55">
        <v>1.4700273414063012</v>
      </c>
      <c r="AN488" s="55">
        <v>1.6189917068243165</v>
      </c>
      <c r="AO488" s="55">
        <v>1.7770599551560109</v>
      </c>
      <c r="AP488" s="55">
        <v>1.9319180369624633</v>
      </c>
      <c r="AQ488" s="55">
        <v>2.0987331936100366</v>
      </c>
      <c r="AR488" s="59">
        <f t="shared" si="44"/>
        <v>10.278127678220063</v>
      </c>
      <c r="AS488" s="55">
        <v>0</v>
      </c>
      <c r="AT488" s="55"/>
      <c r="AU488" s="55"/>
      <c r="AV488" s="55"/>
      <c r="AW488" s="59">
        <f t="shared" si="45"/>
        <v>10.278127678220063</v>
      </c>
      <c r="AX488" s="55"/>
      <c r="AY488" s="55"/>
      <c r="AZ488" s="55"/>
      <c r="BA488" s="55"/>
      <c r="BB488" s="55"/>
      <c r="BC488" s="55"/>
      <c r="BD488" s="55"/>
      <c r="BE488" s="55"/>
      <c r="BF488" s="59">
        <f t="shared" si="46"/>
        <v>0</v>
      </c>
      <c r="BG488" s="55"/>
      <c r="BH488" s="55"/>
      <c r="BI488" s="55"/>
      <c r="BJ488" s="55"/>
      <c r="BK488" s="59">
        <f t="shared" si="47"/>
        <v>0</v>
      </c>
      <c r="BL488" s="55"/>
      <c r="BM488" s="23" t="s">
        <v>864</v>
      </c>
      <c r="BN488" s="23" t="s">
        <v>1943</v>
      </c>
      <c r="BO488" s="23" t="s">
        <v>569</v>
      </c>
      <c r="BP488" s="23" t="s">
        <v>386</v>
      </c>
      <c r="BQ488" s="23" t="s">
        <v>358</v>
      </c>
      <c r="BR488" s="23"/>
      <c r="BS488" s="57"/>
      <c r="BT488" s="135" t="s">
        <v>23</v>
      </c>
      <c r="BU488" s="58">
        <v>2.6617125462898244E-6</v>
      </c>
      <c r="BV488" s="57">
        <v>0</v>
      </c>
      <c r="BW488" s="57">
        <v>0</v>
      </c>
      <c r="BX488" s="57">
        <v>0</v>
      </c>
      <c r="BY488" s="57">
        <v>0</v>
      </c>
      <c r="BZ488" s="57">
        <v>0</v>
      </c>
      <c r="CA488" s="57">
        <v>0</v>
      </c>
      <c r="CB488" s="67">
        <v>0</v>
      </c>
      <c r="CC488" s="134"/>
      <c r="CD488" s="134"/>
      <c r="CE488" s="57"/>
      <c r="CF488" s="57"/>
      <c r="CG488" s="57"/>
      <c r="CH488" s="57"/>
      <c r="CI488" s="57"/>
      <c r="CJ488" s="57"/>
      <c r="CK488" s="67"/>
      <c r="CL488" s="23"/>
      <c r="CM488" s="23"/>
      <c r="CN488" s="23"/>
      <c r="CO488" s="23"/>
      <c r="CP488" s="23"/>
      <c r="CQ488" s="23"/>
      <c r="CR488" s="57"/>
      <c r="CS488" s="134"/>
      <c r="CT488" s="58"/>
      <c r="CU488" s="57"/>
      <c r="CV488" s="57"/>
      <c r="CW488" s="57"/>
      <c r="CX488" s="57"/>
      <c r="CY488" s="57"/>
      <c r="CZ488" s="57"/>
      <c r="DA488" s="67"/>
      <c r="DB488" s="23"/>
      <c r="DC488" s="23"/>
      <c r="DD488" s="57"/>
      <c r="DE488" s="57"/>
      <c r="DF488" s="57"/>
      <c r="DG488" s="57"/>
      <c r="DH488" s="57"/>
      <c r="DI488" s="57"/>
      <c r="DJ488" s="67"/>
      <c r="DK488" s="23" t="s">
        <v>849</v>
      </c>
      <c r="DL488" s="55">
        <v>0</v>
      </c>
      <c r="DM488" s="55">
        <v>0</v>
      </c>
      <c r="DN488" s="55">
        <v>0</v>
      </c>
      <c r="DO488" s="59">
        <v>0</v>
      </c>
      <c r="DP488" s="23" t="s">
        <v>849</v>
      </c>
      <c r="DQ488" s="57"/>
      <c r="DR488" s="57"/>
      <c r="DS488" s="57"/>
      <c r="DT488" s="23" t="s">
        <v>854</v>
      </c>
      <c r="DU488" s="57"/>
      <c r="DV488" s="23" t="s">
        <v>849</v>
      </c>
      <c r="DW488" s="23" t="s">
        <v>854</v>
      </c>
      <c r="DX488" s="57"/>
      <c r="DY488" s="23" t="s">
        <v>849</v>
      </c>
      <c r="DZ488" s="23" t="s">
        <v>854</v>
      </c>
      <c r="EA488" s="56"/>
      <c r="EB488" s="57"/>
      <c r="EC488" s="57"/>
      <c r="ED488" s="23"/>
      <c r="EE488" s="57"/>
      <c r="EF488" s="57"/>
      <c r="EG488" s="57"/>
      <c r="EH488" s="23">
        <v>2232</v>
      </c>
      <c r="EI488" s="23" t="s">
        <v>387</v>
      </c>
      <c r="EJ488" s="23"/>
      <c r="EK488" s="23" t="s">
        <v>388</v>
      </c>
    </row>
    <row r="489" spans="2:141" s="127" customFormat="1">
      <c r="B489" s="132" t="s">
        <v>1944</v>
      </c>
      <c r="C489" s="23" t="s">
        <v>1945</v>
      </c>
      <c r="D489" s="23" t="s">
        <v>159</v>
      </c>
      <c r="E489" s="23" t="s">
        <v>846</v>
      </c>
      <c r="F489" s="23" t="s">
        <v>847</v>
      </c>
      <c r="G489" s="23"/>
      <c r="H489" s="23" t="s">
        <v>848</v>
      </c>
      <c r="I489" s="58">
        <v>0</v>
      </c>
      <c r="J489" s="58">
        <v>1</v>
      </c>
      <c r="K489" s="58">
        <v>0</v>
      </c>
      <c r="L489" s="58">
        <v>0</v>
      </c>
      <c r="M489" s="176"/>
      <c r="N489" s="23" t="s">
        <v>849</v>
      </c>
      <c r="O489" s="23" t="s">
        <v>850</v>
      </c>
      <c r="P489" s="23" t="s">
        <v>851</v>
      </c>
      <c r="Q489" s="56" t="s">
        <v>848</v>
      </c>
      <c r="R489" s="133" t="s">
        <v>848</v>
      </c>
      <c r="S489" s="133" t="s">
        <v>848</v>
      </c>
      <c r="T489" s="133" t="s">
        <v>848</v>
      </c>
      <c r="U489" s="133" t="s">
        <v>848</v>
      </c>
      <c r="V489" s="133" t="s">
        <v>848</v>
      </c>
      <c r="W489" s="55">
        <v>0</v>
      </c>
      <c r="X489" s="55">
        <v>0.63003803703165429</v>
      </c>
      <c r="Y489" s="55">
        <v>0.6573147262410044</v>
      </c>
      <c r="Z489" s="55">
        <v>0.70972875648642209</v>
      </c>
      <c r="AA489" s="55">
        <v>0.76374729786180162</v>
      </c>
      <c r="AB489" s="55">
        <v>0.81402197993393699</v>
      </c>
      <c r="AC489" s="55">
        <v>0.86697084722267526</v>
      </c>
      <c r="AD489" s="59">
        <f t="shared" si="42"/>
        <v>4.4418216447774945</v>
      </c>
      <c r="AE489" s="55">
        <v>0</v>
      </c>
      <c r="AF489" s="55"/>
      <c r="AG489" s="55"/>
      <c r="AH489" s="55"/>
      <c r="AI489" s="59">
        <f t="shared" si="43"/>
        <v>4.4418216447774945</v>
      </c>
      <c r="AJ489" s="55">
        <v>0</v>
      </c>
      <c r="AK489" s="55">
        <v>0</v>
      </c>
      <c r="AL489" s="55">
        <v>0.69069872213046735</v>
      </c>
      <c r="AM489" s="55">
        <v>0.7350136707031506</v>
      </c>
      <c r="AN489" s="55">
        <v>0.80949585341215824</v>
      </c>
      <c r="AO489" s="55">
        <v>0.88852997757800545</v>
      </c>
      <c r="AP489" s="55">
        <v>0.96595901848123167</v>
      </c>
      <c r="AQ489" s="55">
        <v>1.0493665968050183</v>
      </c>
      <c r="AR489" s="59">
        <f t="shared" si="44"/>
        <v>5.1390638391100314</v>
      </c>
      <c r="AS489" s="55">
        <v>0</v>
      </c>
      <c r="AT489" s="55"/>
      <c r="AU489" s="55"/>
      <c r="AV489" s="55"/>
      <c r="AW489" s="59">
        <f t="shared" si="45"/>
        <v>5.1390638391100314</v>
      </c>
      <c r="AX489" s="55"/>
      <c r="AY489" s="55"/>
      <c r="AZ489" s="55"/>
      <c r="BA489" s="55"/>
      <c r="BB489" s="55"/>
      <c r="BC489" s="55"/>
      <c r="BD489" s="55"/>
      <c r="BE489" s="55"/>
      <c r="BF489" s="59">
        <f t="shared" si="46"/>
        <v>0</v>
      </c>
      <c r="BG489" s="55"/>
      <c r="BH489" s="55"/>
      <c r="BI489" s="55"/>
      <c r="BJ489" s="55"/>
      <c r="BK489" s="59">
        <f t="shared" si="47"/>
        <v>0</v>
      </c>
      <c r="BL489" s="55"/>
      <c r="BM489" s="23" t="s">
        <v>1164</v>
      </c>
      <c r="BN489" s="23" t="s">
        <v>1946</v>
      </c>
      <c r="BO489" s="23" t="s">
        <v>582</v>
      </c>
      <c r="BP489" s="23" t="s">
        <v>462</v>
      </c>
      <c r="BQ489" s="23" t="s">
        <v>358</v>
      </c>
      <c r="BR489" s="23"/>
      <c r="BS489" s="57"/>
      <c r="BT489" s="135" t="s">
        <v>23</v>
      </c>
      <c r="BU489" s="58" t="s">
        <v>1165</v>
      </c>
      <c r="BV489" s="57">
        <v>0</v>
      </c>
      <c r="BW489" s="57">
        <v>0</v>
      </c>
      <c r="BX489" s="57">
        <v>0</v>
      </c>
      <c r="BY489" s="57">
        <v>0</v>
      </c>
      <c r="BZ489" s="57">
        <v>0</v>
      </c>
      <c r="CA489" s="57">
        <v>0</v>
      </c>
      <c r="CB489" s="67">
        <v>0</v>
      </c>
      <c r="CC489" s="134"/>
      <c r="CD489" s="134"/>
      <c r="CE489" s="57"/>
      <c r="CF489" s="57"/>
      <c r="CG489" s="57"/>
      <c r="CH489" s="57"/>
      <c r="CI489" s="57"/>
      <c r="CJ489" s="57"/>
      <c r="CK489" s="67"/>
      <c r="CL489" s="23"/>
      <c r="CM489" s="23"/>
      <c r="CN489" s="23"/>
      <c r="CO489" s="23"/>
      <c r="CP489" s="23"/>
      <c r="CQ489" s="23"/>
      <c r="CR489" s="57"/>
      <c r="CS489" s="134"/>
      <c r="CT489" s="58"/>
      <c r="CU489" s="57"/>
      <c r="CV489" s="57"/>
      <c r="CW489" s="57"/>
      <c r="CX489" s="57"/>
      <c r="CY489" s="57"/>
      <c r="CZ489" s="57"/>
      <c r="DA489" s="67"/>
      <c r="DB489" s="23"/>
      <c r="DC489" s="23"/>
      <c r="DD489" s="57"/>
      <c r="DE489" s="57"/>
      <c r="DF489" s="57"/>
      <c r="DG489" s="57"/>
      <c r="DH489" s="57"/>
      <c r="DI489" s="57"/>
      <c r="DJ489" s="67"/>
      <c r="DK489" s="23" t="s">
        <v>849</v>
      </c>
      <c r="DL489" s="55">
        <v>0</v>
      </c>
      <c r="DM489" s="55">
        <v>0</v>
      </c>
      <c r="DN489" s="55">
        <v>0</v>
      </c>
      <c r="DO489" s="59">
        <v>0</v>
      </c>
      <c r="DP489" s="23" t="s">
        <v>849</v>
      </c>
      <c r="DQ489" s="57"/>
      <c r="DR489" s="57"/>
      <c r="DS489" s="57"/>
      <c r="DT489" s="23" t="s">
        <v>854</v>
      </c>
      <c r="DU489" s="57"/>
      <c r="DV489" s="23" t="s">
        <v>849</v>
      </c>
      <c r="DW489" s="23" t="s">
        <v>854</v>
      </c>
      <c r="DX489" s="57"/>
      <c r="DY489" s="23" t="s">
        <v>849</v>
      </c>
      <c r="DZ489" s="23" t="s">
        <v>854</v>
      </c>
      <c r="EA489" s="56"/>
      <c r="EB489" s="57"/>
      <c r="EC489" s="57"/>
      <c r="ED489" s="23"/>
      <c r="EE489" s="57"/>
      <c r="EF489" s="57"/>
      <c r="EG489" s="57"/>
      <c r="EH489" s="23">
        <v>2250</v>
      </c>
      <c r="EI489" s="23" t="s">
        <v>463</v>
      </c>
      <c r="EJ489" s="23"/>
      <c r="EK489" s="23" t="s">
        <v>464</v>
      </c>
    </row>
    <row r="490" spans="2:141" s="127" customFormat="1">
      <c r="B490" s="132" t="s">
        <v>1947</v>
      </c>
      <c r="C490" s="23" t="s">
        <v>1945</v>
      </c>
      <c r="D490" s="23" t="s">
        <v>159</v>
      </c>
      <c r="E490" s="23" t="s">
        <v>846</v>
      </c>
      <c r="F490" s="23" t="s">
        <v>847</v>
      </c>
      <c r="G490" s="23"/>
      <c r="H490" s="23" t="s">
        <v>848</v>
      </c>
      <c r="I490" s="58">
        <v>0</v>
      </c>
      <c r="J490" s="58">
        <v>1</v>
      </c>
      <c r="K490" s="58">
        <v>0</v>
      </c>
      <c r="L490" s="58">
        <v>0</v>
      </c>
      <c r="M490" s="176"/>
      <c r="N490" s="23" t="s">
        <v>849</v>
      </c>
      <c r="O490" s="23" t="s">
        <v>850</v>
      </c>
      <c r="P490" s="23" t="s">
        <v>851</v>
      </c>
      <c r="Q490" s="56" t="s">
        <v>848</v>
      </c>
      <c r="R490" s="133" t="s">
        <v>848</v>
      </c>
      <c r="S490" s="133" t="s">
        <v>848</v>
      </c>
      <c r="T490" s="133" t="s">
        <v>848</v>
      </c>
      <c r="U490" s="133" t="s">
        <v>848</v>
      </c>
      <c r="V490" s="133" t="s">
        <v>848</v>
      </c>
      <c r="W490" s="55">
        <v>0</v>
      </c>
      <c r="X490" s="55">
        <v>1.2600760740633086</v>
      </c>
      <c r="Y490" s="55">
        <v>1.3146294524820088</v>
      </c>
      <c r="Z490" s="55">
        <v>1.4194575129728442</v>
      </c>
      <c r="AA490" s="55">
        <v>1.5274945957236032</v>
      </c>
      <c r="AB490" s="55">
        <v>1.628043959867874</v>
      </c>
      <c r="AC490" s="55">
        <v>1.7339416944453505</v>
      </c>
      <c r="AD490" s="59">
        <f t="shared" si="42"/>
        <v>8.8836432895549891</v>
      </c>
      <c r="AE490" s="55">
        <v>0</v>
      </c>
      <c r="AF490" s="55"/>
      <c r="AG490" s="55"/>
      <c r="AH490" s="55"/>
      <c r="AI490" s="59">
        <f t="shared" si="43"/>
        <v>8.8836432895549891</v>
      </c>
      <c r="AJ490" s="55">
        <v>0</v>
      </c>
      <c r="AK490" s="55">
        <v>0</v>
      </c>
      <c r="AL490" s="55">
        <v>1.3813974442609347</v>
      </c>
      <c r="AM490" s="55">
        <v>1.4700273414063012</v>
      </c>
      <c r="AN490" s="55">
        <v>1.6189917068243165</v>
      </c>
      <c r="AO490" s="55">
        <v>1.7770599551560109</v>
      </c>
      <c r="AP490" s="55">
        <v>1.9319180369624633</v>
      </c>
      <c r="AQ490" s="55">
        <v>2.0987331936100366</v>
      </c>
      <c r="AR490" s="59">
        <f t="shared" si="44"/>
        <v>10.278127678220063</v>
      </c>
      <c r="AS490" s="55">
        <v>0</v>
      </c>
      <c r="AT490" s="55"/>
      <c r="AU490" s="55"/>
      <c r="AV490" s="55"/>
      <c r="AW490" s="59">
        <f t="shared" si="45"/>
        <v>10.278127678220063</v>
      </c>
      <c r="AX490" s="55"/>
      <c r="AY490" s="55"/>
      <c r="AZ490" s="55"/>
      <c r="BA490" s="55"/>
      <c r="BB490" s="55"/>
      <c r="BC490" s="55"/>
      <c r="BD490" s="55"/>
      <c r="BE490" s="55"/>
      <c r="BF490" s="59">
        <f t="shared" si="46"/>
        <v>0</v>
      </c>
      <c r="BG490" s="55"/>
      <c r="BH490" s="55"/>
      <c r="BI490" s="55"/>
      <c r="BJ490" s="55"/>
      <c r="BK490" s="59">
        <f t="shared" si="47"/>
        <v>0</v>
      </c>
      <c r="BL490" s="55"/>
      <c r="BM490" s="23" t="s">
        <v>1164</v>
      </c>
      <c r="BN490" s="23" t="s">
        <v>1948</v>
      </c>
      <c r="BO490" s="23" t="s">
        <v>580</v>
      </c>
      <c r="BP490" s="23" t="s">
        <v>450</v>
      </c>
      <c r="BQ490" s="23" t="s">
        <v>358</v>
      </c>
      <c r="BR490" s="23"/>
      <c r="BS490" s="57"/>
      <c r="BT490" s="135" t="s">
        <v>23</v>
      </c>
      <c r="BU490" s="58" t="s">
        <v>1165</v>
      </c>
      <c r="BV490" s="57">
        <v>0</v>
      </c>
      <c r="BW490" s="57">
        <v>0</v>
      </c>
      <c r="BX490" s="57">
        <v>0</v>
      </c>
      <c r="BY490" s="57">
        <v>0</v>
      </c>
      <c r="BZ490" s="57">
        <v>0</v>
      </c>
      <c r="CA490" s="57">
        <v>0</v>
      </c>
      <c r="CB490" s="67">
        <v>0</v>
      </c>
      <c r="CC490" s="134"/>
      <c r="CD490" s="134"/>
      <c r="CE490" s="57"/>
      <c r="CF490" s="57"/>
      <c r="CG490" s="57"/>
      <c r="CH490" s="57"/>
      <c r="CI490" s="57"/>
      <c r="CJ490" s="57"/>
      <c r="CK490" s="67"/>
      <c r="CL490" s="23"/>
      <c r="CM490" s="23"/>
      <c r="CN490" s="23"/>
      <c r="CO490" s="23"/>
      <c r="CP490" s="23"/>
      <c r="CQ490" s="23"/>
      <c r="CR490" s="57"/>
      <c r="CS490" s="134"/>
      <c r="CT490" s="58"/>
      <c r="CU490" s="57"/>
      <c r="CV490" s="57"/>
      <c r="CW490" s="57"/>
      <c r="CX490" s="57"/>
      <c r="CY490" s="57"/>
      <c r="CZ490" s="57"/>
      <c r="DA490" s="67"/>
      <c r="DB490" s="23"/>
      <c r="DC490" s="23"/>
      <c r="DD490" s="57"/>
      <c r="DE490" s="57"/>
      <c r="DF490" s="57"/>
      <c r="DG490" s="57"/>
      <c r="DH490" s="57"/>
      <c r="DI490" s="57"/>
      <c r="DJ490" s="67"/>
      <c r="DK490" s="23" t="s">
        <v>849</v>
      </c>
      <c r="DL490" s="55">
        <v>0</v>
      </c>
      <c r="DM490" s="55">
        <v>0</v>
      </c>
      <c r="DN490" s="55">
        <v>0</v>
      </c>
      <c r="DO490" s="59">
        <v>0</v>
      </c>
      <c r="DP490" s="23" t="s">
        <v>849</v>
      </c>
      <c r="DQ490" s="57"/>
      <c r="DR490" s="57"/>
      <c r="DS490" s="57"/>
      <c r="DT490" s="23" t="s">
        <v>854</v>
      </c>
      <c r="DU490" s="57"/>
      <c r="DV490" s="23" t="s">
        <v>849</v>
      </c>
      <c r="DW490" s="23" t="s">
        <v>854</v>
      </c>
      <c r="DX490" s="57"/>
      <c r="DY490" s="23" t="s">
        <v>849</v>
      </c>
      <c r="DZ490" s="23" t="s">
        <v>854</v>
      </c>
      <c r="EA490" s="56"/>
      <c r="EB490" s="57"/>
      <c r="EC490" s="57"/>
      <c r="ED490" s="23"/>
      <c r="EE490" s="57"/>
      <c r="EF490" s="57"/>
      <c r="EG490" s="57"/>
      <c r="EH490" s="23">
        <v>2248</v>
      </c>
      <c r="EI490" s="23" t="s">
        <v>451</v>
      </c>
      <c r="EJ490" s="23"/>
      <c r="EK490" s="23" t="s">
        <v>452</v>
      </c>
    </row>
    <row r="491" spans="2:141" s="127" customFormat="1">
      <c r="B491" s="132" t="s">
        <v>1949</v>
      </c>
      <c r="C491" s="23" t="s">
        <v>1950</v>
      </c>
      <c r="D491" s="23" t="s">
        <v>193</v>
      </c>
      <c r="E491" s="23" t="s">
        <v>846</v>
      </c>
      <c r="F491" s="23" t="s">
        <v>847</v>
      </c>
      <c r="G491" s="23"/>
      <c r="H491" s="23" t="s">
        <v>848</v>
      </c>
      <c r="I491" s="58">
        <v>0</v>
      </c>
      <c r="J491" s="58">
        <v>0</v>
      </c>
      <c r="K491" s="58">
        <v>1</v>
      </c>
      <c r="L491" s="58">
        <v>0</v>
      </c>
      <c r="M491" s="176"/>
      <c r="N491" s="23" t="s">
        <v>849</v>
      </c>
      <c r="O491" s="23" t="s">
        <v>850</v>
      </c>
      <c r="P491" s="23" t="s">
        <v>983</v>
      </c>
      <c r="Q491" s="56">
        <v>45544</v>
      </c>
      <c r="R491" s="133">
        <v>45722</v>
      </c>
      <c r="S491" s="133">
        <v>46295</v>
      </c>
      <c r="T491" s="133" t="s">
        <v>848</v>
      </c>
      <c r="U491" s="133">
        <v>46584</v>
      </c>
      <c r="V491" s="133" t="s">
        <v>848</v>
      </c>
      <c r="W491" s="55">
        <v>1.57549242374542</v>
      </c>
      <c r="X491" s="55">
        <v>2.1020588060627752</v>
      </c>
      <c r="Y491" s="55">
        <v>0.93330734451307029</v>
      </c>
      <c r="Z491" s="55">
        <v>0.98153993664024775</v>
      </c>
      <c r="AA491" s="55">
        <v>1.0562464427447427</v>
      </c>
      <c r="AB491" s="55">
        <v>1.1257752702083321</v>
      </c>
      <c r="AC491" s="55">
        <v>1.1990024395582828</v>
      </c>
      <c r="AD491" s="59">
        <f t="shared" si="42"/>
        <v>7.3979302397274509</v>
      </c>
      <c r="AE491" s="55">
        <v>0.19589640241830913</v>
      </c>
      <c r="AF491" s="55"/>
      <c r="AG491" s="55"/>
      <c r="AH491" s="55"/>
      <c r="AI491" s="59">
        <f t="shared" si="43"/>
        <v>8.9734226634728707</v>
      </c>
      <c r="AJ491" s="55">
        <v>0.19589640241830913</v>
      </c>
      <c r="AK491" s="55">
        <v>1.727182391929968</v>
      </c>
      <c r="AL491" s="55">
        <v>2.3044471061319576</v>
      </c>
      <c r="AM491" s="55">
        <v>1.043630440333756</v>
      </c>
      <c r="AN491" s="55">
        <v>1.1195157324640737</v>
      </c>
      <c r="AO491" s="55">
        <v>1.2288182632086444</v>
      </c>
      <c r="AP491" s="55">
        <v>1.3359009975739691</v>
      </c>
      <c r="AQ491" s="55">
        <v>1.4512519233960262</v>
      </c>
      <c r="AR491" s="59">
        <f t="shared" si="44"/>
        <v>8.4835644631084257</v>
      </c>
      <c r="AS491" s="55">
        <v>0.23710963499012436</v>
      </c>
      <c r="AT491" s="55"/>
      <c r="AU491" s="55"/>
      <c r="AV491" s="55"/>
      <c r="AW491" s="59">
        <f t="shared" si="45"/>
        <v>10.210746855038394</v>
      </c>
      <c r="AX491" s="55"/>
      <c r="AY491" s="55"/>
      <c r="AZ491" s="55"/>
      <c r="BA491" s="55"/>
      <c r="BB491" s="55"/>
      <c r="BC491" s="55"/>
      <c r="BD491" s="55"/>
      <c r="BE491" s="55"/>
      <c r="BF491" s="59">
        <f t="shared" si="46"/>
        <v>0</v>
      </c>
      <c r="BG491" s="55"/>
      <c r="BH491" s="55"/>
      <c r="BI491" s="55"/>
      <c r="BJ491" s="55"/>
      <c r="BK491" s="59">
        <f t="shared" si="47"/>
        <v>0</v>
      </c>
      <c r="BL491" s="55"/>
      <c r="BM491" s="23" t="s">
        <v>852</v>
      </c>
      <c r="BN491" s="23" t="s">
        <v>1951</v>
      </c>
      <c r="BO491" s="23" t="s">
        <v>566</v>
      </c>
      <c r="BP491" s="23" t="s">
        <v>1952</v>
      </c>
      <c r="BQ491" s="23" t="s">
        <v>853</v>
      </c>
      <c r="BR491" s="23"/>
      <c r="BS491" s="57"/>
      <c r="BT491" s="135" t="s">
        <v>23</v>
      </c>
      <c r="BU491" s="58">
        <v>1</v>
      </c>
      <c r="BV491" s="57">
        <v>0</v>
      </c>
      <c r="BW491" s="57">
        <v>0</v>
      </c>
      <c r="BX491" s="57">
        <v>0</v>
      </c>
      <c r="BY491" s="57">
        <v>0</v>
      </c>
      <c r="BZ491" s="57">
        <v>0</v>
      </c>
      <c r="CA491" s="57">
        <v>0</v>
      </c>
      <c r="CB491" s="67">
        <v>0</v>
      </c>
      <c r="CC491" s="134"/>
      <c r="CD491" s="134"/>
      <c r="CE491" s="57"/>
      <c r="CF491" s="57"/>
      <c r="CG491" s="57"/>
      <c r="CH491" s="57"/>
      <c r="CI491" s="57"/>
      <c r="CJ491" s="57"/>
      <c r="CK491" s="67"/>
      <c r="CL491" s="23"/>
      <c r="CM491" s="23"/>
      <c r="CN491" s="23"/>
      <c r="CO491" s="23"/>
      <c r="CP491" s="23"/>
      <c r="CQ491" s="23"/>
      <c r="CR491" s="57"/>
      <c r="CS491" s="134"/>
      <c r="CT491" s="58"/>
      <c r="CU491" s="57"/>
      <c r="CV491" s="57"/>
      <c r="CW491" s="57"/>
      <c r="CX491" s="57"/>
      <c r="CY491" s="57"/>
      <c r="CZ491" s="57"/>
      <c r="DA491" s="67"/>
      <c r="DB491" s="23"/>
      <c r="DC491" s="23"/>
      <c r="DD491" s="57"/>
      <c r="DE491" s="57"/>
      <c r="DF491" s="57"/>
      <c r="DG491" s="57"/>
      <c r="DH491" s="57"/>
      <c r="DI491" s="57"/>
      <c r="DJ491" s="67"/>
      <c r="DK491" s="23" t="s">
        <v>849</v>
      </c>
      <c r="DL491" s="55">
        <v>0</v>
      </c>
      <c r="DM491" s="55">
        <v>1.57549242374542</v>
      </c>
      <c r="DN491" s="55">
        <v>7.3979302397274509</v>
      </c>
      <c r="DO491" s="59">
        <v>8.9734226634728707</v>
      </c>
      <c r="DP491" s="23" t="s">
        <v>849</v>
      </c>
      <c r="DQ491" s="57"/>
      <c r="DR491" s="57"/>
      <c r="DS491" s="57"/>
      <c r="DT491" s="23" t="s">
        <v>854</v>
      </c>
      <c r="DU491" s="57"/>
      <c r="DV491" s="23" t="s">
        <v>849</v>
      </c>
      <c r="DW491" s="23" t="s">
        <v>854</v>
      </c>
      <c r="DX491" s="57"/>
      <c r="DY491" s="23" t="s">
        <v>849</v>
      </c>
      <c r="DZ491" s="23" t="s">
        <v>854</v>
      </c>
      <c r="EA491" s="56"/>
      <c r="EB491" s="57"/>
      <c r="EC491" s="57"/>
      <c r="ED491" s="23"/>
      <c r="EE491" s="57"/>
      <c r="EF491" s="57"/>
      <c r="EG491" s="57"/>
      <c r="EH491" s="23">
        <v>553</v>
      </c>
      <c r="EI491" s="23"/>
      <c r="EJ491" s="23" t="s">
        <v>891</v>
      </c>
      <c r="EK491" s="23"/>
    </row>
    <row r="492" spans="2:141" s="127" customFormat="1">
      <c r="B492" s="132" t="s">
        <v>1953</v>
      </c>
      <c r="C492" s="23" t="s">
        <v>1954</v>
      </c>
      <c r="D492" s="23" t="s">
        <v>155</v>
      </c>
      <c r="E492" s="23" t="s">
        <v>846</v>
      </c>
      <c r="F492" s="23" t="s">
        <v>847</v>
      </c>
      <c r="G492" s="23"/>
      <c r="H492" s="23" t="s">
        <v>848</v>
      </c>
      <c r="I492" s="58">
        <v>0</v>
      </c>
      <c r="J492" s="58">
        <v>0</v>
      </c>
      <c r="K492" s="58">
        <v>1</v>
      </c>
      <c r="L492" s="58">
        <v>0</v>
      </c>
      <c r="M492" s="176"/>
      <c r="N492" s="23" t="s">
        <v>849</v>
      </c>
      <c r="O492" s="23" t="s">
        <v>850</v>
      </c>
      <c r="P492" s="23" t="s">
        <v>851</v>
      </c>
      <c r="Q492" s="56" t="s">
        <v>848</v>
      </c>
      <c r="R492" s="133" t="s">
        <v>848</v>
      </c>
      <c r="S492" s="133" t="s">
        <v>848</v>
      </c>
      <c r="T492" s="133" t="s">
        <v>848</v>
      </c>
      <c r="U492" s="133" t="s">
        <v>848</v>
      </c>
      <c r="V492" s="133" t="s">
        <v>848</v>
      </c>
      <c r="W492" s="55">
        <v>23.447354945715439</v>
      </c>
      <c r="X492" s="55">
        <v>2.4542710379653716</v>
      </c>
      <c r="Y492" s="55">
        <v>1.8429116940223598</v>
      </c>
      <c r="Z492" s="55">
        <v>1.3592268751644681</v>
      </c>
      <c r="AA492" s="55">
        <v>0.34577158259876412</v>
      </c>
      <c r="AB492" s="55">
        <v>0</v>
      </c>
      <c r="AC492" s="55">
        <v>0</v>
      </c>
      <c r="AD492" s="59">
        <f t="shared" si="42"/>
        <v>6.0021811897509627</v>
      </c>
      <c r="AE492" s="55">
        <v>2.2141989923821663</v>
      </c>
      <c r="AF492" s="55"/>
      <c r="AG492" s="55"/>
      <c r="AH492" s="55"/>
      <c r="AI492" s="59">
        <f t="shared" si="43"/>
        <v>29.449536135466403</v>
      </c>
      <c r="AJ492" s="55">
        <v>2.2141989923821663</v>
      </c>
      <c r="AK492" s="55">
        <v>25.704889461350852</v>
      </c>
      <c r="AL492" s="55">
        <v>2.6905706799402798</v>
      </c>
      <c r="AM492" s="55">
        <v>2.0607560350146255</v>
      </c>
      <c r="AN492" s="55">
        <v>1.5502944036522943</v>
      </c>
      <c r="AO492" s="55">
        <v>0.40226448904462581</v>
      </c>
      <c r="AP492" s="55">
        <v>0</v>
      </c>
      <c r="AQ492" s="55">
        <v>0</v>
      </c>
      <c r="AR492" s="59">
        <f t="shared" si="44"/>
        <v>6.7038856076518254</v>
      </c>
      <c r="AS492" s="55">
        <v>2.680028363962276</v>
      </c>
      <c r="AT492" s="55"/>
      <c r="AU492" s="55"/>
      <c r="AV492" s="55"/>
      <c r="AW492" s="59">
        <f t="shared" si="45"/>
        <v>32.408775069002679</v>
      </c>
      <c r="AX492" s="55"/>
      <c r="AY492" s="55"/>
      <c r="AZ492" s="55"/>
      <c r="BA492" s="55"/>
      <c r="BB492" s="55"/>
      <c r="BC492" s="55"/>
      <c r="BD492" s="55"/>
      <c r="BE492" s="55"/>
      <c r="BF492" s="59">
        <f t="shared" si="46"/>
        <v>0</v>
      </c>
      <c r="BG492" s="55"/>
      <c r="BH492" s="55"/>
      <c r="BI492" s="55"/>
      <c r="BJ492" s="55"/>
      <c r="BK492" s="59">
        <f t="shared" si="47"/>
        <v>0</v>
      </c>
      <c r="BL492" s="55"/>
      <c r="BM492" s="23" t="s">
        <v>852</v>
      </c>
      <c r="BN492" s="23" t="s">
        <v>1632</v>
      </c>
      <c r="BO492" s="23" t="s">
        <v>571</v>
      </c>
      <c r="BP492" s="23" t="s">
        <v>397</v>
      </c>
      <c r="BQ492" s="23" t="s">
        <v>351</v>
      </c>
      <c r="BR492" s="23"/>
      <c r="BS492" s="57"/>
      <c r="BT492" s="135" t="s">
        <v>23</v>
      </c>
      <c r="BU492" s="58">
        <v>1</v>
      </c>
      <c r="BV492" s="57">
        <v>10</v>
      </c>
      <c r="BW492" s="57">
        <v>5</v>
      </c>
      <c r="BX492" s="57">
        <v>0</v>
      </c>
      <c r="BY492" s="57">
        <v>0</v>
      </c>
      <c r="BZ492" s="57">
        <v>0</v>
      </c>
      <c r="CA492" s="57">
        <v>0</v>
      </c>
      <c r="CB492" s="67">
        <v>15</v>
      </c>
      <c r="CC492" s="134"/>
      <c r="CD492" s="134"/>
      <c r="CE492" s="57"/>
      <c r="CF492" s="57"/>
      <c r="CG492" s="57"/>
      <c r="CH492" s="57"/>
      <c r="CI492" s="57"/>
      <c r="CJ492" s="57"/>
      <c r="CK492" s="67"/>
      <c r="CL492" s="23"/>
      <c r="CM492" s="23"/>
      <c r="CN492" s="23"/>
      <c r="CO492" s="23"/>
      <c r="CP492" s="23"/>
      <c r="CQ492" s="23"/>
      <c r="CR492" s="57"/>
      <c r="CS492" s="134"/>
      <c r="CT492" s="58"/>
      <c r="CU492" s="57"/>
      <c r="CV492" s="57"/>
      <c r="CW492" s="57"/>
      <c r="CX492" s="57"/>
      <c r="CY492" s="57"/>
      <c r="CZ492" s="57"/>
      <c r="DA492" s="67"/>
      <c r="DB492" s="23"/>
      <c r="DC492" s="23"/>
      <c r="DD492" s="57"/>
      <c r="DE492" s="57"/>
      <c r="DF492" s="57"/>
      <c r="DG492" s="57"/>
      <c r="DH492" s="57"/>
      <c r="DI492" s="57"/>
      <c r="DJ492" s="67"/>
      <c r="DK492" s="23" t="s">
        <v>849</v>
      </c>
      <c r="DL492" s="55">
        <v>0</v>
      </c>
      <c r="DM492" s="55">
        <v>23.447354945715439</v>
      </c>
      <c r="DN492" s="55">
        <v>6.0021811897509627</v>
      </c>
      <c r="DO492" s="59">
        <v>29.449536135466403</v>
      </c>
      <c r="DP492" s="23" t="s">
        <v>849</v>
      </c>
      <c r="DQ492" s="57"/>
      <c r="DR492" s="57"/>
      <c r="DS492" s="57"/>
      <c r="DT492" s="23" t="s">
        <v>854</v>
      </c>
      <c r="DU492" s="57"/>
      <c r="DV492" s="23" t="s">
        <v>849</v>
      </c>
      <c r="DW492" s="23" t="s">
        <v>854</v>
      </c>
      <c r="DX492" s="57"/>
      <c r="DY492" s="23" t="s">
        <v>849</v>
      </c>
      <c r="DZ492" s="23" t="s">
        <v>854</v>
      </c>
      <c r="EA492" s="56"/>
      <c r="EB492" s="57"/>
      <c r="EC492" s="57"/>
      <c r="ED492" s="23"/>
      <c r="EE492" s="57"/>
      <c r="EF492" s="57"/>
      <c r="EG492" s="57"/>
      <c r="EH492" s="23">
        <v>544</v>
      </c>
      <c r="EI492" s="23" t="s">
        <v>848</v>
      </c>
      <c r="EJ492" s="23" t="s">
        <v>891</v>
      </c>
      <c r="EK492" s="23"/>
    </row>
    <row r="493" spans="2:141" s="127" customFormat="1">
      <c r="B493" s="132" t="s">
        <v>1955</v>
      </c>
      <c r="C493" s="23" t="s">
        <v>1956</v>
      </c>
      <c r="D493" s="23" t="s">
        <v>159</v>
      </c>
      <c r="E493" s="23" t="s">
        <v>846</v>
      </c>
      <c r="F493" s="23" t="s">
        <v>847</v>
      </c>
      <c r="G493" s="23"/>
      <c r="H493" s="23" t="s">
        <v>848</v>
      </c>
      <c r="I493" s="58">
        <v>0.5</v>
      </c>
      <c r="J493" s="58">
        <v>0.5</v>
      </c>
      <c r="K493" s="58">
        <v>0</v>
      </c>
      <c r="L493" s="58">
        <v>0</v>
      </c>
      <c r="M493" s="176"/>
      <c r="N493" s="23" t="s">
        <v>849</v>
      </c>
      <c r="O493" s="23" t="s">
        <v>850</v>
      </c>
      <c r="P493" s="23" t="s">
        <v>851</v>
      </c>
      <c r="Q493" s="56" t="s">
        <v>848</v>
      </c>
      <c r="R493" s="133" t="s">
        <v>848</v>
      </c>
      <c r="S493" s="133" t="s">
        <v>848</v>
      </c>
      <c r="T493" s="133" t="s">
        <v>848</v>
      </c>
      <c r="U493" s="133" t="s">
        <v>848</v>
      </c>
      <c r="V493" s="133" t="s">
        <v>848</v>
      </c>
      <c r="W493" s="55">
        <v>3.5447117669248422</v>
      </c>
      <c r="X493" s="55">
        <v>23.817160640009341</v>
      </c>
      <c r="Y493" s="55">
        <v>22.84971760232192</v>
      </c>
      <c r="Z493" s="55">
        <v>23.332309752668348</v>
      </c>
      <c r="AA493" s="55">
        <v>77.566642038518182</v>
      </c>
      <c r="AB493" s="55">
        <v>66.619672418137085</v>
      </c>
      <c r="AC493" s="55">
        <v>70.119861286932931</v>
      </c>
      <c r="AD493" s="59">
        <f t="shared" si="42"/>
        <v>284.3053637385878</v>
      </c>
      <c r="AE493" s="55">
        <v>2.3212152118770462</v>
      </c>
      <c r="AF493" s="55"/>
      <c r="AG493" s="55"/>
      <c r="AH493" s="55"/>
      <c r="AI493" s="59">
        <f t="shared" si="43"/>
        <v>287.85007550551262</v>
      </c>
      <c r="AJ493" s="55">
        <v>2.3212152118770462</v>
      </c>
      <c r="AK493" s="55">
        <v>3.8860001203591001</v>
      </c>
      <c r="AL493" s="55">
        <v>26.11030041350347</v>
      </c>
      <c r="AM493" s="55">
        <v>25.550705223748764</v>
      </c>
      <c r="AN493" s="55">
        <v>26.612149814553057</v>
      </c>
      <c r="AO493" s="55">
        <v>90.239647202989772</v>
      </c>
      <c r="AP493" s="55">
        <v>79.054220852595904</v>
      </c>
      <c r="AQ493" s="55">
        <v>84.871873653912928</v>
      </c>
      <c r="AR493" s="59">
        <f t="shared" si="44"/>
        <v>332.43889716130388</v>
      </c>
      <c r="AS493" s="55">
        <v>2.8095589547705244</v>
      </c>
      <c r="AT493" s="55"/>
      <c r="AU493" s="55"/>
      <c r="AV493" s="55"/>
      <c r="AW493" s="59">
        <f t="shared" si="45"/>
        <v>336.32489728166297</v>
      </c>
      <c r="AX493" s="55"/>
      <c r="AY493" s="55"/>
      <c r="AZ493" s="55"/>
      <c r="BA493" s="55"/>
      <c r="BB493" s="55"/>
      <c r="BC493" s="55"/>
      <c r="BD493" s="55"/>
      <c r="BE493" s="55"/>
      <c r="BF493" s="59">
        <f t="shared" si="46"/>
        <v>0</v>
      </c>
      <c r="BG493" s="55"/>
      <c r="BH493" s="55"/>
      <c r="BI493" s="55"/>
      <c r="BJ493" s="55"/>
      <c r="BK493" s="59">
        <f t="shared" si="47"/>
        <v>0</v>
      </c>
      <c r="BL493" s="55"/>
      <c r="BM493" s="23" t="s">
        <v>864</v>
      </c>
      <c r="BN493" s="23" t="s">
        <v>1719</v>
      </c>
      <c r="BO493" s="23">
        <v>0</v>
      </c>
      <c r="BP493" s="23" t="s">
        <v>462</v>
      </c>
      <c r="BQ493" s="23" t="s">
        <v>351</v>
      </c>
      <c r="BR493" s="23"/>
      <c r="BS493" s="57"/>
      <c r="BT493" s="135" t="s">
        <v>23</v>
      </c>
      <c r="BU493" s="58">
        <v>0.5</v>
      </c>
      <c r="BV493" s="57">
        <v>0</v>
      </c>
      <c r="BW493" s="57">
        <v>0</v>
      </c>
      <c r="BX493" s="57">
        <v>0</v>
      </c>
      <c r="BY493" s="57">
        <v>0</v>
      </c>
      <c r="BZ493" s="57">
        <v>0</v>
      </c>
      <c r="CA493" s="57">
        <v>0</v>
      </c>
      <c r="CB493" s="67">
        <v>0</v>
      </c>
      <c r="CC493" s="134"/>
      <c r="CD493" s="134"/>
      <c r="CE493" s="57"/>
      <c r="CF493" s="57"/>
      <c r="CG493" s="57"/>
      <c r="CH493" s="57"/>
      <c r="CI493" s="57"/>
      <c r="CJ493" s="57"/>
      <c r="CK493" s="67"/>
      <c r="CL493" s="23"/>
      <c r="CM493" s="23"/>
      <c r="CN493" s="23"/>
      <c r="CO493" s="23"/>
      <c r="CP493" s="23"/>
      <c r="CQ493" s="23"/>
      <c r="CR493" s="57"/>
      <c r="CS493" s="134"/>
      <c r="CT493" s="58"/>
      <c r="CU493" s="57"/>
      <c r="CV493" s="57"/>
      <c r="CW493" s="57"/>
      <c r="CX493" s="57"/>
      <c r="CY493" s="57"/>
      <c r="CZ493" s="57"/>
      <c r="DA493" s="67"/>
      <c r="DB493" s="23"/>
      <c r="DC493" s="23"/>
      <c r="DD493" s="57"/>
      <c r="DE493" s="57"/>
      <c r="DF493" s="57"/>
      <c r="DG493" s="57"/>
      <c r="DH493" s="57"/>
      <c r="DI493" s="57"/>
      <c r="DJ493" s="67"/>
      <c r="DK493" s="23" t="s">
        <v>849</v>
      </c>
      <c r="DL493" s="55">
        <v>0</v>
      </c>
      <c r="DM493" s="55">
        <v>3.5447117669248422</v>
      </c>
      <c r="DN493" s="55">
        <v>284.3053637385878</v>
      </c>
      <c r="DO493" s="59">
        <v>287.85007550551262</v>
      </c>
      <c r="DP493" s="23" t="s">
        <v>849</v>
      </c>
      <c r="DQ493" s="57"/>
      <c r="DR493" s="57"/>
      <c r="DS493" s="57"/>
      <c r="DT493" s="23" t="s">
        <v>854</v>
      </c>
      <c r="DU493" s="57"/>
      <c r="DV493" s="23" t="s">
        <v>849</v>
      </c>
      <c r="DW493" s="23" t="s">
        <v>854</v>
      </c>
      <c r="DX493" s="57"/>
      <c r="DY493" s="23" t="s">
        <v>849</v>
      </c>
      <c r="DZ493" s="23" t="s">
        <v>854</v>
      </c>
      <c r="EA493" s="56"/>
      <c r="EB493" s="57"/>
      <c r="EC493" s="57"/>
      <c r="ED493" s="23">
        <v>0</v>
      </c>
      <c r="EE493" s="57"/>
      <c r="EF493" s="57"/>
      <c r="EG493" s="57"/>
      <c r="EH493" s="23">
        <v>27009</v>
      </c>
      <c r="EI493" s="23" t="s">
        <v>459</v>
      </c>
      <c r="EJ493" s="23"/>
      <c r="EK493" s="23"/>
    </row>
    <row r="494" spans="2:141" s="127" customFormat="1">
      <c r="B494" s="132" t="s">
        <v>1957</v>
      </c>
      <c r="C494" s="23" t="s">
        <v>1958</v>
      </c>
      <c r="D494" s="23" t="s">
        <v>155</v>
      </c>
      <c r="E494" s="23" t="s">
        <v>846</v>
      </c>
      <c r="F494" s="23" t="s">
        <v>847</v>
      </c>
      <c r="G494" s="23"/>
      <c r="H494" s="23" t="s">
        <v>848</v>
      </c>
      <c r="I494" s="58">
        <v>0</v>
      </c>
      <c r="J494" s="58">
        <v>0</v>
      </c>
      <c r="K494" s="58">
        <v>1</v>
      </c>
      <c r="L494" s="58">
        <v>0</v>
      </c>
      <c r="M494" s="176"/>
      <c r="N494" s="23" t="s">
        <v>849</v>
      </c>
      <c r="O494" s="23" t="s">
        <v>850</v>
      </c>
      <c r="P494" s="23" t="s">
        <v>851</v>
      </c>
      <c r="Q494" s="56" t="s">
        <v>848</v>
      </c>
      <c r="R494" s="133" t="s">
        <v>848</v>
      </c>
      <c r="S494" s="133" t="s">
        <v>848</v>
      </c>
      <c r="T494" s="133" t="s">
        <v>848</v>
      </c>
      <c r="U494" s="133" t="s">
        <v>848</v>
      </c>
      <c r="V494" s="133" t="s">
        <v>848</v>
      </c>
      <c r="W494" s="55">
        <v>0</v>
      </c>
      <c r="X494" s="55">
        <v>0</v>
      </c>
      <c r="Y494" s="55">
        <v>0</v>
      </c>
      <c r="Z494" s="55">
        <v>1.842883762047473</v>
      </c>
      <c r="AA494" s="55">
        <v>3.6857675240949459</v>
      </c>
      <c r="AB494" s="55">
        <v>5.5286512861424191</v>
      </c>
      <c r="AC494" s="55">
        <v>7.3715350481898918</v>
      </c>
      <c r="AD494" s="59">
        <f t="shared" si="42"/>
        <v>18.428837620474731</v>
      </c>
      <c r="AE494" s="55">
        <v>0</v>
      </c>
      <c r="AF494" s="55"/>
      <c r="AG494" s="55"/>
      <c r="AH494" s="55"/>
      <c r="AI494" s="59">
        <f t="shared" si="43"/>
        <v>18.428837620474731</v>
      </c>
      <c r="AJ494" s="55">
        <v>0</v>
      </c>
      <c r="AK494" s="55">
        <v>0</v>
      </c>
      <c r="AL494" s="55">
        <v>0</v>
      </c>
      <c r="AM494" s="55">
        <v>0</v>
      </c>
      <c r="AN494" s="55">
        <v>2.1019392973216351</v>
      </c>
      <c r="AO494" s="55">
        <v>4.2879561665361354</v>
      </c>
      <c r="AP494" s="55">
        <v>6.5605729348002884</v>
      </c>
      <c r="AQ494" s="55">
        <v>8.9223791913283907</v>
      </c>
      <c r="AR494" s="59">
        <f t="shared" si="44"/>
        <v>21.872847589986449</v>
      </c>
      <c r="AS494" s="55">
        <v>0</v>
      </c>
      <c r="AT494" s="55"/>
      <c r="AU494" s="55"/>
      <c r="AV494" s="55"/>
      <c r="AW494" s="59">
        <f t="shared" si="45"/>
        <v>21.872847589986449</v>
      </c>
      <c r="AX494" s="55"/>
      <c r="AY494" s="55"/>
      <c r="AZ494" s="55"/>
      <c r="BA494" s="55"/>
      <c r="BB494" s="55"/>
      <c r="BC494" s="55"/>
      <c r="BD494" s="55"/>
      <c r="BE494" s="55"/>
      <c r="BF494" s="59">
        <f t="shared" si="46"/>
        <v>0</v>
      </c>
      <c r="BG494" s="55"/>
      <c r="BH494" s="55"/>
      <c r="BI494" s="55"/>
      <c r="BJ494" s="55"/>
      <c r="BK494" s="59">
        <f t="shared" si="47"/>
        <v>0</v>
      </c>
      <c r="BL494" s="55"/>
      <c r="BM494" s="23" t="s">
        <v>852</v>
      </c>
      <c r="BN494" s="23" t="s">
        <v>174</v>
      </c>
      <c r="BO494" s="23" t="s">
        <v>569</v>
      </c>
      <c r="BP494" s="23" t="s">
        <v>386</v>
      </c>
      <c r="BQ494" s="23" t="s">
        <v>853</v>
      </c>
      <c r="BR494" s="23"/>
      <c r="BS494" s="57"/>
      <c r="BT494" s="135" t="s">
        <v>154</v>
      </c>
      <c r="BU494" s="58">
        <v>1</v>
      </c>
      <c r="BV494" s="57">
        <v>0</v>
      </c>
      <c r="BW494" s="57">
        <v>0</v>
      </c>
      <c r="BX494" s="57">
        <v>13</v>
      </c>
      <c r="BY494" s="57">
        <v>13</v>
      </c>
      <c r="BZ494" s="57">
        <v>0</v>
      </c>
      <c r="CA494" s="57">
        <v>13</v>
      </c>
      <c r="CB494" s="67">
        <v>39</v>
      </c>
      <c r="CC494" s="134"/>
      <c r="CD494" s="134"/>
      <c r="CE494" s="57"/>
      <c r="CF494" s="57"/>
      <c r="CG494" s="57"/>
      <c r="CH494" s="57"/>
      <c r="CI494" s="57"/>
      <c r="CJ494" s="57"/>
      <c r="CK494" s="67"/>
      <c r="CL494" s="23"/>
      <c r="CM494" s="23"/>
      <c r="CN494" s="23"/>
      <c r="CO494" s="23"/>
      <c r="CP494" s="23"/>
      <c r="CQ494" s="23"/>
      <c r="CR494" s="57"/>
      <c r="CS494" s="134"/>
      <c r="CT494" s="58"/>
      <c r="CU494" s="57"/>
      <c r="CV494" s="57"/>
      <c r="CW494" s="57"/>
      <c r="CX494" s="57"/>
      <c r="CY494" s="57"/>
      <c r="CZ494" s="57"/>
      <c r="DA494" s="67"/>
      <c r="DB494" s="23"/>
      <c r="DC494" s="23"/>
      <c r="DD494" s="57"/>
      <c r="DE494" s="57"/>
      <c r="DF494" s="57"/>
      <c r="DG494" s="57"/>
      <c r="DH494" s="57"/>
      <c r="DI494" s="57"/>
      <c r="DJ494" s="67"/>
      <c r="DK494" s="23" t="s">
        <v>849</v>
      </c>
      <c r="DL494" s="55">
        <v>0</v>
      </c>
      <c r="DM494" s="55">
        <v>0</v>
      </c>
      <c r="DN494" s="55">
        <v>0</v>
      </c>
      <c r="DO494" s="59">
        <v>0</v>
      </c>
      <c r="DP494" s="23" t="s">
        <v>849</v>
      </c>
      <c r="DQ494" s="57"/>
      <c r="DR494" s="57"/>
      <c r="DS494" s="57"/>
      <c r="DT494" s="23" t="s">
        <v>854</v>
      </c>
      <c r="DU494" s="57"/>
      <c r="DV494" s="23" t="s">
        <v>849</v>
      </c>
      <c r="DW494" s="23" t="s">
        <v>854</v>
      </c>
      <c r="DX494" s="57"/>
      <c r="DY494" s="23" t="s">
        <v>849</v>
      </c>
      <c r="DZ494" s="23" t="s">
        <v>854</v>
      </c>
      <c r="EA494" s="56"/>
      <c r="EB494" s="57"/>
      <c r="EC494" s="57"/>
      <c r="ED494" s="23"/>
      <c r="EE494" s="57"/>
      <c r="EF494" s="57"/>
      <c r="EG494" s="57"/>
      <c r="EH494" s="23">
        <v>534</v>
      </c>
      <c r="EI494" s="23"/>
      <c r="EJ494" s="23" t="s">
        <v>1182</v>
      </c>
      <c r="EK494" s="23"/>
    </row>
    <row r="495" spans="2:141" s="127" customFormat="1">
      <c r="B495" s="132" t="s">
        <v>1959</v>
      </c>
      <c r="C495" s="23" t="s">
        <v>1960</v>
      </c>
      <c r="D495" s="23" t="s">
        <v>159</v>
      </c>
      <c r="E495" s="23" t="s">
        <v>846</v>
      </c>
      <c r="F495" s="23" t="s">
        <v>847</v>
      </c>
      <c r="G495" s="23"/>
      <c r="H495" s="23" t="s">
        <v>848</v>
      </c>
      <c r="I495" s="58">
        <v>0</v>
      </c>
      <c r="J495" s="58">
        <v>0</v>
      </c>
      <c r="K495" s="58">
        <v>1</v>
      </c>
      <c r="L495" s="58">
        <v>0</v>
      </c>
      <c r="M495" s="176"/>
      <c r="N495" s="23" t="s">
        <v>858</v>
      </c>
      <c r="O495" s="23" t="s">
        <v>850</v>
      </c>
      <c r="P495" s="23" t="s">
        <v>851</v>
      </c>
      <c r="Q495" s="56" t="s">
        <v>848</v>
      </c>
      <c r="R495" s="133" t="s">
        <v>848</v>
      </c>
      <c r="S495" s="133" t="s">
        <v>848</v>
      </c>
      <c r="T495" s="133" t="s">
        <v>848</v>
      </c>
      <c r="U495" s="133" t="s">
        <v>848</v>
      </c>
      <c r="V495" s="133" t="s">
        <v>848</v>
      </c>
      <c r="W495" s="55">
        <v>0</v>
      </c>
      <c r="X495" s="55">
        <v>0.26296555987977627</v>
      </c>
      <c r="Y495" s="55">
        <v>4.7719482348550857</v>
      </c>
      <c r="Z495" s="55">
        <v>5.9484344292473459</v>
      </c>
      <c r="AA495" s="55">
        <v>0.91814244987714821</v>
      </c>
      <c r="AB495" s="55">
        <v>0.36564975467959399</v>
      </c>
      <c r="AC495" s="55">
        <v>0.29873345919966093</v>
      </c>
      <c r="AD495" s="59">
        <f t="shared" si="42"/>
        <v>12.565873887738613</v>
      </c>
      <c r="AE495" s="55">
        <v>0</v>
      </c>
      <c r="AF495" s="55"/>
      <c r="AG495" s="55"/>
      <c r="AH495" s="55"/>
      <c r="AI495" s="59">
        <f t="shared" si="43"/>
        <v>12.565873887738613</v>
      </c>
      <c r="AJ495" s="55">
        <v>0</v>
      </c>
      <c r="AK495" s="55">
        <v>0</v>
      </c>
      <c r="AL495" s="55">
        <v>0.28828414396853147</v>
      </c>
      <c r="AM495" s="55">
        <v>5.336024051316099</v>
      </c>
      <c r="AN495" s="55">
        <v>6.78461026238827</v>
      </c>
      <c r="AO495" s="55">
        <v>1.0681505423150763</v>
      </c>
      <c r="AP495" s="55">
        <v>0.43389820772022442</v>
      </c>
      <c r="AQ495" s="55">
        <v>0.36158183915453346</v>
      </c>
      <c r="AR495" s="59">
        <f t="shared" si="44"/>
        <v>14.272549046862734</v>
      </c>
      <c r="AS495" s="55">
        <v>0</v>
      </c>
      <c r="AT495" s="55"/>
      <c r="AU495" s="55"/>
      <c r="AV495" s="55"/>
      <c r="AW495" s="59">
        <f t="shared" si="45"/>
        <v>14.272549046862734</v>
      </c>
      <c r="AX495" s="55"/>
      <c r="AY495" s="55"/>
      <c r="AZ495" s="55"/>
      <c r="BA495" s="55"/>
      <c r="BB495" s="55"/>
      <c r="BC495" s="55"/>
      <c r="BD495" s="55"/>
      <c r="BE495" s="55"/>
      <c r="BF495" s="59">
        <f t="shared" si="46"/>
        <v>0</v>
      </c>
      <c r="BG495" s="55"/>
      <c r="BH495" s="55"/>
      <c r="BI495" s="55"/>
      <c r="BJ495" s="55"/>
      <c r="BK495" s="59">
        <f t="shared" si="47"/>
        <v>0</v>
      </c>
      <c r="BL495" s="55"/>
      <c r="BM495" s="23" t="s">
        <v>852</v>
      </c>
      <c r="BN495" s="23" t="s">
        <v>1719</v>
      </c>
      <c r="BO495" s="23" t="s">
        <v>853</v>
      </c>
      <c r="BP495" s="23" t="s">
        <v>853</v>
      </c>
      <c r="BQ495" s="23" t="s">
        <v>853</v>
      </c>
      <c r="BR495" s="23"/>
      <c r="BS495" s="57"/>
      <c r="BT495" s="135" t="s">
        <v>23</v>
      </c>
      <c r="BU495" s="58">
        <v>1</v>
      </c>
      <c r="BV495" s="57">
        <v>0</v>
      </c>
      <c r="BW495" s="57">
        <v>0</v>
      </c>
      <c r="BX495" s="57">
        <v>0</v>
      </c>
      <c r="BY495" s="57">
        <v>0</v>
      </c>
      <c r="BZ495" s="57">
        <v>0</v>
      </c>
      <c r="CA495" s="57">
        <v>0</v>
      </c>
      <c r="CB495" s="67">
        <v>0</v>
      </c>
      <c r="CC495" s="134"/>
      <c r="CD495" s="134"/>
      <c r="CE495" s="57"/>
      <c r="CF495" s="57"/>
      <c r="CG495" s="57"/>
      <c r="CH495" s="57"/>
      <c r="CI495" s="57"/>
      <c r="CJ495" s="57"/>
      <c r="CK495" s="67"/>
      <c r="CL495" s="23"/>
      <c r="CM495" s="23"/>
      <c r="CN495" s="23"/>
      <c r="CO495" s="23"/>
      <c r="CP495" s="23"/>
      <c r="CQ495" s="23"/>
      <c r="CR495" s="57"/>
      <c r="CS495" s="134"/>
      <c r="CT495" s="58"/>
      <c r="CU495" s="57"/>
      <c r="CV495" s="57"/>
      <c r="CW495" s="57"/>
      <c r="CX495" s="57"/>
      <c r="CY495" s="57"/>
      <c r="CZ495" s="57"/>
      <c r="DA495" s="67"/>
      <c r="DB495" s="23"/>
      <c r="DC495" s="23"/>
      <c r="DD495" s="57"/>
      <c r="DE495" s="57"/>
      <c r="DF495" s="57"/>
      <c r="DG495" s="57"/>
      <c r="DH495" s="57"/>
      <c r="DI495" s="57"/>
      <c r="DJ495" s="67"/>
      <c r="DK495" s="23" t="s">
        <v>849</v>
      </c>
      <c r="DL495" s="55">
        <v>0</v>
      </c>
      <c r="DM495" s="55">
        <v>0</v>
      </c>
      <c r="DN495" s="55">
        <v>0</v>
      </c>
      <c r="DO495" s="59">
        <v>0</v>
      </c>
      <c r="DP495" s="23" t="s">
        <v>849</v>
      </c>
      <c r="DQ495" s="57"/>
      <c r="DR495" s="57"/>
      <c r="DS495" s="57"/>
      <c r="DT495" s="23" t="s">
        <v>854</v>
      </c>
      <c r="DU495" s="57"/>
      <c r="DV495" s="23" t="s">
        <v>849</v>
      </c>
      <c r="DW495" s="23" t="s">
        <v>854</v>
      </c>
      <c r="DX495" s="57"/>
      <c r="DY495" s="23" t="s">
        <v>849</v>
      </c>
      <c r="DZ495" s="23" t="s">
        <v>854</v>
      </c>
      <c r="EA495" s="56"/>
      <c r="EB495" s="57"/>
      <c r="EC495" s="57"/>
      <c r="ED495" s="23"/>
      <c r="EE495" s="57"/>
      <c r="EF495" s="57"/>
      <c r="EG495" s="57"/>
      <c r="EH495" s="23">
        <v>3290</v>
      </c>
      <c r="EI495" s="23"/>
      <c r="EJ495" s="23" t="s">
        <v>891</v>
      </c>
      <c r="EK495" s="23"/>
    </row>
    <row r="496" spans="2:141" s="127" customFormat="1" ht="29.1">
      <c r="B496" s="132" t="s">
        <v>1961</v>
      </c>
      <c r="C496" s="23" t="s">
        <v>1960</v>
      </c>
      <c r="D496" s="23" t="s">
        <v>159</v>
      </c>
      <c r="E496" s="23" t="s">
        <v>846</v>
      </c>
      <c r="F496" s="23" t="s">
        <v>847</v>
      </c>
      <c r="G496" s="23"/>
      <c r="H496" s="23" t="s">
        <v>848</v>
      </c>
      <c r="I496" s="58">
        <v>0</v>
      </c>
      <c r="J496" s="58">
        <v>0</v>
      </c>
      <c r="K496" s="58">
        <v>0</v>
      </c>
      <c r="L496" s="58">
        <v>1</v>
      </c>
      <c r="M496" s="176"/>
      <c r="N496" s="23" t="s">
        <v>858</v>
      </c>
      <c r="O496" s="23" t="s">
        <v>850</v>
      </c>
      <c r="P496" s="23" t="s">
        <v>851</v>
      </c>
      <c r="Q496" s="56" t="s">
        <v>848</v>
      </c>
      <c r="R496" s="133" t="s">
        <v>848</v>
      </c>
      <c r="S496" s="133" t="s">
        <v>848</v>
      </c>
      <c r="T496" s="133" t="s">
        <v>848</v>
      </c>
      <c r="U496" s="133" t="s">
        <v>848</v>
      </c>
      <c r="V496" s="133" t="s">
        <v>848</v>
      </c>
      <c r="W496" s="55">
        <v>0</v>
      </c>
      <c r="X496" s="55">
        <v>2.9546691824529164E-2</v>
      </c>
      <c r="Y496" s="55">
        <v>0.53617395874747031</v>
      </c>
      <c r="Z496" s="55">
        <v>0.66836341943344779</v>
      </c>
      <c r="AA496" s="55">
        <v>0.10316207286529532</v>
      </c>
      <c r="AB496" s="55">
        <v>4.1084242165091767E-2</v>
      </c>
      <c r="AC496" s="55">
        <v>3.3565557517141256E-2</v>
      </c>
      <c r="AD496" s="59">
        <f t="shared" si="42"/>
        <v>1.4118959425529756</v>
      </c>
      <c r="AE496" s="55">
        <v>0</v>
      </c>
      <c r="AF496" s="55"/>
      <c r="AG496" s="55"/>
      <c r="AH496" s="55"/>
      <c r="AI496" s="59">
        <f t="shared" si="43"/>
        <v>1.4118959425529756</v>
      </c>
      <c r="AJ496" s="55">
        <v>0</v>
      </c>
      <c r="AK496" s="55">
        <v>0</v>
      </c>
      <c r="AL496" s="55">
        <v>3.2391476525027156E-2</v>
      </c>
      <c r="AM496" s="55">
        <v>0.59955326394121111</v>
      </c>
      <c r="AN496" s="55">
        <v>0.76231576029440162</v>
      </c>
      <c r="AO496" s="55">
        <v>0.12001691468699317</v>
      </c>
      <c r="AP496" s="55">
        <v>4.8752607687642557E-2</v>
      </c>
      <c r="AQ496" s="55">
        <v>4.0627173306300293E-2</v>
      </c>
      <c r="AR496" s="59">
        <f t="shared" si="44"/>
        <v>1.603657196441576</v>
      </c>
      <c r="AS496" s="55">
        <v>0</v>
      </c>
      <c r="AT496" s="55"/>
      <c r="AU496" s="55"/>
      <c r="AV496" s="55"/>
      <c r="AW496" s="59">
        <f t="shared" si="45"/>
        <v>1.603657196441576</v>
      </c>
      <c r="AX496" s="55"/>
      <c r="AY496" s="55"/>
      <c r="AZ496" s="55"/>
      <c r="BA496" s="55"/>
      <c r="BB496" s="55"/>
      <c r="BC496" s="55"/>
      <c r="BD496" s="55"/>
      <c r="BE496" s="55"/>
      <c r="BF496" s="59">
        <f t="shared" si="46"/>
        <v>0</v>
      </c>
      <c r="BG496" s="55"/>
      <c r="BH496" s="55"/>
      <c r="BI496" s="55"/>
      <c r="BJ496" s="55"/>
      <c r="BK496" s="59">
        <f t="shared" si="47"/>
        <v>0</v>
      </c>
      <c r="BL496" s="55"/>
      <c r="BM496" s="23" t="s">
        <v>1131</v>
      </c>
      <c r="BN496" s="23" t="s">
        <v>157</v>
      </c>
      <c r="BO496" s="23" t="s">
        <v>853</v>
      </c>
      <c r="BP496" s="23" t="s">
        <v>853</v>
      </c>
      <c r="BQ496" s="23" t="s">
        <v>853</v>
      </c>
      <c r="BR496" s="23"/>
      <c r="BS496" s="57"/>
      <c r="BT496" s="135" t="s">
        <v>859</v>
      </c>
      <c r="BU496" s="58">
        <v>1</v>
      </c>
      <c r="BV496" s="57">
        <v>0</v>
      </c>
      <c r="BW496" s="57">
        <v>0</v>
      </c>
      <c r="BX496" s="57">
        <v>0</v>
      </c>
      <c r="BY496" s="57">
        <v>15791</v>
      </c>
      <c r="BZ496" s="57">
        <v>0</v>
      </c>
      <c r="CA496" s="57">
        <v>0</v>
      </c>
      <c r="CB496" s="67">
        <v>15791</v>
      </c>
      <c r="CC496" s="134"/>
      <c r="CD496" s="134"/>
      <c r="CE496" s="57"/>
      <c r="CF496" s="57"/>
      <c r="CG496" s="57"/>
      <c r="CH496" s="57"/>
      <c r="CI496" s="57"/>
      <c r="CJ496" s="57"/>
      <c r="CK496" s="67"/>
      <c r="CL496" s="23"/>
      <c r="CM496" s="23"/>
      <c r="CN496" s="23"/>
      <c r="CO496" s="23"/>
      <c r="CP496" s="23"/>
      <c r="CQ496" s="23"/>
      <c r="CR496" s="57"/>
      <c r="CS496" s="134"/>
      <c r="CT496" s="58"/>
      <c r="CU496" s="57"/>
      <c r="CV496" s="57"/>
      <c r="CW496" s="57"/>
      <c r="CX496" s="57"/>
      <c r="CY496" s="57"/>
      <c r="CZ496" s="57"/>
      <c r="DA496" s="67"/>
      <c r="DB496" s="23"/>
      <c r="DC496" s="23"/>
      <c r="DD496" s="57"/>
      <c r="DE496" s="57"/>
      <c r="DF496" s="57"/>
      <c r="DG496" s="57"/>
      <c r="DH496" s="57"/>
      <c r="DI496" s="57"/>
      <c r="DJ496" s="67"/>
      <c r="DK496" s="23" t="s">
        <v>849</v>
      </c>
      <c r="DL496" s="55">
        <v>0</v>
      </c>
      <c r="DM496" s="55">
        <v>0</v>
      </c>
      <c r="DN496" s="55">
        <v>0</v>
      </c>
      <c r="DO496" s="59">
        <v>0</v>
      </c>
      <c r="DP496" s="23" t="s">
        <v>849</v>
      </c>
      <c r="DQ496" s="57"/>
      <c r="DR496" s="57"/>
      <c r="DS496" s="57"/>
      <c r="DT496" s="23" t="s">
        <v>854</v>
      </c>
      <c r="DU496" s="57"/>
      <c r="DV496" s="23" t="s">
        <v>849</v>
      </c>
      <c r="DW496" s="23" t="s">
        <v>854</v>
      </c>
      <c r="DX496" s="57"/>
      <c r="DY496" s="23" t="s">
        <v>849</v>
      </c>
      <c r="DZ496" s="23" t="s">
        <v>854</v>
      </c>
      <c r="EA496" s="56"/>
      <c r="EB496" s="57"/>
      <c r="EC496" s="57"/>
      <c r="ED496" s="23"/>
      <c r="EE496" s="57"/>
      <c r="EF496" s="57"/>
      <c r="EG496" s="57"/>
      <c r="EH496" s="23">
        <v>811</v>
      </c>
      <c r="EI496" s="23"/>
      <c r="EJ496" s="23" t="s">
        <v>1177</v>
      </c>
      <c r="EK496" s="23"/>
    </row>
    <row r="497" spans="2:141" s="127" customFormat="1">
      <c r="B497" s="132" t="s">
        <v>1962</v>
      </c>
      <c r="C497" s="23" t="s">
        <v>1963</v>
      </c>
      <c r="D497" s="23" t="s">
        <v>159</v>
      </c>
      <c r="E497" s="23" t="s">
        <v>846</v>
      </c>
      <c r="F497" s="23" t="s">
        <v>847</v>
      </c>
      <c r="G497" s="23"/>
      <c r="H497" s="23" t="s">
        <v>848</v>
      </c>
      <c r="I497" s="58">
        <v>0</v>
      </c>
      <c r="J497" s="58">
        <v>0</v>
      </c>
      <c r="K497" s="58">
        <v>1</v>
      </c>
      <c r="L497" s="58">
        <v>0</v>
      </c>
      <c r="M497" s="176"/>
      <c r="N497" s="23" t="s">
        <v>849</v>
      </c>
      <c r="O497" s="23" t="s">
        <v>850</v>
      </c>
      <c r="P497" s="23" t="s">
        <v>851</v>
      </c>
      <c r="Q497" s="56">
        <v>45994</v>
      </c>
      <c r="R497" s="133">
        <v>46050</v>
      </c>
      <c r="S497" s="133">
        <v>46520</v>
      </c>
      <c r="T497" s="133" t="s">
        <v>848</v>
      </c>
      <c r="U497" s="133">
        <v>46645</v>
      </c>
      <c r="V497" s="133" t="s">
        <v>848</v>
      </c>
      <c r="W497" s="55">
        <v>1.6276454066900008</v>
      </c>
      <c r="X497" s="55">
        <v>0.38171292467819595</v>
      </c>
      <c r="Y497" s="55">
        <v>4.8136271295380959E-4</v>
      </c>
      <c r="Z497" s="55">
        <v>3.9327016623175606E-5</v>
      </c>
      <c r="AA497" s="55">
        <v>0</v>
      </c>
      <c r="AB497" s="55">
        <v>0</v>
      </c>
      <c r="AC497" s="55">
        <v>0</v>
      </c>
      <c r="AD497" s="59">
        <f t="shared" si="42"/>
        <v>0.38223361440777293</v>
      </c>
      <c r="AE497" s="55">
        <v>0.13376053097531876</v>
      </c>
      <c r="AF497" s="55"/>
      <c r="AG497" s="55"/>
      <c r="AH497" s="55"/>
      <c r="AI497" s="59">
        <f t="shared" si="43"/>
        <v>2.0098790210977739</v>
      </c>
      <c r="AJ497" s="55">
        <v>0.13376053097531876</v>
      </c>
      <c r="AK497" s="55">
        <v>1.7843567156340212</v>
      </c>
      <c r="AL497" s="55">
        <v>0.41846462245051258</v>
      </c>
      <c r="AM497" s="55">
        <v>5.3826296667828328E-4</v>
      </c>
      <c r="AN497" s="55">
        <v>4.4855244475557206E-5</v>
      </c>
      <c r="AO497" s="55">
        <v>0</v>
      </c>
      <c r="AP497" s="55">
        <v>0</v>
      </c>
      <c r="AQ497" s="55">
        <v>0</v>
      </c>
      <c r="AR497" s="59">
        <f t="shared" si="44"/>
        <v>0.41904774066166645</v>
      </c>
      <c r="AS497" s="55">
        <v>0.16190144527472333</v>
      </c>
      <c r="AT497" s="55"/>
      <c r="AU497" s="55"/>
      <c r="AV497" s="55"/>
      <c r="AW497" s="59">
        <f t="shared" si="45"/>
        <v>2.2034044562956878</v>
      </c>
      <c r="AX497" s="55"/>
      <c r="AY497" s="55"/>
      <c r="AZ497" s="55"/>
      <c r="BA497" s="55"/>
      <c r="BB497" s="55"/>
      <c r="BC497" s="55"/>
      <c r="BD497" s="55"/>
      <c r="BE497" s="55"/>
      <c r="BF497" s="59">
        <f t="shared" si="46"/>
        <v>0</v>
      </c>
      <c r="BG497" s="55"/>
      <c r="BH497" s="55"/>
      <c r="BI497" s="55"/>
      <c r="BJ497" s="55"/>
      <c r="BK497" s="59">
        <f t="shared" si="47"/>
        <v>0</v>
      </c>
      <c r="BL497" s="55"/>
      <c r="BM497" s="23" t="s">
        <v>852</v>
      </c>
      <c r="BN497" s="23" t="s">
        <v>184</v>
      </c>
      <c r="BO497" s="23" t="s">
        <v>853</v>
      </c>
      <c r="BP497" s="23" t="s">
        <v>853</v>
      </c>
      <c r="BQ497" s="23" t="s">
        <v>853</v>
      </c>
      <c r="BR497" s="23"/>
      <c r="BS497" s="57"/>
      <c r="BT497" s="135" t="s">
        <v>23</v>
      </c>
      <c r="BU497" s="58">
        <v>1</v>
      </c>
      <c r="BV497" s="57">
        <v>1</v>
      </c>
      <c r="BW497" s="57">
        <v>0</v>
      </c>
      <c r="BX497" s="57">
        <v>0</v>
      </c>
      <c r="BY497" s="57">
        <v>0</v>
      </c>
      <c r="BZ497" s="57">
        <v>0</v>
      </c>
      <c r="CA497" s="57">
        <v>0</v>
      </c>
      <c r="CB497" s="67">
        <v>1</v>
      </c>
      <c r="CC497" s="134"/>
      <c r="CD497" s="134"/>
      <c r="CE497" s="57"/>
      <c r="CF497" s="57"/>
      <c r="CG497" s="57"/>
      <c r="CH497" s="57"/>
      <c r="CI497" s="57"/>
      <c r="CJ497" s="57"/>
      <c r="CK497" s="67"/>
      <c r="CL497" s="23"/>
      <c r="CM497" s="23"/>
      <c r="CN497" s="23"/>
      <c r="CO497" s="23"/>
      <c r="CP497" s="23"/>
      <c r="CQ497" s="23"/>
      <c r="CR497" s="57"/>
      <c r="CS497" s="134"/>
      <c r="CT497" s="58"/>
      <c r="CU497" s="57"/>
      <c r="CV497" s="57"/>
      <c r="CW497" s="57"/>
      <c r="CX497" s="57"/>
      <c r="CY497" s="57"/>
      <c r="CZ497" s="57"/>
      <c r="DA497" s="67"/>
      <c r="DB497" s="23"/>
      <c r="DC497" s="23"/>
      <c r="DD497" s="57"/>
      <c r="DE497" s="57"/>
      <c r="DF497" s="57"/>
      <c r="DG497" s="57"/>
      <c r="DH497" s="57"/>
      <c r="DI497" s="57"/>
      <c r="DJ497" s="67"/>
      <c r="DK497" s="23" t="s">
        <v>849</v>
      </c>
      <c r="DL497" s="55">
        <v>0</v>
      </c>
      <c r="DM497" s="55">
        <v>1.6276454066900008</v>
      </c>
      <c r="DN497" s="55">
        <v>0.38223361440777293</v>
      </c>
      <c r="DO497" s="59">
        <v>2.0098790210977739</v>
      </c>
      <c r="DP497" s="23" t="s">
        <v>849</v>
      </c>
      <c r="DQ497" s="57"/>
      <c r="DR497" s="57"/>
      <c r="DS497" s="57"/>
      <c r="DT497" s="23" t="s">
        <v>854</v>
      </c>
      <c r="DU497" s="57"/>
      <c r="DV497" s="23" t="s">
        <v>858</v>
      </c>
      <c r="DW497" s="23" t="s">
        <v>854</v>
      </c>
      <c r="DX497" s="57"/>
      <c r="DY497" s="23" t="s">
        <v>849</v>
      </c>
      <c r="DZ497" s="23" t="s">
        <v>854</v>
      </c>
      <c r="EA497" s="56"/>
      <c r="EB497" s="57"/>
      <c r="EC497" s="57"/>
      <c r="ED497" s="23"/>
      <c r="EE497" s="57"/>
      <c r="EF497" s="57"/>
      <c r="EG497" s="57"/>
      <c r="EH497" s="23">
        <v>957</v>
      </c>
      <c r="EI497" s="23"/>
      <c r="EJ497" s="23" t="s">
        <v>921</v>
      </c>
      <c r="EK497" s="23"/>
    </row>
    <row r="498" spans="2:141" s="127" customFormat="1">
      <c r="B498" s="132" t="s">
        <v>1964</v>
      </c>
      <c r="C498" s="23" t="s">
        <v>1965</v>
      </c>
      <c r="D498" s="23" t="s">
        <v>159</v>
      </c>
      <c r="E498" s="23" t="s">
        <v>846</v>
      </c>
      <c r="F498" s="23" t="s">
        <v>847</v>
      </c>
      <c r="G498" s="23"/>
      <c r="H498" s="23" t="s">
        <v>848</v>
      </c>
      <c r="I498" s="58">
        <v>0</v>
      </c>
      <c r="J498" s="58">
        <v>0</v>
      </c>
      <c r="K498" s="58">
        <v>1</v>
      </c>
      <c r="L498" s="58">
        <v>0</v>
      </c>
      <c r="M498" s="176"/>
      <c r="N498" s="23" t="s">
        <v>849</v>
      </c>
      <c r="O498" s="23" t="s">
        <v>850</v>
      </c>
      <c r="P498" s="23" t="s">
        <v>851</v>
      </c>
      <c r="Q498" s="56">
        <v>46073</v>
      </c>
      <c r="R498" s="133">
        <v>46135</v>
      </c>
      <c r="S498" s="133">
        <v>46605</v>
      </c>
      <c r="T498" s="133" t="s">
        <v>848</v>
      </c>
      <c r="U498" s="133">
        <v>46701</v>
      </c>
      <c r="V498" s="133" t="s">
        <v>848</v>
      </c>
      <c r="W498" s="55">
        <v>2.7842502083028835</v>
      </c>
      <c r="X498" s="55">
        <v>1.4129225785734565</v>
      </c>
      <c r="Y498" s="55">
        <v>0.52846295480445671</v>
      </c>
      <c r="Z498" s="55">
        <v>0.51810093541791713</v>
      </c>
      <c r="AA498" s="55">
        <v>4.2328507769082487E-2</v>
      </c>
      <c r="AB498" s="55">
        <v>0</v>
      </c>
      <c r="AC498" s="55">
        <v>0</v>
      </c>
      <c r="AD498" s="59">
        <f t="shared" si="42"/>
        <v>2.5018149765649134</v>
      </c>
      <c r="AE498" s="55">
        <v>0</v>
      </c>
      <c r="AF498" s="55"/>
      <c r="AG498" s="55"/>
      <c r="AH498" s="55"/>
      <c r="AI498" s="59">
        <f t="shared" si="43"/>
        <v>5.2860651848677964</v>
      </c>
      <c r="AJ498" s="55">
        <v>0</v>
      </c>
      <c r="AK498" s="55">
        <v>3.0523205710350947</v>
      </c>
      <c r="AL498" s="55">
        <v>1.5489601613385449</v>
      </c>
      <c r="AM498" s="55">
        <v>0.59093076837447878</v>
      </c>
      <c r="AN498" s="55">
        <v>0.59093076761613206</v>
      </c>
      <c r="AO498" s="55">
        <v>4.9244230603849234E-2</v>
      </c>
      <c r="AP498" s="55">
        <v>0</v>
      </c>
      <c r="AQ498" s="55">
        <v>0</v>
      </c>
      <c r="AR498" s="59">
        <f t="shared" si="44"/>
        <v>2.7800659279330051</v>
      </c>
      <c r="AS498" s="55">
        <v>0</v>
      </c>
      <c r="AT498" s="55"/>
      <c r="AU498" s="55"/>
      <c r="AV498" s="55"/>
      <c r="AW498" s="59">
        <f t="shared" si="45"/>
        <v>5.8323864989681002</v>
      </c>
      <c r="AX498" s="55"/>
      <c r="AY498" s="55"/>
      <c r="AZ498" s="55"/>
      <c r="BA498" s="55"/>
      <c r="BB498" s="55"/>
      <c r="BC498" s="55"/>
      <c r="BD498" s="55"/>
      <c r="BE498" s="55"/>
      <c r="BF498" s="59">
        <f t="shared" si="46"/>
        <v>0</v>
      </c>
      <c r="BG498" s="55"/>
      <c r="BH498" s="55"/>
      <c r="BI498" s="55"/>
      <c r="BJ498" s="55"/>
      <c r="BK498" s="59">
        <f t="shared" si="47"/>
        <v>0</v>
      </c>
      <c r="BL498" s="55"/>
      <c r="BM498" s="23" t="s">
        <v>852</v>
      </c>
      <c r="BN498" s="23" t="s">
        <v>184</v>
      </c>
      <c r="BO498" s="23" t="s">
        <v>853</v>
      </c>
      <c r="BP498" s="23" t="s">
        <v>853</v>
      </c>
      <c r="BQ498" s="23" t="s">
        <v>853</v>
      </c>
      <c r="BR498" s="23"/>
      <c r="BS498" s="57"/>
      <c r="BT498" s="135" t="s">
        <v>23</v>
      </c>
      <c r="BU498" s="58">
        <v>1</v>
      </c>
      <c r="BV498" s="57">
        <v>1</v>
      </c>
      <c r="BW498" s="57">
        <v>0</v>
      </c>
      <c r="BX498" s="57">
        <v>0</v>
      </c>
      <c r="BY498" s="57">
        <v>0</v>
      </c>
      <c r="BZ498" s="57">
        <v>0</v>
      </c>
      <c r="CA498" s="57">
        <v>0</v>
      </c>
      <c r="CB498" s="67">
        <v>1</v>
      </c>
      <c r="CC498" s="134"/>
      <c r="CD498" s="134"/>
      <c r="CE498" s="57"/>
      <c r="CF498" s="57"/>
      <c r="CG498" s="57"/>
      <c r="CH498" s="57"/>
      <c r="CI498" s="57"/>
      <c r="CJ498" s="57"/>
      <c r="CK498" s="67"/>
      <c r="CL498" s="23"/>
      <c r="CM498" s="23"/>
      <c r="CN498" s="23"/>
      <c r="CO498" s="23"/>
      <c r="CP498" s="23"/>
      <c r="CQ498" s="23"/>
      <c r="CR498" s="57"/>
      <c r="CS498" s="134"/>
      <c r="CT498" s="58"/>
      <c r="CU498" s="57"/>
      <c r="CV498" s="57"/>
      <c r="CW498" s="57"/>
      <c r="CX498" s="57"/>
      <c r="CY498" s="57"/>
      <c r="CZ498" s="57"/>
      <c r="DA498" s="67"/>
      <c r="DB498" s="23"/>
      <c r="DC498" s="23"/>
      <c r="DD498" s="57"/>
      <c r="DE498" s="57"/>
      <c r="DF498" s="57"/>
      <c r="DG498" s="57"/>
      <c r="DH498" s="57"/>
      <c r="DI498" s="57"/>
      <c r="DJ498" s="67"/>
      <c r="DK498" s="23" t="s">
        <v>849</v>
      </c>
      <c r="DL498" s="55">
        <v>0</v>
      </c>
      <c r="DM498" s="55">
        <v>2.7842502083028835</v>
      </c>
      <c r="DN498" s="55">
        <v>2.5018149765649134</v>
      </c>
      <c r="DO498" s="59">
        <v>5.2860651848677964</v>
      </c>
      <c r="DP498" s="23" t="s">
        <v>849</v>
      </c>
      <c r="DQ498" s="57"/>
      <c r="DR498" s="57"/>
      <c r="DS498" s="57"/>
      <c r="DT498" s="23" t="s">
        <v>854</v>
      </c>
      <c r="DU498" s="57"/>
      <c r="DV498" s="23" t="s">
        <v>858</v>
      </c>
      <c r="DW498" s="23" t="s">
        <v>854</v>
      </c>
      <c r="DX498" s="57"/>
      <c r="DY498" s="23" t="s">
        <v>849</v>
      </c>
      <c r="DZ498" s="23" t="s">
        <v>854</v>
      </c>
      <c r="EA498" s="56"/>
      <c r="EB498" s="57"/>
      <c r="EC498" s="57"/>
      <c r="ED498" s="23"/>
      <c r="EE498" s="57"/>
      <c r="EF498" s="57"/>
      <c r="EG498" s="57"/>
      <c r="EH498" s="23">
        <v>957</v>
      </c>
      <c r="EI498" s="23"/>
      <c r="EJ498" s="23" t="s">
        <v>921</v>
      </c>
      <c r="EK498" s="23"/>
    </row>
    <row r="499" spans="2:141" s="127" customFormat="1">
      <c r="B499" s="132" t="s">
        <v>1966</v>
      </c>
      <c r="C499" s="23" t="s">
        <v>1967</v>
      </c>
      <c r="D499" s="23" t="s">
        <v>159</v>
      </c>
      <c r="E499" s="23" t="s">
        <v>846</v>
      </c>
      <c r="F499" s="23" t="s">
        <v>847</v>
      </c>
      <c r="G499" s="23"/>
      <c r="H499" s="23" t="s">
        <v>848</v>
      </c>
      <c r="I499" s="58">
        <v>0</v>
      </c>
      <c r="J499" s="58">
        <v>0</v>
      </c>
      <c r="K499" s="58">
        <v>1</v>
      </c>
      <c r="L499" s="58">
        <v>0</v>
      </c>
      <c r="M499" s="176"/>
      <c r="N499" s="23" t="s">
        <v>849</v>
      </c>
      <c r="O499" s="23" t="s">
        <v>850</v>
      </c>
      <c r="P499" s="23" t="s">
        <v>851</v>
      </c>
      <c r="Q499" s="56">
        <v>46160</v>
      </c>
      <c r="R499" s="133">
        <v>46188</v>
      </c>
      <c r="S499" s="133">
        <v>46658</v>
      </c>
      <c r="T499" s="133" t="s">
        <v>848</v>
      </c>
      <c r="U499" s="133">
        <v>46757</v>
      </c>
      <c r="V499" s="133" t="s">
        <v>848</v>
      </c>
      <c r="W499" s="55">
        <v>1.4615090395718402</v>
      </c>
      <c r="X499" s="55">
        <v>0.34485197438708354</v>
      </c>
      <c r="Y499" s="55">
        <v>4.8095875283316877E-4</v>
      </c>
      <c r="Z499" s="55">
        <v>1.1788190272312866E-4</v>
      </c>
      <c r="AA499" s="55">
        <v>0</v>
      </c>
      <c r="AB499" s="55">
        <v>0</v>
      </c>
      <c r="AC499" s="55">
        <v>0</v>
      </c>
      <c r="AD499" s="59">
        <f t="shared" si="42"/>
        <v>0.3454508150426398</v>
      </c>
      <c r="AE499" s="55">
        <v>0</v>
      </c>
      <c r="AF499" s="55"/>
      <c r="AG499" s="55"/>
      <c r="AH499" s="55"/>
      <c r="AI499" s="59">
        <f t="shared" si="43"/>
        <v>1.8069598546144801</v>
      </c>
      <c r="AJ499" s="55">
        <v>0</v>
      </c>
      <c r="AK499" s="55">
        <v>1.6022245748373434</v>
      </c>
      <c r="AL499" s="55">
        <v>0.37805466342242477</v>
      </c>
      <c r="AM499" s="55">
        <v>5.3781125580183915E-4</v>
      </c>
      <c r="AN499" s="55">
        <v>1.344526490924757E-4</v>
      </c>
      <c r="AO499" s="55">
        <v>0</v>
      </c>
      <c r="AP499" s="55">
        <v>0</v>
      </c>
      <c r="AQ499" s="55">
        <v>0</v>
      </c>
      <c r="AR499" s="59">
        <f t="shared" si="44"/>
        <v>0.37872692732731905</v>
      </c>
      <c r="AS499" s="55">
        <v>0</v>
      </c>
      <c r="AT499" s="55"/>
      <c r="AU499" s="55"/>
      <c r="AV499" s="55"/>
      <c r="AW499" s="59">
        <f t="shared" si="45"/>
        <v>1.9809515021646624</v>
      </c>
      <c r="AX499" s="55"/>
      <c r="AY499" s="55"/>
      <c r="AZ499" s="55"/>
      <c r="BA499" s="55"/>
      <c r="BB499" s="55"/>
      <c r="BC499" s="55"/>
      <c r="BD499" s="55"/>
      <c r="BE499" s="55"/>
      <c r="BF499" s="59">
        <f t="shared" si="46"/>
        <v>0</v>
      </c>
      <c r="BG499" s="55"/>
      <c r="BH499" s="55"/>
      <c r="BI499" s="55"/>
      <c r="BJ499" s="55"/>
      <c r="BK499" s="59">
        <f t="shared" si="47"/>
        <v>0</v>
      </c>
      <c r="BL499" s="55"/>
      <c r="BM499" s="23" t="s">
        <v>852</v>
      </c>
      <c r="BN499" s="23" t="s">
        <v>184</v>
      </c>
      <c r="BO499" s="23" t="s">
        <v>853</v>
      </c>
      <c r="BP499" s="23" t="s">
        <v>853</v>
      </c>
      <c r="BQ499" s="23" t="s">
        <v>853</v>
      </c>
      <c r="BR499" s="23"/>
      <c r="BS499" s="57"/>
      <c r="BT499" s="135" t="s">
        <v>23</v>
      </c>
      <c r="BU499" s="58">
        <v>1</v>
      </c>
      <c r="BV499" s="57">
        <v>1</v>
      </c>
      <c r="BW499" s="57">
        <v>0</v>
      </c>
      <c r="BX499" s="57">
        <v>0</v>
      </c>
      <c r="BY499" s="57">
        <v>0</v>
      </c>
      <c r="BZ499" s="57">
        <v>0</v>
      </c>
      <c r="CA499" s="57">
        <v>0</v>
      </c>
      <c r="CB499" s="67">
        <v>1</v>
      </c>
      <c r="CC499" s="134"/>
      <c r="CD499" s="134"/>
      <c r="CE499" s="57"/>
      <c r="CF499" s="57"/>
      <c r="CG499" s="57"/>
      <c r="CH499" s="57"/>
      <c r="CI499" s="57"/>
      <c r="CJ499" s="57"/>
      <c r="CK499" s="67"/>
      <c r="CL499" s="23"/>
      <c r="CM499" s="23"/>
      <c r="CN499" s="23"/>
      <c r="CO499" s="23"/>
      <c r="CP499" s="23"/>
      <c r="CQ499" s="23"/>
      <c r="CR499" s="57"/>
      <c r="CS499" s="134"/>
      <c r="CT499" s="58"/>
      <c r="CU499" s="57"/>
      <c r="CV499" s="57"/>
      <c r="CW499" s="57"/>
      <c r="CX499" s="57"/>
      <c r="CY499" s="57"/>
      <c r="CZ499" s="57"/>
      <c r="DA499" s="67"/>
      <c r="DB499" s="23"/>
      <c r="DC499" s="23"/>
      <c r="DD499" s="57"/>
      <c r="DE499" s="57"/>
      <c r="DF499" s="57"/>
      <c r="DG499" s="57"/>
      <c r="DH499" s="57"/>
      <c r="DI499" s="57"/>
      <c r="DJ499" s="67"/>
      <c r="DK499" s="23" t="s">
        <v>849</v>
      </c>
      <c r="DL499" s="55">
        <v>0</v>
      </c>
      <c r="DM499" s="55">
        <v>1.4615090395718402</v>
      </c>
      <c r="DN499" s="55">
        <v>0.3454508150426398</v>
      </c>
      <c r="DO499" s="59">
        <v>1.8069598546144801</v>
      </c>
      <c r="DP499" s="23" t="s">
        <v>849</v>
      </c>
      <c r="DQ499" s="57"/>
      <c r="DR499" s="57"/>
      <c r="DS499" s="57"/>
      <c r="DT499" s="23" t="s">
        <v>854</v>
      </c>
      <c r="DU499" s="57"/>
      <c r="DV499" s="23" t="s">
        <v>858</v>
      </c>
      <c r="DW499" s="23" t="s">
        <v>854</v>
      </c>
      <c r="DX499" s="57"/>
      <c r="DY499" s="23" t="s">
        <v>849</v>
      </c>
      <c r="DZ499" s="23" t="s">
        <v>854</v>
      </c>
      <c r="EA499" s="56"/>
      <c r="EB499" s="57"/>
      <c r="EC499" s="57"/>
      <c r="ED499" s="23"/>
      <c r="EE499" s="57"/>
      <c r="EF499" s="57"/>
      <c r="EG499" s="57"/>
      <c r="EH499" s="23">
        <v>957</v>
      </c>
      <c r="EI499" s="23"/>
      <c r="EJ499" s="23" t="s">
        <v>921</v>
      </c>
      <c r="EK499" s="23"/>
    </row>
    <row r="500" spans="2:141" s="127" customFormat="1" ht="29.1">
      <c r="B500" s="132" t="s">
        <v>1968</v>
      </c>
      <c r="C500" s="23" t="s">
        <v>1969</v>
      </c>
      <c r="D500" s="23" t="s">
        <v>159</v>
      </c>
      <c r="E500" s="23" t="s">
        <v>846</v>
      </c>
      <c r="F500" s="23" t="s">
        <v>847</v>
      </c>
      <c r="G500" s="23"/>
      <c r="H500" s="23" t="s">
        <v>848</v>
      </c>
      <c r="I500" s="58">
        <v>0</v>
      </c>
      <c r="J500" s="58">
        <v>0</v>
      </c>
      <c r="K500" s="58">
        <v>0</v>
      </c>
      <c r="L500" s="58">
        <v>1</v>
      </c>
      <c r="M500" s="176"/>
      <c r="N500" s="23" t="s">
        <v>849</v>
      </c>
      <c r="O500" s="23" t="s">
        <v>850</v>
      </c>
      <c r="P500" s="23" t="s">
        <v>851</v>
      </c>
      <c r="Q500" s="56" t="s">
        <v>848</v>
      </c>
      <c r="R500" s="133" t="s">
        <v>848</v>
      </c>
      <c r="S500" s="133" t="s">
        <v>848</v>
      </c>
      <c r="T500" s="133" t="s">
        <v>848</v>
      </c>
      <c r="U500" s="133" t="s">
        <v>848</v>
      </c>
      <c r="V500" s="133" t="s">
        <v>848</v>
      </c>
      <c r="W500" s="55">
        <v>0</v>
      </c>
      <c r="X500" s="55">
        <v>0</v>
      </c>
      <c r="Y500" s="55">
        <v>0</v>
      </c>
      <c r="Z500" s="55">
        <v>0.74245501779427459</v>
      </c>
      <c r="AA500" s="55">
        <v>1.4849100355885492</v>
      </c>
      <c r="AB500" s="55">
        <v>2.2273650533828238</v>
      </c>
      <c r="AC500" s="55">
        <v>2.9698200711770983</v>
      </c>
      <c r="AD500" s="59">
        <f t="shared" si="42"/>
        <v>7.4245501779427459</v>
      </c>
      <c r="AE500" s="55">
        <v>0</v>
      </c>
      <c r="AF500" s="55"/>
      <c r="AG500" s="55"/>
      <c r="AH500" s="55"/>
      <c r="AI500" s="59">
        <f t="shared" si="43"/>
        <v>7.4245501779427459</v>
      </c>
      <c r="AJ500" s="55">
        <v>0</v>
      </c>
      <c r="AK500" s="55">
        <v>0</v>
      </c>
      <c r="AL500" s="55">
        <v>0</v>
      </c>
      <c r="AM500" s="55">
        <v>0</v>
      </c>
      <c r="AN500" s="55">
        <v>0.8468224695091856</v>
      </c>
      <c r="AO500" s="55">
        <v>1.7275178377987388</v>
      </c>
      <c r="AP500" s="55">
        <v>2.6431022918320703</v>
      </c>
      <c r="AQ500" s="55">
        <v>3.5946191168916157</v>
      </c>
      <c r="AR500" s="59">
        <f t="shared" si="44"/>
        <v>8.8120617160316108</v>
      </c>
      <c r="AS500" s="55">
        <v>0</v>
      </c>
      <c r="AT500" s="55"/>
      <c r="AU500" s="55"/>
      <c r="AV500" s="55"/>
      <c r="AW500" s="59">
        <f t="shared" si="45"/>
        <v>8.8120617160316108</v>
      </c>
      <c r="AX500" s="55"/>
      <c r="AY500" s="55"/>
      <c r="AZ500" s="55"/>
      <c r="BA500" s="55"/>
      <c r="BB500" s="55"/>
      <c r="BC500" s="55"/>
      <c r="BD500" s="55"/>
      <c r="BE500" s="55"/>
      <c r="BF500" s="59">
        <f t="shared" si="46"/>
        <v>0</v>
      </c>
      <c r="BG500" s="55"/>
      <c r="BH500" s="55"/>
      <c r="BI500" s="55"/>
      <c r="BJ500" s="55"/>
      <c r="BK500" s="59">
        <f t="shared" si="47"/>
        <v>0</v>
      </c>
      <c r="BL500" s="55"/>
      <c r="BM500" s="23" t="s">
        <v>1131</v>
      </c>
      <c r="BN500" s="23" t="s">
        <v>157</v>
      </c>
      <c r="BO500" s="23" t="s">
        <v>853</v>
      </c>
      <c r="BP500" s="23" t="s">
        <v>853</v>
      </c>
      <c r="BQ500" s="23" t="s">
        <v>853</v>
      </c>
      <c r="BR500" s="23"/>
      <c r="BS500" s="57"/>
      <c r="BT500" s="135" t="s">
        <v>859</v>
      </c>
      <c r="BU500" s="58">
        <v>1</v>
      </c>
      <c r="BV500" s="57">
        <v>1</v>
      </c>
      <c r="BW500" s="57">
        <v>0</v>
      </c>
      <c r="BX500" s="57">
        <v>0</v>
      </c>
      <c r="BY500" s="57">
        <v>0</v>
      </c>
      <c r="BZ500" s="57">
        <v>0</v>
      </c>
      <c r="CA500" s="57">
        <v>0</v>
      </c>
      <c r="CB500" s="67">
        <v>1</v>
      </c>
      <c r="CC500" s="134"/>
      <c r="CD500" s="134"/>
      <c r="CE500" s="57"/>
      <c r="CF500" s="57"/>
      <c r="CG500" s="57"/>
      <c r="CH500" s="57"/>
      <c r="CI500" s="57"/>
      <c r="CJ500" s="57"/>
      <c r="CK500" s="67"/>
      <c r="CL500" s="23"/>
      <c r="CM500" s="23"/>
      <c r="CN500" s="23"/>
      <c r="CO500" s="23"/>
      <c r="CP500" s="23"/>
      <c r="CQ500" s="23"/>
      <c r="CR500" s="57"/>
      <c r="CS500" s="134"/>
      <c r="CT500" s="58"/>
      <c r="CU500" s="57"/>
      <c r="CV500" s="57"/>
      <c r="CW500" s="57"/>
      <c r="CX500" s="57"/>
      <c r="CY500" s="57"/>
      <c r="CZ500" s="57"/>
      <c r="DA500" s="67"/>
      <c r="DB500" s="23"/>
      <c r="DC500" s="23"/>
      <c r="DD500" s="57"/>
      <c r="DE500" s="57"/>
      <c r="DF500" s="57"/>
      <c r="DG500" s="57"/>
      <c r="DH500" s="57"/>
      <c r="DI500" s="57"/>
      <c r="DJ500" s="67"/>
      <c r="DK500" s="23" t="s">
        <v>849</v>
      </c>
      <c r="DL500" s="55">
        <v>0</v>
      </c>
      <c r="DM500" s="55">
        <v>0</v>
      </c>
      <c r="DN500" s="55">
        <v>0</v>
      </c>
      <c r="DO500" s="59">
        <v>0</v>
      </c>
      <c r="DP500" s="23" t="s">
        <v>849</v>
      </c>
      <c r="DQ500" s="57"/>
      <c r="DR500" s="57"/>
      <c r="DS500" s="57"/>
      <c r="DT500" s="23" t="s">
        <v>854</v>
      </c>
      <c r="DU500" s="57"/>
      <c r="DV500" s="23" t="s">
        <v>849</v>
      </c>
      <c r="DW500" s="23" t="s">
        <v>854</v>
      </c>
      <c r="DX500" s="57"/>
      <c r="DY500" s="23" t="s">
        <v>849</v>
      </c>
      <c r="DZ500" s="23" t="s">
        <v>854</v>
      </c>
      <c r="EA500" s="56"/>
      <c r="EB500" s="57"/>
      <c r="EC500" s="57"/>
      <c r="ED500" s="23"/>
      <c r="EE500" s="57"/>
      <c r="EF500" s="57"/>
      <c r="EG500" s="57"/>
      <c r="EH500" s="23">
        <v>811</v>
      </c>
      <c r="EI500" s="23"/>
      <c r="EJ500" s="23" t="s">
        <v>1177</v>
      </c>
      <c r="EK500" s="23"/>
    </row>
    <row r="501" spans="2:141" s="127" customFormat="1" ht="29.1">
      <c r="B501" s="132" t="s">
        <v>1970</v>
      </c>
      <c r="C501" s="23" t="s">
        <v>1971</v>
      </c>
      <c r="D501" s="23" t="s">
        <v>159</v>
      </c>
      <c r="E501" s="23" t="s">
        <v>846</v>
      </c>
      <c r="F501" s="23" t="s">
        <v>847</v>
      </c>
      <c r="G501" s="23"/>
      <c r="H501" s="23" t="s">
        <v>848</v>
      </c>
      <c r="I501" s="58">
        <v>0</v>
      </c>
      <c r="J501" s="58">
        <v>0</v>
      </c>
      <c r="K501" s="58">
        <v>0</v>
      </c>
      <c r="L501" s="58">
        <v>1</v>
      </c>
      <c r="M501" s="176"/>
      <c r="N501" s="23" t="s">
        <v>849</v>
      </c>
      <c r="O501" s="23" t="s">
        <v>850</v>
      </c>
      <c r="P501" s="23" t="s">
        <v>851</v>
      </c>
      <c r="Q501" s="56" t="s">
        <v>848</v>
      </c>
      <c r="R501" s="133" t="s">
        <v>848</v>
      </c>
      <c r="S501" s="133" t="s">
        <v>848</v>
      </c>
      <c r="T501" s="133" t="s">
        <v>848</v>
      </c>
      <c r="U501" s="133" t="s">
        <v>848</v>
      </c>
      <c r="V501" s="133" t="s">
        <v>848</v>
      </c>
      <c r="W501" s="55">
        <v>0</v>
      </c>
      <c r="X501" s="55">
        <v>4.1107926694354635</v>
      </c>
      <c r="Y501" s="55">
        <v>4.2887641687064386</v>
      </c>
      <c r="Z501" s="55">
        <v>4.630748618285959</v>
      </c>
      <c r="AA501" s="55">
        <v>4.9832019795873013</v>
      </c>
      <c r="AB501" s="55">
        <v>5.3112278802043935</v>
      </c>
      <c r="AC501" s="55">
        <v>5.6567019670245209</v>
      </c>
      <c r="AD501" s="59">
        <f t="shared" si="42"/>
        <v>28.981437283244073</v>
      </c>
      <c r="AE501" s="55">
        <v>0</v>
      </c>
      <c r="AF501" s="55"/>
      <c r="AG501" s="55"/>
      <c r="AH501" s="55"/>
      <c r="AI501" s="59">
        <f t="shared" si="43"/>
        <v>28.981437283244073</v>
      </c>
      <c r="AJ501" s="55">
        <v>0</v>
      </c>
      <c r="AK501" s="55">
        <v>0</v>
      </c>
      <c r="AL501" s="55">
        <v>4.5065838518249883</v>
      </c>
      <c r="AM501" s="55">
        <v>4.7957244354590571</v>
      </c>
      <c r="AN501" s="55">
        <v>5.281696381099473</v>
      </c>
      <c r="AO501" s="55">
        <v>5.7973682598750926</v>
      </c>
      <c r="AP501" s="55">
        <v>6.3025674939499243</v>
      </c>
      <c r="AQ501" s="55">
        <v>6.8467747344590553</v>
      </c>
      <c r="AR501" s="59">
        <f t="shared" si="44"/>
        <v>33.53071515666759</v>
      </c>
      <c r="AS501" s="55">
        <v>0</v>
      </c>
      <c r="AT501" s="55"/>
      <c r="AU501" s="55"/>
      <c r="AV501" s="55"/>
      <c r="AW501" s="59">
        <f t="shared" si="45"/>
        <v>33.53071515666759</v>
      </c>
      <c r="AX501" s="55"/>
      <c r="AY501" s="55"/>
      <c r="AZ501" s="55"/>
      <c r="BA501" s="55"/>
      <c r="BB501" s="55"/>
      <c r="BC501" s="55"/>
      <c r="BD501" s="55"/>
      <c r="BE501" s="55"/>
      <c r="BF501" s="59">
        <f t="shared" si="46"/>
        <v>0</v>
      </c>
      <c r="BG501" s="55"/>
      <c r="BH501" s="55"/>
      <c r="BI501" s="55"/>
      <c r="BJ501" s="55"/>
      <c r="BK501" s="59">
        <f t="shared" si="47"/>
        <v>0</v>
      </c>
      <c r="BL501" s="55"/>
      <c r="BM501" s="23" t="s">
        <v>1131</v>
      </c>
      <c r="BN501" s="23" t="s">
        <v>163</v>
      </c>
      <c r="BO501" s="23" t="s">
        <v>853</v>
      </c>
      <c r="BP501" s="23" t="s">
        <v>853</v>
      </c>
      <c r="BQ501" s="23" t="s">
        <v>853</v>
      </c>
      <c r="BR501" s="23"/>
      <c r="BS501" s="57"/>
      <c r="BT501" s="135" t="s">
        <v>859</v>
      </c>
      <c r="BU501" s="58">
        <v>1</v>
      </c>
      <c r="BV501" s="57">
        <v>0</v>
      </c>
      <c r="BW501" s="57">
        <v>0</v>
      </c>
      <c r="BX501" s="57">
        <v>0</v>
      </c>
      <c r="BY501" s="57">
        <v>0</v>
      </c>
      <c r="BZ501" s="57">
        <v>0</v>
      </c>
      <c r="CA501" s="57">
        <v>0</v>
      </c>
      <c r="CB501" s="67">
        <v>0</v>
      </c>
      <c r="CC501" s="134"/>
      <c r="CD501" s="134"/>
      <c r="CE501" s="57"/>
      <c r="CF501" s="57"/>
      <c r="CG501" s="57"/>
      <c r="CH501" s="57"/>
      <c r="CI501" s="57"/>
      <c r="CJ501" s="57"/>
      <c r="CK501" s="67"/>
      <c r="CL501" s="23"/>
      <c r="CM501" s="23"/>
      <c r="CN501" s="23"/>
      <c r="CO501" s="23"/>
      <c r="CP501" s="23"/>
      <c r="CQ501" s="23"/>
      <c r="CR501" s="57"/>
      <c r="CS501" s="134"/>
      <c r="CT501" s="58"/>
      <c r="CU501" s="57"/>
      <c r="CV501" s="57"/>
      <c r="CW501" s="57"/>
      <c r="CX501" s="57"/>
      <c r="CY501" s="57"/>
      <c r="CZ501" s="57"/>
      <c r="DA501" s="67"/>
      <c r="DB501" s="23"/>
      <c r="DC501" s="23"/>
      <c r="DD501" s="57"/>
      <c r="DE501" s="57"/>
      <c r="DF501" s="57"/>
      <c r="DG501" s="57"/>
      <c r="DH501" s="57"/>
      <c r="DI501" s="57"/>
      <c r="DJ501" s="67"/>
      <c r="DK501" s="23" t="s">
        <v>849</v>
      </c>
      <c r="DL501" s="55">
        <v>0</v>
      </c>
      <c r="DM501" s="55">
        <v>0</v>
      </c>
      <c r="DN501" s="55">
        <v>0</v>
      </c>
      <c r="DO501" s="59">
        <v>0</v>
      </c>
      <c r="DP501" s="23" t="s">
        <v>849</v>
      </c>
      <c r="DQ501" s="57"/>
      <c r="DR501" s="57"/>
      <c r="DS501" s="57"/>
      <c r="DT501" s="23" t="s">
        <v>854</v>
      </c>
      <c r="DU501" s="57"/>
      <c r="DV501" s="23" t="s">
        <v>849</v>
      </c>
      <c r="DW501" s="23" t="s">
        <v>854</v>
      </c>
      <c r="DX501" s="57"/>
      <c r="DY501" s="23" t="s">
        <v>849</v>
      </c>
      <c r="DZ501" s="23" t="s">
        <v>854</v>
      </c>
      <c r="EA501" s="56"/>
      <c r="EB501" s="57"/>
      <c r="EC501" s="57"/>
      <c r="ED501" s="23"/>
      <c r="EE501" s="57"/>
      <c r="EF501" s="57"/>
      <c r="EG501" s="57"/>
      <c r="EH501" s="23">
        <v>2841</v>
      </c>
      <c r="EI501" s="23"/>
      <c r="EJ501" s="23" t="s">
        <v>1171</v>
      </c>
      <c r="EK501" s="23"/>
    </row>
    <row r="502" spans="2:141" s="127" customFormat="1">
      <c r="B502" s="132" t="s">
        <v>1972</v>
      </c>
      <c r="C502" s="23" t="s">
        <v>1971</v>
      </c>
      <c r="D502" s="23" t="s">
        <v>159</v>
      </c>
      <c r="E502" s="23" t="s">
        <v>846</v>
      </c>
      <c r="F502" s="23" t="s">
        <v>847</v>
      </c>
      <c r="G502" s="23"/>
      <c r="H502" s="23" t="s">
        <v>848</v>
      </c>
      <c r="I502" s="58">
        <v>0</v>
      </c>
      <c r="J502" s="58">
        <v>0</v>
      </c>
      <c r="K502" s="58">
        <v>0</v>
      </c>
      <c r="L502" s="58">
        <v>1</v>
      </c>
      <c r="M502" s="176"/>
      <c r="N502" s="23" t="s">
        <v>849</v>
      </c>
      <c r="O502" s="23" t="s">
        <v>850</v>
      </c>
      <c r="P502" s="23" t="s">
        <v>851</v>
      </c>
      <c r="Q502" s="56" t="s">
        <v>848</v>
      </c>
      <c r="R502" s="133" t="s">
        <v>848</v>
      </c>
      <c r="S502" s="133" t="s">
        <v>848</v>
      </c>
      <c r="T502" s="133" t="s">
        <v>848</v>
      </c>
      <c r="U502" s="133" t="s">
        <v>848</v>
      </c>
      <c r="V502" s="133" t="s">
        <v>848</v>
      </c>
      <c r="W502" s="55">
        <v>0</v>
      </c>
      <c r="X502" s="55">
        <v>4.1107926694354635</v>
      </c>
      <c r="Y502" s="55">
        <v>4.2887641687064386</v>
      </c>
      <c r="Z502" s="55">
        <v>4.630748618285959</v>
      </c>
      <c r="AA502" s="55">
        <v>4.9832019795873013</v>
      </c>
      <c r="AB502" s="55">
        <v>5.3112278802043935</v>
      </c>
      <c r="AC502" s="55">
        <v>5.6567019670245209</v>
      </c>
      <c r="AD502" s="59">
        <f t="shared" si="42"/>
        <v>28.981437283244073</v>
      </c>
      <c r="AE502" s="55">
        <v>0</v>
      </c>
      <c r="AF502" s="55"/>
      <c r="AG502" s="55"/>
      <c r="AH502" s="55"/>
      <c r="AI502" s="59">
        <f t="shared" si="43"/>
        <v>28.981437283244073</v>
      </c>
      <c r="AJ502" s="55">
        <v>0</v>
      </c>
      <c r="AK502" s="55">
        <v>0</v>
      </c>
      <c r="AL502" s="55">
        <v>4.5065838518249883</v>
      </c>
      <c r="AM502" s="55">
        <v>4.7957244354590571</v>
      </c>
      <c r="AN502" s="55">
        <v>5.281696381099473</v>
      </c>
      <c r="AO502" s="55">
        <v>5.7973682598750926</v>
      </c>
      <c r="AP502" s="55">
        <v>6.3025674939499243</v>
      </c>
      <c r="AQ502" s="55">
        <v>6.8467747344590553</v>
      </c>
      <c r="AR502" s="59">
        <f t="shared" si="44"/>
        <v>33.53071515666759</v>
      </c>
      <c r="AS502" s="55">
        <v>0</v>
      </c>
      <c r="AT502" s="55"/>
      <c r="AU502" s="55"/>
      <c r="AV502" s="55"/>
      <c r="AW502" s="59">
        <f t="shared" si="45"/>
        <v>33.53071515666759</v>
      </c>
      <c r="AX502" s="55"/>
      <c r="AY502" s="55"/>
      <c r="AZ502" s="55"/>
      <c r="BA502" s="55"/>
      <c r="BB502" s="55"/>
      <c r="BC502" s="55"/>
      <c r="BD502" s="55"/>
      <c r="BE502" s="55"/>
      <c r="BF502" s="59">
        <f t="shared" si="46"/>
        <v>0</v>
      </c>
      <c r="BG502" s="55"/>
      <c r="BH502" s="55"/>
      <c r="BI502" s="55"/>
      <c r="BJ502" s="55"/>
      <c r="BK502" s="59">
        <f t="shared" si="47"/>
        <v>0</v>
      </c>
      <c r="BL502" s="55"/>
      <c r="BM502" s="23" t="s">
        <v>1131</v>
      </c>
      <c r="BN502" s="23" t="s">
        <v>161</v>
      </c>
      <c r="BO502" s="23" t="s">
        <v>853</v>
      </c>
      <c r="BP502" s="23" t="s">
        <v>853</v>
      </c>
      <c r="BQ502" s="23" t="s">
        <v>853</v>
      </c>
      <c r="BR502" s="23"/>
      <c r="BS502" s="57"/>
      <c r="BT502" s="135" t="s">
        <v>154</v>
      </c>
      <c r="BU502" s="58">
        <v>1</v>
      </c>
      <c r="BV502" s="57">
        <v>0</v>
      </c>
      <c r="BW502" s="57">
        <v>0</v>
      </c>
      <c r="BX502" s="57">
        <v>0</v>
      </c>
      <c r="BY502" s="57">
        <v>0</v>
      </c>
      <c r="BZ502" s="57">
        <v>0</v>
      </c>
      <c r="CA502" s="57">
        <v>0</v>
      </c>
      <c r="CB502" s="67">
        <v>0</v>
      </c>
      <c r="CC502" s="134"/>
      <c r="CD502" s="134"/>
      <c r="CE502" s="57"/>
      <c r="CF502" s="57"/>
      <c r="CG502" s="57"/>
      <c r="CH502" s="57"/>
      <c r="CI502" s="57"/>
      <c r="CJ502" s="57"/>
      <c r="CK502" s="67"/>
      <c r="CL502" s="23"/>
      <c r="CM502" s="23"/>
      <c r="CN502" s="23"/>
      <c r="CO502" s="23"/>
      <c r="CP502" s="23"/>
      <c r="CQ502" s="23"/>
      <c r="CR502" s="57"/>
      <c r="CS502" s="134"/>
      <c r="CT502" s="58"/>
      <c r="CU502" s="57"/>
      <c r="CV502" s="57"/>
      <c r="CW502" s="57"/>
      <c r="CX502" s="57"/>
      <c r="CY502" s="57"/>
      <c r="CZ502" s="57"/>
      <c r="DA502" s="67"/>
      <c r="DB502" s="23"/>
      <c r="DC502" s="23"/>
      <c r="DD502" s="57"/>
      <c r="DE502" s="57"/>
      <c r="DF502" s="57"/>
      <c r="DG502" s="57"/>
      <c r="DH502" s="57"/>
      <c r="DI502" s="57"/>
      <c r="DJ502" s="67"/>
      <c r="DK502" s="23" t="s">
        <v>849</v>
      </c>
      <c r="DL502" s="55">
        <v>0</v>
      </c>
      <c r="DM502" s="55">
        <v>0</v>
      </c>
      <c r="DN502" s="55">
        <v>0</v>
      </c>
      <c r="DO502" s="59">
        <v>0</v>
      </c>
      <c r="DP502" s="23" t="s">
        <v>849</v>
      </c>
      <c r="DQ502" s="57"/>
      <c r="DR502" s="57"/>
      <c r="DS502" s="57"/>
      <c r="DT502" s="23" t="s">
        <v>854</v>
      </c>
      <c r="DU502" s="57"/>
      <c r="DV502" s="23" t="s">
        <v>849</v>
      </c>
      <c r="DW502" s="23" t="s">
        <v>854</v>
      </c>
      <c r="DX502" s="57"/>
      <c r="DY502" s="23" t="s">
        <v>849</v>
      </c>
      <c r="DZ502" s="23" t="s">
        <v>854</v>
      </c>
      <c r="EA502" s="56"/>
      <c r="EB502" s="57"/>
      <c r="EC502" s="57"/>
      <c r="ED502" s="23"/>
      <c r="EE502" s="57"/>
      <c r="EF502" s="57"/>
      <c r="EG502" s="57"/>
      <c r="EH502" s="23">
        <v>938</v>
      </c>
      <c r="EI502" s="23"/>
      <c r="EJ502" s="23" t="s">
        <v>1281</v>
      </c>
      <c r="EK502" s="23"/>
    </row>
    <row r="503" spans="2:141" s="127" customFormat="1">
      <c r="B503" s="132" t="s">
        <v>1973</v>
      </c>
      <c r="C503" s="23" t="s">
        <v>1974</v>
      </c>
      <c r="D503" s="23" t="s">
        <v>155</v>
      </c>
      <c r="E503" s="23" t="s">
        <v>846</v>
      </c>
      <c r="F503" s="23" t="s">
        <v>847</v>
      </c>
      <c r="G503" s="23"/>
      <c r="H503" s="23" t="s">
        <v>848</v>
      </c>
      <c r="I503" s="58">
        <v>0.50364536373935231</v>
      </c>
      <c r="J503" s="58">
        <v>0.49635463626064763</v>
      </c>
      <c r="K503" s="58">
        <v>0</v>
      </c>
      <c r="L503" s="58">
        <v>0</v>
      </c>
      <c r="M503" s="176"/>
      <c r="N503" s="23" t="s">
        <v>849</v>
      </c>
      <c r="O503" s="23" t="s">
        <v>850</v>
      </c>
      <c r="P503" s="23" t="s">
        <v>851</v>
      </c>
      <c r="Q503" s="56" t="s">
        <v>848</v>
      </c>
      <c r="R503" s="133" t="s">
        <v>848</v>
      </c>
      <c r="S503" s="133" t="s">
        <v>848</v>
      </c>
      <c r="T503" s="133" t="s">
        <v>848</v>
      </c>
      <c r="U503" s="133" t="s">
        <v>848</v>
      </c>
      <c r="V503" s="133" t="s">
        <v>848</v>
      </c>
      <c r="W503" s="55">
        <v>0</v>
      </c>
      <c r="X503" s="55">
        <v>7.709870606927077</v>
      </c>
      <c r="Y503" s="55">
        <v>8.0436595720826656</v>
      </c>
      <c r="Z503" s="55">
        <v>8.6850579757149688</v>
      </c>
      <c r="AA503" s="55">
        <v>9.3460910243564257</v>
      </c>
      <c r="AB503" s="55">
        <v>9.9613099013098587</v>
      </c>
      <c r="AC503" s="55">
        <v>10.609253186611875</v>
      </c>
      <c r="AD503" s="59">
        <f t="shared" si="42"/>
        <v>54.355242267002872</v>
      </c>
      <c r="AE503" s="55">
        <v>0</v>
      </c>
      <c r="AF503" s="55"/>
      <c r="AG503" s="55"/>
      <c r="AH503" s="55"/>
      <c r="AI503" s="59">
        <f t="shared" si="43"/>
        <v>54.355242267002872</v>
      </c>
      <c r="AJ503" s="55">
        <v>0</v>
      </c>
      <c r="AK503" s="55">
        <v>0</v>
      </c>
      <c r="AL503" s="55">
        <v>8.4521845714026878</v>
      </c>
      <c r="AM503" s="55">
        <v>8.9944732894898003</v>
      </c>
      <c r="AN503" s="55">
        <v>9.905923007531344</v>
      </c>
      <c r="AO503" s="55">
        <v>10.873075520610291</v>
      </c>
      <c r="AP503" s="55">
        <v>11.82058638740633</v>
      </c>
      <c r="AQ503" s="55">
        <v>12.841257519491048</v>
      </c>
      <c r="AR503" s="59">
        <f t="shared" si="44"/>
        <v>62.887500295931503</v>
      </c>
      <c r="AS503" s="55">
        <v>0</v>
      </c>
      <c r="AT503" s="55"/>
      <c r="AU503" s="55"/>
      <c r="AV503" s="55"/>
      <c r="AW503" s="59">
        <f t="shared" si="45"/>
        <v>62.887500295931503</v>
      </c>
      <c r="AX503" s="55"/>
      <c r="AY503" s="55"/>
      <c r="AZ503" s="55"/>
      <c r="BA503" s="55"/>
      <c r="BB503" s="55"/>
      <c r="BC503" s="55"/>
      <c r="BD503" s="55"/>
      <c r="BE503" s="55"/>
      <c r="BF503" s="59">
        <f t="shared" si="46"/>
        <v>0</v>
      </c>
      <c r="BG503" s="55"/>
      <c r="BH503" s="55"/>
      <c r="BI503" s="55"/>
      <c r="BJ503" s="55"/>
      <c r="BK503" s="59">
        <f t="shared" si="47"/>
        <v>0</v>
      </c>
      <c r="BL503" s="55"/>
      <c r="BM503" s="23" t="s">
        <v>864</v>
      </c>
      <c r="BN503" s="23" t="s">
        <v>1975</v>
      </c>
      <c r="BO503" s="23" t="s">
        <v>571</v>
      </c>
      <c r="BP503" s="23" t="s">
        <v>403</v>
      </c>
      <c r="BQ503" s="23" t="s">
        <v>425</v>
      </c>
      <c r="BR503" s="23"/>
      <c r="BS503" s="57"/>
      <c r="BT503" s="135" t="s">
        <v>23</v>
      </c>
      <c r="BU503" s="58">
        <v>0.50364536373935231</v>
      </c>
      <c r="BV503" s="57">
        <v>2069</v>
      </c>
      <c r="BW503" s="57">
        <v>2157</v>
      </c>
      <c r="BX503" s="57">
        <v>2329</v>
      </c>
      <c r="BY503" s="57">
        <v>2507</v>
      </c>
      <c r="BZ503" s="57">
        <v>2671</v>
      </c>
      <c r="CA503" s="57">
        <v>2850</v>
      </c>
      <c r="CB503" s="67">
        <v>14583</v>
      </c>
      <c r="CC503" s="134"/>
      <c r="CD503" s="134"/>
      <c r="CE503" s="57"/>
      <c r="CF503" s="57"/>
      <c r="CG503" s="57"/>
      <c r="CH503" s="57"/>
      <c r="CI503" s="57"/>
      <c r="CJ503" s="57"/>
      <c r="CK503" s="67"/>
      <c r="CL503" s="23"/>
      <c r="CM503" s="23"/>
      <c r="CN503" s="23"/>
      <c r="CO503" s="23"/>
      <c r="CP503" s="23"/>
      <c r="CQ503" s="23"/>
      <c r="CR503" s="57"/>
      <c r="CS503" s="134"/>
      <c r="CT503" s="58"/>
      <c r="CU503" s="57"/>
      <c r="CV503" s="57"/>
      <c r="CW503" s="57"/>
      <c r="CX503" s="57"/>
      <c r="CY503" s="57"/>
      <c r="CZ503" s="57"/>
      <c r="DA503" s="67"/>
      <c r="DB503" s="23"/>
      <c r="DC503" s="23"/>
      <c r="DD503" s="57"/>
      <c r="DE503" s="57"/>
      <c r="DF503" s="57"/>
      <c r="DG503" s="57"/>
      <c r="DH503" s="57"/>
      <c r="DI503" s="57"/>
      <c r="DJ503" s="67"/>
      <c r="DK503" s="23" t="s">
        <v>849</v>
      </c>
      <c r="DL503" s="55">
        <v>0</v>
      </c>
      <c r="DM503" s="55">
        <v>0</v>
      </c>
      <c r="DN503" s="55">
        <v>0</v>
      </c>
      <c r="DO503" s="59">
        <v>0</v>
      </c>
      <c r="DP503" s="23" t="s">
        <v>849</v>
      </c>
      <c r="DQ503" s="57"/>
      <c r="DR503" s="57"/>
      <c r="DS503" s="57"/>
      <c r="DT503" s="23" t="s">
        <v>854</v>
      </c>
      <c r="DU503" s="57"/>
      <c r="DV503" s="23" t="s">
        <v>849</v>
      </c>
      <c r="DW503" s="23" t="s">
        <v>854</v>
      </c>
      <c r="DX503" s="57"/>
      <c r="DY503" s="23" t="s">
        <v>849</v>
      </c>
      <c r="DZ503" s="23" t="s">
        <v>854</v>
      </c>
      <c r="EA503" s="56"/>
      <c r="EB503" s="57"/>
      <c r="EC503" s="57"/>
      <c r="ED503" s="23"/>
      <c r="EE503" s="57"/>
      <c r="EF503" s="57"/>
      <c r="EG503" s="57"/>
      <c r="EH503" s="23">
        <v>666</v>
      </c>
      <c r="EI503" s="23" t="s">
        <v>424</v>
      </c>
      <c r="EJ503" s="23"/>
      <c r="EK503" s="23" t="s">
        <v>603</v>
      </c>
    </row>
    <row r="504" spans="2:141" s="127" customFormat="1">
      <c r="B504" s="132" t="s">
        <v>1976</v>
      </c>
      <c r="C504" s="23" t="s">
        <v>1977</v>
      </c>
      <c r="D504" s="23" t="s">
        <v>155</v>
      </c>
      <c r="E504" s="23" t="s">
        <v>846</v>
      </c>
      <c r="F504" s="23" t="s">
        <v>847</v>
      </c>
      <c r="G504" s="23"/>
      <c r="H504" s="23" t="s">
        <v>848</v>
      </c>
      <c r="I504" s="58">
        <v>1</v>
      </c>
      <c r="J504" s="58">
        <v>0</v>
      </c>
      <c r="K504" s="58">
        <v>0</v>
      </c>
      <c r="L504" s="58">
        <v>0</v>
      </c>
      <c r="M504" s="176"/>
      <c r="N504" s="23" t="s">
        <v>849</v>
      </c>
      <c r="O504" s="23" t="s">
        <v>850</v>
      </c>
      <c r="P504" s="23" t="s">
        <v>851</v>
      </c>
      <c r="Q504" s="56" t="s">
        <v>848</v>
      </c>
      <c r="R504" s="133" t="s">
        <v>848</v>
      </c>
      <c r="S504" s="133" t="s">
        <v>848</v>
      </c>
      <c r="T504" s="133" t="s">
        <v>848</v>
      </c>
      <c r="U504" s="133" t="s">
        <v>848</v>
      </c>
      <c r="V504" s="133" t="s">
        <v>848</v>
      </c>
      <c r="W504" s="55">
        <v>0</v>
      </c>
      <c r="X504" s="55">
        <v>40.405710108991705</v>
      </c>
      <c r="Y504" s="55">
        <v>29.869131787779843</v>
      </c>
      <c r="Z504" s="55">
        <v>28.316200887527486</v>
      </c>
      <c r="AA504" s="55">
        <v>36.694884174612909</v>
      </c>
      <c r="AB504" s="55">
        <v>58.347946540626864</v>
      </c>
      <c r="AC504" s="55">
        <v>91.22981279517775</v>
      </c>
      <c r="AD504" s="59">
        <f t="shared" si="42"/>
        <v>284.86368629471656</v>
      </c>
      <c r="AE504" s="55">
        <v>0</v>
      </c>
      <c r="AF504" s="55"/>
      <c r="AG504" s="55"/>
      <c r="AH504" s="55"/>
      <c r="AI504" s="59">
        <f t="shared" si="43"/>
        <v>284.86368629471656</v>
      </c>
      <c r="AJ504" s="55">
        <v>0</v>
      </c>
      <c r="AK504" s="55">
        <v>0</v>
      </c>
      <c r="AL504" s="55">
        <v>44.296011825794764</v>
      </c>
      <c r="AM504" s="55">
        <v>33.399860553257568</v>
      </c>
      <c r="AN504" s="55">
        <v>32.296630217318373</v>
      </c>
      <c r="AO504" s="55">
        <v>42.690173443724611</v>
      </c>
      <c r="AP504" s="55">
        <v>69.238579006617741</v>
      </c>
      <c r="AQ504" s="55">
        <v>110.42299575206607</v>
      </c>
      <c r="AR504" s="59">
        <f t="shared" si="44"/>
        <v>332.34425079877911</v>
      </c>
      <c r="AS504" s="55">
        <v>0</v>
      </c>
      <c r="AT504" s="55"/>
      <c r="AU504" s="55"/>
      <c r="AV504" s="55"/>
      <c r="AW504" s="59">
        <f t="shared" si="45"/>
        <v>332.34425079877911</v>
      </c>
      <c r="AX504" s="55"/>
      <c r="AY504" s="55"/>
      <c r="AZ504" s="55"/>
      <c r="BA504" s="55"/>
      <c r="BB504" s="55"/>
      <c r="BC504" s="55"/>
      <c r="BD504" s="55"/>
      <c r="BE504" s="55"/>
      <c r="BF504" s="59">
        <f t="shared" si="46"/>
        <v>0</v>
      </c>
      <c r="BG504" s="55"/>
      <c r="BH504" s="55"/>
      <c r="BI504" s="55"/>
      <c r="BJ504" s="55"/>
      <c r="BK504" s="59">
        <f t="shared" si="47"/>
        <v>0</v>
      </c>
      <c r="BL504" s="55"/>
      <c r="BM504" s="23" t="s">
        <v>864</v>
      </c>
      <c r="BN504" s="23" t="s">
        <v>1978</v>
      </c>
      <c r="BO504" s="23" t="s">
        <v>571</v>
      </c>
      <c r="BP504" s="23" t="s">
        <v>403</v>
      </c>
      <c r="BQ504" s="23" t="s">
        <v>1979</v>
      </c>
      <c r="BR504" s="23"/>
      <c r="BS504" s="57"/>
      <c r="BT504" s="135" t="s">
        <v>1236</v>
      </c>
      <c r="BU504" s="58">
        <v>1</v>
      </c>
      <c r="BV504" s="57">
        <v>253</v>
      </c>
      <c r="BW504" s="57">
        <v>252</v>
      </c>
      <c r="BX504" s="57">
        <v>245</v>
      </c>
      <c r="BY504" s="57">
        <v>246</v>
      </c>
      <c r="BZ504" s="57">
        <v>243</v>
      </c>
      <c r="CA504" s="57">
        <v>240</v>
      </c>
      <c r="CB504" s="67">
        <v>1479</v>
      </c>
      <c r="CC504" s="134"/>
      <c r="CD504" s="134"/>
      <c r="CE504" s="57"/>
      <c r="CF504" s="57"/>
      <c r="CG504" s="57"/>
      <c r="CH504" s="57"/>
      <c r="CI504" s="57"/>
      <c r="CJ504" s="57"/>
      <c r="CK504" s="67"/>
      <c r="CL504" s="23" t="s">
        <v>1980</v>
      </c>
      <c r="CM504" s="23" t="s">
        <v>302</v>
      </c>
      <c r="CN504" s="23" t="s">
        <v>155</v>
      </c>
      <c r="CO504" s="23" t="s">
        <v>403</v>
      </c>
      <c r="CP504" s="23" t="s">
        <v>1979</v>
      </c>
      <c r="CQ504" s="23"/>
      <c r="CR504" s="57"/>
      <c r="CS504" s="134" t="s">
        <v>154</v>
      </c>
      <c r="CT504" s="58">
        <v>0</v>
      </c>
      <c r="CU504" s="57">
        <v>0.5</v>
      </c>
      <c r="CV504" s="57">
        <v>0.5</v>
      </c>
      <c r="CW504" s="57">
        <v>0.5</v>
      </c>
      <c r="CX504" s="57">
        <v>0.5</v>
      </c>
      <c r="CY504" s="57">
        <v>0.5</v>
      </c>
      <c r="CZ504" s="57">
        <v>0.5</v>
      </c>
      <c r="DA504" s="67">
        <v>3</v>
      </c>
      <c r="DB504" s="23"/>
      <c r="DC504" s="23"/>
      <c r="DD504" s="57"/>
      <c r="DE504" s="57"/>
      <c r="DF504" s="57"/>
      <c r="DG504" s="57"/>
      <c r="DH504" s="57"/>
      <c r="DI504" s="57"/>
      <c r="DJ504" s="67"/>
      <c r="DK504" s="23" t="s">
        <v>849</v>
      </c>
      <c r="DL504" s="55">
        <v>0</v>
      </c>
      <c r="DM504" s="55">
        <v>0</v>
      </c>
      <c r="DN504" s="55">
        <v>0</v>
      </c>
      <c r="DO504" s="59">
        <v>0</v>
      </c>
      <c r="DP504" s="23" t="s">
        <v>849</v>
      </c>
      <c r="DQ504" s="57"/>
      <c r="DR504" s="57"/>
      <c r="DS504" s="57"/>
      <c r="DT504" s="23" t="s">
        <v>854</v>
      </c>
      <c r="DU504" s="57"/>
      <c r="DV504" s="23" t="s">
        <v>849</v>
      </c>
      <c r="DW504" s="23" t="s">
        <v>854</v>
      </c>
      <c r="DX504" s="57"/>
      <c r="DY504" s="23" t="s">
        <v>849</v>
      </c>
      <c r="DZ504" s="23" t="s">
        <v>854</v>
      </c>
      <c r="EA504" s="56"/>
      <c r="EB504" s="57"/>
      <c r="EC504" s="57"/>
      <c r="ED504" s="23"/>
      <c r="EE504" s="57"/>
      <c r="EF504" s="57"/>
      <c r="EG504" s="57"/>
      <c r="EH504" s="23">
        <v>27008</v>
      </c>
      <c r="EI504" s="23" t="s">
        <v>415</v>
      </c>
      <c r="EJ504" s="23" t="s">
        <v>1427</v>
      </c>
      <c r="EK504" s="23"/>
    </row>
    <row r="505" spans="2:141" s="127" customFormat="1">
      <c r="B505" s="132" t="s">
        <v>1981</v>
      </c>
      <c r="C505" s="23" t="s">
        <v>1982</v>
      </c>
      <c r="D505" s="23" t="s">
        <v>155</v>
      </c>
      <c r="E505" s="23" t="s">
        <v>846</v>
      </c>
      <c r="F505" s="23" t="s">
        <v>847</v>
      </c>
      <c r="G505" s="23"/>
      <c r="H505" s="23" t="s">
        <v>848</v>
      </c>
      <c r="I505" s="58">
        <v>0</v>
      </c>
      <c r="J505" s="58">
        <v>0</v>
      </c>
      <c r="K505" s="58">
        <v>1</v>
      </c>
      <c r="L505" s="58">
        <v>0</v>
      </c>
      <c r="M505" s="176"/>
      <c r="N505" s="23" t="s">
        <v>849</v>
      </c>
      <c r="O505" s="23" t="s">
        <v>850</v>
      </c>
      <c r="P505" s="23" t="s">
        <v>851</v>
      </c>
      <c r="Q505" s="56" t="s">
        <v>848</v>
      </c>
      <c r="R505" s="133" t="s">
        <v>848</v>
      </c>
      <c r="S505" s="133" t="s">
        <v>848</v>
      </c>
      <c r="T505" s="133" t="s">
        <v>848</v>
      </c>
      <c r="U505" s="133" t="s">
        <v>848</v>
      </c>
      <c r="V505" s="133" t="s">
        <v>848</v>
      </c>
      <c r="W505" s="55">
        <v>0</v>
      </c>
      <c r="X505" s="55">
        <v>2.6314343568439078</v>
      </c>
      <c r="Y505" s="55">
        <v>2.6744386763002352</v>
      </c>
      <c r="Z505" s="55">
        <v>2.7570744274123937</v>
      </c>
      <c r="AA505" s="55">
        <v>1.2041209447771712</v>
      </c>
      <c r="AB505" s="55">
        <v>1.283383808088834</v>
      </c>
      <c r="AC505" s="55">
        <v>1.3668627811511167</v>
      </c>
      <c r="AD505" s="59">
        <f t="shared" si="42"/>
        <v>11.917314994573658</v>
      </c>
      <c r="AE505" s="55">
        <v>0</v>
      </c>
      <c r="AF505" s="55"/>
      <c r="AG505" s="55"/>
      <c r="AH505" s="55"/>
      <c r="AI505" s="59">
        <f t="shared" si="43"/>
        <v>11.917314994573658</v>
      </c>
      <c r="AJ505" s="55">
        <v>0</v>
      </c>
      <c r="AK505" s="55">
        <v>0</v>
      </c>
      <c r="AL505" s="55">
        <v>2.8847914583147292</v>
      </c>
      <c r="AM505" s="55">
        <v>2.9905750016882617</v>
      </c>
      <c r="AN505" s="55">
        <v>3.1446384215682137</v>
      </c>
      <c r="AO505" s="55">
        <v>1.4008528201138883</v>
      </c>
      <c r="AP505" s="55">
        <v>1.5229271372952418</v>
      </c>
      <c r="AQ505" s="55">
        <v>1.6544271927376468</v>
      </c>
      <c r="AR505" s="59">
        <f t="shared" si="44"/>
        <v>13.59821203171798</v>
      </c>
      <c r="AS505" s="55">
        <v>0</v>
      </c>
      <c r="AT505" s="55"/>
      <c r="AU505" s="55"/>
      <c r="AV505" s="55"/>
      <c r="AW505" s="59">
        <f t="shared" si="45"/>
        <v>13.59821203171798</v>
      </c>
      <c r="AX505" s="55"/>
      <c r="AY505" s="55"/>
      <c r="AZ505" s="55"/>
      <c r="BA505" s="55"/>
      <c r="BB505" s="55"/>
      <c r="BC505" s="55"/>
      <c r="BD505" s="55"/>
      <c r="BE505" s="55"/>
      <c r="BF505" s="59">
        <f t="shared" si="46"/>
        <v>0</v>
      </c>
      <c r="BG505" s="55"/>
      <c r="BH505" s="55"/>
      <c r="BI505" s="55"/>
      <c r="BJ505" s="55"/>
      <c r="BK505" s="59">
        <f t="shared" si="47"/>
        <v>0</v>
      </c>
      <c r="BL505" s="55"/>
      <c r="BM505" s="23" t="s">
        <v>852</v>
      </c>
      <c r="BN505" s="23" t="s">
        <v>166</v>
      </c>
      <c r="BO505" s="23" t="s">
        <v>571</v>
      </c>
      <c r="BP505" s="23" t="s">
        <v>403</v>
      </c>
      <c r="BQ505" s="23" t="s">
        <v>1983</v>
      </c>
      <c r="BR505" s="23"/>
      <c r="BS505" s="57"/>
      <c r="BT505" s="135" t="s">
        <v>23</v>
      </c>
      <c r="BU505" s="58">
        <v>1</v>
      </c>
      <c r="BV505" s="57">
        <v>809</v>
      </c>
      <c r="BW505" s="57">
        <v>844</v>
      </c>
      <c r="BX505" s="57">
        <v>911</v>
      </c>
      <c r="BY505" s="57">
        <v>980</v>
      </c>
      <c r="BZ505" s="57">
        <v>1045</v>
      </c>
      <c r="CA505" s="57">
        <v>1113</v>
      </c>
      <c r="CB505" s="67">
        <v>5702</v>
      </c>
      <c r="CC505" s="134"/>
      <c r="CD505" s="134"/>
      <c r="CE505" s="57"/>
      <c r="CF505" s="57"/>
      <c r="CG505" s="57"/>
      <c r="CH505" s="57"/>
      <c r="CI505" s="57"/>
      <c r="CJ505" s="57"/>
      <c r="CK505" s="67"/>
      <c r="CL505" s="23"/>
      <c r="CM505" s="23"/>
      <c r="CN505" s="23"/>
      <c r="CO505" s="23"/>
      <c r="CP505" s="23"/>
      <c r="CQ505" s="23"/>
      <c r="CR505" s="57"/>
      <c r="CS505" s="134"/>
      <c r="CT505" s="58"/>
      <c r="CU505" s="57"/>
      <c r="CV505" s="57"/>
      <c r="CW505" s="57"/>
      <c r="CX505" s="57"/>
      <c r="CY505" s="57"/>
      <c r="CZ505" s="57"/>
      <c r="DA505" s="67"/>
      <c r="DB505" s="23"/>
      <c r="DC505" s="23"/>
      <c r="DD505" s="57"/>
      <c r="DE505" s="57"/>
      <c r="DF505" s="57"/>
      <c r="DG505" s="57"/>
      <c r="DH505" s="57"/>
      <c r="DI505" s="57"/>
      <c r="DJ505" s="67"/>
      <c r="DK505" s="23" t="s">
        <v>849</v>
      </c>
      <c r="DL505" s="55">
        <v>0</v>
      </c>
      <c r="DM505" s="55">
        <v>0</v>
      </c>
      <c r="DN505" s="55">
        <v>0</v>
      </c>
      <c r="DO505" s="59">
        <v>0</v>
      </c>
      <c r="DP505" s="23" t="s">
        <v>849</v>
      </c>
      <c r="DQ505" s="57"/>
      <c r="DR505" s="57"/>
      <c r="DS505" s="57"/>
      <c r="DT505" s="23" t="s">
        <v>854</v>
      </c>
      <c r="DU505" s="57"/>
      <c r="DV505" s="23" t="s">
        <v>849</v>
      </c>
      <c r="DW505" s="23" t="s">
        <v>854</v>
      </c>
      <c r="DX505" s="57"/>
      <c r="DY505" s="23" t="s">
        <v>849</v>
      </c>
      <c r="DZ505" s="23" t="s">
        <v>854</v>
      </c>
      <c r="EA505" s="56"/>
      <c r="EB505" s="57"/>
      <c r="EC505" s="57"/>
      <c r="ED505" s="23"/>
      <c r="EE505" s="57"/>
      <c r="EF505" s="57"/>
      <c r="EG505" s="57"/>
      <c r="EH505" s="23">
        <v>652</v>
      </c>
      <c r="EI505" s="23" t="s">
        <v>420</v>
      </c>
      <c r="EJ505" s="23" t="s">
        <v>1343</v>
      </c>
      <c r="EK505" s="23" t="s">
        <v>601</v>
      </c>
    </row>
    <row r="506" spans="2:141" s="127" customFormat="1">
      <c r="B506" s="132" t="s">
        <v>1984</v>
      </c>
      <c r="C506" s="23" t="s">
        <v>1985</v>
      </c>
      <c r="D506" s="23" t="s">
        <v>155</v>
      </c>
      <c r="E506" s="23" t="s">
        <v>846</v>
      </c>
      <c r="F506" s="23" t="s">
        <v>847</v>
      </c>
      <c r="G506" s="23"/>
      <c r="H506" s="23" t="s">
        <v>848</v>
      </c>
      <c r="I506" s="58">
        <v>0</v>
      </c>
      <c r="J506" s="58">
        <v>0</v>
      </c>
      <c r="K506" s="58">
        <v>1</v>
      </c>
      <c r="L506" s="58">
        <v>0</v>
      </c>
      <c r="M506" s="176"/>
      <c r="N506" s="23" t="s">
        <v>849</v>
      </c>
      <c r="O506" s="23" t="s">
        <v>850</v>
      </c>
      <c r="P506" s="23" t="s">
        <v>851</v>
      </c>
      <c r="Q506" s="56" t="s">
        <v>848</v>
      </c>
      <c r="R506" s="133" t="s">
        <v>848</v>
      </c>
      <c r="S506" s="133" t="s">
        <v>848</v>
      </c>
      <c r="T506" s="133" t="s">
        <v>848</v>
      </c>
      <c r="U506" s="133" t="s">
        <v>848</v>
      </c>
      <c r="V506" s="133" t="s">
        <v>848</v>
      </c>
      <c r="W506" s="55">
        <v>0</v>
      </c>
      <c r="X506" s="55">
        <v>2.9486140192759567E-3</v>
      </c>
      <c r="Y506" s="55">
        <v>4.9143566987932619E-4</v>
      </c>
      <c r="Z506" s="55">
        <v>0</v>
      </c>
      <c r="AA506" s="55">
        <v>0</v>
      </c>
      <c r="AB506" s="55">
        <v>0</v>
      </c>
      <c r="AC506" s="55">
        <v>0</v>
      </c>
      <c r="AD506" s="59">
        <f t="shared" si="42"/>
        <v>3.4400496891552829E-3</v>
      </c>
      <c r="AE506" s="55">
        <v>0</v>
      </c>
      <c r="AF506" s="55"/>
      <c r="AG506" s="55"/>
      <c r="AH506" s="55"/>
      <c r="AI506" s="59">
        <f t="shared" si="43"/>
        <v>3.4400496891552829E-3</v>
      </c>
      <c r="AJ506" s="55">
        <v>0</v>
      </c>
      <c r="AK506" s="55">
        <v>0</v>
      </c>
      <c r="AL506" s="55">
        <v>3.232509492228581E-3</v>
      </c>
      <c r="AM506" s="55">
        <v>5.4952661367885887E-4</v>
      </c>
      <c r="AN506" s="55">
        <v>0</v>
      </c>
      <c r="AO506" s="55">
        <v>0</v>
      </c>
      <c r="AP506" s="55">
        <v>0</v>
      </c>
      <c r="AQ506" s="55">
        <v>0</v>
      </c>
      <c r="AR506" s="59">
        <f t="shared" si="44"/>
        <v>3.7820361059074398E-3</v>
      </c>
      <c r="AS506" s="55">
        <v>0</v>
      </c>
      <c r="AT506" s="55"/>
      <c r="AU506" s="55"/>
      <c r="AV506" s="55"/>
      <c r="AW506" s="59">
        <f t="shared" si="45"/>
        <v>3.7820361059074398E-3</v>
      </c>
      <c r="AX506" s="55"/>
      <c r="AY506" s="55"/>
      <c r="AZ506" s="55"/>
      <c r="BA506" s="55"/>
      <c r="BB506" s="55"/>
      <c r="BC506" s="55"/>
      <c r="BD506" s="55"/>
      <c r="BE506" s="55"/>
      <c r="BF506" s="59">
        <f t="shared" si="46"/>
        <v>0</v>
      </c>
      <c r="BG506" s="55"/>
      <c r="BH506" s="55"/>
      <c r="BI506" s="55"/>
      <c r="BJ506" s="55"/>
      <c r="BK506" s="59">
        <f t="shared" si="47"/>
        <v>0</v>
      </c>
      <c r="BL506" s="55"/>
      <c r="BM506" s="23" t="s">
        <v>852</v>
      </c>
      <c r="BN506" s="23" t="s">
        <v>166</v>
      </c>
      <c r="BO506" s="23" t="s">
        <v>571</v>
      </c>
      <c r="BP506" s="23" t="s">
        <v>403</v>
      </c>
      <c r="BQ506" s="23" t="s">
        <v>853</v>
      </c>
      <c r="BR506" s="23"/>
      <c r="BS506" s="57"/>
      <c r="BT506" s="135" t="s">
        <v>23</v>
      </c>
      <c r="BU506" s="58">
        <v>1</v>
      </c>
      <c r="BV506" s="57">
        <v>0</v>
      </c>
      <c r="BW506" s="57">
        <v>0</v>
      </c>
      <c r="BX506" s="57">
        <v>0</v>
      </c>
      <c r="BY506" s="57">
        <v>0</v>
      </c>
      <c r="BZ506" s="57">
        <v>0</v>
      </c>
      <c r="CA506" s="57">
        <v>0</v>
      </c>
      <c r="CB506" s="67">
        <v>0</v>
      </c>
      <c r="CC506" s="134"/>
      <c r="CD506" s="134"/>
      <c r="CE506" s="57"/>
      <c r="CF506" s="57"/>
      <c r="CG506" s="57"/>
      <c r="CH506" s="57"/>
      <c r="CI506" s="57"/>
      <c r="CJ506" s="57"/>
      <c r="CK506" s="67"/>
      <c r="CL506" s="23"/>
      <c r="CM506" s="23"/>
      <c r="CN506" s="23"/>
      <c r="CO506" s="23"/>
      <c r="CP506" s="23"/>
      <c r="CQ506" s="23"/>
      <c r="CR506" s="57"/>
      <c r="CS506" s="134"/>
      <c r="CT506" s="58"/>
      <c r="CU506" s="57"/>
      <c r="CV506" s="57"/>
      <c r="CW506" s="57"/>
      <c r="CX506" s="57"/>
      <c r="CY506" s="57"/>
      <c r="CZ506" s="57"/>
      <c r="DA506" s="67"/>
      <c r="DB506" s="23"/>
      <c r="DC506" s="23"/>
      <c r="DD506" s="57"/>
      <c r="DE506" s="57"/>
      <c r="DF506" s="57"/>
      <c r="DG506" s="57"/>
      <c r="DH506" s="57"/>
      <c r="DI506" s="57"/>
      <c r="DJ506" s="67"/>
      <c r="DK506" s="23" t="s">
        <v>849</v>
      </c>
      <c r="DL506" s="55">
        <v>0</v>
      </c>
      <c r="DM506" s="55">
        <v>0</v>
      </c>
      <c r="DN506" s="55">
        <v>0</v>
      </c>
      <c r="DO506" s="59">
        <v>0</v>
      </c>
      <c r="DP506" s="23" t="s">
        <v>849</v>
      </c>
      <c r="DQ506" s="57"/>
      <c r="DR506" s="57"/>
      <c r="DS506" s="57"/>
      <c r="DT506" s="23" t="s">
        <v>854</v>
      </c>
      <c r="DU506" s="57"/>
      <c r="DV506" s="23" t="s">
        <v>849</v>
      </c>
      <c r="DW506" s="23" t="s">
        <v>854</v>
      </c>
      <c r="DX506" s="57"/>
      <c r="DY506" s="23" t="s">
        <v>849</v>
      </c>
      <c r="DZ506" s="23" t="s">
        <v>854</v>
      </c>
      <c r="EA506" s="56"/>
      <c r="EB506" s="57"/>
      <c r="EC506" s="57"/>
      <c r="ED506" s="23"/>
      <c r="EE506" s="57"/>
      <c r="EF506" s="57"/>
      <c r="EG506" s="57"/>
      <c r="EH506" s="23">
        <v>654</v>
      </c>
      <c r="EI506" s="23" t="s">
        <v>420</v>
      </c>
      <c r="EJ506" s="23" t="s">
        <v>1343</v>
      </c>
      <c r="EK506" s="23" t="s">
        <v>601</v>
      </c>
    </row>
    <row r="507" spans="2:141" s="127" customFormat="1">
      <c r="B507" s="132" t="s">
        <v>1986</v>
      </c>
      <c r="C507" s="23" t="s">
        <v>1987</v>
      </c>
      <c r="D507" s="23" t="s">
        <v>159</v>
      </c>
      <c r="E507" s="23" t="s">
        <v>846</v>
      </c>
      <c r="F507" s="23" t="s">
        <v>847</v>
      </c>
      <c r="G507" s="23"/>
      <c r="H507" s="23" t="s">
        <v>848</v>
      </c>
      <c r="I507" s="58">
        <v>0</v>
      </c>
      <c r="J507" s="58">
        <v>0</v>
      </c>
      <c r="K507" s="58">
        <v>1</v>
      </c>
      <c r="L507" s="58">
        <v>0</v>
      </c>
      <c r="M507" s="176"/>
      <c r="N507" s="23" t="s">
        <v>849</v>
      </c>
      <c r="O507" s="23" t="s">
        <v>850</v>
      </c>
      <c r="P507" s="23" t="s">
        <v>851</v>
      </c>
      <c r="Q507" s="56" t="s">
        <v>848</v>
      </c>
      <c r="R507" s="133" t="s">
        <v>848</v>
      </c>
      <c r="S507" s="133" t="s">
        <v>848</v>
      </c>
      <c r="T507" s="133" t="s">
        <v>848</v>
      </c>
      <c r="U507" s="133" t="s">
        <v>848</v>
      </c>
      <c r="V507" s="133" t="s">
        <v>848</v>
      </c>
      <c r="W507" s="55">
        <v>0</v>
      </c>
      <c r="X507" s="55">
        <v>1.3013356099033988</v>
      </c>
      <c r="Y507" s="55">
        <v>1.3576752670384356</v>
      </c>
      <c r="Z507" s="55">
        <v>1.4659357846704668</v>
      </c>
      <c r="AA507" s="55">
        <v>1.57751039978103</v>
      </c>
      <c r="AB507" s="55">
        <v>1.6813521207750191</v>
      </c>
      <c r="AC507" s="55">
        <v>1.790717337566561</v>
      </c>
      <c r="AD507" s="59">
        <f t="shared" si="42"/>
        <v>9.1745265197349095</v>
      </c>
      <c r="AE507" s="55">
        <v>0</v>
      </c>
      <c r="AF507" s="55"/>
      <c r="AG507" s="55"/>
      <c r="AH507" s="55"/>
      <c r="AI507" s="59">
        <f t="shared" si="43"/>
        <v>9.1745265197349095</v>
      </c>
      <c r="AJ507" s="55">
        <v>0</v>
      </c>
      <c r="AK507" s="55">
        <v>0</v>
      </c>
      <c r="AL507" s="55">
        <v>1.4266294890033615</v>
      </c>
      <c r="AM507" s="55">
        <v>1.5181614557086875</v>
      </c>
      <c r="AN507" s="55">
        <v>1.6720034635963685</v>
      </c>
      <c r="AO507" s="55">
        <v>1.8352474490850994</v>
      </c>
      <c r="AP507" s="55">
        <v>1.9951761553625149</v>
      </c>
      <c r="AQ507" s="55">
        <v>2.1674534551902034</v>
      </c>
      <c r="AR507" s="59">
        <f t="shared" si="44"/>
        <v>10.614671467946236</v>
      </c>
      <c r="AS507" s="55">
        <v>0</v>
      </c>
      <c r="AT507" s="55"/>
      <c r="AU507" s="55"/>
      <c r="AV507" s="55"/>
      <c r="AW507" s="59">
        <f t="shared" si="45"/>
        <v>10.614671467946236</v>
      </c>
      <c r="AX507" s="55"/>
      <c r="AY507" s="55"/>
      <c r="AZ507" s="55"/>
      <c r="BA507" s="55"/>
      <c r="BB507" s="55"/>
      <c r="BC507" s="55"/>
      <c r="BD507" s="55"/>
      <c r="BE507" s="55"/>
      <c r="BF507" s="59">
        <f t="shared" si="46"/>
        <v>0</v>
      </c>
      <c r="BG507" s="55"/>
      <c r="BH507" s="55"/>
      <c r="BI507" s="55"/>
      <c r="BJ507" s="55"/>
      <c r="BK507" s="59">
        <f t="shared" si="47"/>
        <v>0</v>
      </c>
      <c r="BL507" s="55"/>
      <c r="BM507" s="23" t="s">
        <v>852</v>
      </c>
      <c r="BN507" s="23" t="s">
        <v>182</v>
      </c>
      <c r="BO507" s="23" t="s">
        <v>853</v>
      </c>
      <c r="BP507" s="23" t="s">
        <v>853</v>
      </c>
      <c r="BQ507" s="23" t="s">
        <v>425</v>
      </c>
      <c r="BR507" s="23"/>
      <c r="BS507" s="57"/>
      <c r="BT507" s="135" t="s">
        <v>23</v>
      </c>
      <c r="BU507" s="58">
        <v>1</v>
      </c>
      <c r="BV507" s="57">
        <v>184.39494280553888</v>
      </c>
      <c r="BW507" s="57">
        <v>192.3780854906683</v>
      </c>
      <c r="BX507" s="57">
        <v>207.71824202287783</v>
      </c>
      <c r="BY507" s="57">
        <v>223.52799518362434</v>
      </c>
      <c r="BZ507" s="57">
        <v>238.24202287778448</v>
      </c>
      <c r="CA507" s="57">
        <v>253.73871161950632</v>
      </c>
      <c r="CB507" s="67">
        <v>1300</v>
      </c>
      <c r="CC507" s="134"/>
      <c r="CD507" s="134"/>
      <c r="CE507" s="57"/>
      <c r="CF507" s="57"/>
      <c r="CG507" s="57"/>
      <c r="CH507" s="57"/>
      <c r="CI507" s="57"/>
      <c r="CJ507" s="57"/>
      <c r="CK507" s="67"/>
      <c r="CL507" s="23"/>
      <c r="CM507" s="23"/>
      <c r="CN507" s="23"/>
      <c r="CO507" s="23"/>
      <c r="CP507" s="23"/>
      <c r="CQ507" s="23"/>
      <c r="CR507" s="57"/>
      <c r="CS507" s="134"/>
      <c r="CT507" s="58"/>
      <c r="CU507" s="57"/>
      <c r="CV507" s="57"/>
      <c r="CW507" s="57"/>
      <c r="CX507" s="57"/>
      <c r="CY507" s="57"/>
      <c r="CZ507" s="57"/>
      <c r="DA507" s="67"/>
      <c r="DB507" s="23"/>
      <c r="DC507" s="23"/>
      <c r="DD507" s="57"/>
      <c r="DE507" s="57"/>
      <c r="DF507" s="57"/>
      <c r="DG507" s="57"/>
      <c r="DH507" s="57"/>
      <c r="DI507" s="57"/>
      <c r="DJ507" s="67"/>
      <c r="DK507" s="23" t="s">
        <v>849</v>
      </c>
      <c r="DL507" s="55">
        <v>0</v>
      </c>
      <c r="DM507" s="55">
        <v>0</v>
      </c>
      <c r="DN507" s="55">
        <v>0</v>
      </c>
      <c r="DO507" s="59">
        <v>0</v>
      </c>
      <c r="DP507" s="23" t="s">
        <v>849</v>
      </c>
      <c r="DQ507" s="57"/>
      <c r="DR507" s="57"/>
      <c r="DS507" s="57"/>
      <c r="DT507" s="23" t="s">
        <v>854</v>
      </c>
      <c r="DU507" s="57"/>
      <c r="DV507" s="23" t="s">
        <v>849</v>
      </c>
      <c r="DW507" s="23" t="s">
        <v>854</v>
      </c>
      <c r="DX507" s="57"/>
      <c r="DY507" s="23" t="s">
        <v>849</v>
      </c>
      <c r="DZ507" s="23" t="s">
        <v>854</v>
      </c>
      <c r="EA507" s="56"/>
      <c r="EB507" s="57"/>
      <c r="EC507" s="57"/>
      <c r="ED507" s="23"/>
      <c r="EE507" s="57"/>
      <c r="EF507" s="57"/>
      <c r="EG507" s="57"/>
      <c r="EH507" s="23">
        <v>869</v>
      </c>
      <c r="EI507" s="23"/>
      <c r="EJ507" s="23" t="s">
        <v>1988</v>
      </c>
      <c r="EK507" s="23"/>
    </row>
    <row r="508" spans="2:141" s="127" customFormat="1">
      <c r="I508" s="136"/>
      <c r="J508" s="136"/>
      <c r="K508" s="136"/>
      <c r="L508" s="136"/>
      <c r="M508" s="177"/>
      <c r="AI508" s="59">
        <f t="shared" si="43"/>
        <v>0</v>
      </c>
      <c r="AJ508" s="127">
        <v>0</v>
      </c>
      <c r="AK508" s="127">
        <v>0</v>
      </c>
      <c r="AL508" s="127">
        <v>0</v>
      </c>
      <c r="AM508" s="127">
        <v>0</v>
      </c>
      <c r="AN508" s="127">
        <v>0</v>
      </c>
      <c r="AO508" s="127">
        <v>0</v>
      </c>
      <c r="AP508" s="127">
        <v>0</v>
      </c>
      <c r="AQ508" s="127">
        <v>0</v>
      </c>
      <c r="AR508" s="59">
        <f t="shared" si="44"/>
        <v>0</v>
      </c>
      <c r="AW508" s="59">
        <f t="shared" si="45"/>
        <v>0</v>
      </c>
      <c r="BF508" s="59">
        <f t="shared" si="46"/>
        <v>0</v>
      </c>
      <c r="BK508" s="59">
        <f t="shared" si="47"/>
        <v>0</v>
      </c>
    </row>
    <row r="509" spans="2:141" s="127" customFormat="1">
      <c r="I509" s="136"/>
      <c r="J509" s="136"/>
      <c r="K509" s="136"/>
      <c r="L509" s="136"/>
      <c r="M509" s="177"/>
    </row>
    <row r="510" spans="2:141" s="127" customFormat="1">
      <c r="I510" s="136"/>
      <c r="J510" s="136"/>
      <c r="K510" s="136"/>
      <c r="L510" s="136"/>
      <c r="M510" s="177"/>
    </row>
    <row r="511" spans="2:141" s="127" customFormat="1">
      <c r="I511" s="136"/>
      <c r="J511" s="136"/>
      <c r="K511" s="136"/>
      <c r="L511" s="136"/>
      <c r="M511" s="177"/>
    </row>
    <row r="512" spans="2:141" s="127" customFormat="1">
      <c r="I512" s="136"/>
      <c r="J512" s="136"/>
      <c r="K512" s="136"/>
      <c r="L512" s="136"/>
      <c r="M512" s="177"/>
    </row>
    <row r="513" spans="9:13" s="127" customFormat="1">
      <c r="I513" s="136"/>
      <c r="J513" s="136"/>
      <c r="K513" s="136"/>
      <c r="L513" s="136"/>
      <c r="M513" s="177"/>
    </row>
    <row r="514" spans="9:13" s="127" customFormat="1">
      <c r="I514" s="136"/>
      <c r="J514" s="136"/>
      <c r="K514" s="136"/>
      <c r="L514" s="136"/>
      <c r="M514" s="177"/>
    </row>
    <row r="515" spans="9:13" s="127" customFormat="1">
      <c r="I515" s="136"/>
      <c r="J515" s="136"/>
      <c r="K515" s="136"/>
      <c r="L515" s="136"/>
      <c r="M515" s="177"/>
    </row>
    <row r="516" spans="9:13" s="127" customFormat="1">
      <c r="I516" s="136"/>
      <c r="J516" s="136"/>
      <c r="K516" s="136"/>
      <c r="L516" s="136"/>
      <c r="M516" s="177"/>
    </row>
    <row r="517" spans="9:13" s="127" customFormat="1">
      <c r="I517" s="136"/>
      <c r="J517" s="136"/>
      <c r="K517" s="136"/>
      <c r="L517" s="136"/>
      <c r="M517" s="177"/>
    </row>
    <row r="518" spans="9:13" s="127" customFormat="1">
      <c r="I518" s="136"/>
      <c r="J518" s="136"/>
      <c r="K518" s="136"/>
      <c r="L518" s="136"/>
      <c r="M518" s="177"/>
    </row>
    <row r="519" spans="9:13" s="127" customFormat="1">
      <c r="I519" s="136"/>
      <c r="J519" s="136"/>
      <c r="K519" s="136"/>
      <c r="L519" s="136"/>
      <c r="M519" s="177"/>
    </row>
    <row r="520" spans="9:13" s="127" customFormat="1">
      <c r="I520" s="136"/>
      <c r="J520" s="136"/>
      <c r="K520" s="136"/>
      <c r="L520" s="136"/>
      <c r="M520" s="177"/>
    </row>
    <row r="521" spans="9:13" s="127" customFormat="1">
      <c r="I521" s="136"/>
      <c r="J521" s="136"/>
      <c r="K521" s="136"/>
      <c r="L521" s="136"/>
      <c r="M521" s="177"/>
    </row>
    <row r="522" spans="9:13" s="127" customFormat="1">
      <c r="I522" s="136"/>
      <c r="J522" s="136"/>
      <c r="K522" s="136"/>
      <c r="L522" s="136"/>
      <c r="M522" s="177"/>
    </row>
    <row r="523" spans="9:13" s="127" customFormat="1">
      <c r="I523" s="136"/>
      <c r="J523" s="136"/>
      <c r="K523" s="136"/>
      <c r="L523" s="136"/>
      <c r="M523" s="177"/>
    </row>
    <row r="524" spans="9:13" s="127" customFormat="1">
      <c r="I524" s="136"/>
      <c r="J524" s="136"/>
      <c r="K524" s="136"/>
      <c r="L524" s="136"/>
      <c r="M524" s="177"/>
    </row>
    <row r="525" spans="9:13" s="127" customFormat="1">
      <c r="I525" s="136"/>
      <c r="J525" s="136"/>
      <c r="K525" s="136"/>
      <c r="L525" s="136"/>
      <c r="M525" s="177"/>
    </row>
    <row r="526" spans="9:13" s="127" customFormat="1">
      <c r="I526" s="136"/>
      <c r="J526" s="136"/>
      <c r="K526" s="136"/>
      <c r="L526" s="136"/>
      <c r="M526" s="177"/>
    </row>
    <row r="527" spans="9:13" s="127" customFormat="1">
      <c r="I527" s="136"/>
      <c r="J527" s="136"/>
      <c r="K527" s="136"/>
      <c r="L527" s="136"/>
      <c r="M527" s="177"/>
    </row>
    <row r="528" spans="9:13" s="127" customFormat="1">
      <c r="I528" s="136"/>
      <c r="J528" s="136"/>
      <c r="K528" s="136"/>
      <c r="L528" s="136"/>
      <c r="M528" s="177"/>
    </row>
    <row r="529" spans="9:13" s="127" customFormat="1">
      <c r="I529" s="136"/>
      <c r="J529" s="136"/>
      <c r="K529" s="136"/>
      <c r="L529" s="136"/>
      <c r="M529" s="177"/>
    </row>
    <row r="530" spans="9:13" s="127" customFormat="1">
      <c r="I530" s="136"/>
      <c r="J530" s="136"/>
      <c r="K530" s="136"/>
      <c r="L530" s="136"/>
      <c r="M530" s="177"/>
    </row>
    <row r="531" spans="9:13" s="127" customFormat="1">
      <c r="I531" s="136"/>
      <c r="J531" s="136"/>
      <c r="K531" s="136"/>
      <c r="L531" s="136"/>
      <c r="M531" s="177"/>
    </row>
    <row r="532" spans="9:13" s="127" customFormat="1">
      <c r="I532" s="136"/>
      <c r="J532" s="136"/>
      <c r="K532" s="136"/>
      <c r="L532" s="136"/>
      <c r="M532" s="177"/>
    </row>
    <row r="533" spans="9:13" s="127" customFormat="1">
      <c r="I533" s="136"/>
      <c r="J533" s="136"/>
      <c r="K533" s="136"/>
      <c r="L533" s="136"/>
      <c r="M533" s="177"/>
    </row>
    <row r="534" spans="9:13" s="127" customFormat="1">
      <c r="I534" s="136"/>
      <c r="J534" s="136"/>
      <c r="K534" s="136"/>
      <c r="L534" s="136"/>
      <c r="M534" s="177"/>
    </row>
    <row r="535" spans="9:13" s="127" customFormat="1">
      <c r="I535" s="136"/>
      <c r="J535" s="136"/>
      <c r="K535" s="136"/>
      <c r="L535" s="136"/>
      <c r="M535" s="177"/>
    </row>
    <row r="536" spans="9:13" s="127" customFormat="1">
      <c r="I536" s="136"/>
      <c r="J536" s="136"/>
      <c r="K536" s="136"/>
      <c r="L536" s="136"/>
      <c r="M536" s="177"/>
    </row>
    <row r="537" spans="9:13" s="127" customFormat="1">
      <c r="I537" s="136"/>
      <c r="J537" s="136"/>
      <c r="K537" s="136"/>
      <c r="L537" s="136"/>
      <c r="M537" s="177"/>
    </row>
    <row r="538" spans="9:13" s="127" customFormat="1">
      <c r="I538" s="136"/>
      <c r="J538" s="136"/>
      <c r="K538" s="136"/>
      <c r="L538" s="136"/>
      <c r="M538" s="177"/>
    </row>
    <row r="539" spans="9:13" s="127" customFormat="1">
      <c r="I539" s="136"/>
      <c r="J539" s="136"/>
      <c r="K539" s="136"/>
      <c r="L539" s="136"/>
      <c r="M539" s="177"/>
    </row>
    <row r="540" spans="9:13" s="127" customFormat="1">
      <c r="I540" s="136"/>
      <c r="J540" s="136"/>
      <c r="K540" s="136"/>
      <c r="L540" s="136"/>
      <c r="M540" s="177"/>
    </row>
    <row r="541" spans="9:13" s="127" customFormat="1">
      <c r="I541" s="136"/>
      <c r="J541" s="136"/>
      <c r="K541" s="136"/>
      <c r="L541" s="136"/>
      <c r="M541" s="177"/>
    </row>
    <row r="542" spans="9:13" s="127" customFormat="1">
      <c r="I542" s="136"/>
      <c r="J542" s="136"/>
      <c r="K542" s="136"/>
      <c r="L542" s="136"/>
      <c r="M542" s="177"/>
    </row>
    <row r="543" spans="9:13" s="127" customFormat="1">
      <c r="I543" s="136"/>
      <c r="J543" s="136"/>
      <c r="K543" s="136"/>
      <c r="L543" s="136"/>
      <c r="M543" s="177"/>
    </row>
    <row r="544" spans="9:13" s="127" customFormat="1">
      <c r="I544" s="136"/>
      <c r="J544" s="136"/>
      <c r="K544" s="136"/>
      <c r="L544" s="136"/>
      <c r="M544" s="177"/>
    </row>
    <row r="545" spans="9:13" s="127" customFormat="1">
      <c r="I545" s="136"/>
      <c r="J545" s="136"/>
      <c r="K545" s="136"/>
      <c r="L545" s="136"/>
      <c r="M545" s="177"/>
    </row>
    <row r="546" spans="9:13" s="127" customFormat="1">
      <c r="I546" s="136"/>
      <c r="J546" s="136"/>
      <c r="K546" s="136"/>
      <c r="L546" s="136"/>
      <c r="M546" s="177"/>
    </row>
    <row r="547" spans="9:13" s="127" customFormat="1">
      <c r="I547" s="136"/>
      <c r="J547" s="136"/>
      <c r="K547" s="136"/>
      <c r="L547" s="136"/>
      <c r="M547" s="177"/>
    </row>
    <row r="548" spans="9:13" s="127" customFormat="1">
      <c r="I548" s="136"/>
      <c r="J548" s="136"/>
      <c r="K548" s="136"/>
      <c r="L548" s="136"/>
      <c r="M548" s="177"/>
    </row>
    <row r="549" spans="9:13" s="127" customFormat="1">
      <c r="I549" s="136"/>
      <c r="J549" s="136"/>
      <c r="K549" s="136"/>
      <c r="L549" s="136"/>
      <c r="M549" s="177"/>
    </row>
    <row r="550" spans="9:13" s="127" customFormat="1">
      <c r="I550" s="136"/>
      <c r="J550" s="136"/>
      <c r="K550" s="136"/>
      <c r="L550" s="136"/>
      <c r="M550" s="177"/>
    </row>
    <row r="551" spans="9:13" s="127" customFormat="1">
      <c r="I551" s="136"/>
      <c r="J551" s="136"/>
      <c r="K551" s="136"/>
      <c r="L551" s="136"/>
      <c r="M551" s="177"/>
    </row>
    <row r="552" spans="9:13" s="127" customFormat="1">
      <c r="I552" s="136"/>
      <c r="J552" s="136"/>
      <c r="K552" s="136"/>
      <c r="L552" s="136"/>
      <c r="M552" s="177"/>
    </row>
    <row r="553" spans="9:13" s="127" customFormat="1">
      <c r="I553" s="136"/>
      <c r="J553" s="136"/>
      <c r="K553" s="136"/>
      <c r="L553" s="136"/>
      <c r="M553" s="177"/>
    </row>
    <row r="554" spans="9:13" s="127" customFormat="1">
      <c r="I554" s="136"/>
      <c r="J554" s="136"/>
      <c r="K554" s="136"/>
      <c r="L554" s="136"/>
      <c r="M554" s="177"/>
    </row>
    <row r="555" spans="9:13" s="127" customFormat="1">
      <c r="I555" s="136"/>
      <c r="J555" s="136"/>
      <c r="K555" s="136"/>
      <c r="L555" s="136"/>
      <c r="M555" s="177"/>
    </row>
    <row r="556" spans="9:13" s="127" customFormat="1">
      <c r="I556" s="136"/>
      <c r="J556" s="136"/>
      <c r="K556" s="136"/>
      <c r="L556" s="136"/>
      <c r="M556" s="177"/>
    </row>
    <row r="557" spans="9:13" s="127" customFormat="1">
      <c r="I557" s="136"/>
      <c r="J557" s="136"/>
      <c r="K557" s="136"/>
      <c r="L557" s="136"/>
      <c r="M557" s="177"/>
    </row>
    <row r="558" spans="9:13" s="127" customFormat="1">
      <c r="I558" s="136"/>
      <c r="J558" s="136"/>
      <c r="K558" s="136"/>
      <c r="L558" s="136"/>
      <c r="M558" s="177"/>
    </row>
    <row r="559" spans="9:13" s="127" customFormat="1">
      <c r="I559" s="136"/>
      <c r="J559" s="136"/>
      <c r="K559" s="136"/>
      <c r="L559" s="136"/>
      <c r="M559" s="177"/>
    </row>
    <row r="560" spans="9:13" s="127" customFormat="1">
      <c r="I560" s="136"/>
      <c r="J560" s="136"/>
      <c r="K560" s="136"/>
      <c r="L560" s="136"/>
      <c r="M560" s="177"/>
    </row>
    <row r="561" spans="9:13" s="127" customFormat="1">
      <c r="I561" s="136"/>
      <c r="J561" s="136"/>
      <c r="K561" s="136"/>
      <c r="L561" s="136"/>
      <c r="M561" s="177"/>
    </row>
    <row r="562" spans="9:13" s="127" customFormat="1">
      <c r="I562" s="136"/>
      <c r="J562" s="136"/>
      <c r="K562" s="136"/>
      <c r="L562" s="136"/>
      <c r="M562" s="177"/>
    </row>
    <row r="563" spans="9:13" s="127" customFormat="1">
      <c r="I563" s="136"/>
      <c r="J563" s="136"/>
      <c r="K563" s="136"/>
      <c r="L563" s="136"/>
      <c r="M563" s="177"/>
    </row>
    <row r="564" spans="9:13" s="127" customFormat="1">
      <c r="I564" s="136"/>
      <c r="J564" s="136"/>
      <c r="K564" s="136"/>
      <c r="L564" s="136"/>
      <c r="M564" s="177"/>
    </row>
    <row r="565" spans="9:13" s="127" customFormat="1">
      <c r="I565" s="136"/>
      <c r="J565" s="136"/>
      <c r="K565" s="136"/>
      <c r="L565" s="136"/>
      <c r="M565" s="177"/>
    </row>
    <row r="566" spans="9:13" s="127" customFormat="1">
      <c r="I566" s="136"/>
      <c r="J566" s="136"/>
      <c r="K566" s="136"/>
      <c r="L566" s="136"/>
      <c r="M566" s="177"/>
    </row>
    <row r="567" spans="9:13" s="127" customFormat="1">
      <c r="I567" s="136"/>
      <c r="J567" s="136"/>
      <c r="K567" s="136"/>
      <c r="L567" s="136"/>
      <c r="M567" s="177"/>
    </row>
    <row r="568" spans="9:13" s="127" customFormat="1">
      <c r="I568" s="136"/>
      <c r="J568" s="136"/>
      <c r="K568" s="136"/>
      <c r="L568" s="136"/>
      <c r="M568" s="177"/>
    </row>
    <row r="569" spans="9:13" s="127" customFormat="1">
      <c r="I569" s="136"/>
      <c r="J569" s="136"/>
      <c r="K569" s="136"/>
      <c r="L569" s="136"/>
      <c r="M569" s="177"/>
    </row>
    <row r="570" spans="9:13" s="127" customFormat="1">
      <c r="I570" s="136"/>
      <c r="J570" s="136"/>
      <c r="K570" s="136"/>
      <c r="L570" s="136"/>
      <c r="M570" s="177"/>
    </row>
    <row r="571" spans="9:13" s="127" customFormat="1">
      <c r="I571" s="136"/>
      <c r="J571" s="136"/>
      <c r="K571" s="136"/>
      <c r="L571" s="136"/>
      <c r="M571" s="177"/>
    </row>
    <row r="572" spans="9:13" s="127" customFormat="1">
      <c r="I572" s="136"/>
      <c r="J572" s="136"/>
      <c r="K572" s="136"/>
      <c r="L572" s="136"/>
      <c r="M572" s="177"/>
    </row>
    <row r="573" spans="9:13" s="127" customFormat="1">
      <c r="I573" s="136"/>
      <c r="J573" s="136"/>
      <c r="K573" s="136"/>
      <c r="L573" s="136"/>
      <c r="M573" s="177"/>
    </row>
    <row r="574" spans="9:13" s="127" customFormat="1">
      <c r="I574" s="136"/>
      <c r="J574" s="136"/>
      <c r="K574" s="136"/>
      <c r="L574" s="136"/>
      <c r="M574" s="177"/>
    </row>
    <row r="575" spans="9:13" s="127" customFormat="1">
      <c r="I575" s="136"/>
      <c r="J575" s="136"/>
      <c r="K575" s="136"/>
      <c r="L575" s="136"/>
      <c r="M575" s="177"/>
    </row>
    <row r="576" spans="9:13" s="127" customFormat="1">
      <c r="I576" s="136"/>
      <c r="J576" s="136"/>
      <c r="K576" s="136"/>
      <c r="L576" s="136"/>
      <c r="M576" s="177"/>
    </row>
    <row r="577" spans="9:13" s="127" customFormat="1">
      <c r="I577" s="136"/>
      <c r="J577" s="136"/>
      <c r="K577" s="136"/>
      <c r="L577" s="136"/>
      <c r="M577" s="177"/>
    </row>
    <row r="578" spans="9:13" s="127" customFormat="1">
      <c r="I578" s="136"/>
      <c r="J578" s="136"/>
      <c r="K578" s="136"/>
      <c r="L578" s="136"/>
      <c r="M578" s="177"/>
    </row>
    <row r="579" spans="9:13" s="127" customFormat="1">
      <c r="I579" s="136"/>
      <c r="J579" s="136"/>
      <c r="K579" s="136"/>
      <c r="L579" s="136"/>
      <c r="M579" s="177"/>
    </row>
    <row r="580" spans="9:13" s="127" customFormat="1">
      <c r="I580" s="136"/>
      <c r="J580" s="136"/>
      <c r="K580" s="136"/>
      <c r="L580" s="136"/>
      <c r="M580" s="177"/>
    </row>
    <row r="581" spans="9:13" s="127" customFormat="1">
      <c r="I581" s="136"/>
      <c r="J581" s="136"/>
      <c r="K581" s="136"/>
      <c r="L581" s="136"/>
      <c r="M581" s="177"/>
    </row>
    <row r="582" spans="9:13" s="127" customFormat="1">
      <c r="I582" s="136"/>
      <c r="J582" s="136"/>
      <c r="K582" s="136"/>
      <c r="L582" s="136"/>
      <c r="M582" s="177"/>
    </row>
    <row r="583" spans="9:13" s="127" customFormat="1">
      <c r="I583" s="136"/>
      <c r="J583" s="136"/>
      <c r="K583" s="136"/>
      <c r="L583" s="136"/>
      <c r="M583" s="177"/>
    </row>
    <row r="584" spans="9:13" s="127" customFormat="1">
      <c r="I584" s="136"/>
      <c r="J584" s="136"/>
      <c r="K584" s="136"/>
      <c r="L584" s="136"/>
      <c r="M584" s="177"/>
    </row>
    <row r="585" spans="9:13" s="127" customFormat="1">
      <c r="I585" s="136"/>
      <c r="J585" s="136"/>
      <c r="K585" s="136"/>
      <c r="L585" s="136"/>
      <c r="M585" s="177"/>
    </row>
    <row r="586" spans="9:13" s="127" customFormat="1">
      <c r="I586" s="136"/>
      <c r="J586" s="136"/>
      <c r="K586" s="136"/>
      <c r="L586" s="136"/>
      <c r="M586" s="177"/>
    </row>
    <row r="587" spans="9:13" s="127" customFormat="1">
      <c r="I587" s="136"/>
      <c r="J587" s="136"/>
      <c r="K587" s="136"/>
      <c r="L587" s="136"/>
      <c r="M587" s="177"/>
    </row>
    <row r="588" spans="9:13" s="127" customFormat="1">
      <c r="I588" s="136"/>
      <c r="J588" s="136"/>
      <c r="K588" s="136"/>
      <c r="L588" s="136"/>
      <c r="M588" s="177"/>
    </row>
    <row r="589" spans="9:13" s="127" customFormat="1">
      <c r="I589" s="136"/>
      <c r="J589" s="136"/>
      <c r="K589" s="136"/>
      <c r="L589" s="136"/>
      <c r="M589" s="177"/>
    </row>
    <row r="590" spans="9:13" s="127" customFormat="1">
      <c r="I590" s="136"/>
      <c r="J590" s="136"/>
      <c r="K590" s="136"/>
      <c r="L590" s="136"/>
      <c r="M590" s="177"/>
    </row>
    <row r="591" spans="9:13" s="127" customFormat="1">
      <c r="I591" s="136"/>
      <c r="J591" s="136"/>
      <c r="K591" s="136"/>
      <c r="L591" s="136"/>
      <c r="M591" s="177"/>
    </row>
    <row r="592" spans="9:13" s="127" customFormat="1">
      <c r="I592" s="136"/>
      <c r="J592" s="136"/>
      <c r="K592" s="136"/>
      <c r="L592" s="136"/>
      <c r="M592" s="177"/>
    </row>
    <row r="593" spans="9:13" s="127" customFormat="1">
      <c r="I593" s="136"/>
      <c r="J593" s="136"/>
      <c r="K593" s="136"/>
      <c r="L593" s="136"/>
      <c r="M593" s="177"/>
    </row>
    <row r="594" spans="9:13" s="127" customFormat="1">
      <c r="I594" s="136"/>
      <c r="J594" s="136"/>
      <c r="K594" s="136"/>
      <c r="L594" s="136"/>
      <c r="M594" s="177"/>
    </row>
    <row r="595" spans="9:13" s="127" customFormat="1">
      <c r="I595" s="136"/>
      <c r="J595" s="136"/>
      <c r="K595" s="136"/>
      <c r="L595" s="136"/>
      <c r="M595" s="177"/>
    </row>
    <row r="596" spans="9:13" s="127" customFormat="1">
      <c r="I596" s="136"/>
      <c r="J596" s="136"/>
      <c r="K596" s="136"/>
      <c r="L596" s="136"/>
      <c r="M596" s="177"/>
    </row>
    <row r="597" spans="9:13" s="127" customFormat="1">
      <c r="I597" s="136"/>
      <c r="J597" s="136"/>
      <c r="K597" s="136"/>
      <c r="L597" s="136"/>
      <c r="M597" s="177"/>
    </row>
    <row r="598" spans="9:13" s="127" customFormat="1">
      <c r="I598" s="136"/>
      <c r="J598" s="136"/>
      <c r="K598" s="136"/>
      <c r="L598" s="136"/>
      <c r="M598" s="177"/>
    </row>
    <row r="599" spans="9:13" s="127" customFormat="1">
      <c r="I599" s="136"/>
      <c r="J599" s="136"/>
      <c r="K599" s="136"/>
      <c r="L599" s="136"/>
      <c r="M599" s="177"/>
    </row>
    <row r="600" spans="9:13" s="127" customFormat="1">
      <c r="I600" s="136"/>
      <c r="J600" s="136"/>
      <c r="K600" s="136"/>
      <c r="L600" s="136"/>
      <c r="M600" s="177"/>
    </row>
    <row r="601" spans="9:13" s="127" customFormat="1">
      <c r="I601" s="136"/>
      <c r="J601" s="136"/>
      <c r="K601" s="136"/>
      <c r="L601" s="136"/>
      <c r="M601" s="177"/>
    </row>
    <row r="602" spans="9:13" s="127" customFormat="1">
      <c r="I602" s="136"/>
      <c r="J602" s="136"/>
      <c r="K602" s="136"/>
      <c r="L602" s="136"/>
      <c r="M602" s="177"/>
    </row>
    <row r="603" spans="9:13" s="127" customFormat="1">
      <c r="I603" s="136"/>
      <c r="J603" s="136"/>
      <c r="K603" s="136"/>
      <c r="L603" s="136"/>
      <c r="M603" s="177"/>
    </row>
    <row r="604" spans="9:13" s="127" customFormat="1">
      <c r="I604" s="136"/>
      <c r="J604" s="136"/>
      <c r="K604" s="136"/>
      <c r="L604" s="136"/>
      <c r="M604" s="177"/>
    </row>
    <row r="605" spans="9:13" s="127" customFormat="1">
      <c r="I605" s="136"/>
      <c r="J605" s="136"/>
      <c r="K605" s="136"/>
      <c r="L605" s="136"/>
      <c r="M605" s="177"/>
    </row>
    <row r="606" spans="9:13" s="127" customFormat="1">
      <c r="I606" s="136"/>
      <c r="J606" s="136"/>
      <c r="K606" s="136"/>
      <c r="L606" s="136"/>
      <c r="M606" s="177"/>
    </row>
    <row r="607" spans="9:13" s="127" customFormat="1">
      <c r="I607" s="136"/>
      <c r="J607" s="136"/>
      <c r="K607" s="136"/>
      <c r="L607" s="136"/>
      <c r="M607" s="177"/>
    </row>
    <row r="608" spans="9:13" s="127" customFormat="1">
      <c r="I608" s="136"/>
      <c r="J608" s="136"/>
      <c r="K608" s="136"/>
      <c r="L608" s="136"/>
      <c r="M608" s="177"/>
    </row>
    <row r="609" spans="9:13" s="127" customFormat="1">
      <c r="I609" s="136"/>
      <c r="J609" s="136"/>
      <c r="K609" s="136"/>
      <c r="L609" s="136"/>
      <c r="M609" s="177"/>
    </row>
    <row r="610" spans="9:13" s="127" customFormat="1">
      <c r="I610" s="136"/>
      <c r="J610" s="136"/>
      <c r="K610" s="136"/>
      <c r="L610" s="136"/>
      <c r="M610" s="177"/>
    </row>
    <row r="611" spans="9:13" s="127" customFormat="1">
      <c r="I611" s="136"/>
      <c r="J611" s="136"/>
      <c r="K611" s="136"/>
      <c r="L611" s="136"/>
      <c r="M611" s="177"/>
    </row>
    <row r="612" spans="9:13" s="127" customFormat="1">
      <c r="I612" s="136"/>
      <c r="J612" s="136"/>
      <c r="K612" s="136"/>
      <c r="L612" s="136"/>
      <c r="M612" s="177"/>
    </row>
    <row r="613" spans="9:13" s="127" customFormat="1">
      <c r="I613" s="136"/>
      <c r="J613" s="136"/>
      <c r="K613" s="136"/>
      <c r="L613" s="136"/>
      <c r="M613" s="177"/>
    </row>
    <row r="614" spans="9:13" s="127" customFormat="1">
      <c r="I614" s="136"/>
      <c r="J614" s="136"/>
      <c r="K614" s="136"/>
      <c r="L614" s="136"/>
      <c r="M614" s="177"/>
    </row>
    <row r="615" spans="9:13" s="127" customFormat="1">
      <c r="I615" s="136"/>
      <c r="J615" s="136"/>
      <c r="K615" s="136"/>
      <c r="L615" s="136"/>
      <c r="M615" s="177"/>
    </row>
    <row r="616" spans="9:13" s="127" customFormat="1">
      <c r="I616" s="136"/>
      <c r="J616" s="136"/>
      <c r="K616" s="136"/>
      <c r="L616" s="136"/>
      <c r="M616" s="177"/>
    </row>
    <row r="617" spans="9:13" s="127" customFormat="1">
      <c r="I617" s="136"/>
      <c r="J617" s="136"/>
      <c r="K617" s="136"/>
      <c r="L617" s="136"/>
      <c r="M617" s="177"/>
    </row>
    <row r="618" spans="9:13" s="127" customFormat="1">
      <c r="I618" s="136"/>
      <c r="J618" s="136"/>
      <c r="K618" s="136"/>
      <c r="L618" s="136"/>
      <c r="M618" s="177"/>
    </row>
    <row r="619" spans="9:13" s="127" customFormat="1">
      <c r="I619" s="136"/>
      <c r="J619" s="136"/>
      <c r="K619" s="136"/>
      <c r="L619" s="136"/>
      <c r="M619" s="177"/>
    </row>
    <row r="620" spans="9:13" s="127" customFormat="1">
      <c r="I620" s="136"/>
      <c r="J620" s="136"/>
      <c r="K620" s="136"/>
      <c r="L620" s="136"/>
      <c r="M620" s="177"/>
    </row>
    <row r="621" spans="9:13" s="127" customFormat="1">
      <c r="I621" s="136"/>
      <c r="J621" s="136"/>
      <c r="K621" s="136"/>
      <c r="L621" s="136"/>
      <c r="M621" s="177"/>
    </row>
    <row r="622" spans="9:13" s="127" customFormat="1">
      <c r="I622" s="136"/>
      <c r="J622" s="136"/>
      <c r="K622" s="136"/>
      <c r="L622" s="136"/>
      <c r="M622" s="177"/>
    </row>
    <row r="623" spans="9:13" s="127" customFormat="1">
      <c r="I623" s="136"/>
      <c r="J623" s="136"/>
      <c r="K623" s="136"/>
      <c r="L623" s="136"/>
      <c r="M623" s="177"/>
    </row>
    <row r="624" spans="9:13" s="127" customFormat="1">
      <c r="I624" s="136"/>
      <c r="J624" s="136"/>
      <c r="K624" s="136"/>
      <c r="L624" s="136"/>
      <c r="M624" s="177"/>
    </row>
    <row r="625" spans="9:13" s="127" customFormat="1">
      <c r="I625" s="136"/>
      <c r="J625" s="136"/>
      <c r="K625" s="136"/>
      <c r="L625" s="136"/>
      <c r="M625" s="177"/>
    </row>
    <row r="626" spans="9:13" s="127" customFormat="1">
      <c r="I626" s="136"/>
      <c r="J626" s="136"/>
      <c r="K626" s="136"/>
      <c r="L626" s="136"/>
      <c r="M626" s="177"/>
    </row>
    <row r="627" spans="9:13" s="127" customFormat="1">
      <c r="I627" s="136"/>
      <c r="J627" s="136"/>
      <c r="K627" s="136"/>
      <c r="L627" s="136"/>
      <c r="M627" s="177"/>
    </row>
    <row r="628" spans="9:13" s="127" customFormat="1">
      <c r="I628" s="136"/>
      <c r="J628" s="136"/>
      <c r="K628" s="136"/>
      <c r="L628" s="136"/>
      <c r="M628" s="177"/>
    </row>
    <row r="629" spans="9:13" s="127" customFormat="1">
      <c r="I629" s="136"/>
      <c r="J629" s="136"/>
      <c r="K629" s="136"/>
      <c r="L629" s="136"/>
      <c r="M629" s="177"/>
    </row>
    <row r="630" spans="9:13" s="127" customFormat="1">
      <c r="I630" s="136"/>
      <c r="J630" s="136"/>
      <c r="K630" s="136"/>
      <c r="L630" s="136"/>
      <c r="M630" s="177"/>
    </row>
    <row r="631" spans="9:13" s="127" customFormat="1">
      <c r="I631" s="136"/>
      <c r="J631" s="136"/>
      <c r="K631" s="136"/>
      <c r="L631" s="136"/>
      <c r="M631" s="177"/>
    </row>
    <row r="632" spans="9:13" s="127" customFormat="1">
      <c r="I632" s="136"/>
      <c r="J632" s="136"/>
      <c r="K632" s="136"/>
      <c r="L632" s="136"/>
      <c r="M632" s="177"/>
    </row>
    <row r="633" spans="9:13" s="127" customFormat="1">
      <c r="I633" s="136"/>
      <c r="J633" s="136"/>
      <c r="K633" s="136"/>
      <c r="L633" s="136"/>
      <c r="M633" s="177"/>
    </row>
    <row r="634" spans="9:13" s="127" customFormat="1">
      <c r="I634" s="136"/>
      <c r="J634" s="136"/>
      <c r="K634" s="136"/>
      <c r="L634" s="136"/>
      <c r="M634" s="177"/>
    </row>
    <row r="635" spans="9:13" s="127" customFormat="1">
      <c r="I635" s="136"/>
      <c r="J635" s="136"/>
      <c r="K635" s="136"/>
      <c r="L635" s="136"/>
      <c r="M635" s="177"/>
    </row>
    <row r="636" spans="9:13" s="127" customFormat="1">
      <c r="I636" s="136"/>
      <c r="J636" s="136"/>
      <c r="K636" s="136"/>
      <c r="L636" s="136"/>
      <c r="M636" s="177"/>
    </row>
    <row r="637" spans="9:13" s="127" customFormat="1">
      <c r="I637" s="136"/>
      <c r="J637" s="136"/>
      <c r="K637" s="136"/>
      <c r="L637" s="136"/>
      <c r="M637" s="177"/>
    </row>
    <row r="638" spans="9:13" s="127" customFormat="1">
      <c r="I638" s="136"/>
      <c r="J638" s="136"/>
      <c r="K638" s="136"/>
      <c r="L638" s="136"/>
      <c r="M638" s="177"/>
    </row>
    <row r="639" spans="9:13" s="127" customFormat="1">
      <c r="I639" s="136"/>
      <c r="J639" s="136"/>
      <c r="K639" s="136"/>
      <c r="L639" s="136"/>
      <c r="M639" s="177"/>
    </row>
    <row r="640" spans="9:13" s="127" customFormat="1">
      <c r="I640" s="136"/>
      <c r="J640" s="136"/>
      <c r="K640" s="136"/>
      <c r="L640" s="136"/>
      <c r="M640" s="177"/>
    </row>
    <row r="641" spans="9:13" s="127" customFormat="1">
      <c r="I641" s="136"/>
      <c r="J641" s="136"/>
      <c r="K641" s="136"/>
      <c r="L641" s="136"/>
      <c r="M641" s="177"/>
    </row>
    <row r="642" spans="9:13" s="127" customFormat="1">
      <c r="I642" s="136"/>
      <c r="J642" s="136"/>
      <c r="K642" s="136"/>
      <c r="L642" s="136"/>
      <c r="M642" s="177"/>
    </row>
    <row r="643" spans="9:13" s="127" customFormat="1">
      <c r="I643" s="136"/>
      <c r="J643" s="136"/>
      <c r="K643" s="136"/>
      <c r="L643" s="136"/>
      <c r="M643" s="177"/>
    </row>
    <row r="644" spans="9:13" s="127" customFormat="1">
      <c r="I644" s="136"/>
      <c r="J644" s="136"/>
      <c r="K644" s="136"/>
      <c r="L644" s="136"/>
      <c r="M644" s="177"/>
    </row>
    <row r="645" spans="9:13" s="127" customFormat="1">
      <c r="I645" s="136"/>
      <c r="J645" s="136"/>
      <c r="K645" s="136"/>
      <c r="L645" s="136"/>
      <c r="M645" s="177"/>
    </row>
    <row r="646" spans="9:13" s="127" customFormat="1">
      <c r="I646" s="136"/>
      <c r="J646" s="136"/>
      <c r="K646" s="136"/>
      <c r="L646" s="136"/>
      <c r="M646" s="177"/>
    </row>
    <row r="647" spans="9:13" s="127" customFormat="1">
      <c r="I647" s="136"/>
      <c r="J647" s="136"/>
      <c r="K647" s="136"/>
      <c r="L647" s="136"/>
      <c r="M647" s="177"/>
    </row>
    <row r="648" spans="9:13" s="127" customFormat="1">
      <c r="I648" s="136"/>
      <c r="J648" s="136"/>
      <c r="K648" s="136"/>
      <c r="L648" s="136"/>
      <c r="M648" s="177"/>
    </row>
    <row r="649" spans="9:13" s="127" customFormat="1">
      <c r="I649" s="136"/>
      <c r="J649" s="136"/>
      <c r="K649" s="136"/>
      <c r="L649" s="136"/>
      <c r="M649" s="177"/>
    </row>
    <row r="650" spans="9:13" s="127" customFormat="1">
      <c r="I650" s="136"/>
      <c r="J650" s="136"/>
      <c r="K650" s="136"/>
      <c r="L650" s="136"/>
      <c r="M650" s="177"/>
    </row>
    <row r="651" spans="9:13" s="127" customFormat="1">
      <c r="I651" s="136"/>
      <c r="J651" s="136"/>
      <c r="K651" s="136"/>
      <c r="L651" s="136"/>
      <c r="M651" s="177"/>
    </row>
    <row r="652" spans="9:13" s="127" customFormat="1">
      <c r="I652" s="136"/>
      <c r="J652" s="136"/>
      <c r="K652" s="136"/>
      <c r="L652" s="136"/>
      <c r="M652" s="177"/>
    </row>
    <row r="653" spans="9:13" s="127" customFormat="1">
      <c r="I653" s="136"/>
      <c r="J653" s="136"/>
      <c r="K653" s="136"/>
      <c r="L653" s="136"/>
      <c r="M653" s="177"/>
    </row>
    <row r="654" spans="9:13" s="127" customFormat="1">
      <c r="I654" s="136"/>
      <c r="J654" s="136"/>
      <c r="K654" s="136"/>
      <c r="L654" s="136"/>
      <c r="M654" s="177"/>
    </row>
    <row r="655" spans="9:13" s="127" customFormat="1">
      <c r="I655" s="136"/>
      <c r="J655" s="136"/>
      <c r="K655" s="136"/>
      <c r="L655" s="136"/>
      <c r="M655" s="177"/>
    </row>
    <row r="656" spans="9:13" s="127" customFormat="1">
      <c r="I656" s="136"/>
      <c r="J656" s="136"/>
      <c r="K656" s="136"/>
      <c r="L656" s="136"/>
      <c r="M656" s="177"/>
    </row>
    <row r="657" spans="9:13" s="127" customFormat="1">
      <c r="I657" s="136"/>
      <c r="J657" s="136"/>
      <c r="K657" s="136"/>
      <c r="L657" s="136"/>
      <c r="M657" s="177"/>
    </row>
    <row r="658" spans="9:13" s="127" customFormat="1">
      <c r="I658" s="136"/>
      <c r="J658" s="136"/>
      <c r="K658" s="136"/>
      <c r="L658" s="136"/>
      <c r="M658" s="177"/>
    </row>
    <row r="659" spans="9:13" s="127" customFormat="1">
      <c r="I659" s="136"/>
      <c r="J659" s="136"/>
      <c r="K659" s="136"/>
      <c r="L659" s="136"/>
      <c r="M659" s="177"/>
    </row>
    <row r="660" spans="9:13" s="127" customFormat="1">
      <c r="I660" s="136"/>
      <c r="J660" s="136"/>
      <c r="K660" s="136"/>
      <c r="L660" s="136"/>
      <c r="M660" s="177"/>
    </row>
    <row r="661" spans="9:13" s="127" customFormat="1">
      <c r="I661" s="136"/>
      <c r="J661" s="136"/>
      <c r="K661" s="136"/>
      <c r="L661" s="136"/>
      <c r="M661" s="177"/>
    </row>
    <row r="662" spans="9:13" s="127" customFormat="1">
      <c r="I662" s="136"/>
      <c r="J662" s="136"/>
      <c r="K662" s="136"/>
      <c r="L662" s="136"/>
      <c r="M662" s="177"/>
    </row>
    <row r="663" spans="9:13" s="127" customFormat="1">
      <c r="I663" s="136"/>
      <c r="J663" s="136"/>
      <c r="K663" s="136"/>
      <c r="L663" s="136"/>
      <c r="M663" s="177"/>
    </row>
    <row r="664" spans="9:13" s="127" customFormat="1">
      <c r="I664" s="136"/>
      <c r="J664" s="136"/>
      <c r="K664" s="136"/>
      <c r="L664" s="136"/>
      <c r="M664" s="177"/>
    </row>
    <row r="665" spans="9:13" s="127" customFormat="1">
      <c r="I665" s="136"/>
      <c r="J665" s="136"/>
      <c r="K665" s="136"/>
      <c r="L665" s="136"/>
      <c r="M665" s="177"/>
    </row>
    <row r="666" spans="9:13" s="127" customFormat="1">
      <c r="I666" s="136"/>
      <c r="J666" s="136"/>
      <c r="K666" s="136"/>
      <c r="L666" s="136"/>
      <c r="M666" s="177"/>
    </row>
    <row r="667" spans="9:13" s="127" customFormat="1">
      <c r="I667" s="136"/>
      <c r="J667" s="136"/>
      <c r="K667" s="136"/>
      <c r="L667" s="136"/>
      <c r="M667" s="177"/>
    </row>
    <row r="668" spans="9:13" s="127" customFormat="1">
      <c r="I668" s="136"/>
      <c r="J668" s="136"/>
      <c r="K668" s="136"/>
      <c r="L668" s="136"/>
      <c r="M668" s="177"/>
    </row>
    <row r="669" spans="9:13" s="127" customFormat="1">
      <c r="I669" s="136"/>
      <c r="J669" s="136"/>
      <c r="K669" s="136"/>
      <c r="L669" s="136"/>
      <c r="M669" s="177"/>
    </row>
    <row r="670" spans="9:13" s="127" customFormat="1">
      <c r="I670" s="136"/>
      <c r="J670" s="136"/>
      <c r="K670" s="136"/>
      <c r="L670" s="136"/>
      <c r="M670" s="177"/>
    </row>
    <row r="671" spans="9:13" s="127" customFormat="1">
      <c r="I671" s="136"/>
      <c r="J671" s="136"/>
      <c r="K671" s="136"/>
      <c r="L671" s="136"/>
      <c r="M671" s="177"/>
    </row>
    <row r="672" spans="9:13" s="127" customFormat="1">
      <c r="I672" s="136"/>
      <c r="J672" s="136"/>
      <c r="K672" s="136"/>
      <c r="L672" s="136"/>
      <c r="M672" s="177"/>
    </row>
    <row r="673" spans="9:13" s="127" customFormat="1">
      <c r="I673" s="136"/>
      <c r="J673" s="136"/>
      <c r="K673" s="136"/>
      <c r="L673" s="136"/>
      <c r="M673" s="177"/>
    </row>
    <row r="674" spans="9:13" s="127" customFormat="1">
      <c r="I674" s="136"/>
      <c r="J674" s="136"/>
      <c r="K674" s="136"/>
      <c r="L674" s="136"/>
      <c r="M674" s="177"/>
    </row>
    <row r="675" spans="9:13" s="127" customFormat="1">
      <c r="I675" s="136"/>
      <c r="J675" s="136"/>
      <c r="K675" s="136"/>
      <c r="L675" s="136"/>
      <c r="M675" s="177"/>
    </row>
    <row r="676" spans="9:13" s="127" customFormat="1">
      <c r="I676" s="136"/>
      <c r="J676" s="136"/>
      <c r="K676" s="136"/>
      <c r="L676" s="136"/>
      <c r="M676" s="177"/>
    </row>
    <row r="677" spans="9:13" s="127" customFormat="1">
      <c r="I677" s="136"/>
      <c r="J677" s="136"/>
      <c r="K677" s="136"/>
      <c r="L677" s="136"/>
      <c r="M677" s="177"/>
    </row>
    <row r="678" spans="9:13" s="127" customFormat="1">
      <c r="I678" s="136"/>
      <c r="J678" s="136"/>
      <c r="K678" s="136"/>
      <c r="L678" s="136"/>
      <c r="M678" s="177"/>
    </row>
    <row r="679" spans="9:13" s="127" customFormat="1">
      <c r="I679" s="136"/>
      <c r="J679" s="136"/>
      <c r="K679" s="136"/>
      <c r="L679" s="136"/>
      <c r="M679" s="177"/>
    </row>
    <row r="680" spans="9:13" s="127" customFormat="1">
      <c r="I680" s="136"/>
      <c r="J680" s="136"/>
      <c r="K680" s="136"/>
      <c r="L680" s="136"/>
      <c r="M680" s="177"/>
    </row>
    <row r="681" spans="9:13" s="127" customFormat="1">
      <c r="I681" s="136"/>
      <c r="J681" s="136"/>
      <c r="K681" s="136"/>
      <c r="L681" s="136"/>
      <c r="M681" s="177"/>
    </row>
    <row r="682" spans="9:13" s="127" customFormat="1">
      <c r="I682" s="136"/>
      <c r="J682" s="136"/>
      <c r="K682" s="136"/>
      <c r="L682" s="136"/>
      <c r="M682" s="177"/>
    </row>
    <row r="683" spans="9:13" s="127" customFormat="1">
      <c r="I683" s="136"/>
      <c r="J683" s="136"/>
      <c r="K683" s="136"/>
      <c r="L683" s="136"/>
      <c r="M683" s="177"/>
    </row>
    <row r="684" spans="9:13" s="127" customFormat="1">
      <c r="I684" s="136"/>
      <c r="J684" s="136"/>
      <c r="K684" s="136"/>
      <c r="L684" s="136"/>
      <c r="M684" s="177"/>
    </row>
    <row r="685" spans="9:13" s="127" customFormat="1">
      <c r="I685" s="136"/>
      <c r="J685" s="136"/>
      <c r="K685" s="136"/>
      <c r="L685" s="136"/>
      <c r="M685" s="177"/>
    </row>
    <row r="686" spans="9:13" s="127" customFormat="1">
      <c r="I686" s="136"/>
      <c r="J686" s="136"/>
      <c r="K686" s="136"/>
      <c r="L686" s="136"/>
      <c r="M686" s="177"/>
    </row>
    <row r="687" spans="9:13" s="127" customFormat="1">
      <c r="I687" s="136"/>
      <c r="J687" s="136"/>
      <c r="K687" s="136"/>
      <c r="L687" s="136"/>
      <c r="M687" s="177"/>
    </row>
    <row r="688" spans="9:13" s="127" customFormat="1">
      <c r="I688" s="136"/>
      <c r="J688" s="136"/>
      <c r="K688" s="136"/>
      <c r="L688" s="136"/>
      <c r="M688" s="177"/>
    </row>
    <row r="689" spans="9:13" s="127" customFormat="1">
      <c r="I689" s="136"/>
      <c r="J689" s="136"/>
      <c r="K689" s="136"/>
      <c r="L689" s="136"/>
      <c r="M689" s="177"/>
    </row>
    <row r="690" spans="9:13" s="127" customFormat="1">
      <c r="I690" s="136"/>
      <c r="J690" s="136"/>
      <c r="K690" s="136"/>
      <c r="L690" s="136"/>
      <c r="M690" s="177"/>
    </row>
    <row r="691" spans="9:13" s="127" customFormat="1">
      <c r="I691" s="136"/>
      <c r="J691" s="136"/>
      <c r="K691" s="136"/>
      <c r="L691" s="136"/>
      <c r="M691" s="177"/>
    </row>
    <row r="692" spans="9:13" s="127" customFormat="1">
      <c r="I692" s="136"/>
      <c r="J692" s="136"/>
      <c r="K692" s="136"/>
      <c r="L692" s="136"/>
      <c r="M692" s="177"/>
    </row>
    <row r="693" spans="9:13" s="127" customFormat="1">
      <c r="I693" s="136"/>
      <c r="J693" s="136"/>
      <c r="K693" s="136"/>
      <c r="L693" s="136"/>
      <c r="M693" s="177"/>
    </row>
    <row r="694" spans="9:13" s="127" customFormat="1">
      <c r="I694" s="136"/>
      <c r="J694" s="136"/>
      <c r="K694" s="136"/>
      <c r="L694" s="136"/>
      <c r="M694" s="177"/>
    </row>
    <row r="695" spans="9:13" s="127" customFormat="1">
      <c r="I695" s="136"/>
      <c r="J695" s="136"/>
      <c r="K695" s="136"/>
      <c r="L695" s="136"/>
      <c r="M695" s="177"/>
    </row>
    <row r="696" spans="9:13" s="127" customFormat="1">
      <c r="I696" s="136"/>
      <c r="J696" s="136"/>
      <c r="K696" s="136"/>
      <c r="L696" s="136"/>
      <c r="M696" s="177"/>
    </row>
    <row r="697" spans="9:13" s="127" customFormat="1">
      <c r="I697" s="136"/>
      <c r="J697" s="136"/>
      <c r="K697" s="136"/>
      <c r="L697" s="136"/>
      <c r="M697" s="177"/>
    </row>
    <row r="698" spans="9:13" s="127" customFormat="1">
      <c r="I698" s="136"/>
      <c r="J698" s="136"/>
      <c r="K698" s="136"/>
      <c r="L698" s="136"/>
      <c r="M698" s="177"/>
    </row>
    <row r="699" spans="9:13" s="127" customFormat="1">
      <c r="I699" s="136"/>
      <c r="J699" s="136"/>
      <c r="K699" s="136"/>
      <c r="L699" s="136"/>
      <c r="M699" s="177"/>
    </row>
    <row r="700" spans="9:13" s="127" customFormat="1">
      <c r="I700" s="136"/>
      <c r="J700" s="136"/>
      <c r="K700" s="136"/>
      <c r="L700" s="136"/>
      <c r="M700" s="177"/>
    </row>
    <row r="701" spans="9:13" s="127" customFormat="1">
      <c r="I701" s="136"/>
      <c r="J701" s="136"/>
      <c r="K701" s="136"/>
      <c r="L701" s="136"/>
      <c r="M701" s="177"/>
    </row>
    <row r="702" spans="9:13" s="127" customFormat="1">
      <c r="I702" s="136"/>
      <c r="J702" s="136"/>
      <c r="K702" s="136"/>
      <c r="L702" s="136"/>
      <c r="M702" s="177"/>
    </row>
    <row r="703" spans="9:13" s="127" customFormat="1">
      <c r="I703" s="136"/>
      <c r="J703" s="136"/>
      <c r="K703" s="136"/>
      <c r="L703" s="136"/>
      <c r="M703" s="177"/>
    </row>
    <row r="704" spans="9:13" s="127" customFormat="1">
      <c r="I704" s="136"/>
      <c r="J704" s="136"/>
      <c r="K704" s="136"/>
      <c r="L704" s="136"/>
      <c r="M704" s="177"/>
    </row>
    <row r="705" spans="9:13" s="127" customFormat="1">
      <c r="I705" s="136"/>
      <c r="J705" s="136"/>
      <c r="K705" s="136"/>
      <c r="L705" s="136"/>
      <c r="M705" s="177"/>
    </row>
    <row r="706" spans="9:13" s="127" customFormat="1">
      <c r="I706" s="136"/>
      <c r="J706" s="136"/>
      <c r="K706" s="136"/>
      <c r="L706" s="136"/>
      <c r="M706" s="177"/>
    </row>
    <row r="707" spans="9:13" s="127" customFormat="1">
      <c r="I707" s="136"/>
      <c r="J707" s="136"/>
      <c r="K707" s="136"/>
      <c r="L707" s="136"/>
      <c r="M707" s="177"/>
    </row>
    <row r="708" spans="9:13" s="127" customFormat="1">
      <c r="I708" s="136"/>
      <c r="J708" s="136"/>
      <c r="K708" s="136"/>
      <c r="L708" s="136"/>
      <c r="M708" s="177"/>
    </row>
    <row r="709" spans="9:13" s="127" customFormat="1">
      <c r="I709" s="136"/>
      <c r="J709" s="136"/>
      <c r="K709" s="136"/>
      <c r="L709" s="136"/>
      <c r="M709" s="177"/>
    </row>
    <row r="710" spans="9:13" s="127" customFormat="1">
      <c r="I710" s="136"/>
      <c r="J710" s="136"/>
      <c r="K710" s="136"/>
      <c r="L710" s="136"/>
      <c r="M710" s="177"/>
    </row>
    <row r="711" spans="9:13" s="127" customFormat="1">
      <c r="I711" s="136"/>
      <c r="J711" s="136"/>
      <c r="K711" s="136"/>
      <c r="L711" s="136"/>
      <c r="M711" s="177"/>
    </row>
    <row r="712" spans="9:13" s="127" customFormat="1">
      <c r="I712" s="136"/>
      <c r="J712" s="136"/>
      <c r="K712" s="136"/>
      <c r="L712" s="136"/>
      <c r="M712" s="177"/>
    </row>
    <row r="713" spans="9:13" s="127" customFormat="1">
      <c r="I713" s="136"/>
      <c r="J713" s="136"/>
      <c r="K713" s="136"/>
      <c r="L713" s="136"/>
      <c r="M713" s="177"/>
    </row>
    <row r="714" spans="9:13" s="127" customFormat="1">
      <c r="I714" s="136"/>
      <c r="J714" s="136"/>
      <c r="K714" s="136"/>
      <c r="L714" s="136"/>
      <c r="M714" s="177"/>
    </row>
    <row r="715" spans="9:13" s="127" customFormat="1">
      <c r="I715" s="136"/>
      <c r="J715" s="136"/>
      <c r="K715" s="136"/>
      <c r="L715" s="136"/>
      <c r="M715" s="177"/>
    </row>
    <row r="716" spans="9:13" s="127" customFormat="1">
      <c r="I716" s="136"/>
      <c r="J716" s="136"/>
      <c r="K716" s="136"/>
      <c r="L716" s="136"/>
      <c r="M716" s="177"/>
    </row>
    <row r="717" spans="9:13" s="127" customFormat="1">
      <c r="I717" s="136"/>
      <c r="J717" s="136"/>
      <c r="K717" s="136"/>
      <c r="L717" s="136"/>
      <c r="M717" s="177"/>
    </row>
    <row r="718" spans="9:13" s="127" customFormat="1">
      <c r="I718" s="136"/>
      <c r="J718" s="136"/>
      <c r="K718" s="136"/>
      <c r="L718" s="136"/>
      <c r="M718" s="177"/>
    </row>
    <row r="719" spans="9:13" s="127" customFormat="1">
      <c r="I719" s="136"/>
      <c r="J719" s="136"/>
      <c r="K719" s="136"/>
      <c r="L719" s="136"/>
      <c r="M719" s="177"/>
    </row>
    <row r="720" spans="9:13" s="127" customFormat="1">
      <c r="I720" s="136"/>
      <c r="J720" s="136"/>
      <c r="K720" s="136"/>
      <c r="L720" s="136"/>
      <c r="M720" s="177"/>
    </row>
    <row r="721" spans="9:13" s="127" customFormat="1">
      <c r="I721" s="136"/>
      <c r="J721" s="136"/>
      <c r="K721" s="136"/>
      <c r="L721" s="136"/>
      <c r="M721" s="177"/>
    </row>
    <row r="722" spans="9:13" s="127" customFormat="1">
      <c r="I722" s="136"/>
      <c r="J722" s="136"/>
      <c r="K722" s="136"/>
      <c r="L722" s="136"/>
      <c r="M722" s="177"/>
    </row>
    <row r="723" spans="9:13" s="127" customFormat="1">
      <c r="I723" s="136"/>
      <c r="J723" s="136"/>
      <c r="K723" s="136"/>
      <c r="L723" s="136"/>
      <c r="M723" s="177"/>
    </row>
    <row r="724" spans="9:13" s="127" customFormat="1">
      <c r="I724" s="136"/>
      <c r="J724" s="136"/>
      <c r="K724" s="136"/>
      <c r="L724" s="136"/>
      <c r="M724" s="177"/>
    </row>
    <row r="725" spans="9:13" s="127" customFormat="1">
      <c r="I725" s="136"/>
      <c r="J725" s="136"/>
      <c r="K725" s="136"/>
      <c r="L725" s="136"/>
      <c r="M725" s="177"/>
    </row>
    <row r="726" spans="9:13" s="127" customFormat="1">
      <c r="I726" s="136"/>
      <c r="J726" s="136"/>
      <c r="K726" s="136"/>
      <c r="L726" s="136"/>
      <c r="M726" s="177"/>
    </row>
    <row r="727" spans="9:13" s="127" customFormat="1">
      <c r="I727" s="136"/>
      <c r="J727" s="136"/>
      <c r="K727" s="136"/>
      <c r="L727" s="136"/>
      <c r="M727" s="177"/>
    </row>
    <row r="728" spans="9:13" s="127" customFormat="1">
      <c r="I728" s="136"/>
      <c r="J728" s="136"/>
      <c r="K728" s="136"/>
      <c r="L728" s="136"/>
      <c r="M728" s="177"/>
    </row>
    <row r="729" spans="9:13" s="127" customFormat="1">
      <c r="I729" s="136"/>
      <c r="J729" s="136"/>
      <c r="K729" s="136"/>
      <c r="L729" s="136"/>
      <c r="M729" s="177"/>
    </row>
    <row r="730" spans="9:13" s="127" customFormat="1">
      <c r="I730" s="136"/>
      <c r="J730" s="136"/>
      <c r="K730" s="136"/>
      <c r="L730" s="136"/>
      <c r="M730" s="177"/>
    </row>
    <row r="731" spans="9:13" s="127" customFormat="1">
      <c r="I731" s="136"/>
      <c r="J731" s="136"/>
      <c r="K731" s="136"/>
      <c r="L731" s="136"/>
      <c r="M731" s="177"/>
    </row>
    <row r="732" spans="9:13" s="127" customFormat="1">
      <c r="I732" s="136"/>
      <c r="J732" s="136"/>
      <c r="K732" s="136"/>
      <c r="L732" s="136"/>
      <c r="M732" s="177"/>
    </row>
    <row r="733" spans="9:13" s="127" customFormat="1">
      <c r="I733" s="136"/>
      <c r="J733" s="136"/>
      <c r="K733" s="136"/>
      <c r="L733" s="136"/>
      <c r="M733" s="177"/>
    </row>
    <row r="734" spans="9:13" s="127" customFormat="1">
      <c r="I734" s="136"/>
      <c r="J734" s="136"/>
      <c r="K734" s="136"/>
      <c r="L734" s="136"/>
      <c r="M734" s="177"/>
    </row>
    <row r="735" spans="9:13" s="127" customFormat="1">
      <c r="I735" s="136"/>
      <c r="J735" s="136"/>
      <c r="K735" s="136"/>
      <c r="L735" s="136"/>
      <c r="M735" s="177"/>
    </row>
    <row r="736" spans="9:13" s="127" customFormat="1">
      <c r="I736" s="136"/>
      <c r="J736" s="136"/>
      <c r="K736" s="136"/>
      <c r="L736" s="136"/>
      <c r="M736" s="177"/>
    </row>
    <row r="737" spans="9:13" s="127" customFormat="1">
      <c r="I737" s="136"/>
      <c r="J737" s="136"/>
      <c r="K737" s="136"/>
      <c r="L737" s="136"/>
      <c r="M737" s="177"/>
    </row>
    <row r="738" spans="9:13" s="127" customFormat="1">
      <c r="I738" s="136"/>
      <c r="J738" s="136"/>
      <c r="K738" s="136"/>
      <c r="L738" s="136"/>
      <c r="M738" s="177"/>
    </row>
    <row r="739" spans="9:13" s="127" customFormat="1">
      <c r="I739" s="136"/>
      <c r="J739" s="136"/>
      <c r="K739" s="136"/>
      <c r="L739" s="136"/>
      <c r="M739" s="177"/>
    </row>
    <row r="740" spans="9:13" s="127" customFormat="1">
      <c r="I740" s="136"/>
      <c r="J740" s="136"/>
      <c r="K740" s="136"/>
      <c r="L740" s="136"/>
      <c r="M740" s="177"/>
    </row>
    <row r="741" spans="9:13" s="127" customFormat="1">
      <c r="I741" s="136"/>
      <c r="J741" s="136"/>
      <c r="K741" s="136"/>
      <c r="L741" s="136"/>
      <c r="M741" s="177"/>
    </row>
    <row r="742" spans="9:13" s="127" customFormat="1">
      <c r="I742" s="136"/>
      <c r="J742" s="136"/>
      <c r="K742" s="136"/>
      <c r="L742" s="136"/>
      <c r="M742" s="177"/>
    </row>
    <row r="743" spans="9:13" s="127" customFormat="1">
      <c r="I743" s="136"/>
      <c r="J743" s="136"/>
      <c r="K743" s="136"/>
      <c r="L743" s="136"/>
      <c r="M743" s="177"/>
    </row>
    <row r="744" spans="9:13" s="127" customFormat="1">
      <c r="I744" s="136"/>
      <c r="J744" s="136"/>
      <c r="K744" s="136"/>
      <c r="L744" s="136"/>
      <c r="M744" s="177"/>
    </row>
    <row r="745" spans="9:13" s="127" customFormat="1">
      <c r="I745" s="136"/>
      <c r="J745" s="136"/>
      <c r="K745" s="136"/>
      <c r="L745" s="136"/>
      <c r="M745" s="177"/>
    </row>
    <row r="746" spans="9:13" s="127" customFormat="1">
      <c r="I746" s="136"/>
      <c r="J746" s="136"/>
      <c r="K746" s="136"/>
      <c r="L746" s="136"/>
      <c r="M746" s="177"/>
    </row>
    <row r="747" spans="9:13" s="127" customFormat="1">
      <c r="I747" s="136"/>
      <c r="J747" s="136"/>
      <c r="K747" s="136"/>
      <c r="L747" s="136"/>
      <c r="M747" s="177"/>
    </row>
    <row r="748" spans="9:13" s="127" customFormat="1">
      <c r="I748" s="136"/>
      <c r="J748" s="136"/>
      <c r="K748" s="136"/>
      <c r="L748" s="136"/>
      <c r="M748" s="177"/>
    </row>
    <row r="749" spans="9:13" s="127" customFormat="1">
      <c r="I749" s="136"/>
      <c r="J749" s="136"/>
      <c r="K749" s="136"/>
      <c r="L749" s="136"/>
      <c r="M749" s="177"/>
    </row>
    <row r="750" spans="9:13" s="127" customFormat="1">
      <c r="I750" s="136"/>
      <c r="J750" s="136"/>
      <c r="K750" s="136"/>
      <c r="L750" s="136"/>
      <c r="M750" s="177"/>
    </row>
    <row r="751" spans="9:13" s="127" customFormat="1">
      <c r="I751" s="136"/>
      <c r="J751" s="136"/>
      <c r="K751" s="136"/>
      <c r="L751" s="136"/>
      <c r="M751" s="177"/>
    </row>
    <row r="752" spans="9:13" s="127" customFormat="1">
      <c r="I752" s="136"/>
      <c r="J752" s="136"/>
      <c r="K752" s="136"/>
      <c r="L752" s="136"/>
      <c r="M752" s="177"/>
    </row>
    <row r="753" spans="9:13" s="127" customFormat="1">
      <c r="I753" s="136"/>
      <c r="J753" s="136"/>
      <c r="K753" s="136"/>
      <c r="L753" s="136"/>
      <c r="M753" s="177"/>
    </row>
    <row r="754" spans="9:13" s="127" customFormat="1">
      <c r="I754" s="136"/>
      <c r="J754" s="136"/>
      <c r="K754" s="136"/>
      <c r="L754" s="136"/>
      <c r="M754" s="177"/>
    </row>
    <row r="755" spans="9:13" s="127" customFormat="1">
      <c r="I755" s="136"/>
      <c r="J755" s="136"/>
      <c r="K755" s="136"/>
      <c r="L755" s="136"/>
      <c r="M755" s="177"/>
    </row>
    <row r="756" spans="9:13" s="127" customFormat="1">
      <c r="I756" s="136"/>
      <c r="J756" s="136"/>
      <c r="K756" s="136"/>
      <c r="L756" s="136"/>
      <c r="M756" s="177"/>
    </row>
    <row r="757" spans="9:13" s="127" customFormat="1">
      <c r="I757" s="136"/>
      <c r="J757" s="136"/>
      <c r="K757" s="136"/>
      <c r="L757" s="136"/>
      <c r="M757" s="177"/>
    </row>
    <row r="758" spans="9:13" s="127" customFormat="1">
      <c r="I758" s="136"/>
      <c r="J758" s="136"/>
      <c r="K758" s="136"/>
      <c r="L758" s="136"/>
      <c r="M758" s="177"/>
    </row>
    <row r="759" spans="9:13" s="127" customFormat="1">
      <c r="I759" s="136"/>
      <c r="J759" s="136"/>
      <c r="K759" s="136"/>
      <c r="L759" s="136"/>
      <c r="M759" s="177"/>
    </row>
    <row r="760" spans="9:13" s="127" customFormat="1">
      <c r="I760" s="136"/>
      <c r="J760" s="136"/>
      <c r="K760" s="136"/>
      <c r="L760" s="136"/>
      <c r="M760" s="177"/>
    </row>
    <row r="761" spans="9:13" s="127" customFormat="1">
      <c r="I761" s="136"/>
      <c r="J761" s="136"/>
      <c r="K761" s="136"/>
      <c r="L761" s="136"/>
      <c r="M761" s="177"/>
    </row>
    <row r="762" spans="9:13" s="127" customFormat="1">
      <c r="I762" s="136"/>
      <c r="J762" s="136"/>
      <c r="K762" s="136"/>
      <c r="L762" s="136"/>
      <c r="M762" s="177"/>
    </row>
    <row r="763" spans="9:13" s="127" customFormat="1">
      <c r="I763" s="136"/>
      <c r="J763" s="136"/>
      <c r="K763" s="136"/>
      <c r="L763" s="136"/>
      <c r="M763" s="177"/>
    </row>
    <row r="764" spans="9:13" s="127" customFormat="1">
      <c r="I764" s="136"/>
      <c r="J764" s="136"/>
      <c r="K764" s="136"/>
      <c r="L764" s="136"/>
      <c r="M764" s="177"/>
    </row>
    <row r="765" spans="9:13" s="127" customFormat="1">
      <c r="I765" s="136"/>
      <c r="J765" s="136"/>
      <c r="K765" s="136"/>
      <c r="L765" s="136"/>
      <c r="M765" s="177"/>
    </row>
    <row r="766" spans="9:13" s="127" customFormat="1">
      <c r="I766" s="136"/>
      <c r="J766" s="136"/>
      <c r="K766" s="136"/>
      <c r="L766" s="136"/>
      <c r="M766" s="177"/>
    </row>
    <row r="767" spans="9:13" s="127" customFormat="1">
      <c r="I767" s="136"/>
      <c r="J767" s="136"/>
      <c r="K767" s="136"/>
      <c r="L767" s="136"/>
      <c r="M767" s="177"/>
    </row>
    <row r="768" spans="9:13" s="127" customFormat="1">
      <c r="I768" s="136"/>
      <c r="J768" s="136"/>
      <c r="K768" s="136"/>
      <c r="L768" s="136"/>
      <c r="M768" s="177"/>
    </row>
    <row r="769" spans="9:13" s="127" customFormat="1">
      <c r="I769" s="136"/>
      <c r="J769" s="136"/>
      <c r="K769" s="136"/>
      <c r="L769" s="136"/>
      <c r="M769" s="177"/>
    </row>
    <row r="770" spans="9:13" s="127" customFormat="1">
      <c r="I770" s="136"/>
      <c r="J770" s="136"/>
      <c r="K770" s="136"/>
      <c r="L770" s="136"/>
      <c r="M770" s="177"/>
    </row>
    <row r="771" spans="9:13" s="127" customFormat="1">
      <c r="I771" s="136"/>
      <c r="J771" s="136"/>
      <c r="K771" s="136"/>
      <c r="L771" s="136"/>
      <c r="M771" s="177"/>
    </row>
    <row r="772" spans="9:13" s="127" customFormat="1">
      <c r="I772" s="136"/>
      <c r="J772" s="136"/>
      <c r="K772" s="136"/>
      <c r="L772" s="136"/>
      <c r="M772" s="177"/>
    </row>
    <row r="773" spans="9:13" s="127" customFormat="1">
      <c r="I773" s="136"/>
      <c r="J773" s="136"/>
      <c r="K773" s="136"/>
      <c r="L773" s="136"/>
      <c r="M773" s="177"/>
    </row>
    <row r="774" spans="9:13" s="127" customFormat="1">
      <c r="I774" s="136"/>
      <c r="J774" s="136"/>
      <c r="K774" s="136"/>
      <c r="L774" s="136"/>
      <c r="M774" s="177"/>
    </row>
    <row r="775" spans="9:13" s="127" customFormat="1">
      <c r="I775" s="136"/>
      <c r="J775" s="136"/>
      <c r="K775" s="136"/>
      <c r="L775" s="136"/>
      <c r="M775" s="177"/>
    </row>
    <row r="776" spans="9:13" s="127" customFormat="1">
      <c r="I776" s="136"/>
      <c r="J776" s="136"/>
      <c r="K776" s="136"/>
      <c r="L776" s="136"/>
      <c r="M776" s="177"/>
    </row>
    <row r="777" spans="9:13" s="127" customFormat="1">
      <c r="I777" s="136"/>
      <c r="J777" s="136"/>
      <c r="K777" s="136"/>
      <c r="L777" s="136"/>
      <c r="M777" s="177"/>
    </row>
    <row r="778" spans="9:13" s="127" customFormat="1">
      <c r="I778" s="136"/>
      <c r="J778" s="136"/>
      <c r="K778" s="136"/>
      <c r="L778" s="136"/>
      <c r="M778" s="177"/>
    </row>
    <row r="779" spans="9:13" s="127" customFormat="1">
      <c r="I779" s="136"/>
      <c r="J779" s="136"/>
      <c r="K779" s="136"/>
      <c r="L779" s="136"/>
      <c r="M779" s="177"/>
    </row>
    <row r="780" spans="9:13" s="127" customFormat="1">
      <c r="I780" s="136"/>
      <c r="J780" s="136"/>
      <c r="K780" s="136"/>
      <c r="L780" s="136"/>
      <c r="M780" s="177"/>
    </row>
    <row r="781" spans="9:13" s="127" customFormat="1">
      <c r="I781" s="136"/>
      <c r="J781" s="136"/>
      <c r="K781" s="136"/>
      <c r="L781" s="136"/>
      <c r="M781" s="177"/>
    </row>
    <row r="782" spans="9:13" s="127" customFormat="1">
      <c r="I782" s="136"/>
      <c r="J782" s="136"/>
      <c r="K782" s="136"/>
      <c r="L782" s="136"/>
      <c r="M782" s="177"/>
    </row>
    <row r="783" spans="9:13" s="127" customFormat="1">
      <c r="I783" s="136"/>
      <c r="J783" s="136"/>
      <c r="K783" s="136"/>
      <c r="L783" s="136"/>
      <c r="M783" s="177"/>
    </row>
    <row r="784" spans="9:13" s="127" customFormat="1">
      <c r="I784" s="136"/>
      <c r="J784" s="136"/>
      <c r="K784" s="136"/>
      <c r="L784" s="136"/>
      <c r="M784" s="177"/>
    </row>
    <row r="785" spans="9:13" s="127" customFormat="1">
      <c r="I785" s="136"/>
      <c r="J785" s="136"/>
      <c r="K785" s="136"/>
      <c r="L785" s="136"/>
      <c r="M785" s="177"/>
    </row>
    <row r="786" spans="9:13" s="127" customFormat="1">
      <c r="I786" s="136"/>
      <c r="J786" s="136"/>
      <c r="K786" s="136"/>
      <c r="L786" s="136"/>
      <c r="M786" s="177"/>
    </row>
    <row r="787" spans="9:13" s="127" customFormat="1">
      <c r="I787" s="136"/>
      <c r="J787" s="136"/>
      <c r="K787" s="136"/>
      <c r="L787" s="136"/>
      <c r="M787" s="177"/>
    </row>
    <row r="788" spans="9:13" s="127" customFormat="1">
      <c r="I788" s="136"/>
      <c r="J788" s="136"/>
      <c r="K788" s="136"/>
      <c r="L788" s="136"/>
      <c r="M788" s="177"/>
    </row>
    <row r="789" spans="9:13" s="127" customFormat="1">
      <c r="I789" s="136"/>
      <c r="J789" s="136"/>
      <c r="K789" s="136"/>
      <c r="L789" s="136"/>
      <c r="M789" s="177"/>
    </row>
    <row r="790" spans="9:13" s="127" customFormat="1">
      <c r="I790" s="136"/>
      <c r="J790" s="136"/>
      <c r="K790" s="136"/>
      <c r="L790" s="136"/>
      <c r="M790" s="177"/>
    </row>
    <row r="791" spans="9:13" s="127" customFormat="1">
      <c r="I791" s="136"/>
      <c r="J791" s="136"/>
      <c r="K791" s="136"/>
      <c r="L791" s="136"/>
      <c r="M791" s="177"/>
    </row>
    <row r="792" spans="9:13" s="127" customFormat="1">
      <c r="I792" s="136"/>
      <c r="J792" s="136"/>
      <c r="K792" s="136"/>
      <c r="L792" s="136"/>
      <c r="M792" s="177"/>
    </row>
    <row r="793" spans="9:13" s="127" customFormat="1">
      <c r="I793" s="136"/>
      <c r="J793" s="136"/>
      <c r="K793" s="136"/>
      <c r="L793" s="136"/>
      <c r="M793" s="177"/>
    </row>
    <row r="794" spans="9:13" s="127" customFormat="1">
      <c r="I794" s="136"/>
      <c r="J794" s="136"/>
      <c r="K794" s="136"/>
      <c r="L794" s="136"/>
      <c r="M794" s="177"/>
    </row>
    <row r="795" spans="9:13" s="127" customFormat="1">
      <c r="I795" s="136"/>
      <c r="J795" s="136"/>
      <c r="K795" s="136"/>
      <c r="L795" s="136"/>
      <c r="M795" s="177"/>
    </row>
    <row r="796" spans="9:13" s="127" customFormat="1">
      <c r="I796" s="136"/>
      <c r="J796" s="136"/>
      <c r="K796" s="136"/>
      <c r="L796" s="136"/>
      <c r="M796" s="177"/>
    </row>
    <row r="797" spans="9:13" s="127" customFormat="1">
      <c r="I797" s="136"/>
      <c r="J797" s="136"/>
      <c r="K797" s="136"/>
      <c r="L797" s="136"/>
      <c r="M797" s="177"/>
    </row>
    <row r="798" spans="9:13" s="127" customFormat="1">
      <c r="I798" s="136"/>
      <c r="J798" s="136"/>
      <c r="K798" s="136"/>
      <c r="L798" s="136"/>
      <c r="M798" s="177"/>
    </row>
    <row r="799" spans="9:13" s="127" customFormat="1">
      <c r="I799" s="136"/>
      <c r="J799" s="136"/>
      <c r="K799" s="136"/>
      <c r="L799" s="136"/>
      <c r="M799" s="177"/>
    </row>
    <row r="800" spans="9:13" s="127" customFormat="1">
      <c r="I800" s="136"/>
      <c r="J800" s="136"/>
      <c r="K800" s="136"/>
      <c r="L800" s="136"/>
      <c r="M800" s="177"/>
    </row>
    <row r="801" spans="9:13" s="127" customFormat="1">
      <c r="I801" s="136"/>
      <c r="J801" s="136"/>
      <c r="K801" s="136"/>
      <c r="L801" s="136"/>
      <c r="M801" s="177"/>
    </row>
    <row r="802" spans="9:13" s="127" customFormat="1">
      <c r="I802" s="136"/>
      <c r="J802" s="136"/>
      <c r="K802" s="136"/>
      <c r="L802" s="136"/>
      <c r="M802" s="177"/>
    </row>
    <row r="803" spans="9:13" s="127" customFormat="1">
      <c r="I803" s="136"/>
      <c r="J803" s="136"/>
      <c r="K803" s="136"/>
      <c r="L803" s="136"/>
      <c r="M803" s="177"/>
    </row>
    <row r="804" spans="9:13" s="127" customFormat="1">
      <c r="I804" s="136"/>
      <c r="J804" s="136"/>
      <c r="K804" s="136"/>
      <c r="L804" s="136"/>
      <c r="M804" s="177"/>
    </row>
    <row r="805" spans="9:13" s="127" customFormat="1">
      <c r="I805" s="136"/>
      <c r="J805" s="136"/>
      <c r="K805" s="136"/>
      <c r="L805" s="136"/>
      <c r="M805" s="177"/>
    </row>
    <row r="806" spans="9:13" s="127" customFormat="1">
      <c r="I806" s="136"/>
      <c r="J806" s="136"/>
      <c r="K806" s="136"/>
      <c r="L806" s="136"/>
      <c r="M806" s="177"/>
    </row>
    <row r="807" spans="9:13" s="127" customFormat="1">
      <c r="I807" s="136"/>
      <c r="J807" s="136"/>
      <c r="K807" s="136"/>
      <c r="L807" s="136"/>
      <c r="M807" s="177"/>
    </row>
    <row r="808" spans="9:13" s="127" customFormat="1">
      <c r="I808" s="136"/>
      <c r="J808" s="136"/>
      <c r="K808" s="136"/>
      <c r="L808" s="136"/>
      <c r="M808" s="177"/>
    </row>
    <row r="809" spans="9:13" s="127" customFormat="1">
      <c r="I809" s="136"/>
      <c r="J809" s="136"/>
      <c r="K809" s="136"/>
      <c r="L809" s="136"/>
      <c r="M809" s="177"/>
    </row>
    <row r="810" spans="9:13" s="127" customFormat="1">
      <c r="I810" s="136"/>
      <c r="J810" s="136"/>
      <c r="K810" s="136"/>
      <c r="L810" s="136"/>
      <c r="M810" s="177"/>
    </row>
    <row r="811" spans="9:13" s="127" customFormat="1">
      <c r="I811" s="136"/>
      <c r="J811" s="136"/>
      <c r="K811" s="136"/>
      <c r="L811" s="136"/>
      <c r="M811" s="177"/>
    </row>
    <row r="812" spans="9:13" s="127" customFormat="1">
      <c r="I812" s="136"/>
      <c r="J812" s="136"/>
      <c r="K812" s="136"/>
      <c r="L812" s="136"/>
      <c r="M812" s="177"/>
    </row>
    <row r="813" spans="9:13" s="127" customFormat="1">
      <c r="I813" s="136"/>
      <c r="J813" s="136"/>
      <c r="K813" s="136"/>
      <c r="L813" s="136"/>
      <c r="M813" s="177"/>
    </row>
    <row r="814" spans="9:13" s="127" customFormat="1">
      <c r="I814" s="136"/>
      <c r="J814" s="136"/>
      <c r="K814" s="136"/>
      <c r="L814" s="136"/>
      <c r="M814" s="177"/>
    </row>
    <row r="815" spans="9:13" s="127" customFormat="1">
      <c r="I815" s="136"/>
      <c r="J815" s="136"/>
      <c r="K815" s="136"/>
      <c r="L815" s="136"/>
      <c r="M815" s="177"/>
    </row>
    <row r="816" spans="9:13" s="127" customFormat="1">
      <c r="I816" s="136"/>
      <c r="J816" s="136"/>
      <c r="K816" s="136"/>
      <c r="L816" s="136"/>
      <c r="M816" s="177"/>
    </row>
    <row r="817" spans="9:13" s="127" customFormat="1">
      <c r="I817" s="136"/>
      <c r="J817" s="136"/>
      <c r="K817" s="136"/>
      <c r="L817" s="136"/>
      <c r="M817" s="177"/>
    </row>
    <row r="818" spans="9:13" s="127" customFormat="1">
      <c r="I818" s="136"/>
      <c r="J818" s="136"/>
      <c r="K818" s="136"/>
      <c r="L818" s="136"/>
      <c r="M818" s="177"/>
    </row>
    <row r="819" spans="9:13" s="127" customFormat="1">
      <c r="I819" s="136"/>
      <c r="J819" s="136"/>
      <c r="K819" s="136"/>
      <c r="L819" s="136"/>
      <c r="M819" s="177"/>
    </row>
    <row r="820" spans="9:13" s="127" customFormat="1">
      <c r="I820" s="136"/>
      <c r="J820" s="136"/>
      <c r="K820" s="136"/>
      <c r="L820" s="136"/>
      <c r="M820" s="177"/>
    </row>
    <row r="821" spans="9:13" s="127" customFormat="1">
      <c r="I821" s="136"/>
      <c r="J821" s="136"/>
      <c r="K821" s="136"/>
      <c r="L821" s="136"/>
      <c r="M821" s="177"/>
    </row>
    <row r="822" spans="9:13" s="127" customFormat="1">
      <c r="I822" s="136"/>
      <c r="J822" s="136"/>
      <c r="K822" s="136"/>
      <c r="L822" s="136"/>
      <c r="M822" s="177"/>
    </row>
    <row r="823" spans="9:13" s="127" customFormat="1">
      <c r="I823" s="136"/>
      <c r="J823" s="136"/>
      <c r="K823" s="136"/>
      <c r="L823" s="136"/>
      <c r="M823" s="177"/>
    </row>
    <row r="824" spans="9:13" s="127" customFormat="1">
      <c r="I824" s="136"/>
      <c r="J824" s="136"/>
      <c r="K824" s="136"/>
      <c r="L824" s="136"/>
      <c r="M824" s="177"/>
    </row>
    <row r="825" spans="9:13" s="127" customFormat="1">
      <c r="I825" s="136"/>
      <c r="J825" s="136"/>
      <c r="K825" s="136"/>
      <c r="L825" s="136"/>
      <c r="M825" s="177"/>
    </row>
    <row r="826" spans="9:13" s="127" customFormat="1">
      <c r="I826" s="136"/>
      <c r="J826" s="136"/>
      <c r="K826" s="136"/>
      <c r="L826" s="136"/>
      <c r="M826" s="177"/>
    </row>
    <row r="827" spans="9:13" s="127" customFormat="1">
      <c r="I827" s="136"/>
      <c r="J827" s="136"/>
      <c r="K827" s="136"/>
      <c r="L827" s="136"/>
      <c r="M827" s="177"/>
    </row>
    <row r="828" spans="9:13" s="127" customFormat="1">
      <c r="I828" s="136"/>
      <c r="J828" s="136"/>
      <c r="K828" s="136"/>
      <c r="L828" s="136"/>
      <c r="M828" s="177"/>
    </row>
    <row r="829" spans="9:13" s="127" customFormat="1">
      <c r="I829" s="136"/>
      <c r="J829" s="136"/>
      <c r="K829" s="136"/>
      <c r="L829" s="136"/>
      <c r="M829" s="177"/>
    </row>
    <row r="830" spans="9:13" s="127" customFormat="1">
      <c r="I830" s="136"/>
      <c r="J830" s="136"/>
      <c r="K830" s="136"/>
      <c r="L830" s="136"/>
      <c r="M830" s="177"/>
    </row>
    <row r="831" spans="9:13" s="127" customFormat="1">
      <c r="I831" s="136"/>
      <c r="J831" s="136"/>
      <c r="K831" s="136"/>
      <c r="L831" s="136"/>
      <c r="M831" s="177"/>
    </row>
    <row r="832" spans="9:13" s="127" customFormat="1">
      <c r="I832" s="136"/>
      <c r="J832" s="136"/>
      <c r="K832" s="136"/>
      <c r="L832" s="136"/>
      <c r="M832" s="177"/>
    </row>
    <row r="833" spans="9:13" s="127" customFormat="1">
      <c r="I833" s="136"/>
      <c r="J833" s="136"/>
      <c r="K833" s="136"/>
      <c r="L833" s="136"/>
      <c r="M833" s="177"/>
    </row>
    <row r="834" spans="9:13" s="127" customFormat="1">
      <c r="I834" s="136"/>
      <c r="J834" s="136"/>
      <c r="K834" s="136"/>
      <c r="L834" s="136"/>
      <c r="M834" s="177"/>
    </row>
    <row r="835" spans="9:13" s="127" customFormat="1">
      <c r="I835" s="136"/>
      <c r="J835" s="136"/>
      <c r="K835" s="136"/>
      <c r="L835" s="136"/>
      <c r="M835" s="177"/>
    </row>
    <row r="836" spans="9:13" s="127" customFormat="1">
      <c r="I836" s="136"/>
      <c r="J836" s="136"/>
      <c r="K836" s="136"/>
      <c r="L836" s="136"/>
      <c r="M836" s="177"/>
    </row>
    <row r="837" spans="9:13" s="127" customFormat="1">
      <c r="I837" s="136"/>
      <c r="J837" s="136"/>
      <c r="K837" s="136"/>
      <c r="L837" s="136"/>
      <c r="M837" s="177"/>
    </row>
    <row r="838" spans="9:13" s="127" customFormat="1">
      <c r="I838" s="136"/>
      <c r="J838" s="136"/>
      <c r="K838" s="136"/>
      <c r="L838" s="136"/>
      <c r="M838" s="177"/>
    </row>
    <row r="839" spans="9:13" s="127" customFormat="1">
      <c r="I839" s="136"/>
      <c r="J839" s="136"/>
      <c r="K839" s="136"/>
      <c r="L839" s="136"/>
      <c r="M839" s="177"/>
    </row>
    <row r="840" spans="9:13" s="127" customFormat="1">
      <c r="I840" s="136"/>
      <c r="J840" s="136"/>
      <c r="K840" s="136"/>
      <c r="L840" s="136"/>
      <c r="M840" s="177"/>
    </row>
    <row r="841" spans="9:13" s="127" customFormat="1">
      <c r="I841" s="136"/>
      <c r="J841" s="136"/>
      <c r="K841" s="136"/>
      <c r="L841" s="136"/>
      <c r="M841" s="177"/>
    </row>
    <row r="842" spans="9:13" s="127" customFormat="1">
      <c r="I842" s="136"/>
      <c r="J842" s="136"/>
      <c r="K842" s="136"/>
      <c r="L842" s="136"/>
      <c r="M842" s="177"/>
    </row>
    <row r="843" spans="9:13" s="127" customFormat="1">
      <c r="I843" s="136"/>
      <c r="J843" s="136"/>
      <c r="K843" s="136"/>
      <c r="L843" s="136"/>
      <c r="M843" s="177"/>
    </row>
    <row r="844" spans="9:13" s="127" customFormat="1">
      <c r="I844" s="136"/>
      <c r="J844" s="136"/>
      <c r="K844" s="136"/>
      <c r="L844" s="136"/>
      <c r="M844" s="177"/>
    </row>
    <row r="845" spans="9:13" s="127" customFormat="1">
      <c r="I845" s="136"/>
      <c r="J845" s="136"/>
      <c r="K845" s="136"/>
      <c r="L845" s="136"/>
      <c r="M845" s="177"/>
    </row>
    <row r="846" spans="9:13" s="127" customFormat="1">
      <c r="I846" s="136"/>
      <c r="J846" s="136"/>
      <c r="K846" s="136"/>
      <c r="L846" s="136"/>
      <c r="M846" s="177"/>
    </row>
    <row r="847" spans="9:13" s="127" customFormat="1">
      <c r="I847" s="136"/>
      <c r="J847" s="136"/>
      <c r="K847" s="136"/>
      <c r="L847" s="136"/>
      <c r="M847" s="177"/>
    </row>
    <row r="848" spans="9:13" s="127" customFormat="1">
      <c r="I848" s="136"/>
      <c r="J848" s="136"/>
      <c r="K848" s="136"/>
      <c r="L848" s="136"/>
      <c r="M848" s="177"/>
    </row>
    <row r="849" spans="9:13" s="127" customFormat="1">
      <c r="I849" s="136"/>
      <c r="J849" s="136"/>
      <c r="K849" s="136"/>
      <c r="L849" s="136"/>
      <c r="M849" s="177"/>
    </row>
    <row r="850" spans="9:13" s="127" customFormat="1">
      <c r="I850" s="136"/>
      <c r="J850" s="136"/>
      <c r="K850" s="136"/>
      <c r="L850" s="136"/>
      <c r="M850" s="177"/>
    </row>
    <row r="851" spans="9:13" s="127" customFormat="1">
      <c r="I851" s="136"/>
      <c r="J851" s="136"/>
      <c r="K851" s="136"/>
      <c r="L851" s="136"/>
      <c r="M851" s="177"/>
    </row>
    <row r="852" spans="9:13" s="127" customFormat="1">
      <c r="I852" s="136"/>
      <c r="J852" s="136"/>
      <c r="K852" s="136"/>
      <c r="L852" s="136"/>
      <c r="M852" s="177"/>
    </row>
    <row r="853" spans="9:13" s="127" customFormat="1">
      <c r="I853" s="136"/>
      <c r="J853" s="136"/>
      <c r="K853" s="136"/>
      <c r="L853" s="136"/>
      <c r="M853" s="177"/>
    </row>
    <row r="854" spans="9:13" s="127" customFormat="1">
      <c r="I854" s="136"/>
      <c r="J854" s="136"/>
      <c r="K854" s="136"/>
      <c r="L854" s="136"/>
      <c r="M854" s="177"/>
    </row>
    <row r="855" spans="9:13" s="127" customFormat="1">
      <c r="I855" s="136"/>
      <c r="J855" s="136"/>
      <c r="K855" s="136"/>
      <c r="L855" s="136"/>
      <c r="M855" s="177"/>
    </row>
    <row r="856" spans="9:13" s="127" customFormat="1">
      <c r="I856" s="136"/>
      <c r="J856" s="136"/>
      <c r="K856" s="136"/>
      <c r="L856" s="136"/>
      <c r="M856" s="177"/>
    </row>
    <row r="857" spans="9:13" s="127" customFormat="1">
      <c r="I857" s="136"/>
      <c r="J857" s="136"/>
      <c r="K857" s="136"/>
      <c r="L857" s="136"/>
      <c r="M857" s="177"/>
    </row>
    <row r="858" spans="9:13" s="127" customFormat="1">
      <c r="I858" s="136"/>
      <c r="J858" s="136"/>
      <c r="K858" s="136"/>
      <c r="L858" s="136"/>
      <c r="M858" s="177"/>
    </row>
    <row r="859" spans="9:13" s="127" customFormat="1">
      <c r="I859" s="136"/>
      <c r="J859" s="136"/>
      <c r="K859" s="136"/>
      <c r="L859" s="136"/>
      <c r="M859" s="177"/>
    </row>
    <row r="860" spans="9:13" s="127" customFormat="1">
      <c r="I860" s="136"/>
      <c r="J860" s="136"/>
      <c r="K860" s="136"/>
      <c r="L860" s="136"/>
      <c r="M860" s="177"/>
    </row>
    <row r="861" spans="9:13" s="127" customFormat="1">
      <c r="I861" s="136"/>
      <c r="J861" s="136"/>
      <c r="K861" s="136"/>
      <c r="L861" s="136"/>
      <c r="M861" s="177"/>
    </row>
    <row r="862" spans="9:13" s="127" customFormat="1">
      <c r="I862" s="136"/>
      <c r="J862" s="136"/>
      <c r="K862" s="136"/>
      <c r="L862" s="136"/>
      <c r="M862" s="177"/>
    </row>
    <row r="863" spans="9:13" s="127" customFormat="1">
      <c r="I863" s="136"/>
      <c r="J863" s="136"/>
      <c r="K863" s="136"/>
      <c r="L863" s="136"/>
      <c r="M863" s="177"/>
    </row>
    <row r="864" spans="9:13" s="127" customFormat="1">
      <c r="I864" s="136"/>
      <c r="J864" s="136"/>
      <c r="K864" s="136"/>
      <c r="L864" s="136"/>
      <c r="M864" s="177"/>
    </row>
    <row r="865" spans="9:13" s="127" customFormat="1">
      <c r="I865" s="136"/>
      <c r="J865" s="136"/>
      <c r="K865" s="136"/>
      <c r="L865" s="136"/>
      <c r="M865" s="177"/>
    </row>
    <row r="866" spans="9:13" s="127" customFormat="1">
      <c r="I866" s="136"/>
      <c r="J866" s="136"/>
      <c r="K866" s="136"/>
      <c r="L866" s="136"/>
      <c r="M866" s="177"/>
    </row>
    <row r="867" spans="9:13" s="127" customFormat="1">
      <c r="I867" s="136"/>
      <c r="J867" s="136"/>
      <c r="K867" s="136"/>
      <c r="L867" s="136"/>
      <c r="M867" s="177"/>
    </row>
    <row r="868" spans="9:13" s="127" customFormat="1">
      <c r="I868" s="136"/>
      <c r="J868" s="136"/>
      <c r="K868" s="136"/>
      <c r="L868" s="136"/>
      <c r="M868" s="177"/>
    </row>
    <row r="869" spans="9:13" s="127" customFormat="1">
      <c r="I869" s="136"/>
      <c r="J869" s="136"/>
      <c r="K869" s="136"/>
      <c r="L869" s="136"/>
      <c r="M869" s="177"/>
    </row>
    <row r="870" spans="9:13" s="127" customFormat="1">
      <c r="I870" s="136"/>
      <c r="J870" s="136"/>
      <c r="K870" s="136"/>
      <c r="L870" s="136"/>
      <c r="M870" s="177"/>
    </row>
    <row r="871" spans="9:13" s="127" customFormat="1">
      <c r="I871" s="136"/>
      <c r="J871" s="136"/>
      <c r="K871" s="136"/>
      <c r="L871" s="136"/>
      <c r="M871" s="177"/>
    </row>
    <row r="872" spans="9:13" s="127" customFormat="1">
      <c r="I872" s="136"/>
      <c r="J872" s="136"/>
      <c r="K872" s="136"/>
      <c r="L872" s="136"/>
      <c r="M872" s="177"/>
    </row>
    <row r="873" spans="9:13" s="127" customFormat="1">
      <c r="I873" s="136"/>
      <c r="J873" s="136"/>
      <c r="K873" s="136"/>
      <c r="L873" s="136"/>
      <c r="M873" s="177"/>
    </row>
    <row r="874" spans="9:13" s="127" customFormat="1">
      <c r="I874" s="136"/>
      <c r="J874" s="136"/>
      <c r="K874" s="136"/>
      <c r="L874" s="136"/>
      <c r="M874" s="177"/>
    </row>
    <row r="875" spans="9:13" s="127" customFormat="1">
      <c r="I875" s="136"/>
      <c r="J875" s="136"/>
      <c r="K875" s="136"/>
      <c r="L875" s="136"/>
      <c r="M875" s="177"/>
    </row>
    <row r="876" spans="9:13" s="127" customFormat="1">
      <c r="I876" s="136"/>
      <c r="J876" s="136"/>
      <c r="K876" s="136"/>
      <c r="L876" s="136"/>
      <c r="M876" s="177"/>
    </row>
    <row r="877" spans="9:13" s="127" customFormat="1">
      <c r="I877" s="136"/>
      <c r="J877" s="136"/>
      <c r="K877" s="136"/>
      <c r="L877" s="136"/>
      <c r="M877" s="177"/>
    </row>
    <row r="878" spans="9:13" s="127" customFormat="1">
      <c r="I878" s="136"/>
      <c r="J878" s="136"/>
      <c r="K878" s="136"/>
      <c r="L878" s="136"/>
      <c r="M878" s="177"/>
    </row>
    <row r="879" spans="9:13" s="127" customFormat="1">
      <c r="I879" s="136"/>
      <c r="J879" s="136"/>
      <c r="K879" s="136"/>
      <c r="L879" s="136"/>
      <c r="M879" s="177"/>
    </row>
    <row r="880" spans="9:13" s="127" customFormat="1">
      <c r="I880" s="136"/>
      <c r="J880" s="136"/>
      <c r="K880" s="136"/>
      <c r="L880" s="136"/>
      <c r="M880" s="177"/>
    </row>
    <row r="881" spans="9:13" s="127" customFormat="1">
      <c r="I881" s="136"/>
      <c r="J881" s="136"/>
      <c r="K881" s="136"/>
      <c r="L881" s="136"/>
      <c r="M881" s="177"/>
    </row>
    <row r="882" spans="9:13" s="127" customFormat="1">
      <c r="I882" s="136"/>
      <c r="J882" s="136"/>
      <c r="K882" s="136"/>
      <c r="L882" s="136"/>
      <c r="M882" s="177"/>
    </row>
    <row r="883" spans="9:13" s="127" customFormat="1">
      <c r="I883" s="136"/>
      <c r="J883" s="136"/>
      <c r="K883" s="136"/>
      <c r="L883" s="136"/>
      <c r="M883" s="177"/>
    </row>
    <row r="884" spans="9:13" s="127" customFormat="1">
      <c r="I884" s="136"/>
      <c r="J884" s="136"/>
      <c r="K884" s="136"/>
      <c r="L884" s="136"/>
      <c r="M884" s="177"/>
    </row>
    <row r="885" spans="9:13" s="127" customFormat="1">
      <c r="I885" s="136"/>
      <c r="J885" s="136"/>
      <c r="K885" s="136"/>
      <c r="L885" s="136"/>
      <c r="M885" s="177"/>
    </row>
    <row r="886" spans="9:13" s="127" customFormat="1">
      <c r="I886" s="136"/>
      <c r="J886" s="136"/>
      <c r="K886" s="136"/>
      <c r="L886" s="136"/>
      <c r="M886" s="177"/>
    </row>
    <row r="887" spans="9:13" s="127" customFormat="1">
      <c r="I887" s="136"/>
      <c r="J887" s="136"/>
      <c r="K887" s="136"/>
      <c r="L887" s="136"/>
      <c r="M887" s="177"/>
    </row>
    <row r="888" spans="9:13" s="127" customFormat="1">
      <c r="I888" s="136"/>
      <c r="J888" s="136"/>
      <c r="K888" s="136"/>
      <c r="L888" s="136"/>
      <c r="M888" s="177"/>
    </row>
    <row r="889" spans="9:13" s="127" customFormat="1">
      <c r="I889" s="136"/>
      <c r="J889" s="136"/>
      <c r="K889" s="136"/>
      <c r="L889" s="136"/>
      <c r="M889" s="177"/>
    </row>
    <row r="890" spans="9:13" s="127" customFormat="1">
      <c r="I890" s="136"/>
      <c r="J890" s="136"/>
      <c r="K890" s="136"/>
      <c r="L890" s="136"/>
      <c r="M890" s="177"/>
    </row>
    <row r="891" spans="9:13" s="127" customFormat="1">
      <c r="I891" s="136"/>
      <c r="J891" s="136"/>
      <c r="K891" s="136"/>
      <c r="L891" s="136"/>
      <c r="M891" s="177"/>
    </row>
    <row r="892" spans="9:13" s="127" customFormat="1">
      <c r="I892" s="136"/>
      <c r="J892" s="136"/>
      <c r="K892" s="136"/>
      <c r="L892" s="136"/>
      <c r="M892" s="177"/>
    </row>
    <row r="893" spans="9:13" s="127" customFormat="1">
      <c r="I893" s="136"/>
      <c r="J893" s="136"/>
      <c r="K893" s="136"/>
      <c r="L893" s="136"/>
      <c r="M893" s="177"/>
    </row>
    <row r="894" spans="9:13" s="127" customFormat="1">
      <c r="I894" s="136"/>
      <c r="J894" s="136"/>
      <c r="K894" s="136"/>
      <c r="L894" s="136"/>
      <c r="M894" s="177"/>
    </row>
    <row r="895" spans="9:13" s="127" customFormat="1">
      <c r="I895" s="136"/>
      <c r="J895" s="136"/>
      <c r="K895" s="136"/>
      <c r="L895" s="136"/>
      <c r="M895" s="177"/>
    </row>
    <row r="896" spans="9:13" s="127" customFormat="1">
      <c r="I896" s="136"/>
      <c r="J896" s="136"/>
      <c r="K896" s="136"/>
      <c r="L896" s="136"/>
      <c r="M896" s="177"/>
    </row>
    <row r="897" spans="9:13" s="127" customFormat="1">
      <c r="I897" s="136"/>
      <c r="J897" s="136"/>
      <c r="K897" s="136"/>
      <c r="L897" s="136"/>
      <c r="M897" s="177"/>
    </row>
    <row r="898" spans="9:13" s="127" customFormat="1">
      <c r="I898" s="136"/>
      <c r="J898" s="136"/>
      <c r="K898" s="136"/>
      <c r="L898" s="136"/>
      <c r="M898" s="177"/>
    </row>
    <row r="899" spans="9:13" s="127" customFormat="1">
      <c r="I899" s="136"/>
      <c r="J899" s="136"/>
      <c r="K899" s="136"/>
      <c r="L899" s="136"/>
      <c r="M899" s="177"/>
    </row>
    <row r="900" spans="9:13" s="127" customFormat="1">
      <c r="I900" s="136"/>
      <c r="J900" s="136"/>
      <c r="K900" s="136"/>
      <c r="L900" s="136"/>
      <c r="M900" s="177"/>
    </row>
    <row r="901" spans="9:13" s="127" customFormat="1">
      <c r="I901" s="136"/>
      <c r="J901" s="136"/>
      <c r="K901" s="136"/>
      <c r="L901" s="136"/>
      <c r="M901" s="177"/>
    </row>
    <row r="902" spans="9:13" s="127" customFormat="1">
      <c r="I902" s="136"/>
      <c r="J902" s="136"/>
      <c r="K902" s="136"/>
      <c r="L902" s="136"/>
      <c r="M902" s="177"/>
    </row>
    <row r="903" spans="9:13" s="127" customFormat="1">
      <c r="I903" s="136"/>
      <c r="J903" s="136"/>
      <c r="K903" s="136"/>
      <c r="L903" s="136"/>
      <c r="M903" s="177"/>
    </row>
    <row r="904" spans="9:13" s="127" customFormat="1">
      <c r="I904" s="136"/>
      <c r="J904" s="136"/>
      <c r="K904" s="136"/>
      <c r="L904" s="136"/>
      <c r="M904" s="177"/>
    </row>
    <row r="905" spans="9:13" s="127" customFormat="1">
      <c r="I905" s="136"/>
      <c r="J905" s="136"/>
      <c r="K905" s="136"/>
      <c r="L905" s="136"/>
      <c r="M905" s="177"/>
    </row>
    <row r="906" spans="9:13" s="127" customFormat="1">
      <c r="I906" s="136"/>
      <c r="J906" s="136"/>
      <c r="K906" s="136"/>
      <c r="L906" s="136"/>
      <c r="M906" s="177"/>
    </row>
    <row r="907" spans="9:13" s="127" customFormat="1">
      <c r="I907" s="136"/>
      <c r="J907" s="136"/>
      <c r="K907" s="136"/>
      <c r="L907" s="136"/>
      <c r="M907" s="177"/>
    </row>
    <row r="908" spans="9:13" s="127" customFormat="1">
      <c r="I908" s="136"/>
      <c r="J908" s="136"/>
      <c r="K908" s="136"/>
      <c r="L908" s="136"/>
      <c r="M908" s="177"/>
    </row>
    <row r="909" spans="9:13" s="127" customFormat="1">
      <c r="I909" s="136"/>
      <c r="J909" s="136"/>
      <c r="K909" s="136"/>
      <c r="L909" s="136"/>
      <c r="M909" s="177"/>
    </row>
    <row r="910" spans="9:13" s="127" customFormat="1">
      <c r="I910" s="136"/>
      <c r="J910" s="136"/>
      <c r="K910" s="136"/>
      <c r="L910" s="136"/>
      <c r="M910" s="177"/>
    </row>
    <row r="911" spans="9:13" s="127" customFormat="1">
      <c r="I911" s="136"/>
      <c r="J911" s="136"/>
      <c r="K911" s="136"/>
      <c r="L911" s="136"/>
      <c r="M911" s="177"/>
    </row>
    <row r="912" spans="9:13" s="127" customFormat="1">
      <c r="I912" s="136"/>
      <c r="J912" s="136"/>
      <c r="K912" s="136"/>
      <c r="L912" s="136"/>
      <c r="M912" s="177"/>
    </row>
    <row r="913" spans="9:13" s="127" customFormat="1">
      <c r="I913" s="136"/>
      <c r="J913" s="136"/>
      <c r="K913" s="136"/>
      <c r="L913" s="136"/>
      <c r="M913" s="177"/>
    </row>
    <row r="914" spans="9:13" s="127" customFormat="1">
      <c r="I914" s="136"/>
      <c r="J914" s="136"/>
      <c r="K914" s="136"/>
      <c r="L914" s="136"/>
      <c r="M914" s="177"/>
    </row>
    <row r="915" spans="9:13" s="127" customFormat="1">
      <c r="I915" s="136"/>
      <c r="J915" s="136"/>
      <c r="K915" s="136"/>
      <c r="L915" s="136"/>
      <c r="M915" s="177"/>
    </row>
    <row r="916" spans="9:13" s="127" customFormat="1">
      <c r="I916" s="136"/>
      <c r="J916" s="136"/>
      <c r="K916" s="136"/>
      <c r="L916" s="136"/>
      <c r="M916" s="177"/>
    </row>
    <row r="917" spans="9:13" s="127" customFormat="1">
      <c r="I917" s="136"/>
      <c r="J917" s="136"/>
      <c r="K917" s="136"/>
      <c r="L917" s="136"/>
      <c r="M917" s="177"/>
    </row>
    <row r="918" spans="9:13" s="127" customFormat="1">
      <c r="I918" s="136"/>
      <c r="J918" s="136"/>
      <c r="K918" s="136"/>
      <c r="L918" s="136"/>
      <c r="M918" s="177"/>
    </row>
    <row r="919" spans="9:13" s="127" customFormat="1">
      <c r="I919" s="136"/>
      <c r="J919" s="136"/>
      <c r="K919" s="136"/>
      <c r="L919" s="136"/>
      <c r="M919" s="177"/>
    </row>
    <row r="920" spans="9:13" s="127" customFormat="1">
      <c r="I920" s="136"/>
      <c r="J920" s="136"/>
      <c r="K920" s="136"/>
      <c r="L920" s="136"/>
      <c r="M920" s="177"/>
    </row>
    <row r="921" spans="9:13" s="127" customFormat="1">
      <c r="I921" s="136"/>
      <c r="J921" s="136"/>
      <c r="K921" s="136"/>
      <c r="L921" s="136"/>
      <c r="M921" s="177"/>
    </row>
    <row r="922" spans="9:13" s="127" customFormat="1">
      <c r="I922" s="136"/>
      <c r="J922" s="136"/>
      <c r="K922" s="136"/>
      <c r="L922" s="136"/>
      <c r="M922" s="177"/>
    </row>
    <row r="923" spans="9:13" s="127" customFormat="1">
      <c r="I923" s="136"/>
      <c r="J923" s="136"/>
      <c r="K923" s="136"/>
      <c r="L923" s="136"/>
      <c r="M923" s="177"/>
    </row>
    <row r="924" spans="9:13" s="127" customFormat="1">
      <c r="I924" s="136"/>
      <c r="J924" s="136"/>
      <c r="K924" s="136"/>
      <c r="L924" s="136"/>
      <c r="M924" s="177"/>
    </row>
    <row r="925" spans="9:13" s="127" customFormat="1">
      <c r="I925" s="136"/>
      <c r="J925" s="136"/>
      <c r="K925" s="136"/>
      <c r="L925" s="136"/>
      <c r="M925" s="177"/>
    </row>
    <row r="926" spans="9:13" s="127" customFormat="1">
      <c r="I926" s="136"/>
      <c r="J926" s="136"/>
      <c r="K926" s="136"/>
      <c r="L926" s="136"/>
      <c r="M926" s="177"/>
    </row>
    <row r="927" spans="9:13" s="127" customFormat="1">
      <c r="I927" s="136"/>
      <c r="J927" s="136"/>
      <c r="K927" s="136"/>
      <c r="L927" s="136"/>
      <c r="M927" s="177"/>
    </row>
    <row r="928" spans="9:13" s="127" customFormat="1">
      <c r="I928" s="136"/>
      <c r="J928" s="136"/>
      <c r="K928" s="136"/>
      <c r="L928" s="136"/>
      <c r="M928" s="177"/>
    </row>
    <row r="929" spans="9:13" s="127" customFormat="1">
      <c r="I929" s="136"/>
      <c r="J929" s="136"/>
      <c r="K929" s="136"/>
      <c r="L929" s="136"/>
      <c r="M929" s="177"/>
    </row>
    <row r="930" spans="9:13" s="127" customFormat="1">
      <c r="I930" s="136"/>
      <c r="J930" s="136"/>
      <c r="K930" s="136"/>
      <c r="L930" s="136"/>
      <c r="M930" s="177"/>
    </row>
    <row r="931" spans="9:13" s="127" customFormat="1">
      <c r="I931" s="136"/>
      <c r="J931" s="136"/>
      <c r="K931" s="136"/>
      <c r="L931" s="136"/>
      <c r="M931" s="177"/>
    </row>
    <row r="932" spans="9:13" s="127" customFormat="1">
      <c r="I932" s="136"/>
      <c r="J932" s="136"/>
      <c r="K932" s="136"/>
      <c r="L932" s="136"/>
      <c r="M932" s="177"/>
    </row>
    <row r="933" spans="9:13" s="127" customFormat="1">
      <c r="I933" s="136"/>
      <c r="J933" s="136"/>
      <c r="K933" s="136"/>
      <c r="L933" s="136"/>
      <c r="M933" s="177"/>
    </row>
    <row r="934" spans="9:13" s="127" customFormat="1">
      <c r="I934" s="136"/>
      <c r="J934" s="136"/>
      <c r="K934" s="136"/>
      <c r="L934" s="136"/>
      <c r="M934" s="177"/>
    </row>
    <row r="935" spans="9:13" s="127" customFormat="1">
      <c r="I935" s="136"/>
      <c r="J935" s="136"/>
      <c r="K935" s="136"/>
      <c r="L935" s="136"/>
      <c r="M935" s="177"/>
    </row>
    <row r="936" spans="9:13" s="127" customFormat="1">
      <c r="I936" s="136"/>
      <c r="J936" s="136"/>
      <c r="K936" s="136"/>
      <c r="L936" s="136"/>
      <c r="M936" s="177"/>
    </row>
    <row r="937" spans="9:13" s="127" customFormat="1">
      <c r="I937" s="136"/>
      <c r="J937" s="136"/>
      <c r="K937" s="136"/>
      <c r="L937" s="136"/>
      <c r="M937" s="177"/>
    </row>
    <row r="938" spans="9:13" s="127" customFormat="1">
      <c r="I938" s="136"/>
      <c r="J938" s="136"/>
      <c r="K938" s="136"/>
      <c r="L938" s="136"/>
      <c r="M938" s="177"/>
    </row>
    <row r="939" spans="9:13" s="127" customFormat="1">
      <c r="I939" s="136"/>
      <c r="J939" s="136"/>
      <c r="K939" s="136"/>
      <c r="L939" s="136"/>
      <c r="M939" s="177"/>
    </row>
    <row r="940" spans="9:13" s="127" customFormat="1">
      <c r="I940" s="136"/>
      <c r="J940" s="136"/>
      <c r="K940" s="136"/>
      <c r="L940" s="136"/>
      <c r="M940" s="177"/>
    </row>
    <row r="941" spans="9:13" s="127" customFormat="1">
      <c r="I941" s="136"/>
      <c r="J941" s="136"/>
      <c r="K941" s="136"/>
      <c r="L941" s="136"/>
      <c r="M941" s="177"/>
    </row>
    <row r="942" spans="9:13" s="127" customFormat="1">
      <c r="I942" s="136"/>
      <c r="J942" s="136"/>
      <c r="K942" s="136"/>
      <c r="L942" s="136"/>
      <c r="M942" s="177"/>
    </row>
    <row r="943" spans="9:13" s="127" customFormat="1">
      <c r="I943" s="136"/>
      <c r="J943" s="136"/>
      <c r="K943" s="136"/>
      <c r="L943" s="136"/>
      <c r="M943" s="177"/>
    </row>
    <row r="944" spans="9:13" s="127" customFormat="1">
      <c r="I944" s="136"/>
      <c r="J944" s="136"/>
      <c r="K944" s="136"/>
      <c r="L944" s="136"/>
      <c r="M944" s="177"/>
    </row>
    <row r="945" spans="9:13" s="127" customFormat="1">
      <c r="I945" s="136"/>
      <c r="J945" s="136"/>
      <c r="K945" s="136"/>
      <c r="L945" s="136"/>
      <c r="M945" s="177"/>
    </row>
    <row r="946" spans="9:13" s="127" customFormat="1">
      <c r="I946" s="136"/>
      <c r="J946" s="136"/>
      <c r="K946" s="136"/>
      <c r="L946" s="136"/>
      <c r="M946" s="177"/>
    </row>
    <row r="947" spans="9:13" s="127" customFormat="1">
      <c r="I947" s="136"/>
      <c r="J947" s="136"/>
      <c r="K947" s="136"/>
      <c r="L947" s="136"/>
      <c r="M947" s="177"/>
    </row>
    <row r="948" spans="9:13" s="127" customFormat="1">
      <c r="I948" s="136"/>
      <c r="J948" s="136"/>
      <c r="K948" s="136"/>
      <c r="L948" s="136"/>
      <c r="M948" s="177"/>
    </row>
    <row r="949" spans="9:13" s="127" customFormat="1">
      <c r="I949" s="136"/>
      <c r="J949" s="136"/>
      <c r="K949" s="136"/>
      <c r="L949" s="136"/>
      <c r="M949" s="177"/>
    </row>
    <row r="950" spans="9:13" s="127" customFormat="1">
      <c r="I950" s="136"/>
      <c r="J950" s="136"/>
      <c r="K950" s="136"/>
      <c r="L950" s="136"/>
      <c r="M950" s="177"/>
    </row>
    <row r="951" spans="9:13" s="127" customFormat="1">
      <c r="I951" s="136"/>
      <c r="J951" s="136"/>
      <c r="K951" s="136"/>
      <c r="L951" s="136"/>
      <c r="M951" s="177"/>
    </row>
    <row r="952" spans="9:13" s="127" customFormat="1">
      <c r="I952" s="136"/>
      <c r="J952" s="136"/>
      <c r="K952" s="136"/>
      <c r="L952" s="136"/>
      <c r="M952" s="177"/>
    </row>
    <row r="953" spans="9:13" s="127" customFormat="1">
      <c r="I953" s="136"/>
      <c r="J953" s="136"/>
      <c r="K953" s="136"/>
      <c r="L953" s="136"/>
      <c r="M953" s="177"/>
    </row>
    <row r="954" spans="9:13" s="127" customFormat="1">
      <c r="I954" s="136"/>
      <c r="J954" s="136"/>
      <c r="K954" s="136"/>
      <c r="L954" s="136"/>
      <c r="M954" s="177"/>
    </row>
    <row r="955" spans="9:13" s="127" customFormat="1">
      <c r="I955" s="136"/>
      <c r="J955" s="136"/>
      <c r="K955" s="136"/>
      <c r="L955" s="136"/>
      <c r="M955" s="177"/>
    </row>
    <row r="956" spans="9:13" s="127" customFormat="1">
      <c r="I956" s="136"/>
      <c r="J956" s="136"/>
      <c r="K956" s="136"/>
      <c r="L956" s="136"/>
      <c r="M956" s="177"/>
    </row>
    <row r="957" spans="9:13" s="127" customFormat="1">
      <c r="I957" s="136"/>
      <c r="J957" s="136"/>
      <c r="K957" s="136"/>
      <c r="L957" s="136"/>
      <c r="M957" s="177"/>
    </row>
    <row r="958" spans="9:13" s="127" customFormat="1">
      <c r="I958" s="136"/>
      <c r="J958" s="136"/>
      <c r="K958" s="136"/>
      <c r="L958" s="136"/>
      <c r="M958" s="177"/>
    </row>
    <row r="959" spans="9:13" s="127" customFormat="1">
      <c r="I959" s="136"/>
      <c r="J959" s="136"/>
      <c r="K959" s="136"/>
      <c r="L959" s="136"/>
      <c r="M959" s="177"/>
    </row>
    <row r="960" spans="9:13" s="127" customFormat="1">
      <c r="I960" s="136"/>
      <c r="J960" s="136"/>
      <c r="K960" s="136"/>
      <c r="L960" s="136"/>
      <c r="M960" s="177"/>
    </row>
    <row r="961" spans="9:13" s="127" customFormat="1">
      <c r="I961" s="136"/>
      <c r="J961" s="136"/>
      <c r="K961" s="136"/>
      <c r="L961" s="136"/>
      <c r="M961" s="177"/>
    </row>
    <row r="962" spans="9:13" s="127" customFormat="1">
      <c r="I962" s="136"/>
      <c r="J962" s="136"/>
      <c r="K962" s="136"/>
      <c r="L962" s="136"/>
      <c r="M962" s="177"/>
    </row>
    <row r="963" spans="9:13" s="127" customFormat="1">
      <c r="I963" s="136"/>
      <c r="J963" s="136"/>
      <c r="K963" s="136"/>
      <c r="L963" s="136"/>
      <c r="M963" s="177"/>
    </row>
    <row r="964" spans="9:13" s="127" customFormat="1">
      <c r="I964" s="136"/>
      <c r="J964" s="136"/>
      <c r="K964" s="136"/>
      <c r="L964" s="136"/>
      <c r="M964" s="177"/>
    </row>
    <row r="965" spans="9:13" s="127" customFormat="1">
      <c r="I965" s="136"/>
      <c r="J965" s="136"/>
      <c r="K965" s="136"/>
      <c r="L965" s="136"/>
      <c r="M965" s="177"/>
    </row>
    <row r="966" spans="9:13" s="127" customFormat="1">
      <c r="I966" s="136"/>
      <c r="J966" s="136"/>
      <c r="K966" s="136"/>
      <c r="L966" s="136"/>
      <c r="M966" s="177"/>
    </row>
    <row r="967" spans="9:13" s="127" customFormat="1">
      <c r="I967" s="136"/>
      <c r="J967" s="136"/>
      <c r="K967" s="136"/>
      <c r="L967" s="136"/>
      <c r="M967" s="177"/>
    </row>
    <row r="968" spans="9:13" s="127" customFormat="1">
      <c r="I968" s="136"/>
      <c r="J968" s="136"/>
      <c r="K968" s="136"/>
      <c r="L968" s="136"/>
      <c r="M968" s="177"/>
    </row>
    <row r="969" spans="9:13" s="127" customFormat="1">
      <c r="I969" s="136"/>
      <c r="J969" s="136"/>
      <c r="K969" s="136"/>
      <c r="L969" s="136"/>
      <c r="M969" s="177"/>
    </row>
    <row r="970" spans="9:13" s="127" customFormat="1">
      <c r="I970" s="136"/>
      <c r="J970" s="136"/>
      <c r="K970" s="136"/>
      <c r="L970" s="136"/>
      <c r="M970" s="177"/>
    </row>
    <row r="971" spans="9:13" s="127" customFormat="1">
      <c r="I971" s="136"/>
      <c r="J971" s="136"/>
      <c r="K971" s="136"/>
      <c r="L971" s="136"/>
      <c r="M971" s="177"/>
    </row>
    <row r="972" spans="9:13" s="127" customFormat="1">
      <c r="I972" s="136"/>
      <c r="J972" s="136"/>
      <c r="K972" s="136"/>
      <c r="L972" s="136"/>
      <c r="M972" s="177"/>
    </row>
    <row r="973" spans="9:13" s="127" customFormat="1">
      <c r="I973" s="136"/>
      <c r="J973" s="136"/>
      <c r="K973" s="136"/>
      <c r="L973" s="136"/>
      <c r="M973" s="177"/>
    </row>
    <row r="974" spans="9:13" s="127" customFormat="1">
      <c r="I974" s="136"/>
      <c r="J974" s="136"/>
      <c r="K974" s="136"/>
      <c r="L974" s="136"/>
      <c r="M974" s="177"/>
    </row>
    <row r="975" spans="9:13" s="127" customFormat="1">
      <c r="I975" s="136"/>
      <c r="J975" s="136"/>
      <c r="K975" s="136"/>
      <c r="L975" s="136"/>
      <c r="M975" s="177"/>
    </row>
    <row r="976" spans="9:13" s="127" customFormat="1">
      <c r="I976" s="136"/>
      <c r="J976" s="136"/>
      <c r="K976" s="136"/>
      <c r="L976" s="136"/>
      <c r="M976" s="177"/>
    </row>
    <row r="977" spans="9:13" s="127" customFormat="1">
      <c r="I977" s="136"/>
      <c r="J977" s="136"/>
      <c r="K977" s="136"/>
      <c r="L977" s="136"/>
      <c r="M977" s="177"/>
    </row>
    <row r="978" spans="9:13" s="127" customFormat="1">
      <c r="I978" s="136"/>
      <c r="J978" s="136"/>
      <c r="K978" s="136"/>
      <c r="L978" s="136"/>
      <c r="M978" s="177"/>
    </row>
    <row r="979" spans="9:13" s="127" customFormat="1">
      <c r="I979" s="136"/>
      <c r="J979" s="136"/>
      <c r="K979" s="136"/>
      <c r="L979" s="136"/>
      <c r="M979" s="177"/>
    </row>
    <row r="980" spans="9:13" s="127" customFormat="1">
      <c r="I980" s="136"/>
      <c r="J980" s="136"/>
      <c r="K980" s="136"/>
      <c r="L980" s="136"/>
      <c r="M980" s="177"/>
    </row>
    <row r="981" spans="9:13" s="127" customFormat="1">
      <c r="I981" s="136"/>
      <c r="J981" s="136"/>
      <c r="K981" s="136"/>
      <c r="L981" s="136"/>
      <c r="M981" s="177"/>
    </row>
    <row r="982" spans="9:13" s="127" customFormat="1">
      <c r="I982" s="136"/>
      <c r="J982" s="136"/>
      <c r="K982" s="136"/>
      <c r="L982" s="136"/>
      <c r="M982" s="177"/>
    </row>
    <row r="983" spans="9:13" s="127" customFormat="1">
      <c r="I983" s="136"/>
      <c r="J983" s="136"/>
      <c r="K983" s="136"/>
      <c r="L983" s="136"/>
      <c r="M983" s="177"/>
    </row>
    <row r="984" spans="9:13" s="127" customFormat="1">
      <c r="I984" s="136"/>
      <c r="J984" s="136"/>
      <c r="K984" s="136"/>
      <c r="L984" s="136"/>
      <c r="M984" s="177"/>
    </row>
    <row r="985" spans="9:13" s="127" customFormat="1">
      <c r="I985" s="136"/>
      <c r="J985" s="136"/>
      <c r="K985" s="136"/>
      <c r="L985" s="136"/>
      <c r="M985" s="177"/>
    </row>
    <row r="986" spans="9:13" s="127" customFormat="1">
      <c r="I986" s="136"/>
      <c r="J986" s="136"/>
      <c r="K986" s="136"/>
      <c r="L986" s="136"/>
      <c r="M986" s="177"/>
    </row>
    <row r="987" spans="9:13" s="127" customFormat="1">
      <c r="I987" s="136"/>
      <c r="J987" s="136"/>
      <c r="K987" s="136"/>
      <c r="L987" s="136"/>
      <c r="M987" s="177"/>
    </row>
    <row r="988" spans="9:13" s="127" customFormat="1">
      <c r="I988" s="136"/>
      <c r="J988" s="136"/>
      <c r="K988" s="136"/>
      <c r="L988" s="136"/>
      <c r="M988" s="177"/>
    </row>
    <row r="989" spans="9:13" s="127" customFormat="1">
      <c r="I989" s="136"/>
      <c r="J989" s="136"/>
      <c r="K989" s="136"/>
      <c r="L989" s="136"/>
      <c r="M989" s="177"/>
    </row>
    <row r="990" spans="9:13" s="127" customFormat="1">
      <c r="I990" s="136"/>
      <c r="J990" s="136"/>
      <c r="K990" s="136"/>
      <c r="L990" s="136"/>
      <c r="M990" s="177"/>
    </row>
    <row r="991" spans="9:13" s="127" customFormat="1">
      <c r="I991" s="136"/>
      <c r="J991" s="136"/>
      <c r="K991" s="136"/>
      <c r="L991" s="136"/>
      <c r="M991" s="177"/>
    </row>
    <row r="992" spans="9:13" s="127" customFormat="1">
      <c r="I992" s="136"/>
      <c r="J992" s="136"/>
      <c r="K992" s="136"/>
      <c r="L992" s="136"/>
      <c r="M992" s="177"/>
    </row>
    <row r="993" spans="9:13" s="127" customFormat="1">
      <c r="I993" s="136"/>
      <c r="J993" s="136"/>
      <c r="K993" s="136"/>
      <c r="L993" s="136"/>
      <c r="M993" s="177"/>
    </row>
    <row r="994" spans="9:13" s="127" customFormat="1">
      <c r="I994" s="136"/>
      <c r="J994" s="136"/>
      <c r="K994" s="136"/>
      <c r="L994" s="136"/>
      <c r="M994" s="177"/>
    </row>
    <row r="995" spans="9:13" s="127" customFormat="1">
      <c r="I995" s="136"/>
      <c r="J995" s="136"/>
      <c r="K995" s="136"/>
      <c r="L995" s="136"/>
      <c r="M995" s="177"/>
    </row>
    <row r="996" spans="9:13" s="127" customFormat="1">
      <c r="I996" s="136"/>
      <c r="J996" s="136"/>
      <c r="K996" s="136"/>
      <c r="L996" s="136"/>
      <c r="M996" s="177"/>
    </row>
    <row r="997" spans="9:13" s="127" customFormat="1">
      <c r="I997" s="136"/>
      <c r="J997" s="136"/>
      <c r="K997" s="136"/>
      <c r="L997" s="136"/>
      <c r="M997" s="177"/>
    </row>
    <row r="998" spans="9:13" s="127" customFormat="1">
      <c r="I998" s="136"/>
      <c r="J998" s="136"/>
      <c r="K998" s="136"/>
      <c r="L998" s="136"/>
      <c r="M998" s="177"/>
    </row>
    <row r="999" spans="9:13" s="127" customFormat="1">
      <c r="I999" s="136"/>
      <c r="J999" s="136"/>
      <c r="K999" s="136"/>
      <c r="L999" s="136"/>
      <c r="M999" s="177"/>
    </row>
    <row r="1000" spans="9:13" s="127" customFormat="1">
      <c r="I1000" s="136"/>
      <c r="J1000" s="136"/>
      <c r="K1000" s="136"/>
      <c r="L1000" s="136"/>
      <c r="M1000" s="177"/>
    </row>
    <row r="1001" spans="9:13" s="127" customFormat="1">
      <c r="I1001" s="136"/>
      <c r="J1001" s="136"/>
      <c r="K1001" s="136"/>
      <c r="L1001" s="136"/>
      <c r="M1001" s="177"/>
    </row>
    <row r="1002" spans="9:13" s="127" customFormat="1">
      <c r="I1002" s="136"/>
      <c r="J1002" s="136"/>
      <c r="K1002" s="136"/>
      <c r="L1002" s="136"/>
      <c r="M1002" s="177"/>
    </row>
    <row r="1003" spans="9:13" s="127" customFormat="1">
      <c r="I1003" s="136"/>
      <c r="J1003" s="136"/>
      <c r="K1003" s="136"/>
      <c r="L1003" s="136"/>
      <c r="M1003" s="177"/>
    </row>
    <row r="1004" spans="9:13" s="127" customFormat="1">
      <c r="I1004" s="136"/>
      <c r="J1004" s="136"/>
      <c r="K1004" s="136"/>
      <c r="L1004" s="136"/>
      <c r="M1004" s="177"/>
    </row>
    <row r="1005" spans="9:13" s="127" customFormat="1">
      <c r="I1005" s="136"/>
      <c r="J1005" s="136"/>
      <c r="K1005" s="136"/>
      <c r="L1005" s="136"/>
      <c r="M1005" s="177"/>
    </row>
    <row r="1006" spans="9:13" s="127" customFormat="1">
      <c r="I1006" s="136"/>
      <c r="J1006" s="136"/>
      <c r="K1006" s="136"/>
      <c r="L1006" s="136"/>
      <c r="M1006" s="177"/>
    </row>
    <row r="1007" spans="9:13" s="127" customFormat="1">
      <c r="I1007" s="136"/>
      <c r="J1007" s="136"/>
      <c r="K1007" s="136"/>
      <c r="L1007" s="136"/>
      <c r="M1007" s="177"/>
    </row>
    <row r="1008" spans="9:13" s="127" customFormat="1">
      <c r="I1008" s="136"/>
      <c r="J1008" s="136"/>
      <c r="K1008" s="136"/>
      <c r="L1008" s="136"/>
      <c r="M1008" s="177"/>
    </row>
    <row r="1009" spans="9:13" s="127" customFormat="1">
      <c r="I1009" s="136"/>
      <c r="J1009" s="136"/>
      <c r="K1009" s="136"/>
      <c r="L1009" s="136"/>
      <c r="M1009" s="177"/>
    </row>
    <row r="1010" spans="9:13" s="127" customFormat="1">
      <c r="I1010" s="136"/>
      <c r="J1010" s="136"/>
      <c r="K1010" s="136"/>
      <c r="L1010" s="136"/>
      <c r="M1010" s="177"/>
    </row>
    <row r="1011" spans="9:13" s="127" customFormat="1">
      <c r="I1011" s="136"/>
      <c r="J1011" s="136"/>
      <c r="K1011" s="136"/>
      <c r="L1011" s="136"/>
      <c r="M1011" s="177"/>
    </row>
    <row r="1012" spans="9:13" s="127" customFormat="1">
      <c r="I1012" s="136"/>
      <c r="J1012" s="136"/>
      <c r="K1012" s="136"/>
      <c r="L1012" s="136"/>
      <c r="M1012" s="177"/>
    </row>
    <row r="1013" spans="9:13" s="127" customFormat="1">
      <c r="I1013" s="136"/>
      <c r="J1013" s="136"/>
      <c r="K1013" s="136"/>
      <c r="L1013" s="136"/>
      <c r="M1013" s="177"/>
    </row>
    <row r="1014" spans="9:13" s="127" customFormat="1">
      <c r="I1014" s="136"/>
      <c r="J1014" s="136"/>
      <c r="K1014" s="136"/>
      <c r="L1014" s="136"/>
      <c r="M1014" s="177"/>
    </row>
    <row r="1015" spans="9:13" s="127" customFormat="1">
      <c r="I1015" s="136"/>
      <c r="J1015" s="136"/>
      <c r="K1015" s="136"/>
      <c r="L1015" s="136"/>
      <c r="M1015" s="177"/>
    </row>
    <row r="1016" spans="9:13" s="127" customFormat="1">
      <c r="I1016" s="136"/>
      <c r="J1016" s="136"/>
      <c r="K1016" s="136"/>
      <c r="L1016" s="136"/>
      <c r="M1016" s="177"/>
    </row>
    <row r="1017" spans="9:13" s="127" customFormat="1">
      <c r="I1017" s="136"/>
      <c r="J1017" s="136"/>
      <c r="K1017" s="136"/>
      <c r="L1017" s="136"/>
      <c r="M1017" s="177"/>
    </row>
    <row r="1018" spans="9:13" s="127" customFormat="1">
      <c r="I1018" s="136"/>
      <c r="J1018" s="136"/>
      <c r="K1018" s="136"/>
      <c r="L1018" s="136"/>
      <c r="M1018" s="177"/>
    </row>
    <row r="1019" spans="9:13" s="127" customFormat="1">
      <c r="I1019" s="136"/>
      <c r="J1019" s="136"/>
      <c r="K1019" s="136"/>
      <c r="L1019" s="136"/>
      <c r="M1019" s="177"/>
    </row>
    <row r="1020" spans="9:13" s="127" customFormat="1">
      <c r="I1020" s="136"/>
      <c r="J1020" s="136"/>
      <c r="K1020" s="136"/>
      <c r="L1020" s="136"/>
      <c r="M1020" s="177"/>
    </row>
    <row r="1021" spans="9:13" s="127" customFormat="1">
      <c r="I1021" s="136"/>
      <c r="J1021" s="136"/>
      <c r="K1021" s="136"/>
      <c r="L1021" s="136"/>
      <c r="M1021" s="177"/>
    </row>
    <row r="1022" spans="9:13" s="127" customFormat="1">
      <c r="I1022" s="136"/>
      <c r="J1022" s="136"/>
      <c r="K1022" s="136"/>
      <c r="L1022" s="136"/>
      <c r="M1022" s="177"/>
    </row>
    <row r="1023" spans="9:13" s="127" customFormat="1">
      <c r="I1023" s="136"/>
      <c r="J1023" s="136"/>
      <c r="K1023" s="136"/>
      <c r="L1023" s="136"/>
      <c r="M1023" s="177"/>
    </row>
    <row r="1024" spans="9:13" s="127" customFormat="1">
      <c r="I1024" s="136"/>
      <c r="J1024" s="136"/>
      <c r="K1024" s="136"/>
      <c r="L1024" s="136"/>
      <c r="M1024" s="177"/>
    </row>
    <row r="1025" spans="9:13" s="127" customFormat="1">
      <c r="I1025" s="136"/>
      <c r="J1025" s="136"/>
      <c r="K1025" s="136"/>
      <c r="L1025" s="136"/>
      <c r="M1025" s="177"/>
    </row>
    <row r="1026" spans="9:13" s="127" customFormat="1">
      <c r="I1026" s="136"/>
      <c r="J1026" s="136"/>
      <c r="K1026" s="136"/>
      <c r="L1026" s="136"/>
      <c r="M1026" s="177"/>
    </row>
    <row r="1027" spans="9:13" s="127" customFormat="1">
      <c r="I1027" s="136"/>
      <c r="J1027" s="136"/>
      <c r="K1027" s="136"/>
      <c r="L1027" s="136"/>
      <c r="M1027" s="177"/>
    </row>
    <row r="1028" spans="9:13" s="127" customFormat="1">
      <c r="I1028" s="136"/>
      <c r="J1028" s="136"/>
      <c r="K1028" s="136"/>
      <c r="L1028" s="136"/>
      <c r="M1028" s="177"/>
    </row>
    <row r="1029" spans="9:13" s="127" customFormat="1">
      <c r="I1029" s="136"/>
      <c r="J1029" s="136"/>
      <c r="K1029" s="136"/>
      <c r="L1029" s="136"/>
      <c r="M1029" s="177"/>
    </row>
    <row r="1030" spans="9:13" s="127" customFormat="1">
      <c r="I1030" s="136"/>
      <c r="J1030" s="136"/>
      <c r="K1030" s="136"/>
      <c r="L1030" s="136"/>
      <c r="M1030" s="177"/>
    </row>
    <row r="1031" spans="9:13" s="127" customFormat="1">
      <c r="I1031" s="136"/>
      <c r="J1031" s="136"/>
      <c r="K1031" s="136"/>
      <c r="L1031" s="136"/>
      <c r="M1031" s="177"/>
    </row>
    <row r="1032" spans="9:13" s="127" customFormat="1">
      <c r="I1032" s="136"/>
      <c r="J1032" s="136"/>
      <c r="K1032" s="136"/>
      <c r="L1032" s="136"/>
      <c r="M1032" s="177"/>
    </row>
    <row r="1033" spans="9:13" s="127" customFormat="1">
      <c r="I1033" s="136"/>
      <c r="J1033" s="136"/>
      <c r="K1033" s="136"/>
      <c r="L1033" s="136"/>
      <c r="M1033" s="177"/>
    </row>
    <row r="1034" spans="9:13" s="127" customFormat="1">
      <c r="I1034" s="136"/>
      <c r="J1034" s="136"/>
      <c r="K1034" s="136"/>
      <c r="L1034" s="136"/>
      <c r="M1034" s="177"/>
    </row>
    <row r="1035" spans="9:13" s="127" customFormat="1">
      <c r="I1035" s="136"/>
      <c r="J1035" s="136"/>
      <c r="K1035" s="136"/>
      <c r="L1035" s="136"/>
      <c r="M1035" s="177"/>
    </row>
    <row r="1036" spans="9:13" s="127" customFormat="1">
      <c r="I1036" s="136"/>
      <c r="J1036" s="136"/>
      <c r="K1036" s="136"/>
      <c r="L1036" s="136"/>
      <c r="M1036" s="177"/>
    </row>
    <row r="1037" spans="9:13" s="127" customFormat="1">
      <c r="I1037" s="136"/>
      <c r="J1037" s="136"/>
      <c r="K1037" s="136"/>
      <c r="L1037" s="136"/>
      <c r="M1037" s="177"/>
    </row>
    <row r="1038" spans="9:13" s="127" customFormat="1">
      <c r="I1038" s="136"/>
      <c r="J1038" s="136"/>
      <c r="K1038" s="136"/>
      <c r="L1038" s="136"/>
      <c r="M1038" s="177"/>
    </row>
    <row r="1039" spans="9:13" s="127" customFormat="1">
      <c r="I1039" s="136"/>
      <c r="J1039" s="136"/>
      <c r="K1039" s="136"/>
      <c r="L1039" s="136"/>
      <c r="M1039" s="177"/>
    </row>
    <row r="1040" spans="9:13" s="127" customFormat="1">
      <c r="I1040" s="136"/>
      <c r="J1040" s="136"/>
      <c r="K1040" s="136"/>
      <c r="L1040" s="136"/>
      <c r="M1040" s="177"/>
    </row>
    <row r="1041" spans="9:13" s="127" customFormat="1">
      <c r="I1041" s="136"/>
      <c r="J1041" s="136"/>
      <c r="K1041" s="136"/>
      <c r="L1041" s="136"/>
      <c r="M1041" s="177"/>
    </row>
    <row r="1042" spans="9:13" s="127" customFormat="1">
      <c r="I1042" s="136"/>
      <c r="J1042" s="136"/>
      <c r="K1042" s="136"/>
      <c r="L1042" s="136"/>
      <c r="M1042" s="177"/>
    </row>
    <row r="1043" spans="9:13" s="127" customFormat="1">
      <c r="I1043" s="136"/>
      <c r="J1043" s="136"/>
      <c r="K1043" s="136"/>
      <c r="L1043" s="136"/>
      <c r="M1043" s="177"/>
    </row>
    <row r="1044" spans="9:13" s="127" customFormat="1">
      <c r="I1044" s="136"/>
      <c r="J1044" s="136"/>
      <c r="K1044" s="136"/>
      <c r="L1044" s="136"/>
      <c r="M1044" s="177"/>
    </row>
    <row r="1045" spans="9:13" s="127" customFormat="1">
      <c r="I1045" s="136"/>
      <c r="J1045" s="136"/>
      <c r="K1045" s="136"/>
      <c r="L1045" s="136"/>
      <c r="M1045" s="177"/>
    </row>
    <row r="1046" spans="9:13" s="127" customFormat="1">
      <c r="I1046" s="136"/>
      <c r="J1046" s="136"/>
      <c r="K1046" s="136"/>
      <c r="L1046" s="136"/>
      <c r="M1046" s="177"/>
    </row>
    <row r="1047" spans="9:13" s="127" customFormat="1">
      <c r="I1047" s="136"/>
      <c r="J1047" s="136"/>
      <c r="K1047" s="136"/>
      <c r="L1047" s="136"/>
      <c r="M1047" s="177"/>
    </row>
    <row r="1048" spans="9:13" s="127" customFormat="1">
      <c r="I1048" s="136"/>
      <c r="J1048" s="136"/>
      <c r="K1048" s="136"/>
      <c r="L1048" s="136"/>
      <c r="M1048" s="177"/>
    </row>
    <row r="1049" spans="9:13" s="127" customFormat="1">
      <c r="I1049" s="136"/>
      <c r="J1049" s="136"/>
      <c r="K1049" s="136"/>
      <c r="L1049" s="136"/>
      <c r="M1049" s="177"/>
    </row>
    <row r="1050" spans="9:13" s="127" customFormat="1">
      <c r="I1050" s="136"/>
      <c r="J1050" s="136"/>
      <c r="K1050" s="136"/>
      <c r="L1050" s="136"/>
      <c r="M1050" s="177"/>
    </row>
    <row r="1051" spans="9:13" s="127" customFormat="1">
      <c r="I1051" s="136"/>
      <c r="J1051" s="136"/>
      <c r="K1051" s="136"/>
      <c r="L1051" s="136"/>
      <c r="M1051" s="177"/>
    </row>
    <row r="1052" spans="9:13" s="127" customFormat="1">
      <c r="I1052" s="136"/>
      <c r="J1052" s="136"/>
      <c r="K1052" s="136"/>
      <c r="L1052" s="136"/>
      <c r="M1052" s="177"/>
    </row>
    <row r="1053" spans="9:13" s="127" customFormat="1">
      <c r="I1053" s="136"/>
      <c r="J1053" s="136"/>
      <c r="K1053" s="136"/>
      <c r="L1053" s="136"/>
      <c r="M1053" s="177"/>
    </row>
    <row r="1054" spans="9:13" s="127" customFormat="1">
      <c r="I1054" s="136"/>
      <c r="J1054" s="136"/>
      <c r="K1054" s="136"/>
      <c r="L1054" s="136"/>
      <c r="M1054" s="177"/>
    </row>
    <row r="1055" spans="9:13" s="127" customFormat="1">
      <c r="I1055" s="136"/>
      <c r="J1055" s="136"/>
      <c r="K1055" s="136"/>
      <c r="L1055" s="136"/>
      <c r="M1055" s="177"/>
    </row>
    <row r="1056" spans="9:13" s="127" customFormat="1">
      <c r="I1056" s="136"/>
      <c r="J1056" s="136"/>
      <c r="K1056" s="136"/>
      <c r="L1056" s="136"/>
      <c r="M1056" s="177"/>
    </row>
    <row r="1057" spans="9:13" s="127" customFormat="1">
      <c r="I1057" s="136"/>
      <c r="J1057" s="136"/>
      <c r="K1057" s="136"/>
      <c r="L1057" s="136"/>
      <c r="M1057" s="177"/>
    </row>
    <row r="1058" spans="9:13" s="127" customFormat="1">
      <c r="I1058" s="136"/>
      <c r="J1058" s="136"/>
      <c r="K1058" s="136"/>
      <c r="L1058" s="136"/>
      <c r="M1058" s="177"/>
    </row>
    <row r="1059" spans="9:13" s="127" customFormat="1">
      <c r="I1059" s="136"/>
      <c r="J1059" s="136"/>
      <c r="K1059" s="136"/>
      <c r="L1059" s="136"/>
      <c r="M1059" s="177"/>
    </row>
    <row r="1060" spans="9:13" s="127" customFormat="1">
      <c r="I1060" s="136"/>
      <c r="J1060" s="136"/>
      <c r="K1060" s="136"/>
      <c r="L1060" s="136"/>
      <c r="M1060" s="177"/>
    </row>
    <row r="1061" spans="9:13" s="127" customFormat="1">
      <c r="I1061" s="136"/>
      <c r="J1061" s="136"/>
      <c r="K1061" s="136"/>
      <c r="L1061" s="136"/>
      <c r="M1061" s="177"/>
    </row>
    <row r="1062" spans="9:13" s="127" customFormat="1">
      <c r="I1062" s="136"/>
      <c r="J1062" s="136"/>
      <c r="K1062" s="136"/>
      <c r="L1062" s="136"/>
      <c r="M1062" s="177"/>
    </row>
    <row r="1063" spans="9:13" s="127" customFormat="1">
      <c r="I1063" s="136"/>
      <c r="J1063" s="136"/>
      <c r="K1063" s="136"/>
      <c r="L1063" s="136"/>
      <c r="M1063" s="177"/>
    </row>
    <row r="1064" spans="9:13" s="127" customFormat="1">
      <c r="I1064" s="136"/>
      <c r="J1064" s="136"/>
      <c r="K1064" s="136"/>
      <c r="L1064" s="136"/>
      <c r="M1064" s="177"/>
    </row>
    <row r="1065" spans="9:13" s="127" customFormat="1">
      <c r="I1065" s="136"/>
      <c r="J1065" s="136"/>
      <c r="K1065" s="136"/>
      <c r="L1065" s="136"/>
      <c r="M1065" s="177"/>
    </row>
    <row r="1066" spans="9:13" s="127" customFormat="1">
      <c r="I1066" s="136"/>
      <c r="J1066" s="136"/>
      <c r="K1066" s="136"/>
      <c r="L1066" s="136"/>
      <c r="M1066" s="177"/>
    </row>
    <row r="1067" spans="9:13" s="127" customFormat="1">
      <c r="I1067" s="136"/>
      <c r="J1067" s="136"/>
      <c r="K1067" s="136"/>
      <c r="L1067" s="136"/>
      <c r="M1067" s="177"/>
    </row>
    <row r="1068" spans="9:13" s="127" customFormat="1">
      <c r="I1068" s="136"/>
      <c r="J1068" s="136"/>
      <c r="K1068" s="136"/>
      <c r="L1068" s="136"/>
      <c r="M1068" s="177"/>
    </row>
    <row r="1069" spans="9:13" s="127" customFormat="1">
      <c r="I1069" s="136"/>
      <c r="J1069" s="136"/>
      <c r="K1069" s="136"/>
      <c r="L1069" s="136"/>
      <c r="M1069" s="177"/>
    </row>
    <row r="1070" spans="9:13" s="127" customFormat="1">
      <c r="I1070" s="136"/>
      <c r="J1070" s="136"/>
      <c r="K1070" s="136"/>
      <c r="L1070" s="136"/>
      <c r="M1070" s="177"/>
    </row>
    <row r="1071" spans="9:13" s="127" customFormat="1">
      <c r="I1071" s="136"/>
      <c r="J1071" s="136"/>
      <c r="K1071" s="136"/>
      <c r="L1071" s="136"/>
      <c r="M1071" s="177"/>
    </row>
    <row r="1072" spans="9:13" s="127" customFormat="1">
      <c r="I1072" s="136"/>
      <c r="J1072" s="136"/>
      <c r="K1072" s="136"/>
      <c r="L1072" s="136"/>
      <c r="M1072" s="177"/>
    </row>
    <row r="1073" spans="9:13" s="127" customFormat="1">
      <c r="I1073" s="136"/>
      <c r="J1073" s="136"/>
      <c r="K1073" s="136"/>
      <c r="L1073" s="136"/>
      <c r="M1073" s="177"/>
    </row>
    <row r="1074" spans="9:13" s="127" customFormat="1">
      <c r="I1074" s="136"/>
      <c r="J1074" s="136"/>
      <c r="K1074" s="136"/>
      <c r="L1074" s="136"/>
      <c r="M1074" s="177"/>
    </row>
    <row r="1075" spans="9:13" s="127" customFormat="1">
      <c r="I1075" s="136"/>
      <c r="J1075" s="136"/>
      <c r="K1075" s="136"/>
      <c r="L1075" s="136"/>
      <c r="M1075" s="177"/>
    </row>
    <row r="1076" spans="9:13" s="127" customFormat="1">
      <c r="I1076" s="136"/>
      <c r="J1076" s="136"/>
      <c r="K1076" s="136"/>
      <c r="L1076" s="136"/>
      <c r="M1076" s="177"/>
    </row>
    <row r="1077" spans="9:13" s="127" customFormat="1">
      <c r="I1077" s="136"/>
      <c r="J1077" s="136"/>
      <c r="K1077" s="136"/>
      <c r="L1077" s="136"/>
      <c r="M1077" s="177"/>
    </row>
    <row r="1078" spans="9:13" s="127" customFormat="1">
      <c r="I1078" s="136"/>
      <c r="J1078" s="136"/>
      <c r="K1078" s="136"/>
      <c r="L1078" s="136"/>
      <c r="M1078" s="177"/>
    </row>
    <row r="1079" spans="9:13" s="127" customFormat="1">
      <c r="I1079" s="136"/>
      <c r="J1079" s="136"/>
      <c r="K1079" s="136"/>
      <c r="L1079" s="136"/>
      <c r="M1079" s="177"/>
    </row>
    <row r="1080" spans="9:13" s="127" customFormat="1">
      <c r="I1080" s="136"/>
      <c r="J1080" s="136"/>
      <c r="K1080" s="136"/>
      <c r="L1080" s="136"/>
      <c r="M1080" s="177"/>
    </row>
    <row r="1081" spans="9:13" s="127" customFormat="1">
      <c r="I1081" s="136"/>
      <c r="J1081" s="136"/>
      <c r="K1081" s="136"/>
      <c r="L1081" s="136"/>
      <c r="M1081" s="177"/>
    </row>
    <row r="1082" spans="9:13" s="127" customFormat="1">
      <c r="I1082" s="136"/>
      <c r="J1082" s="136"/>
      <c r="K1082" s="136"/>
      <c r="L1082" s="136"/>
      <c r="M1082" s="177"/>
    </row>
    <row r="1083" spans="9:13" s="127" customFormat="1">
      <c r="I1083" s="136"/>
      <c r="J1083" s="136"/>
      <c r="K1083" s="136"/>
      <c r="L1083" s="136"/>
      <c r="M1083" s="177"/>
    </row>
    <row r="1084" spans="9:13" s="127" customFormat="1">
      <c r="I1084" s="136"/>
      <c r="J1084" s="136"/>
      <c r="K1084" s="136"/>
      <c r="L1084" s="136"/>
      <c r="M1084" s="177"/>
    </row>
    <row r="1085" spans="9:13" s="127" customFormat="1">
      <c r="I1085" s="136"/>
      <c r="J1085" s="136"/>
      <c r="K1085" s="136"/>
      <c r="L1085" s="136"/>
      <c r="M1085" s="177"/>
    </row>
    <row r="1086" spans="9:13" s="127" customFormat="1">
      <c r="I1086" s="136"/>
      <c r="J1086" s="136"/>
      <c r="K1086" s="136"/>
      <c r="L1086" s="136"/>
      <c r="M1086" s="177"/>
    </row>
    <row r="1087" spans="9:13" s="127" customFormat="1">
      <c r="I1087" s="136"/>
      <c r="J1087" s="136"/>
      <c r="K1087" s="136"/>
      <c r="L1087" s="136"/>
      <c r="M1087" s="177"/>
    </row>
    <row r="1088" spans="9:13" s="127" customFormat="1">
      <c r="I1088" s="136"/>
      <c r="J1088" s="136"/>
      <c r="K1088" s="136"/>
      <c r="L1088" s="136"/>
      <c r="M1088" s="177"/>
    </row>
    <row r="1089" spans="9:13" s="127" customFormat="1">
      <c r="I1089" s="136"/>
      <c r="J1089" s="136"/>
      <c r="K1089" s="136"/>
      <c r="L1089" s="136"/>
      <c r="M1089" s="177"/>
    </row>
    <row r="1090" spans="9:13" s="127" customFormat="1">
      <c r="I1090" s="136"/>
      <c r="J1090" s="136"/>
      <c r="K1090" s="136"/>
      <c r="L1090" s="136"/>
      <c r="M1090" s="177"/>
    </row>
    <row r="1091" spans="9:13" s="127" customFormat="1">
      <c r="I1091" s="136"/>
      <c r="J1091" s="136"/>
      <c r="K1091" s="136"/>
      <c r="L1091" s="136"/>
      <c r="M1091" s="177"/>
    </row>
    <row r="1092" spans="9:13" s="127" customFormat="1">
      <c r="I1092" s="136"/>
      <c r="J1092" s="136"/>
      <c r="K1092" s="136"/>
      <c r="L1092" s="136"/>
      <c r="M1092" s="177"/>
    </row>
    <row r="1093" spans="9:13" s="127" customFormat="1">
      <c r="I1093" s="136"/>
      <c r="J1093" s="136"/>
      <c r="K1093" s="136"/>
      <c r="L1093" s="136"/>
      <c r="M1093" s="177"/>
    </row>
    <row r="1094" spans="9:13" s="127" customFormat="1">
      <c r="I1094" s="136"/>
      <c r="J1094" s="136"/>
      <c r="K1094" s="136"/>
      <c r="L1094" s="136"/>
      <c r="M1094" s="177"/>
    </row>
    <row r="1095" spans="9:13" s="127" customFormat="1">
      <c r="I1095" s="136"/>
      <c r="J1095" s="136"/>
      <c r="K1095" s="136"/>
      <c r="L1095" s="136"/>
      <c r="M1095" s="177"/>
    </row>
    <row r="1096" spans="9:13" s="127" customFormat="1">
      <c r="I1096" s="136"/>
      <c r="J1096" s="136"/>
      <c r="K1096" s="136"/>
      <c r="L1096" s="136"/>
      <c r="M1096" s="177"/>
    </row>
    <row r="1097" spans="9:13" s="127" customFormat="1">
      <c r="I1097" s="136"/>
      <c r="J1097" s="136"/>
      <c r="K1097" s="136"/>
      <c r="L1097" s="136"/>
      <c r="M1097" s="177"/>
    </row>
    <row r="1098" spans="9:13" s="127" customFormat="1">
      <c r="I1098" s="136"/>
      <c r="J1098" s="136"/>
      <c r="K1098" s="136"/>
      <c r="L1098" s="136"/>
      <c r="M1098" s="177"/>
    </row>
    <row r="1099" spans="9:13" s="127" customFormat="1">
      <c r="I1099" s="136"/>
      <c r="J1099" s="136"/>
      <c r="K1099" s="136"/>
      <c r="L1099" s="136"/>
      <c r="M1099" s="177"/>
    </row>
    <row r="1100" spans="9:13" s="127" customFormat="1">
      <c r="I1100" s="136"/>
      <c r="J1100" s="136"/>
      <c r="K1100" s="136"/>
      <c r="L1100" s="136"/>
      <c r="M1100" s="177"/>
    </row>
    <row r="1101" spans="9:13" s="127" customFormat="1">
      <c r="I1101" s="136"/>
      <c r="J1101" s="136"/>
      <c r="K1101" s="136"/>
      <c r="L1101" s="136"/>
      <c r="M1101" s="177"/>
    </row>
    <row r="1102" spans="9:13" s="127" customFormat="1">
      <c r="I1102" s="136"/>
      <c r="J1102" s="136"/>
      <c r="K1102" s="136"/>
      <c r="L1102" s="136"/>
      <c r="M1102" s="177"/>
    </row>
    <row r="1103" spans="9:13" s="127" customFormat="1">
      <c r="I1103" s="136"/>
      <c r="J1103" s="136"/>
      <c r="K1103" s="136"/>
      <c r="L1103" s="136"/>
      <c r="M1103" s="177"/>
    </row>
    <row r="1104" spans="9:13" s="127" customFormat="1">
      <c r="I1104" s="136"/>
      <c r="J1104" s="136"/>
      <c r="K1104" s="136"/>
      <c r="L1104" s="136"/>
      <c r="M1104" s="177"/>
    </row>
    <row r="1105" spans="9:13" s="127" customFormat="1">
      <c r="I1105" s="136"/>
      <c r="J1105" s="136"/>
      <c r="K1105" s="136"/>
      <c r="L1105" s="136"/>
      <c r="M1105" s="177"/>
    </row>
    <row r="1106" spans="9:13" s="127" customFormat="1">
      <c r="I1106" s="136"/>
      <c r="J1106" s="136"/>
      <c r="K1106" s="136"/>
      <c r="L1106" s="136"/>
      <c r="M1106" s="177"/>
    </row>
    <row r="1107" spans="9:13" s="127" customFormat="1">
      <c r="I1107" s="136"/>
      <c r="J1107" s="136"/>
      <c r="K1107" s="136"/>
      <c r="L1107" s="136"/>
      <c r="M1107" s="177"/>
    </row>
    <row r="1108" spans="9:13" s="127" customFormat="1">
      <c r="I1108" s="136"/>
      <c r="J1108" s="136"/>
      <c r="K1108" s="136"/>
      <c r="L1108" s="136"/>
      <c r="M1108" s="177"/>
    </row>
    <row r="1109" spans="9:13" s="127" customFormat="1">
      <c r="I1109" s="136"/>
      <c r="J1109" s="136"/>
      <c r="K1109" s="136"/>
      <c r="L1109" s="136"/>
      <c r="M1109" s="177"/>
    </row>
    <row r="1110" spans="9:13" s="127" customFormat="1">
      <c r="I1110" s="136"/>
      <c r="J1110" s="136"/>
      <c r="K1110" s="136"/>
      <c r="L1110" s="136"/>
      <c r="M1110" s="177"/>
    </row>
    <row r="1111" spans="9:13" s="127" customFormat="1">
      <c r="I1111" s="136"/>
      <c r="J1111" s="136"/>
      <c r="K1111" s="136"/>
      <c r="L1111" s="136"/>
      <c r="M1111" s="177"/>
    </row>
    <row r="1112" spans="9:13" s="127" customFormat="1">
      <c r="I1112" s="136"/>
      <c r="J1112" s="136"/>
      <c r="K1112" s="136"/>
      <c r="L1112" s="136"/>
      <c r="M1112" s="177"/>
    </row>
    <row r="1113" spans="9:13" s="127" customFormat="1">
      <c r="I1113" s="136"/>
      <c r="J1113" s="136"/>
      <c r="K1113" s="136"/>
      <c r="L1113" s="136"/>
      <c r="M1113" s="177"/>
    </row>
    <row r="1114" spans="9:13" s="127" customFormat="1">
      <c r="I1114" s="136"/>
      <c r="J1114" s="136"/>
      <c r="K1114" s="136"/>
      <c r="L1114" s="136"/>
      <c r="M1114" s="177"/>
    </row>
    <row r="1115" spans="9:13" s="127" customFormat="1">
      <c r="I1115" s="136"/>
      <c r="J1115" s="136"/>
      <c r="K1115" s="136"/>
      <c r="L1115" s="136"/>
      <c r="M1115" s="177"/>
    </row>
    <row r="1116" spans="9:13" s="127" customFormat="1">
      <c r="I1116" s="136"/>
      <c r="J1116" s="136"/>
      <c r="K1116" s="136"/>
      <c r="L1116" s="136"/>
      <c r="M1116" s="177"/>
    </row>
    <row r="1117" spans="9:13" s="127" customFormat="1">
      <c r="I1117" s="136"/>
      <c r="J1117" s="136"/>
      <c r="K1117" s="136"/>
      <c r="L1117" s="136"/>
      <c r="M1117" s="177"/>
    </row>
    <row r="1118" spans="9:13" s="127" customFormat="1">
      <c r="I1118" s="136"/>
      <c r="J1118" s="136"/>
      <c r="K1118" s="136"/>
      <c r="L1118" s="136"/>
      <c r="M1118" s="177"/>
    </row>
    <row r="1119" spans="9:13" s="127" customFormat="1">
      <c r="I1119" s="136"/>
      <c r="J1119" s="136"/>
      <c r="K1119" s="136"/>
      <c r="L1119" s="136"/>
      <c r="M1119" s="177"/>
    </row>
    <row r="1120" spans="9:13" s="127" customFormat="1">
      <c r="I1120" s="136"/>
      <c r="J1120" s="136"/>
      <c r="K1120" s="136"/>
      <c r="L1120" s="136"/>
      <c r="M1120" s="177"/>
    </row>
    <row r="1121" spans="9:13" s="127" customFormat="1">
      <c r="I1121" s="136"/>
      <c r="J1121" s="136"/>
      <c r="K1121" s="136"/>
      <c r="L1121" s="136"/>
      <c r="M1121" s="177"/>
    </row>
    <row r="1122" spans="9:13" s="127" customFormat="1">
      <c r="I1122" s="136"/>
      <c r="J1122" s="136"/>
      <c r="K1122" s="136"/>
      <c r="L1122" s="136"/>
      <c r="M1122" s="177"/>
    </row>
    <row r="1123" spans="9:13" s="127" customFormat="1">
      <c r="I1123" s="136"/>
      <c r="J1123" s="136"/>
      <c r="K1123" s="136"/>
      <c r="L1123" s="136"/>
      <c r="M1123" s="177"/>
    </row>
    <row r="1124" spans="9:13" s="127" customFormat="1">
      <c r="I1124" s="136"/>
      <c r="J1124" s="136"/>
      <c r="K1124" s="136"/>
      <c r="L1124" s="136"/>
      <c r="M1124" s="177"/>
    </row>
    <row r="1125" spans="9:13" s="127" customFormat="1">
      <c r="I1125" s="136"/>
      <c r="J1125" s="136"/>
      <c r="K1125" s="136"/>
      <c r="L1125" s="136"/>
      <c r="M1125" s="177"/>
    </row>
    <row r="1126" spans="9:13" s="127" customFormat="1">
      <c r="I1126" s="136"/>
      <c r="J1126" s="136"/>
      <c r="K1126" s="136"/>
      <c r="L1126" s="136"/>
      <c r="M1126" s="177"/>
    </row>
    <row r="1127" spans="9:13" s="127" customFormat="1">
      <c r="I1127" s="136"/>
      <c r="J1127" s="136"/>
      <c r="K1127" s="136"/>
      <c r="L1127" s="136"/>
      <c r="M1127" s="177"/>
    </row>
    <row r="1128" spans="9:13" s="127" customFormat="1">
      <c r="I1128" s="136"/>
      <c r="J1128" s="136"/>
      <c r="K1128" s="136"/>
      <c r="L1128" s="136"/>
      <c r="M1128" s="177"/>
    </row>
    <row r="1129" spans="9:13" s="127" customFormat="1">
      <c r="I1129" s="136"/>
      <c r="J1129" s="136"/>
      <c r="K1129" s="136"/>
      <c r="L1129" s="136"/>
      <c r="M1129" s="177"/>
    </row>
    <row r="1130" spans="9:13" s="127" customFormat="1">
      <c r="I1130" s="136"/>
      <c r="J1130" s="136"/>
      <c r="K1130" s="136"/>
      <c r="L1130" s="136"/>
      <c r="M1130" s="177"/>
    </row>
    <row r="1131" spans="9:13" s="127" customFormat="1">
      <c r="I1131" s="136"/>
      <c r="J1131" s="136"/>
      <c r="K1131" s="136"/>
      <c r="L1131" s="136"/>
      <c r="M1131" s="177"/>
    </row>
    <row r="1132" spans="9:13" s="127" customFormat="1">
      <c r="I1132" s="136"/>
      <c r="J1132" s="136"/>
      <c r="K1132" s="136"/>
      <c r="L1132" s="136"/>
      <c r="M1132" s="177"/>
    </row>
    <row r="1133" spans="9:13" s="127" customFormat="1">
      <c r="I1133" s="136"/>
      <c r="J1133" s="136"/>
      <c r="K1133" s="136"/>
      <c r="L1133" s="136"/>
      <c r="M1133" s="177"/>
    </row>
    <row r="1134" spans="9:13" s="127" customFormat="1">
      <c r="I1134" s="136"/>
      <c r="J1134" s="136"/>
      <c r="K1134" s="136"/>
      <c r="L1134" s="136"/>
      <c r="M1134" s="177"/>
    </row>
    <row r="1135" spans="9:13" s="127" customFormat="1">
      <c r="I1135" s="136"/>
      <c r="J1135" s="136"/>
      <c r="K1135" s="136"/>
      <c r="L1135" s="136"/>
      <c r="M1135" s="177"/>
    </row>
    <row r="1136" spans="9:13" s="127" customFormat="1">
      <c r="I1136" s="136"/>
      <c r="J1136" s="136"/>
      <c r="K1136" s="136"/>
      <c r="L1136" s="136"/>
      <c r="M1136" s="177"/>
    </row>
    <row r="1137" spans="9:13" s="127" customFormat="1">
      <c r="I1137" s="136"/>
      <c r="J1137" s="136"/>
      <c r="K1137" s="136"/>
      <c r="L1137" s="136"/>
      <c r="M1137" s="177"/>
    </row>
    <row r="1138" spans="9:13" s="127" customFormat="1">
      <c r="I1138" s="136"/>
      <c r="J1138" s="136"/>
      <c r="K1138" s="136"/>
      <c r="L1138" s="136"/>
      <c r="M1138" s="177"/>
    </row>
    <row r="1139" spans="9:13" s="127" customFormat="1">
      <c r="I1139" s="136"/>
      <c r="J1139" s="136"/>
      <c r="K1139" s="136"/>
      <c r="L1139" s="136"/>
      <c r="M1139" s="177"/>
    </row>
    <row r="1140" spans="9:13" s="127" customFormat="1">
      <c r="I1140" s="136"/>
      <c r="J1140" s="136"/>
      <c r="K1140" s="136"/>
      <c r="L1140" s="136"/>
      <c r="M1140" s="177"/>
    </row>
    <row r="1141" spans="9:13" s="127" customFormat="1">
      <c r="I1141" s="136"/>
      <c r="J1141" s="136"/>
      <c r="K1141" s="136"/>
      <c r="L1141" s="136"/>
      <c r="M1141" s="177"/>
    </row>
    <row r="1142" spans="9:13" s="127" customFormat="1">
      <c r="I1142" s="136"/>
      <c r="J1142" s="136"/>
      <c r="K1142" s="136"/>
      <c r="L1142" s="136"/>
      <c r="M1142" s="177"/>
    </row>
    <row r="1143" spans="9:13" s="127" customFormat="1">
      <c r="I1143" s="136"/>
      <c r="J1143" s="136"/>
      <c r="K1143" s="136"/>
      <c r="L1143" s="136"/>
      <c r="M1143" s="177"/>
    </row>
    <row r="1144" spans="9:13" s="127" customFormat="1">
      <c r="I1144" s="136"/>
      <c r="J1144" s="136"/>
      <c r="K1144" s="136"/>
      <c r="L1144" s="136"/>
      <c r="M1144" s="177"/>
    </row>
    <row r="1145" spans="9:13" s="127" customFormat="1">
      <c r="I1145" s="136"/>
      <c r="J1145" s="136"/>
      <c r="K1145" s="136"/>
      <c r="L1145" s="136"/>
      <c r="M1145" s="177"/>
    </row>
    <row r="1146" spans="9:13" s="127" customFormat="1">
      <c r="I1146" s="136"/>
      <c r="J1146" s="136"/>
      <c r="K1146" s="136"/>
      <c r="L1146" s="136"/>
      <c r="M1146" s="177"/>
    </row>
    <row r="1147" spans="9:13" s="127" customFormat="1">
      <c r="I1147" s="136"/>
      <c r="J1147" s="136"/>
      <c r="K1147" s="136"/>
      <c r="L1147" s="136"/>
      <c r="M1147" s="177"/>
    </row>
    <row r="1148" spans="9:13" s="127" customFormat="1">
      <c r="I1148" s="136"/>
      <c r="J1148" s="136"/>
      <c r="K1148" s="136"/>
      <c r="L1148" s="136"/>
      <c r="M1148" s="177"/>
    </row>
    <row r="1149" spans="9:13" s="127" customFormat="1">
      <c r="I1149" s="136"/>
      <c r="J1149" s="136"/>
      <c r="K1149" s="136"/>
      <c r="L1149" s="136"/>
      <c r="M1149" s="177"/>
    </row>
    <row r="1150" spans="9:13" s="127" customFormat="1">
      <c r="I1150" s="136"/>
      <c r="J1150" s="136"/>
      <c r="K1150" s="136"/>
      <c r="L1150" s="136"/>
      <c r="M1150" s="177"/>
    </row>
    <row r="1151" spans="9:13" s="127" customFormat="1">
      <c r="I1151" s="136"/>
      <c r="J1151" s="136"/>
      <c r="K1151" s="136"/>
      <c r="L1151" s="136"/>
      <c r="M1151" s="177"/>
    </row>
    <row r="1152" spans="9:13" s="127" customFormat="1">
      <c r="I1152" s="136"/>
      <c r="J1152" s="136"/>
      <c r="K1152" s="136"/>
      <c r="L1152" s="136"/>
      <c r="M1152" s="177"/>
    </row>
    <row r="1153" spans="9:13" s="127" customFormat="1">
      <c r="I1153" s="136"/>
      <c r="J1153" s="136"/>
      <c r="K1153" s="136"/>
      <c r="L1153" s="136"/>
      <c r="M1153" s="177"/>
    </row>
    <row r="1154" spans="9:13" s="127" customFormat="1">
      <c r="I1154" s="136"/>
      <c r="J1154" s="136"/>
      <c r="K1154" s="136"/>
      <c r="L1154" s="136"/>
      <c r="M1154" s="177"/>
    </row>
    <row r="1155" spans="9:13" s="127" customFormat="1">
      <c r="I1155" s="136"/>
      <c r="J1155" s="136"/>
      <c r="K1155" s="136"/>
      <c r="L1155" s="136"/>
      <c r="M1155" s="177"/>
    </row>
    <row r="1156" spans="9:13" s="127" customFormat="1">
      <c r="I1156" s="136"/>
      <c r="J1156" s="136"/>
      <c r="K1156" s="136"/>
      <c r="L1156" s="136"/>
      <c r="M1156" s="177"/>
    </row>
    <row r="1157" spans="9:13" s="127" customFormat="1">
      <c r="I1157" s="136"/>
      <c r="J1157" s="136"/>
      <c r="K1157" s="136"/>
      <c r="L1157" s="136"/>
      <c r="M1157" s="177"/>
    </row>
    <row r="1158" spans="9:13" s="127" customFormat="1">
      <c r="I1158" s="136"/>
      <c r="J1158" s="136"/>
      <c r="K1158" s="136"/>
      <c r="L1158" s="136"/>
      <c r="M1158" s="177"/>
    </row>
    <row r="1159" spans="9:13" s="127" customFormat="1">
      <c r="I1159" s="136"/>
      <c r="J1159" s="136"/>
      <c r="K1159" s="136"/>
      <c r="L1159" s="136"/>
      <c r="M1159" s="177"/>
    </row>
    <row r="1160" spans="9:13" s="127" customFormat="1">
      <c r="I1160" s="136"/>
      <c r="J1160" s="136"/>
      <c r="K1160" s="136"/>
      <c r="L1160" s="136"/>
      <c r="M1160" s="177"/>
    </row>
    <row r="1161" spans="9:13" s="127" customFormat="1">
      <c r="I1161" s="136"/>
      <c r="J1161" s="136"/>
      <c r="K1161" s="136"/>
      <c r="L1161" s="136"/>
      <c r="M1161" s="177"/>
    </row>
    <row r="1162" spans="9:13" s="127" customFormat="1">
      <c r="I1162" s="136"/>
      <c r="J1162" s="136"/>
      <c r="K1162" s="136"/>
      <c r="L1162" s="136"/>
      <c r="M1162" s="177"/>
    </row>
    <row r="1163" spans="9:13" s="127" customFormat="1">
      <c r="I1163" s="136"/>
      <c r="J1163" s="136"/>
      <c r="K1163" s="136"/>
      <c r="L1163" s="136"/>
      <c r="M1163" s="177"/>
    </row>
    <row r="1164" spans="9:13" s="127" customFormat="1">
      <c r="I1164" s="136"/>
      <c r="J1164" s="136"/>
      <c r="K1164" s="136"/>
      <c r="L1164" s="136"/>
      <c r="M1164" s="177"/>
    </row>
    <row r="1165" spans="9:13" s="127" customFormat="1">
      <c r="I1165" s="136"/>
      <c r="J1165" s="136"/>
      <c r="K1165" s="136"/>
      <c r="L1165" s="136"/>
      <c r="M1165" s="177"/>
    </row>
    <row r="1166" spans="9:13" s="127" customFormat="1">
      <c r="I1166" s="136"/>
      <c r="J1166" s="136"/>
      <c r="K1166" s="136"/>
      <c r="L1166" s="136"/>
      <c r="M1166" s="177"/>
    </row>
    <row r="1167" spans="9:13" s="127" customFormat="1">
      <c r="I1167" s="136"/>
      <c r="J1167" s="136"/>
      <c r="K1167" s="136"/>
      <c r="L1167" s="136"/>
      <c r="M1167" s="177"/>
    </row>
    <row r="1168" spans="9:13" s="127" customFormat="1">
      <c r="I1168" s="136"/>
      <c r="J1168" s="136"/>
      <c r="K1168" s="136"/>
      <c r="L1168" s="136"/>
      <c r="M1168" s="177"/>
    </row>
    <row r="1169" spans="9:13" s="127" customFormat="1">
      <c r="I1169" s="136"/>
      <c r="J1169" s="136"/>
      <c r="K1169" s="136"/>
      <c r="L1169" s="136"/>
      <c r="M1169" s="177"/>
    </row>
    <row r="1170" spans="9:13" s="127" customFormat="1">
      <c r="I1170" s="136"/>
      <c r="J1170" s="136"/>
      <c r="K1170" s="136"/>
      <c r="L1170" s="136"/>
      <c r="M1170" s="177"/>
    </row>
    <row r="1171" spans="9:13" s="127" customFormat="1">
      <c r="I1171" s="136"/>
      <c r="J1171" s="136"/>
      <c r="K1171" s="136"/>
      <c r="L1171" s="136"/>
      <c r="M1171" s="177"/>
    </row>
    <row r="1172" spans="9:13" s="127" customFormat="1">
      <c r="I1172" s="136"/>
      <c r="J1172" s="136"/>
      <c r="K1172" s="136"/>
      <c r="L1172" s="136"/>
      <c r="M1172" s="177"/>
    </row>
    <row r="1173" spans="9:13" s="127" customFormat="1">
      <c r="I1173" s="136"/>
      <c r="J1173" s="136"/>
      <c r="K1173" s="136"/>
      <c r="L1173" s="136"/>
      <c r="M1173" s="177"/>
    </row>
    <row r="1174" spans="9:13" s="127" customFormat="1">
      <c r="I1174" s="136"/>
      <c r="J1174" s="136"/>
      <c r="K1174" s="136"/>
      <c r="L1174" s="136"/>
      <c r="M1174" s="177"/>
    </row>
    <row r="1175" spans="9:13" s="127" customFormat="1">
      <c r="I1175" s="136"/>
      <c r="J1175" s="136"/>
      <c r="K1175" s="136"/>
      <c r="L1175" s="136"/>
      <c r="M1175" s="177"/>
    </row>
    <row r="1176" spans="9:13" s="127" customFormat="1">
      <c r="I1176" s="136"/>
      <c r="J1176" s="136"/>
      <c r="K1176" s="136"/>
      <c r="L1176" s="136"/>
      <c r="M1176" s="177"/>
    </row>
    <row r="1177" spans="9:13" s="127" customFormat="1">
      <c r="I1177" s="136"/>
      <c r="J1177" s="136"/>
      <c r="K1177" s="136"/>
      <c r="L1177" s="136"/>
      <c r="M1177" s="177"/>
    </row>
    <row r="1178" spans="9:13" s="127" customFormat="1">
      <c r="I1178" s="136"/>
      <c r="J1178" s="136"/>
      <c r="K1178" s="136"/>
      <c r="L1178" s="136"/>
      <c r="M1178" s="177"/>
    </row>
    <row r="1179" spans="9:13" s="127" customFormat="1">
      <c r="I1179" s="136"/>
      <c r="J1179" s="136"/>
      <c r="K1179" s="136"/>
      <c r="L1179" s="136"/>
      <c r="M1179" s="177"/>
    </row>
    <row r="1180" spans="9:13" s="127" customFormat="1">
      <c r="I1180" s="136"/>
      <c r="J1180" s="136"/>
      <c r="K1180" s="136"/>
      <c r="L1180" s="136"/>
      <c r="M1180" s="177"/>
    </row>
    <row r="1181" spans="9:13" s="127" customFormat="1">
      <c r="I1181" s="136"/>
      <c r="J1181" s="136"/>
      <c r="K1181" s="136"/>
      <c r="L1181" s="136"/>
      <c r="M1181" s="177"/>
    </row>
    <row r="1182" spans="9:13" s="127" customFormat="1">
      <c r="I1182" s="136"/>
      <c r="J1182" s="136"/>
      <c r="K1182" s="136"/>
      <c r="L1182" s="136"/>
      <c r="M1182" s="177"/>
    </row>
    <row r="1183" spans="9:13" s="127" customFormat="1">
      <c r="I1183" s="136"/>
      <c r="J1183" s="136"/>
      <c r="K1183" s="136"/>
      <c r="L1183" s="136"/>
      <c r="M1183" s="177"/>
    </row>
    <row r="1184" spans="9:13" s="127" customFormat="1">
      <c r="I1184" s="136"/>
      <c r="J1184" s="136"/>
      <c r="K1184" s="136"/>
      <c r="L1184" s="136"/>
      <c r="M1184" s="177"/>
    </row>
    <row r="1185" spans="9:13" s="127" customFormat="1">
      <c r="I1185" s="136"/>
      <c r="J1185" s="136"/>
      <c r="K1185" s="136"/>
      <c r="L1185" s="136"/>
      <c r="M1185" s="177"/>
    </row>
    <row r="1186" spans="9:13" s="127" customFormat="1">
      <c r="I1186" s="136"/>
      <c r="J1186" s="136"/>
      <c r="K1186" s="136"/>
      <c r="L1186" s="136"/>
      <c r="M1186" s="177"/>
    </row>
    <row r="1187" spans="9:13" s="127" customFormat="1">
      <c r="I1187" s="136"/>
      <c r="J1187" s="136"/>
      <c r="K1187" s="136"/>
      <c r="L1187" s="136"/>
      <c r="M1187" s="177"/>
    </row>
    <row r="1188" spans="9:13" s="127" customFormat="1">
      <c r="I1188" s="136"/>
      <c r="J1188" s="136"/>
      <c r="K1188" s="136"/>
      <c r="L1188" s="136"/>
      <c r="M1188" s="177"/>
    </row>
    <row r="1189" spans="9:13" s="127" customFormat="1">
      <c r="I1189" s="136"/>
      <c r="J1189" s="136"/>
      <c r="K1189" s="136"/>
      <c r="L1189" s="136"/>
      <c r="M1189" s="177"/>
    </row>
    <row r="1190" spans="9:13" s="127" customFormat="1">
      <c r="I1190" s="136"/>
      <c r="J1190" s="136"/>
      <c r="K1190" s="136"/>
      <c r="L1190" s="136"/>
      <c r="M1190" s="177"/>
    </row>
    <row r="1191" spans="9:13" s="127" customFormat="1">
      <c r="I1191" s="136"/>
      <c r="J1191" s="136"/>
      <c r="K1191" s="136"/>
      <c r="L1191" s="136"/>
      <c r="M1191" s="177"/>
    </row>
    <row r="1192" spans="9:13" s="127" customFormat="1">
      <c r="I1192" s="136"/>
      <c r="J1192" s="136"/>
      <c r="K1192" s="136"/>
      <c r="L1192" s="136"/>
      <c r="M1192" s="177"/>
    </row>
    <row r="1193" spans="9:13" s="127" customFormat="1">
      <c r="I1193" s="136"/>
      <c r="J1193" s="136"/>
      <c r="K1193" s="136"/>
      <c r="L1193" s="136"/>
      <c r="M1193" s="177"/>
    </row>
    <row r="1194" spans="9:13" s="127" customFormat="1">
      <c r="I1194" s="136"/>
      <c r="J1194" s="136"/>
      <c r="K1194" s="136"/>
      <c r="L1194" s="136"/>
      <c r="M1194" s="177"/>
    </row>
    <row r="1195" spans="9:13" s="127" customFormat="1">
      <c r="I1195" s="136"/>
      <c r="J1195" s="136"/>
      <c r="K1195" s="136"/>
      <c r="L1195" s="136"/>
      <c r="M1195" s="177"/>
    </row>
    <row r="1196" spans="9:13" s="127" customFormat="1">
      <c r="I1196" s="136"/>
      <c r="J1196" s="136"/>
      <c r="K1196" s="136"/>
      <c r="L1196" s="136"/>
      <c r="M1196" s="177"/>
    </row>
    <row r="1197" spans="9:13" s="127" customFormat="1">
      <c r="I1197" s="136"/>
      <c r="J1197" s="136"/>
      <c r="K1197" s="136"/>
      <c r="L1197" s="136"/>
      <c r="M1197" s="177"/>
    </row>
    <row r="1198" spans="9:13" s="127" customFormat="1">
      <c r="I1198" s="136"/>
      <c r="J1198" s="136"/>
      <c r="K1198" s="136"/>
      <c r="L1198" s="136"/>
      <c r="M1198" s="177"/>
    </row>
    <row r="1199" spans="9:13" s="127" customFormat="1">
      <c r="I1199" s="136"/>
      <c r="J1199" s="136"/>
      <c r="K1199" s="136"/>
      <c r="L1199" s="136"/>
      <c r="M1199" s="177"/>
    </row>
    <row r="1200" spans="9:13" s="127" customFormat="1">
      <c r="I1200" s="136"/>
      <c r="J1200" s="136"/>
      <c r="K1200" s="136"/>
      <c r="L1200" s="136"/>
      <c r="M1200" s="177"/>
    </row>
    <row r="1201" spans="9:13" s="127" customFormat="1">
      <c r="I1201" s="136"/>
      <c r="J1201" s="136"/>
      <c r="K1201" s="136"/>
      <c r="L1201" s="136"/>
      <c r="M1201" s="177"/>
    </row>
    <row r="1202" spans="9:13" s="127" customFormat="1">
      <c r="I1202" s="136"/>
      <c r="J1202" s="136"/>
      <c r="K1202" s="136"/>
      <c r="L1202" s="136"/>
      <c r="M1202" s="177"/>
    </row>
    <row r="1203" spans="9:13" s="127" customFormat="1">
      <c r="I1203" s="136"/>
      <c r="J1203" s="136"/>
      <c r="K1203" s="136"/>
      <c r="L1203" s="136"/>
      <c r="M1203" s="177"/>
    </row>
    <row r="1204" spans="9:13" s="127" customFormat="1">
      <c r="I1204" s="136"/>
      <c r="J1204" s="136"/>
      <c r="K1204" s="136"/>
      <c r="L1204" s="136"/>
      <c r="M1204" s="177"/>
    </row>
    <row r="1205" spans="9:13" s="127" customFormat="1">
      <c r="I1205" s="136"/>
      <c r="J1205" s="136"/>
      <c r="K1205" s="136"/>
      <c r="L1205" s="136"/>
      <c r="M1205" s="177"/>
    </row>
    <row r="1206" spans="9:13" s="127" customFormat="1">
      <c r="I1206" s="136"/>
      <c r="J1206" s="136"/>
      <c r="K1206" s="136"/>
      <c r="L1206" s="136"/>
      <c r="M1206" s="177"/>
    </row>
    <row r="1207" spans="9:13" s="127" customFormat="1">
      <c r="I1207" s="136"/>
      <c r="J1207" s="136"/>
      <c r="K1207" s="136"/>
      <c r="L1207" s="136"/>
      <c r="M1207" s="177"/>
    </row>
    <row r="1208" spans="9:13" s="127" customFormat="1">
      <c r="I1208" s="136"/>
      <c r="J1208" s="136"/>
      <c r="K1208" s="136"/>
      <c r="L1208" s="136"/>
      <c r="M1208" s="177"/>
    </row>
    <row r="1209" spans="9:13" s="127" customFormat="1">
      <c r="I1209" s="136"/>
      <c r="J1209" s="136"/>
      <c r="K1209" s="136"/>
      <c r="L1209" s="136"/>
      <c r="M1209" s="177"/>
    </row>
    <row r="1210" spans="9:13" s="127" customFormat="1">
      <c r="I1210" s="136"/>
      <c r="J1210" s="136"/>
      <c r="K1210" s="136"/>
      <c r="L1210" s="136"/>
      <c r="M1210" s="177"/>
    </row>
    <row r="1211" spans="9:13" s="127" customFormat="1">
      <c r="I1211" s="136"/>
      <c r="J1211" s="136"/>
      <c r="K1211" s="136"/>
      <c r="L1211" s="136"/>
      <c r="M1211" s="177"/>
    </row>
    <row r="1212" spans="9:13" s="127" customFormat="1">
      <c r="I1212" s="136"/>
      <c r="J1212" s="136"/>
      <c r="K1212" s="136"/>
      <c r="L1212" s="136"/>
      <c r="M1212" s="177"/>
    </row>
    <row r="1213" spans="9:13" s="127" customFormat="1">
      <c r="I1213" s="136"/>
      <c r="J1213" s="136"/>
      <c r="K1213" s="136"/>
      <c r="L1213" s="136"/>
      <c r="M1213" s="177"/>
    </row>
    <row r="1214" spans="9:13" s="127" customFormat="1">
      <c r="I1214" s="136"/>
      <c r="J1214" s="136"/>
      <c r="K1214" s="136"/>
      <c r="L1214" s="136"/>
      <c r="M1214" s="177"/>
    </row>
    <row r="1215" spans="9:13" s="127" customFormat="1">
      <c r="I1215" s="136"/>
      <c r="J1215" s="136"/>
      <c r="K1215" s="136"/>
      <c r="L1215" s="136"/>
      <c r="M1215" s="177"/>
    </row>
    <row r="1216" spans="9:13" s="127" customFormat="1">
      <c r="I1216" s="136"/>
      <c r="J1216" s="136"/>
      <c r="K1216" s="136"/>
      <c r="L1216" s="136"/>
      <c r="M1216" s="177"/>
    </row>
    <row r="1217" spans="9:13" s="127" customFormat="1">
      <c r="I1217" s="136"/>
      <c r="J1217" s="136"/>
      <c r="K1217" s="136"/>
      <c r="L1217" s="136"/>
      <c r="M1217" s="177"/>
    </row>
    <row r="1218" spans="9:13" s="127" customFormat="1">
      <c r="I1218" s="136"/>
      <c r="J1218" s="136"/>
      <c r="K1218" s="136"/>
      <c r="L1218" s="136"/>
      <c r="M1218" s="177"/>
    </row>
    <row r="1219" spans="9:13" s="127" customFormat="1">
      <c r="I1219" s="136"/>
      <c r="J1219" s="136"/>
      <c r="K1219" s="136"/>
      <c r="L1219" s="136"/>
      <c r="M1219" s="177"/>
    </row>
    <row r="1220" spans="9:13" s="127" customFormat="1">
      <c r="I1220" s="136"/>
      <c r="J1220" s="136"/>
      <c r="K1220" s="136"/>
      <c r="L1220" s="136"/>
      <c r="M1220" s="177"/>
    </row>
    <row r="1221" spans="9:13" s="127" customFormat="1">
      <c r="I1221" s="136"/>
      <c r="J1221" s="136"/>
      <c r="K1221" s="136"/>
      <c r="L1221" s="136"/>
      <c r="M1221" s="177"/>
    </row>
    <row r="1222" spans="9:13" s="127" customFormat="1">
      <c r="I1222" s="136"/>
      <c r="J1222" s="136"/>
      <c r="K1222" s="136"/>
      <c r="L1222" s="136"/>
      <c r="M1222" s="177"/>
    </row>
    <row r="1223" spans="9:13" s="127" customFormat="1">
      <c r="I1223" s="136"/>
      <c r="J1223" s="136"/>
      <c r="K1223" s="136"/>
      <c r="L1223" s="136"/>
      <c r="M1223" s="177"/>
    </row>
    <row r="1224" spans="9:13" s="127" customFormat="1">
      <c r="I1224" s="136"/>
      <c r="J1224" s="136"/>
      <c r="K1224" s="136"/>
      <c r="L1224" s="136"/>
      <c r="M1224" s="177"/>
    </row>
    <row r="1225" spans="9:13" s="127" customFormat="1">
      <c r="I1225" s="136"/>
      <c r="J1225" s="136"/>
      <c r="K1225" s="136"/>
      <c r="L1225" s="136"/>
      <c r="M1225" s="177"/>
    </row>
    <row r="1226" spans="9:13" s="127" customFormat="1">
      <c r="I1226" s="136"/>
      <c r="J1226" s="136"/>
      <c r="K1226" s="136"/>
      <c r="L1226" s="136"/>
      <c r="M1226" s="177"/>
    </row>
    <row r="1227" spans="9:13" s="127" customFormat="1">
      <c r="I1227" s="136"/>
      <c r="J1227" s="136"/>
      <c r="K1227" s="136"/>
      <c r="L1227" s="136"/>
      <c r="M1227" s="177"/>
    </row>
    <row r="1228" spans="9:13" s="127" customFormat="1">
      <c r="I1228" s="136"/>
      <c r="J1228" s="136"/>
      <c r="K1228" s="136"/>
      <c r="L1228" s="136"/>
      <c r="M1228" s="177"/>
    </row>
    <row r="1229" spans="9:13" s="127" customFormat="1">
      <c r="I1229" s="136"/>
      <c r="J1229" s="136"/>
      <c r="K1229" s="136"/>
      <c r="L1229" s="136"/>
      <c r="M1229" s="177"/>
    </row>
    <row r="1230" spans="9:13" s="127" customFormat="1">
      <c r="I1230" s="136"/>
      <c r="J1230" s="136"/>
      <c r="K1230" s="136"/>
      <c r="L1230" s="136"/>
      <c r="M1230" s="177"/>
    </row>
    <row r="1231" spans="9:13" s="127" customFormat="1">
      <c r="I1231" s="136"/>
      <c r="J1231" s="136"/>
      <c r="K1231" s="136"/>
      <c r="L1231" s="136"/>
      <c r="M1231" s="177"/>
    </row>
    <row r="1232" spans="9:13" s="127" customFormat="1">
      <c r="I1232" s="136"/>
      <c r="J1232" s="136"/>
      <c r="K1232" s="136"/>
      <c r="L1232" s="136"/>
      <c r="M1232" s="177"/>
    </row>
    <row r="1233" spans="9:13" s="127" customFormat="1">
      <c r="I1233" s="136"/>
      <c r="J1233" s="136"/>
      <c r="K1233" s="136"/>
      <c r="L1233" s="136"/>
      <c r="M1233" s="177"/>
    </row>
    <row r="1234" spans="9:13" s="127" customFormat="1">
      <c r="I1234" s="136"/>
      <c r="J1234" s="136"/>
      <c r="K1234" s="136"/>
      <c r="L1234" s="136"/>
      <c r="M1234" s="177"/>
    </row>
    <row r="1235" spans="9:13" s="127" customFormat="1">
      <c r="I1235" s="136"/>
      <c r="J1235" s="136"/>
      <c r="K1235" s="136"/>
      <c r="L1235" s="136"/>
      <c r="M1235" s="177"/>
    </row>
    <row r="1236" spans="9:13" s="127" customFormat="1">
      <c r="I1236" s="136"/>
      <c r="J1236" s="136"/>
      <c r="K1236" s="136"/>
      <c r="L1236" s="136"/>
      <c r="M1236" s="177"/>
    </row>
    <row r="1237" spans="9:13" s="127" customFormat="1">
      <c r="I1237" s="136"/>
      <c r="J1237" s="136"/>
      <c r="K1237" s="136"/>
      <c r="L1237" s="136"/>
      <c r="M1237" s="177"/>
    </row>
    <row r="1238" spans="9:13" s="127" customFormat="1">
      <c r="I1238" s="136"/>
      <c r="J1238" s="136"/>
      <c r="K1238" s="136"/>
      <c r="L1238" s="136"/>
      <c r="M1238" s="177"/>
    </row>
    <row r="1239" spans="9:13" s="127" customFormat="1">
      <c r="I1239" s="136"/>
      <c r="J1239" s="136"/>
      <c r="K1239" s="136"/>
      <c r="L1239" s="136"/>
      <c r="M1239" s="177"/>
    </row>
    <row r="1240" spans="9:13" s="127" customFormat="1">
      <c r="I1240" s="136"/>
      <c r="J1240" s="136"/>
      <c r="K1240" s="136"/>
      <c r="L1240" s="136"/>
      <c r="M1240" s="177"/>
    </row>
    <row r="1241" spans="9:13" s="127" customFormat="1">
      <c r="I1241" s="136"/>
      <c r="J1241" s="136"/>
      <c r="K1241" s="136"/>
      <c r="L1241" s="136"/>
      <c r="M1241" s="177"/>
    </row>
    <row r="1242" spans="9:13" s="127" customFormat="1">
      <c r="I1242" s="136"/>
      <c r="J1242" s="136"/>
      <c r="K1242" s="136"/>
      <c r="L1242" s="136"/>
      <c r="M1242" s="177"/>
    </row>
    <row r="1243" spans="9:13" s="127" customFormat="1">
      <c r="I1243" s="136"/>
      <c r="J1243" s="136"/>
      <c r="K1243" s="136"/>
      <c r="L1243" s="136"/>
      <c r="M1243" s="177"/>
    </row>
    <row r="1244" spans="9:13" s="127" customFormat="1">
      <c r="I1244" s="136"/>
      <c r="J1244" s="136"/>
      <c r="K1244" s="136"/>
      <c r="L1244" s="136"/>
      <c r="M1244" s="177"/>
    </row>
    <row r="1245" spans="9:13" s="127" customFormat="1">
      <c r="I1245" s="136"/>
      <c r="J1245" s="136"/>
      <c r="K1245" s="136"/>
      <c r="L1245" s="136"/>
      <c r="M1245" s="177"/>
    </row>
    <row r="1246" spans="9:13" s="127" customFormat="1">
      <c r="I1246" s="136"/>
      <c r="J1246" s="136"/>
      <c r="K1246" s="136"/>
      <c r="L1246" s="136"/>
      <c r="M1246" s="177"/>
    </row>
    <row r="1247" spans="9:13" s="127" customFormat="1">
      <c r="I1247" s="136"/>
      <c r="J1247" s="136"/>
      <c r="K1247" s="136"/>
      <c r="L1247" s="136"/>
      <c r="M1247" s="177"/>
    </row>
    <row r="1248" spans="9:13" s="127" customFormat="1">
      <c r="I1248" s="136"/>
      <c r="J1248" s="136"/>
      <c r="K1248" s="136"/>
      <c r="L1248" s="136"/>
      <c r="M1248" s="177"/>
    </row>
    <row r="1249" spans="9:13" s="127" customFormat="1">
      <c r="I1249" s="136"/>
      <c r="J1249" s="136"/>
      <c r="K1249" s="136"/>
      <c r="L1249" s="136"/>
      <c r="M1249" s="177"/>
    </row>
    <row r="1250" spans="9:13" s="127" customFormat="1">
      <c r="I1250" s="136"/>
      <c r="J1250" s="136"/>
      <c r="K1250" s="136"/>
      <c r="L1250" s="136"/>
      <c r="M1250" s="177"/>
    </row>
    <row r="1251" spans="9:13" s="127" customFormat="1">
      <c r="I1251" s="136"/>
      <c r="J1251" s="136"/>
      <c r="K1251" s="136"/>
      <c r="L1251" s="136"/>
      <c r="M1251" s="177"/>
    </row>
    <row r="1252" spans="9:13" s="127" customFormat="1">
      <c r="I1252" s="136"/>
      <c r="J1252" s="136"/>
      <c r="K1252" s="136"/>
      <c r="L1252" s="136"/>
      <c r="M1252" s="177"/>
    </row>
    <row r="1253" spans="9:13" s="127" customFormat="1">
      <c r="I1253" s="136"/>
      <c r="J1253" s="136"/>
      <c r="K1253" s="136"/>
      <c r="L1253" s="136"/>
      <c r="M1253" s="177"/>
    </row>
    <row r="1254" spans="9:13" s="127" customFormat="1">
      <c r="I1254" s="136"/>
      <c r="J1254" s="136"/>
      <c r="K1254" s="136"/>
      <c r="L1254" s="136"/>
      <c r="M1254" s="177"/>
    </row>
    <row r="1255" spans="9:13" s="127" customFormat="1">
      <c r="I1255" s="136"/>
      <c r="J1255" s="136"/>
      <c r="K1255" s="136"/>
      <c r="L1255" s="136"/>
      <c r="M1255" s="177"/>
    </row>
    <row r="1256" spans="9:13" s="127" customFormat="1">
      <c r="I1256" s="136"/>
      <c r="J1256" s="136"/>
      <c r="K1256" s="136"/>
      <c r="L1256" s="136"/>
      <c r="M1256" s="177"/>
    </row>
    <row r="1257" spans="9:13" s="127" customFormat="1">
      <c r="I1257" s="136"/>
      <c r="J1257" s="136"/>
      <c r="K1257" s="136"/>
      <c r="L1257" s="136"/>
      <c r="M1257" s="177"/>
    </row>
    <row r="1258" spans="9:13" s="127" customFormat="1">
      <c r="I1258" s="136"/>
      <c r="J1258" s="136"/>
      <c r="K1258" s="136"/>
      <c r="L1258" s="136"/>
      <c r="M1258" s="177"/>
    </row>
    <row r="1259" spans="9:13" s="127" customFormat="1">
      <c r="I1259" s="136"/>
      <c r="J1259" s="136"/>
      <c r="K1259" s="136"/>
      <c r="L1259" s="136"/>
      <c r="M1259" s="177"/>
    </row>
    <row r="1260" spans="9:13" s="127" customFormat="1">
      <c r="I1260" s="136"/>
      <c r="J1260" s="136"/>
      <c r="K1260" s="136"/>
      <c r="L1260" s="136"/>
      <c r="M1260" s="177"/>
    </row>
    <row r="1261" spans="9:13" s="127" customFormat="1">
      <c r="I1261" s="136"/>
      <c r="J1261" s="136"/>
      <c r="K1261" s="136"/>
      <c r="L1261" s="136"/>
      <c r="M1261" s="177"/>
    </row>
    <row r="1262" spans="9:13" s="127" customFormat="1">
      <c r="I1262" s="136"/>
      <c r="J1262" s="136"/>
      <c r="K1262" s="136"/>
      <c r="L1262" s="136"/>
      <c r="M1262" s="177"/>
    </row>
    <row r="1263" spans="9:13" s="127" customFormat="1">
      <c r="I1263" s="136"/>
      <c r="J1263" s="136"/>
      <c r="K1263" s="136"/>
      <c r="L1263" s="136"/>
      <c r="M1263" s="177"/>
    </row>
    <row r="1264" spans="9:13" s="127" customFormat="1">
      <c r="I1264" s="136"/>
      <c r="J1264" s="136"/>
      <c r="K1264" s="136"/>
      <c r="L1264" s="136"/>
      <c r="M1264" s="177"/>
    </row>
    <row r="1265" spans="9:13" s="127" customFormat="1">
      <c r="I1265" s="136"/>
      <c r="J1265" s="136"/>
      <c r="K1265" s="136"/>
      <c r="L1265" s="136"/>
      <c r="M1265" s="177"/>
    </row>
    <row r="1266" spans="9:13" s="127" customFormat="1">
      <c r="I1266" s="136"/>
      <c r="J1266" s="136"/>
      <c r="K1266" s="136"/>
      <c r="L1266" s="136"/>
      <c r="M1266" s="177"/>
    </row>
    <row r="1267" spans="9:13" s="127" customFormat="1">
      <c r="I1267" s="136"/>
      <c r="J1267" s="136"/>
      <c r="K1267" s="136"/>
      <c r="L1267" s="136"/>
      <c r="M1267" s="177"/>
    </row>
    <row r="1268" spans="9:13" s="127" customFormat="1">
      <c r="I1268" s="136"/>
      <c r="J1268" s="136"/>
      <c r="K1268" s="136"/>
      <c r="L1268" s="136"/>
      <c r="M1268" s="177"/>
    </row>
    <row r="1269" spans="9:13" s="127" customFormat="1">
      <c r="I1269" s="136"/>
      <c r="J1269" s="136"/>
      <c r="K1269" s="136"/>
      <c r="L1269" s="136"/>
      <c r="M1269" s="177"/>
    </row>
    <row r="1270" spans="9:13" s="127" customFormat="1">
      <c r="I1270" s="136"/>
      <c r="J1270" s="136"/>
      <c r="K1270" s="136"/>
      <c r="L1270" s="136"/>
      <c r="M1270" s="177"/>
    </row>
    <row r="1271" spans="9:13" s="127" customFormat="1">
      <c r="I1271" s="136"/>
      <c r="J1271" s="136"/>
      <c r="K1271" s="136"/>
      <c r="L1271" s="136"/>
      <c r="M1271" s="177"/>
    </row>
    <row r="1272" spans="9:13" s="127" customFormat="1">
      <c r="I1272" s="136"/>
      <c r="J1272" s="136"/>
      <c r="K1272" s="136"/>
      <c r="L1272" s="136"/>
      <c r="M1272" s="177"/>
    </row>
    <row r="1273" spans="9:13" s="127" customFormat="1">
      <c r="I1273" s="136"/>
      <c r="J1273" s="136"/>
      <c r="K1273" s="136"/>
      <c r="L1273" s="136"/>
      <c r="M1273" s="177"/>
    </row>
    <row r="1274" spans="9:13" s="127" customFormat="1">
      <c r="I1274" s="136"/>
      <c r="J1274" s="136"/>
      <c r="K1274" s="136"/>
      <c r="L1274" s="136"/>
      <c r="M1274" s="177"/>
    </row>
    <row r="1275" spans="9:13" s="127" customFormat="1">
      <c r="I1275" s="136"/>
      <c r="J1275" s="136"/>
      <c r="K1275" s="136"/>
      <c r="L1275" s="136"/>
      <c r="M1275" s="177"/>
    </row>
    <row r="1276" spans="9:13" s="127" customFormat="1">
      <c r="I1276" s="136"/>
      <c r="J1276" s="136"/>
      <c r="K1276" s="136"/>
      <c r="L1276" s="136"/>
      <c r="M1276" s="177"/>
    </row>
    <row r="1277" spans="9:13" s="127" customFormat="1">
      <c r="I1277" s="136"/>
      <c r="J1277" s="136"/>
      <c r="K1277" s="136"/>
      <c r="L1277" s="136"/>
      <c r="M1277" s="177"/>
    </row>
    <row r="1278" spans="9:13" s="127" customFormat="1">
      <c r="I1278" s="136"/>
      <c r="J1278" s="136"/>
      <c r="K1278" s="136"/>
      <c r="L1278" s="136"/>
      <c r="M1278" s="177"/>
    </row>
    <row r="1279" spans="9:13" s="127" customFormat="1">
      <c r="I1279" s="136"/>
      <c r="J1279" s="136"/>
      <c r="K1279" s="136"/>
      <c r="L1279" s="136"/>
      <c r="M1279" s="177"/>
    </row>
    <row r="1280" spans="9:13" s="127" customFormat="1">
      <c r="I1280" s="136"/>
      <c r="J1280" s="136"/>
      <c r="K1280" s="136"/>
      <c r="L1280" s="136"/>
      <c r="M1280" s="177"/>
    </row>
    <row r="1281" spans="9:13" s="127" customFormat="1">
      <c r="I1281" s="136"/>
      <c r="J1281" s="136"/>
      <c r="K1281" s="136"/>
      <c r="L1281" s="136"/>
      <c r="M1281" s="177"/>
    </row>
    <row r="1282" spans="9:13" s="127" customFormat="1">
      <c r="I1282" s="136"/>
      <c r="J1282" s="136"/>
      <c r="K1282" s="136"/>
      <c r="L1282" s="136"/>
      <c r="M1282" s="177"/>
    </row>
    <row r="1283" spans="9:13" s="127" customFormat="1">
      <c r="I1283" s="136"/>
      <c r="J1283" s="136"/>
      <c r="K1283" s="136"/>
      <c r="L1283" s="136"/>
      <c r="M1283" s="177"/>
    </row>
    <row r="1284" spans="9:13" s="127" customFormat="1">
      <c r="I1284" s="136"/>
      <c r="J1284" s="136"/>
      <c r="K1284" s="136"/>
      <c r="L1284" s="136"/>
      <c r="M1284" s="177"/>
    </row>
    <row r="1285" spans="9:13" s="127" customFormat="1">
      <c r="I1285" s="136"/>
      <c r="J1285" s="136"/>
      <c r="K1285" s="136"/>
      <c r="L1285" s="136"/>
      <c r="M1285" s="177"/>
    </row>
    <row r="1286" spans="9:13" s="127" customFormat="1">
      <c r="I1286" s="136"/>
      <c r="J1286" s="136"/>
      <c r="K1286" s="136"/>
      <c r="L1286" s="136"/>
      <c r="M1286" s="177"/>
    </row>
    <row r="1287" spans="9:13" s="127" customFormat="1">
      <c r="I1287" s="136"/>
      <c r="J1287" s="136"/>
      <c r="K1287" s="136"/>
      <c r="L1287" s="136"/>
      <c r="M1287" s="177"/>
    </row>
    <row r="1288" spans="9:13" s="127" customFormat="1">
      <c r="I1288" s="136"/>
      <c r="J1288" s="136"/>
      <c r="K1288" s="136"/>
      <c r="L1288" s="136"/>
      <c r="M1288" s="177"/>
    </row>
    <row r="1289" spans="9:13" s="127" customFormat="1">
      <c r="I1289" s="136"/>
      <c r="J1289" s="136"/>
      <c r="K1289" s="136"/>
      <c r="L1289" s="136"/>
      <c r="M1289" s="177"/>
    </row>
    <row r="1290" spans="9:13" s="127" customFormat="1">
      <c r="I1290" s="136"/>
      <c r="J1290" s="136"/>
      <c r="K1290" s="136"/>
      <c r="L1290" s="136"/>
      <c r="M1290" s="177"/>
    </row>
    <row r="1291" spans="9:13" s="127" customFormat="1">
      <c r="I1291" s="136"/>
      <c r="J1291" s="136"/>
      <c r="K1291" s="136"/>
      <c r="L1291" s="136"/>
      <c r="M1291" s="177"/>
    </row>
    <row r="1292" spans="9:13" s="127" customFormat="1">
      <c r="I1292" s="136"/>
      <c r="J1292" s="136"/>
      <c r="K1292" s="136"/>
      <c r="L1292" s="136"/>
      <c r="M1292" s="177"/>
    </row>
    <row r="1293" spans="9:13" s="127" customFormat="1">
      <c r="I1293" s="136"/>
      <c r="J1293" s="136"/>
      <c r="K1293" s="136"/>
      <c r="L1293" s="136"/>
      <c r="M1293" s="177"/>
    </row>
    <row r="1294" spans="9:13" s="127" customFormat="1">
      <c r="I1294" s="136"/>
      <c r="J1294" s="136"/>
      <c r="K1294" s="136"/>
      <c r="L1294" s="136"/>
      <c r="M1294" s="177"/>
    </row>
    <row r="1295" spans="9:13" s="127" customFormat="1">
      <c r="I1295" s="136"/>
      <c r="J1295" s="136"/>
      <c r="K1295" s="136"/>
      <c r="L1295" s="136"/>
      <c r="M1295" s="177"/>
    </row>
    <row r="1296" spans="9:13" s="127" customFormat="1">
      <c r="I1296" s="136"/>
      <c r="J1296" s="136"/>
      <c r="K1296" s="136"/>
      <c r="L1296" s="136"/>
      <c r="M1296" s="177"/>
    </row>
    <row r="1297" spans="9:13" s="127" customFormat="1">
      <c r="I1297" s="136"/>
      <c r="J1297" s="136"/>
      <c r="K1297" s="136"/>
      <c r="L1297" s="136"/>
      <c r="M1297" s="177"/>
    </row>
    <row r="1298" spans="9:13" s="127" customFormat="1">
      <c r="I1298" s="136"/>
      <c r="J1298" s="136"/>
      <c r="K1298" s="136"/>
      <c r="L1298" s="136"/>
      <c r="M1298" s="177"/>
    </row>
    <row r="1299" spans="9:13" s="127" customFormat="1">
      <c r="I1299" s="136"/>
      <c r="J1299" s="136"/>
      <c r="K1299" s="136"/>
      <c r="L1299" s="136"/>
      <c r="M1299" s="177"/>
    </row>
    <row r="1300" spans="9:13" s="127" customFormat="1">
      <c r="I1300" s="136"/>
      <c r="J1300" s="136"/>
      <c r="K1300" s="136"/>
      <c r="L1300" s="136"/>
      <c r="M1300" s="177"/>
    </row>
    <row r="1301" spans="9:13" s="127" customFormat="1">
      <c r="I1301" s="136"/>
      <c r="J1301" s="136"/>
      <c r="K1301" s="136"/>
      <c r="L1301" s="136"/>
      <c r="M1301" s="177"/>
    </row>
    <row r="1302" spans="9:13" s="127" customFormat="1">
      <c r="I1302" s="136"/>
      <c r="J1302" s="136"/>
      <c r="K1302" s="136"/>
      <c r="L1302" s="136"/>
      <c r="M1302" s="177"/>
    </row>
    <row r="1303" spans="9:13" s="127" customFormat="1">
      <c r="I1303" s="136"/>
      <c r="J1303" s="136"/>
      <c r="K1303" s="136"/>
      <c r="L1303" s="136"/>
      <c r="M1303" s="177"/>
    </row>
    <row r="1304" spans="9:13" s="127" customFormat="1">
      <c r="I1304" s="136"/>
      <c r="J1304" s="136"/>
      <c r="K1304" s="136"/>
      <c r="L1304" s="136"/>
      <c r="M1304" s="177"/>
    </row>
    <row r="1305" spans="9:13" s="127" customFormat="1">
      <c r="I1305" s="136"/>
      <c r="J1305" s="136"/>
      <c r="K1305" s="136"/>
      <c r="L1305" s="136"/>
      <c r="M1305" s="177"/>
    </row>
    <row r="1306" spans="9:13" s="127" customFormat="1">
      <c r="I1306" s="136"/>
      <c r="J1306" s="136"/>
      <c r="K1306" s="136"/>
      <c r="L1306" s="136"/>
      <c r="M1306" s="177"/>
    </row>
    <row r="1307" spans="9:13" s="127" customFormat="1">
      <c r="I1307" s="136"/>
      <c r="J1307" s="136"/>
      <c r="K1307" s="136"/>
      <c r="L1307" s="136"/>
      <c r="M1307" s="177"/>
    </row>
    <row r="1308" spans="9:13" s="127" customFormat="1">
      <c r="I1308" s="136"/>
      <c r="J1308" s="136"/>
      <c r="K1308" s="136"/>
      <c r="L1308" s="136"/>
      <c r="M1308" s="177"/>
    </row>
    <row r="1309" spans="9:13" s="127" customFormat="1">
      <c r="I1309" s="136"/>
      <c r="J1309" s="136"/>
      <c r="K1309" s="136"/>
      <c r="L1309" s="136"/>
      <c r="M1309" s="177"/>
    </row>
    <row r="1310" spans="9:13" s="127" customFormat="1">
      <c r="I1310" s="136"/>
      <c r="J1310" s="136"/>
      <c r="K1310" s="136"/>
      <c r="L1310" s="136"/>
      <c r="M1310" s="177"/>
    </row>
    <row r="1311" spans="9:13" s="127" customFormat="1">
      <c r="I1311" s="136"/>
      <c r="J1311" s="136"/>
      <c r="K1311" s="136"/>
      <c r="L1311" s="136"/>
      <c r="M1311" s="177"/>
    </row>
    <row r="1312" spans="9:13" s="127" customFormat="1">
      <c r="I1312" s="136"/>
      <c r="J1312" s="136"/>
      <c r="K1312" s="136"/>
      <c r="L1312" s="136"/>
      <c r="M1312" s="177"/>
    </row>
    <row r="1313" spans="9:13" s="127" customFormat="1">
      <c r="I1313" s="136"/>
      <c r="J1313" s="136"/>
      <c r="K1313" s="136"/>
      <c r="L1313" s="136"/>
      <c r="M1313" s="177"/>
    </row>
    <row r="1314" spans="9:13" s="127" customFormat="1">
      <c r="I1314" s="136"/>
      <c r="J1314" s="136"/>
      <c r="K1314" s="136"/>
      <c r="L1314" s="136"/>
      <c r="M1314" s="177"/>
    </row>
    <row r="1315" spans="9:13" s="127" customFormat="1">
      <c r="I1315" s="136"/>
      <c r="J1315" s="136"/>
      <c r="K1315" s="136"/>
      <c r="L1315" s="136"/>
      <c r="M1315" s="177"/>
    </row>
    <row r="1316" spans="9:13" s="127" customFormat="1">
      <c r="I1316" s="136"/>
      <c r="J1316" s="136"/>
      <c r="K1316" s="136"/>
      <c r="L1316" s="136"/>
      <c r="M1316" s="177"/>
    </row>
    <row r="1317" spans="9:13" s="127" customFormat="1">
      <c r="I1317" s="136"/>
      <c r="J1317" s="136"/>
      <c r="K1317" s="136"/>
      <c r="L1317" s="136"/>
      <c r="M1317" s="177"/>
    </row>
    <row r="1318" spans="9:13" s="127" customFormat="1">
      <c r="I1318" s="136"/>
      <c r="J1318" s="136"/>
      <c r="K1318" s="136"/>
      <c r="L1318" s="136"/>
      <c r="M1318" s="177"/>
    </row>
    <row r="1319" spans="9:13" s="127" customFormat="1">
      <c r="I1319" s="136"/>
      <c r="J1319" s="136"/>
      <c r="K1319" s="136"/>
      <c r="L1319" s="136"/>
      <c r="M1319" s="177"/>
    </row>
    <row r="1320" spans="9:13" s="127" customFormat="1">
      <c r="I1320" s="136"/>
      <c r="J1320" s="136"/>
      <c r="K1320" s="136"/>
      <c r="L1320" s="136"/>
      <c r="M1320" s="177"/>
    </row>
    <row r="1321" spans="9:13" s="127" customFormat="1">
      <c r="I1321" s="136"/>
      <c r="J1321" s="136"/>
      <c r="K1321" s="136"/>
      <c r="L1321" s="136"/>
      <c r="M1321" s="177"/>
    </row>
    <row r="1322" spans="9:13" s="127" customFormat="1">
      <c r="I1322" s="136"/>
      <c r="J1322" s="136"/>
      <c r="K1322" s="136"/>
      <c r="L1322" s="136"/>
      <c r="M1322" s="177"/>
    </row>
    <row r="1323" spans="9:13" s="127" customFormat="1">
      <c r="I1323" s="136"/>
      <c r="J1323" s="136"/>
      <c r="K1323" s="136"/>
      <c r="L1323" s="136"/>
      <c r="M1323" s="177"/>
    </row>
    <row r="1324" spans="9:13" s="127" customFormat="1">
      <c r="I1324" s="136"/>
      <c r="J1324" s="136"/>
      <c r="K1324" s="136"/>
      <c r="L1324" s="136"/>
      <c r="M1324" s="177"/>
    </row>
    <row r="1325" spans="9:13" s="127" customFormat="1">
      <c r="I1325" s="136"/>
      <c r="J1325" s="136"/>
      <c r="K1325" s="136"/>
      <c r="L1325" s="136"/>
      <c r="M1325" s="177"/>
    </row>
    <row r="1326" spans="9:13" s="127" customFormat="1">
      <c r="I1326" s="136"/>
      <c r="J1326" s="136"/>
      <c r="K1326" s="136"/>
      <c r="L1326" s="136"/>
      <c r="M1326" s="177"/>
    </row>
    <row r="1327" spans="9:13" s="127" customFormat="1">
      <c r="I1327" s="136"/>
      <c r="J1327" s="136"/>
      <c r="K1327" s="136"/>
      <c r="L1327" s="136"/>
      <c r="M1327" s="177"/>
    </row>
    <row r="1328" spans="9:13" s="127" customFormat="1">
      <c r="I1328" s="136"/>
      <c r="J1328" s="136"/>
      <c r="K1328" s="136"/>
      <c r="L1328" s="136"/>
      <c r="M1328" s="177"/>
    </row>
    <row r="1329" spans="9:13" s="127" customFormat="1">
      <c r="I1329" s="136"/>
      <c r="J1329" s="136"/>
      <c r="K1329" s="136"/>
      <c r="L1329" s="136"/>
      <c r="M1329" s="177"/>
    </row>
    <row r="1330" spans="9:13" s="127" customFormat="1">
      <c r="I1330" s="136"/>
      <c r="J1330" s="136"/>
      <c r="K1330" s="136"/>
      <c r="L1330" s="136"/>
      <c r="M1330" s="177"/>
    </row>
    <row r="1331" spans="9:13" s="127" customFormat="1">
      <c r="I1331" s="136"/>
      <c r="J1331" s="136"/>
      <c r="K1331" s="136"/>
      <c r="L1331" s="136"/>
      <c r="M1331" s="177"/>
    </row>
    <row r="1332" spans="9:13" s="127" customFormat="1">
      <c r="I1332" s="136"/>
      <c r="J1332" s="136"/>
      <c r="K1332" s="136"/>
      <c r="L1332" s="136"/>
      <c r="M1332" s="177"/>
    </row>
    <row r="1333" spans="9:13" s="127" customFormat="1">
      <c r="I1333" s="136"/>
      <c r="J1333" s="136"/>
      <c r="K1333" s="136"/>
      <c r="L1333" s="136"/>
      <c r="M1333" s="177"/>
    </row>
    <row r="1334" spans="9:13" s="127" customFormat="1">
      <c r="I1334" s="136"/>
      <c r="J1334" s="136"/>
      <c r="K1334" s="136"/>
      <c r="L1334" s="136"/>
      <c r="M1334" s="177"/>
    </row>
    <row r="1335" spans="9:13" s="127" customFormat="1">
      <c r="I1335" s="136"/>
      <c r="J1335" s="136"/>
      <c r="K1335" s="136"/>
      <c r="L1335" s="136"/>
      <c r="M1335" s="177"/>
    </row>
    <row r="1336" spans="9:13" s="127" customFormat="1">
      <c r="I1336" s="136"/>
      <c r="J1336" s="136"/>
      <c r="K1336" s="136"/>
      <c r="L1336" s="136"/>
      <c r="M1336" s="177"/>
    </row>
    <row r="1337" spans="9:13" s="127" customFormat="1">
      <c r="I1337" s="136"/>
      <c r="J1337" s="136"/>
      <c r="K1337" s="136"/>
      <c r="L1337" s="136"/>
      <c r="M1337" s="177"/>
    </row>
    <row r="1338" spans="9:13" s="127" customFormat="1">
      <c r="I1338" s="136"/>
      <c r="J1338" s="136"/>
      <c r="K1338" s="136"/>
      <c r="L1338" s="136"/>
      <c r="M1338" s="177"/>
    </row>
    <row r="1339" spans="9:13" s="127" customFormat="1">
      <c r="I1339" s="136"/>
      <c r="J1339" s="136"/>
      <c r="K1339" s="136"/>
      <c r="L1339" s="136"/>
      <c r="M1339" s="177"/>
    </row>
    <row r="1340" spans="9:13" s="127" customFormat="1">
      <c r="I1340" s="136"/>
      <c r="J1340" s="136"/>
      <c r="K1340" s="136"/>
      <c r="L1340" s="136"/>
      <c r="M1340" s="177"/>
    </row>
    <row r="1341" spans="9:13" s="127" customFormat="1">
      <c r="I1341" s="136"/>
      <c r="J1341" s="136"/>
      <c r="K1341" s="136"/>
      <c r="L1341" s="136"/>
      <c r="M1341" s="177"/>
    </row>
    <row r="1342" spans="9:13" s="127" customFormat="1">
      <c r="I1342" s="136"/>
      <c r="J1342" s="136"/>
      <c r="K1342" s="136"/>
      <c r="L1342" s="136"/>
      <c r="M1342" s="177"/>
    </row>
    <row r="1343" spans="9:13" s="127" customFormat="1">
      <c r="I1343" s="136"/>
      <c r="J1343" s="136"/>
      <c r="K1343" s="136"/>
      <c r="L1343" s="136"/>
      <c r="M1343" s="177"/>
    </row>
    <row r="1344" spans="9:13" s="127" customFormat="1">
      <c r="I1344" s="136"/>
      <c r="J1344" s="136"/>
      <c r="K1344" s="136"/>
      <c r="L1344" s="136"/>
      <c r="M1344" s="177"/>
    </row>
    <row r="1345" spans="9:13" s="127" customFormat="1">
      <c r="I1345" s="136"/>
      <c r="J1345" s="136"/>
      <c r="K1345" s="136"/>
      <c r="L1345" s="136"/>
      <c r="M1345" s="177"/>
    </row>
    <row r="1346" spans="9:13" s="127" customFormat="1">
      <c r="I1346" s="136"/>
      <c r="J1346" s="136"/>
      <c r="K1346" s="136"/>
      <c r="L1346" s="136"/>
      <c r="M1346" s="177"/>
    </row>
    <row r="1347" spans="9:13" s="127" customFormat="1">
      <c r="I1347" s="136"/>
      <c r="J1347" s="136"/>
      <c r="K1347" s="136"/>
      <c r="L1347" s="136"/>
      <c r="M1347" s="177"/>
    </row>
    <row r="1348" spans="9:13" s="127" customFormat="1">
      <c r="I1348" s="136"/>
      <c r="J1348" s="136"/>
      <c r="K1348" s="136"/>
      <c r="L1348" s="136"/>
      <c r="M1348" s="177"/>
    </row>
    <row r="1349" spans="9:13" s="127" customFormat="1">
      <c r="I1349" s="136"/>
      <c r="J1349" s="136"/>
      <c r="K1349" s="136"/>
      <c r="L1349" s="136"/>
      <c r="M1349" s="177"/>
    </row>
    <row r="1350" spans="9:13" s="127" customFormat="1">
      <c r="I1350" s="136"/>
      <c r="J1350" s="136"/>
      <c r="K1350" s="136"/>
      <c r="L1350" s="136"/>
      <c r="M1350" s="177"/>
    </row>
    <row r="1351" spans="9:13" s="127" customFormat="1">
      <c r="I1351" s="136"/>
      <c r="J1351" s="136"/>
      <c r="K1351" s="136"/>
      <c r="L1351" s="136"/>
      <c r="M1351" s="177"/>
    </row>
    <row r="1352" spans="9:13" s="127" customFormat="1">
      <c r="I1352" s="136"/>
      <c r="J1352" s="136"/>
      <c r="K1352" s="136"/>
      <c r="L1352" s="136"/>
      <c r="M1352" s="177"/>
    </row>
    <row r="1353" spans="9:13" s="127" customFormat="1">
      <c r="I1353" s="136"/>
      <c r="J1353" s="136"/>
      <c r="K1353" s="136"/>
      <c r="L1353" s="136"/>
      <c r="M1353" s="177"/>
    </row>
    <row r="1354" spans="9:13" s="127" customFormat="1">
      <c r="I1354" s="136"/>
      <c r="J1354" s="136"/>
      <c r="K1354" s="136"/>
      <c r="L1354" s="136"/>
      <c r="M1354" s="177"/>
    </row>
    <row r="1355" spans="9:13" s="127" customFormat="1">
      <c r="I1355" s="136"/>
      <c r="J1355" s="136"/>
      <c r="K1355" s="136"/>
      <c r="L1355" s="136"/>
      <c r="M1355" s="177"/>
    </row>
    <row r="1356" spans="9:13" s="127" customFormat="1">
      <c r="I1356" s="136"/>
      <c r="J1356" s="136"/>
      <c r="K1356" s="136"/>
      <c r="L1356" s="136"/>
      <c r="M1356" s="177"/>
    </row>
    <row r="1357" spans="9:13" s="127" customFormat="1">
      <c r="I1357" s="136"/>
      <c r="J1357" s="136"/>
      <c r="K1357" s="136"/>
      <c r="L1357" s="136"/>
      <c r="M1357" s="177"/>
    </row>
    <row r="1358" spans="9:13" s="127" customFormat="1">
      <c r="I1358" s="136"/>
      <c r="J1358" s="136"/>
      <c r="K1358" s="136"/>
      <c r="L1358" s="136"/>
      <c r="M1358" s="177"/>
    </row>
    <row r="1359" spans="9:13" s="127" customFormat="1">
      <c r="I1359" s="136"/>
      <c r="J1359" s="136"/>
      <c r="K1359" s="136"/>
      <c r="L1359" s="136"/>
      <c r="M1359" s="177"/>
    </row>
    <row r="1360" spans="9:13" s="127" customFormat="1">
      <c r="I1360" s="136"/>
      <c r="J1360" s="136"/>
      <c r="K1360" s="136"/>
      <c r="L1360" s="136"/>
      <c r="M1360" s="177"/>
    </row>
    <row r="1361" spans="9:13" s="127" customFormat="1">
      <c r="I1361" s="136"/>
      <c r="J1361" s="136"/>
      <c r="K1361" s="136"/>
      <c r="L1361" s="136"/>
      <c r="M1361" s="177"/>
    </row>
    <row r="1362" spans="9:13" s="127" customFormat="1">
      <c r="I1362" s="136"/>
      <c r="J1362" s="136"/>
      <c r="K1362" s="136"/>
      <c r="L1362" s="136"/>
      <c r="M1362" s="177"/>
    </row>
    <row r="1363" spans="9:13" s="127" customFormat="1">
      <c r="I1363" s="136"/>
      <c r="J1363" s="136"/>
      <c r="K1363" s="136"/>
      <c r="L1363" s="136"/>
      <c r="M1363" s="177"/>
    </row>
    <row r="1364" spans="9:13" s="127" customFormat="1">
      <c r="I1364" s="136"/>
      <c r="J1364" s="136"/>
      <c r="K1364" s="136"/>
      <c r="L1364" s="136"/>
      <c r="M1364" s="177"/>
    </row>
    <row r="1365" spans="9:13" s="127" customFormat="1">
      <c r="I1365" s="136"/>
      <c r="J1365" s="136"/>
      <c r="K1365" s="136"/>
      <c r="L1365" s="136"/>
      <c r="M1365" s="177"/>
    </row>
    <row r="1366" spans="9:13" s="127" customFormat="1">
      <c r="I1366" s="136"/>
      <c r="J1366" s="136"/>
      <c r="K1366" s="136"/>
      <c r="L1366" s="136"/>
      <c r="M1366" s="177"/>
    </row>
    <row r="1367" spans="9:13" s="127" customFormat="1">
      <c r="I1367" s="136"/>
      <c r="J1367" s="136"/>
      <c r="K1367" s="136"/>
      <c r="L1367" s="136"/>
      <c r="M1367" s="177"/>
    </row>
    <row r="1368" spans="9:13" s="127" customFormat="1">
      <c r="I1368" s="136"/>
      <c r="J1368" s="136"/>
      <c r="K1368" s="136"/>
      <c r="L1368" s="136"/>
      <c r="M1368" s="177"/>
    </row>
    <row r="1369" spans="9:13" s="127" customFormat="1">
      <c r="I1369" s="136"/>
      <c r="J1369" s="136"/>
      <c r="K1369" s="136"/>
      <c r="L1369" s="136"/>
      <c r="M1369" s="177"/>
    </row>
    <row r="1370" spans="9:13" s="127" customFormat="1">
      <c r="I1370" s="136"/>
      <c r="J1370" s="136"/>
      <c r="K1370" s="136"/>
      <c r="L1370" s="136"/>
      <c r="M1370" s="177"/>
    </row>
    <row r="1371" spans="9:13" s="127" customFormat="1">
      <c r="I1371" s="136"/>
      <c r="J1371" s="136"/>
      <c r="K1371" s="136"/>
      <c r="L1371" s="136"/>
      <c r="M1371" s="177"/>
    </row>
    <row r="1372" spans="9:13" s="127" customFormat="1">
      <c r="I1372" s="136"/>
      <c r="J1372" s="136"/>
      <c r="K1372" s="136"/>
      <c r="L1372" s="136"/>
      <c r="M1372" s="177"/>
    </row>
    <row r="1373" spans="9:13" s="127" customFormat="1">
      <c r="I1373" s="136"/>
      <c r="J1373" s="136"/>
      <c r="K1373" s="136"/>
      <c r="L1373" s="136"/>
      <c r="M1373" s="177"/>
    </row>
    <row r="1374" spans="9:13" s="127" customFormat="1">
      <c r="I1374" s="136"/>
      <c r="J1374" s="136"/>
      <c r="K1374" s="136"/>
      <c r="L1374" s="136"/>
      <c r="M1374" s="177"/>
    </row>
    <row r="1375" spans="9:13" s="127" customFormat="1">
      <c r="I1375" s="136"/>
      <c r="J1375" s="136"/>
      <c r="K1375" s="136"/>
      <c r="L1375" s="136"/>
      <c r="M1375" s="177"/>
    </row>
    <row r="1376" spans="9:13" s="127" customFormat="1">
      <c r="I1376" s="136"/>
      <c r="J1376" s="136"/>
      <c r="K1376" s="136"/>
      <c r="L1376" s="136"/>
      <c r="M1376" s="177"/>
    </row>
    <row r="1377" spans="9:13" s="127" customFormat="1">
      <c r="I1377" s="136"/>
      <c r="J1377" s="136"/>
      <c r="K1377" s="136"/>
      <c r="L1377" s="136"/>
      <c r="M1377" s="177"/>
    </row>
    <row r="1378" spans="9:13" s="127" customFormat="1">
      <c r="I1378" s="136"/>
      <c r="J1378" s="136"/>
      <c r="K1378" s="136"/>
      <c r="L1378" s="136"/>
      <c r="M1378" s="177"/>
    </row>
    <row r="1379" spans="9:13" s="127" customFormat="1">
      <c r="I1379" s="136"/>
      <c r="J1379" s="136"/>
      <c r="K1379" s="136"/>
      <c r="L1379" s="136"/>
      <c r="M1379" s="177"/>
    </row>
    <row r="1380" spans="9:13" s="127" customFormat="1">
      <c r="I1380" s="136"/>
      <c r="J1380" s="136"/>
      <c r="K1380" s="136"/>
      <c r="L1380" s="136"/>
      <c r="M1380" s="177"/>
    </row>
    <row r="1381" spans="9:13" s="127" customFormat="1">
      <c r="I1381" s="136"/>
      <c r="J1381" s="136"/>
      <c r="K1381" s="136"/>
      <c r="L1381" s="136"/>
      <c r="M1381" s="177"/>
    </row>
    <row r="1382" spans="9:13" s="127" customFormat="1">
      <c r="I1382" s="136"/>
      <c r="J1382" s="136"/>
      <c r="K1382" s="136"/>
      <c r="L1382" s="136"/>
      <c r="M1382" s="177"/>
    </row>
    <row r="1383" spans="9:13" s="127" customFormat="1">
      <c r="I1383" s="136"/>
      <c r="J1383" s="136"/>
      <c r="K1383" s="136"/>
      <c r="L1383" s="136"/>
      <c r="M1383" s="177"/>
    </row>
    <row r="1384" spans="9:13" s="127" customFormat="1">
      <c r="I1384" s="136"/>
      <c r="J1384" s="136"/>
      <c r="K1384" s="136"/>
      <c r="L1384" s="136"/>
      <c r="M1384" s="177"/>
    </row>
    <row r="1385" spans="9:13" s="127" customFormat="1">
      <c r="I1385" s="136"/>
      <c r="J1385" s="136"/>
      <c r="K1385" s="136"/>
      <c r="L1385" s="136"/>
      <c r="M1385" s="177"/>
    </row>
    <row r="1386" spans="9:13" s="127" customFormat="1">
      <c r="I1386" s="136"/>
      <c r="J1386" s="136"/>
      <c r="K1386" s="136"/>
      <c r="L1386" s="136"/>
      <c r="M1386" s="177"/>
    </row>
    <row r="1387" spans="9:13" s="127" customFormat="1">
      <c r="I1387" s="136"/>
      <c r="J1387" s="136"/>
      <c r="K1387" s="136"/>
      <c r="L1387" s="136"/>
      <c r="M1387" s="177"/>
    </row>
    <row r="1388" spans="9:13" s="127" customFormat="1">
      <c r="I1388" s="136"/>
      <c r="J1388" s="136"/>
      <c r="K1388" s="136"/>
      <c r="L1388" s="136"/>
      <c r="M1388" s="177"/>
    </row>
    <row r="1389" spans="9:13" s="127" customFormat="1">
      <c r="I1389" s="136"/>
      <c r="J1389" s="136"/>
      <c r="K1389" s="136"/>
      <c r="L1389" s="136"/>
      <c r="M1389" s="177"/>
    </row>
    <row r="1390" spans="9:13" s="127" customFormat="1">
      <c r="I1390" s="136"/>
      <c r="J1390" s="136"/>
      <c r="K1390" s="136"/>
      <c r="L1390" s="136"/>
      <c r="M1390" s="177"/>
    </row>
    <row r="1391" spans="9:13" s="127" customFormat="1">
      <c r="I1391" s="136"/>
      <c r="J1391" s="136"/>
      <c r="K1391" s="136"/>
      <c r="L1391" s="136"/>
      <c r="M1391" s="177"/>
    </row>
    <row r="1392" spans="9:13" s="127" customFormat="1">
      <c r="I1392" s="136"/>
      <c r="J1392" s="136"/>
      <c r="K1392" s="136"/>
      <c r="L1392" s="136"/>
      <c r="M1392" s="177"/>
    </row>
    <row r="1393" spans="9:13" s="127" customFormat="1">
      <c r="I1393" s="136"/>
      <c r="J1393" s="136"/>
      <c r="K1393" s="136"/>
      <c r="L1393" s="136"/>
      <c r="M1393" s="177"/>
    </row>
    <row r="1394" spans="9:13" s="127" customFormat="1">
      <c r="I1394" s="136"/>
      <c r="J1394" s="136"/>
      <c r="K1394" s="136"/>
      <c r="L1394" s="136"/>
      <c r="M1394" s="177"/>
    </row>
    <row r="1395" spans="9:13" s="127" customFormat="1">
      <c r="I1395" s="136"/>
      <c r="J1395" s="136"/>
      <c r="K1395" s="136"/>
      <c r="L1395" s="136"/>
      <c r="M1395" s="177"/>
    </row>
    <row r="1396" spans="9:13" s="127" customFormat="1">
      <c r="I1396" s="136"/>
      <c r="J1396" s="136"/>
      <c r="K1396" s="136"/>
      <c r="L1396" s="136"/>
      <c r="M1396" s="177"/>
    </row>
    <row r="1397" spans="9:13" s="127" customFormat="1">
      <c r="I1397" s="136"/>
      <c r="J1397" s="136"/>
      <c r="K1397" s="136"/>
      <c r="L1397" s="136"/>
      <c r="M1397" s="177"/>
    </row>
    <row r="1398" spans="9:13" s="127" customFormat="1">
      <c r="I1398" s="136"/>
      <c r="J1398" s="136"/>
      <c r="K1398" s="136"/>
      <c r="L1398" s="136"/>
      <c r="M1398" s="177"/>
    </row>
    <row r="1399" spans="9:13" s="127" customFormat="1">
      <c r="I1399" s="136"/>
      <c r="J1399" s="136"/>
      <c r="K1399" s="136"/>
      <c r="L1399" s="136"/>
      <c r="M1399" s="177"/>
    </row>
    <row r="1400" spans="9:13" s="127" customFormat="1">
      <c r="I1400" s="136"/>
      <c r="J1400" s="136"/>
      <c r="K1400" s="136"/>
      <c r="L1400" s="136"/>
      <c r="M1400" s="177"/>
    </row>
    <row r="1401" spans="9:13" s="127" customFormat="1">
      <c r="I1401" s="136"/>
      <c r="J1401" s="136"/>
      <c r="K1401" s="136"/>
      <c r="L1401" s="136"/>
      <c r="M1401" s="177"/>
    </row>
    <row r="1402" spans="9:13" s="127" customFormat="1">
      <c r="I1402" s="136"/>
      <c r="J1402" s="136"/>
      <c r="K1402" s="136"/>
      <c r="L1402" s="136"/>
      <c r="M1402" s="177"/>
    </row>
    <row r="1403" spans="9:13" s="127" customFormat="1">
      <c r="I1403" s="136"/>
      <c r="J1403" s="136"/>
      <c r="K1403" s="136"/>
      <c r="L1403" s="136"/>
      <c r="M1403" s="177"/>
    </row>
    <row r="1404" spans="9:13" s="127" customFormat="1">
      <c r="I1404" s="136"/>
      <c r="J1404" s="136"/>
      <c r="K1404" s="136"/>
      <c r="L1404" s="136"/>
      <c r="M1404" s="177"/>
    </row>
    <row r="1405" spans="9:13" s="127" customFormat="1">
      <c r="I1405" s="136"/>
      <c r="J1405" s="136"/>
      <c r="K1405" s="136"/>
      <c r="L1405" s="136"/>
      <c r="M1405" s="177"/>
    </row>
    <row r="1406" spans="9:13" s="127" customFormat="1">
      <c r="I1406" s="136"/>
      <c r="J1406" s="136"/>
      <c r="K1406" s="136"/>
      <c r="L1406" s="136"/>
      <c r="M1406" s="177"/>
    </row>
    <row r="1407" spans="9:13" s="127" customFormat="1">
      <c r="I1407" s="136"/>
      <c r="J1407" s="136"/>
      <c r="K1407" s="136"/>
      <c r="L1407" s="136"/>
      <c r="M1407" s="177"/>
    </row>
    <row r="1408" spans="9:13" s="127" customFormat="1">
      <c r="I1408" s="136"/>
      <c r="J1408" s="136"/>
      <c r="K1408" s="136"/>
      <c r="L1408" s="136"/>
      <c r="M1408" s="177"/>
    </row>
    <row r="1409" spans="9:13" s="127" customFormat="1">
      <c r="I1409" s="136"/>
      <c r="J1409" s="136"/>
      <c r="K1409" s="136"/>
      <c r="L1409" s="136"/>
      <c r="M1409" s="177"/>
    </row>
    <row r="1410" spans="9:13" s="127" customFormat="1">
      <c r="I1410" s="136"/>
      <c r="J1410" s="136"/>
      <c r="K1410" s="136"/>
      <c r="L1410" s="136"/>
      <c r="M1410" s="177"/>
    </row>
    <row r="1411" spans="9:13" s="127" customFormat="1">
      <c r="I1411" s="136"/>
      <c r="J1411" s="136"/>
      <c r="K1411" s="136"/>
      <c r="L1411" s="136"/>
      <c r="M1411" s="177"/>
    </row>
    <row r="1412" spans="9:13" s="127" customFormat="1">
      <c r="I1412" s="136"/>
      <c r="J1412" s="136"/>
      <c r="K1412" s="136"/>
      <c r="L1412" s="136"/>
      <c r="M1412" s="177"/>
    </row>
    <row r="1413" spans="9:13" s="127" customFormat="1">
      <c r="I1413" s="136"/>
      <c r="J1413" s="136"/>
      <c r="K1413" s="136"/>
      <c r="L1413" s="136"/>
      <c r="M1413" s="177"/>
    </row>
    <row r="1414" spans="9:13" s="127" customFormat="1">
      <c r="I1414" s="136"/>
      <c r="J1414" s="136"/>
      <c r="K1414" s="136"/>
      <c r="L1414" s="136"/>
      <c r="M1414" s="177"/>
    </row>
    <row r="1415" spans="9:13" s="127" customFormat="1">
      <c r="I1415" s="136"/>
      <c r="J1415" s="136"/>
      <c r="K1415" s="136"/>
      <c r="L1415" s="136"/>
      <c r="M1415" s="177"/>
    </row>
    <row r="1416" spans="9:13" s="127" customFormat="1">
      <c r="I1416" s="136"/>
      <c r="J1416" s="136"/>
      <c r="K1416" s="136"/>
      <c r="L1416" s="136"/>
      <c r="M1416" s="177"/>
    </row>
    <row r="1417" spans="9:13" s="127" customFormat="1">
      <c r="I1417" s="136"/>
      <c r="J1417" s="136"/>
      <c r="K1417" s="136"/>
      <c r="L1417" s="136"/>
      <c r="M1417" s="177"/>
    </row>
    <row r="1418" spans="9:13" s="127" customFormat="1">
      <c r="I1418" s="136"/>
      <c r="J1418" s="136"/>
      <c r="K1418" s="136"/>
      <c r="L1418" s="136"/>
      <c r="M1418" s="177"/>
    </row>
    <row r="1419" spans="9:13" s="127" customFormat="1">
      <c r="I1419" s="136"/>
      <c r="J1419" s="136"/>
      <c r="K1419" s="136"/>
      <c r="L1419" s="136"/>
      <c r="M1419" s="177"/>
    </row>
    <row r="1420" spans="9:13" s="127" customFormat="1">
      <c r="I1420" s="136"/>
      <c r="J1420" s="136"/>
      <c r="K1420" s="136"/>
      <c r="L1420" s="136"/>
      <c r="M1420" s="177"/>
    </row>
    <row r="1421" spans="9:13" s="127" customFormat="1">
      <c r="I1421" s="136"/>
      <c r="J1421" s="136"/>
      <c r="K1421" s="136"/>
      <c r="L1421" s="136"/>
      <c r="M1421" s="177"/>
    </row>
    <row r="1422" spans="9:13" s="127" customFormat="1">
      <c r="I1422" s="136"/>
      <c r="J1422" s="136"/>
      <c r="K1422" s="136"/>
      <c r="L1422" s="136"/>
      <c r="M1422" s="177"/>
    </row>
    <row r="1423" spans="9:13" s="127" customFormat="1">
      <c r="I1423" s="136"/>
      <c r="J1423" s="136"/>
      <c r="K1423" s="136"/>
      <c r="L1423" s="136"/>
      <c r="M1423" s="177"/>
    </row>
    <row r="1424" spans="9:13" s="127" customFormat="1">
      <c r="I1424" s="136"/>
      <c r="J1424" s="136"/>
      <c r="K1424" s="136"/>
      <c r="L1424" s="136"/>
      <c r="M1424" s="177"/>
    </row>
    <row r="1425" spans="9:13" s="127" customFormat="1">
      <c r="I1425" s="136"/>
      <c r="J1425" s="136"/>
      <c r="K1425" s="136"/>
      <c r="L1425" s="136"/>
      <c r="M1425" s="177"/>
    </row>
    <row r="1426" spans="9:13" s="127" customFormat="1">
      <c r="I1426" s="136"/>
      <c r="J1426" s="136"/>
      <c r="K1426" s="136"/>
      <c r="L1426" s="136"/>
      <c r="M1426" s="177"/>
    </row>
    <row r="1427" spans="9:13" s="127" customFormat="1">
      <c r="I1427" s="136"/>
      <c r="J1427" s="136"/>
      <c r="K1427" s="136"/>
      <c r="L1427" s="136"/>
      <c r="M1427" s="177"/>
    </row>
    <row r="1428" spans="9:13" s="127" customFormat="1">
      <c r="I1428" s="136"/>
      <c r="J1428" s="136"/>
      <c r="K1428" s="136"/>
      <c r="L1428" s="136"/>
      <c r="M1428" s="177"/>
    </row>
    <row r="1429" spans="9:13" s="127" customFormat="1">
      <c r="I1429" s="136"/>
      <c r="J1429" s="136"/>
      <c r="K1429" s="136"/>
      <c r="L1429" s="136"/>
      <c r="M1429" s="177"/>
    </row>
    <row r="1430" spans="9:13" s="127" customFormat="1">
      <c r="I1430" s="136"/>
      <c r="J1430" s="136"/>
      <c r="K1430" s="136"/>
      <c r="L1430" s="136"/>
      <c r="M1430" s="177"/>
    </row>
    <row r="1431" spans="9:13" s="127" customFormat="1">
      <c r="I1431" s="136"/>
      <c r="J1431" s="136"/>
      <c r="K1431" s="136"/>
      <c r="L1431" s="136"/>
      <c r="M1431" s="177"/>
    </row>
    <row r="1432" spans="9:13" s="127" customFormat="1">
      <c r="I1432" s="136"/>
      <c r="J1432" s="136"/>
      <c r="K1432" s="136"/>
      <c r="L1432" s="136"/>
      <c r="M1432" s="177"/>
    </row>
    <row r="1433" spans="9:13" s="127" customFormat="1">
      <c r="I1433" s="136"/>
      <c r="J1433" s="136"/>
      <c r="K1433" s="136"/>
      <c r="L1433" s="136"/>
      <c r="M1433" s="177"/>
    </row>
    <row r="1434" spans="9:13" s="127" customFormat="1">
      <c r="I1434" s="136"/>
      <c r="J1434" s="136"/>
      <c r="K1434" s="136"/>
      <c r="L1434" s="136"/>
      <c r="M1434" s="177"/>
    </row>
    <row r="1435" spans="9:13" s="127" customFormat="1">
      <c r="I1435" s="136"/>
      <c r="J1435" s="136"/>
      <c r="K1435" s="136"/>
      <c r="L1435" s="136"/>
      <c r="M1435" s="177"/>
    </row>
    <row r="1436" spans="9:13" s="127" customFormat="1">
      <c r="I1436" s="136"/>
      <c r="J1436" s="136"/>
      <c r="K1436" s="136"/>
      <c r="L1436" s="136"/>
      <c r="M1436" s="177"/>
    </row>
    <row r="1437" spans="9:13" s="127" customFormat="1">
      <c r="I1437" s="136"/>
      <c r="J1437" s="136"/>
      <c r="K1437" s="136"/>
      <c r="L1437" s="136"/>
      <c r="M1437" s="177"/>
    </row>
    <row r="1438" spans="9:13" s="127" customFormat="1">
      <c r="I1438" s="136"/>
      <c r="J1438" s="136"/>
      <c r="K1438" s="136"/>
      <c r="L1438" s="136"/>
      <c r="M1438" s="177"/>
    </row>
    <row r="1439" spans="9:13" s="127" customFormat="1">
      <c r="I1439" s="136"/>
      <c r="J1439" s="136"/>
      <c r="K1439" s="136"/>
      <c r="L1439" s="136"/>
      <c r="M1439" s="177"/>
    </row>
    <row r="1440" spans="9:13" s="127" customFormat="1">
      <c r="I1440" s="136"/>
      <c r="J1440" s="136"/>
      <c r="K1440" s="136"/>
      <c r="L1440" s="136"/>
      <c r="M1440" s="177"/>
    </row>
    <row r="1441" spans="9:13" s="127" customFormat="1">
      <c r="I1441" s="136"/>
      <c r="J1441" s="136"/>
      <c r="K1441" s="136"/>
      <c r="L1441" s="136"/>
      <c r="M1441" s="177"/>
    </row>
    <row r="1442" spans="9:13" s="127" customFormat="1">
      <c r="I1442" s="136"/>
      <c r="J1442" s="136"/>
      <c r="K1442" s="136"/>
      <c r="L1442" s="136"/>
      <c r="M1442" s="177"/>
    </row>
    <row r="1443" spans="9:13" s="127" customFormat="1">
      <c r="I1443" s="136"/>
      <c r="J1443" s="136"/>
      <c r="K1443" s="136"/>
      <c r="L1443" s="136"/>
      <c r="M1443" s="177"/>
    </row>
    <row r="1444" spans="9:13" s="127" customFormat="1">
      <c r="I1444" s="136"/>
      <c r="J1444" s="136"/>
      <c r="K1444" s="136"/>
      <c r="L1444" s="136"/>
      <c r="M1444" s="177"/>
    </row>
    <row r="1445" spans="9:13" s="127" customFormat="1">
      <c r="I1445" s="136"/>
      <c r="J1445" s="136"/>
      <c r="K1445" s="136"/>
      <c r="L1445" s="136"/>
      <c r="M1445" s="177"/>
    </row>
    <row r="1446" spans="9:13" s="127" customFormat="1">
      <c r="I1446" s="136"/>
      <c r="J1446" s="136"/>
      <c r="K1446" s="136"/>
      <c r="L1446" s="136"/>
      <c r="M1446" s="177"/>
    </row>
    <row r="1447" spans="9:13" s="127" customFormat="1">
      <c r="I1447" s="136"/>
      <c r="J1447" s="136"/>
      <c r="K1447" s="136"/>
      <c r="L1447" s="136"/>
      <c r="M1447" s="177"/>
    </row>
    <row r="1448" spans="9:13" s="127" customFormat="1">
      <c r="I1448" s="136"/>
      <c r="J1448" s="136"/>
      <c r="K1448" s="136"/>
      <c r="L1448" s="136"/>
      <c r="M1448" s="177"/>
    </row>
    <row r="1449" spans="9:13" s="127" customFormat="1">
      <c r="I1449" s="136"/>
      <c r="J1449" s="136"/>
      <c r="K1449" s="136"/>
      <c r="L1449" s="136"/>
      <c r="M1449" s="177"/>
    </row>
    <row r="1450" spans="9:13" s="127" customFormat="1">
      <c r="I1450" s="136"/>
      <c r="J1450" s="136"/>
      <c r="K1450" s="136"/>
      <c r="L1450" s="136"/>
      <c r="M1450" s="177"/>
    </row>
    <row r="1451" spans="9:13" s="127" customFormat="1">
      <c r="I1451" s="136"/>
      <c r="J1451" s="136"/>
      <c r="K1451" s="136"/>
      <c r="L1451" s="136"/>
      <c r="M1451" s="177"/>
    </row>
    <row r="1452" spans="9:13" s="127" customFormat="1">
      <c r="I1452" s="136"/>
      <c r="J1452" s="136"/>
      <c r="K1452" s="136"/>
      <c r="L1452" s="136"/>
      <c r="M1452" s="177"/>
    </row>
    <row r="1453" spans="9:13" s="127" customFormat="1">
      <c r="I1453" s="136"/>
      <c r="J1453" s="136"/>
      <c r="K1453" s="136"/>
      <c r="L1453" s="136"/>
      <c r="M1453" s="177"/>
    </row>
    <row r="1454" spans="9:13" s="127" customFormat="1">
      <c r="I1454" s="136"/>
      <c r="J1454" s="136"/>
      <c r="K1454" s="136"/>
      <c r="L1454" s="136"/>
      <c r="M1454" s="177"/>
    </row>
    <row r="1455" spans="9:13" s="127" customFormat="1">
      <c r="I1455" s="136"/>
      <c r="J1455" s="136"/>
      <c r="K1455" s="136"/>
      <c r="L1455" s="136"/>
      <c r="M1455" s="177"/>
    </row>
    <row r="1456" spans="9:13" s="127" customFormat="1">
      <c r="I1456" s="136"/>
      <c r="J1456" s="136"/>
      <c r="K1456" s="136"/>
      <c r="L1456" s="136"/>
      <c r="M1456" s="177"/>
    </row>
    <row r="1457" spans="9:13" s="127" customFormat="1">
      <c r="I1457" s="136"/>
      <c r="J1457" s="136"/>
      <c r="K1457" s="136"/>
      <c r="L1457" s="136"/>
      <c r="M1457" s="177"/>
    </row>
    <row r="1458" spans="9:13" s="127" customFormat="1">
      <c r="I1458" s="136"/>
      <c r="J1458" s="136"/>
      <c r="K1458" s="136"/>
      <c r="L1458" s="136"/>
      <c r="M1458" s="177"/>
    </row>
    <row r="1459" spans="9:13" s="127" customFormat="1">
      <c r="I1459" s="136"/>
      <c r="J1459" s="136"/>
      <c r="K1459" s="136"/>
      <c r="L1459" s="136"/>
      <c r="M1459" s="177"/>
    </row>
    <row r="1460" spans="9:13" s="127" customFormat="1">
      <c r="I1460" s="136"/>
      <c r="J1460" s="136"/>
      <c r="K1460" s="136"/>
      <c r="L1460" s="136"/>
      <c r="M1460" s="177"/>
    </row>
    <row r="1461" spans="9:13" s="127" customFormat="1">
      <c r="I1461" s="136"/>
      <c r="J1461" s="136"/>
      <c r="K1461" s="136"/>
      <c r="L1461" s="136"/>
      <c r="M1461" s="177"/>
    </row>
    <row r="1462" spans="9:13" s="127" customFormat="1">
      <c r="I1462" s="136"/>
      <c r="J1462" s="136"/>
      <c r="K1462" s="136"/>
      <c r="L1462" s="136"/>
      <c r="M1462" s="177"/>
    </row>
    <row r="1463" spans="9:13" s="127" customFormat="1">
      <c r="I1463" s="136"/>
      <c r="J1463" s="136"/>
      <c r="K1463" s="136"/>
      <c r="L1463" s="136"/>
      <c r="M1463" s="177"/>
    </row>
    <row r="1464" spans="9:13" s="127" customFormat="1">
      <c r="I1464" s="136"/>
      <c r="J1464" s="136"/>
      <c r="K1464" s="136"/>
      <c r="L1464" s="136"/>
      <c r="M1464" s="177"/>
    </row>
    <row r="1465" spans="9:13" s="127" customFormat="1">
      <c r="I1465" s="136"/>
      <c r="J1465" s="136"/>
      <c r="K1465" s="136"/>
      <c r="L1465" s="136"/>
      <c r="M1465" s="177"/>
    </row>
    <row r="1466" spans="9:13" s="127" customFormat="1">
      <c r="I1466" s="136"/>
      <c r="J1466" s="136"/>
      <c r="K1466" s="136"/>
      <c r="L1466" s="136"/>
      <c r="M1466" s="177"/>
    </row>
    <row r="1467" spans="9:13" s="127" customFormat="1">
      <c r="I1467" s="136"/>
      <c r="J1467" s="136"/>
      <c r="K1467" s="136"/>
      <c r="L1467" s="136"/>
      <c r="M1467" s="177"/>
    </row>
    <row r="1468" spans="9:13" s="127" customFormat="1">
      <c r="I1468" s="136"/>
      <c r="J1468" s="136"/>
      <c r="K1468" s="136"/>
      <c r="L1468" s="136"/>
      <c r="M1468" s="177"/>
    </row>
    <row r="1469" spans="9:13" s="127" customFormat="1">
      <c r="I1469" s="136"/>
      <c r="J1469" s="136"/>
      <c r="K1469" s="136"/>
      <c r="L1469" s="136"/>
      <c r="M1469" s="177"/>
    </row>
    <row r="1470" spans="9:13" s="127" customFormat="1">
      <c r="I1470" s="136"/>
      <c r="J1470" s="136"/>
      <c r="K1470" s="136"/>
      <c r="L1470" s="136"/>
      <c r="M1470" s="177"/>
    </row>
    <row r="1471" spans="9:13" s="127" customFormat="1">
      <c r="I1471" s="136"/>
      <c r="J1471" s="136"/>
      <c r="K1471" s="136"/>
      <c r="L1471" s="136"/>
      <c r="M1471" s="177"/>
    </row>
    <row r="1472" spans="9:13" s="127" customFormat="1">
      <c r="I1472" s="136"/>
      <c r="J1472" s="136"/>
      <c r="K1472" s="136"/>
      <c r="L1472" s="136"/>
      <c r="M1472" s="177"/>
    </row>
    <row r="1473" spans="9:13" s="127" customFormat="1">
      <c r="I1473" s="136"/>
      <c r="J1473" s="136"/>
      <c r="K1473" s="136"/>
      <c r="L1473" s="136"/>
      <c r="M1473" s="177"/>
    </row>
    <row r="1474" spans="9:13" s="127" customFormat="1">
      <c r="I1474" s="136"/>
      <c r="J1474" s="136"/>
      <c r="K1474" s="136"/>
      <c r="L1474" s="136"/>
      <c r="M1474" s="177"/>
    </row>
    <row r="1475" spans="9:13" s="127" customFormat="1">
      <c r="I1475" s="136"/>
      <c r="J1475" s="136"/>
      <c r="K1475" s="136"/>
      <c r="L1475" s="136"/>
      <c r="M1475" s="177"/>
    </row>
    <row r="1476" spans="9:13" s="127" customFormat="1">
      <c r="I1476" s="136"/>
      <c r="J1476" s="136"/>
      <c r="K1476" s="136"/>
      <c r="L1476" s="136"/>
      <c r="M1476" s="177"/>
    </row>
    <row r="1477" spans="9:13" s="127" customFormat="1">
      <c r="I1477" s="136"/>
      <c r="J1477" s="136"/>
      <c r="K1477" s="136"/>
      <c r="L1477" s="136"/>
      <c r="M1477" s="177"/>
    </row>
    <row r="1478" spans="9:13" s="127" customFormat="1">
      <c r="I1478" s="136"/>
      <c r="J1478" s="136"/>
      <c r="K1478" s="136"/>
      <c r="L1478" s="136"/>
      <c r="M1478" s="177"/>
    </row>
    <row r="1479" spans="9:13" s="127" customFormat="1">
      <c r="I1479" s="136"/>
      <c r="J1479" s="136"/>
      <c r="K1479" s="136"/>
      <c r="L1479" s="136"/>
      <c r="M1479" s="177"/>
    </row>
    <row r="1480" spans="9:13" s="127" customFormat="1">
      <c r="I1480" s="136"/>
      <c r="J1480" s="136"/>
      <c r="K1480" s="136"/>
      <c r="L1480" s="136"/>
      <c r="M1480" s="177"/>
    </row>
    <row r="1481" spans="9:13" s="127" customFormat="1">
      <c r="I1481" s="136"/>
      <c r="J1481" s="136"/>
      <c r="K1481" s="136"/>
      <c r="L1481" s="136"/>
      <c r="M1481" s="177"/>
    </row>
    <row r="1482" spans="9:13" s="127" customFormat="1">
      <c r="I1482" s="136"/>
      <c r="J1482" s="136"/>
      <c r="K1482" s="136"/>
      <c r="L1482" s="136"/>
      <c r="M1482" s="177"/>
    </row>
    <row r="1483" spans="9:13" s="127" customFormat="1">
      <c r="I1483" s="136"/>
      <c r="J1483" s="136"/>
      <c r="K1483" s="136"/>
      <c r="L1483" s="136"/>
      <c r="M1483" s="177"/>
    </row>
    <row r="1484" spans="9:13" s="127" customFormat="1">
      <c r="I1484" s="136"/>
      <c r="J1484" s="136"/>
      <c r="K1484" s="136"/>
      <c r="L1484" s="136"/>
      <c r="M1484" s="177"/>
    </row>
    <row r="1485" spans="9:13" s="127" customFormat="1">
      <c r="I1485" s="136"/>
      <c r="J1485" s="136"/>
      <c r="K1485" s="136"/>
      <c r="L1485" s="136"/>
      <c r="M1485" s="177"/>
    </row>
    <row r="1486" spans="9:13" s="127" customFormat="1">
      <c r="I1486" s="136"/>
      <c r="J1486" s="136"/>
      <c r="K1486" s="136"/>
      <c r="L1486" s="136"/>
      <c r="M1486" s="177"/>
    </row>
    <row r="1487" spans="9:13" s="127" customFormat="1">
      <c r="I1487" s="136"/>
      <c r="J1487" s="136"/>
      <c r="K1487" s="136"/>
      <c r="L1487" s="136"/>
      <c r="M1487" s="177"/>
    </row>
    <row r="1488" spans="9:13" s="127" customFormat="1">
      <c r="I1488" s="136"/>
      <c r="J1488" s="136"/>
      <c r="K1488" s="136"/>
      <c r="L1488" s="136"/>
      <c r="M1488" s="177"/>
    </row>
    <row r="1489" spans="9:13" s="127" customFormat="1">
      <c r="I1489" s="136"/>
      <c r="J1489" s="136"/>
      <c r="K1489" s="136"/>
      <c r="L1489" s="136"/>
      <c r="M1489" s="177"/>
    </row>
    <row r="1490" spans="9:13" s="127" customFormat="1">
      <c r="I1490" s="136"/>
      <c r="J1490" s="136"/>
      <c r="K1490" s="136"/>
      <c r="L1490" s="136"/>
      <c r="M1490" s="177"/>
    </row>
    <row r="1491" spans="9:13" s="127" customFormat="1">
      <c r="I1491" s="136"/>
      <c r="J1491" s="136"/>
      <c r="K1491" s="136"/>
      <c r="L1491" s="136"/>
      <c r="M1491" s="177"/>
    </row>
    <row r="1492" spans="9:13" s="127" customFormat="1">
      <c r="I1492" s="136"/>
      <c r="J1492" s="136"/>
      <c r="K1492" s="136"/>
      <c r="L1492" s="136"/>
      <c r="M1492" s="177"/>
    </row>
  </sheetData>
  <autoFilter ref="B15:EK508" xr:uid="{CED827C7-DD6F-4212-879F-60093205112B}"/>
  <mergeCells count="16">
    <mergeCell ref="B6:C6"/>
    <mergeCell ref="EH13:EK13"/>
    <mergeCell ref="CL13:DA13"/>
    <mergeCell ref="B13:U13"/>
    <mergeCell ref="DY13:EG13"/>
    <mergeCell ref="DP13:DS13"/>
    <mergeCell ref="DT13:DU13"/>
    <mergeCell ref="DV13:DX13"/>
    <mergeCell ref="W13:AJ13"/>
    <mergeCell ref="AK13:AX13"/>
    <mergeCell ref="AY13:BL13"/>
    <mergeCell ref="DK13:DL13"/>
    <mergeCell ref="DB13:DJ13"/>
    <mergeCell ref="BM13:CB13"/>
    <mergeCell ref="CC13:CK13"/>
    <mergeCell ref="DM13:DO13"/>
  </mergeCells>
  <phoneticPr fontId="10" type="noConversion"/>
  <conditionalFormatting sqref="D16:H507">
    <cfRule type="containsText" dxfId="101" priority="4" operator="containsText" text="Select">
      <formula>NOT(ISERROR(SEARCH("Select",D16)))</formula>
    </cfRule>
  </conditionalFormatting>
  <conditionalFormatting sqref="N16:P507">
    <cfRule type="containsText" dxfId="100" priority="18" operator="containsText" text="Select">
      <formula>NOT(ISERROR(SEARCH("Select",N16)))</formula>
    </cfRule>
  </conditionalFormatting>
  <conditionalFormatting sqref="Q16:V507">
    <cfRule type="expression" dxfId="99" priority="1">
      <formula>$P16="Select"</formula>
    </cfRule>
    <cfRule type="expression" dxfId="98" priority="17">
      <formula>$P16="Investment pre-development"</formula>
    </cfRule>
  </conditionalFormatting>
  <conditionalFormatting sqref="T16:T507 V16:V507">
    <cfRule type="expression" dxfId="97" priority="65">
      <formula>$P16="Investment in-development/pre-commitment"</formula>
    </cfRule>
  </conditionalFormatting>
  <conditionalFormatting sqref="BM16:BM507">
    <cfRule type="containsText" dxfId="96" priority="63" operator="containsText" text="Select">
      <formula>NOT(ISERROR(SEARCH("Select",BM16)))</formula>
    </cfRule>
  </conditionalFormatting>
  <conditionalFormatting sqref="BN16:BN507">
    <cfRule type="expression" dxfId="95" priority="61">
      <formula>$BM16="Replacement intervention"</formula>
    </cfRule>
    <cfRule type="expression" dxfId="94" priority="62">
      <formula>$BM16="Repair&amp;Refurb intervention"</formula>
    </cfRule>
  </conditionalFormatting>
  <conditionalFormatting sqref="BN16:BS507">
    <cfRule type="expression" dxfId="93" priority="14">
      <formula>$BM16="Select"</formula>
    </cfRule>
  </conditionalFormatting>
  <conditionalFormatting sqref="BO16:BS507">
    <cfRule type="expression" dxfId="92" priority="15">
      <formula>$BM16="Enhancement output"</formula>
    </cfRule>
    <cfRule type="expression" dxfId="91" priority="16">
      <formula>$BM16="Growth output"</formula>
    </cfRule>
  </conditionalFormatting>
  <conditionalFormatting sqref="CL16:CL507 DK16:DK507 DP16:DP507">
    <cfRule type="containsText" dxfId="90" priority="70" operator="containsText" text="Select">
      <formula>NOT(ISERROR(SEARCH("Select",CL16)))</formula>
    </cfRule>
  </conditionalFormatting>
  <conditionalFormatting sqref="CM16:CM507">
    <cfRule type="expression" dxfId="89" priority="52">
      <formula>$CL16="Replacement intervention"</formula>
    </cfRule>
    <cfRule type="expression" dxfId="88" priority="53">
      <formula>$CL16="Repair&amp;Refurb intervention"</formula>
    </cfRule>
  </conditionalFormatting>
  <conditionalFormatting sqref="CM16:CR507">
    <cfRule type="expression" dxfId="87" priority="11">
      <formula>$CL16="Select"</formula>
    </cfRule>
  </conditionalFormatting>
  <conditionalFormatting sqref="CN16:CR507">
    <cfRule type="expression" dxfId="86" priority="12">
      <formula>$CL16="Enhancement output"</formula>
    </cfRule>
    <cfRule type="expression" dxfId="85" priority="13">
      <formula>$CL16="Growth output"</formula>
    </cfRule>
  </conditionalFormatting>
  <conditionalFormatting sqref="DQ16:DS507">
    <cfRule type="expression" dxfId="84" priority="9">
      <formula>$DP16="Select"</formula>
    </cfRule>
    <cfRule type="expression" dxfId="83" priority="10">
      <formula>$DP16="No"</formula>
    </cfRule>
  </conditionalFormatting>
  <conditionalFormatting sqref="DT16:DT507">
    <cfRule type="containsText" dxfId="82" priority="41" operator="containsText" text="Select">
      <formula>NOT(ISERROR(SEARCH("Select",DT16)))</formula>
    </cfRule>
  </conditionalFormatting>
  <conditionalFormatting sqref="DU16:DU507">
    <cfRule type="expression" dxfId="81" priority="35">
      <formula>$DT16="Select"</formula>
    </cfRule>
    <cfRule type="expression" dxfId="80" priority="36">
      <formula>$DT16="No"</formula>
    </cfRule>
  </conditionalFormatting>
  <conditionalFormatting sqref="DV16:DW507">
    <cfRule type="containsText" dxfId="79" priority="8" operator="containsText" text="Select">
      <formula>NOT(ISERROR(SEARCH("Select",DV16)))</formula>
    </cfRule>
  </conditionalFormatting>
  <conditionalFormatting sqref="DX16:DX507">
    <cfRule type="expression" dxfId="78" priority="32">
      <formula>$DW16="Select"</formula>
    </cfRule>
    <cfRule type="expression" dxfId="77" priority="33">
      <formula>$DW16="Screen only"</formula>
    </cfRule>
  </conditionalFormatting>
  <conditionalFormatting sqref="DY16:DZ507">
    <cfRule type="containsText" dxfId="76" priority="7" operator="containsText" text="Select">
      <formula>NOT(ISERROR(SEARCH("Select",DY16)))</formula>
    </cfRule>
  </conditionalFormatting>
  <conditionalFormatting sqref="EA16:EA507">
    <cfRule type="expression" dxfId="75" priority="24">
      <formula>$DY16="Select"</formula>
    </cfRule>
    <cfRule type="expression" dxfId="74" priority="25">
      <formula>$DY16="No"</formula>
    </cfRule>
  </conditionalFormatting>
  <conditionalFormatting sqref="EB16:EG507">
    <cfRule type="expression" dxfId="73" priority="2">
      <formula>$DZ16="Select"</formula>
    </cfRule>
    <cfRule type="expression" dxfId="72" priority="3">
      <formula>$DZ16="Demand-side improvements delivering benefits in 2027-32 (excl leakage and metering)"</formula>
    </cfRule>
    <cfRule type="expression" dxfId="71" priority="5">
      <formula>$DZ16="Supply-demand balance improvements delivering benefits starting from 2032"</formula>
    </cfRule>
    <cfRule type="expression" dxfId="70" priority="6">
      <formula>$DZ16="Supply-side improvements delivering benefits in 2027-32"</formula>
    </cfRule>
  </conditionalFormatting>
  <dataValidations count="1">
    <dataValidation type="custom" allowBlank="1" showErrorMessage="1" errorTitle="Input Error" error="Please input a numeric value." sqref="CC18:CC25 DL18:DL25 BL18:BL25 W18:AC25 AS18:AV25 AE18:AH25 AJ18:AQ25 AY18:BE25 AJ16 AE16 BG18:BJ25 BT18:CA25 CE18:CJ25 CT18:CZ25 DD18:DI25" xr:uid="{55BA6CCF-2C32-42F4-A2A0-1284514C8A37}">
      <formula1>ISNUMBER(W16)</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43C9A83F-5243-4912-90FB-D664481FB774}">
          <x14:formula1>
            <xm:f>'Dropdown options'!$F$4:$F$9</xm:f>
          </x14:formula1>
          <xm:sqref>D16:D25</xm:sqref>
        </x14:dataValidation>
        <x14:dataValidation type="list" allowBlank="1" showInputMessage="1" showErrorMessage="1" xr:uid="{3ECF8A45-FB6D-4CCF-B219-2B6763BEED17}">
          <x14:formula1>
            <xm:f>'Dropdown options'!$F$12:$F$15</xm:f>
          </x14:formula1>
          <xm:sqref>E16:E25</xm:sqref>
        </x14:dataValidation>
        <x14:dataValidation type="list" allowBlank="1" showInputMessage="1" showErrorMessage="1" xr:uid="{7203B38E-C7B0-48C4-A080-E381E56BE0B4}">
          <x14:formula1>
            <xm:f>'Dropdown options'!$F$34:$F$36</xm:f>
          </x14:formula1>
          <xm:sqref>DK16:DK25 DV16:DV25 DT16:DT25 DP16:DP25 N16:N25 DY16:DY25</xm:sqref>
        </x14:dataValidation>
        <x14:dataValidation type="list" allowBlank="1" showInputMessage="1" showErrorMessage="1" xr:uid="{3ED7699F-9C65-471C-8A59-541227B1D39E}">
          <x14:formula1>
            <xm:f>'Dropdown options'!$F$45:$F$49</xm:f>
          </x14:formula1>
          <xm:sqref>P16:P25</xm:sqref>
        </x14:dataValidation>
        <x14:dataValidation type="list" allowBlank="1" showInputMessage="1" showErrorMessage="1" xr:uid="{7B3FD644-BA68-4E0C-A50A-BCB4CF0DEB3A}">
          <x14:formula1>
            <xm:f>'Dropdown options'!$F$59:$F$63</xm:f>
          </x14:formula1>
          <xm:sqref>DW16:DW25</xm:sqref>
        </x14:dataValidation>
        <x14:dataValidation type="list" allowBlank="1" showInputMessage="1" showErrorMessage="1" xr:uid="{203CCA7D-A0DE-4C5B-86A3-91543CCF629D}">
          <x14:formula1>
            <xm:f>'Dropdown options'!$F$52:$F$56</xm:f>
          </x14:formula1>
          <xm:sqref>BM16:BM25 CL16:CL25</xm:sqref>
        </x14:dataValidation>
        <x14:dataValidation type="list" allowBlank="1" showInputMessage="1" showErrorMessage="1" xr:uid="{9A3B02B1-C781-4BC7-B673-281EB36A268D}">
          <x14:formula1>
            <xm:f>'Dropdown options'!$F$66:$F$70</xm:f>
          </x14:formula1>
          <xm:sqref>DZ16:DZ25</xm:sqref>
        </x14:dataValidation>
        <x14:dataValidation type="list" allowBlank="1" showInputMessage="1" showErrorMessage="1" xr:uid="{F4161ECD-711D-4D4C-A910-041D3847D818}">
          <x14:formula1>
            <xm:f>'Dropdown options'!$F$39:$F$42</xm:f>
          </x14:formula1>
          <xm:sqref>O16:O25</xm:sqref>
        </x14:dataValidation>
        <x14:dataValidation type="list" allowBlank="1" showInputMessage="1" showErrorMessage="1" xr:uid="{C89B607B-118E-494F-BFD1-45697F36E505}">
          <x14:formula1>
            <xm:f>'Dropdown options'!$F$18:$F$20</xm:f>
          </x14:formula1>
          <xm:sqref>F16:F25</xm:sqref>
        </x14:dataValidation>
        <x14:dataValidation type="list" allowBlank="1" showErrorMessage="1" errorTitle="Input Error" error="Please input a numeric value." xr:uid="{2D31DE7E-42D1-4273-95EE-C83178701A36}">
          <x14:formula1>
            <xm:f>'Dropdown options'!$F$23:$F$26</xm:f>
          </x14:formula1>
          <xm:sqref>G16:G25</xm:sqref>
        </x14:dataValidation>
        <x14:dataValidation type="list" allowBlank="1" showErrorMessage="1" errorTitle="Input Error" error="Please input a numeric value." xr:uid="{1439652F-3672-4B36-BE77-B51EA542F1F6}">
          <x14:formula1>
            <xm:f>'Dropdown options'!$F$29:$F$31</xm:f>
          </x14:formula1>
          <xm:sqref>H16:H25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4B15-3DF5-47F3-9A65-E6D0600FDA12}">
  <dimension ref="B1:EX536"/>
  <sheetViews>
    <sheetView topLeftCell="A4" zoomScale="25" zoomScaleNormal="25" workbookViewId="0">
      <selection activeCell="C540" sqref="C540"/>
    </sheetView>
  </sheetViews>
  <sheetFormatPr defaultRowHeight="14.45"/>
  <cols>
    <col min="1" max="1" width="0.7109375" customWidth="1"/>
    <col min="2" max="2" width="52.5703125" customWidth="1"/>
    <col min="3" max="3" width="163.5703125" customWidth="1"/>
    <col min="4" max="4" width="39.42578125" bestFit="1" customWidth="1"/>
    <col min="5" max="5" width="21.140625" bestFit="1" customWidth="1"/>
    <col min="6" max="6" width="20.5703125" bestFit="1" customWidth="1"/>
    <col min="7" max="7" width="12.42578125" bestFit="1" customWidth="1"/>
    <col min="8" max="8" width="8.28515625" bestFit="1" customWidth="1"/>
    <col min="12" max="13" width="8.7109375" bestFit="1" customWidth="1"/>
    <col min="14" max="14" width="6.28515625" bestFit="1" customWidth="1"/>
    <col min="15" max="15" width="16.7109375" bestFit="1" customWidth="1"/>
    <col min="16" max="16" width="41.85546875" bestFit="1" customWidth="1"/>
    <col min="17" max="22" width="10.5703125" bestFit="1" customWidth="1"/>
    <col min="23" max="23" width="7.5703125" bestFit="1" customWidth="1"/>
    <col min="24" max="30" width="9.140625" bestFit="1" customWidth="1"/>
    <col min="31" max="31" width="8.7109375" bestFit="1" customWidth="1"/>
    <col min="32" max="34" width="6.28515625" bestFit="1" customWidth="1"/>
    <col min="35" max="35" width="9.140625" bestFit="1" customWidth="1"/>
    <col min="36" max="36" width="8.7109375" bestFit="1" customWidth="1"/>
    <col min="37" max="37" width="7.5703125" bestFit="1" customWidth="1"/>
    <col min="38" max="43" width="9.140625" bestFit="1" customWidth="1"/>
    <col min="44" max="44" width="10.140625" bestFit="1" customWidth="1"/>
    <col min="45" max="45" width="8.7109375" bestFit="1" customWidth="1"/>
    <col min="46" max="48" width="6.28515625" bestFit="1" customWidth="1"/>
    <col min="49" max="49" width="10.140625" bestFit="1" customWidth="1"/>
    <col min="50" max="50" width="8.7109375" bestFit="1" customWidth="1"/>
    <col min="51" max="51" width="6.28515625" bestFit="1" customWidth="1"/>
    <col min="52" max="57" width="7.7109375" bestFit="1" customWidth="1"/>
    <col min="58" max="58" width="7.28515625" bestFit="1" customWidth="1"/>
    <col min="59" max="59" width="8.7109375" bestFit="1" customWidth="1"/>
    <col min="60" max="62" width="6.28515625" bestFit="1" customWidth="1"/>
    <col min="63" max="64" width="8.7109375" bestFit="1" customWidth="1"/>
    <col min="65" max="65" width="26.28515625" bestFit="1" customWidth="1"/>
    <col min="66" max="66" width="97.28515625" bestFit="1" customWidth="1"/>
    <col min="67" max="67" width="48.28515625" bestFit="1" customWidth="1"/>
    <col min="68" max="68" width="47.85546875" bestFit="1" customWidth="1"/>
    <col min="69" max="69" width="31.7109375" bestFit="1" customWidth="1"/>
    <col min="72" max="72" width="8.7109375" bestFit="1" customWidth="1"/>
    <col min="73" max="73" width="16.7109375" bestFit="1" customWidth="1"/>
    <col min="75" max="79" width="9.85546875" bestFit="1" customWidth="1"/>
    <col min="80" max="80" width="11.140625" bestFit="1" customWidth="1"/>
    <col min="81" max="81" width="8.5703125" bestFit="1" customWidth="1"/>
    <col min="82" max="82" width="5.5703125" bestFit="1" customWidth="1"/>
    <col min="83" max="88" width="7.7109375" bestFit="1" customWidth="1"/>
    <col min="89" max="89" width="7.28515625" bestFit="1" customWidth="1"/>
    <col min="90" max="90" width="19.28515625" bestFit="1" customWidth="1"/>
    <col min="91" max="91" width="20.140625" bestFit="1" customWidth="1"/>
    <col min="92" max="92" width="8.42578125" bestFit="1" customWidth="1"/>
    <col min="93" max="93" width="11.7109375" bestFit="1" customWidth="1"/>
    <col min="94" max="94" width="30.7109375" bestFit="1" customWidth="1"/>
    <col min="97" max="97" width="5.7109375" bestFit="1" customWidth="1"/>
    <col min="98" max="98" width="8.7109375" bestFit="1" customWidth="1"/>
    <col min="99" max="104" width="7.7109375" bestFit="1" customWidth="1"/>
    <col min="105" max="105" width="7.28515625" bestFit="1" customWidth="1"/>
    <col min="107" max="107" width="5.5703125" bestFit="1" customWidth="1"/>
    <col min="108" max="113" width="7.7109375" bestFit="1" customWidth="1"/>
    <col min="114" max="114" width="7.28515625" bestFit="1" customWidth="1"/>
    <col min="115" max="115" width="8.7109375" bestFit="1" customWidth="1"/>
    <col min="117" max="117" width="8.5703125" bestFit="1" customWidth="1"/>
    <col min="118" max="119" width="9.140625" bestFit="1" customWidth="1"/>
    <col min="120" max="121" width="8.42578125" bestFit="1" customWidth="1"/>
    <col min="122" max="122" width="8.7109375" bestFit="1" customWidth="1"/>
    <col min="123" max="124" width="8.28515625" bestFit="1" customWidth="1"/>
    <col min="125" max="125" width="8.42578125" bestFit="1" customWidth="1"/>
    <col min="126" max="126" width="8.7109375" bestFit="1" customWidth="1"/>
    <col min="127" max="127" width="7.140625" bestFit="1" customWidth="1"/>
    <col min="128" max="129" width="8.42578125" bestFit="1" customWidth="1"/>
    <col min="130" max="130" width="7.140625" bestFit="1" customWidth="1"/>
    <col min="131" max="132" width="8.28515625" bestFit="1" customWidth="1"/>
    <col min="134" max="134" width="8.28515625" bestFit="1" customWidth="1"/>
    <col min="135" max="135" width="8.5703125" bestFit="1" customWidth="1"/>
    <col min="136" max="136" width="8.42578125" bestFit="1" customWidth="1"/>
    <col min="137" max="137" width="8.28515625" bestFit="1" customWidth="1"/>
    <col min="138" max="138" width="9" bestFit="1" customWidth="1"/>
    <col min="140" max="140" width="11.140625" bestFit="1" customWidth="1"/>
    <col min="142" max="145" width="2" bestFit="1" customWidth="1"/>
  </cols>
  <sheetData>
    <row r="1" spans="2:154" s="2" customFormat="1">
      <c r="M1" s="174"/>
      <c r="AK1" s="128"/>
      <c r="AL1" s="128"/>
      <c r="AM1" s="128"/>
      <c r="AN1" s="128"/>
      <c r="AO1" s="128"/>
      <c r="AP1" s="128"/>
      <c r="AQ1" s="128"/>
      <c r="AR1" s="128"/>
      <c r="AS1" s="128"/>
      <c r="AT1" s="128"/>
      <c r="AU1" s="128"/>
      <c r="AV1" s="128"/>
      <c r="AW1" s="128"/>
      <c r="AX1" s="128"/>
      <c r="DM1" s="128"/>
      <c r="DN1" s="128"/>
      <c r="DO1" s="128"/>
    </row>
    <row r="2" spans="2:154" s="2" customFormat="1" ht="26.1">
      <c r="B2" s="118" t="s">
        <v>0</v>
      </c>
      <c r="M2" s="174"/>
      <c r="AK2" s="128"/>
      <c r="AL2" s="128"/>
      <c r="AM2" s="128"/>
      <c r="AN2" s="128"/>
      <c r="AO2" s="128"/>
      <c r="AP2" s="128"/>
      <c r="AQ2" s="128"/>
      <c r="AR2" s="128"/>
      <c r="AS2" s="128"/>
      <c r="AT2" s="128"/>
      <c r="AU2" s="128"/>
      <c r="AV2" s="128"/>
      <c r="AW2" s="128"/>
      <c r="AX2" s="128"/>
      <c r="DM2" s="128"/>
      <c r="DN2" s="128"/>
      <c r="DO2" s="128"/>
    </row>
    <row r="3" spans="2:154" s="2" customFormat="1">
      <c r="M3" s="174"/>
      <c r="AK3" s="128"/>
      <c r="AL3" s="128"/>
      <c r="AM3" s="128"/>
      <c r="AN3" s="128"/>
      <c r="AO3" s="128"/>
      <c r="AP3" s="128"/>
      <c r="AQ3" s="128"/>
      <c r="AR3" s="128"/>
      <c r="AS3" s="128"/>
      <c r="AT3" s="128"/>
      <c r="AU3" s="128"/>
      <c r="AV3" s="128"/>
      <c r="AW3" s="128"/>
      <c r="AX3" s="128"/>
      <c r="DM3" s="128"/>
      <c r="DN3" s="128"/>
      <c r="DO3" s="128"/>
    </row>
    <row r="4" spans="2:154" s="2" customFormat="1" ht="26.1">
      <c r="B4" s="63" t="s">
        <v>763</v>
      </c>
      <c r="M4" s="174"/>
      <c r="AK4" s="128"/>
      <c r="AL4" s="128"/>
      <c r="AM4" s="128"/>
      <c r="AN4" s="128"/>
      <c r="AO4" s="128"/>
      <c r="AP4" s="128"/>
      <c r="AQ4" s="128"/>
      <c r="AR4" s="128"/>
      <c r="AS4" s="128"/>
      <c r="AT4" s="128"/>
      <c r="AU4" s="128"/>
      <c r="AV4" s="128"/>
      <c r="AW4" s="128"/>
      <c r="AX4" s="128"/>
      <c r="BM4" s="129"/>
      <c r="BN4" s="129"/>
      <c r="CL4" s="129"/>
      <c r="CM4" s="129"/>
      <c r="DM4" s="128"/>
      <c r="DN4" s="128"/>
      <c r="DO4" s="128"/>
    </row>
    <row r="5" spans="2:154" s="2" customFormat="1" ht="15">
      <c r="M5" s="174"/>
      <c r="X5" s="137"/>
      <c r="Y5" s="137"/>
      <c r="Z5" s="137"/>
      <c r="AA5" s="137"/>
      <c r="AB5" s="137"/>
      <c r="AC5" s="137"/>
      <c r="AD5" s="137"/>
      <c r="AE5" s="137"/>
      <c r="AF5" s="137"/>
      <c r="AG5" s="137"/>
      <c r="AH5" s="137"/>
      <c r="AI5" s="137"/>
      <c r="AJ5" s="137"/>
      <c r="AK5" s="131"/>
      <c r="AL5" s="131"/>
      <c r="AM5" s="131"/>
      <c r="AN5" s="131"/>
      <c r="AO5" s="131"/>
      <c r="AP5" s="131"/>
      <c r="AQ5" s="131"/>
      <c r="AR5" s="131"/>
      <c r="AS5" s="131"/>
      <c r="AT5" s="131"/>
      <c r="AU5" s="131"/>
      <c r="AV5" s="131"/>
      <c r="AW5" s="131"/>
      <c r="AX5" s="131"/>
      <c r="DM5" s="128"/>
      <c r="DN5" s="128"/>
      <c r="DO5" s="128"/>
    </row>
    <row r="6" spans="2:154" s="2" customFormat="1" ht="15.75" customHeight="1">
      <c r="B6" s="357" t="s">
        <v>764</v>
      </c>
      <c r="C6" s="359"/>
      <c r="M6" s="174"/>
      <c r="X6" s="137"/>
      <c r="Y6" s="137"/>
      <c r="Z6" s="137"/>
      <c r="AA6" s="137"/>
      <c r="AB6" s="137"/>
      <c r="AC6" s="137"/>
      <c r="AD6" s="137"/>
      <c r="AE6" s="137"/>
      <c r="AF6" s="137"/>
      <c r="AG6" s="137"/>
      <c r="AH6" s="137"/>
      <c r="AI6" s="137"/>
      <c r="AJ6" s="137"/>
      <c r="AK6" s="131"/>
      <c r="AL6" s="131"/>
      <c r="AM6" s="131"/>
      <c r="AN6" s="131"/>
      <c r="AO6" s="131"/>
      <c r="AP6" s="131"/>
      <c r="AQ6" s="131"/>
      <c r="AR6" s="131"/>
      <c r="AS6" s="131"/>
      <c r="AT6" s="131"/>
      <c r="AU6" s="131"/>
      <c r="AV6" s="131"/>
      <c r="AW6" s="131"/>
      <c r="AX6" s="131"/>
      <c r="DM6" s="128"/>
      <c r="DN6" s="128"/>
      <c r="DO6" s="128"/>
    </row>
    <row r="7" spans="2:154" s="2" customFormat="1" ht="15">
      <c r="M7" s="174"/>
      <c r="X7" s="137"/>
      <c r="Y7" s="137"/>
      <c r="Z7" s="137"/>
      <c r="AA7" s="137"/>
      <c r="AB7" s="137"/>
      <c r="AC7" s="137"/>
      <c r="AD7" s="137"/>
      <c r="AE7" s="137"/>
      <c r="AF7" s="137"/>
      <c r="AG7" s="137"/>
      <c r="AH7" s="137"/>
      <c r="AI7" s="137"/>
      <c r="AJ7" s="137"/>
      <c r="AK7" s="131"/>
      <c r="AL7" s="131"/>
      <c r="AM7" s="131"/>
      <c r="AN7" s="131"/>
      <c r="AO7" s="131"/>
      <c r="AP7" s="131"/>
      <c r="AQ7" s="131"/>
      <c r="AR7" s="131"/>
      <c r="AS7" s="131"/>
      <c r="AT7" s="131"/>
      <c r="AU7" s="131"/>
      <c r="AV7" s="131"/>
      <c r="AW7" s="131"/>
      <c r="AX7" s="131"/>
      <c r="DM7" s="128"/>
      <c r="DN7" s="128"/>
      <c r="DO7" s="128"/>
    </row>
    <row r="8" spans="2:154" s="2" customFormat="1" ht="15">
      <c r="M8" s="174"/>
      <c r="X8" s="137"/>
      <c r="Y8" s="137"/>
      <c r="Z8" s="137"/>
      <c r="AA8" s="137"/>
      <c r="AB8" s="137"/>
      <c r="AC8" s="137"/>
      <c r="AD8" s="137"/>
      <c r="AE8" s="137"/>
      <c r="AF8" s="137"/>
      <c r="AG8" s="137"/>
      <c r="AH8" s="137"/>
      <c r="AI8" s="137"/>
      <c r="AJ8" s="137"/>
      <c r="AK8" s="131"/>
      <c r="AL8" s="131"/>
      <c r="AM8" s="131"/>
      <c r="AN8" s="131"/>
      <c r="AO8" s="131"/>
      <c r="AP8" s="131"/>
      <c r="AQ8" s="131"/>
      <c r="AR8" s="131"/>
      <c r="AS8" s="131"/>
      <c r="AT8" s="131"/>
      <c r="AU8" s="131"/>
      <c r="AV8" s="131"/>
      <c r="AW8" s="131"/>
      <c r="AX8" s="131"/>
      <c r="DM8" s="128"/>
      <c r="DN8" s="128"/>
      <c r="DO8" s="128"/>
    </row>
    <row r="9" spans="2:154" s="69" customFormat="1">
      <c r="B9" s="138" t="s">
        <v>765</v>
      </c>
      <c r="C9" s="64" t="s">
        <v>766</v>
      </c>
      <c r="D9" s="142"/>
      <c r="E9" s="142"/>
      <c r="F9" s="142"/>
      <c r="G9" s="142"/>
      <c r="H9" s="142"/>
      <c r="I9" s="142"/>
      <c r="J9" s="142"/>
      <c r="K9" s="142"/>
      <c r="L9" s="142"/>
      <c r="M9" s="175"/>
      <c r="N9" s="142"/>
      <c r="O9" s="142"/>
      <c r="P9" s="142"/>
      <c r="Q9" s="142"/>
      <c r="R9" s="142"/>
      <c r="S9" s="142"/>
      <c r="T9" s="142"/>
      <c r="U9" s="142"/>
      <c r="V9" s="142"/>
      <c r="W9" s="59">
        <f>SUMIF($F$16:$F$1048576, 'Dropdown options'!$F19, '5. SRC27 Projects Programmes'!W$16:W$1048576)</f>
        <v>745.26625093873622</v>
      </c>
      <c r="X9" s="59">
        <f>SUMIF($F$16:$F$1048576, 'Dropdown options'!$F19, '5. SRC27 Projects Programmes'!X$16:X$1048576)</f>
        <v>1177.077249714019</v>
      </c>
      <c r="Y9" s="59">
        <f>SUMIF($F$16:$F$1048576, 'Dropdown options'!$F19, '5. SRC27 Projects Programmes'!Y$16:Y$1048576)</f>
        <v>1230.7596402657641</v>
      </c>
      <c r="Z9" s="59">
        <f>SUMIF($F$16:$F$1048576, 'Dropdown options'!$F19, '5. SRC27 Projects Programmes'!Z$16:Z$1048576)</f>
        <v>1326.1959372559418</v>
      </c>
      <c r="AA9" s="59">
        <f>SUMIF($F$16:$F$1048576, 'Dropdown options'!$F19, '5. SRC27 Projects Programmes'!AA$16:AA$1048576)</f>
        <v>1427.3233200945051</v>
      </c>
      <c r="AB9" s="59">
        <f>SUMIF($F$16:$F$1048576, 'Dropdown options'!$F19, '5. SRC27 Projects Programmes'!AB$16:AB$1048576)</f>
        <v>1521.8987102940612</v>
      </c>
      <c r="AC9" s="59">
        <f>SUMIF($F$16:$F$1048576, 'Dropdown options'!$F19, '5. SRC27 Projects Programmes'!AC$16:AC$1048576)</f>
        <v>1621.7455112167263</v>
      </c>
      <c r="AD9" s="59">
        <f>SUMIF($F$16:$F$1048576, 'Dropdown options'!$F19, '5. SRC27 Projects Programmes'!AD$16:AD$1048576)</f>
        <v>8305.0003688410179</v>
      </c>
      <c r="AE9" s="59">
        <f>SUMIF($F$16:$F$1048576, 'Dropdown options'!$F19, '5. SRC27 Projects Programmes'!AE$16:AE$1048576)</f>
        <v>80.027223625826679</v>
      </c>
      <c r="AF9" s="59">
        <f>SUMIF($F$16:$F$1048576, 'Dropdown options'!$F19, '5. SRC27 Projects Programmes'!AF$16:AF$1048576)</f>
        <v>0</v>
      </c>
      <c r="AG9" s="59">
        <f>SUMIF($F$16:$F$1048576, 'Dropdown options'!$F19, '5. SRC27 Projects Programmes'!AG$16:AG$1048576)</f>
        <v>0</v>
      </c>
      <c r="AH9" s="59">
        <f>SUMIF($F$16:$F$1048576, 'Dropdown options'!$F19, '5. SRC27 Projects Programmes'!AH$16:AH$1048576)</f>
        <v>0</v>
      </c>
      <c r="AI9" s="59">
        <f>SUMIF($F$16:$F$1048576, 'Dropdown options'!$F19, '5. SRC27 Projects Programmes'!AI$16:AI$1048576)</f>
        <v>9050.2666197797535</v>
      </c>
      <c r="AJ9" s="59">
        <f>SUMIF($F$16:$F$1048576, 'Dropdown options'!$F19, '5. SRC27 Projects Programmes'!AJ$16:AJ$1048576)</f>
        <v>80.027223625826679</v>
      </c>
      <c r="AK9" s="59">
        <f>SUMIF($F$16:$F$1048576, 'Dropdown options'!$F19, '5. SRC27 Projects Programmes'!AK$16:AK$1048576)</f>
        <v>776.07503757255677</v>
      </c>
      <c r="AL9" s="59">
        <f>SUMIF($F$16:$F$1048576, 'Dropdown options'!$F19, '5. SRC27 Projects Programmes'!AL$16:AL$1048576)</f>
        <v>1290.405277410357</v>
      </c>
      <c r="AM9" s="59">
        <f>SUMIF($F$16:$F$1048576, 'Dropdown options'!$F19, '5. SRC27 Projects Programmes'!AM$16:AM$1048576)</f>
        <v>1376.2438136516537</v>
      </c>
      <c r="AN9" s="59">
        <f>SUMIF($F$16:$F$1048576, 'Dropdown options'!$F19, '5. SRC27 Projects Programmes'!AN$16:AN$1048576)</f>
        <v>1512.6199084300047</v>
      </c>
      <c r="AO9" s="59">
        <f>SUMIF($F$16:$F$1048576, 'Dropdown options'!$F19, '5. SRC27 Projects Programmes'!AO$16:AO$1048576)</f>
        <v>1660.5226387001367</v>
      </c>
      <c r="AP9" s="59">
        <f>SUMIF($F$16:$F$1048576, 'Dropdown options'!$F19, '5. SRC27 Projects Programmes'!AP$16:AP$1048576)</f>
        <v>1805.9598947523946</v>
      </c>
      <c r="AQ9" s="59">
        <f>SUMIF($F$16:$F$1048576, 'Dropdown options'!$F19, '5. SRC27 Projects Programmes'!AQ$16:AQ$1048576)</f>
        <v>1962.9326564643993</v>
      </c>
      <c r="AR9" s="59">
        <f>SUMIF($F$16:$F$1048576, 'Dropdown options'!$F19, '5. SRC27 Projects Programmes'!AR$16:AR$1048576)</f>
        <v>9608.6841894089594</v>
      </c>
      <c r="AS9" s="59">
        <f>SUMIF($F$16:$F$1048576, 'Dropdown options'!$F19, '5. SRC27 Projects Programmes'!AS$16:AS$1048576)</f>
        <v>96.863574567714153</v>
      </c>
      <c r="AT9" s="59">
        <f>SUMIF($F$16:$F$1048576, 'Dropdown options'!$F19, '5. SRC27 Projects Programmes'!AT$16:AT$1048576)</f>
        <v>0</v>
      </c>
      <c r="AU9" s="59">
        <f>SUMIF($F$16:$F$1048576, 'Dropdown options'!$F19, '5. SRC27 Projects Programmes'!AU$16:AU$1048576)</f>
        <v>0</v>
      </c>
      <c r="AV9" s="59">
        <f>SUMIF($F$16:$F$1048576, 'Dropdown options'!$F19, '5. SRC27 Projects Programmes'!AV$16:AV$1048576)</f>
        <v>0</v>
      </c>
      <c r="AW9" s="59">
        <f>SUMIF($F$16:$F$1048576, 'Dropdown options'!$F19, '5. SRC27 Projects Programmes'!AW$16:AW$1048576)</f>
        <v>10384.759226981523</v>
      </c>
      <c r="AX9" s="59">
        <f>SUMIF($F$16:$F$1048576, 'Dropdown options'!$F19, '5. SRC27 Projects Programmes'!AX$16:AX$1048576)</f>
        <v>0</v>
      </c>
      <c r="AY9" s="59">
        <f>SUMIF($F$16:$F$1048576, 'Dropdown options'!$F19, '5. SRC27 Projects Programmes'!AY$16:AY$1048576)</f>
        <v>0</v>
      </c>
      <c r="AZ9" s="59">
        <f>SUMIF($F$16:$F$1048576, 'Dropdown options'!$F19, '5. SRC27 Projects Programmes'!AZ$16:AZ$1048576)</f>
        <v>0</v>
      </c>
      <c r="BA9" s="59">
        <f>SUMIF($F$16:$F$1048576, 'Dropdown options'!$F19, '5. SRC27 Projects Programmes'!BA$16:BA$1048576)</f>
        <v>0</v>
      </c>
      <c r="BB9" s="59">
        <f>SUMIF($F$16:$F$1048576, 'Dropdown options'!$F19, '5. SRC27 Projects Programmes'!BB$16:BB$1048576)</f>
        <v>0</v>
      </c>
      <c r="BC9" s="59">
        <f>SUMIF($F$16:$F$1048576, 'Dropdown options'!$F19, '5. SRC27 Projects Programmes'!BC$16:BC$1048576)</f>
        <v>0</v>
      </c>
      <c r="BD9" s="59">
        <f>SUMIF($F$16:$F$1048576, 'Dropdown options'!$F19, '5. SRC27 Projects Programmes'!BD$16:BD$1048576)</f>
        <v>0</v>
      </c>
      <c r="BE9" s="59">
        <f>SUMIF($F$16:$F$1048576, 'Dropdown options'!$F19, '5. SRC27 Projects Programmes'!BE$16:BE$1048576)</f>
        <v>0</v>
      </c>
      <c r="BF9" s="59">
        <f>SUMIF($F$16:$F$1048576, 'Dropdown options'!$F19, '5. SRC27 Projects Programmes'!BF$16:BF$1048576)</f>
        <v>0</v>
      </c>
      <c r="BG9" s="59">
        <f>SUMIF($F$16:$F$1048576, 'Dropdown options'!$F19, '5. SRC27 Projects Programmes'!BG$16:BG$1048576)</f>
        <v>0</v>
      </c>
      <c r="BH9" s="59">
        <f>SUMIF($F$16:$F$1048576, 'Dropdown options'!$F19, '5. SRC27 Projects Programmes'!BH$16:BH$1048576)</f>
        <v>0</v>
      </c>
      <c r="BI9" s="59">
        <f>SUMIF($F$16:$F$1048576, 'Dropdown options'!$F19, '5. SRC27 Projects Programmes'!BI$16:BI$1048576)</f>
        <v>0</v>
      </c>
      <c r="BJ9" s="59">
        <f>SUMIF($F$16:$F$1048576, 'Dropdown options'!$F19, '5. SRC27 Projects Programmes'!BJ$16:BJ$1048576)</f>
        <v>0</v>
      </c>
      <c r="BK9" s="59">
        <f>SUMIF($F$16:$F$1048576, 'Dropdown options'!$F19, '5. SRC27 Projects Programmes'!BK$16:BK$1048576)</f>
        <v>0</v>
      </c>
      <c r="BL9" s="59">
        <f>SUMIF($F$16:$F$1048576, 'Dropdown options'!$F19, '5. SRC27 Projects Programmes'!BL$16:BL$1048576)</f>
        <v>0</v>
      </c>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59">
        <f>SUMIF($F$16:$F$1048576, 'Dropdown options'!$F19, '5. SRC27 Projects Programmes'!DL$16:DL$1048576)</f>
        <v>0</v>
      </c>
      <c r="DM9" s="59">
        <f>SUMIF($F$16:$F$1048576, 'Dropdown options'!$F19, '5. SRC27 Projects Programmes'!DM$16:DM$1048576)</f>
        <v>707.91616893873606</v>
      </c>
      <c r="DN9" s="59">
        <f>SUMIF($F$16:$F$1048576, 'Dropdown options'!$F19, '5. SRC27 Projects Programmes'!DN$16:DN$1048576)</f>
        <v>3808.1999996580639</v>
      </c>
      <c r="DO9" s="59">
        <f>SUMIF($F$16:$F$1048576, 'Dropdown options'!$F19, '5. SRC27 Projects Programmes'!DO$16:DO$1048576)</f>
        <v>4516.1161685968009</v>
      </c>
      <c r="DP9" s="142"/>
      <c r="DQ9" s="142"/>
      <c r="DR9" s="142"/>
      <c r="DS9" s="142"/>
      <c r="DT9" s="142"/>
      <c r="DU9" s="142"/>
      <c r="DV9" s="142"/>
      <c r="DW9" s="142"/>
      <c r="DX9" s="142"/>
      <c r="DY9" s="142"/>
      <c r="DZ9" s="142"/>
      <c r="EA9" s="142"/>
      <c r="EB9" s="142"/>
      <c r="EC9" s="142"/>
      <c r="ED9" s="142"/>
      <c r="EE9" s="142"/>
      <c r="EF9" s="142"/>
      <c r="EG9" s="142"/>
    </row>
    <row r="10" spans="2:154" s="69" customFormat="1">
      <c r="B10" s="138" t="s">
        <v>767</v>
      </c>
      <c r="C10" s="64" t="s">
        <v>768</v>
      </c>
      <c r="D10" s="142"/>
      <c r="E10" s="142"/>
      <c r="F10" s="142"/>
      <c r="G10" s="142"/>
      <c r="H10" s="142"/>
      <c r="I10" s="142"/>
      <c r="J10" s="142"/>
      <c r="K10" s="142"/>
      <c r="L10" s="142"/>
      <c r="M10" s="175"/>
      <c r="N10" s="142"/>
      <c r="O10" s="142"/>
      <c r="P10" s="142"/>
      <c r="Q10" s="142"/>
      <c r="R10" s="142"/>
      <c r="S10" s="142"/>
      <c r="T10" s="142"/>
      <c r="U10" s="142"/>
      <c r="V10" s="142"/>
      <c r="W10" s="59">
        <f>SUMIF($F$16:$F$1048576, 'Dropdown options'!$F20, '5. SRC27 Projects Programmes'!W$16:W$1048576)</f>
        <v>0</v>
      </c>
      <c r="X10" s="59">
        <f>SUMIF($F$16:$F$1048576, 'Dropdown options'!$F20, '5. SRC27 Projects Programmes'!X$16:X$1048576)</f>
        <v>0</v>
      </c>
      <c r="Y10" s="59">
        <f>SUMIF($F$16:$F$1048576, 'Dropdown options'!$F20, '5. SRC27 Projects Programmes'!Y$16:Y$1048576)</f>
        <v>0</v>
      </c>
      <c r="Z10" s="59">
        <f>SUMIF($F$16:$F$1048576, 'Dropdown options'!$F20, '5. SRC27 Projects Programmes'!Z$16:Z$1048576)</f>
        <v>0</v>
      </c>
      <c r="AA10" s="59">
        <f>SUMIF($F$16:$F$1048576, 'Dropdown options'!$F20, '5. SRC27 Projects Programmes'!AA$16:AA$1048576)</f>
        <v>0</v>
      </c>
      <c r="AB10" s="59">
        <f>SUMIF($F$16:$F$1048576, 'Dropdown options'!$F20, '5. SRC27 Projects Programmes'!AB$16:AB$1048576)</f>
        <v>0</v>
      </c>
      <c r="AC10" s="59">
        <f>SUMIF($F$16:$F$1048576, 'Dropdown options'!$F20, '5. SRC27 Projects Programmes'!AC$16:AC$1048576)</f>
        <v>0</v>
      </c>
      <c r="AD10" s="59">
        <f>SUMIF($F$16:$F$1048576, 'Dropdown options'!$F20, '5. SRC27 Projects Programmes'!AD$16:AD$1048576)</f>
        <v>0</v>
      </c>
      <c r="AE10" s="59">
        <f>SUMIF($F$16:$F$1048576, 'Dropdown options'!$F20, '5. SRC27 Projects Programmes'!AE$16:AE$1048576)</f>
        <v>0</v>
      </c>
      <c r="AF10" s="59">
        <f>SUMIF($F$16:$F$1048576, 'Dropdown options'!$F20, '5. SRC27 Projects Programmes'!AF$16:AF$1048576)</f>
        <v>0</v>
      </c>
      <c r="AG10" s="59">
        <f>SUMIF($F$16:$F$1048576, 'Dropdown options'!$F20, '5. SRC27 Projects Programmes'!AG$16:AG$1048576)</f>
        <v>0</v>
      </c>
      <c r="AH10" s="59">
        <f>SUMIF($F$16:$F$1048576, 'Dropdown options'!$F20, '5. SRC27 Projects Programmes'!AH$16:AH$1048576)</f>
        <v>0</v>
      </c>
      <c r="AI10" s="59">
        <f>SUMIF($F$16:$F$1048576, 'Dropdown options'!$F20, '5. SRC27 Projects Programmes'!AI$16:AI$1048576)</f>
        <v>0</v>
      </c>
      <c r="AJ10" s="59">
        <f>SUMIF($F$16:$F$1048576, 'Dropdown options'!$F20, '5. SRC27 Projects Programmes'!AJ$16:AJ$1048576)</f>
        <v>0</v>
      </c>
      <c r="AK10" s="59">
        <f>SUMIF($F$16:$F$1048576, 'Dropdown options'!$F20, '5. SRC27 Projects Programmes'!AK$16:AK$1048576)</f>
        <v>0</v>
      </c>
      <c r="AL10" s="59">
        <f>SUMIF($F$16:$F$1048576, 'Dropdown options'!$F20, '5. SRC27 Projects Programmes'!AL$16:AL$1048576)</f>
        <v>0</v>
      </c>
      <c r="AM10" s="59">
        <f>SUMIF($F$16:$F$1048576, 'Dropdown options'!$F20, '5. SRC27 Projects Programmes'!AM$16:AM$1048576)</f>
        <v>0</v>
      </c>
      <c r="AN10" s="59">
        <f>SUMIF($F$16:$F$1048576, 'Dropdown options'!$F20, '5. SRC27 Projects Programmes'!AN$16:AN$1048576)</f>
        <v>0</v>
      </c>
      <c r="AO10" s="59">
        <f>SUMIF($F$16:$F$1048576, 'Dropdown options'!$F20, '5. SRC27 Projects Programmes'!AO$16:AO$1048576)</f>
        <v>0</v>
      </c>
      <c r="AP10" s="59">
        <f>SUMIF($F$16:$F$1048576, 'Dropdown options'!$F20, '5. SRC27 Projects Programmes'!AP$16:AP$1048576)</f>
        <v>0</v>
      </c>
      <c r="AQ10" s="59">
        <f>SUMIF($F$16:$F$1048576, 'Dropdown options'!$F20, '5. SRC27 Projects Programmes'!AQ$16:AQ$1048576)</f>
        <v>0</v>
      </c>
      <c r="AR10" s="59">
        <f>SUMIF($F$16:$F$1048576, 'Dropdown options'!$F20, '5. SRC27 Projects Programmes'!AR$16:AR$1048576)</f>
        <v>0</v>
      </c>
      <c r="AS10" s="59">
        <f>SUMIF($F$16:$F$1048576, 'Dropdown options'!$F20, '5. SRC27 Projects Programmes'!AS$16:AS$1048576)</f>
        <v>0</v>
      </c>
      <c r="AT10" s="59">
        <f>SUMIF($F$16:$F$1048576, 'Dropdown options'!$F20, '5. SRC27 Projects Programmes'!AT$16:AT$1048576)</f>
        <v>0</v>
      </c>
      <c r="AU10" s="59">
        <f>SUMIF($F$16:$F$1048576, 'Dropdown options'!$F20, '5. SRC27 Projects Programmes'!AU$16:AU$1048576)</f>
        <v>0</v>
      </c>
      <c r="AV10" s="59">
        <f>SUMIF($F$16:$F$1048576, 'Dropdown options'!$F20, '5. SRC27 Projects Programmes'!AV$16:AV$1048576)</f>
        <v>0</v>
      </c>
      <c r="AW10" s="59">
        <f>SUMIF($F$16:$F$1048576, 'Dropdown options'!$F20, '5. SRC27 Projects Programmes'!AW$16:AW$1048576)</f>
        <v>0</v>
      </c>
      <c r="AX10" s="59">
        <f>SUMIF($F$16:$F$1048576, 'Dropdown options'!$F20, '5. SRC27 Projects Programmes'!AX$16:AX$1048576)</f>
        <v>0</v>
      </c>
      <c r="AY10" s="59">
        <f>SUMIF($F$16:$F$1048576, 'Dropdown options'!$F20, '5. SRC27 Projects Programmes'!AY$16:AY$1048576)</f>
        <v>0</v>
      </c>
      <c r="AZ10" s="59">
        <f>SUMIF($F$16:$F$1048576, 'Dropdown options'!$F20, '5. SRC27 Projects Programmes'!AZ$16:AZ$1048576)</f>
        <v>0</v>
      </c>
      <c r="BA10" s="59">
        <f>SUMIF($F$16:$F$1048576, 'Dropdown options'!$F20, '5. SRC27 Projects Programmes'!BA$16:BA$1048576)</f>
        <v>0</v>
      </c>
      <c r="BB10" s="59">
        <f>SUMIF($F$16:$F$1048576, 'Dropdown options'!$F20, '5. SRC27 Projects Programmes'!BB$16:BB$1048576)</f>
        <v>0</v>
      </c>
      <c r="BC10" s="59">
        <f>SUMIF($F$16:$F$1048576, 'Dropdown options'!$F20, '5. SRC27 Projects Programmes'!BC$16:BC$1048576)</f>
        <v>0</v>
      </c>
      <c r="BD10" s="59">
        <f>SUMIF($F$16:$F$1048576, 'Dropdown options'!$F20, '5. SRC27 Projects Programmes'!BD$16:BD$1048576)</f>
        <v>0</v>
      </c>
      <c r="BE10" s="59">
        <f>SUMIF($F$16:$F$1048576, 'Dropdown options'!$F20, '5. SRC27 Projects Programmes'!BE$16:BE$1048576)</f>
        <v>0</v>
      </c>
      <c r="BF10" s="59">
        <f>SUMIF($F$16:$F$1048576, 'Dropdown options'!$F20, '5. SRC27 Projects Programmes'!BF$16:BF$1048576)</f>
        <v>0</v>
      </c>
      <c r="BG10" s="59">
        <f>SUMIF($F$16:$F$1048576, 'Dropdown options'!$F20, '5. SRC27 Projects Programmes'!BG$16:BG$1048576)</f>
        <v>0</v>
      </c>
      <c r="BH10" s="59">
        <f>SUMIF($F$16:$F$1048576, 'Dropdown options'!$F20, '5. SRC27 Projects Programmes'!BH$16:BH$1048576)</f>
        <v>0</v>
      </c>
      <c r="BI10" s="59">
        <f>SUMIF($F$16:$F$1048576, 'Dropdown options'!$F20, '5. SRC27 Projects Programmes'!BI$16:BI$1048576)</f>
        <v>0</v>
      </c>
      <c r="BJ10" s="59">
        <f>SUMIF($F$16:$F$1048576, 'Dropdown options'!$F20, '5. SRC27 Projects Programmes'!BJ$16:BJ$1048576)</f>
        <v>0</v>
      </c>
      <c r="BK10" s="59">
        <f>SUMIF($F$16:$F$1048576, 'Dropdown options'!$F20, '5. SRC27 Projects Programmes'!BK$16:BK$1048576)</f>
        <v>0</v>
      </c>
      <c r="BL10" s="59">
        <f>SUMIF($F$16:$F$1048576, 'Dropdown options'!$F20, '5. SRC27 Projects Programmes'!BL$16:BL$1048576)</f>
        <v>0</v>
      </c>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59">
        <f>SUMIF($F$16:$F$1048576, 'Dropdown options'!$F20, '5. SRC27 Projects Programmes'!DL$16:DL$1048576)</f>
        <v>0</v>
      </c>
      <c r="DM10" s="59">
        <f>SUMIF($F$16:$F$1048576, 'Dropdown options'!$F20, '5. SRC27 Projects Programmes'!DM$16:DM$1048576)</f>
        <v>0</v>
      </c>
      <c r="DN10" s="59">
        <f>SUMIF($F$16:$F$1048576, 'Dropdown options'!$F20, '5. SRC27 Projects Programmes'!DN$16:DN$1048576)</f>
        <v>0</v>
      </c>
      <c r="DO10" s="59">
        <f>SUMIF($F$16:$F$1048576, 'Dropdown options'!$F20, '5. SRC27 Projects Programmes'!DO$16:DO$1048576)</f>
        <v>0</v>
      </c>
      <c r="DP10" s="142"/>
      <c r="DQ10" s="142"/>
      <c r="DR10" s="142"/>
      <c r="DS10" s="142"/>
      <c r="DT10" s="142"/>
      <c r="DU10" s="142"/>
      <c r="DV10" s="142"/>
      <c r="DW10" s="142"/>
      <c r="DX10" s="142"/>
      <c r="DY10" s="142"/>
      <c r="DZ10" s="142"/>
      <c r="EA10" s="142"/>
      <c r="EB10" s="142"/>
      <c r="EC10" s="142"/>
      <c r="ED10" s="142"/>
      <c r="EE10" s="142"/>
      <c r="EF10" s="142"/>
      <c r="EG10" s="142"/>
    </row>
    <row r="11" spans="2:154" s="69" customFormat="1">
      <c r="B11" s="138" t="s">
        <v>769</v>
      </c>
      <c r="C11" s="64" t="s">
        <v>770</v>
      </c>
      <c r="D11" s="142"/>
      <c r="E11" s="142"/>
      <c r="F11" s="142"/>
      <c r="G11" s="142"/>
      <c r="H11" s="142"/>
      <c r="I11" s="142"/>
      <c r="J11" s="142"/>
      <c r="K11" s="142"/>
      <c r="L11" s="142"/>
      <c r="M11" s="175"/>
      <c r="N11" s="142"/>
      <c r="O11" s="142"/>
      <c r="P11" s="142"/>
      <c r="Q11" s="142"/>
      <c r="R11" s="142"/>
      <c r="S11" s="142"/>
      <c r="T11" s="142"/>
      <c r="U11" s="142"/>
      <c r="V11" s="142"/>
      <c r="W11" s="59">
        <f>SUM(W16:W1048576)</f>
        <v>746.17125093873619</v>
      </c>
      <c r="X11" s="59">
        <f>SUM(X16:X1048576)</f>
        <v>1227.62124971402</v>
      </c>
      <c r="Y11" s="59">
        <f>SUM(Y16:Y1048576)</f>
        <v>1285.4226402657655</v>
      </c>
      <c r="Z11" s="59">
        <f>SUM(Z16:Z1048576)</f>
        <v>1379.4409372559412</v>
      </c>
      <c r="AA11" s="59">
        <f>SUM(AA16:AA1048576)</f>
        <v>1493.0573200945048</v>
      </c>
      <c r="AB11" s="59">
        <f>SUM(AB16:AB1048576)</f>
        <v>1623.9287102940618</v>
      </c>
      <c r="AC11" s="59">
        <f>SUM(AC16:AC1048576)</f>
        <v>1705.5295112167264</v>
      </c>
      <c r="AD11" s="59">
        <f>SUM(AD16:AD1048576)</f>
        <v>8714.9993688410214</v>
      </c>
      <c r="AE11" s="59">
        <f>SUM(AE16:AE1048576)</f>
        <v>80.027223625826679</v>
      </c>
      <c r="AF11" s="59">
        <f>SUM(AF16:AF1048576)</f>
        <v>0</v>
      </c>
      <c r="AG11" s="59">
        <f>SUM(AG16:AG1048576)</f>
        <v>0</v>
      </c>
      <c r="AH11" s="59">
        <f>SUM(AH16:AH1048576)</f>
        <v>0</v>
      </c>
      <c r="AI11" s="59">
        <f>SUM(AI16:AI1048576)</f>
        <v>9460.2670755471918</v>
      </c>
      <c r="AJ11" s="59">
        <f>SUM(AJ16:AJ1048576)</f>
        <v>80.027223625826679</v>
      </c>
      <c r="AK11" s="59">
        <f>SUM(AK16:AK1048576)</f>
        <v>777.06674174104819</v>
      </c>
      <c r="AL11" s="59">
        <f>SUM(AL16:AL1048576)</f>
        <v>1345.8152774103571</v>
      </c>
      <c r="AM11" s="59">
        <f>SUM(AM16:AM1048576)</f>
        <v>1437.3688136516535</v>
      </c>
      <c r="AN11" s="59">
        <f>SUM(AN16:AN1048576)</f>
        <v>1573.3499084300038</v>
      </c>
      <c r="AO11" s="59">
        <f>SUM(AO16:AO1048576)</f>
        <v>1737.0056387001368</v>
      </c>
      <c r="AP11" s="59">
        <f>SUM(AP16:AP1048576)</f>
        <v>1927.0348947523953</v>
      </c>
      <c r="AQ11" s="59">
        <f>SUM(AQ16:AQ1048576)</f>
        <v>2064.3416564643994</v>
      </c>
      <c r="AR11" s="59">
        <f>SUM(AR16:AR1048576)</f>
        <v>10084.914189408959</v>
      </c>
      <c r="AS11" s="59">
        <f>SUM(AS16:AS1048576)</f>
        <v>96.863574567714153</v>
      </c>
      <c r="AT11" s="59">
        <f>SUM(AT16:AT1048576)</f>
        <v>0</v>
      </c>
      <c r="AU11" s="59">
        <f>SUM(AU16:AU1048576)</f>
        <v>0</v>
      </c>
      <c r="AV11" s="59">
        <f>SUM(AV16:AV1048576)</f>
        <v>0</v>
      </c>
      <c r="AW11" s="59">
        <f>SUM(AW16:AW1048576)</f>
        <v>10384.759226981523</v>
      </c>
      <c r="AX11" s="59">
        <f>SUM(AX16:AX1048576)</f>
        <v>0</v>
      </c>
      <c r="AY11" s="59">
        <f>SUM(AY16:AY1048576)</f>
        <v>0</v>
      </c>
      <c r="AZ11" s="59">
        <f>SUM(AZ16:AZ1048576)</f>
        <v>0</v>
      </c>
      <c r="BA11" s="59">
        <f>SUM(BA16:BA1048576)</f>
        <v>0</v>
      </c>
      <c r="BB11" s="59">
        <f>SUM(BB16:BB1048576)</f>
        <v>0</v>
      </c>
      <c r="BC11" s="59">
        <f>SUM(BC16:BC1048576)</f>
        <v>0</v>
      </c>
      <c r="BD11" s="59">
        <f>SUM(BD16:BD1048576)</f>
        <v>0</v>
      </c>
      <c r="BE11" s="59">
        <f>SUM(BE16:BE1048576)</f>
        <v>0</v>
      </c>
      <c r="BF11" s="59">
        <f>SUM(BF16:BF1048576)</f>
        <v>0</v>
      </c>
      <c r="BG11" s="59">
        <f>SUM(BG16:BG1048576)</f>
        <v>0</v>
      </c>
      <c r="BH11" s="59">
        <f>SUM(BH16:BH1048576)</f>
        <v>0</v>
      </c>
      <c r="BI11" s="59">
        <f>SUM(BI16:BI1048576)</f>
        <v>0</v>
      </c>
      <c r="BJ11" s="59">
        <f>SUM(BJ16:BJ1048576)</f>
        <v>0</v>
      </c>
      <c r="BK11" s="59">
        <f>SUM(BK16:BK1048576)</f>
        <v>0</v>
      </c>
      <c r="BL11" s="59">
        <f>SUM(BL16:BL1048576)</f>
        <v>0</v>
      </c>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59">
        <f>SUM(DL16:DL1048576)</f>
        <v>0</v>
      </c>
      <c r="DM11" s="59">
        <f>SUM(DM16:DM1048576)</f>
        <v>708.82077658837147</v>
      </c>
      <c r="DN11" s="59">
        <f>SUM(DN16:DN1048576)</f>
        <v>4233.8385343355067</v>
      </c>
      <c r="DO11" s="59">
        <f>SUM(DO16:DO1048576)</f>
        <v>4942.6593109238802</v>
      </c>
      <c r="DP11" s="142"/>
      <c r="DQ11" s="142"/>
      <c r="DR11" s="142"/>
      <c r="DS11" s="142"/>
      <c r="DT11" s="142"/>
      <c r="DU11" s="142"/>
      <c r="DV11" s="142"/>
      <c r="DW11" s="142"/>
      <c r="DX11" s="142"/>
      <c r="DY11" s="142"/>
      <c r="DZ11" s="142"/>
      <c r="EA11" s="142"/>
      <c r="EB11" s="142"/>
      <c r="EC11" s="142"/>
      <c r="ED11" s="142"/>
      <c r="EE11" s="142"/>
      <c r="EF11" s="142"/>
      <c r="EG11" s="142"/>
    </row>
    <row r="12" spans="2:154" s="2" customFormat="1">
      <c r="M12" s="174"/>
      <c r="X12" s="130"/>
      <c r="Y12" s="130"/>
      <c r="Z12" s="130"/>
      <c r="AA12" s="130"/>
      <c r="AB12" s="130"/>
      <c r="AC12" s="130"/>
      <c r="AD12" s="130"/>
      <c r="AE12" s="130"/>
      <c r="AF12" s="130"/>
      <c r="AG12" s="130"/>
      <c r="AH12" s="130"/>
      <c r="AI12" s="130"/>
      <c r="AJ12" s="130"/>
      <c r="AK12" s="131"/>
      <c r="AL12" s="131"/>
      <c r="AM12" s="131"/>
      <c r="AN12" s="131"/>
      <c r="AO12" s="131"/>
      <c r="AP12" s="131"/>
      <c r="AQ12" s="131"/>
      <c r="AR12" s="131"/>
      <c r="AS12" s="131"/>
      <c r="AT12" s="131"/>
      <c r="AU12" s="131"/>
      <c r="AV12" s="131"/>
      <c r="AW12" s="131"/>
      <c r="AX12" s="131"/>
      <c r="DM12" s="128"/>
      <c r="DN12" s="128"/>
      <c r="DO12" s="128"/>
    </row>
    <row r="13" spans="2:154" s="2" customFormat="1">
      <c r="B13" s="426" t="s">
        <v>771</v>
      </c>
      <c r="C13" s="426"/>
      <c r="D13" s="426"/>
      <c r="E13" s="426"/>
      <c r="F13" s="426"/>
      <c r="G13" s="426"/>
      <c r="H13" s="426"/>
      <c r="I13" s="426"/>
      <c r="J13" s="426"/>
      <c r="K13" s="426"/>
      <c r="L13" s="426"/>
      <c r="M13" s="426"/>
      <c r="N13" s="426"/>
      <c r="O13" s="426"/>
      <c r="P13" s="426"/>
      <c r="Q13" s="426"/>
      <c r="R13" s="426"/>
      <c r="S13" s="426"/>
      <c r="T13" s="426"/>
      <c r="U13" s="426"/>
      <c r="V13" s="155"/>
      <c r="W13" s="428" t="s">
        <v>772</v>
      </c>
      <c r="X13" s="428"/>
      <c r="Y13" s="428"/>
      <c r="Z13" s="428"/>
      <c r="AA13" s="428"/>
      <c r="AB13" s="428"/>
      <c r="AC13" s="428"/>
      <c r="AD13" s="428"/>
      <c r="AE13" s="428"/>
      <c r="AF13" s="428"/>
      <c r="AG13" s="428"/>
      <c r="AH13" s="428"/>
      <c r="AI13" s="428"/>
      <c r="AJ13" s="428"/>
      <c r="AK13" s="428" t="s">
        <v>773</v>
      </c>
      <c r="AL13" s="428"/>
      <c r="AM13" s="428"/>
      <c r="AN13" s="428"/>
      <c r="AO13" s="428"/>
      <c r="AP13" s="428"/>
      <c r="AQ13" s="428"/>
      <c r="AR13" s="428"/>
      <c r="AS13" s="428"/>
      <c r="AT13" s="428"/>
      <c r="AU13" s="428"/>
      <c r="AV13" s="428"/>
      <c r="AW13" s="428"/>
      <c r="AX13" s="428"/>
      <c r="AY13" s="428" t="s">
        <v>774</v>
      </c>
      <c r="AZ13" s="428"/>
      <c r="BA13" s="428"/>
      <c r="BB13" s="428"/>
      <c r="BC13" s="428"/>
      <c r="BD13" s="428"/>
      <c r="BE13" s="428"/>
      <c r="BF13" s="428"/>
      <c r="BG13" s="428"/>
      <c r="BH13" s="428"/>
      <c r="BI13" s="428"/>
      <c r="BJ13" s="428"/>
      <c r="BK13" s="428"/>
      <c r="BL13" s="428"/>
      <c r="BM13" s="423" t="s">
        <v>775</v>
      </c>
      <c r="BN13" s="424"/>
      <c r="BO13" s="424"/>
      <c r="BP13" s="424"/>
      <c r="BQ13" s="424"/>
      <c r="BR13" s="424"/>
      <c r="BS13" s="424"/>
      <c r="BT13" s="424"/>
      <c r="BU13" s="424"/>
      <c r="BV13" s="424"/>
      <c r="BW13" s="424"/>
      <c r="BX13" s="424"/>
      <c r="BY13" s="424"/>
      <c r="BZ13" s="424"/>
      <c r="CA13" s="424"/>
      <c r="CB13" s="425"/>
      <c r="CC13" s="360" t="s">
        <v>776</v>
      </c>
      <c r="CD13" s="360"/>
      <c r="CE13" s="360"/>
      <c r="CF13" s="360"/>
      <c r="CG13" s="360"/>
      <c r="CH13" s="360"/>
      <c r="CI13" s="360"/>
      <c r="CJ13" s="360"/>
      <c r="CK13" s="360"/>
      <c r="CL13" s="423" t="s">
        <v>777</v>
      </c>
      <c r="CM13" s="424"/>
      <c r="CN13" s="424"/>
      <c r="CO13" s="424"/>
      <c r="CP13" s="424"/>
      <c r="CQ13" s="424"/>
      <c r="CR13" s="424"/>
      <c r="CS13" s="424"/>
      <c r="CT13" s="424"/>
      <c r="CU13" s="424"/>
      <c r="CV13" s="424"/>
      <c r="CW13" s="424"/>
      <c r="CX13" s="424"/>
      <c r="CY13" s="424"/>
      <c r="CZ13" s="424"/>
      <c r="DA13" s="425"/>
      <c r="DB13" s="360" t="s">
        <v>778</v>
      </c>
      <c r="DC13" s="360"/>
      <c r="DD13" s="360"/>
      <c r="DE13" s="360"/>
      <c r="DF13" s="360"/>
      <c r="DG13" s="360"/>
      <c r="DH13" s="360"/>
      <c r="DI13" s="360"/>
      <c r="DJ13" s="360"/>
      <c r="DK13" s="360" t="s">
        <v>779</v>
      </c>
      <c r="DL13" s="360"/>
      <c r="DM13" s="423" t="s">
        <v>780</v>
      </c>
      <c r="DN13" s="424"/>
      <c r="DO13" s="425"/>
      <c r="DP13" s="427" t="s">
        <v>781</v>
      </c>
      <c r="DQ13" s="427"/>
      <c r="DR13" s="427"/>
      <c r="DS13" s="427"/>
      <c r="DT13" s="427" t="s">
        <v>782</v>
      </c>
      <c r="DU13" s="427"/>
      <c r="DV13" s="427" t="s">
        <v>783</v>
      </c>
      <c r="DW13" s="427"/>
      <c r="DX13" s="427"/>
      <c r="DY13" s="427" t="s">
        <v>784</v>
      </c>
      <c r="DZ13" s="427"/>
      <c r="EA13" s="427"/>
      <c r="EB13" s="427"/>
      <c r="EC13" s="427"/>
      <c r="ED13" s="427"/>
      <c r="EE13" s="427"/>
      <c r="EF13" s="427"/>
      <c r="EG13" s="427"/>
      <c r="EH13" s="420" t="s">
        <v>785</v>
      </c>
      <c r="EI13" s="421"/>
      <c r="EJ13" s="421"/>
      <c r="EK13" s="422"/>
    </row>
    <row r="14" spans="2:154" s="2" customFormat="1">
      <c r="B14" s="149">
        <v>1</v>
      </c>
      <c r="C14" s="149">
        <v>2</v>
      </c>
      <c r="D14" s="149">
        <v>3</v>
      </c>
      <c r="E14" s="149">
        <v>4</v>
      </c>
      <c r="F14" s="149">
        <v>5</v>
      </c>
      <c r="G14" s="149">
        <v>6</v>
      </c>
      <c r="H14" s="149">
        <v>7</v>
      </c>
      <c r="I14" s="149">
        <v>8</v>
      </c>
      <c r="J14" s="149">
        <v>9</v>
      </c>
      <c r="K14" s="149">
        <v>10</v>
      </c>
      <c r="L14" s="149">
        <v>11</v>
      </c>
      <c r="M14" s="149">
        <v>12</v>
      </c>
      <c r="N14" s="149">
        <v>13</v>
      </c>
      <c r="O14" s="149">
        <v>14</v>
      </c>
      <c r="P14" s="149">
        <v>15</v>
      </c>
      <c r="Q14" s="149">
        <v>16</v>
      </c>
      <c r="R14" s="149">
        <v>17</v>
      </c>
      <c r="S14" s="149">
        <v>18</v>
      </c>
      <c r="T14" s="149">
        <v>19</v>
      </c>
      <c r="U14" s="149">
        <v>20</v>
      </c>
      <c r="V14" s="149">
        <v>21</v>
      </c>
      <c r="W14" s="149">
        <v>22</v>
      </c>
      <c r="X14" s="149">
        <v>23</v>
      </c>
      <c r="Y14" s="149">
        <v>24</v>
      </c>
      <c r="Z14" s="149">
        <v>25</v>
      </c>
      <c r="AA14" s="149">
        <v>26</v>
      </c>
      <c r="AB14" s="149">
        <v>27</v>
      </c>
      <c r="AC14" s="149">
        <v>28</v>
      </c>
      <c r="AD14" s="149">
        <v>29</v>
      </c>
      <c r="AE14" s="149">
        <v>30</v>
      </c>
      <c r="AF14" s="149">
        <v>31</v>
      </c>
      <c r="AG14" s="149">
        <v>32</v>
      </c>
      <c r="AH14" s="149">
        <v>33</v>
      </c>
      <c r="AI14" s="149">
        <v>34</v>
      </c>
      <c r="AJ14" s="149">
        <v>35</v>
      </c>
      <c r="AK14" s="149">
        <v>36</v>
      </c>
      <c r="AL14" s="149">
        <v>37</v>
      </c>
      <c r="AM14" s="149">
        <v>38</v>
      </c>
      <c r="AN14" s="149">
        <v>39</v>
      </c>
      <c r="AO14" s="149">
        <v>40</v>
      </c>
      <c r="AP14" s="149">
        <v>41</v>
      </c>
      <c r="AQ14" s="149">
        <v>42</v>
      </c>
      <c r="AR14" s="149">
        <v>43</v>
      </c>
      <c r="AS14" s="149">
        <v>44</v>
      </c>
      <c r="AT14" s="149">
        <v>45</v>
      </c>
      <c r="AU14" s="149">
        <v>46</v>
      </c>
      <c r="AV14" s="149">
        <v>47</v>
      </c>
      <c r="AW14" s="149">
        <v>48</v>
      </c>
      <c r="AX14" s="149">
        <v>49</v>
      </c>
      <c r="AY14" s="149">
        <v>50</v>
      </c>
      <c r="AZ14" s="149">
        <v>51</v>
      </c>
      <c r="BA14" s="149">
        <v>52</v>
      </c>
      <c r="BB14" s="149">
        <v>53</v>
      </c>
      <c r="BC14" s="149">
        <v>54</v>
      </c>
      <c r="BD14" s="149">
        <v>55</v>
      </c>
      <c r="BE14" s="149">
        <v>56</v>
      </c>
      <c r="BF14" s="149">
        <v>57</v>
      </c>
      <c r="BG14" s="149">
        <v>58</v>
      </c>
      <c r="BH14" s="149">
        <v>59</v>
      </c>
      <c r="BI14" s="149">
        <v>60</v>
      </c>
      <c r="BJ14" s="149">
        <v>61</v>
      </c>
      <c r="BK14" s="149">
        <v>62</v>
      </c>
      <c r="BL14" s="149">
        <v>63</v>
      </c>
      <c r="BM14" s="149">
        <v>64</v>
      </c>
      <c r="BN14" s="149">
        <v>65</v>
      </c>
      <c r="BO14" s="149">
        <v>66</v>
      </c>
      <c r="BP14" s="149">
        <v>67</v>
      </c>
      <c r="BQ14" s="149">
        <v>68</v>
      </c>
      <c r="BR14" s="149">
        <v>69</v>
      </c>
      <c r="BS14" s="149">
        <v>70</v>
      </c>
      <c r="BT14" s="149">
        <v>71</v>
      </c>
      <c r="BU14" s="149">
        <v>72</v>
      </c>
      <c r="BV14" s="149">
        <v>73</v>
      </c>
      <c r="BW14" s="149">
        <v>74</v>
      </c>
      <c r="BX14" s="149">
        <v>75</v>
      </c>
      <c r="BY14" s="149">
        <v>76</v>
      </c>
      <c r="BZ14" s="149">
        <v>77</v>
      </c>
      <c r="CA14" s="149">
        <v>78</v>
      </c>
      <c r="CB14" s="149">
        <v>79</v>
      </c>
      <c r="CC14" s="149">
        <v>80</v>
      </c>
      <c r="CD14" s="149">
        <v>81</v>
      </c>
      <c r="CE14" s="149">
        <v>82</v>
      </c>
      <c r="CF14" s="149">
        <v>83</v>
      </c>
      <c r="CG14" s="149">
        <v>84</v>
      </c>
      <c r="CH14" s="149">
        <v>85</v>
      </c>
      <c r="CI14" s="149">
        <v>86</v>
      </c>
      <c r="CJ14" s="149">
        <v>87</v>
      </c>
      <c r="CK14" s="149">
        <v>88</v>
      </c>
      <c r="CL14" s="149">
        <v>89</v>
      </c>
      <c r="CM14" s="149">
        <v>90</v>
      </c>
      <c r="CN14" s="149">
        <v>91</v>
      </c>
      <c r="CO14" s="149">
        <v>92</v>
      </c>
      <c r="CP14" s="149">
        <v>93</v>
      </c>
      <c r="CQ14" s="149">
        <v>94</v>
      </c>
      <c r="CR14" s="149">
        <v>95</v>
      </c>
      <c r="CS14" s="149">
        <v>96</v>
      </c>
      <c r="CT14" s="149">
        <v>97</v>
      </c>
      <c r="CU14" s="149">
        <v>98</v>
      </c>
      <c r="CV14" s="149">
        <v>99</v>
      </c>
      <c r="CW14" s="149">
        <v>100</v>
      </c>
      <c r="CX14" s="149">
        <v>101</v>
      </c>
      <c r="CY14" s="149">
        <v>102</v>
      </c>
      <c r="CZ14" s="149">
        <v>103</v>
      </c>
      <c r="DA14" s="149">
        <v>104</v>
      </c>
      <c r="DB14" s="149">
        <v>105</v>
      </c>
      <c r="DC14" s="149">
        <v>106</v>
      </c>
      <c r="DD14" s="149">
        <v>107</v>
      </c>
      <c r="DE14" s="149">
        <v>108</v>
      </c>
      <c r="DF14" s="149">
        <v>109</v>
      </c>
      <c r="DG14" s="149">
        <v>110</v>
      </c>
      <c r="DH14" s="149">
        <v>111</v>
      </c>
      <c r="DI14" s="149">
        <v>112</v>
      </c>
      <c r="DJ14" s="149">
        <v>113</v>
      </c>
      <c r="DK14" s="149">
        <v>114</v>
      </c>
      <c r="DL14" s="149">
        <v>115</v>
      </c>
      <c r="DM14" s="149">
        <v>116</v>
      </c>
      <c r="DN14" s="149">
        <v>117</v>
      </c>
      <c r="DO14" s="149">
        <v>118</v>
      </c>
      <c r="DP14" s="149">
        <v>119</v>
      </c>
      <c r="DQ14" s="149">
        <v>120</v>
      </c>
      <c r="DR14" s="149">
        <v>121</v>
      </c>
      <c r="DS14" s="149">
        <v>122</v>
      </c>
      <c r="DT14" s="149">
        <v>123</v>
      </c>
      <c r="DU14" s="149">
        <v>124</v>
      </c>
      <c r="DV14" s="149">
        <v>125</v>
      </c>
      <c r="DW14" s="149">
        <v>126</v>
      </c>
      <c r="DX14" s="149">
        <v>127</v>
      </c>
      <c r="DY14" s="149">
        <v>128</v>
      </c>
      <c r="DZ14" s="149">
        <v>129</v>
      </c>
      <c r="EA14" s="149">
        <v>130</v>
      </c>
      <c r="EB14" s="149">
        <v>131</v>
      </c>
      <c r="EC14" s="149">
        <v>132</v>
      </c>
      <c r="ED14" s="149">
        <v>133</v>
      </c>
      <c r="EE14" s="149">
        <v>134</v>
      </c>
      <c r="EF14" s="149">
        <v>135</v>
      </c>
      <c r="EG14" s="149">
        <v>136</v>
      </c>
      <c r="EH14" s="281">
        <v>137</v>
      </c>
      <c r="EI14" s="281">
        <v>138</v>
      </c>
      <c r="EJ14" s="281">
        <v>139</v>
      </c>
      <c r="EK14" s="281">
        <v>140</v>
      </c>
    </row>
    <row r="15" spans="2:154" s="36" customFormat="1" ht="144.94999999999999">
      <c r="B15" s="121" t="s">
        <v>786</v>
      </c>
      <c r="C15" s="121" t="s">
        <v>787</v>
      </c>
      <c r="D15" s="121" t="s">
        <v>146</v>
      </c>
      <c r="E15" s="121" t="s">
        <v>788</v>
      </c>
      <c r="F15" s="121" t="s">
        <v>789</v>
      </c>
      <c r="G15" s="27" t="s">
        <v>790</v>
      </c>
      <c r="H15" s="27" t="s">
        <v>791</v>
      </c>
      <c r="I15" s="121" t="s">
        <v>792</v>
      </c>
      <c r="J15" s="121" t="s">
        <v>793</v>
      </c>
      <c r="K15" s="121" t="s">
        <v>794</v>
      </c>
      <c r="L15" s="121" t="s">
        <v>795</v>
      </c>
      <c r="M15" s="178" t="s">
        <v>796</v>
      </c>
      <c r="N15" s="121" t="s">
        <v>797</v>
      </c>
      <c r="O15" s="121" t="s">
        <v>798</v>
      </c>
      <c r="P15" s="121" t="s">
        <v>799</v>
      </c>
      <c r="Q15" s="121" t="s">
        <v>800</v>
      </c>
      <c r="R15" s="121" t="s">
        <v>801</v>
      </c>
      <c r="S15" s="121" t="s">
        <v>802</v>
      </c>
      <c r="T15" s="121" t="s">
        <v>803</v>
      </c>
      <c r="U15" s="121" t="s">
        <v>804</v>
      </c>
      <c r="V15" s="121" t="s">
        <v>805</v>
      </c>
      <c r="W15" s="25" t="s">
        <v>806</v>
      </c>
      <c r="X15" s="25" t="s">
        <v>9</v>
      </c>
      <c r="Y15" s="25" t="s">
        <v>10</v>
      </c>
      <c r="Z15" s="25" t="s">
        <v>11</v>
      </c>
      <c r="AA15" s="25" t="s">
        <v>12</v>
      </c>
      <c r="AB15" s="25" t="s">
        <v>13</v>
      </c>
      <c r="AC15" s="25" t="s">
        <v>14</v>
      </c>
      <c r="AD15" s="27" t="s">
        <v>807</v>
      </c>
      <c r="AE15" s="27" t="s">
        <v>808</v>
      </c>
      <c r="AF15" s="25" t="s">
        <v>15</v>
      </c>
      <c r="AG15" s="25" t="s">
        <v>16</v>
      </c>
      <c r="AH15" s="25" t="s">
        <v>17</v>
      </c>
      <c r="AI15" s="27" t="s">
        <v>809</v>
      </c>
      <c r="AJ15" s="27" t="s">
        <v>810</v>
      </c>
      <c r="AK15" s="25" t="s">
        <v>806</v>
      </c>
      <c r="AL15" s="25" t="s">
        <v>9</v>
      </c>
      <c r="AM15" s="25" t="s">
        <v>10</v>
      </c>
      <c r="AN15" s="25" t="s">
        <v>11</v>
      </c>
      <c r="AO15" s="25" t="s">
        <v>12</v>
      </c>
      <c r="AP15" s="25" t="s">
        <v>13</v>
      </c>
      <c r="AQ15" s="25" t="s">
        <v>14</v>
      </c>
      <c r="AR15" s="121" t="s">
        <v>807</v>
      </c>
      <c r="AS15" s="121" t="s">
        <v>808</v>
      </c>
      <c r="AT15" s="25" t="s">
        <v>15</v>
      </c>
      <c r="AU15" s="25" t="s">
        <v>16</v>
      </c>
      <c r="AV15" s="25" t="s">
        <v>17</v>
      </c>
      <c r="AW15" s="121" t="s">
        <v>809</v>
      </c>
      <c r="AX15" s="121" t="s">
        <v>810</v>
      </c>
      <c r="AY15" s="25" t="s">
        <v>806</v>
      </c>
      <c r="AZ15" s="25" t="s">
        <v>9</v>
      </c>
      <c r="BA15" s="25" t="s">
        <v>10</v>
      </c>
      <c r="BB15" s="25" t="s">
        <v>11</v>
      </c>
      <c r="BC15" s="25" t="s">
        <v>12</v>
      </c>
      <c r="BD15" s="25" t="s">
        <v>13</v>
      </c>
      <c r="BE15" s="25" t="s">
        <v>14</v>
      </c>
      <c r="BF15" s="121" t="s">
        <v>807</v>
      </c>
      <c r="BG15" s="121" t="s">
        <v>808</v>
      </c>
      <c r="BH15" s="25" t="s">
        <v>15</v>
      </c>
      <c r="BI15" s="25" t="s">
        <v>16</v>
      </c>
      <c r="BJ15" s="25" t="s">
        <v>17</v>
      </c>
      <c r="BK15" s="121" t="s">
        <v>809</v>
      </c>
      <c r="BL15" s="121" t="s">
        <v>810</v>
      </c>
      <c r="BM15" s="121" t="s">
        <v>811</v>
      </c>
      <c r="BN15" s="121" t="s">
        <v>812</v>
      </c>
      <c r="BO15" s="121" t="s">
        <v>325</v>
      </c>
      <c r="BP15" s="121" t="s">
        <v>326</v>
      </c>
      <c r="BQ15" s="121" t="s">
        <v>813</v>
      </c>
      <c r="BR15" s="121" t="s">
        <v>814</v>
      </c>
      <c r="BS15" s="121" t="s">
        <v>815</v>
      </c>
      <c r="BT15" s="121" t="s">
        <v>333</v>
      </c>
      <c r="BU15" s="121" t="s">
        <v>816</v>
      </c>
      <c r="BV15" s="25" t="s">
        <v>9</v>
      </c>
      <c r="BW15" s="25" t="s">
        <v>10</v>
      </c>
      <c r="BX15" s="25" t="s">
        <v>11</v>
      </c>
      <c r="BY15" s="25" t="s">
        <v>12</v>
      </c>
      <c r="BZ15" s="25" t="s">
        <v>13</v>
      </c>
      <c r="CA15" s="25" t="s">
        <v>14</v>
      </c>
      <c r="CB15" s="121" t="s">
        <v>807</v>
      </c>
      <c r="CC15" s="121" t="s">
        <v>817</v>
      </c>
      <c r="CD15" s="121" t="s">
        <v>333</v>
      </c>
      <c r="CE15" s="25" t="s">
        <v>9</v>
      </c>
      <c r="CF15" s="25" t="s">
        <v>10</v>
      </c>
      <c r="CG15" s="25" t="s">
        <v>11</v>
      </c>
      <c r="CH15" s="25" t="s">
        <v>12</v>
      </c>
      <c r="CI15" s="25" t="s">
        <v>13</v>
      </c>
      <c r="CJ15" s="25" t="s">
        <v>14</v>
      </c>
      <c r="CK15" s="121" t="s">
        <v>807</v>
      </c>
      <c r="CL15" s="121" t="s">
        <v>811</v>
      </c>
      <c r="CM15" s="121" t="s">
        <v>818</v>
      </c>
      <c r="CN15" s="121" t="s">
        <v>325</v>
      </c>
      <c r="CO15" s="121" t="s">
        <v>326</v>
      </c>
      <c r="CP15" s="121" t="s">
        <v>813</v>
      </c>
      <c r="CQ15" s="121" t="s">
        <v>814</v>
      </c>
      <c r="CR15" s="121" t="s">
        <v>815</v>
      </c>
      <c r="CS15" s="121" t="s">
        <v>333</v>
      </c>
      <c r="CT15" s="121" t="s">
        <v>816</v>
      </c>
      <c r="CU15" s="25" t="s">
        <v>9</v>
      </c>
      <c r="CV15" s="25" t="s">
        <v>10</v>
      </c>
      <c r="CW15" s="25" t="s">
        <v>11</v>
      </c>
      <c r="CX15" s="25" t="s">
        <v>12</v>
      </c>
      <c r="CY15" s="25" t="s">
        <v>13</v>
      </c>
      <c r="CZ15" s="25" t="s">
        <v>14</v>
      </c>
      <c r="DA15" s="121" t="s">
        <v>807</v>
      </c>
      <c r="DB15" s="121" t="s">
        <v>819</v>
      </c>
      <c r="DC15" s="121" t="s">
        <v>333</v>
      </c>
      <c r="DD15" s="25" t="s">
        <v>9</v>
      </c>
      <c r="DE15" s="25" t="s">
        <v>10</v>
      </c>
      <c r="DF15" s="25" t="s">
        <v>11</v>
      </c>
      <c r="DG15" s="25" t="s">
        <v>12</v>
      </c>
      <c r="DH15" s="25" t="s">
        <v>13</v>
      </c>
      <c r="DI15" s="25" t="s">
        <v>14</v>
      </c>
      <c r="DJ15" s="121" t="s">
        <v>807</v>
      </c>
      <c r="DK15" s="121" t="s">
        <v>820</v>
      </c>
      <c r="DL15" s="121" t="s">
        <v>821</v>
      </c>
      <c r="DM15" s="121" t="s">
        <v>822</v>
      </c>
      <c r="DN15" s="121" t="s">
        <v>823</v>
      </c>
      <c r="DO15" s="121" t="s">
        <v>824</v>
      </c>
      <c r="DP15" s="121" t="s">
        <v>825</v>
      </c>
      <c r="DQ15" s="121" t="s">
        <v>158</v>
      </c>
      <c r="DR15" s="121" t="s">
        <v>826</v>
      </c>
      <c r="DS15" s="121" t="s">
        <v>827</v>
      </c>
      <c r="DT15" s="121" t="s">
        <v>828</v>
      </c>
      <c r="DU15" s="121" t="s">
        <v>158</v>
      </c>
      <c r="DV15" s="121" t="s">
        <v>829</v>
      </c>
      <c r="DW15" s="121" t="s">
        <v>830</v>
      </c>
      <c r="DX15" s="121" t="s">
        <v>831</v>
      </c>
      <c r="DY15" s="121" t="s">
        <v>832</v>
      </c>
      <c r="DZ15" s="121" t="s">
        <v>830</v>
      </c>
      <c r="EA15" s="121" t="s">
        <v>833</v>
      </c>
      <c r="EB15" s="121" t="s">
        <v>834</v>
      </c>
      <c r="EC15" s="121" t="s">
        <v>835</v>
      </c>
      <c r="ED15" s="121" t="s">
        <v>836</v>
      </c>
      <c r="EE15" s="121" t="s">
        <v>837</v>
      </c>
      <c r="EF15" s="121" t="s">
        <v>838</v>
      </c>
      <c r="EG15" s="121" t="s">
        <v>839</v>
      </c>
      <c r="EH15" s="282" t="s">
        <v>840</v>
      </c>
      <c r="EI15" s="282" t="s">
        <v>841</v>
      </c>
      <c r="EJ15" s="282" t="s">
        <v>842</v>
      </c>
      <c r="EK15" s="282" t="s">
        <v>843</v>
      </c>
      <c r="EL15"/>
      <c r="EM15"/>
      <c r="EN15"/>
      <c r="EO15"/>
      <c r="EP15"/>
      <c r="EQ15"/>
      <c r="ER15"/>
      <c r="ES15"/>
      <c r="ET15"/>
      <c r="EU15"/>
      <c r="EV15"/>
      <c r="EW15"/>
      <c r="EX15"/>
    </row>
    <row r="16" spans="2:154" s="127" customFormat="1">
      <c r="B16" s="132" t="s">
        <v>1989</v>
      </c>
      <c r="C16" s="23" t="s">
        <v>1990</v>
      </c>
      <c r="D16" s="23" t="s">
        <v>155</v>
      </c>
      <c r="E16" s="23" t="s">
        <v>1991</v>
      </c>
      <c r="F16" s="23" t="s">
        <v>847</v>
      </c>
      <c r="G16" s="23" t="s">
        <v>848</v>
      </c>
      <c r="H16" s="23" t="s">
        <v>848</v>
      </c>
      <c r="I16" s="58">
        <v>0</v>
      </c>
      <c r="J16" s="58">
        <v>0</v>
      </c>
      <c r="K16" s="58">
        <v>1</v>
      </c>
      <c r="L16" s="58">
        <v>0</v>
      </c>
      <c r="M16" s="176"/>
      <c r="N16" s="23" t="s">
        <v>849</v>
      </c>
      <c r="O16" s="23" t="s">
        <v>850</v>
      </c>
      <c r="P16" s="23" t="s">
        <v>863</v>
      </c>
      <c r="Q16" s="56">
        <v>46696</v>
      </c>
      <c r="R16" s="133">
        <v>46763</v>
      </c>
      <c r="S16" s="133">
        <v>47850</v>
      </c>
      <c r="T16" s="133" t="s">
        <v>848</v>
      </c>
      <c r="U16" s="133">
        <v>47935</v>
      </c>
      <c r="V16" s="133" t="s">
        <v>848</v>
      </c>
      <c r="W16" s="55">
        <v>0.90500000000000003</v>
      </c>
      <c r="X16" s="55">
        <v>0</v>
      </c>
      <c r="Y16" s="55">
        <v>0</v>
      </c>
      <c r="Z16" s="55">
        <v>0</v>
      </c>
      <c r="AA16" s="55">
        <v>0</v>
      </c>
      <c r="AB16" s="55">
        <v>21.099</v>
      </c>
      <c r="AC16" s="55">
        <v>21.099</v>
      </c>
      <c r="AD16" s="59">
        <v>42.198</v>
      </c>
      <c r="AE16" s="55">
        <v>0</v>
      </c>
      <c r="AF16" s="55"/>
      <c r="AG16" s="55"/>
      <c r="AH16" s="55"/>
      <c r="AI16" s="59">
        <v>42.197928465116263</v>
      </c>
      <c r="AJ16" s="55"/>
      <c r="AK16" s="55">
        <v>0.99170416849157272</v>
      </c>
      <c r="AL16" s="55">
        <v>0</v>
      </c>
      <c r="AM16" s="55">
        <v>0</v>
      </c>
      <c r="AN16" s="55">
        <v>0</v>
      </c>
      <c r="AO16" s="55">
        <v>0</v>
      </c>
      <c r="AP16" s="55">
        <v>25.036999999999999</v>
      </c>
      <c r="AQ16" s="55">
        <v>25.538</v>
      </c>
      <c r="AR16" s="59">
        <v>50.575000000000003</v>
      </c>
      <c r="AS16" s="55">
        <v>0</v>
      </c>
      <c r="AT16" s="55"/>
      <c r="AU16" s="55"/>
      <c r="AV16" s="55"/>
      <c r="AW16" s="59"/>
      <c r="AX16" s="55"/>
      <c r="AY16" s="55"/>
      <c r="AZ16" s="55"/>
      <c r="BA16" s="55"/>
      <c r="BB16" s="55"/>
      <c r="BC16" s="55"/>
      <c r="BD16" s="55"/>
      <c r="BE16" s="55"/>
      <c r="BF16" s="59"/>
      <c r="BG16" s="55"/>
      <c r="BH16" s="55"/>
      <c r="BI16" s="55"/>
      <c r="BJ16" s="55"/>
      <c r="BK16" s="59"/>
      <c r="BL16" s="55"/>
      <c r="BM16" s="23" t="s">
        <v>852</v>
      </c>
      <c r="BN16" s="23" t="s">
        <v>174</v>
      </c>
      <c r="BO16" s="23" t="s">
        <v>853</v>
      </c>
      <c r="BP16" s="23" t="s">
        <v>853</v>
      </c>
      <c r="BQ16" s="23" t="s">
        <v>853</v>
      </c>
      <c r="BR16" s="23"/>
      <c r="BS16" s="57"/>
      <c r="BT16" s="135" t="s">
        <v>154</v>
      </c>
      <c r="BU16" s="58">
        <v>1</v>
      </c>
      <c r="BV16" s="57"/>
      <c r="BW16" s="57"/>
      <c r="BX16" s="57"/>
      <c r="BY16" s="57"/>
      <c r="BZ16" s="57"/>
      <c r="CA16" s="57">
        <v>32</v>
      </c>
      <c r="CB16" s="67">
        <v>32</v>
      </c>
      <c r="CC16" s="134"/>
      <c r="CD16" s="134"/>
      <c r="CE16" s="57"/>
      <c r="CF16" s="57"/>
      <c r="CG16" s="57"/>
      <c r="CH16" s="57"/>
      <c r="CI16" s="57"/>
      <c r="CJ16" s="57"/>
      <c r="CK16" s="67"/>
      <c r="CL16" s="23"/>
      <c r="CM16" s="23"/>
      <c r="CN16" s="23"/>
      <c r="CO16" s="23"/>
      <c r="CP16" s="23"/>
      <c r="CQ16" s="23"/>
      <c r="CR16" s="57"/>
      <c r="CS16" s="134"/>
      <c r="CT16" s="58"/>
      <c r="CU16" s="57"/>
      <c r="CV16" s="57"/>
      <c r="CW16" s="57"/>
      <c r="CX16" s="57"/>
      <c r="CY16" s="57"/>
      <c r="CZ16" s="57"/>
      <c r="DA16" s="67"/>
      <c r="DB16" s="23"/>
      <c r="DC16" s="23"/>
      <c r="DD16" s="57"/>
      <c r="DE16" s="57"/>
      <c r="DF16" s="57"/>
      <c r="DG16" s="57"/>
      <c r="DH16" s="57"/>
      <c r="DI16" s="57"/>
      <c r="DJ16" s="67"/>
      <c r="DK16" s="23" t="s">
        <v>849</v>
      </c>
      <c r="DL16" s="55">
        <v>0</v>
      </c>
      <c r="DM16" s="55">
        <v>0.90460764963528861</v>
      </c>
      <c r="DN16" s="55">
        <v>42.017750024324329</v>
      </c>
      <c r="DO16" s="59">
        <v>42.922357673959617</v>
      </c>
      <c r="DP16" s="23" t="s">
        <v>849</v>
      </c>
      <c r="DQ16" s="57"/>
      <c r="DR16" s="57"/>
      <c r="DS16" s="57"/>
      <c r="DT16" s="23" t="s">
        <v>854</v>
      </c>
      <c r="DU16" s="57"/>
      <c r="DV16" s="23" t="s">
        <v>849</v>
      </c>
      <c r="DW16" s="23" t="s">
        <v>854</v>
      </c>
      <c r="DX16" s="57"/>
      <c r="DY16" s="23" t="s">
        <v>849</v>
      </c>
      <c r="DZ16" s="23" t="s">
        <v>854</v>
      </c>
      <c r="EA16" s="56"/>
      <c r="EB16" s="57"/>
      <c r="EC16" s="57"/>
      <c r="ED16" s="23"/>
      <c r="EE16" s="57"/>
      <c r="EF16" s="57"/>
      <c r="EG16" s="57"/>
      <c r="EH16" s="23" t="s">
        <v>1992</v>
      </c>
      <c r="EI16" s="23" t="s">
        <v>1993</v>
      </c>
      <c r="EJ16" s="23" t="s">
        <v>1182</v>
      </c>
      <c r="EK16" s="23"/>
      <c r="EL16"/>
      <c r="EM16"/>
      <c r="EN16"/>
      <c r="EO16"/>
      <c r="EP16"/>
      <c r="EQ16"/>
      <c r="ER16"/>
      <c r="ES16"/>
      <c r="ET16"/>
      <c r="EU16"/>
      <c r="EV16"/>
      <c r="EW16"/>
      <c r="EX16"/>
    </row>
    <row r="17" spans="2:154" s="127" customFormat="1">
      <c r="B17" s="132" t="s">
        <v>1994</v>
      </c>
      <c r="C17" s="23" t="s">
        <v>1995</v>
      </c>
      <c r="D17" s="23" t="s">
        <v>159</v>
      </c>
      <c r="E17" s="23" t="s">
        <v>1991</v>
      </c>
      <c r="F17" s="23" t="s">
        <v>847</v>
      </c>
      <c r="G17" s="23" t="s">
        <v>848</v>
      </c>
      <c r="H17" s="23" t="s">
        <v>848</v>
      </c>
      <c r="I17" s="58">
        <v>0</v>
      </c>
      <c r="J17" s="58">
        <v>0</v>
      </c>
      <c r="K17" s="58">
        <v>1</v>
      </c>
      <c r="L17" s="58">
        <v>0</v>
      </c>
      <c r="M17" s="176"/>
      <c r="N17" s="23" t="s">
        <v>849</v>
      </c>
      <c r="O17" s="23" t="s">
        <v>850</v>
      </c>
      <c r="P17" s="23" t="s">
        <v>851</v>
      </c>
      <c r="Q17" s="56"/>
      <c r="R17" s="133" t="s">
        <v>848</v>
      </c>
      <c r="S17" s="133" t="s">
        <v>848</v>
      </c>
      <c r="T17" s="133" t="s">
        <v>848</v>
      </c>
      <c r="U17" s="133" t="s">
        <v>848</v>
      </c>
      <c r="V17" s="133" t="s">
        <v>848</v>
      </c>
      <c r="W17" s="55">
        <v>0</v>
      </c>
      <c r="X17" s="55">
        <v>11.195</v>
      </c>
      <c r="Y17" s="55">
        <v>11.516999999999999</v>
      </c>
      <c r="Z17" s="55">
        <v>12.289</v>
      </c>
      <c r="AA17" s="55">
        <v>13.06</v>
      </c>
      <c r="AB17" s="55">
        <v>13.75</v>
      </c>
      <c r="AC17" s="55">
        <v>14.468</v>
      </c>
      <c r="AD17" s="59">
        <v>76.278999999999996</v>
      </c>
      <c r="AE17" s="55">
        <v>0</v>
      </c>
      <c r="AF17" s="55"/>
      <c r="AG17" s="55"/>
      <c r="AH17" s="55"/>
      <c r="AI17" s="59">
        <v>76.27906976744184</v>
      </c>
      <c r="AJ17" s="55"/>
      <c r="AK17" s="55">
        <v>0</v>
      </c>
      <c r="AL17" s="55">
        <v>12.273</v>
      </c>
      <c r="AM17" s="55">
        <v>12.878</v>
      </c>
      <c r="AN17" s="55">
        <v>14.016999999999999</v>
      </c>
      <c r="AO17" s="55">
        <v>15.194000000000001</v>
      </c>
      <c r="AP17" s="55">
        <v>16.317</v>
      </c>
      <c r="AQ17" s="55">
        <v>17.512</v>
      </c>
      <c r="AR17" s="59">
        <v>88.19</v>
      </c>
      <c r="AS17" s="55">
        <v>0</v>
      </c>
      <c r="AT17" s="55"/>
      <c r="AU17" s="55"/>
      <c r="AV17" s="55"/>
      <c r="AW17" s="59"/>
      <c r="AX17" s="55"/>
      <c r="AY17" s="55"/>
      <c r="AZ17" s="55"/>
      <c r="BA17" s="55"/>
      <c r="BB17" s="55"/>
      <c r="BC17" s="55"/>
      <c r="BD17" s="55"/>
      <c r="BE17" s="55"/>
      <c r="BF17" s="59"/>
      <c r="BG17" s="55"/>
      <c r="BH17" s="55"/>
      <c r="BI17" s="55"/>
      <c r="BJ17" s="55"/>
      <c r="BK17" s="59"/>
      <c r="BL17" s="55"/>
      <c r="BM17" s="23" t="s">
        <v>852</v>
      </c>
      <c r="BN17" s="23" t="s">
        <v>174</v>
      </c>
      <c r="BO17" s="23" t="s">
        <v>853</v>
      </c>
      <c r="BP17" s="23" t="s">
        <v>853</v>
      </c>
      <c r="BQ17" s="23" t="s">
        <v>853</v>
      </c>
      <c r="BR17" s="23"/>
      <c r="BS17" s="57"/>
      <c r="BT17" s="135" t="s">
        <v>154</v>
      </c>
      <c r="BU17" s="58">
        <v>1</v>
      </c>
      <c r="BV17" s="57">
        <v>8</v>
      </c>
      <c r="BW17" s="57">
        <v>8</v>
      </c>
      <c r="BX17" s="57">
        <v>8</v>
      </c>
      <c r="BY17" s="57">
        <v>9</v>
      </c>
      <c r="BZ17" s="57">
        <v>10</v>
      </c>
      <c r="CA17" s="57">
        <v>10</v>
      </c>
      <c r="CB17" s="67">
        <v>53</v>
      </c>
      <c r="CC17" s="134"/>
      <c r="CD17" s="134"/>
      <c r="CE17" s="57"/>
      <c r="CF17" s="57"/>
      <c r="CG17" s="57"/>
      <c r="CH17" s="57"/>
      <c r="CI17" s="57"/>
      <c r="CJ17" s="57"/>
      <c r="CK17" s="67"/>
      <c r="CL17" s="23"/>
      <c r="CM17" s="23"/>
      <c r="CN17" s="23"/>
      <c r="CO17" s="23"/>
      <c r="CP17" s="23"/>
      <c r="CQ17" s="23"/>
      <c r="CR17" s="57"/>
      <c r="CS17" s="134"/>
      <c r="CT17" s="58"/>
      <c r="CU17" s="57"/>
      <c r="CV17" s="57"/>
      <c r="CW17" s="57"/>
      <c r="CX17" s="57"/>
      <c r="CY17" s="57"/>
      <c r="CZ17" s="57"/>
      <c r="DA17" s="67"/>
      <c r="DB17" s="23"/>
      <c r="DC17" s="23"/>
      <c r="DD17" s="57"/>
      <c r="DE17" s="57"/>
      <c r="DF17" s="57"/>
      <c r="DG17" s="57"/>
      <c r="DH17" s="57"/>
      <c r="DI17" s="57"/>
      <c r="DJ17" s="67"/>
      <c r="DK17" s="23" t="s">
        <v>849</v>
      </c>
      <c r="DL17" s="55">
        <v>0</v>
      </c>
      <c r="DM17" s="55">
        <v>0</v>
      </c>
      <c r="DN17" s="55">
        <v>75.953370275649988</v>
      </c>
      <c r="DO17" s="59">
        <v>75.953370275649988</v>
      </c>
      <c r="DP17" s="23" t="s">
        <v>849</v>
      </c>
      <c r="DQ17" s="57"/>
      <c r="DR17" s="57"/>
      <c r="DS17" s="57"/>
      <c r="DT17" s="23" t="s">
        <v>854</v>
      </c>
      <c r="DU17" s="57"/>
      <c r="DV17" s="23" t="s">
        <v>849</v>
      </c>
      <c r="DW17" s="23" t="s">
        <v>854</v>
      </c>
      <c r="DX17" s="57"/>
      <c r="DY17" s="23" t="s">
        <v>849</v>
      </c>
      <c r="DZ17" s="23" t="s">
        <v>854</v>
      </c>
      <c r="EA17" s="56"/>
      <c r="EB17" s="57"/>
      <c r="EC17" s="57"/>
      <c r="ED17" s="23"/>
      <c r="EE17" s="57"/>
      <c r="EF17" s="57"/>
      <c r="EG17" s="57"/>
      <c r="EH17" s="23" t="s">
        <v>1996</v>
      </c>
      <c r="EI17" s="23" t="s">
        <v>1993</v>
      </c>
      <c r="EJ17" s="23" t="s">
        <v>912</v>
      </c>
      <c r="EK17" s="23"/>
      <c r="EL17"/>
      <c r="EM17"/>
      <c r="EN17"/>
      <c r="EO17"/>
      <c r="EP17"/>
      <c r="EQ17"/>
      <c r="ER17"/>
      <c r="ES17"/>
      <c r="ET17"/>
      <c r="EU17"/>
      <c r="EV17"/>
      <c r="EW17"/>
      <c r="EX17"/>
    </row>
    <row r="18" spans="2:154" s="127" customFormat="1">
      <c r="B18" s="132" t="s">
        <v>1997</v>
      </c>
      <c r="C18" s="23" t="s">
        <v>1998</v>
      </c>
      <c r="D18" s="23" t="s">
        <v>502</v>
      </c>
      <c r="E18" s="23" t="s">
        <v>1991</v>
      </c>
      <c r="F18" s="23" t="s">
        <v>847</v>
      </c>
      <c r="G18" s="23" t="s">
        <v>848</v>
      </c>
      <c r="H18" s="23" t="s">
        <v>848</v>
      </c>
      <c r="I18" s="58">
        <v>0</v>
      </c>
      <c r="J18" s="58">
        <v>0</v>
      </c>
      <c r="K18" s="58">
        <v>1</v>
      </c>
      <c r="L18" s="58">
        <v>0</v>
      </c>
      <c r="M18" s="176"/>
      <c r="N18" s="23" t="s">
        <v>849</v>
      </c>
      <c r="O18" s="23" t="s">
        <v>850</v>
      </c>
      <c r="P18" s="23" t="s">
        <v>851</v>
      </c>
      <c r="Q18" s="56"/>
      <c r="R18" s="133" t="s">
        <v>848</v>
      </c>
      <c r="S18" s="133" t="s">
        <v>848</v>
      </c>
      <c r="T18" s="133" t="s">
        <v>848</v>
      </c>
      <c r="U18" s="133" t="s">
        <v>848</v>
      </c>
      <c r="V18" s="133" t="s">
        <v>848</v>
      </c>
      <c r="W18" s="55">
        <v>0</v>
      </c>
      <c r="X18" s="55">
        <v>9.0960000000000001</v>
      </c>
      <c r="Y18" s="55">
        <v>9.3569999999999993</v>
      </c>
      <c r="Z18" s="55">
        <v>9.9849999999999994</v>
      </c>
      <c r="AA18" s="55">
        <v>10.611000000000001</v>
      </c>
      <c r="AB18" s="55">
        <v>11.172000000000001</v>
      </c>
      <c r="AC18" s="55">
        <v>11.755000000000001</v>
      </c>
      <c r="AD18" s="59">
        <v>61.976999999999997</v>
      </c>
      <c r="AE18" s="55">
        <v>0</v>
      </c>
      <c r="AF18" s="55"/>
      <c r="AG18" s="55"/>
      <c r="AH18" s="55"/>
      <c r="AI18" s="59">
        <v>61.976744186046488</v>
      </c>
      <c r="AJ18" s="55"/>
      <c r="AK18" s="55">
        <v>0</v>
      </c>
      <c r="AL18" s="55">
        <v>9.9719999999999995</v>
      </c>
      <c r="AM18" s="55">
        <v>10.462999999999999</v>
      </c>
      <c r="AN18" s="55">
        <v>11.388999999999999</v>
      </c>
      <c r="AO18" s="55">
        <v>12.345000000000001</v>
      </c>
      <c r="AP18" s="55">
        <v>13.257</v>
      </c>
      <c r="AQ18" s="55">
        <v>14.228</v>
      </c>
      <c r="AR18" s="59">
        <v>71.653999999999996</v>
      </c>
      <c r="AS18" s="55">
        <v>0</v>
      </c>
      <c r="AT18" s="55"/>
      <c r="AU18" s="55"/>
      <c r="AV18" s="55"/>
      <c r="AW18" s="59"/>
      <c r="AX18" s="55"/>
      <c r="AY18" s="55"/>
      <c r="AZ18" s="55"/>
      <c r="BA18" s="55"/>
      <c r="BB18" s="55"/>
      <c r="BC18" s="55"/>
      <c r="BD18" s="55"/>
      <c r="BE18" s="55"/>
      <c r="BF18" s="59"/>
      <c r="BG18" s="55"/>
      <c r="BH18" s="55"/>
      <c r="BI18" s="55"/>
      <c r="BJ18" s="55"/>
      <c r="BK18" s="59"/>
      <c r="BL18" s="55"/>
      <c r="BM18" s="23" t="s">
        <v>852</v>
      </c>
      <c r="BN18" s="23" t="s">
        <v>897</v>
      </c>
      <c r="BO18" s="23" t="s">
        <v>853</v>
      </c>
      <c r="BP18" s="23" t="s">
        <v>853</v>
      </c>
      <c r="BQ18" s="23" t="s">
        <v>853</v>
      </c>
      <c r="BR18" s="23"/>
      <c r="BS18" s="57"/>
      <c r="BT18" s="135" t="s">
        <v>23</v>
      </c>
      <c r="BU18" s="58">
        <v>1</v>
      </c>
      <c r="BV18" s="57">
        <v>0</v>
      </c>
      <c r="BW18" s="57"/>
      <c r="BX18" s="57"/>
      <c r="BY18" s="57"/>
      <c r="BZ18" s="57"/>
      <c r="CA18" s="57"/>
      <c r="CB18" s="67">
        <v>0</v>
      </c>
      <c r="CC18" s="134"/>
      <c r="CD18" s="134"/>
      <c r="CE18" s="57"/>
      <c r="CF18" s="57"/>
      <c r="CG18" s="57"/>
      <c r="CH18" s="57"/>
      <c r="CI18" s="57"/>
      <c r="CJ18" s="57"/>
      <c r="CK18" s="67"/>
      <c r="CL18" s="23"/>
      <c r="CM18" s="23"/>
      <c r="CN18" s="23"/>
      <c r="CO18" s="23"/>
      <c r="CP18" s="23"/>
      <c r="CQ18" s="23"/>
      <c r="CR18" s="57"/>
      <c r="CS18" s="134"/>
      <c r="CT18" s="58"/>
      <c r="CU18" s="57"/>
      <c r="CV18" s="57"/>
      <c r="CW18" s="57"/>
      <c r="CX18" s="57"/>
      <c r="CY18" s="57"/>
      <c r="CZ18" s="57"/>
      <c r="DA18" s="67"/>
      <c r="DB18" s="23"/>
      <c r="DC18" s="23"/>
      <c r="DD18" s="57"/>
      <c r="DE18" s="57"/>
      <c r="DF18" s="57"/>
      <c r="DG18" s="57"/>
      <c r="DH18" s="57"/>
      <c r="DI18" s="57"/>
      <c r="DJ18" s="67"/>
      <c r="DK18" s="23" t="s">
        <v>849</v>
      </c>
      <c r="DL18" s="55">
        <v>0</v>
      </c>
      <c r="DM18" s="55">
        <v>0</v>
      </c>
      <c r="DN18" s="55">
        <v>61.712113348965616</v>
      </c>
      <c r="DO18" s="59">
        <v>61.712113348965616</v>
      </c>
      <c r="DP18" s="23" t="s">
        <v>849</v>
      </c>
      <c r="DQ18" s="57"/>
      <c r="DR18" s="57"/>
      <c r="DS18" s="57"/>
      <c r="DT18" s="23" t="s">
        <v>854</v>
      </c>
      <c r="DU18" s="57"/>
      <c r="DV18" s="23" t="s">
        <v>849</v>
      </c>
      <c r="DW18" s="23" t="s">
        <v>854</v>
      </c>
      <c r="DX18" s="57"/>
      <c r="DY18" s="23" t="s">
        <v>849</v>
      </c>
      <c r="DZ18" s="23" t="s">
        <v>854</v>
      </c>
      <c r="EA18" s="56"/>
      <c r="EB18" s="57"/>
      <c r="EC18" s="57"/>
      <c r="ED18" s="23"/>
      <c r="EE18" s="57"/>
      <c r="EF18" s="57"/>
      <c r="EG18" s="57"/>
      <c r="EH18" s="23" t="s">
        <v>1999</v>
      </c>
      <c r="EI18" s="23" t="s">
        <v>1993</v>
      </c>
      <c r="EJ18" s="23" t="s">
        <v>891</v>
      </c>
      <c r="EK18" s="23"/>
      <c r="EL18"/>
      <c r="EM18"/>
      <c r="EN18"/>
      <c r="EO18"/>
      <c r="EP18"/>
      <c r="EQ18"/>
      <c r="ER18"/>
      <c r="ES18"/>
      <c r="ET18"/>
      <c r="EU18"/>
      <c r="EV18"/>
      <c r="EW18"/>
      <c r="EX18"/>
    </row>
    <row r="19" spans="2:154" s="127" customFormat="1">
      <c r="B19" s="132" t="s">
        <v>2000</v>
      </c>
      <c r="C19" s="23" t="s">
        <v>2001</v>
      </c>
      <c r="D19" s="23" t="s">
        <v>155</v>
      </c>
      <c r="E19" s="23" t="s">
        <v>1991</v>
      </c>
      <c r="F19" s="23" t="s">
        <v>847</v>
      </c>
      <c r="G19" s="23" t="s">
        <v>848</v>
      </c>
      <c r="H19" s="23" t="s">
        <v>848</v>
      </c>
      <c r="I19" s="58">
        <v>0.87529476920511473</v>
      </c>
      <c r="J19" s="58">
        <v>0.12470523079488534</v>
      </c>
      <c r="K19" s="58">
        <v>0</v>
      </c>
      <c r="L19" s="58">
        <v>0</v>
      </c>
      <c r="M19" s="176"/>
      <c r="N19" s="23" t="s">
        <v>849</v>
      </c>
      <c r="O19" s="23" t="s">
        <v>850</v>
      </c>
      <c r="P19" s="23" t="s">
        <v>851</v>
      </c>
      <c r="Q19" s="56"/>
      <c r="R19" s="133" t="s">
        <v>848</v>
      </c>
      <c r="S19" s="133" t="s">
        <v>848</v>
      </c>
      <c r="T19" s="133" t="s">
        <v>848</v>
      </c>
      <c r="U19" s="133" t="s">
        <v>848</v>
      </c>
      <c r="V19" s="133" t="s">
        <v>848</v>
      </c>
      <c r="W19" s="55">
        <v>0</v>
      </c>
      <c r="X19" s="55">
        <v>8.9949999999999992</v>
      </c>
      <c r="Y19" s="55">
        <v>9.2539999999999996</v>
      </c>
      <c r="Z19" s="55">
        <v>9.875</v>
      </c>
      <c r="AA19" s="55">
        <v>10.494</v>
      </c>
      <c r="AB19" s="55">
        <v>11.048</v>
      </c>
      <c r="AC19" s="55">
        <v>11.625</v>
      </c>
      <c r="AD19" s="59">
        <v>61.29</v>
      </c>
      <c r="AE19" s="55">
        <v>0</v>
      </c>
      <c r="AF19" s="55"/>
      <c r="AG19" s="55"/>
      <c r="AH19" s="55"/>
      <c r="AI19" s="59">
        <v>61.290232558139515</v>
      </c>
      <c r="AJ19" s="55"/>
      <c r="AK19" s="55">
        <v>0</v>
      </c>
      <c r="AL19" s="55">
        <v>9.8610000000000007</v>
      </c>
      <c r="AM19" s="55">
        <v>10.348000000000001</v>
      </c>
      <c r="AN19" s="55">
        <v>11.263</v>
      </c>
      <c r="AO19" s="55">
        <v>12.208</v>
      </c>
      <c r="AP19" s="55">
        <v>13.111000000000001</v>
      </c>
      <c r="AQ19" s="55">
        <v>14.071</v>
      </c>
      <c r="AR19" s="59">
        <v>70.861000000000004</v>
      </c>
      <c r="AS19" s="55">
        <v>0</v>
      </c>
      <c r="AT19" s="55"/>
      <c r="AU19" s="55"/>
      <c r="AV19" s="55"/>
      <c r="AW19" s="59"/>
      <c r="AX19" s="55"/>
      <c r="AY19" s="55"/>
      <c r="AZ19" s="55"/>
      <c r="BA19" s="55"/>
      <c r="BB19" s="55"/>
      <c r="BC19" s="55"/>
      <c r="BD19" s="55"/>
      <c r="BE19" s="55"/>
      <c r="BF19" s="59"/>
      <c r="BG19" s="55"/>
      <c r="BH19" s="55"/>
      <c r="BI19" s="55"/>
      <c r="BJ19" s="55"/>
      <c r="BK19" s="59"/>
      <c r="BL19" s="55"/>
      <c r="BM19" s="23" t="s">
        <v>864</v>
      </c>
      <c r="BN19" s="23" t="s">
        <v>1438</v>
      </c>
      <c r="BO19" s="23" t="s">
        <v>569</v>
      </c>
      <c r="BP19" s="23" t="s">
        <v>386</v>
      </c>
      <c r="BQ19" s="23" t="s">
        <v>358</v>
      </c>
      <c r="BR19" s="23"/>
      <c r="BS19" s="57"/>
      <c r="BT19" s="135" t="s">
        <v>23</v>
      </c>
      <c r="BU19" s="58">
        <v>0.87529476920511473</v>
      </c>
      <c r="BV19" s="57"/>
      <c r="BW19" s="57"/>
      <c r="BX19" s="57"/>
      <c r="BY19" s="57"/>
      <c r="BZ19" s="57"/>
      <c r="CA19" s="57"/>
      <c r="CB19" s="67"/>
      <c r="CC19" s="134"/>
      <c r="CD19" s="134"/>
      <c r="CE19" s="57"/>
      <c r="CF19" s="57"/>
      <c r="CG19" s="57"/>
      <c r="CH19" s="57"/>
      <c r="CI19" s="57"/>
      <c r="CJ19" s="57"/>
      <c r="CK19" s="67"/>
      <c r="CL19" s="23"/>
      <c r="CM19" s="23"/>
      <c r="CN19" s="23"/>
      <c r="CO19" s="23"/>
      <c r="CP19" s="23"/>
      <c r="CQ19" s="23"/>
      <c r="CR19" s="57"/>
      <c r="CS19" s="134"/>
      <c r="CT19" s="58"/>
      <c r="CU19" s="57"/>
      <c r="CV19" s="57"/>
      <c r="CW19" s="57"/>
      <c r="CX19" s="57"/>
      <c r="CY19" s="57"/>
      <c r="CZ19" s="57"/>
      <c r="DA19" s="67"/>
      <c r="DB19" s="23"/>
      <c r="DC19" s="23"/>
      <c r="DD19" s="57"/>
      <c r="DE19" s="57"/>
      <c r="DF19" s="57"/>
      <c r="DG19" s="57"/>
      <c r="DH19" s="57"/>
      <c r="DI19" s="57"/>
      <c r="DJ19" s="67"/>
      <c r="DK19" s="23" t="s">
        <v>849</v>
      </c>
      <c r="DL19" s="55">
        <v>0</v>
      </c>
      <c r="DM19" s="55">
        <v>0</v>
      </c>
      <c r="DN19" s="55">
        <v>61.028533016484765</v>
      </c>
      <c r="DO19" s="59">
        <v>61.028533016484765</v>
      </c>
      <c r="DP19" s="23" t="s">
        <v>849</v>
      </c>
      <c r="DQ19" s="57"/>
      <c r="DR19" s="57"/>
      <c r="DS19" s="57"/>
      <c r="DT19" s="23" t="s">
        <v>854</v>
      </c>
      <c r="DU19" s="57"/>
      <c r="DV19" s="23" t="s">
        <v>849</v>
      </c>
      <c r="DW19" s="23" t="s">
        <v>854</v>
      </c>
      <c r="DX19" s="57"/>
      <c r="DY19" s="23" t="s">
        <v>849</v>
      </c>
      <c r="DZ19" s="23" t="s">
        <v>854</v>
      </c>
      <c r="EA19" s="56"/>
      <c r="EB19" s="57"/>
      <c r="EC19" s="57"/>
      <c r="ED19" s="23"/>
      <c r="EE19" s="57"/>
      <c r="EF19" s="57"/>
      <c r="EG19" s="57"/>
      <c r="EH19" s="23" t="s">
        <v>2002</v>
      </c>
      <c r="EI19" s="23" t="s">
        <v>387</v>
      </c>
      <c r="EJ19" s="23" t="s">
        <v>2003</v>
      </c>
      <c r="EK19" s="23"/>
      <c r="EL19"/>
      <c r="EM19"/>
      <c r="EN19"/>
      <c r="EO19"/>
      <c r="EP19"/>
      <c r="EQ19"/>
      <c r="ER19"/>
      <c r="ES19"/>
      <c r="ET19"/>
      <c r="EU19"/>
      <c r="EV19"/>
      <c r="EW19"/>
      <c r="EX19"/>
    </row>
    <row r="20" spans="2:154" s="127" customFormat="1">
      <c r="B20" s="132" t="s">
        <v>2004</v>
      </c>
      <c r="C20" s="23" t="s">
        <v>2005</v>
      </c>
      <c r="D20" s="23" t="s">
        <v>155</v>
      </c>
      <c r="E20" s="23" t="s">
        <v>1991</v>
      </c>
      <c r="F20" s="23" t="s">
        <v>847</v>
      </c>
      <c r="G20" s="23" t="s">
        <v>848</v>
      </c>
      <c r="H20" s="23" t="s">
        <v>848</v>
      </c>
      <c r="I20" s="58">
        <v>0.84457866758139843</v>
      </c>
      <c r="J20" s="58">
        <v>0.15542133241860165</v>
      </c>
      <c r="K20" s="58">
        <v>0</v>
      </c>
      <c r="L20" s="58">
        <v>0</v>
      </c>
      <c r="M20" s="176"/>
      <c r="N20" s="23" t="s">
        <v>849</v>
      </c>
      <c r="O20" s="23" t="s">
        <v>850</v>
      </c>
      <c r="P20" s="23" t="s">
        <v>851</v>
      </c>
      <c r="Q20" s="56"/>
      <c r="R20" s="133" t="s">
        <v>848</v>
      </c>
      <c r="S20" s="133" t="s">
        <v>848</v>
      </c>
      <c r="T20" s="133" t="s">
        <v>848</v>
      </c>
      <c r="U20" s="133" t="s">
        <v>848</v>
      </c>
      <c r="V20" s="133" t="s">
        <v>848</v>
      </c>
      <c r="W20" s="55">
        <v>0</v>
      </c>
      <c r="X20" s="55">
        <v>4.5270000000000001</v>
      </c>
      <c r="Y20" s="55">
        <v>4.657</v>
      </c>
      <c r="Z20" s="55">
        <v>4.97</v>
      </c>
      <c r="AA20" s="55">
        <v>5.2809999999999997</v>
      </c>
      <c r="AB20" s="55">
        <v>5.56</v>
      </c>
      <c r="AC20" s="55">
        <v>5.851</v>
      </c>
      <c r="AD20" s="59">
        <v>30.846</v>
      </c>
      <c r="AE20" s="55">
        <v>0</v>
      </c>
      <c r="AF20" s="55"/>
      <c r="AG20" s="55"/>
      <c r="AH20" s="55"/>
      <c r="AI20" s="59">
        <v>30.846438674418597</v>
      </c>
      <c r="AJ20" s="55"/>
      <c r="AK20" s="55">
        <v>0</v>
      </c>
      <c r="AL20" s="55">
        <v>4.9630000000000001</v>
      </c>
      <c r="AM20" s="55">
        <v>5.2080000000000002</v>
      </c>
      <c r="AN20" s="55">
        <v>5.6680000000000001</v>
      </c>
      <c r="AO20" s="55">
        <v>6.1440000000000001</v>
      </c>
      <c r="AP20" s="55">
        <v>6.5979999999999999</v>
      </c>
      <c r="AQ20" s="55">
        <v>7.0819999999999999</v>
      </c>
      <c r="AR20" s="59">
        <v>35.662999999999997</v>
      </c>
      <c r="AS20" s="55">
        <v>0</v>
      </c>
      <c r="AT20" s="55"/>
      <c r="AU20" s="55"/>
      <c r="AV20" s="55"/>
      <c r="AW20" s="59"/>
      <c r="AX20" s="55"/>
      <c r="AY20" s="55"/>
      <c r="AZ20" s="55"/>
      <c r="BA20" s="55"/>
      <c r="BB20" s="55"/>
      <c r="BC20" s="55"/>
      <c r="BD20" s="55"/>
      <c r="BE20" s="55"/>
      <c r="BF20" s="59"/>
      <c r="BG20" s="55"/>
      <c r="BH20" s="55"/>
      <c r="BI20" s="55"/>
      <c r="BJ20" s="55"/>
      <c r="BK20" s="59"/>
      <c r="BL20" s="55"/>
      <c r="BM20" s="23" t="s">
        <v>864</v>
      </c>
      <c r="BN20" s="23" t="s">
        <v>1445</v>
      </c>
      <c r="BO20" s="23" t="s">
        <v>569</v>
      </c>
      <c r="BP20" s="23" t="s">
        <v>386</v>
      </c>
      <c r="BQ20" s="23" t="s">
        <v>358</v>
      </c>
      <c r="BR20" s="23"/>
      <c r="BS20" s="57"/>
      <c r="BT20" s="135" t="s">
        <v>23</v>
      </c>
      <c r="BU20" s="58">
        <v>0.84457866758139843</v>
      </c>
      <c r="BV20" s="57"/>
      <c r="BW20" s="57"/>
      <c r="BX20" s="57"/>
      <c r="BY20" s="57"/>
      <c r="BZ20" s="57"/>
      <c r="CA20" s="57"/>
      <c r="CB20" s="67">
        <v>0</v>
      </c>
      <c r="CC20" s="134"/>
      <c r="CD20" s="134"/>
      <c r="CE20" s="57"/>
      <c r="CF20" s="57"/>
      <c r="CG20" s="57"/>
      <c r="CH20" s="57"/>
      <c r="CI20" s="57"/>
      <c r="CJ20" s="57"/>
      <c r="CK20" s="67"/>
      <c r="CL20" s="23"/>
      <c r="CM20" s="23"/>
      <c r="CN20" s="23"/>
      <c r="CO20" s="23"/>
      <c r="CP20" s="23"/>
      <c r="CQ20" s="23"/>
      <c r="CR20" s="57"/>
      <c r="CS20" s="134"/>
      <c r="CT20" s="58"/>
      <c r="CU20" s="57"/>
      <c r="CV20" s="57"/>
      <c r="CW20" s="57"/>
      <c r="CX20" s="57"/>
      <c r="CY20" s="57"/>
      <c r="CZ20" s="57"/>
      <c r="DA20" s="67"/>
      <c r="DB20" s="23"/>
      <c r="DC20" s="23"/>
      <c r="DD20" s="57"/>
      <c r="DE20" s="57"/>
      <c r="DF20" s="57"/>
      <c r="DG20" s="57"/>
      <c r="DH20" s="57"/>
      <c r="DI20" s="57"/>
      <c r="DJ20" s="67"/>
      <c r="DK20" s="23" t="s">
        <v>849</v>
      </c>
      <c r="DL20" s="55">
        <v>0</v>
      </c>
      <c r="DM20" s="55">
        <v>0</v>
      </c>
      <c r="DN20" s="55">
        <v>30.714729288993777</v>
      </c>
      <c r="DO20" s="59">
        <v>30.714729288993777</v>
      </c>
      <c r="DP20" s="23" t="s">
        <v>849</v>
      </c>
      <c r="DQ20" s="57"/>
      <c r="DR20" s="57"/>
      <c r="DS20" s="57"/>
      <c r="DT20" s="23" t="s">
        <v>854</v>
      </c>
      <c r="DU20" s="57"/>
      <c r="DV20" s="23" t="s">
        <v>849</v>
      </c>
      <c r="DW20" s="23" t="s">
        <v>854</v>
      </c>
      <c r="DX20" s="57"/>
      <c r="DY20" s="23" t="s">
        <v>849</v>
      </c>
      <c r="DZ20" s="23" t="s">
        <v>854</v>
      </c>
      <c r="EA20" s="56"/>
      <c r="EB20" s="57"/>
      <c r="EC20" s="57"/>
      <c r="ED20" s="23"/>
      <c r="EE20" s="57"/>
      <c r="EF20" s="57"/>
      <c r="EG20" s="57"/>
      <c r="EH20" s="23" t="s">
        <v>2006</v>
      </c>
      <c r="EI20" s="23" t="s">
        <v>387</v>
      </c>
      <c r="EJ20" s="23" t="s">
        <v>2003</v>
      </c>
      <c r="EK20" s="23"/>
      <c r="EL20"/>
      <c r="EM20"/>
      <c r="EN20"/>
      <c r="EO20"/>
      <c r="EP20"/>
      <c r="EQ20"/>
      <c r="ER20"/>
      <c r="ES20"/>
      <c r="ET20"/>
      <c r="EU20"/>
      <c r="EV20"/>
      <c r="EW20"/>
      <c r="EX20"/>
    </row>
    <row r="21" spans="2:154" s="127" customFormat="1">
      <c r="B21" s="132" t="s">
        <v>2007</v>
      </c>
      <c r="C21" s="23" t="s">
        <v>2008</v>
      </c>
      <c r="D21" s="23" t="s">
        <v>155</v>
      </c>
      <c r="E21" s="23" t="s">
        <v>1991</v>
      </c>
      <c r="F21" s="23" t="s">
        <v>847</v>
      </c>
      <c r="G21" s="23" t="s">
        <v>848</v>
      </c>
      <c r="H21" s="23" t="s">
        <v>848</v>
      </c>
      <c r="I21" s="58">
        <v>0.54476383218797508</v>
      </c>
      <c r="J21" s="58">
        <v>0.45523616781202497</v>
      </c>
      <c r="K21" s="58">
        <v>0</v>
      </c>
      <c r="L21" s="58">
        <v>0</v>
      </c>
      <c r="M21" s="176"/>
      <c r="N21" s="23" t="s">
        <v>849</v>
      </c>
      <c r="O21" s="23" t="s">
        <v>850</v>
      </c>
      <c r="P21" s="23" t="s">
        <v>851</v>
      </c>
      <c r="Q21" s="56"/>
      <c r="R21" s="133" t="s">
        <v>848</v>
      </c>
      <c r="S21" s="133" t="s">
        <v>848</v>
      </c>
      <c r="T21" s="133" t="s">
        <v>848</v>
      </c>
      <c r="U21" s="133" t="s">
        <v>848</v>
      </c>
      <c r="V21" s="133" t="s">
        <v>848</v>
      </c>
      <c r="W21" s="55">
        <v>0</v>
      </c>
      <c r="X21" s="55">
        <v>3.6219999999999999</v>
      </c>
      <c r="Y21" s="55">
        <v>3.726</v>
      </c>
      <c r="Z21" s="55">
        <v>3.976</v>
      </c>
      <c r="AA21" s="55">
        <v>4.2249999999999996</v>
      </c>
      <c r="AB21" s="55">
        <v>4.4480000000000004</v>
      </c>
      <c r="AC21" s="55">
        <v>4.681</v>
      </c>
      <c r="AD21" s="59">
        <v>24.677</v>
      </c>
      <c r="AE21" s="55">
        <v>0</v>
      </c>
      <c r="AF21" s="55"/>
      <c r="AG21" s="55"/>
      <c r="AH21" s="55"/>
      <c r="AI21" s="59">
        <v>24.677150558139527</v>
      </c>
      <c r="AJ21" s="55"/>
      <c r="AK21" s="55">
        <v>0</v>
      </c>
      <c r="AL21" s="55">
        <v>3.97</v>
      </c>
      <c r="AM21" s="55">
        <v>4.1660000000000004</v>
      </c>
      <c r="AN21" s="55">
        <v>4.5350000000000001</v>
      </c>
      <c r="AO21" s="55">
        <v>4.915</v>
      </c>
      <c r="AP21" s="55">
        <v>5.2789999999999999</v>
      </c>
      <c r="AQ21" s="55">
        <v>5.665</v>
      </c>
      <c r="AR21" s="59">
        <v>28.53</v>
      </c>
      <c r="AS21" s="55">
        <v>0</v>
      </c>
      <c r="AT21" s="55"/>
      <c r="AU21" s="55"/>
      <c r="AV21" s="55"/>
      <c r="AW21" s="59"/>
      <c r="AX21" s="55"/>
      <c r="AY21" s="55"/>
      <c r="AZ21" s="55"/>
      <c r="BA21" s="55"/>
      <c r="BB21" s="55"/>
      <c r="BC21" s="55"/>
      <c r="BD21" s="55"/>
      <c r="BE21" s="55"/>
      <c r="BF21" s="59"/>
      <c r="BG21" s="55"/>
      <c r="BH21" s="55"/>
      <c r="BI21" s="55"/>
      <c r="BJ21" s="55"/>
      <c r="BK21" s="59"/>
      <c r="BL21" s="55"/>
      <c r="BM21" s="23" t="s">
        <v>864</v>
      </c>
      <c r="BN21" s="23" t="s">
        <v>1586</v>
      </c>
      <c r="BO21" s="23" t="s">
        <v>569</v>
      </c>
      <c r="BP21" s="23" t="s">
        <v>386</v>
      </c>
      <c r="BQ21" s="23" t="s">
        <v>358</v>
      </c>
      <c r="BR21" s="23"/>
      <c r="BS21" s="57"/>
      <c r="BT21" s="135" t="s">
        <v>23</v>
      </c>
      <c r="BU21" s="58">
        <v>0.54476383218797508</v>
      </c>
      <c r="BV21" s="57">
        <v>12</v>
      </c>
      <c r="BW21" s="57">
        <v>13</v>
      </c>
      <c r="BX21" s="57">
        <v>14</v>
      </c>
      <c r="BY21" s="57">
        <v>15</v>
      </c>
      <c r="BZ21" s="57">
        <v>16</v>
      </c>
      <c r="CA21" s="57">
        <v>18</v>
      </c>
      <c r="CB21" s="67">
        <v>88.022748309473002</v>
      </c>
      <c r="CC21" s="134"/>
      <c r="CD21" s="134"/>
      <c r="CE21" s="57"/>
      <c r="CF21" s="57"/>
      <c r="CG21" s="57"/>
      <c r="CH21" s="57"/>
      <c r="CI21" s="57"/>
      <c r="CJ21" s="57"/>
      <c r="CK21" s="67"/>
      <c r="CL21" s="23"/>
      <c r="CM21" s="23"/>
      <c r="CN21" s="23"/>
      <c r="CO21" s="23"/>
      <c r="CP21" s="23"/>
      <c r="CQ21" s="23"/>
      <c r="CR21" s="57"/>
      <c r="CS21" s="134"/>
      <c r="CT21" s="58"/>
      <c r="CU21" s="57"/>
      <c r="CV21" s="57"/>
      <c r="CW21" s="57"/>
      <c r="CX21" s="57"/>
      <c r="CY21" s="57"/>
      <c r="CZ21" s="57"/>
      <c r="DA21" s="67"/>
      <c r="DB21" s="23"/>
      <c r="DC21" s="23"/>
      <c r="DD21" s="57"/>
      <c r="DE21" s="57"/>
      <c r="DF21" s="57"/>
      <c r="DG21" s="57"/>
      <c r="DH21" s="57"/>
      <c r="DI21" s="57"/>
      <c r="DJ21" s="67"/>
      <c r="DK21" s="23" t="s">
        <v>849</v>
      </c>
      <c r="DL21" s="55">
        <v>0</v>
      </c>
      <c r="DM21" s="55">
        <v>0</v>
      </c>
      <c r="DN21" s="55">
        <v>29.92215705791218</v>
      </c>
      <c r="DO21" s="59">
        <v>29.92215705791218</v>
      </c>
      <c r="DP21" s="23" t="s">
        <v>849</v>
      </c>
      <c r="DQ21" s="57"/>
      <c r="DR21" s="57"/>
      <c r="DS21" s="57"/>
      <c r="DT21" s="23" t="s">
        <v>854</v>
      </c>
      <c r="DU21" s="57"/>
      <c r="DV21" s="23" t="s">
        <v>849</v>
      </c>
      <c r="DW21" s="23" t="s">
        <v>854</v>
      </c>
      <c r="DX21" s="57"/>
      <c r="DY21" s="23" t="s">
        <v>849</v>
      </c>
      <c r="DZ21" s="23" t="s">
        <v>854</v>
      </c>
      <c r="EA21" s="56"/>
      <c r="EB21" s="57"/>
      <c r="EC21" s="57"/>
      <c r="ED21" s="23"/>
      <c r="EE21" s="57"/>
      <c r="EF21" s="57"/>
      <c r="EG21" s="57"/>
      <c r="EH21" s="23" t="s">
        <v>2009</v>
      </c>
      <c r="EI21" s="23" t="s">
        <v>387</v>
      </c>
      <c r="EJ21" s="23" t="s">
        <v>2003</v>
      </c>
      <c r="EK21" s="23"/>
      <c r="EL21"/>
      <c r="EM21"/>
      <c r="EN21"/>
      <c r="EO21"/>
      <c r="EP21"/>
      <c r="EQ21"/>
      <c r="ER21"/>
      <c r="ES21"/>
      <c r="ET21"/>
      <c r="EU21"/>
      <c r="EV21"/>
      <c r="EW21"/>
      <c r="EX21"/>
    </row>
    <row r="22" spans="2:154" s="127" customFormat="1">
      <c r="B22" s="132" t="s">
        <v>2010</v>
      </c>
      <c r="C22" s="23" t="s">
        <v>2011</v>
      </c>
      <c r="D22" s="23" t="s">
        <v>155</v>
      </c>
      <c r="E22" s="23" t="s">
        <v>1991</v>
      </c>
      <c r="F22" s="23" t="s">
        <v>847</v>
      </c>
      <c r="G22" s="23" t="s">
        <v>848</v>
      </c>
      <c r="H22" s="23" t="s">
        <v>848</v>
      </c>
      <c r="I22" s="58">
        <v>1</v>
      </c>
      <c r="J22" s="58">
        <v>0</v>
      </c>
      <c r="K22" s="58">
        <v>0</v>
      </c>
      <c r="L22" s="58">
        <v>0</v>
      </c>
      <c r="M22" s="176"/>
      <c r="N22" s="23" t="s">
        <v>849</v>
      </c>
      <c r="O22" s="23" t="s">
        <v>850</v>
      </c>
      <c r="P22" s="23" t="s">
        <v>851</v>
      </c>
      <c r="Q22" s="56"/>
      <c r="R22" s="133" t="s">
        <v>848</v>
      </c>
      <c r="S22" s="133" t="s">
        <v>848</v>
      </c>
      <c r="T22" s="133" t="s">
        <v>848</v>
      </c>
      <c r="U22" s="133" t="s">
        <v>848</v>
      </c>
      <c r="V22" s="133" t="s">
        <v>848</v>
      </c>
      <c r="W22" s="55">
        <v>0</v>
      </c>
      <c r="X22" s="55">
        <v>3.6219999999999999</v>
      </c>
      <c r="Y22" s="55">
        <v>3.726</v>
      </c>
      <c r="Z22" s="55">
        <v>3.976</v>
      </c>
      <c r="AA22" s="55">
        <v>4.2249999999999996</v>
      </c>
      <c r="AB22" s="55">
        <v>4.4480000000000004</v>
      </c>
      <c r="AC22" s="55">
        <v>4.681</v>
      </c>
      <c r="AD22" s="59">
        <v>24.677</v>
      </c>
      <c r="AE22" s="55">
        <v>0</v>
      </c>
      <c r="AF22" s="55"/>
      <c r="AG22" s="55"/>
      <c r="AH22" s="55"/>
      <c r="AI22" s="59">
        <v>24.677150558139527</v>
      </c>
      <c r="AJ22" s="55"/>
      <c r="AK22" s="55">
        <v>0</v>
      </c>
      <c r="AL22" s="55">
        <v>3.97</v>
      </c>
      <c r="AM22" s="55">
        <v>4.1660000000000004</v>
      </c>
      <c r="AN22" s="55">
        <v>4.5350000000000001</v>
      </c>
      <c r="AO22" s="55">
        <v>4.915</v>
      </c>
      <c r="AP22" s="55">
        <v>5.2789999999999999</v>
      </c>
      <c r="AQ22" s="55">
        <v>5.665</v>
      </c>
      <c r="AR22" s="59">
        <v>28.53</v>
      </c>
      <c r="AS22" s="55">
        <v>0</v>
      </c>
      <c r="AT22" s="55"/>
      <c r="AU22" s="55"/>
      <c r="AV22" s="55"/>
      <c r="AW22" s="59"/>
      <c r="AX22" s="55"/>
      <c r="AY22" s="55"/>
      <c r="AZ22" s="55"/>
      <c r="BA22" s="55"/>
      <c r="BB22" s="55"/>
      <c r="BC22" s="55"/>
      <c r="BD22" s="55"/>
      <c r="BE22" s="55"/>
      <c r="BF22" s="59"/>
      <c r="BG22" s="55"/>
      <c r="BH22" s="55"/>
      <c r="BI22" s="55"/>
      <c r="BJ22" s="55"/>
      <c r="BK22" s="59"/>
      <c r="BL22" s="55"/>
      <c r="BM22" s="23" t="s">
        <v>864</v>
      </c>
      <c r="BN22" s="23" t="s">
        <v>270</v>
      </c>
      <c r="BO22" s="23" t="s">
        <v>571</v>
      </c>
      <c r="BP22" s="23" t="s">
        <v>403</v>
      </c>
      <c r="BQ22" s="23" t="s">
        <v>412</v>
      </c>
      <c r="BR22" s="23"/>
      <c r="BS22" s="57"/>
      <c r="BT22" s="135" t="s">
        <v>1236</v>
      </c>
      <c r="BU22" s="58">
        <v>1</v>
      </c>
      <c r="BV22" s="57">
        <v>2</v>
      </c>
      <c r="BW22" s="57">
        <v>2</v>
      </c>
      <c r="BX22" s="57">
        <v>3</v>
      </c>
      <c r="BY22" s="57">
        <v>3</v>
      </c>
      <c r="BZ22" s="57">
        <v>3</v>
      </c>
      <c r="CA22" s="57">
        <v>3</v>
      </c>
      <c r="CB22" s="67">
        <v>16.62342058772899</v>
      </c>
      <c r="CC22" s="134"/>
      <c r="CD22" s="134"/>
      <c r="CE22" s="57"/>
      <c r="CF22" s="57"/>
      <c r="CG22" s="57"/>
      <c r="CH22" s="57"/>
      <c r="CI22" s="57"/>
      <c r="CJ22" s="57"/>
      <c r="CK22" s="67"/>
      <c r="CL22" s="23"/>
      <c r="CM22" s="23"/>
      <c r="CN22" s="23"/>
      <c r="CO22" s="23"/>
      <c r="CP22" s="23"/>
      <c r="CQ22" s="23"/>
      <c r="CR22" s="57"/>
      <c r="CS22" s="134"/>
      <c r="CT22" s="58"/>
      <c r="CU22" s="57"/>
      <c r="CV22" s="57"/>
      <c r="CW22" s="57"/>
      <c r="CX22" s="57"/>
      <c r="CY22" s="57"/>
      <c r="CZ22" s="57"/>
      <c r="DA22" s="67"/>
      <c r="DB22" s="23"/>
      <c r="DC22" s="23"/>
      <c r="DD22" s="57"/>
      <c r="DE22" s="57"/>
      <c r="DF22" s="57"/>
      <c r="DG22" s="57"/>
      <c r="DH22" s="57"/>
      <c r="DI22" s="57"/>
      <c r="DJ22" s="67"/>
      <c r="DK22" s="23" t="s">
        <v>849</v>
      </c>
      <c r="DL22" s="55">
        <v>0</v>
      </c>
      <c r="DM22" s="55">
        <v>0</v>
      </c>
      <c r="DN22" s="55">
        <v>29.92215705791218</v>
      </c>
      <c r="DO22" s="59">
        <v>29.92215705791218</v>
      </c>
      <c r="DP22" s="23" t="s">
        <v>849</v>
      </c>
      <c r="DQ22" s="57"/>
      <c r="DR22" s="57"/>
      <c r="DS22" s="57"/>
      <c r="DT22" s="23" t="s">
        <v>854</v>
      </c>
      <c r="DU22" s="57"/>
      <c r="DV22" s="23" t="s">
        <v>849</v>
      </c>
      <c r="DW22" s="23" t="s">
        <v>854</v>
      </c>
      <c r="DX22" s="57"/>
      <c r="DY22" s="23" t="s">
        <v>849</v>
      </c>
      <c r="DZ22" s="23" t="s">
        <v>854</v>
      </c>
      <c r="EA22" s="56"/>
      <c r="EB22" s="57"/>
      <c r="EC22" s="57"/>
      <c r="ED22" s="23"/>
      <c r="EE22" s="57"/>
      <c r="EF22" s="57"/>
      <c r="EG22" s="57"/>
      <c r="EH22" s="23" t="s">
        <v>2012</v>
      </c>
      <c r="EI22" s="23" t="s">
        <v>410</v>
      </c>
      <c r="EJ22" s="23" t="s">
        <v>1427</v>
      </c>
      <c r="EK22" s="23"/>
      <c r="EL22"/>
      <c r="EM22"/>
      <c r="EN22"/>
      <c r="EO22"/>
      <c r="EP22"/>
      <c r="EQ22"/>
      <c r="ER22"/>
      <c r="ES22"/>
      <c r="ET22"/>
      <c r="EU22"/>
      <c r="EV22"/>
      <c r="EW22"/>
      <c r="EX22"/>
    </row>
    <row r="23" spans="2:154" s="127" customFormat="1">
      <c r="B23" s="132" t="s">
        <v>2013</v>
      </c>
      <c r="C23" s="23" t="s">
        <v>2014</v>
      </c>
      <c r="D23" s="23" t="s">
        <v>155</v>
      </c>
      <c r="E23" s="23" t="s">
        <v>1991</v>
      </c>
      <c r="F23" s="23" t="s">
        <v>847</v>
      </c>
      <c r="G23" s="23" t="s">
        <v>848</v>
      </c>
      <c r="H23" s="23" t="s">
        <v>848</v>
      </c>
      <c r="I23" s="58">
        <v>0.88803682020023267</v>
      </c>
      <c r="J23" s="58">
        <v>0.11196317979976739</v>
      </c>
      <c r="K23" s="58">
        <v>0</v>
      </c>
      <c r="L23" s="58">
        <v>0</v>
      </c>
      <c r="M23" s="176"/>
      <c r="N23" s="23" t="s">
        <v>849</v>
      </c>
      <c r="O23" s="23" t="s">
        <v>850</v>
      </c>
      <c r="P23" s="23" t="s">
        <v>851</v>
      </c>
      <c r="Q23" s="56"/>
      <c r="R23" s="133" t="s">
        <v>848</v>
      </c>
      <c r="S23" s="133" t="s">
        <v>848</v>
      </c>
      <c r="T23" s="133" t="s">
        <v>848</v>
      </c>
      <c r="U23" s="133" t="s">
        <v>848</v>
      </c>
      <c r="V23" s="133" t="s">
        <v>848</v>
      </c>
      <c r="W23" s="55">
        <v>0</v>
      </c>
      <c r="X23" s="55">
        <v>4.5270000000000001</v>
      </c>
      <c r="Y23" s="55">
        <v>4.657</v>
      </c>
      <c r="Z23" s="55">
        <v>4.97</v>
      </c>
      <c r="AA23" s="55">
        <v>5.2809999999999997</v>
      </c>
      <c r="AB23" s="55">
        <v>5.56</v>
      </c>
      <c r="AC23" s="55">
        <v>5.851</v>
      </c>
      <c r="AD23" s="59">
        <v>30.846</v>
      </c>
      <c r="AE23" s="55">
        <v>0</v>
      </c>
      <c r="AF23" s="55"/>
      <c r="AG23" s="55"/>
      <c r="AH23" s="55"/>
      <c r="AI23" s="59">
        <v>30.846438674418597</v>
      </c>
      <c r="AJ23" s="55"/>
      <c r="AK23" s="55">
        <v>0</v>
      </c>
      <c r="AL23" s="55">
        <v>4.9630000000000001</v>
      </c>
      <c r="AM23" s="55">
        <v>5.2080000000000002</v>
      </c>
      <c r="AN23" s="55">
        <v>5.6680000000000001</v>
      </c>
      <c r="AO23" s="55">
        <v>6.1440000000000001</v>
      </c>
      <c r="AP23" s="55">
        <v>6.5979999999999999</v>
      </c>
      <c r="AQ23" s="55">
        <v>7.0819999999999999</v>
      </c>
      <c r="AR23" s="59">
        <v>35.662999999999997</v>
      </c>
      <c r="AS23" s="55">
        <v>0</v>
      </c>
      <c r="AT23" s="55"/>
      <c r="AU23" s="55"/>
      <c r="AV23" s="55"/>
      <c r="AW23" s="59"/>
      <c r="AX23" s="55"/>
      <c r="AY23" s="55"/>
      <c r="AZ23" s="55"/>
      <c r="BA23" s="55"/>
      <c r="BB23" s="55"/>
      <c r="BC23" s="55"/>
      <c r="BD23" s="55"/>
      <c r="BE23" s="55"/>
      <c r="BF23" s="59"/>
      <c r="BG23" s="55"/>
      <c r="BH23" s="55"/>
      <c r="BI23" s="55"/>
      <c r="BJ23" s="55"/>
      <c r="BK23" s="59"/>
      <c r="BL23" s="55"/>
      <c r="BM23" s="23" t="s">
        <v>864</v>
      </c>
      <c r="BN23" s="23" t="s">
        <v>1517</v>
      </c>
      <c r="BO23" s="23" t="s">
        <v>569</v>
      </c>
      <c r="BP23" s="23" t="s">
        <v>386</v>
      </c>
      <c r="BQ23" s="23" t="s">
        <v>358</v>
      </c>
      <c r="BR23" s="23"/>
      <c r="BS23" s="57"/>
      <c r="BT23" s="135" t="s">
        <v>23</v>
      </c>
      <c r="BU23" s="58">
        <v>0.88803682020023267</v>
      </c>
      <c r="BV23" s="57">
        <v>13</v>
      </c>
      <c r="BW23" s="57">
        <v>14</v>
      </c>
      <c r="BX23" s="57">
        <v>16</v>
      </c>
      <c r="BY23" s="57">
        <v>17</v>
      </c>
      <c r="BZ23" s="57">
        <v>18</v>
      </c>
      <c r="CA23" s="57">
        <v>20</v>
      </c>
      <c r="CB23" s="67">
        <v>98.316317186307487</v>
      </c>
      <c r="CC23" s="134"/>
      <c r="CD23" s="134"/>
      <c r="CE23" s="57"/>
      <c r="CF23" s="57"/>
      <c r="CG23" s="57"/>
      <c r="CH23" s="57"/>
      <c r="CI23" s="57"/>
      <c r="CJ23" s="57"/>
      <c r="CK23" s="67"/>
      <c r="CL23" s="23"/>
      <c r="CM23" s="23"/>
      <c r="CN23" s="23"/>
      <c r="CO23" s="23"/>
      <c r="CP23" s="23"/>
      <c r="CQ23" s="23"/>
      <c r="CR23" s="57"/>
      <c r="CS23" s="134"/>
      <c r="CT23" s="58"/>
      <c r="CU23" s="57"/>
      <c r="CV23" s="57"/>
      <c r="CW23" s="57"/>
      <c r="CX23" s="57"/>
      <c r="CY23" s="57"/>
      <c r="CZ23" s="57"/>
      <c r="DA23" s="67"/>
      <c r="DB23" s="23"/>
      <c r="DC23" s="23"/>
      <c r="DD23" s="57"/>
      <c r="DE23" s="57"/>
      <c r="DF23" s="57"/>
      <c r="DG23" s="57"/>
      <c r="DH23" s="57"/>
      <c r="DI23" s="57"/>
      <c r="DJ23" s="67"/>
      <c r="DK23" s="23" t="s">
        <v>849</v>
      </c>
      <c r="DL23" s="55">
        <v>0</v>
      </c>
      <c r="DM23" s="55">
        <v>0</v>
      </c>
      <c r="DN23" s="55">
        <v>37.402696900464029</v>
      </c>
      <c r="DO23" s="59">
        <v>37.402696900464029</v>
      </c>
      <c r="DP23" s="23" t="s">
        <v>849</v>
      </c>
      <c r="DQ23" s="57"/>
      <c r="DR23" s="57"/>
      <c r="DS23" s="57"/>
      <c r="DT23" s="23" t="s">
        <v>854</v>
      </c>
      <c r="DU23" s="57"/>
      <c r="DV23" s="23" t="s">
        <v>849</v>
      </c>
      <c r="DW23" s="23" t="s">
        <v>854</v>
      </c>
      <c r="DX23" s="57"/>
      <c r="DY23" s="23" t="s">
        <v>849</v>
      </c>
      <c r="DZ23" s="23" t="s">
        <v>854</v>
      </c>
      <c r="EA23" s="56"/>
      <c r="EB23" s="57"/>
      <c r="EC23" s="57"/>
      <c r="ED23" s="23"/>
      <c r="EE23" s="57"/>
      <c r="EF23" s="57"/>
      <c r="EG23" s="57"/>
      <c r="EH23" s="23" t="s">
        <v>2015</v>
      </c>
      <c r="EI23" s="23" t="s">
        <v>387</v>
      </c>
      <c r="EJ23" s="23" t="s">
        <v>2003</v>
      </c>
      <c r="EK23" s="23"/>
      <c r="EL23"/>
      <c r="EM23"/>
      <c r="EN23"/>
      <c r="EO23"/>
      <c r="EP23"/>
      <c r="EQ23"/>
      <c r="ER23"/>
      <c r="ES23"/>
      <c r="ET23"/>
      <c r="EU23"/>
      <c r="EV23"/>
      <c r="EW23"/>
      <c r="EX23"/>
    </row>
    <row r="24" spans="2:154" s="127" customFormat="1">
      <c r="B24" s="132" t="s">
        <v>2016</v>
      </c>
      <c r="C24" s="23" t="s">
        <v>1848</v>
      </c>
      <c r="D24" s="23" t="s">
        <v>159</v>
      </c>
      <c r="E24" s="23" t="s">
        <v>1991</v>
      </c>
      <c r="F24" s="23" t="s">
        <v>847</v>
      </c>
      <c r="G24" s="23" t="s">
        <v>848</v>
      </c>
      <c r="H24" s="23" t="s">
        <v>848</v>
      </c>
      <c r="I24" s="58">
        <v>0</v>
      </c>
      <c r="J24" s="58">
        <v>0</v>
      </c>
      <c r="K24" s="58">
        <v>1</v>
      </c>
      <c r="L24" s="58">
        <v>0</v>
      </c>
      <c r="M24" s="176"/>
      <c r="N24" s="23" t="s">
        <v>849</v>
      </c>
      <c r="O24" s="23" t="s">
        <v>850</v>
      </c>
      <c r="P24" s="23" t="s">
        <v>851</v>
      </c>
      <c r="Q24" s="56"/>
      <c r="R24" s="133" t="s">
        <v>848</v>
      </c>
      <c r="S24" s="133" t="s">
        <v>848</v>
      </c>
      <c r="T24" s="133" t="s">
        <v>848</v>
      </c>
      <c r="U24" s="133" t="s">
        <v>848</v>
      </c>
      <c r="V24" s="133" t="s">
        <v>848</v>
      </c>
      <c r="W24" s="55">
        <v>0</v>
      </c>
      <c r="X24" s="55">
        <v>0</v>
      </c>
      <c r="Y24" s="55">
        <v>0</v>
      </c>
      <c r="Z24" s="55">
        <v>0</v>
      </c>
      <c r="AA24" s="55">
        <v>0.57199999999999995</v>
      </c>
      <c r="AB24" s="55">
        <v>1.335</v>
      </c>
      <c r="AC24" s="55">
        <v>0</v>
      </c>
      <c r="AD24" s="59">
        <v>1.907</v>
      </c>
      <c r="AE24" s="55">
        <v>0</v>
      </c>
      <c r="AF24" s="55"/>
      <c r="AG24" s="55"/>
      <c r="AH24" s="55"/>
      <c r="AI24" s="59">
        <v>1.9069767441313656</v>
      </c>
      <c r="AJ24" s="55"/>
      <c r="AK24" s="55">
        <v>0</v>
      </c>
      <c r="AL24" s="55">
        <v>0</v>
      </c>
      <c r="AM24" s="55">
        <v>0</v>
      </c>
      <c r="AN24" s="55">
        <v>0</v>
      </c>
      <c r="AO24" s="55">
        <v>0.66600000000000004</v>
      </c>
      <c r="AP24" s="55">
        <v>1.5840000000000001</v>
      </c>
      <c r="AQ24" s="55">
        <v>0</v>
      </c>
      <c r="AR24" s="59">
        <v>2.25</v>
      </c>
      <c r="AS24" s="55">
        <v>0</v>
      </c>
      <c r="AT24" s="55"/>
      <c r="AU24" s="55"/>
      <c r="AV24" s="55"/>
      <c r="AW24" s="59"/>
      <c r="AX24" s="55"/>
      <c r="AY24" s="55"/>
      <c r="AZ24" s="55"/>
      <c r="BA24" s="55"/>
      <c r="BB24" s="55"/>
      <c r="BC24" s="55"/>
      <c r="BD24" s="55"/>
      <c r="BE24" s="55"/>
      <c r="BF24" s="59"/>
      <c r="BG24" s="55"/>
      <c r="BH24" s="55"/>
      <c r="BI24" s="55"/>
      <c r="BJ24" s="55"/>
      <c r="BK24" s="59"/>
      <c r="BL24" s="55"/>
      <c r="BM24" s="23" t="s">
        <v>852</v>
      </c>
      <c r="BN24" s="23" t="s">
        <v>184</v>
      </c>
      <c r="BO24" s="23" t="s">
        <v>853</v>
      </c>
      <c r="BP24" s="23" t="s">
        <v>853</v>
      </c>
      <c r="BQ24" s="23" t="s">
        <v>853</v>
      </c>
      <c r="BR24" s="23"/>
      <c r="BS24" s="57"/>
      <c r="BT24" s="135" t="s">
        <v>23</v>
      </c>
      <c r="BU24" s="58">
        <v>1</v>
      </c>
      <c r="BV24" s="57"/>
      <c r="BW24" s="57"/>
      <c r="BX24" s="57"/>
      <c r="BY24" s="57"/>
      <c r="BZ24" s="57">
        <v>1</v>
      </c>
      <c r="CA24" s="57"/>
      <c r="CB24" s="67"/>
      <c r="CC24" s="134"/>
      <c r="CD24" s="134"/>
      <c r="CE24" s="57"/>
      <c r="CF24" s="57"/>
      <c r="CG24" s="57"/>
      <c r="CH24" s="57"/>
      <c r="CI24" s="57"/>
      <c r="CJ24" s="57"/>
      <c r="CK24" s="67"/>
      <c r="CL24" s="23"/>
      <c r="CM24" s="23"/>
      <c r="CN24" s="23"/>
      <c r="CO24" s="23"/>
      <c r="CP24" s="23"/>
      <c r="CQ24" s="23"/>
      <c r="CR24" s="57"/>
      <c r="CS24" s="134"/>
      <c r="CT24" s="58"/>
      <c r="CU24" s="57"/>
      <c r="CV24" s="57"/>
      <c r="CW24" s="57"/>
      <c r="CX24" s="57"/>
      <c r="CY24" s="57"/>
      <c r="CZ24" s="57"/>
      <c r="DA24" s="67"/>
      <c r="DB24" s="23"/>
      <c r="DC24" s="23"/>
      <c r="DD24" s="57"/>
      <c r="DE24" s="57"/>
      <c r="DF24" s="57"/>
      <c r="DG24" s="57"/>
      <c r="DH24" s="57"/>
      <c r="DI24" s="57"/>
      <c r="DJ24" s="67"/>
      <c r="DK24" s="23" t="s">
        <v>849</v>
      </c>
      <c r="DL24" s="55">
        <v>0</v>
      </c>
      <c r="DM24" s="55">
        <v>0</v>
      </c>
      <c r="DN24" s="55">
        <v>1.8988342568368028</v>
      </c>
      <c r="DO24" s="59">
        <v>1.8988342568368028</v>
      </c>
      <c r="DP24" s="23" t="s">
        <v>849</v>
      </c>
      <c r="DQ24" s="57"/>
      <c r="DR24" s="57"/>
      <c r="DS24" s="57"/>
      <c r="DT24" s="23" t="s">
        <v>854</v>
      </c>
      <c r="DU24" s="57"/>
      <c r="DV24" s="23" t="s">
        <v>849</v>
      </c>
      <c r="DW24" s="23" t="s">
        <v>854</v>
      </c>
      <c r="DX24" s="57"/>
      <c r="DY24" s="23" t="s">
        <v>849</v>
      </c>
      <c r="DZ24" s="23" t="s">
        <v>854</v>
      </c>
      <c r="EA24" s="56"/>
      <c r="EB24" s="57"/>
      <c r="EC24" s="57"/>
      <c r="ED24" s="23"/>
      <c r="EE24" s="57"/>
      <c r="EF24" s="57"/>
      <c r="EG24" s="57"/>
      <c r="EH24" s="23" t="s">
        <v>2017</v>
      </c>
      <c r="EI24" s="23" t="s">
        <v>1993</v>
      </c>
      <c r="EJ24" s="23" t="s">
        <v>921</v>
      </c>
      <c r="EK24" s="23"/>
      <c r="EL24"/>
      <c r="EM24"/>
      <c r="EN24"/>
      <c r="EO24"/>
      <c r="EP24"/>
      <c r="EQ24"/>
      <c r="ER24"/>
      <c r="ES24"/>
      <c r="ET24"/>
      <c r="EU24"/>
      <c r="EV24"/>
      <c r="EW24"/>
      <c r="EX24"/>
    </row>
    <row r="25" spans="2:154" s="127" customFormat="1">
      <c r="B25" s="132" t="s">
        <v>2018</v>
      </c>
      <c r="C25" s="23" t="s">
        <v>1846</v>
      </c>
      <c r="D25" s="23" t="s">
        <v>159</v>
      </c>
      <c r="E25" s="23" t="s">
        <v>1991</v>
      </c>
      <c r="F25" s="23" t="s">
        <v>847</v>
      </c>
      <c r="G25" s="23"/>
      <c r="H25" s="23" t="s">
        <v>848</v>
      </c>
      <c r="I25" s="58">
        <v>0</v>
      </c>
      <c r="J25" s="58">
        <v>0</v>
      </c>
      <c r="K25" s="58">
        <v>1</v>
      </c>
      <c r="L25" s="58">
        <v>0</v>
      </c>
      <c r="M25" s="176"/>
      <c r="N25" s="23" t="s">
        <v>849</v>
      </c>
      <c r="O25" s="23" t="s">
        <v>850</v>
      </c>
      <c r="P25" s="23" t="s">
        <v>851</v>
      </c>
      <c r="Q25" s="56"/>
      <c r="R25" s="133" t="s">
        <v>848</v>
      </c>
      <c r="S25" s="133" t="s">
        <v>848</v>
      </c>
      <c r="T25" s="133" t="s">
        <v>848</v>
      </c>
      <c r="U25" s="133" t="s">
        <v>848</v>
      </c>
      <c r="V25" s="133" t="s">
        <v>848</v>
      </c>
      <c r="W25" s="55">
        <v>0</v>
      </c>
      <c r="X25" s="55">
        <v>0</v>
      </c>
      <c r="Y25" s="55">
        <v>0</v>
      </c>
      <c r="Z25" s="55">
        <v>0</v>
      </c>
      <c r="AA25" s="55">
        <v>0.57199999999999995</v>
      </c>
      <c r="AB25" s="55">
        <v>1.335</v>
      </c>
      <c r="AC25" s="55">
        <v>0</v>
      </c>
      <c r="AD25" s="59">
        <v>1.907</v>
      </c>
      <c r="AE25" s="55">
        <v>0</v>
      </c>
      <c r="AF25" s="55"/>
      <c r="AG25" s="55"/>
      <c r="AH25" s="55"/>
      <c r="AI25" s="59">
        <v>1.9069767441313656</v>
      </c>
      <c r="AJ25" s="55"/>
      <c r="AK25" s="55">
        <v>0</v>
      </c>
      <c r="AL25" s="55">
        <v>0</v>
      </c>
      <c r="AM25" s="55">
        <v>0</v>
      </c>
      <c r="AN25" s="55">
        <v>0</v>
      </c>
      <c r="AO25" s="55">
        <v>0.66600000000000004</v>
      </c>
      <c r="AP25" s="55">
        <v>1.5840000000000001</v>
      </c>
      <c r="AQ25" s="55">
        <v>0</v>
      </c>
      <c r="AR25" s="59">
        <v>2.25</v>
      </c>
      <c r="AS25" s="55">
        <v>0</v>
      </c>
      <c r="AT25" s="55"/>
      <c r="AU25" s="55"/>
      <c r="AV25" s="55"/>
      <c r="AW25" s="59"/>
      <c r="AX25" s="55"/>
      <c r="AY25" s="55"/>
      <c r="AZ25" s="55"/>
      <c r="BA25" s="55"/>
      <c r="BB25" s="55"/>
      <c r="BC25" s="55"/>
      <c r="BD25" s="55"/>
      <c r="BE25" s="55"/>
      <c r="BF25" s="59"/>
      <c r="BG25" s="55"/>
      <c r="BH25" s="55"/>
      <c r="BI25" s="55"/>
      <c r="BJ25" s="55"/>
      <c r="BK25" s="59"/>
      <c r="BL25" s="55"/>
      <c r="BM25" s="23" t="s">
        <v>852</v>
      </c>
      <c r="BN25" s="23" t="s">
        <v>184</v>
      </c>
      <c r="BO25" s="23" t="s">
        <v>853</v>
      </c>
      <c r="BP25" s="23" t="s">
        <v>853</v>
      </c>
      <c r="BQ25" s="23" t="s">
        <v>853</v>
      </c>
      <c r="BR25" s="23"/>
      <c r="BS25" s="57"/>
      <c r="BT25" s="135" t="s">
        <v>23</v>
      </c>
      <c r="BU25" s="58">
        <v>1</v>
      </c>
      <c r="BV25" s="57"/>
      <c r="BW25" s="57"/>
      <c r="BX25" s="57"/>
      <c r="BY25" s="57"/>
      <c r="BZ25" s="57">
        <v>1</v>
      </c>
      <c r="CA25" s="57"/>
      <c r="CB25" s="67"/>
      <c r="CC25" s="134"/>
      <c r="CD25" s="134"/>
      <c r="CE25" s="57"/>
      <c r="CF25" s="57"/>
      <c r="CG25" s="57"/>
      <c r="CH25" s="57"/>
      <c r="CI25" s="57"/>
      <c r="CJ25" s="57"/>
      <c r="CK25" s="67"/>
      <c r="CL25" s="23"/>
      <c r="CM25" s="23"/>
      <c r="CN25" s="23"/>
      <c r="CO25" s="23"/>
      <c r="CP25" s="23"/>
      <c r="CQ25" s="23"/>
      <c r="CR25" s="57"/>
      <c r="CS25" s="134"/>
      <c r="CT25" s="58"/>
      <c r="CU25" s="57"/>
      <c r="CV25" s="57"/>
      <c r="CW25" s="57"/>
      <c r="CX25" s="57"/>
      <c r="CY25" s="57"/>
      <c r="CZ25" s="57"/>
      <c r="DA25" s="67"/>
      <c r="DB25" s="23"/>
      <c r="DC25" s="23"/>
      <c r="DD25" s="57"/>
      <c r="DE25" s="57"/>
      <c r="DF25" s="57"/>
      <c r="DG25" s="57"/>
      <c r="DH25" s="57"/>
      <c r="DI25" s="57"/>
      <c r="DJ25" s="67"/>
      <c r="DK25" s="23" t="s">
        <v>849</v>
      </c>
      <c r="DL25" s="55">
        <v>0</v>
      </c>
      <c r="DM25" s="55">
        <v>0</v>
      </c>
      <c r="DN25" s="55">
        <v>1.8988342568368028</v>
      </c>
      <c r="DO25" s="59">
        <v>1.8988342568368028</v>
      </c>
      <c r="DP25" s="23" t="s">
        <v>849</v>
      </c>
      <c r="DQ25" s="57"/>
      <c r="DR25" s="57"/>
      <c r="DS25" s="57"/>
      <c r="DT25" s="23" t="s">
        <v>854</v>
      </c>
      <c r="DU25" s="57"/>
      <c r="DV25" s="23" t="s">
        <v>849</v>
      </c>
      <c r="DW25" s="23" t="s">
        <v>854</v>
      </c>
      <c r="DX25" s="57"/>
      <c r="DY25" s="23" t="s">
        <v>849</v>
      </c>
      <c r="DZ25" s="23" t="s">
        <v>854</v>
      </c>
      <c r="EA25" s="56"/>
      <c r="EB25" s="57"/>
      <c r="EC25" s="57"/>
      <c r="ED25" s="23"/>
      <c r="EE25" s="57"/>
      <c r="EF25" s="57"/>
      <c r="EG25" s="57"/>
      <c r="EH25" s="23" t="s">
        <v>2017</v>
      </c>
      <c r="EI25" s="23" t="s">
        <v>1993</v>
      </c>
      <c r="EJ25" s="23" t="s">
        <v>921</v>
      </c>
      <c r="EK25" s="23"/>
      <c r="EL25"/>
      <c r="EM25"/>
      <c r="EN25"/>
      <c r="EO25"/>
      <c r="EP25"/>
      <c r="EQ25"/>
      <c r="ER25"/>
      <c r="ES25"/>
      <c r="ET25"/>
      <c r="EU25"/>
      <c r="EV25"/>
      <c r="EW25"/>
      <c r="EX25"/>
    </row>
    <row r="26" spans="2:154" s="127" customFormat="1">
      <c r="B26" s="132" t="s">
        <v>2019</v>
      </c>
      <c r="C26" s="23" t="s">
        <v>1844</v>
      </c>
      <c r="D26" s="23" t="s">
        <v>159</v>
      </c>
      <c r="E26" s="23" t="s">
        <v>1991</v>
      </c>
      <c r="F26" s="23" t="s">
        <v>847</v>
      </c>
      <c r="G26" s="23"/>
      <c r="H26" s="23" t="s">
        <v>848</v>
      </c>
      <c r="I26" s="58">
        <v>0</v>
      </c>
      <c r="J26" s="58">
        <v>0</v>
      </c>
      <c r="K26" s="58">
        <v>1</v>
      </c>
      <c r="L26" s="58">
        <v>0</v>
      </c>
      <c r="M26" s="176"/>
      <c r="N26" s="23" t="s">
        <v>849</v>
      </c>
      <c r="O26" s="23" t="s">
        <v>850</v>
      </c>
      <c r="P26" s="23" t="s">
        <v>851</v>
      </c>
      <c r="Q26" s="56"/>
      <c r="R26" s="133" t="s">
        <v>848</v>
      </c>
      <c r="S26" s="133" t="s">
        <v>848</v>
      </c>
      <c r="T26" s="133" t="s">
        <v>848</v>
      </c>
      <c r="U26" s="133" t="s">
        <v>848</v>
      </c>
      <c r="V26" s="133" t="s">
        <v>848</v>
      </c>
      <c r="W26" s="55">
        <v>0</v>
      </c>
      <c r="X26" s="55">
        <v>0</v>
      </c>
      <c r="Y26" s="55">
        <v>0</v>
      </c>
      <c r="Z26" s="55">
        <v>0</v>
      </c>
      <c r="AA26" s="55">
        <v>0.57199999999999995</v>
      </c>
      <c r="AB26" s="55">
        <v>1.335</v>
      </c>
      <c r="AC26" s="55">
        <v>0</v>
      </c>
      <c r="AD26" s="59">
        <v>1.907</v>
      </c>
      <c r="AE26" s="55">
        <v>0</v>
      </c>
      <c r="AF26" s="55"/>
      <c r="AG26" s="55"/>
      <c r="AH26" s="55"/>
      <c r="AI26" s="59">
        <v>1.9069767441313656</v>
      </c>
      <c r="AJ26" s="55"/>
      <c r="AK26" s="55">
        <v>0</v>
      </c>
      <c r="AL26" s="55">
        <v>0</v>
      </c>
      <c r="AM26" s="55">
        <v>0</v>
      </c>
      <c r="AN26" s="55">
        <v>0</v>
      </c>
      <c r="AO26" s="55">
        <v>0.66600000000000004</v>
      </c>
      <c r="AP26" s="55">
        <v>1.5840000000000001</v>
      </c>
      <c r="AQ26" s="55">
        <v>0</v>
      </c>
      <c r="AR26" s="59">
        <v>2.25</v>
      </c>
      <c r="AS26" s="55">
        <v>0</v>
      </c>
      <c r="AT26" s="55"/>
      <c r="AU26" s="55"/>
      <c r="AV26" s="55"/>
      <c r="AW26" s="59"/>
      <c r="AX26" s="55"/>
      <c r="AY26" s="55"/>
      <c r="AZ26" s="55"/>
      <c r="BA26" s="55"/>
      <c r="BB26" s="55"/>
      <c r="BC26" s="55"/>
      <c r="BD26" s="55"/>
      <c r="BE26" s="55"/>
      <c r="BF26" s="59"/>
      <c r="BG26" s="55"/>
      <c r="BH26" s="55"/>
      <c r="BI26" s="55"/>
      <c r="BJ26" s="55"/>
      <c r="BK26" s="59"/>
      <c r="BL26" s="55"/>
      <c r="BM26" s="23" t="s">
        <v>852</v>
      </c>
      <c r="BN26" s="23" t="s">
        <v>184</v>
      </c>
      <c r="BO26" s="23" t="s">
        <v>853</v>
      </c>
      <c r="BP26" s="23" t="s">
        <v>853</v>
      </c>
      <c r="BQ26" s="23" t="s">
        <v>853</v>
      </c>
      <c r="BR26" s="23"/>
      <c r="BS26" s="57"/>
      <c r="BT26" s="135" t="s">
        <v>23</v>
      </c>
      <c r="BU26" s="58">
        <v>1</v>
      </c>
      <c r="BV26" s="57"/>
      <c r="BW26" s="57"/>
      <c r="BX26" s="57"/>
      <c r="BY26" s="57"/>
      <c r="BZ26" s="57">
        <v>1</v>
      </c>
      <c r="CA26" s="57"/>
      <c r="CB26" s="67"/>
      <c r="CC26" s="134"/>
      <c r="CD26" s="134"/>
      <c r="CE26" s="57"/>
      <c r="CF26" s="57"/>
      <c r="CG26" s="57"/>
      <c r="CH26" s="57"/>
      <c r="CI26" s="57"/>
      <c r="CJ26" s="57"/>
      <c r="CK26" s="67"/>
      <c r="CL26" s="23"/>
      <c r="CM26" s="23"/>
      <c r="CN26" s="23"/>
      <c r="CO26" s="23"/>
      <c r="CP26" s="23"/>
      <c r="CQ26" s="23"/>
      <c r="CR26" s="57"/>
      <c r="CS26" s="134"/>
      <c r="CT26" s="58"/>
      <c r="CU26" s="57"/>
      <c r="CV26" s="57"/>
      <c r="CW26" s="57"/>
      <c r="CX26" s="57"/>
      <c r="CY26" s="57"/>
      <c r="CZ26" s="57"/>
      <c r="DA26" s="67"/>
      <c r="DB26" s="23"/>
      <c r="DC26" s="23"/>
      <c r="DD26" s="57"/>
      <c r="DE26" s="57"/>
      <c r="DF26" s="57"/>
      <c r="DG26" s="57"/>
      <c r="DH26" s="57"/>
      <c r="DI26" s="57"/>
      <c r="DJ26" s="67"/>
      <c r="DK26" s="23" t="s">
        <v>849</v>
      </c>
      <c r="DL26" s="55">
        <v>0</v>
      </c>
      <c r="DM26" s="55">
        <v>0</v>
      </c>
      <c r="DN26" s="55">
        <v>1.8988342568368028</v>
      </c>
      <c r="DO26" s="59">
        <v>1.8988342568368028</v>
      </c>
      <c r="DP26" s="23" t="s">
        <v>849</v>
      </c>
      <c r="DQ26" s="57"/>
      <c r="DR26" s="57"/>
      <c r="DS26" s="57"/>
      <c r="DT26" s="23" t="s">
        <v>854</v>
      </c>
      <c r="DU26" s="57"/>
      <c r="DV26" s="23" t="s">
        <v>849</v>
      </c>
      <c r="DW26" s="23" t="s">
        <v>854</v>
      </c>
      <c r="DX26" s="57"/>
      <c r="DY26" s="23" t="s">
        <v>849</v>
      </c>
      <c r="DZ26" s="23" t="s">
        <v>854</v>
      </c>
      <c r="EA26" s="56"/>
      <c r="EB26" s="57"/>
      <c r="EC26" s="57"/>
      <c r="ED26" s="23"/>
      <c r="EE26" s="57"/>
      <c r="EF26" s="57"/>
      <c r="EG26" s="57"/>
      <c r="EH26" s="23" t="s">
        <v>2017</v>
      </c>
      <c r="EI26" s="23" t="s">
        <v>1993</v>
      </c>
      <c r="EJ26" s="23" t="s">
        <v>921</v>
      </c>
      <c r="EK26" s="23"/>
      <c r="EL26"/>
      <c r="EM26"/>
      <c r="EN26"/>
      <c r="EO26"/>
      <c r="EP26"/>
      <c r="EQ26"/>
      <c r="ER26"/>
      <c r="ES26"/>
      <c r="ET26"/>
      <c r="EU26"/>
      <c r="EV26"/>
      <c r="EW26"/>
      <c r="EX26"/>
    </row>
    <row r="27" spans="2:154" s="127" customFormat="1">
      <c r="B27" s="132" t="s">
        <v>2020</v>
      </c>
      <c r="C27" s="23" t="s">
        <v>1838</v>
      </c>
      <c r="D27" s="23" t="s">
        <v>159</v>
      </c>
      <c r="E27" s="23" t="s">
        <v>1991</v>
      </c>
      <c r="F27" s="23" t="s">
        <v>847</v>
      </c>
      <c r="G27" s="23"/>
      <c r="H27" s="23" t="s">
        <v>848</v>
      </c>
      <c r="I27" s="58">
        <v>0</v>
      </c>
      <c r="J27" s="58">
        <v>0</v>
      </c>
      <c r="K27" s="58">
        <v>1</v>
      </c>
      <c r="L27" s="58">
        <v>0</v>
      </c>
      <c r="M27" s="176"/>
      <c r="N27" s="23" t="s">
        <v>849</v>
      </c>
      <c r="O27" s="23" t="s">
        <v>850</v>
      </c>
      <c r="P27" s="23" t="s">
        <v>851</v>
      </c>
      <c r="Q27" s="56"/>
      <c r="R27" s="133" t="s">
        <v>848</v>
      </c>
      <c r="S27" s="133" t="s">
        <v>848</v>
      </c>
      <c r="T27" s="133" t="s">
        <v>848</v>
      </c>
      <c r="U27" s="133" t="s">
        <v>848</v>
      </c>
      <c r="V27" s="133" t="s">
        <v>848</v>
      </c>
      <c r="W27" s="55">
        <v>0</v>
      </c>
      <c r="X27" s="55">
        <v>0</v>
      </c>
      <c r="Y27" s="55">
        <v>0</v>
      </c>
      <c r="Z27" s="55">
        <v>0</v>
      </c>
      <c r="AA27" s="55">
        <v>0.57199999999999995</v>
      </c>
      <c r="AB27" s="55">
        <v>1.335</v>
      </c>
      <c r="AC27" s="55">
        <v>0</v>
      </c>
      <c r="AD27" s="59">
        <v>1.907</v>
      </c>
      <c r="AE27" s="55">
        <v>0</v>
      </c>
      <c r="AF27" s="55"/>
      <c r="AG27" s="55"/>
      <c r="AH27" s="55"/>
      <c r="AI27" s="59">
        <v>1.9069767441313656</v>
      </c>
      <c r="AJ27" s="55"/>
      <c r="AK27" s="55">
        <v>0</v>
      </c>
      <c r="AL27" s="55">
        <v>0</v>
      </c>
      <c r="AM27" s="55">
        <v>0</v>
      </c>
      <c r="AN27" s="55">
        <v>0</v>
      </c>
      <c r="AO27" s="55">
        <v>0.66600000000000004</v>
      </c>
      <c r="AP27" s="55">
        <v>1.5840000000000001</v>
      </c>
      <c r="AQ27" s="55">
        <v>0</v>
      </c>
      <c r="AR27" s="59">
        <v>2.25</v>
      </c>
      <c r="AS27" s="55">
        <v>0</v>
      </c>
      <c r="AT27" s="55"/>
      <c r="AU27" s="55"/>
      <c r="AV27" s="55"/>
      <c r="AW27" s="59"/>
      <c r="AX27" s="55"/>
      <c r="AY27" s="55"/>
      <c r="AZ27" s="55"/>
      <c r="BA27" s="55"/>
      <c r="BB27" s="55"/>
      <c r="BC27" s="55"/>
      <c r="BD27" s="55"/>
      <c r="BE27" s="55"/>
      <c r="BF27" s="59"/>
      <c r="BG27" s="55"/>
      <c r="BH27" s="55"/>
      <c r="BI27" s="55"/>
      <c r="BJ27" s="55"/>
      <c r="BK27" s="59"/>
      <c r="BL27" s="55"/>
      <c r="BM27" s="23" t="s">
        <v>852</v>
      </c>
      <c r="BN27" s="23" t="s">
        <v>184</v>
      </c>
      <c r="BO27" s="23" t="s">
        <v>853</v>
      </c>
      <c r="BP27" s="23" t="s">
        <v>853</v>
      </c>
      <c r="BQ27" s="23" t="s">
        <v>853</v>
      </c>
      <c r="BR27" s="23"/>
      <c r="BS27" s="57"/>
      <c r="BT27" s="135" t="s">
        <v>23</v>
      </c>
      <c r="BU27" s="58">
        <v>1</v>
      </c>
      <c r="BV27" s="57"/>
      <c r="BW27" s="57"/>
      <c r="BX27" s="57"/>
      <c r="BY27" s="57"/>
      <c r="BZ27" s="57">
        <v>1</v>
      </c>
      <c r="CA27" s="57"/>
      <c r="CB27" s="67"/>
      <c r="CC27" s="134"/>
      <c r="CD27" s="134"/>
      <c r="CE27" s="57"/>
      <c r="CF27" s="57"/>
      <c r="CG27" s="57"/>
      <c r="CH27" s="57"/>
      <c r="CI27" s="57"/>
      <c r="CJ27" s="57"/>
      <c r="CK27" s="67"/>
      <c r="CL27" s="23"/>
      <c r="CM27" s="23"/>
      <c r="CN27" s="23"/>
      <c r="CO27" s="23"/>
      <c r="CP27" s="23"/>
      <c r="CQ27" s="23"/>
      <c r="CR27" s="57"/>
      <c r="CS27" s="134"/>
      <c r="CT27" s="58"/>
      <c r="CU27" s="57"/>
      <c r="CV27" s="57"/>
      <c r="CW27" s="57"/>
      <c r="CX27" s="57"/>
      <c r="CY27" s="57"/>
      <c r="CZ27" s="57"/>
      <c r="DA27" s="67"/>
      <c r="DB27" s="23"/>
      <c r="DC27" s="23"/>
      <c r="DD27" s="57"/>
      <c r="DE27" s="57"/>
      <c r="DF27" s="57"/>
      <c r="DG27" s="57"/>
      <c r="DH27" s="57"/>
      <c r="DI27" s="57"/>
      <c r="DJ27" s="67"/>
      <c r="DK27" s="23" t="s">
        <v>849</v>
      </c>
      <c r="DL27" s="55">
        <v>0</v>
      </c>
      <c r="DM27" s="55">
        <v>0</v>
      </c>
      <c r="DN27" s="55">
        <v>1.8988342568368028</v>
      </c>
      <c r="DO27" s="59">
        <v>1.8988342568368028</v>
      </c>
      <c r="DP27" s="23" t="s">
        <v>849</v>
      </c>
      <c r="DQ27" s="57"/>
      <c r="DR27" s="57"/>
      <c r="DS27" s="57"/>
      <c r="DT27" s="23" t="s">
        <v>854</v>
      </c>
      <c r="DU27" s="57"/>
      <c r="DV27" s="23" t="s">
        <v>849</v>
      </c>
      <c r="DW27" s="23" t="s">
        <v>854</v>
      </c>
      <c r="DX27" s="57"/>
      <c r="DY27" s="23" t="s">
        <v>849</v>
      </c>
      <c r="DZ27" s="23" t="s">
        <v>854</v>
      </c>
      <c r="EA27" s="56"/>
      <c r="EB27" s="57"/>
      <c r="EC27" s="57"/>
      <c r="ED27" s="23"/>
      <c r="EE27" s="57"/>
      <c r="EF27" s="57"/>
      <c r="EG27" s="57"/>
      <c r="EH27" s="23" t="s">
        <v>2017</v>
      </c>
      <c r="EI27" s="23" t="s">
        <v>1993</v>
      </c>
      <c r="EJ27" s="23" t="s">
        <v>921</v>
      </c>
      <c r="EK27" s="23"/>
      <c r="EL27"/>
      <c r="EM27"/>
      <c r="EN27"/>
      <c r="EO27"/>
      <c r="EP27"/>
      <c r="EQ27"/>
      <c r="ER27"/>
      <c r="ES27"/>
      <c r="ET27"/>
      <c r="EU27"/>
      <c r="EV27"/>
      <c r="EW27"/>
      <c r="EX27"/>
    </row>
    <row r="28" spans="2:154" s="127" customFormat="1">
      <c r="B28" s="132" t="s">
        <v>2021</v>
      </c>
      <c r="C28" s="23" t="s">
        <v>1836</v>
      </c>
      <c r="D28" s="23" t="s">
        <v>159</v>
      </c>
      <c r="E28" s="23" t="s">
        <v>1991</v>
      </c>
      <c r="F28" s="23" t="s">
        <v>847</v>
      </c>
      <c r="G28" s="23"/>
      <c r="H28" s="23" t="s">
        <v>848</v>
      </c>
      <c r="I28" s="58">
        <v>0</v>
      </c>
      <c r="J28" s="58">
        <v>0</v>
      </c>
      <c r="K28" s="58">
        <v>1</v>
      </c>
      <c r="L28" s="58">
        <v>0</v>
      </c>
      <c r="M28" s="176"/>
      <c r="N28" s="23" t="s">
        <v>849</v>
      </c>
      <c r="O28" s="23" t="s">
        <v>850</v>
      </c>
      <c r="P28" s="23" t="s">
        <v>851</v>
      </c>
      <c r="Q28" s="56"/>
      <c r="R28" s="133" t="s">
        <v>848</v>
      </c>
      <c r="S28" s="133" t="s">
        <v>848</v>
      </c>
      <c r="T28" s="133" t="s">
        <v>848</v>
      </c>
      <c r="U28" s="133" t="s">
        <v>848</v>
      </c>
      <c r="V28" s="133" t="s">
        <v>848</v>
      </c>
      <c r="W28" s="55">
        <v>0</v>
      </c>
      <c r="X28" s="55">
        <v>0</v>
      </c>
      <c r="Y28" s="55">
        <v>0</v>
      </c>
      <c r="Z28" s="55">
        <v>0</v>
      </c>
      <c r="AA28" s="55">
        <v>0.57199999999999995</v>
      </c>
      <c r="AB28" s="55">
        <v>1.335</v>
      </c>
      <c r="AC28" s="55">
        <v>0</v>
      </c>
      <c r="AD28" s="59">
        <v>1.907</v>
      </c>
      <c r="AE28" s="55">
        <v>0</v>
      </c>
      <c r="AF28" s="55"/>
      <c r="AG28" s="55"/>
      <c r="AH28" s="55"/>
      <c r="AI28" s="59">
        <v>1.9069767441313656</v>
      </c>
      <c r="AJ28" s="55"/>
      <c r="AK28" s="55">
        <v>0</v>
      </c>
      <c r="AL28" s="55">
        <v>0</v>
      </c>
      <c r="AM28" s="55">
        <v>0</v>
      </c>
      <c r="AN28" s="55">
        <v>0</v>
      </c>
      <c r="AO28" s="55">
        <v>0.66600000000000004</v>
      </c>
      <c r="AP28" s="55">
        <v>1.5840000000000001</v>
      </c>
      <c r="AQ28" s="55">
        <v>0</v>
      </c>
      <c r="AR28" s="59">
        <v>2.25</v>
      </c>
      <c r="AS28" s="55">
        <v>0</v>
      </c>
      <c r="AT28" s="55"/>
      <c r="AU28" s="55"/>
      <c r="AV28" s="55"/>
      <c r="AW28" s="59"/>
      <c r="AX28" s="55"/>
      <c r="AY28" s="55"/>
      <c r="AZ28" s="55"/>
      <c r="BA28" s="55"/>
      <c r="BB28" s="55"/>
      <c r="BC28" s="55"/>
      <c r="BD28" s="55"/>
      <c r="BE28" s="55"/>
      <c r="BF28" s="59"/>
      <c r="BG28" s="55"/>
      <c r="BH28" s="55"/>
      <c r="BI28" s="55"/>
      <c r="BJ28" s="55"/>
      <c r="BK28" s="59"/>
      <c r="BL28" s="55"/>
      <c r="BM28" s="23" t="s">
        <v>852</v>
      </c>
      <c r="BN28" s="23" t="s">
        <v>184</v>
      </c>
      <c r="BO28" s="23" t="s">
        <v>853</v>
      </c>
      <c r="BP28" s="23" t="s">
        <v>853</v>
      </c>
      <c r="BQ28" s="23" t="s">
        <v>853</v>
      </c>
      <c r="BR28" s="23"/>
      <c r="BS28" s="57"/>
      <c r="BT28" s="135" t="s">
        <v>23</v>
      </c>
      <c r="BU28" s="58">
        <v>1</v>
      </c>
      <c r="BV28" s="57"/>
      <c r="BW28" s="57"/>
      <c r="BX28" s="57"/>
      <c r="BY28" s="57"/>
      <c r="BZ28" s="57">
        <v>1</v>
      </c>
      <c r="CA28" s="57"/>
      <c r="CB28" s="67"/>
      <c r="CC28" s="134"/>
      <c r="CD28" s="134"/>
      <c r="CE28" s="57"/>
      <c r="CF28" s="57"/>
      <c r="CG28" s="57"/>
      <c r="CH28" s="57"/>
      <c r="CI28" s="57"/>
      <c r="CJ28" s="57"/>
      <c r="CK28" s="67"/>
      <c r="CL28" s="23"/>
      <c r="CM28" s="23"/>
      <c r="CN28" s="23"/>
      <c r="CO28" s="23"/>
      <c r="CP28" s="23"/>
      <c r="CQ28" s="23"/>
      <c r="CR28" s="57"/>
      <c r="CS28" s="134"/>
      <c r="CT28" s="58"/>
      <c r="CU28" s="57"/>
      <c r="CV28" s="57"/>
      <c r="CW28" s="57"/>
      <c r="CX28" s="57"/>
      <c r="CY28" s="57"/>
      <c r="CZ28" s="57"/>
      <c r="DA28" s="67"/>
      <c r="DB28" s="23"/>
      <c r="DC28" s="23"/>
      <c r="DD28" s="57"/>
      <c r="DE28" s="57"/>
      <c r="DF28" s="57"/>
      <c r="DG28" s="57"/>
      <c r="DH28" s="57"/>
      <c r="DI28" s="57"/>
      <c r="DJ28" s="67"/>
      <c r="DK28" s="23" t="s">
        <v>849</v>
      </c>
      <c r="DL28" s="55">
        <v>0</v>
      </c>
      <c r="DM28" s="55">
        <v>0</v>
      </c>
      <c r="DN28" s="55">
        <v>1.8988342568368028</v>
      </c>
      <c r="DO28" s="59">
        <v>1.8988342568368028</v>
      </c>
      <c r="DP28" s="23" t="s">
        <v>849</v>
      </c>
      <c r="DQ28" s="57"/>
      <c r="DR28" s="57"/>
      <c r="DS28" s="57"/>
      <c r="DT28" s="23" t="s">
        <v>854</v>
      </c>
      <c r="DU28" s="57"/>
      <c r="DV28" s="23" t="s">
        <v>849</v>
      </c>
      <c r="DW28" s="23" t="s">
        <v>854</v>
      </c>
      <c r="DX28" s="57"/>
      <c r="DY28" s="23" t="s">
        <v>849</v>
      </c>
      <c r="DZ28" s="23" t="s">
        <v>854</v>
      </c>
      <c r="EA28" s="56"/>
      <c r="EB28" s="57"/>
      <c r="EC28" s="57"/>
      <c r="ED28" s="23"/>
      <c r="EE28" s="57"/>
      <c r="EF28" s="57"/>
      <c r="EG28" s="57"/>
      <c r="EH28" s="23" t="s">
        <v>2017</v>
      </c>
      <c r="EI28" s="23" t="s">
        <v>1993</v>
      </c>
      <c r="EJ28" s="23" t="s">
        <v>921</v>
      </c>
      <c r="EK28" s="23"/>
      <c r="EL28"/>
      <c r="EM28"/>
      <c r="EN28"/>
      <c r="EO28"/>
      <c r="EP28"/>
      <c r="EQ28"/>
      <c r="ER28"/>
      <c r="ES28"/>
      <c r="ET28"/>
      <c r="EU28"/>
      <c r="EV28"/>
      <c r="EW28"/>
      <c r="EX28"/>
    </row>
    <row r="29" spans="2:154" s="127" customFormat="1">
      <c r="B29" s="132" t="s">
        <v>2022</v>
      </c>
      <c r="C29" s="23" t="s">
        <v>1834</v>
      </c>
      <c r="D29" s="23" t="s">
        <v>159</v>
      </c>
      <c r="E29" s="23" t="s">
        <v>1991</v>
      </c>
      <c r="F29" s="23" t="s">
        <v>847</v>
      </c>
      <c r="G29" s="23"/>
      <c r="H29" s="23" t="s">
        <v>848</v>
      </c>
      <c r="I29" s="58">
        <v>0</v>
      </c>
      <c r="J29" s="58">
        <v>0</v>
      </c>
      <c r="K29" s="58">
        <v>1</v>
      </c>
      <c r="L29" s="58">
        <v>0</v>
      </c>
      <c r="M29" s="176"/>
      <c r="N29" s="23" t="s">
        <v>849</v>
      </c>
      <c r="O29" s="23" t="s">
        <v>850</v>
      </c>
      <c r="P29" s="23" t="s">
        <v>851</v>
      </c>
      <c r="Q29" s="56"/>
      <c r="R29" s="133" t="s">
        <v>848</v>
      </c>
      <c r="S29" s="133" t="s">
        <v>848</v>
      </c>
      <c r="T29" s="133" t="s">
        <v>848</v>
      </c>
      <c r="U29" s="133" t="s">
        <v>848</v>
      </c>
      <c r="V29" s="133" t="s">
        <v>848</v>
      </c>
      <c r="W29" s="55">
        <v>0</v>
      </c>
      <c r="X29" s="55">
        <v>0</v>
      </c>
      <c r="Y29" s="55">
        <v>0</v>
      </c>
      <c r="Z29" s="55">
        <v>0</v>
      </c>
      <c r="AA29" s="55">
        <v>0.57199999999999995</v>
      </c>
      <c r="AB29" s="55">
        <v>1.335</v>
      </c>
      <c r="AC29" s="55">
        <v>0</v>
      </c>
      <c r="AD29" s="59">
        <v>1.907</v>
      </c>
      <c r="AE29" s="55">
        <v>0</v>
      </c>
      <c r="AF29" s="55"/>
      <c r="AG29" s="55"/>
      <c r="AH29" s="55"/>
      <c r="AI29" s="59">
        <v>1.9069767441313656</v>
      </c>
      <c r="AJ29" s="55"/>
      <c r="AK29" s="55">
        <v>0</v>
      </c>
      <c r="AL29" s="55">
        <v>0</v>
      </c>
      <c r="AM29" s="55">
        <v>0</v>
      </c>
      <c r="AN29" s="55">
        <v>0</v>
      </c>
      <c r="AO29" s="55">
        <v>0.66600000000000004</v>
      </c>
      <c r="AP29" s="55">
        <v>1.5840000000000001</v>
      </c>
      <c r="AQ29" s="55">
        <v>0</v>
      </c>
      <c r="AR29" s="59">
        <v>2.25</v>
      </c>
      <c r="AS29" s="55">
        <v>0</v>
      </c>
      <c r="AT29" s="55"/>
      <c r="AU29" s="55"/>
      <c r="AV29" s="55"/>
      <c r="AW29" s="59"/>
      <c r="AX29" s="55"/>
      <c r="AY29" s="55"/>
      <c r="AZ29" s="55"/>
      <c r="BA29" s="55"/>
      <c r="BB29" s="55"/>
      <c r="BC29" s="55"/>
      <c r="BD29" s="55"/>
      <c r="BE29" s="55"/>
      <c r="BF29" s="59"/>
      <c r="BG29" s="55"/>
      <c r="BH29" s="55"/>
      <c r="BI29" s="55"/>
      <c r="BJ29" s="55"/>
      <c r="BK29" s="59"/>
      <c r="BL29" s="55"/>
      <c r="BM29" s="23" t="s">
        <v>852</v>
      </c>
      <c r="BN29" s="23" t="s">
        <v>184</v>
      </c>
      <c r="BO29" s="23" t="s">
        <v>853</v>
      </c>
      <c r="BP29" s="23" t="s">
        <v>853</v>
      </c>
      <c r="BQ29" s="23" t="s">
        <v>853</v>
      </c>
      <c r="BR29" s="23"/>
      <c r="BS29" s="57"/>
      <c r="BT29" s="135" t="s">
        <v>23</v>
      </c>
      <c r="BU29" s="58">
        <v>1</v>
      </c>
      <c r="BV29" s="57"/>
      <c r="BW29" s="57"/>
      <c r="BX29" s="57"/>
      <c r="BY29" s="57"/>
      <c r="BZ29" s="57">
        <v>1</v>
      </c>
      <c r="CA29" s="57"/>
      <c r="CB29" s="67"/>
      <c r="CC29" s="134"/>
      <c r="CD29" s="134"/>
      <c r="CE29" s="57"/>
      <c r="CF29" s="57"/>
      <c r="CG29" s="57"/>
      <c r="CH29" s="57"/>
      <c r="CI29" s="57"/>
      <c r="CJ29" s="57"/>
      <c r="CK29" s="67"/>
      <c r="CL29" s="23"/>
      <c r="CM29" s="23"/>
      <c r="CN29" s="23"/>
      <c r="CO29" s="23"/>
      <c r="CP29" s="23"/>
      <c r="CQ29" s="23"/>
      <c r="CR29" s="57"/>
      <c r="CS29" s="134"/>
      <c r="CT29" s="58"/>
      <c r="CU29" s="57"/>
      <c r="CV29" s="57"/>
      <c r="CW29" s="57"/>
      <c r="CX29" s="57"/>
      <c r="CY29" s="57"/>
      <c r="CZ29" s="57"/>
      <c r="DA29" s="67"/>
      <c r="DB29" s="23"/>
      <c r="DC29" s="23"/>
      <c r="DD29" s="57"/>
      <c r="DE29" s="57"/>
      <c r="DF29" s="57"/>
      <c r="DG29" s="57"/>
      <c r="DH29" s="57"/>
      <c r="DI29" s="57"/>
      <c r="DJ29" s="67"/>
      <c r="DK29" s="23" t="s">
        <v>849</v>
      </c>
      <c r="DL29" s="55">
        <v>0</v>
      </c>
      <c r="DM29" s="55">
        <v>0</v>
      </c>
      <c r="DN29" s="55">
        <v>1.8988342568368028</v>
      </c>
      <c r="DO29" s="59">
        <v>1.8988342568368028</v>
      </c>
      <c r="DP29" s="23" t="s">
        <v>849</v>
      </c>
      <c r="DQ29" s="57"/>
      <c r="DR29" s="57"/>
      <c r="DS29" s="57"/>
      <c r="DT29" s="23" t="s">
        <v>854</v>
      </c>
      <c r="DU29" s="57"/>
      <c r="DV29" s="23" t="s">
        <v>849</v>
      </c>
      <c r="DW29" s="23" t="s">
        <v>854</v>
      </c>
      <c r="DX29" s="57"/>
      <c r="DY29" s="23" t="s">
        <v>849</v>
      </c>
      <c r="DZ29" s="23" t="s">
        <v>854</v>
      </c>
      <c r="EA29" s="56"/>
      <c r="EB29" s="57"/>
      <c r="EC29" s="57"/>
      <c r="ED29" s="23"/>
      <c r="EE29" s="57"/>
      <c r="EF29" s="57"/>
      <c r="EG29" s="57"/>
      <c r="EH29" s="23" t="s">
        <v>2017</v>
      </c>
      <c r="EI29" s="23" t="s">
        <v>1993</v>
      </c>
      <c r="EJ29" s="23" t="s">
        <v>921</v>
      </c>
      <c r="EK29" s="23"/>
      <c r="EL29"/>
      <c r="EM29"/>
      <c r="EN29"/>
      <c r="EO29"/>
      <c r="EP29"/>
      <c r="EQ29"/>
      <c r="ER29"/>
      <c r="ES29"/>
      <c r="ET29"/>
      <c r="EU29"/>
      <c r="EV29"/>
      <c r="EW29"/>
      <c r="EX29"/>
    </row>
    <row r="30" spans="2:154" s="127" customFormat="1">
      <c r="B30" s="132" t="s">
        <v>2023</v>
      </c>
      <c r="C30" s="23" t="s">
        <v>1832</v>
      </c>
      <c r="D30" s="23" t="s">
        <v>159</v>
      </c>
      <c r="E30" s="23" t="s">
        <v>1991</v>
      </c>
      <c r="F30" s="23" t="s">
        <v>847</v>
      </c>
      <c r="G30" s="23"/>
      <c r="H30" s="23" t="s">
        <v>848</v>
      </c>
      <c r="I30" s="58">
        <v>0</v>
      </c>
      <c r="J30" s="58">
        <v>0</v>
      </c>
      <c r="K30" s="58">
        <v>1</v>
      </c>
      <c r="L30" s="58">
        <v>0</v>
      </c>
      <c r="M30" s="176"/>
      <c r="N30" s="23" t="s">
        <v>849</v>
      </c>
      <c r="O30" s="23" t="s">
        <v>850</v>
      </c>
      <c r="P30" s="23" t="s">
        <v>851</v>
      </c>
      <c r="Q30" s="56"/>
      <c r="R30" s="133" t="s">
        <v>848</v>
      </c>
      <c r="S30" s="133" t="s">
        <v>848</v>
      </c>
      <c r="T30" s="133" t="s">
        <v>848</v>
      </c>
      <c r="U30" s="133" t="s">
        <v>848</v>
      </c>
      <c r="V30" s="133" t="s">
        <v>848</v>
      </c>
      <c r="W30" s="55">
        <v>0</v>
      </c>
      <c r="X30" s="55">
        <v>0</v>
      </c>
      <c r="Y30" s="55">
        <v>0</v>
      </c>
      <c r="Z30" s="55">
        <v>0</v>
      </c>
      <c r="AA30" s="55">
        <v>0.57199999999999995</v>
      </c>
      <c r="AB30" s="55">
        <v>1.335</v>
      </c>
      <c r="AC30" s="55">
        <v>0</v>
      </c>
      <c r="AD30" s="59">
        <v>1.907</v>
      </c>
      <c r="AE30" s="55">
        <v>0</v>
      </c>
      <c r="AF30" s="55"/>
      <c r="AG30" s="55"/>
      <c r="AH30" s="55"/>
      <c r="AI30" s="59">
        <v>1.9069767441313656</v>
      </c>
      <c r="AJ30" s="55"/>
      <c r="AK30" s="55">
        <v>0</v>
      </c>
      <c r="AL30" s="55">
        <v>0</v>
      </c>
      <c r="AM30" s="55">
        <v>0</v>
      </c>
      <c r="AN30" s="55">
        <v>0</v>
      </c>
      <c r="AO30" s="55">
        <v>0.66600000000000004</v>
      </c>
      <c r="AP30" s="55">
        <v>1.5840000000000001</v>
      </c>
      <c r="AQ30" s="55">
        <v>0</v>
      </c>
      <c r="AR30" s="59">
        <v>2.25</v>
      </c>
      <c r="AS30" s="55">
        <v>0</v>
      </c>
      <c r="AT30" s="55"/>
      <c r="AU30" s="55"/>
      <c r="AV30" s="55"/>
      <c r="AW30" s="59"/>
      <c r="AX30" s="55"/>
      <c r="AY30" s="55"/>
      <c r="AZ30" s="55"/>
      <c r="BA30" s="55"/>
      <c r="BB30" s="55"/>
      <c r="BC30" s="55"/>
      <c r="BD30" s="55"/>
      <c r="BE30" s="55"/>
      <c r="BF30" s="59"/>
      <c r="BG30" s="55"/>
      <c r="BH30" s="55"/>
      <c r="BI30" s="55"/>
      <c r="BJ30" s="55"/>
      <c r="BK30" s="59"/>
      <c r="BL30" s="55"/>
      <c r="BM30" s="23" t="s">
        <v>852</v>
      </c>
      <c r="BN30" s="23" t="s">
        <v>184</v>
      </c>
      <c r="BO30" s="23" t="s">
        <v>853</v>
      </c>
      <c r="BP30" s="23" t="s">
        <v>853</v>
      </c>
      <c r="BQ30" s="23" t="s">
        <v>853</v>
      </c>
      <c r="BR30" s="23"/>
      <c r="BS30" s="57"/>
      <c r="BT30" s="135" t="s">
        <v>23</v>
      </c>
      <c r="BU30" s="58">
        <v>1</v>
      </c>
      <c r="BV30" s="57"/>
      <c r="BW30" s="57"/>
      <c r="BX30" s="57"/>
      <c r="BY30" s="57"/>
      <c r="BZ30" s="57">
        <v>1</v>
      </c>
      <c r="CA30" s="57"/>
      <c r="CB30" s="67"/>
      <c r="CC30" s="134"/>
      <c r="CD30" s="134"/>
      <c r="CE30" s="57"/>
      <c r="CF30" s="57"/>
      <c r="CG30" s="57"/>
      <c r="CH30" s="57"/>
      <c r="CI30" s="57"/>
      <c r="CJ30" s="57"/>
      <c r="CK30" s="67"/>
      <c r="CL30" s="23"/>
      <c r="CM30" s="23"/>
      <c r="CN30" s="23"/>
      <c r="CO30" s="23"/>
      <c r="CP30" s="23"/>
      <c r="CQ30" s="23"/>
      <c r="CR30" s="57"/>
      <c r="CS30" s="134"/>
      <c r="CT30" s="58"/>
      <c r="CU30" s="57"/>
      <c r="CV30" s="57"/>
      <c r="CW30" s="57"/>
      <c r="CX30" s="57"/>
      <c r="CY30" s="57"/>
      <c r="CZ30" s="57"/>
      <c r="DA30" s="67"/>
      <c r="DB30" s="23"/>
      <c r="DC30" s="23"/>
      <c r="DD30" s="57"/>
      <c r="DE30" s="57"/>
      <c r="DF30" s="57"/>
      <c r="DG30" s="57"/>
      <c r="DH30" s="57"/>
      <c r="DI30" s="57"/>
      <c r="DJ30" s="67"/>
      <c r="DK30" s="23" t="s">
        <v>849</v>
      </c>
      <c r="DL30" s="55">
        <v>0</v>
      </c>
      <c r="DM30" s="55">
        <v>0</v>
      </c>
      <c r="DN30" s="55">
        <v>1.8988342568368028</v>
      </c>
      <c r="DO30" s="59">
        <v>1.8988342568368028</v>
      </c>
      <c r="DP30" s="23" t="s">
        <v>849</v>
      </c>
      <c r="DQ30" s="57"/>
      <c r="DR30" s="57"/>
      <c r="DS30" s="57"/>
      <c r="DT30" s="23" t="s">
        <v>854</v>
      </c>
      <c r="DU30" s="57"/>
      <c r="DV30" s="23" t="s">
        <v>849</v>
      </c>
      <c r="DW30" s="23" t="s">
        <v>854</v>
      </c>
      <c r="DX30" s="57"/>
      <c r="DY30" s="23" t="s">
        <v>849</v>
      </c>
      <c r="DZ30" s="23" t="s">
        <v>854</v>
      </c>
      <c r="EA30" s="56"/>
      <c r="EB30" s="57"/>
      <c r="EC30" s="57"/>
      <c r="ED30" s="23"/>
      <c r="EE30" s="57"/>
      <c r="EF30" s="57"/>
      <c r="EG30" s="57"/>
      <c r="EH30" s="23" t="s">
        <v>2017</v>
      </c>
      <c r="EI30" s="23" t="s">
        <v>1993</v>
      </c>
      <c r="EJ30" s="23" t="s">
        <v>921</v>
      </c>
      <c r="EK30" s="23"/>
      <c r="EL30"/>
      <c r="EM30"/>
      <c r="EN30"/>
      <c r="EO30"/>
      <c r="EP30"/>
      <c r="EQ30"/>
      <c r="ER30"/>
      <c r="ES30"/>
      <c r="ET30"/>
      <c r="EU30"/>
      <c r="EV30"/>
      <c r="EW30"/>
      <c r="EX30"/>
    </row>
    <row r="31" spans="2:154" s="127" customFormat="1">
      <c r="B31" s="132" t="s">
        <v>2024</v>
      </c>
      <c r="C31" s="23" t="s">
        <v>1830</v>
      </c>
      <c r="D31" s="23" t="s">
        <v>159</v>
      </c>
      <c r="E31" s="23" t="s">
        <v>1991</v>
      </c>
      <c r="F31" s="23" t="s">
        <v>847</v>
      </c>
      <c r="G31" s="23"/>
      <c r="H31" s="23" t="s">
        <v>848</v>
      </c>
      <c r="I31" s="58">
        <v>0</v>
      </c>
      <c r="J31" s="58">
        <v>0</v>
      </c>
      <c r="K31" s="58">
        <v>1</v>
      </c>
      <c r="L31" s="58">
        <v>0</v>
      </c>
      <c r="M31" s="176"/>
      <c r="N31" s="23" t="s">
        <v>849</v>
      </c>
      <c r="O31" s="23" t="s">
        <v>850</v>
      </c>
      <c r="P31" s="23" t="s">
        <v>851</v>
      </c>
      <c r="Q31" s="56"/>
      <c r="R31" s="133" t="s">
        <v>848</v>
      </c>
      <c r="S31" s="133" t="s">
        <v>848</v>
      </c>
      <c r="T31" s="133" t="s">
        <v>848</v>
      </c>
      <c r="U31" s="133" t="s">
        <v>848</v>
      </c>
      <c r="V31" s="133" t="s">
        <v>848</v>
      </c>
      <c r="W31" s="55">
        <v>0</v>
      </c>
      <c r="X31" s="55">
        <v>0</v>
      </c>
      <c r="Y31" s="55">
        <v>0</v>
      </c>
      <c r="Z31" s="55">
        <v>0</v>
      </c>
      <c r="AA31" s="55">
        <v>0.57199999999999995</v>
      </c>
      <c r="AB31" s="55">
        <v>1.335</v>
      </c>
      <c r="AC31" s="55">
        <v>0</v>
      </c>
      <c r="AD31" s="59">
        <v>1.907</v>
      </c>
      <c r="AE31" s="55">
        <v>0</v>
      </c>
      <c r="AF31" s="55"/>
      <c r="AG31" s="55"/>
      <c r="AH31" s="55"/>
      <c r="AI31" s="59">
        <v>1.9069767441313656</v>
      </c>
      <c r="AJ31" s="55"/>
      <c r="AK31" s="55">
        <v>0</v>
      </c>
      <c r="AL31" s="55">
        <v>0</v>
      </c>
      <c r="AM31" s="55">
        <v>0</v>
      </c>
      <c r="AN31" s="55">
        <v>0</v>
      </c>
      <c r="AO31" s="55">
        <v>0.66600000000000004</v>
      </c>
      <c r="AP31" s="55">
        <v>1.5840000000000001</v>
      </c>
      <c r="AQ31" s="55">
        <v>0</v>
      </c>
      <c r="AR31" s="59">
        <v>2.25</v>
      </c>
      <c r="AS31" s="55">
        <v>0</v>
      </c>
      <c r="AT31" s="55"/>
      <c r="AU31" s="55"/>
      <c r="AV31" s="55"/>
      <c r="AW31" s="59"/>
      <c r="AX31" s="55"/>
      <c r="AY31" s="55"/>
      <c r="AZ31" s="55"/>
      <c r="BA31" s="55"/>
      <c r="BB31" s="55"/>
      <c r="BC31" s="55"/>
      <c r="BD31" s="55"/>
      <c r="BE31" s="55"/>
      <c r="BF31" s="59"/>
      <c r="BG31" s="55"/>
      <c r="BH31" s="55"/>
      <c r="BI31" s="55"/>
      <c r="BJ31" s="55"/>
      <c r="BK31" s="59"/>
      <c r="BL31" s="55"/>
      <c r="BM31" s="23" t="s">
        <v>852</v>
      </c>
      <c r="BN31" s="23" t="s">
        <v>184</v>
      </c>
      <c r="BO31" s="23" t="s">
        <v>853</v>
      </c>
      <c r="BP31" s="23" t="s">
        <v>853</v>
      </c>
      <c r="BQ31" s="23" t="s">
        <v>853</v>
      </c>
      <c r="BR31" s="23"/>
      <c r="BS31" s="57"/>
      <c r="BT31" s="135" t="s">
        <v>23</v>
      </c>
      <c r="BU31" s="58">
        <v>1</v>
      </c>
      <c r="BV31" s="57"/>
      <c r="BW31" s="57"/>
      <c r="BX31" s="57"/>
      <c r="BY31" s="57"/>
      <c r="BZ31" s="57">
        <v>1</v>
      </c>
      <c r="CA31" s="57"/>
      <c r="CB31" s="67"/>
      <c r="CC31" s="134"/>
      <c r="CD31" s="134"/>
      <c r="CE31" s="57"/>
      <c r="CF31" s="57"/>
      <c r="CG31" s="57"/>
      <c r="CH31" s="57"/>
      <c r="CI31" s="57"/>
      <c r="CJ31" s="57"/>
      <c r="CK31" s="67"/>
      <c r="CL31" s="23"/>
      <c r="CM31" s="23"/>
      <c r="CN31" s="23"/>
      <c r="CO31" s="23"/>
      <c r="CP31" s="23"/>
      <c r="CQ31" s="23"/>
      <c r="CR31" s="57"/>
      <c r="CS31" s="134"/>
      <c r="CT31" s="58"/>
      <c r="CU31" s="57"/>
      <c r="CV31" s="57"/>
      <c r="CW31" s="57"/>
      <c r="CX31" s="57"/>
      <c r="CY31" s="57"/>
      <c r="CZ31" s="57"/>
      <c r="DA31" s="67"/>
      <c r="DB31" s="23"/>
      <c r="DC31" s="23"/>
      <c r="DD31" s="57"/>
      <c r="DE31" s="57"/>
      <c r="DF31" s="57"/>
      <c r="DG31" s="57"/>
      <c r="DH31" s="57"/>
      <c r="DI31" s="57"/>
      <c r="DJ31" s="67"/>
      <c r="DK31" s="23" t="s">
        <v>849</v>
      </c>
      <c r="DL31" s="55">
        <v>0</v>
      </c>
      <c r="DM31" s="55">
        <v>0</v>
      </c>
      <c r="DN31" s="55">
        <v>1.8988342568368028</v>
      </c>
      <c r="DO31" s="59">
        <v>1.8988342568368028</v>
      </c>
      <c r="DP31" s="23" t="s">
        <v>849</v>
      </c>
      <c r="DQ31" s="57"/>
      <c r="DR31" s="57"/>
      <c r="DS31" s="57"/>
      <c r="DT31" s="23" t="s">
        <v>854</v>
      </c>
      <c r="DU31" s="57"/>
      <c r="DV31" s="23" t="s">
        <v>849</v>
      </c>
      <c r="DW31" s="23" t="s">
        <v>854</v>
      </c>
      <c r="DX31" s="57"/>
      <c r="DY31" s="23" t="s">
        <v>849</v>
      </c>
      <c r="DZ31" s="23" t="s">
        <v>854</v>
      </c>
      <c r="EA31" s="56"/>
      <c r="EB31" s="57"/>
      <c r="EC31" s="57"/>
      <c r="ED31" s="23"/>
      <c r="EE31" s="57"/>
      <c r="EF31" s="57"/>
      <c r="EG31" s="57"/>
      <c r="EH31" s="23" t="s">
        <v>2017</v>
      </c>
      <c r="EI31" s="23" t="s">
        <v>1993</v>
      </c>
      <c r="EJ31" s="23" t="s">
        <v>921</v>
      </c>
      <c r="EK31" s="23"/>
      <c r="EL31"/>
      <c r="EM31"/>
      <c r="EN31"/>
      <c r="EO31"/>
      <c r="EP31"/>
      <c r="EQ31"/>
      <c r="ER31"/>
      <c r="ES31"/>
      <c r="ET31"/>
      <c r="EU31"/>
      <c r="EV31"/>
      <c r="EW31"/>
      <c r="EX31"/>
    </row>
    <row r="32" spans="2:154" s="127" customFormat="1">
      <c r="B32" s="132" t="s">
        <v>2025</v>
      </c>
      <c r="C32" s="23" t="s">
        <v>1828</v>
      </c>
      <c r="D32" s="23" t="s">
        <v>159</v>
      </c>
      <c r="E32" s="23" t="s">
        <v>1991</v>
      </c>
      <c r="F32" s="23" t="s">
        <v>847</v>
      </c>
      <c r="G32" s="23"/>
      <c r="H32" s="23" t="s">
        <v>848</v>
      </c>
      <c r="I32" s="58">
        <v>0</v>
      </c>
      <c r="J32" s="58">
        <v>0</v>
      </c>
      <c r="K32" s="58">
        <v>1</v>
      </c>
      <c r="L32" s="58">
        <v>0</v>
      </c>
      <c r="M32" s="176"/>
      <c r="N32" s="23" t="s">
        <v>849</v>
      </c>
      <c r="O32" s="23" t="s">
        <v>850</v>
      </c>
      <c r="P32" s="23" t="s">
        <v>851</v>
      </c>
      <c r="Q32" s="56"/>
      <c r="R32" s="133" t="s">
        <v>848</v>
      </c>
      <c r="S32" s="133" t="s">
        <v>848</v>
      </c>
      <c r="T32" s="133" t="s">
        <v>848</v>
      </c>
      <c r="U32" s="133" t="s">
        <v>848</v>
      </c>
      <c r="V32" s="133" t="s">
        <v>848</v>
      </c>
      <c r="W32" s="55">
        <v>0</v>
      </c>
      <c r="X32" s="55">
        <v>0</v>
      </c>
      <c r="Y32" s="55">
        <v>0</v>
      </c>
      <c r="Z32" s="55">
        <v>0</v>
      </c>
      <c r="AA32" s="55">
        <v>0.57199999999999995</v>
      </c>
      <c r="AB32" s="55">
        <v>1.335</v>
      </c>
      <c r="AC32" s="55">
        <v>0</v>
      </c>
      <c r="AD32" s="59">
        <v>1.907</v>
      </c>
      <c r="AE32" s="55">
        <v>0</v>
      </c>
      <c r="AF32" s="55"/>
      <c r="AG32" s="55"/>
      <c r="AH32" s="55"/>
      <c r="AI32" s="59">
        <v>1.9069767441313656</v>
      </c>
      <c r="AJ32" s="55"/>
      <c r="AK32" s="55">
        <v>0</v>
      </c>
      <c r="AL32" s="55">
        <v>0</v>
      </c>
      <c r="AM32" s="55">
        <v>0</v>
      </c>
      <c r="AN32" s="55">
        <v>0</v>
      </c>
      <c r="AO32" s="55">
        <v>0.66600000000000004</v>
      </c>
      <c r="AP32" s="55">
        <v>1.5840000000000001</v>
      </c>
      <c r="AQ32" s="55">
        <v>0</v>
      </c>
      <c r="AR32" s="59">
        <v>2.25</v>
      </c>
      <c r="AS32" s="55">
        <v>0</v>
      </c>
      <c r="AT32" s="55"/>
      <c r="AU32" s="55"/>
      <c r="AV32" s="55"/>
      <c r="AW32" s="59"/>
      <c r="AX32" s="55"/>
      <c r="AY32" s="55"/>
      <c r="AZ32" s="55"/>
      <c r="BA32" s="55"/>
      <c r="BB32" s="55"/>
      <c r="BC32" s="55"/>
      <c r="BD32" s="55"/>
      <c r="BE32" s="55"/>
      <c r="BF32" s="59"/>
      <c r="BG32" s="55"/>
      <c r="BH32" s="55"/>
      <c r="BI32" s="55"/>
      <c r="BJ32" s="55"/>
      <c r="BK32" s="59"/>
      <c r="BL32" s="55"/>
      <c r="BM32" s="23" t="s">
        <v>852</v>
      </c>
      <c r="BN32" s="23" t="s">
        <v>184</v>
      </c>
      <c r="BO32" s="23" t="s">
        <v>853</v>
      </c>
      <c r="BP32" s="23" t="s">
        <v>853</v>
      </c>
      <c r="BQ32" s="23" t="s">
        <v>853</v>
      </c>
      <c r="BR32" s="23"/>
      <c r="BS32" s="57"/>
      <c r="BT32" s="135" t="s">
        <v>23</v>
      </c>
      <c r="BU32" s="58">
        <v>1</v>
      </c>
      <c r="BV32" s="57"/>
      <c r="BW32" s="57"/>
      <c r="BX32" s="57"/>
      <c r="BY32" s="57"/>
      <c r="BZ32" s="57">
        <v>1</v>
      </c>
      <c r="CA32" s="57"/>
      <c r="CB32" s="67"/>
      <c r="CC32" s="134"/>
      <c r="CD32" s="134"/>
      <c r="CE32" s="57"/>
      <c r="CF32" s="57"/>
      <c r="CG32" s="57"/>
      <c r="CH32" s="57"/>
      <c r="CI32" s="57"/>
      <c r="CJ32" s="57"/>
      <c r="CK32" s="67"/>
      <c r="CL32" s="23"/>
      <c r="CM32" s="23"/>
      <c r="CN32" s="23"/>
      <c r="CO32" s="23"/>
      <c r="CP32" s="23"/>
      <c r="CQ32" s="23"/>
      <c r="CR32" s="57"/>
      <c r="CS32" s="134"/>
      <c r="CT32" s="58"/>
      <c r="CU32" s="57"/>
      <c r="CV32" s="57"/>
      <c r="CW32" s="57"/>
      <c r="CX32" s="57"/>
      <c r="CY32" s="57"/>
      <c r="CZ32" s="57"/>
      <c r="DA32" s="67"/>
      <c r="DB32" s="23"/>
      <c r="DC32" s="23"/>
      <c r="DD32" s="57"/>
      <c r="DE32" s="57"/>
      <c r="DF32" s="57"/>
      <c r="DG32" s="57"/>
      <c r="DH32" s="57"/>
      <c r="DI32" s="57"/>
      <c r="DJ32" s="67"/>
      <c r="DK32" s="23" t="s">
        <v>849</v>
      </c>
      <c r="DL32" s="55">
        <v>0</v>
      </c>
      <c r="DM32" s="55">
        <v>0</v>
      </c>
      <c r="DN32" s="55">
        <v>1.8988342568368028</v>
      </c>
      <c r="DO32" s="59">
        <v>1.8988342568368028</v>
      </c>
      <c r="DP32" s="23" t="s">
        <v>849</v>
      </c>
      <c r="DQ32" s="57"/>
      <c r="DR32" s="57"/>
      <c r="DS32" s="57"/>
      <c r="DT32" s="23" t="s">
        <v>854</v>
      </c>
      <c r="DU32" s="57"/>
      <c r="DV32" s="23" t="s">
        <v>849</v>
      </c>
      <c r="DW32" s="23" t="s">
        <v>854</v>
      </c>
      <c r="DX32" s="57"/>
      <c r="DY32" s="23" t="s">
        <v>849</v>
      </c>
      <c r="DZ32" s="23" t="s">
        <v>854</v>
      </c>
      <c r="EA32" s="56"/>
      <c r="EB32" s="57"/>
      <c r="EC32" s="57"/>
      <c r="ED32" s="23"/>
      <c r="EE32" s="57"/>
      <c r="EF32" s="57"/>
      <c r="EG32" s="57"/>
      <c r="EH32" s="23" t="s">
        <v>2017</v>
      </c>
      <c r="EI32" s="23" t="s">
        <v>1993</v>
      </c>
      <c r="EJ32" s="23" t="s">
        <v>921</v>
      </c>
      <c r="EK32" s="23"/>
      <c r="EL32"/>
      <c r="EM32"/>
      <c r="EN32"/>
      <c r="EO32"/>
      <c r="EP32"/>
      <c r="EQ32"/>
      <c r="ER32"/>
      <c r="ES32"/>
      <c r="ET32"/>
      <c r="EU32"/>
      <c r="EV32"/>
      <c r="EW32"/>
      <c r="EX32"/>
    </row>
    <row r="33" spans="2:154" s="127" customFormat="1">
      <c r="B33" s="132" t="s">
        <v>2026</v>
      </c>
      <c r="C33" s="23" t="s">
        <v>1232</v>
      </c>
      <c r="D33" s="23" t="s">
        <v>159</v>
      </c>
      <c r="E33" s="23" t="s">
        <v>1991</v>
      </c>
      <c r="F33" s="23" t="s">
        <v>847</v>
      </c>
      <c r="G33" s="23"/>
      <c r="H33" s="23" t="s">
        <v>848</v>
      </c>
      <c r="I33" s="58">
        <v>0</v>
      </c>
      <c r="J33" s="58">
        <v>0</v>
      </c>
      <c r="K33" s="58">
        <v>1</v>
      </c>
      <c r="L33" s="58">
        <v>0</v>
      </c>
      <c r="M33" s="176"/>
      <c r="N33" s="23" t="s">
        <v>849</v>
      </c>
      <c r="O33" s="23" t="s">
        <v>850</v>
      </c>
      <c r="P33" s="23" t="s">
        <v>851</v>
      </c>
      <c r="Q33" s="56"/>
      <c r="R33" s="133" t="s">
        <v>848</v>
      </c>
      <c r="S33" s="133" t="s">
        <v>848</v>
      </c>
      <c r="T33" s="133" t="s">
        <v>848</v>
      </c>
      <c r="U33" s="133" t="s">
        <v>848</v>
      </c>
      <c r="V33" s="133" t="s">
        <v>848</v>
      </c>
      <c r="W33" s="55">
        <v>0</v>
      </c>
      <c r="X33" s="55">
        <v>0</v>
      </c>
      <c r="Y33" s="55">
        <v>0</v>
      </c>
      <c r="Z33" s="55">
        <v>0</v>
      </c>
      <c r="AA33" s="55">
        <v>0.57199999999999995</v>
      </c>
      <c r="AB33" s="55">
        <v>1.335</v>
      </c>
      <c r="AC33" s="55">
        <v>0</v>
      </c>
      <c r="AD33" s="59">
        <v>1.907</v>
      </c>
      <c r="AE33" s="55">
        <v>0</v>
      </c>
      <c r="AF33" s="55"/>
      <c r="AG33" s="55"/>
      <c r="AH33" s="55"/>
      <c r="AI33" s="59">
        <v>1.9069767441313656</v>
      </c>
      <c r="AJ33" s="55"/>
      <c r="AK33" s="55">
        <v>0</v>
      </c>
      <c r="AL33" s="55">
        <v>0</v>
      </c>
      <c r="AM33" s="55">
        <v>0</v>
      </c>
      <c r="AN33" s="55">
        <v>0</v>
      </c>
      <c r="AO33" s="55">
        <v>0.66600000000000004</v>
      </c>
      <c r="AP33" s="55">
        <v>1.5840000000000001</v>
      </c>
      <c r="AQ33" s="55">
        <v>0</v>
      </c>
      <c r="AR33" s="59">
        <v>2.25</v>
      </c>
      <c r="AS33" s="55">
        <v>0</v>
      </c>
      <c r="AT33" s="55"/>
      <c r="AU33" s="55"/>
      <c r="AV33" s="55"/>
      <c r="AW33" s="59"/>
      <c r="AX33" s="55"/>
      <c r="AY33" s="55"/>
      <c r="AZ33" s="55"/>
      <c r="BA33" s="55"/>
      <c r="BB33" s="55"/>
      <c r="BC33" s="55"/>
      <c r="BD33" s="55"/>
      <c r="BE33" s="55"/>
      <c r="BF33" s="59"/>
      <c r="BG33" s="55"/>
      <c r="BH33" s="55"/>
      <c r="BI33" s="55"/>
      <c r="BJ33" s="55"/>
      <c r="BK33" s="59"/>
      <c r="BL33" s="55"/>
      <c r="BM33" s="23" t="s">
        <v>852</v>
      </c>
      <c r="BN33" s="23" t="s">
        <v>184</v>
      </c>
      <c r="BO33" s="23" t="s">
        <v>853</v>
      </c>
      <c r="BP33" s="23" t="s">
        <v>853</v>
      </c>
      <c r="BQ33" s="23" t="s">
        <v>853</v>
      </c>
      <c r="BR33" s="23"/>
      <c r="BS33" s="57"/>
      <c r="BT33" s="135" t="s">
        <v>23</v>
      </c>
      <c r="BU33" s="58">
        <v>1</v>
      </c>
      <c r="BV33" s="57"/>
      <c r="BW33" s="57"/>
      <c r="BX33" s="57"/>
      <c r="BY33" s="57"/>
      <c r="BZ33" s="57">
        <v>1</v>
      </c>
      <c r="CA33" s="57"/>
      <c r="CB33" s="67"/>
      <c r="CC33" s="134"/>
      <c r="CD33" s="134"/>
      <c r="CE33" s="57"/>
      <c r="CF33" s="57"/>
      <c r="CG33" s="57"/>
      <c r="CH33" s="57"/>
      <c r="CI33" s="57"/>
      <c r="CJ33" s="57"/>
      <c r="CK33" s="67"/>
      <c r="CL33" s="23"/>
      <c r="CM33" s="23"/>
      <c r="CN33" s="23"/>
      <c r="CO33" s="23"/>
      <c r="CP33" s="23"/>
      <c r="CQ33" s="23"/>
      <c r="CR33" s="57"/>
      <c r="CS33" s="134"/>
      <c r="CT33" s="58"/>
      <c r="CU33" s="57"/>
      <c r="CV33" s="57"/>
      <c r="CW33" s="57"/>
      <c r="CX33" s="57"/>
      <c r="CY33" s="57"/>
      <c r="CZ33" s="57"/>
      <c r="DA33" s="67"/>
      <c r="DB33" s="23"/>
      <c r="DC33" s="23"/>
      <c r="DD33" s="57"/>
      <c r="DE33" s="57"/>
      <c r="DF33" s="57"/>
      <c r="DG33" s="57"/>
      <c r="DH33" s="57"/>
      <c r="DI33" s="57"/>
      <c r="DJ33" s="67"/>
      <c r="DK33" s="23" t="s">
        <v>849</v>
      </c>
      <c r="DL33" s="55">
        <v>0</v>
      </c>
      <c r="DM33" s="55">
        <v>0</v>
      </c>
      <c r="DN33" s="55">
        <v>1.8988342568368028</v>
      </c>
      <c r="DO33" s="59">
        <v>1.8988342568368028</v>
      </c>
      <c r="DP33" s="23" t="s">
        <v>849</v>
      </c>
      <c r="DQ33" s="57"/>
      <c r="DR33" s="57"/>
      <c r="DS33" s="57"/>
      <c r="DT33" s="23" t="s">
        <v>854</v>
      </c>
      <c r="DU33" s="57"/>
      <c r="DV33" s="23" t="s">
        <v>849</v>
      </c>
      <c r="DW33" s="23" t="s">
        <v>854</v>
      </c>
      <c r="DX33" s="57"/>
      <c r="DY33" s="23" t="s">
        <v>849</v>
      </c>
      <c r="DZ33" s="23" t="s">
        <v>854</v>
      </c>
      <c r="EA33" s="56"/>
      <c r="EB33" s="57"/>
      <c r="EC33" s="57"/>
      <c r="ED33" s="23"/>
      <c r="EE33" s="57"/>
      <c r="EF33" s="57"/>
      <c r="EG33" s="57"/>
      <c r="EH33" s="23" t="s">
        <v>2017</v>
      </c>
      <c r="EI33" s="23" t="s">
        <v>1993</v>
      </c>
      <c r="EJ33" s="23" t="s">
        <v>921</v>
      </c>
      <c r="EK33" s="23"/>
      <c r="EL33"/>
      <c r="EM33"/>
      <c r="EN33"/>
      <c r="EO33"/>
      <c r="EP33"/>
      <c r="EQ33"/>
      <c r="ER33"/>
      <c r="ES33"/>
      <c r="ET33"/>
      <c r="EU33"/>
      <c r="EV33"/>
      <c r="EW33"/>
      <c r="EX33"/>
    </row>
    <row r="34" spans="2:154" s="127" customFormat="1">
      <c r="B34" s="132" t="s">
        <v>2027</v>
      </c>
      <c r="C34" s="23" t="s">
        <v>1230</v>
      </c>
      <c r="D34" s="23" t="s">
        <v>159</v>
      </c>
      <c r="E34" s="23" t="s">
        <v>1991</v>
      </c>
      <c r="F34" s="23" t="s">
        <v>847</v>
      </c>
      <c r="G34" s="23"/>
      <c r="H34" s="23" t="s">
        <v>848</v>
      </c>
      <c r="I34" s="58">
        <v>0</v>
      </c>
      <c r="J34" s="58">
        <v>0</v>
      </c>
      <c r="K34" s="58">
        <v>1</v>
      </c>
      <c r="L34" s="58">
        <v>0</v>
      </c>
      <c r="M34" s="176"/>
      <c r="N34" s="23" t="s">
        <v>849</v>
      </c>
      <c r="O34" s="23" t="s">
        <v>850</v>
      </c>
      <c r="P34" s="23" t="s">
        <v>851</v>
      </c>
      <c r="Q34" s="56"/>
      <c r="R34" s="133" t="s">
        <v>848</v>
      </c>
      <c r="S34" s="133" t="s">
        <v>848</v>
      </c>
      <c r="T34" s="133" t="s">
        <v>848</v>
      </c>
      <c r="U34" s="133" t="s">
        <v>848</v>
      </c>
      <c r="V34" s="133" t="s">
        <v>848</v>
      </c>
      <c r="W34" s="55">
        <v>0</v>
      </c>
      <c r="X34" s="55">
        <v>0</v>
      </c>
      <c r="Y34" s="55">
        <v>0</v>
      </c>
      <c r="Z34" s="55">
        <v>0</v>
      </c>
      <c r="AA34" s="55">
        <v>0.57199999999999995</v>
      </c>
      <c r="AB34" s="55">
        <v>1.335</v>
      </c>
      <c r="AC34" s="55">
        <v>0</v>
      </c>
      <c r="AD34" s="59">
        <v>1.907</v>
      </c>
      <c r="AE34" s="55">
        <v>0</v>
      </c>
      <c r="AF34" s="55"/>
      <c r="AG34" s="55"/>
      <c r="AH34" s="55"/>
      <c r="AI34" s="59">
        <v>1.9069767441313656</v>
      </c>
      <c r="AJ34" s="55"/>
      <c r="AK34" s="55">
        <v>0</v>
      </c>
      <c r="AL34" s="55">
        <v>0</v>
      </c>
      <c r="AM34" s="55">
        <v>0</v>
      </c>
      <c r="AN34" s="55">
        <v>0</v>
      </c>
      <c r="AO34" s="55">
        <v>0.66600000000000004</v>
      </c>
      <c r="AP34" s="55">
        <v>1.5840000000000001</v>
      </c>
      <c r="AQ34" s="55">
        <v>0</v>
      </c>
      <c r="AR34" s="59">
        <v>2.25</v>
      </c>
      <c r="AS34" s="55">
        <v>0</v>
      </c>
      <c r="AT34" s="55"/>
      <c r="AU34" s="55"/>
      <c r="AV34" s="55"/>
      <c r="AW34" s="59"/>
      <c r="AX34" s="55"/>
      <c r="AY34" s="55"/>
      <c r="AZ34" s="55"/>
      <c r="BA34" s="55"/>
      <c r="BB34" s="55"/>
      <c r="BC34" s="55"/>
      <c r="BD34" s="55"/>
      <c r="BE34" s="55"/>
      <c r="BF34" s="59"/>
      <c r="BG34" s="55"/>
      <c r="BH34" s="55"/>
      <c r="BI34" s="55"/>
      <c r="BJ34" s="55"/>
      <c r="BK34" s="59"/>
      <c r="BL34" s="55"/>
      <c r="BM34" s="23" t="s">
        <v>852</v>
      </c>
      <c r="BN34" s="23" t="s">
        <v>184</v>
      </c>
      <c r="BO34" s="23" t="s">
        <v>853</v>
      </c>
      <c r="BP34" s="23" t="s">
        <v>853</v>
      </c>
      <c r="BQ34" s="23" t="s">
        <v>853</v>
      </c>
      <c r="BR34" s="23"/>
      <c r="BS34" s="57"/>
      <c r="BT34" s="135" t="s">
        <v>23</v>
      </c>
      <c r="BU34" s="58">
        <v>1</v>
      </c>
      <c r="BV34" s="57"/>
      <c r="BW34" s="57"/>
      <c r="BX34" s="57"/>
      <c r="BY34" s="57"/>
      <c r="BZ34" s="57">
        <v>1</v>
      </c>
      <c r="CA34" s="57"/>
      <c r="CB34" s="67"/>
      <c r="CC34" s="134"/>
      <c r="CD34" s="134"/>
      <c r="CE34" s="57"/>
      <c r="CF34" s="57"/>
      <c r="CG34" s="57"/>
      <c r="CH34" s="57"/>
      <c r="CI34" s="57"/>
      <c r="CJ34" s="57"/>
      <c r="CK34" s="67"/>
      <c r="CL34" s="23"/>
      <c r="CM34" s="23"/>
      <c r="CN34" s="23"/>
      <c r="CO34" s="23"/>
      <c r="CP34" s="23"/>
      <c r="CQ34" s="23"/>
      <c r="CR34" s="57"/>
      <c r="CS34" s="134"/>
      <c r="CT34" s="58"/>
      <c r="CU34" s="57"/>
      <c r="CV34" s="57"/>
      <c r="CW34" s="57"/>
      <c r="CX34" s="57"/>
      <c r="CY34" s="57"/>
      <c r="CZ34" s="57"/>
      <c r="DA34" s="67"/>
      <c r="DB34" s="23"/>
      <c r="DC34" s="23"/>
      <c r="DD34" s="57"/>
      <c r="DE34" s="57"/>
      <c r="DF34" s="57"/>
      <c r="DG34" s="57"/>
      <c r="DH34" s="57"/>
      <c r="DI34" s="57"/>
      <c r="DJ34" s="67"/>
      <c r="DK34" s="23" t="s">
        <v>849</v>
      </c>
      <c r="DL34" s="55">
        <v>0</v>
      </c>
      <c r="DM34" s="55">
        <v>0</v>
      </c>
      <c r="DN34" s="55">
        <v>1.8988342568368028</v>
      </c>
      <c r="DO34" s="59">
        <v>1.8988342568368028</v>
      </c>
      <c r="DP34" s="23" t="s">
        <v>849</v>
      </c>
      <c r="DQ34" s="57"/>
      <c r="DR34" s="57"/>
      <c r="DS34" s="57"/>
      <c r="DT34" s="23" t="s">
        <v>854</v>
      </c>
      <c r="DU34" s="57"/>
      <c r="DV34" s="23" t="s">
        <v>849</v>
      </c>
      <c r="DW34" s="23" t="s">
        <v>854</v>
      </c>
      <c r="DX34" s="57"/>
      <c r="DY34" s="23" t="s">
        <v>849</v>
      </c>
      <c r="DZ34" s="23" t="s">
        <v>854</v>
      </c>
      <c r="EA34" s="56"/>
      <c r="EB34" s="57"/>
      <c r="EC34" s="57"/>
      <c r="ED34" s="23"/>
      <c r="EE34" s="57"/>
      <c r="EF34" s="57"/>
      <c r="EG34" s="57"/>
      <c r="EH34" s="23" t="s">
        <v>2017</v>
      </c>
      <c r="EI34" s="23" t="s">
        <v>1993</v>
      </c>
      <c r="EJ34" s="23" t="s">
        <v>921</v>
      </c>
      <c r="EK34" s="23"/>
      <c r="EL34"/>
      <c r="EM34"/>
      <c r="EN34"/>
      <c r="EO34"/>
      <c r="EP34"/>
      <c r="EQ34"/>
      <c r="ER34"/>
      <c r="ES34"/>
      <c r="ET34"/>
      <c r="EU34"/>
      <c r="EV34"/>
      <c r="EW34"/>
      <c r="EX34"/>
    </row>
    <row r="35" spans="2:154" s="127" customFormat="1">
      <c r="B35" s="132" t="s">
        <v>2028</v>
      </c>
      <c r="C35" s="23" t="s">
        <v>1228</v>
      </c>
      <c r="D35" s="23" t="s">
        <v>159</v>
      </c>
      <c r="E35" s="23" t="s">
        <v>1991</v>
      </c>
      <c r="F35" s="23" t="s">
        <v>847</v>
      </c>
      <c r="G35" s="23"/>
      <c r="H35" s="23" t="s">
        <v>848</v>
      </c>
      <c r="I35" s="58">
        <v>0</v>
      </c>
      <c r="J35" s="58">
        <v>0</v>
      </c>
      <c r="K35" s="58">
        <v>1</v>
      </c>
      <c r="L35" s="58">
        <v>0</v>
      </c>
      <c r="M35" s="176"/>
      <c r="N35" s="23" t="s">
        <v>849</v>
      </c>
      <c r="O35" s="23" t="s">
        <v>850</v>
      </c>
      <c r="P35" s="23" t="s">
        <v>851</v>
      </c>
      <c r="Q35" s="56"/>
      <c r="R35" s="133" t="s">
        <v>848</v>
      </c>
      <c r="S35" s="133" t="s">
        <v>848</v>
      </c>
      <c r="T35" s="133" t="s">
        <v>848</v>
      </c>
      <c r="U35" s="133" t="s">
        <v>848</v>
      </c>
      <c r="V35" s="133" t="s">
        <v>848</v>
      </c>
      <c r="W35" s="55">
        <v>0</v>
      </c>
      <c r="X35" s="55">
        <v>0</v>
      </c>
      <c r="Y35" s="55">
        <v>0</v>
      </c>
      <c r="Z35" s="55">
        <v>0</v>
      </c>
      <c r="AA35" s="55">
        <v>0.57199999999999995</v>
      </c>
      <c r="AB35" s="55">
        <v>1.335</v>
      </c>
      <c r="AC35" s="55">
        <v>0</v>
      </c>
      <c r="AD35" s="59">
        <v>1.907</v>
      </c>
      <c r="AE35" s="55">
        <v>0</v>
      </c>
      <c r="AF35" s="55"/>
      <c r="AG35" s="55"/>
      <c r="AH35" s="55"/>
      <c r="AI35" s="59">
        <v>1.9069767441313656</v>
      </c>
      <c r="AJ35" s="55"/>
      <c r="AK35" s="55">
        <v>0</v>
      </c>
      <c r="AL35" s="55">
        <v>0</v>
      </c>
      <c r="AM35" s="55">
        <v>0</v>
      </c>
      <c r="AN35" s="55">
        <v>0</v>
      </c>
      <c r="AO35" s="55">
        <v>0.66600000000000004</v>
      </c>
      <c r="AP35" s="55">
        <v>1.5840000000000001</v>
      </c>
      <c r="AQ35" s="55">
        <v>0</v>
      </c>
      <c r="AR35" s="59">
        <v>2.25</v>
      </c>
      <c r="AS35" s="55">
        <v>0</v>
      </c>
      <c r="AT35" s="55"/>
      <c r="AU35" s="55"/>
      <c r="AV35" s="55"/>
      <c r="AW35" s="59"/>
      <c r="AX35" s="55"/>
      <c r="AY35" s="55"/>
      <c r="AZ35" s="55"/>
      <c r="BA35" s="55"/>
      <c r="BB35" s="55"/>
      <c r="BC35" s="55"/>
      <c r="BD35" s="55"/>
      <c r="BE35" s="55"/>
      <c r="BF35" s="59"/>
      <c r="BG35" s="55"/>
      <c r="BH35" s="55"/>
      <c r="BI35" s="55"/>
      <c r="BJ35" s="55"/>
      <c r="BK35" s="59"/>
      <c r="BL35" s="55"/>
      <c r="BM35" s="23" t="s">
        <v>852</v>
      </c>
      <c r="BN35" s="23" t="s">
        <v>184</v>
      </c>
      <c r="BO35" s="23" t="s">
        <v>853</v>
      </c>
      <c r="BP35" s="23" t="s">
        <v>853</v>
      </c>
      <c r="BQ35" s="23" t="s">
        <v>853</v>
      </c>
      <c r="BR35" s="23"/>
      <c r="BS35" s="57"/>
      <c r="BT35" s="135" t="s">
        <v>23</v>
      </c>
      <c r="BU35" s="58">
        <v>1</v>
      </c>
      <c r="BV35" s="57"/>
      <c r="BW35" s="57"/>
      <c r="BX35" s="57"/>
      <c r="BY35" s="57"/>
      <c r="BZ35" s="57">
        <v>1</v>
      </c>
      <c r="CA35" s="57"/>
      <c r="CB35" s="67"/>
      <c r="CC35" s="134"/>
      <c r="CD35" s="134"/>
      <c r="CE35" s="57"/>
      <c r="CF35" s="57"/>
      <c r="CG35" s="57"/>
      <c r="CH35" s="57"/>
      <c r="CI35" s="57"/>
      <c r="CJ35" s="57"/>
      <c r="CK35" s="67"/>
      <c r="CL35" s="23"/>
      <c r="CM35" s="23"/>
      <c r="CN35" s="23"/>
      <c r="CO35" s="23"/>
      <c r="CP35" s="23"/>
      <c r="CQ35" s="23"/>
      <c r="CR35" s="57"/>
      <c r="CS35" s="134"/>
      <c r="CT35" s="58"/>
      <c r="CU35" s="57"/>
      <c r="CV35" s="57"/>
      <c r="CW35" s="57"/>
      <c r="CX35" s="57"/>
      <c r="CY35" s="57"/>
      <c r="CZ35" s="57"/>
      <c r="DA35" s="67"/>
      <c r="DB35" s="23"/>
      <c r="DC35" s="23"/>
      <c r="DD35" s="57"/>
      <c r="DE35" s="57"/>
      <c r="DF35" s="57"/>
      <c r="DG35" s="57"/>
      <c r="DH35" s="57"/>
      <c r="DI35" s="57"/>
      <c r="DJ35" s="67"/>
      <c r="DK35" s="23" t="s">
        <v>849</v>
      </c>
      <c r="DL35" s="55">
        <v>0</v>
      </c>
      <c r="DM35" s="55">
        <v>0</v>
      </c>
      <c r="DN35" s="55">
        <v>1.8988342568368028</v>
      </c>
      <c r="DO35" s="59">
        <v>1.8988342568368028</v>
      </c>
      <c r="DP35" s="23" t="s">
        <v>849</v>
      </c>
      <c r="DQ35" s="57"/>
      <c r="DR35" s="57"/>
      <c r="DS35" s="57"/>
      <c r="DT35" s="23" t="s">
        <v>854</v>
      </c>
      <c r="DU35" s="57"/>
      <c r="DV35" s="23" t="s">
        <v>849</v>
      </c>
      <c r="DW35" s="23" t="s">
        <v>854</v>
      </c>
      <c r="DX35" s="57"/>
      <c r="DY35" s="23" t="s">
        <v>849</v>
      </c>
      <c r="DZ35" s="23" t="s">
        <v>854</v>
      </c>
      <c r="EA35" s="56"/>
      <c r="EB35" s="57"/>
      <c r="EC35" s="57"/>
      <c r="ED35" s="23"/>
      <c r="EE35" s="57"/>
      <c r="EF35" s="57"/>
      <c r="EG35" s="57"/>
      <c r="EH35" s="23" t="s">
        <v>2017</v>
      </c>
      <c r="EI35" s="23" t="s">
        <v>1993</v>
      </c>
      <c r="EJ35" s="23" t="s">
        <v>921</v>
      </c>
      <c r="EK35" s="23"/>
      <c r="EL35"/>
      <c r="EM35"/>
      <c r="EN35"/>
      <c r="EO35"/>
      <c r="EP35"/>
      <c r="EQ35"/>
      <c r="ER35"/>
      <c r="ES35"/>
      <c r="ET35"/>
      <c r="EU35"/>
      <c r="EV35"/>
      <c r="EW35"/>
      <c r="EX35"/>
    </row>
    <row r="36" spans="2:154" s="127" customFormat="1">
      <c r="B36" s="132" t="s">
        <v>2029</v>
      </c>
      <c r="C36" s="23" t="s">
        <v>1226</v>
      </c>
      <c r="D36" s="23" t="s">
        <v>159</v>
      </c>
      <c r="E36" s="23" t="s">
        <v>1991</v>
      </c>
      <c r="F36" s="23" t="s">
        <v>847</v>
      </c>
      <c r="G36" s="23"/>
      <c r="H36" s="23" t="s">
        <v>848</v>
      </c>
      <c r="I36" s="58">
        <v>0</v>
      </c>
      <c r="J36" s="58">
        <v>0</v>
      </c>
      <c r="K36" s="58">
        <v>1</v>
      </c>
      <c r="L36" s="58">
        <v>0</v>
      </c>
      <c r="M36" s="176"/>
      <c r="N36" s="23" t="s">
        <v>849</v>
      </c>
      <c r="O36" s="23" t="s">
        <v>850</v>
      </c>
      <c r="P36" s="23" t="s">
        <v>851</v>
      </c>
      <c r="Q36" s="56"/>
      <c r="R36" s="133" t="s">
        <v>848</v>
      </c>
      <c r="S36" s="133" t="s">
        <v>848</v>
      </c>
      <c r="T36" s="133" t="s">
        <v>848</v>
      </c>
      <c r="U36" s="133" t="s">
        <v>848</v>
      </c>
      <c r="V36" s="133" t="s">
        <v>848</v>
      </c>
      <c r="W36" s="55">
        <v>0</v>
      </c>
      <c r="X36" s="55">
        <v>0</v>
      </c>
      <c r="Y36" s="55">
        <v>0</v>
      </c>
      <c r="Z36" s="55">
        <v>0</v>
      </c>
      <c r="AA36" s="55">
        <v>0.57199999999999995</v>
      </c>
      <c r="AB36" s="55">
        <v>1.335</v>
      </c>
      <c r="AC36" s="55">
        <v>0</v>
      </c>
      <c r="AD36" s="59">
        <v>1.907</v>
      </c>
      <c r="AE36" s="55">
        <v>0</v>
      </c>
      <c r="AF36" s="55"/>
      <c r="AG36" s="55"/>
      <c r="AH36" s="55"/>
      <c r="AI36" s="59">
        <v>1.9069767441313656</v>
      </c>
      <c r="AJ36" s="55"/>
      <c r="AK36" s="55">
        <v>0</v>
      </c>
      <c r="AL36" s="55">
        <v>0</v>
      </c>
      <c r="AM36" s="55">
        <v>0</v>
      </c>
      <c r="AN36" s="55">
        <v>0</v>
      </c>
      <c r="AO36" s="55">
        <v>0.66600000000000004</v>
      </c>
      <c r="AP36" s="55">
        <v>1.5840000000000001</v>
      </c>
      <c r="AQ36" s="55">
        <v>0</v>
      </c>
      <c r="AR36" s="59">
        <v>2.25</v>
      </c>
      <c r="AS36" s="55">
        <v>0</v>
      </c>
      <c r="AT36" s="55"/>
      <c r="AU36" s="55"/>
      <c r="AV36" s="55"/>
      <c r="AW36" s="59"/>
      <c r="AX36" s="55"/>
      <c r="AY36" s="55"/>
      <c r="AZ36" s="55"/>
      <c r="BA36" s="55"/>
      <c r="BB36" s="55"/>
      <c r="BC36" s="55"/>
      <c r="BD36" s="55"/>
      <c r="BE36" s="55"/>
      <c r="BF36" s="59"/>
      <c r="BG36" s="55"/>
      <c r="BH36" s="55"/>
      <c r="BI36" s="55"/>
      <c r="BJ36" s="55"/>
      <c r="BK36" s="59"/>
      <c r="BL36" s="55"/>
      <c r="BM36" s="23" t="s">
        <v>852</v>
      </c>
      <c r="BN36" s="23" t="s">
        <v>184</v>
      </c>
      <c r="BO36" s="23" t="s">
        <v>853</v>
      </c>
      <c r="BP36" s="23" t="s">
        <v>853</v>
      </c>
      <c r="BQ36" s="23" t="s">
        <v>853</v>
      </c>
      <c r="BR36" s="23"/>
      <c r="BS36" s="57"/>
      <c r="BT36" s="135" t="s">
        <v>23</v>
      </c>
      <c r="BU36" s="58">
        <v>1</v>
      </c>
      <c r="BV36" s="57"/>
      <c r="BW36" s="57"/>
      <c r="BX36" s="57"/>
      <c r="BY36" s="57"/>
      <c r="BZ36" s="57">
        <v>1</v>
      </c>
      <c r="CA36" s="57"/>
      <c r="CB36" s="67"/>
      <c r="CC36" s="134"/>
      <c r="CD36" s="134"/>
      <c r="CE36" s="57"/>
      <c r="CF36" s="57"/>
      <c r="CG36" s="57"/>
      <c r="CH36" s="57"/>
      <c r="CI36" s="57"/>
      <c r="CJ36" s="57"/>
      <c r="CK36" s="67"/>
      <c r="CL36" s="23"/>
      <c r="CM36" s="23"/>
      <c r="CN36" s="23"/>
      <c r="CO36" s="23"/>
      <c r="CP36" s="23"/>
      <c r="CQ36" s="23"/>
      <c r="CR36" s="57"/>
      <c r="CS36" s="134"/>
      <c r="CT36" s="58"/>
      <c r="CU36" s="57"/>
      <c r="CV36" s="57"/>
      <c r="CW36" s="57"/>
      <c r="CX36" s="57"/>
      <c r="CY36" s="57"/>
      <c r="CZ36" s="57"/>
      <c r="DA36" s="67"/>
      <c r="DB36" s="23"/>
      <c r="DC36" s="23"/>
      <c r="DD36" s="57"/>
      <c r="DE36" s="57"/>
      <c r="DF36" s="57"/>
      <c r="DG36" s="57"/>
      <c r="DH36" s="57"/>
      <c r="DI36" s="57"/>
      <c r="DJ36" s="67"/>
      <c r="DK36" s="23" t="s">
        <v>849</v>
      </c>
      <c r="DL36" s="55">
        <v>0</v>
      </c>
      <c r="DM36" s="55">
        <v>0</v>
      </c>
      <c r="DN36" s="55">
        <v>1.8988342568368028</v>
      </c>
      <c r="DO36" s="59">
        <v>1.8988342568368028</v>
      </c>
      <c r="DP36" s="23" t="s">
        <v>849</v>
      </c>
      <c r="DQ36" s="57"/>
      <c r="DR36" s="57"/>
      <c r="DS36" s="57"/>
      <c r="DT36" s="23" t="s">
        <v>854</v>
      </c>
      <c r="DU36" s="57"/>
      <c r="DV36" s="23" t="s">
        <v>849</v>
      </c>
      <c r="DW36" s="23" t="s">
        <v>854</v>
      </c>
      <c r="DX36" s="57"/>
      <c r="DY36" s="23" t="s">
        <v>849</v>
      </c>
      <c r="DZ36" s="23" t="s">
        <v>854</v>
      </c>
      <c r="EA36" s="56"/>
      <c r="EB36" s="57"/>
      <c r="EC36" s="57"/>
      <c r="ED36" s="23"/>
      <c r="EE36" s="57"/>
      <c r="EF36" s="57"/>
      <c r="EG36" s="57"/>
      <c r="EH36" s="23" t="s">
        <v>2017</v>
      </c>
      <c r="EI36" s="23" t="s">
        <v>1993</v>
      </c>
      <c r="EJ36" s="23" t="s">
        <v>921</v>
      </c>
      <c r="EK36" s="23"/>
      <c r="EL36"/>
      <c r="EM36"/>
      <c r="EN36"/>
      <c r="EO36"/>
      <c r="EP36"/>
      <c r="EQ36"/>
      <c r="ER36"/>
      <c r="ES36"/>
      <c r="ET36"/>
      <c r="EU36"/>
      <c r="EV36"/>
      <c r="EW36"/>
      <c r="EX36"/>
    </row>
    <row r="37" spans="2:154" s="127" customFormat="1">
      <c r="B37" s="132" t="s">
        <v>2030</v>
      </c>
      <c r="C37" s="23" t="s">
        <v>1224</v>
      </c>
      <c r="D37" s="23" t="s">
        <v>159</v>
      </c>
      <c r="E37" s="23" t="s">
        <v>1991</v>
      </c>
      <c r="F37" s="23" t="s">
        <v>847</v>
      </c>
      <c r="G37" s="23"/>
      <c r="H37" s="23" t="s">
        <v>848</v>
      </c>
      <c r="I37" s="58">
        <v>0</v>
      </c>
      <c r="J37" s="58">
        <v>0</v>
      </c>
      <c r="K37" s="58">
        <v>1</v>
      </c>
      <c r="L37" s="58">
        <v>0</v>
      </c>
      <c r="M37" s="176"/>
      <c r="N37" s="23" t="s">
        <v>849</v>
      </c>
      <c r="O37" s="23" t="s">
        <v>850</v>
      </c>
      <c r="P37" s="23" t="s">
        <v>851</v>
      </c>
      <c r="Q37" s="56"/>
      <c r="R37" s="133" t="s">
        <v>848</v>
      </c>
      <c r="S37" s="133" t="s">
        <v>848</v>
      </c>
      <c r="T37" s="133" t="s">
        <v>848</v>
      </c>
      <c r="U37" s="133" t="s">
        <v>848</v>
      </c>
      <c r="V37" s="133" t="s">
        <v>848</v>
      </c>
      <c r="W37" s="55">
        <v>0</v>
      </c>
      <c r="X37" s="55">
        <v>0</v>
      </c>
      <c r="Y37" s="55">
        <v>0</v>
      </c>
      <c r="Z37" s="55">
        <v>0</v>
      </c>
      <c r="AA37" s="55">
        <v>0.57199999999999995</v>
      </c>
      <c r="AB37" s="55">
        <v>1.335</v>
      </c>
      <c r="AC37" s="55">
        <v>0</v>
      </c>
      <c r="AD37" s="59">
        <v>1.907</v>
      </c>
      <c r="AE37" s="55">
        <v>0</v>
      </c>
      <c r="AF37" s="55"/>
      <c r="AG37" s="55"/>
      <c r="AH37" s="55"/>
      <c r="AI37" s="59">
        <v>1.9069767441313656</v>
      </c>
      <c r="AJ37" s="55"/>
      <c r="AK37" s="55">
        <v>0</v>
      </c>
      <c r="AL37" s="55">
        <v>0</v>
      </c>
      <c r="AM37" s="55">
        <v>0</v>
      </c>
      <c r="AN37" s="55">
        <v>0</v>
      </c>
      <c r="AO37" s="55">
        <v>0.66600000000000004</v>
      </c>
      <c r="AP37" s="55">
        <v>1.5840000000000001</v>
      </c>
      <c r="AQ37" s="55">
        <v>0</v>
      </c>
      <c r="AR37" s="59">
        <v>2.25</v>
      </c>
      <c r="AS37" s="55">
        <v>0</v>
      </c>
      <c r="AT37" s="55"/>
      <c r="AU37" s="55"/>
      <c r="AV37" s="55"/>
      <c r="AW37" s="59"/>
      <c r="AX37" s="55"/>
      <c r="AY37" s="55"/>
      <c r="AZ37" s="55"/>
      <c r="BA37" s="55"/>
      <c r="BB37" s="55"/>
      <c r="BC37" s="55"/>
      <c r="BD37" s="55"/>
      <c r="BE37" s="55"/>
      <c r="BF37" s="59"/>
      <c r="BG37" s="55"/>
      <c r="BH37" s="55"/>
      <c r="BI37" s="55"/>
      <c r="BJ37" s="55"/>
      <c r="BK37" s="59"/>
      <c r="BL37" s="55"/>
      <c r="BM37" s="23" t="s">
        <v>852</v>
      </c>
      <c r="BN37" s="23" t="s">
        <v>184</v>
      </c>
      <c r="BO37" s="23" t="s">
        <v>853</v>
      </c>
      <c r="BP37" s="23" t="s">
        <v>853</v>
      </c>
      <c r="BQ37" s="23" t="s">
        <v>853</v>
      </c>
      <c r="BR37" s="23"/>
      <c r="BS37" s="57"/>
      <c r="BT37" s="135" t="s">
        <v>23</v>
      </c>
      <c r="BU37" s="58">
        <v>1</v>
      </c>
      <c r="BV37" s="57"/>
      <c r="BW37" s="57"/>
      <c r="BX37" s="57"/>
      <c r="BY37" s="57"/>
      <c r="BZ37" s="57">
        <v>1</v>
      </c>
      <c r="CA37" s="57"/>
      <c r="CB37" s="67"/>
      <c r="CC37" s="134"/>
      <c r="CD37" s="134"/>
      <c r="CE37" s="57"/>
      <c r="CF37" s="57"/>
      <c r="CG37" s="57"/>
      <c r="CH37" s="57"/>
      <c r="CI37" s="57"/>
      <c r="CJ37" s="57"/>
      <c r="CK37" s="67"/>
      <c r="CL37" s="23"/>
      <c r="CM37" s="23"/>
      <c r="CN37" s="23"/>
      <c r="CO37" s="23"/>
      <c r="CP37" s="23"/>
      <c r="CQ37" s="23"/>
      <c r="CR37" s="57"/>
      <c r="CS37" s="134"/>
      <c r="CT37" s="58"/>
      <c r="CU37" s="57"/>
      <c r="CV37" s="57"/>
      <c r="CW37" s="57"/>
      <c r="CX37" s="57"/>
      <c r="CY37" s="57"/>
      <c r="CZ37" s="57"/>
      <c r="DA37" s="67"/>
      <c r="DB37" s="23"/>
      <c r="DC37" s="23"/>
      <c r="DD37" s="57"/>
      <c r="DE37" s="57"/>
      <c r="DF37" s="57"/>
      <c r="DG37" s="57"/>
      <c r="DH37" s="57"/>
      <c r="DI37" s="57"/>
      <c r="DJ37" s="67"/>
      <c r="DK37" s="23" t="s">
        <v>849</v>
      </c>
      <c r="DL37" s="55">
        <v>0</v>
      </c>
      <c r="DM37" s="55">
        <v>0</v>
      </c>
      <c r="DN37" s="55">
        <v>1.8988342568368028</v>
      </c>
      <c r="DO37" s="59">
        <v>1.8988342568368028</v>
      </c>
      <c r="DP37" s="23" t="s">
        <v>849</v>
      </c>
      <c r="DQ37" s="57"/>
      <c r="DR37" s="57"/>
      <c r="DS37" s="57"/>
      <c r="DT37" s="23" t="s">
        <v>854</v>
      </c>
      <c r="DU37" s="57"/>
      <c r="DV37" s="23" t="s">
        <v>849</v>
      </c>
      <c r="DW37" s="23" t="s">
        <v>854</v>
      </c>
      <c r="DX37" s="57"/>
      <c r="DY37" s="23" t="s">
        <v>849</v>
      </c>
      <c r="DZ37" s="23" t="s">
        <v>854</v>
      </c>
      <c r="EA37" s="56"/>
      <c r="EB37" s="57"/>
      <c r="EC37" s="57"/>
      <c r="ED37" s="23"/>
      <c r="EE37" s="57"/>
      <c r="EF37" s="57"/>
      <c r="EG37" s="57"/>
      <c r="EH37" s="23" t="s">
        <v>2017</v>
      </c>
      <c r="EI37" s="23" t="s">
        <v>1993</v>
      </c>
      <c r="EJ37" s="23" t="s">
        <v>921</v>
      </c>
      <c r="EK37" s="23"/>
      <c r="EL37"/>
      <c r="EM37"/>
      <c r="EN37"/>
      <c r="EO37"/>
      <c r="EP37"/>
      <c r="EQ37"/>
      <c r="ER37"/>
      <c r="ES37"/>
      <c r="ET37"/>
      <c r="EU37"/>
      <c r="EV37"/>
      <c r="EW37"/>
      <c r="EX37"/>
    </row>
    <row r="38" spans="2:154" s="127" customFormat="1">
      <c r="B38" s="132" t="s">
        <v>2031</v>
      </c>
      <c r="C38" s="23" t="s">
        <v>1222</v>
      </c>
      <c r="D38" s="23" t="s">
        <v>159</v>
      </c>
      <c r="E38" s="23" t="s">
        <v>1991</v>
      </c>
      <c r="F38" s="23" t="s">
        <v>847</v>
      </c>
      <c r="G38" s="23"/>
      <c r="H38" s="23" t="s">
        <v>848</v>
      </c>
      <c r="I38" s="58">
        <v>0</v>
      </c>
      <c r="J38" s="58">
        <v>0</v>
      </c>
      <c r="K38" s="58">
        <v>1</v>
      </c>
      <c r="L38" s="58">
        <v>0</v>
      </c>
      <c r="M38" s="176"/>
      <c r="N38" s="23" t="s">
        <v>849</v>
      </c>
      <c r="O38" s="23" t="s">
        <v>850</v>
      </c>
      <c r="P38" s="23" t="s">
        <v>851</v>
      </c>
      <c r="Q38" s="56"/>
      <c r="R38" s="133" t="s">
        <v>848</v>
      </c>
      <c r="S38" s="133" t="s">
        <v>848</v>
      </c>
      <c r="T38" s="133" t="s">
        <v>848</v>
      </c>
      <c r="U38" s="133" t="s">
        <v>848</v>
      </c>
      <c r="V38" s="133" t="s">
        <v>848</v>
      </c>
      <c r="W38" s="55">
        <v>0</v>
      </c>
      <c r="X38" s="55">
        <v>0</v>
      </c>
      <c r="Y38" s="55">
        <v>0</v>
      </c>
      <c r="Z38" s="55">
        <v>0</v>
      </c>
      <c r="AA38" s="55">
        <v>0.57199999999999995</v>
      </c>
      <c r="AB38" s="55">
        <v>1.335</v>
      </c>
      <c r="AC38" s="55">
        <v>0</v>
      </c>
      <c r="AD38" s="59">
        <v>1.907</v>
      </c>
      <c r="AE38" s="55">
        <v>0</v>
      </c>
      <c r="AF38" s="55"/>
      <c r="AG38" s="55"/>
      <c r="AH38" s="55"/>
      <c r="AI38" s="59">
        <v>1.9069767441313656</v>
      </c>
      <c r="AJ38" s="55"/>
      <c r="AK38" s="55">
        <v>0</v>
      </c>
      <c r="AL38" s="55">
        <v>0</v>
      </c>
      <c r="AM38" s="55">
        <v>0</v>
      </c>
      <c r="AN38" s="55">
        <v>0</v>
      </c>
      <c r="AO38" s="55">
        <v>0.66600000000000004</v>
      </c>
      <c r="AP38" s="55">
        <v>1.5840000000000001</v>
      </c>
      <c r="AQ38" s="55">
        <v>0</v>
      </c>
      <c r="AR38" s="59">
        <v>2.25</v>
      </c>
      <c r="AS38" s="55">
        <v>0</v>
      </c>
      <c r="AT38" s="55"/>
      <c r="AU38" s="55"/>
      <c r="AV38" s="55"/>
      <c r="AW38" s="59"/>
      <c r="AX38" s="55"/>
      <c r="AY38" s="55"/>
      <c r="AZ38" s="55"/>
      <c r="BA38" s="55"/>
      <c r="BB38" s="55"/>
      <c r="BC38" s="55"/>
      <c r="BD38" s="55"/>
      <c r="BE38" s="55"/>
      <c r="BF38" s="59"/>
      <c r="BG38" s="55"/>
      <c r="BH38" s="55"/>
      <c r="BI38" s="55"/>
      <c r="BJ38" s="55"/>
      <c r="BK38" s="59"/>
      <c r="BL38" s="55"/>
      <c r="BM38" s="23" t="s">
        <v>852</v>
      </c>
      <c r="BN38" s="23" t="s">
        <v>184</v>
      </c>
      <c r="BO38" s="23" t="s">
        <v>853</v>
      </c>
      <c r="BP38" s="23" t="s">
        <v>853</v>
      </c>
      <c r="BQ38" s="23" t="s">
        <v>853</v>
      </c>
      <c r="BR38" s="23"/>
      <c r="BS38" s="57"/>
      <c r="BT38" s="135" t="s">
        <v>23</v>
      </c>
      <c r="BU38" s="58">
        <v>1</v>
      </c>
      <c r="BV38" s="57"/>
      <c r="BW38" s="57"/>
      <c r="BX38" s="57"/>
      <c r="BY38" s="57"/>
      <c r="BZ38" s="57">
        <v>1</v>
      </c>
      <c r="CA38" s="57"/>
      <c r="CB38" s="67"/>
      <c r="CC38" s="134"/>
      <c r="CD38" s="134"/>
      <c r="CE38" s="57"/>
      <c r="CF38" s="57"/>
      <c r="CG38" s="57"/>
      <c r="CH38" s="57"/>
      <c r="CI38" s="57"/>
      <c r="CJ38" s="57"/>
      <c r="CK38" s="67"/>
      <c r="CL38" s="23"/>
      <c r="CM38" s="23"/>
      <c r="CN38" s="23"/>
      <c r="CO38" s="23"/>
      <c r="CP38" s="23"/>
      <c r="CQ38" s="23"/>
      <c r="CR38" s="57"/>
      <c r="CS38" s="134"/>
      <c r="CT38" s="58"/>
      <c r="CU38" s="57"/>
      <c r="CV38" s="57"/>
      <c r="CW38" s="57"/>
      <c r="CX38" s="57"/>
      <c r="CY38" s="57"/>
      <c r="CZ38" s="57"/>
      <c r="DA38" s="67"/>
      <c r="DB38" s="23"/>
      <c r="DC38" s="23"/>
      <c r="DD38" s="57"/>
      <c r="DE38" s="57"/>
      <c r="DF38" s="57"/>
      <c r="DG38" s="57"/>
      <c r="DH38" s="57"/>
      <c r="DI38" s="57"/>
      <c r="DJ38" s="67"/>
      <c r="DK38" s="23" t="s">
        <v>849</v>
      </c>
      <c r="DL38" s="55">
        <v>0</v>
      </c>
      <c r="DM38" s="55">
        <v>0</v>
      </c>
      <c r="DN38" s="55">
        <v>1.8988342568368028</v>
      </c>
      <c r="DO38" s="59">
        <v>1.8988342568368028</v>
      </c>
      <c r="DP38" s="23" t="s">
        <v>849</v>
      </c>
      <c r="DQ38" s="57"/>
      <c r="DR38" s="57"/>
      <c r="DS38" s="57"/>
      <c r="DT38" s="23" t="s">
        <v>854</v>
      </c>
      <c r="DU38" s="57"/>
      <c r="DV38" s="23" t="s">
        <v>849</v>
      </c>
      <c r="DW38" s="23" t="s">
        <v>854</v>
      </c>
      <c r="DX38" s="57"/>
      <c r="DY38" s="23" t="s">
        <v>849</v>
      </c>
      <c r="DZ38" s="23" t="s">
        <v>854</v>
      </c>
      <c r="EA38" s="56"/>
      <c r="EB38" s="57"/>
      <c r="EC38" s="57"/>
      <c r="ED38" s="23"/>
      <c r="EE38" s="57"/>
      <c r="EF38" s="57"/>
      <c r="EG38" s="57"/>
      <c r="EH38" s="23" t="s">
        <v>2017</v>
      </c>
      <c r="EI38" s="23" t="s">
        <v>1993</v>
      </c>
      <c r="EJ38" s="23" t="s">
        <v>921</v>
      </c>
      <c r="EK38" s="23"/>
      <c r="EL38"/>
      <c r="EM38"/>
      <c r="EN38"/>
      <c r="EO38"/>
      <c r="EP38"/>
      <c r="EQ38"/>
      <c r="ER38"/>
      <c r="ES38"/>
      <c r="ET38"/>
      <c r="EU38"/>
      <c r="EV38"/>
      <c r="EW38"/>
      <c r="EX38"/>
    </row>
    <row r="39" spans="2:154" s="127" customFormat="1">
      <c r="B39" s="132" t="s">
        <v>2032</v>
      </c>
      <c r="C39" s="23" t="s">
        <v>1220</v>
      </c>
      <c r="D39" s="23" t="s">
        <v>159</v>
      </c>
      <c r="E39" s="23" t="s">
        <v>1991</v>
      </c>
      <c r="F39" s="23" t="s">
        <v>847</v>
      </c>
      <c r="G39" s="23"/>
      <c r="H39" s="23" t="s">
        <v>848</v>
      </c>
      <c r="I39" s="58">
        <v>0</v>
      </c>
      <c r="J39" s="58">
        <v>0</v>
      </c>
      <c r="K39" s="58">
        <v>1</v>
      </c>
      <c r="L39" s="58">
        <v>0</v>
      </c>
      <c r="M39" s="176"/>
      <c r="N39" s="23" t="s">
        <v>849</v>
      </c>
      <c r="O39" s="23" t="s">
        <v>850</v>
      </c>
      <c r="P39" s="23" t="s">
        <v>851</v>
      </c>
      <c r="Q39" s="56"/>
      <c r="R39" s="133" t="s">
        <v>848</v>
      </c>
      <c r="S39" s="133" t="s">
        <v>848</v>
      </c>
      <c r="T39" s="133" t="s">
        <v>848</v>
      </c>
      <c r="U39" s="133" t="s">
        <v>848</v>
      </c>
      <c r="V39" s="133" t="s">
        <v>848</v>
      </c>
      <c r="W39" s="55">
        <v>0</v>
      </c>
      <c r="X39" s="55">
        <v>0</v>
      </c>
      <c r="Y39" s="55">
        <v>0</v>
      </c>
      <c r="Z39" s="55">
        <v>0</v>
      </c>
      <c r="AA39" s="55">
        <v>0.57199999999999995</v>
      </c>
      <c r="AB39" s="55">
        <v>1.335</v>
      </c>
      <c r="AC39" s="55">
        <v>0</v>
      </c>
      <c r="AD39" s="59">
        <v>1.907</v>
      </c>
      <c r="AE39" s="55">
        <v>0</v>
      </c>
      <c r="AF39" s="55"/>
      <c r="AG39" s="55"/>
      <c r="AH39" s="55"/>
      <c r="AI39" s="59">
        <v>1.9069767441313656</v>
      </c>
      <c r="AJ39" s="55"/>
      <c r="AK39" s="55">
        <v>0</v>
      </c>
      <c r="AL39" s="55">
        <v>0</v>
      </c>
      <c r="AM39" s="55">
        <v>0</v>
      </c>
      <c r="AN39" s="55">
        <v>0</v>
      </c>
      <c r="AO39" s="55">
        <v>0.66600000000000004</v>
      </c>
      <c r="AP39" s="55">
        <v>1.5840000000000001</v>
      </c>
      <c r="AQ39" s="55">
        <v>0</v>
      </c>
      <c r="AR39" s="59">
        <v>2.25</v>
      </c>
      <c r="AS39" s="55">
        <v>0</v>
      </c>
      <c r="AT39" s="55"/>
      <c r="AU39" s="55"/>
      <c r="AV39" s="55"/>
      <c r="AW39" s="59"/>
      <c r="AX39" s="55"/>
      <c r="AY39" s="55"/>
      <c r="AZ39" s="55"/>
      <c r="BA39" s="55"/>
      <c r="BB39" s="55"/>
      <c r="BC39" s="55"/>
      <c r="BD39" s="55"/>
      <c r="BE39" s="55"/>
      <c r="BF39" s="59"/>
      <c r="BG39" s="55"/>
      <c r="BH39" s="55"/>
      <c r="BI39" s="55"/>
      <c r="BJ39" s="55"/>
      <c r="BK39" s="59"/>
      <c r="BL39" s="55"/>
      <c r="BM39" s="23" t="s">
        <v>852</v>
      </c>
      <c r="BN39" s="23" t="s">
        <v>184</v>
      </c>
      <c r="BO39" s="23" t="s">
        <v>853</v>
      </c>
      <c r="BP39" s="23" t="s">
        <v>853</v>
      </c>
      <c r="BQ39" s="23" t="s">
        <v>853</v>
      </c>
      <c r="BR39" s="23"/>
      <c r="BS39" s="57"/>
      <c r="BT39" s="135" t="s">
        <v>23</v>
      </c>
      <c r="BU39" s="58">
        <v>1</v>
      </c>
      <c r="BV39" s="57"/>
      <c r="BW39" s="57"/>
      <c r="BX39" s="57"/>
      <c r="BY39" s="57"/>
      <c r="BZ39" s="57">
        <v>1</v>
      </c>
      <c r="CA39" s="57"/>
      <c r="CB39" s="67"/>
      <c r="CC39" s="134"/>
      <c r="CD39" s="134"/>
      <c r="CE39" s="57"/>
      <c r="CF39" s="57"/>
      <c r="CG39" s="57"/>
      <c r="CH39" s="57"/>
      <c r="CI39" s="57"/>
      <c r="CJ39" s="57"/>
      <c r="CK39" s="67"/>
      <c r="CL39" s="23"/>
      <c r="CM39" s="23"/>
      <c r="CN39" s="23"/>
      <c r="CO39" s="23"/>
      <c r="CP39" s="23"/>
      <c r="CQ39" s="23"/>
      <c r="CR39" s="57"/>
      <c r="CS39" s="134"/>
      <c r="CT39" s="58"/>
      <c r="CU39" s="57"/>
      <c r="CV39" s="57"/>
      <c r="CW39" s="57"/>
      <c r="CX39" s="57"/>
      <c r="CY39" s="57"/>
      <c r="CZ39" s="57"/>
      <c r="DA39" s="67"/>
      <c r="DB39" s="23"/>
      <c r="DC39" s="23"/>
      <c r="DD39" s="57"/>
      <c r="DE39" s="57"/>
      <c r="DF39" s="57"/>
      <c r="DG39" s="57"/>
      <c r="DH39" s="57"/>
      <c r="DI39" s="57"/>
      <c r="DJ39" s="67"/>
      <c r="DK39" s="23" t="s">
        <v>849</v>
      </c>
      <c r="DL39" s="55">
        <v>0</v>
      </c>
      <c r="DM39" s="55">
        <v>0</v>
      </c>
      <c r="DN39" s="55">
        <v>1.8988342568368028</v>
      </c>
      <c r="DO39" s="59">
        <v>1.8988342568368028</v>
      </c>
      <c r="DP39" s="23" t="s">
        <v>849</v>
      </c>
      <c r="DQ39" s="57"/>
      <c r="DR39" s="57"/>
      <c r="DS39" s="57"/>
      <c r="DT39" s="23" t="s">
        <v>854</v>
      </c>
      <c r="DU39" s="57"/>
      <c r="DV39" s="23" t="s">
        <v>849</v>
      </c>
      <c r="DW39" s="23" t="s">
        <v>854</v>
      </c>
      <c r="DX39" s="57"/>
      <c r="DY39" s="23" t="s">
        <v>849</v>
      </c>
      <c r="DZ39" s="23" t="s">
        <v>854</v>
      </c>
      <c r="EA39" s="56"/>
      <c r="EB39" s="57"/>
      <c r="EC39" s="57"/>
      <c r="ED39" s="23"/>
      <c r="EE39" s="57"/>
      <c r="EF39" s="57"/>
      <c r="EG39" s="57"/>
      <c r="EH39" s="23" t="s">
        <v>2017</v>
      </c>
      <c r="EI39" s="23" t="s">
        <v>1993</v>
      </c>
      <c r="EJ39" s="23" t="s">
        <v>921</v>
      </c>
      <c r="EK39" s="23"/>
      <c r="EL39"/>
      <c r="EM39"/>
      <c r="EN39"/>
      <c r="EO39"/>
      <c r="EP39"/>
      <c r="EQ39"/>
      <c r="ER39"/>
      <c r="ES39"/>
      <c r="ET39"/>
      <c r="EU39"/>
      <c r="EV39"/>
      <c r="EW39"/>
      <c r="EX39"/>
    </row>
    <row r="40" spans="2:154" s="127" customFormat="1">
      <c r="B40" s="132" t="s">
        <v>2033</v>
      </c>
      <c r="C40" s="23" t="s">
        <v>1102</v>
      </c>
      <c r="D40" s="23" t="s">
        <v>159</v>
      </c>
      <c r="E40" s="23" t="s">
        <v>1991</v>
      </c>
      <c r="F40" s="23" t="s">
        <v>847</v>
      </c>
      <c r="G40" s="23"/>
      <c r="H40" s="23" t="s">
        <v>848</v>
      </c>
      <c r="I40" s="58">
        <v>0</v>
      </c>
      <c r="J40" s="58">
        <v>0</v>
      </c>
      <c r="K40" s="58">
        <v>1</v>
      </c>
      <c r="L40" s="58">
        <v>0</v>
      </c>
      <c r="M40" s="176"/>
      <c r="N40" s="23" t="s">
        <v>849</v>
      </c>
      <c r="O40" s="23" t="s">
        <v>850</v>
      </c>
      <c r="P40" s="23" t="s">
        <v>851</v>
      </c>
      <c r="Q40" s="56"/>
      <c r="R40" s="133" t="s">
        <v>848</v>
      </c>
      <c r="S40" s="133" t="s">
        <v>848</v>
      </c>
      <c r="T40" s="133" t="s">
        <v>848</v>
      </c>
      <c r="U40" s="133" t="s">
        <v>848</v>
      </c>
      <c r="V40" s="133" t="s">
        <v>848</v>
      </c>
      <c r="W40" s="55">
        <v>0</v>
      </c>
      <c r="X40" s="55">
        <v>0.51</v>
      </c>
      <c r="Y40" s="55">
        <v>1.1910000000000001</v>
      </c>
      <c r="Z40" s="55">
        <v>0</v>
      </c>
      <c r="AA40" s="55">
        <v>0</v>
      </c>
      <c r="AB40" s="55">
        <v>0</v>
      </c>
      <c r="AC40" s="55">
        <v>0</v>
      </c>
      <c r="AD40" s="59">
        <v>1.7010000000000001</v>
      </c>
      <c r="AE40" s="55">
        <v>0</v>
      </c>
      <c r="AF40" s="55"/>
      <c r="AG40" s="55"/>
      <c r="AH40" s="55"/>
      <c r="AI40" s="59">
        <v>1.7011041685661157</v>
      </c>
      <c r="AJ40" s="55"/>
      <c r="AK40" s="55">
        <v>0</v>
      </c>
      <c r="AL40" s="55">
        <v>0.55900000000000005</v>
      </c>
      <c r="AM40" s="55">
        <v>1.3320000000000001</v>
      </c>
      <c r="AN40" s="55">
        <v>0</v>
      </c>
      <c r="AO40" s="55">
        <v>0</v>
      </c>
      <c r="AP40" s="55">
        <v>0</v>
      </c>
      <c r="AQ40" s="55">
        <v>0</v>
      </c>
      <c r="AR40" s="59">
        <v>1.891</v>
      </c>
      <c r="AS40" s="55">
        <v>0</v>
      </c>
      <c r="AT40" s="55"/>
      <c r="AU40" s="55"/>
      <c r="AV40" s="55"/>
      <c r="AW40" s="59"/>
      <c r="AX40" s="55"/>
      <c r="AY40" s="55"/>
      <c r="AZ40" s="55"/>
      <c r="BA40" s="55"/>
      <c r="BB40" s="55"/>
      <c r="BC40" s="55"/>
      <c r="BD40" s="55"/>
      <c r="BE40" s="55"/>
      <c r="BF40" s="59"/>
      <c r="BG40" s="55"/>
      <c r="BH40" s="55"/>
      <c r="BI40" s="55"/>
      <c r="BJ40" s="55"/>
      <c r="BK40" s="59"/>
      <c r="BL40" s="55"/>
      <c r="BM40" s="23" t="s">
        <v>852</v>
      </c>
      <c r="BN40" s="23" t="s">
        <v>184</v>
      </c>
      <c r="BO40" s="23" t="s">
        <v>853</v>
      </c>
      <c r="BP40" s="23" t="s">
        <v>853</v>
      </c>
      <c r="BQ40" s="23" t="s">
        <v>853</v>
      </c>
      <c r="BR40" s="23"/>
      <c r="BS40" s="57"/>
      <c r="BT40" s="135" t="s">
        <v>23</v>
      </c>
      <c r="BU40" s="58">
        <v>1</v>
      </c>
      <c r="BV40" s="57"/>
      <c r="BW40" s="57">
        <v>1</v>
      </c>
      <c r="BX40" s="57"/>
      <c r="BY40" s="57"/>
      <c r="BZ40" s="57"/>
      <c r="CA40" s="57"/>
      <c r="CB40" s="67"/>
      <c r="CC40" s="134"/>
      <c r="CD40" s="134"/>
      <c r="CE40" s="57"/>
      <c r="CF40" s="57"/>
      <c r="CG40" s="57"/>
      <c r="CH40" s="57"/>
      <c r="CI40" s="57"/>
      <c r="CJ40" s="57"/>
      <c r="CK40" s="67"/>
      <c r="CL40" s="23"/>
      <c r="CM40" s="23"/>
      <c r="CN40" s="23"/>
      <c r="CO40" s="23"/>
      <c r="CP40" s="23"/>
      <c r="CQ40" s="23"/>
      <c r="CR40" s="57"/>
      <c r="CS40" s="134"/>
      <c r="CT40" s="58"/>
      <c r="CU40" s="57"/>
      <c r="CV40" s="57"/>
      <c r="CW40" s="57"/>
      <c r="CX40" s="57"/>
      <c r="CY40" s="57"/>
      <c r="CZ40" s="57"/>
      <c r="DA40" s="67"/>
      <c r="DB40" s="23"/>
      <c r="DC40" s="23"/>
      <c r="DD40" s="57"/>
      <c r="DE40" s="57"/>
      <c r="DF40" s="57"/>
      <c r="DG40" s="57"/>
      <c r="DH40" s="57"/>
      <c r="DI40" s="57"/>
      <c r="DJ40" s="67"/>
      <c r="DK40" s="23" t="s">
        <v>849</v>
      </c>
      <c r="DL40" s="55">
        <v>0</v>
      </c>
      <c r="DM40" s="55">
        <v>0</v>
      </c>
      <c r="DN40" s="55">
        <v>1.693840724414579</v>
      </c>
      <c r="DO40" s="59">
        <v>1.693840724414579</v>
      </c>
      <c r="DP40" s="23" t="s">
        <v>849</v>
      </c>
      <c r="DQ40" s="57"/>
      <c r="DR40" s="57"/>
      <c r="DS40" s="57"/>
      <c r="DT40" s="23" t="s">
        <v>854</v>
      </c>
      <c r="DU40" s="57"/>
      <c r="DV40" s="23" t="s">
        <v>849</v>
      </c>
      <c r="DW40" s="23" t="s">
        <v>854</v>
      </c>
      <c r="DX40" s="57"/>
      <c r="DY40" s="23" t="s">
        <v>849</v>
      </c>
      <c r="DZ40" s="23" t="s">
        <v>854</v>
      </c>
      <c r="EA40" s="56"/>
      <c r="EB40" s="57"/>
      <c r="EC40" s="57"/>
      <c r="ED40" s="23"/>
      <c r="EE40" s="57"/>
      <c r="EF40" s="57"/>
      <c r="EG40" s="57"/>
      <c r="EH40" s="23" t="s">
        <v>2017</v>
      </c>
      <c r="EI40" s="23" t="s">
        <v>1993</v>
      </c>
      <c r="EJ40" s="23" t="s">
        <v>921</v>
      </c>
      <c r="EK40" s="23"/>
      <c r="EL40"/>
      <c r="EM40"/>
      <c r="EN40"/>
      <c r="EO40"/>
      <c r="EP40"/>
      <c r="EQ40"/>
      <c r="ER40"/>
      <c r="ES40"/>
      <c r="ET40"/>
      <c r="EU40"/>
      <c r="EV40"/>
      <c r="EW40"/>
      <c r="EX40"/>
    </row>
    <row r="41" spans="2:154" s="127" customFormat="1">
      <c r="B41" s="132" t="s">
        <v>2034</v>
      </c>
      <c r="C41" s="23" t="s">
        <v>1100</v>
      </c>
      <c r="D41" s="23" t="s">
        <v>159</v>
      </c>
      <c r="E41" s="23" t="s">
        <v>1991</v>
      </c>
      <c r="F41" s="23" t="s">
        <v>847</v>
      </c>
      <c r="G41" s="23"/>
      <c r="H41" s="23" t="s">
        <v>848</v>
      </c>
      <c r="I41" s="58">
        <v>0</v>
      </c>
      <c r="J41" s="58">
        <v>0</v>
      </c>
      <c r="K41" s="58">
        <v>1</v>
      </c>
      <c r="L41" s="58">
        <v>0</v>
      </c>
      <c r="M41" s="176"/>
      <c r="N41" s="23" t="s">
        <v>849</v>
      </c>
      <c r="O41" s="23" t="s">
        <v>850</v>
      </c>
      <c r="P41" s="23" t="s">
        <v>851</v>
      </c>
      <c r="Q41" s="56"/>
      <c r="R41" s="133" t="s">
        <v>848</v>
      </c>
      <c r="S41" s="133" t="s">
        <v>848</v>
      </c>
      <c r="T41" s="133" t="s">
        <v>848</v>
      </c>
      <c r="U41" s="133" t="s">
        <v>848</v>
      </c>
      <c r="V41" s="133" t="s">
        <v>848</v>
      </c>
      <c r="W41" s="55">
        <v>0</v>
      </c>
      <c r="X41" s="55">
        <v>0.51100000000000001</v>
      </c>
      <c r="Y41" s="55">
        <v>1.1930000000000001</v>
      </c>
      <c r="Z41" s="55">
        <v>0</v>
      </c>
      <c r="AA41" s="55">
        <v>0</v>
      </c>
      <c r="AB41" s="55">
        <v>0</v>
      </c>
      <c r="AC41" s="55">
        <v>0</v>
      </c>
      <c r="AD41" s="59">
        <v>1.704</v>
      </c>
      <c r="AE41" s="55">
        <v>0</v>
      </c>
      <c r="AF41" s="55"/>
      <c r="AG41" s="55"/>
      <c r="AH41" s="55"/>
      <c r="AI41" s="59">
        <v>1.7044604007751407</v>
      </c>
      <c r="AJ41" s="55"/>
      <c r="AK41" s="55">
        <v>0</v>
      </c>
      <c r="AL41" s="55">
        <v>0.56100000000000005</v>
      </c>
      <c r="AM41" s="55">
        <v>1.3340000000000001</v>
      </c>
      <c r="AN41" s="55">
        <v>0</v>
      </c>
      <c r="AO41" s="55">
        <v>0</v>
      </c>
      <c r="AP41" s="55">
        <v>0</v>
      </c>
      <c r="AQ41" s="55">
        <v>0</v>
      </c>
      <c r="AR41" s="59">
        <v>1.895</v>
      </c>
      <c r="AS41" s="55">
        <v>0</v>
      </c>
      <c r="AT41" s="55"/>
      <c r="AU41" s="55"/>
      <c r="AV41" s="55"/>
      <c r="AW41" s="59"/>
      <c r="AX41" s="55"/>
      <c r="AY41" s="55"/>
      <c r="AZ41" s="55"/>
      <c r="BA41" s="55"/>
      <c r="BB41" s="55"/>
      <c r="BC41" s="55"/>
      <c r="BD41" s="55"/>
      <c r="BE41" s="55"/>
      <c r="BF41" s="59"/>
      <c r="BG41" s="55"/>
      <c r="BH41" s="55"/>
      <c r="BI41" s="55"/>
      <c r="BJ41" s="55"/>
      <c r="BK41" s="59"/>
      <c r="BL41" s="55"/>
      <c r="BM41" s="23" t="s">
        <v>852</v>
      </c>
      <c r="BN41" s="23" t="s">
        <v>184</v>
      </c>
      <c r="BO41" s="23" t="s">
        <v>853</v>
      </c>
      <c r="BP41" s="23" t="s">
        <v>853</v>
      </c>
      <c r="BQ41" s="23" t="s">
        <v>853</v>
      </c>
      <c r="BR41" s="23"/>
      <c r="BS41" s="57"/>
      <c r="BT41" s="135" t="s">
        <v>23</v>
      </c>
      <c r="BU41" s="58">
        <v>1</v>
      </c>
      <c r="BV41" s="57"/>
      <c r="BW41" s="57">
        <v>1</v>
      </c>
      <c r="BX41" s="57"/>
      <c r="BY41" s="57"/>
      <c r="BZ41" s="57"/>
      <c r="CA41" s="57"/>
      <c r="CB41" s="67"/>
      <c r="CC41" s="134"/>
      <c r="CD41" s="134"/>
      <c r="CE41" s="57"/>
      <c r="CF41" s="57"/>
      <c r="CG41" s="57"/>
      <c r="CH41" s="57"/>
      <c r="CI41" s="57"/>
      <c r="CJ41" s="57"/>
      <c r="CK41" s="67"/>
      <c r="CL41" s="23"/>
      <c r="CM41" s="23"/>
      <c r="CN41" s="23"/>
      <c r="CO41" s="23"/>
      <c r="CP41" s="23"/>
      <c r="CQ41" s="23"/>
      <c r="CR41" s="57"/>
      <c r="CS41" s="134"/>
      <c r="CT41" s="58"/>
      <c r="CU41" s="57"/>
      <c r="CV41" s="57"/>
      <c r="CW41" s="57"/>
      <c r="CX41" s="57"/>
      <c r="CY41" s="57"/>
      <c r="CZ41" s="57"/>
      <c r="DA41" s="67"/>
      <c r="DB41" s="23"/>
      <c r="DC41" s="23"/>
      <c r="DD41" s="57"/>
      <c r="DE41" s="57"/>
      <c r="DF41" s="57"/>
      <c r="DG41" s="57"/>
      <c r="DH41" s="57"/>
      <c r="DI41" s="57"/>
      <c r="DJ41" s="67"/>
      <c r="DK41" s="23" t="s">
        <v>849</v>
      </c>
      <c r="DL41" s="55">
        <v>0</v>
      </c>
      <c r="DM41" s="55">
        <v>0</v>
      </c>
      <c r="DN41" s="55">
        <v>1.6971826260460532</v>
      </c>
      <c r="DO41" s="59">
        <v>1.6971826260460532</v>
      </c>
      <c r="DP41" s="23" t="s">
        <v>849</v>
      </c>
      <c r="DQ41" s="57"/>
      <c r="DR41" s="57"/>
      <c r="DS41" s="57"/>
      <c r="DT41" s="23" t="s">
        <v>854</v>
      </c>
      <c r="DU41" s="57"/>
      <c r="DV41" s="23" t="s">
        <v>849</v>
      </c>
      <c r="DW41" s="23" t="s">
        <v>854</v>
      </c>
      <c r="DX41" s="57"/>
      <c r="DY41" s="23" t="s">
        <v>849</v>
      </c>
      <c r="DZ41" s="23" t="s">
        <v>854</v>
      </c>
      <c r="EA41" s="56"/>
      <c r="EB41" s="57"/>
      <c r="EC41" s="57"/>
      <c r="ED41" s="23"/>
      <c r="EE41" s="57"/>
      <c r="EF41" s="57"/>
      <c r="EG41" s="57"/>
      <c r="EH41" s="23" t="s">
        <v>2017</v>
      </c>
      <c r="EI41" s="23" t="s">
        <v>1993</v>
      </c>
      <c r="EJ41" s="23" t="s">
        <v>921</v>
      </c>
      <c r="EK41" s="23"/>
      <c r="EL41"/>
      <c r="EM41"/>
      <c r="EN41"/>
      <c r="EO41"/>
      <c r="EP41"/>
      <c r="EQ41"/>
      <c r="ER41"/>
      <c r="ES41"/>
      <c r="ET41"/>
      <c r="EU41"/>
      <c r="EV41"/>
      <c r="EW41"/>
      <c r="EX41"/>
    </row>
    <row r="42" spans="2:154" s="127" customFormat="1">
      <c r="B42" s="132" t="s">
        <v>2035</v>
      </c>
      <c r="C42" s="23" t="s">
        <v>1098</v>
      </c>
      <c r="D42" s="23" t="s">
        <v>159</v>
      </c>
      <c r="E42" s="23" t="s">
        <v>1991</v>
      </c>
      <c r="F42" s="23" t="s">
        <v>847</v>
      </c>
      <c r="G42" s="23"/>
      <c r="H42" s="23" t="s">
        <v>848</v>
      </c>
      <c r="I42" s="58">
        <v>0</v>
      </c>
      <c r="J42" s="58">
        <v>0</v>
      </c>
      <c r="K42" s="58">
        <v>1</v>
      </c>
      <c r="L42" s="58">
        <v>0</v>
      </c>
      <c r="M42" s="176"/>
      <c r="N42" s="23" t="s">
        <v>849</v>
      </c>
      <c r="O42" s="23" t="s">
        <v>850</v>
      </c>
      <c r="P42" s="23" t="s">
        <v>851</v>
      </c>
      <c r="Q42" s="56"/>
      <c r="R42" s="133" t="s">
        <v>848</v>
      </c>
      <c r="S42" s="133" t="s">
        <v>848</v>
      </c>
      <c r="T42" s="133" t="s">
        <v>848</v>
      </c>
      <c r="U42" s="133" t="s">
        <v>848</v>
      </c>
      <c r="V42" s="133" t="s">
        <v>848</v>
      </c>
      <c r="W42" s="55">
        <v>0</v>
      </c>
      <c r="X42" s="55">
        <v>0.51</v>
      </c>
      <c r="Y42" s="55">
        <v>1.1910000000000001</v>
      </c>
      <c r="Z42" s="55">
        <v>0</v>
      </c>
      <c r="AA42" s="55">
        <v>0</v>
      </c>
      <c r="AB42" s="55">
        <v>0</v>
      </c>
      <c r="AC42" s="55">
        <v>0</v>
      </c>
      <c r="AD42" s="59">
        <v>1.7010000000000001</v>
      </c>
      <c r="AE42" s="55">
        <v>0</v>
      </c>
      <c r="AF42" s="55"/>
      <c r="AG42" s="55"/>
      <c r="AH42" s="55"/>
      <c r="AI42" s="59">
        <v>1.7011041685661157</v>
      </c>
      <c r="AJ42" s="55"/>
      <c r="AK42" s="55">
        <v>0</v>
      </c>
      <c r="AL42" s="55">
        <v>0.55900000000000005</v>
      </c>
      <c r="AM42" s="55">
        <v>1.3320000000000001</v>
      </c>
      <c r="AN42" s="55">
        <v>0</v>
      </c>
      <c r="AO42" s="55">
        <v>0</v>
      </c>
      <c r="AP42" s="55">
        <v>0</v>
      </c>
      <c r="AQ42" s="55">
        <v>0</v>
      </c>
      <c r="AR42" s="59">
        <v>1.891</v>
      </c>
      <c r="AS42" s="55">
        <v>0</v>
      </c>
      <c r="AT42" s="55"/>
      <c r="AU42" s="55"/>
      <c r="AV42" s="55"/>
      <c r="AW42" s="59"/>
      <c r="AX42" s="55"/>
      <c r="AY42" s="55"/>
      <c r="AZ42" s="55"/>
      <c r="BA42" s="55"/>
      <c r="BB42" s="55"/>
      <c r="BC42" s="55"/>
      <c r="BD42" s="55"/>
      <c r="BE42" s="55"/>
      <c r="BF42" s="59"/>
      <c r="BG42" s="55"/>
      <c r="BH42" s="55"/>
      <c r="BI42" s="55"/>
      <c r="BJ42" s="55"/>
      <c r="BK42" s="59"/>
      <c r="BL42" s="55"/>
      <c r="BM42" s="23" t="s">
        <v>852</v>
      </c>
      <c r="BN42" s="23" t="s">
        <v>184</v>
      </c>
      <c r="BO42" s="23" t="s">
        <v>853</v>
      </c>
      <c r="BP42" s="23" t="s">
        <v>853</v>
      </c>
      <c r="BQ42" s="23" t="s">
        <v>853</v>
      </c>
      <c r="BR42" s="23"/>
      <c r="BS42" s="57"/>
      <c r="BT42" s="135" t="s">
        <v>23</v>
      </c>
      <c r="BU42" s="58">
        <v>1</v>
      </c>
      <c r="BV42" s="57"/>
      <c r="BW42" s="57">
        <v>1</v>
      </c>
      <c r="BX42" s="57"/>
      <c r="BY42" s="57"/>
      <c r="BZ42" s="57"/>
      <c r="CA42" s="57"/>
      <c r="CB42" s="67"/>
      <c r="CC42" s="134"/>
      <c r="CD42" s="134"/>
      <c r="CE42" s="57"/>
      <c r="CF42" s="57"/>
      <c r="CG42" s="57"/>
      <c r="CH42" s="57"/>
      <c r="CI42" s="57"/>
      <c r="CJ42" s="57"/>
      <c r="CK42" s="67"/>
      <c r="CL42" s="23"/>
      <c r="CM42" s="23"/>
      <c r="CN42" s="23"/>
      <c r="CO42" s="23"/>
      <c r="CP42" s="23"/>
      <c r="CQ42" s="23"/>
      <c r="CR42" s="57"/>
      <c r="CS42" s="134"/>
      <c r="CT42" s="58"/>
      <c r="CU42" s="57"/>
      <c r="CV42" s="57"/>
      <c r="CW42" s="57"/>
      <c r="CX42" s="57"/>
      <c r="CY42" s="57"/>
      <c r="CZ42" s="57"/>
      <c r="DA42" s="67"/>
      <c r="DB42" s="23"/>
      <c r="DC42" s="23"/>
      <c r="DD42" s="57"/>
      <c r="DE42" s="57"/>
      <c r="DF42" s="57"/>
      <c r="DG42" s="57"/>
      <c r="DH42" s="57"/>
      <c r="DI42" s="57"/>
      <c r="DJ42" s="67"/>
      <c r="DK42" s="23" t="s">
        <v>849</v>
      </c>
      <c r="DL42" s="55">
        <v>0</v>
      </c>
      <c r="DM42" s="55">
        <v>0</v>
      </c>
      <c r="DN42" s="55">
        <v>1.693840724414579</v>
      </c>
      <c r="DO42" s="59">
        <v>1.693840724414579</v>
      </c>
      <c r="DP42" s="23" t="s">
        <v>849</v>
      </c>
      <c r="DQ42" s="57"/>
      <c r="DR42" s="57"/>
      <c r="DS42" s="57"/>
      <c r="DT42" s="23" t="s">
        <v>854</v>
      </c>
      <c r="DU42" s="57"/>
      <c r="DV42" s="23" t="s">
        <v>849</v>
      </c>
      <c r="DW42" s="23" t="s">
        <v>854</v>
      </c>
      <c r="DX42" s="57"/>
      <c r="DY42" s="23" t="s">
        <v>849</v>
      </c>
      <c r="DZ42" s="23" t="s">
        <v>854</v>
      </c>
      <c r="EA42" s="56"/>
      <c r="EB42" s="57"/>
      <c r="EC42" s="57"/>
      <c r="ED42" s="23"/>
      <c r="EE42" s="57"/>
      <c r="EF42" s="57"/>
      <c r="EG42" s="57"/>
      <c r="EH42" s="23" t="s">
        <v>2017</v>
      </c>
      <c r="EI42" s="23" t="s">
        <v>1993</v>
      </c>
      <c r="EJ42" s="23" t="s">
        <v>921</v>
      </c>
      <c r="EK42" s="23"/>
      <c r="EL42"/>
      <c r="EM42"/>
      <c r="EN42"/>
      <c r="EO42"/>
      <c r="EP42"/>
      <c r="EQ42"/>
      <c r="ER42"/>
      <c r="ES42"/>
      <c r="ET42"/>
      <c r="EU42"/>
      <c r="EV42"/>
      <c r="EW42"/>
      <c r="EX42"/>
    </row>
    <row r="43" spans="2:154" s="127" customFormat="1">
      <c r="B43" s="132" t="s">
        <v>2036</v>
      </c>
      <c r="C43" s="23" t="s">
        <v>1096</v>
      </c>
      <c r="D43" s="23" t="s">
        <v>159</v>
      </c>
      <c r="E43" s="23" t="s">
        <v>1991</v>
      </c>
      <c r="F43" s="23" t="s">
        <v>847</v>
      </c>
      <c r="G43" s="23"/>
      <c r="H43" s="23" t="s">
        <v>848</v>
      </c>
      <c r="I43" s="58">
        <v>0</v>
      </c>
      <c r="J43" s="58">
        <v>0</v>
      </c>
      <c r="K43" s="58">
        <v>1</v>
      </c>
      <c r="L43" s="58">
        <v>0</v>
      </c>
      <c r="M43" s="176"/>
      <c r="N43" s="23" t="s">
        <v>849</v>
      </c>
      <c r="O43" s="23" t="s">
        <v>850</v>
      </c>
      <c r="P43" s="23" t="s">
        <v>851</v>
      </c>
      <c r="Q43" s="56"/>
      <c r="R43" s="133" t="s">
        <v>848</v>
      </c>
      <c r="S43" s="133" t="s">
        <v>848</v>
      </c>
      <c r="T43" s="133" t="s">
        <v>848</v>
      </c>
      <c r="U43" s="133" t="s">
        <v>848</v>
      </c>
      <c r="V43" s="133" t="s">
        <v>848</v>
      </c>
      <c r="W43" s="55">
        <v>0</v>
      </c>
      <c r="X43" s="55">
        <v>0.51</v>
      </c>
      <c r="Y43" s="55">
        <v>1.1910000000000001</v>
      </c>
      <c r="Z43" s="55">
        <v>0</v>
      </c>
      <c r="AA43" s="55">
        <v>0</v>
      </c>
      <c r="AB43" s="55">
        <v>0</v>
      </c>
      <c r="AC43" s="55">
        <v>0</v>
      </c>
      <c r="AD43" s="59">
        <v>1.7010000000000001</v>
      </c>
      <c r="AE43" s="55">
        <v>0</v>
      </c>
      <c r="AF43" s="55"/>
      <c r="AG43" s="55"/>
      <c r="AH43" s="55"/>
      <c r="AI43" s="59">
        <v>1.7011041685661157</v>
      </c>
      <c r="AJ43" s="55"/>
      <c r="AK43" s="55">
        <v>0</v>
      </c>
      <c r="AL43" s="55">
        <v>0.55900000000000005</v>
      </c>
      <c r="AM43" s="55">
        <v>1.3320000000000001</v>
      </c>
      <c r="AN43" s="55">
        <v>0</v>
      </c>
      <c r="AO43" s="55">
        <v>0</v>
      </c>
      <c r="AP43" s="55">
        <v>0</v>
      </c>
      <c r="AQ43" s="55">
        <v>0</v>
      </c>
      <c r="AR43" s="59">
        <v>1.891</v>
      </c>
      <c r="AS43" s="55">
        <v>0</v>
      </c>
      <c r="AT43" s="55"/>
      <c r="AU43" s="55"/>
      <c r="AV43" s="55"/>
      <c r="AW43" s="59"/>
      <c r="AX43" s="55"/>
      <c r="AY43" s="55"/>
      <c r="AZ43" s="55"/>
      <c r="BA43" s="55"/>
      <c r="BB43" s="55"/>
      <c r="BC43" s="55"/>
      <c r="BD43" s="55"/>
      <c r="BE43" s="55"/>
      <c r="BF43" s="59"/>
      <c r="BG43" s="55"/>
      <c r="BH43" s="55"/>
      <c r="BI43" s="55"/>
      <c r="BJ43" s="55"/>
      <c r="BK43" s="59"/>
      <c r="BL43" s="55"/>
      <c r="BM43" s="23" t="s">
        <v>852</v>
      </c>
      <c r="BN43" s="23" t="s">
        <v>184</v>
      </c>
      <c r="BO43" s="23" t="s">
        <v>853</v>
      </c>
      <c r="BP43" s="23" t="s">
        <v>853</v>
      </c>
      <c r="BQ43" s="23" t="s">
        <v>853</v>
      </c>
      <c r="BR43" s="23"/>
      <c r="BS43" s="57"/>
      <c r="BT43" s="135" t="s">
        <v>23</v>
      </c>
      <c r="BU43" s="58">
        <v>1</v>
      </c>
      <c r="BV43" s="57"/>
      <c r="BW43" s="57">
        <v>1</v>
      </c>
      <c r="BX43" s="57"/>
      <c r="BY43" s="57"/>
      <c r="BZ43" s="57"/>
      <c r="CA43" s="57"/>
      <c r="CB43" s="67"/>
      <c r="CC43" s="134"/>
      <c r="CD43" s="134"/>
      <c r="CE43" s="57"/>
      <c r="CF43" s="57"/>
      <c r="CG43" s="57"/>
      <c r="CH43" s="57"/>
      <c r="CI43" s="57"/>
      <c r="CJ43" s="57"/>
      <c r="CK43" s="67"/>
      <c r="CL43" s="23"/>
      <c r="CM43" s="23"/>
      <c r="CN43" s="23"/>
      <c r="CO43" s="23"/>
      <c r="CP43" s="23"/>
      <c r="CQ43" s="23"/>
      <c r="CR43" s="57"/>
      <c r="CS43" s="134"/>
      <c r="CT43" s="58"/>
      <c r="CU43" s="57"/>
      <c r="CV43" s="57"/>
      <c r="CW43" s="57"/>
      <c r="CX43" s="57"/>
      <c r="CY43" s="57"/>
      <c r="CZ43" s="57"/>
      <c r="DA43" s="67"/>
      <c r="DB43" s="23"/>
      <c r="DC43" s="23"/>
      <c r="DD43" s="57"/>
      <c r="DE43" s="57"/>
      <c r="DF43" s="57"/>
      <c r="DG43" s="57"/>
      <c r="DH43" s="57"/>
      <c r="DI43" s="57"/>
      <c r="DJ43" s="67"/>
      <c r="DK43" s="23" t="s">
        <v>849</v>
      </c>
      <c r="DL43" s="55">
        <v>0</v>
      </c>
      <c r="DM43" s="55">
        <v>0</v>
      </c>
      <c r="DN43" s="55">
        <v>1.693840724414579</v>
      </c>
      <c r="DO43" s="59">
        <v>1.693840724414579</v>
      </c>
      <c r="DP43" s="23" t="s">
        <v>849</v>
      </c>
      <c r="DQ43" s="57"/>
      <c r="DR43" s="57"/>
      <c r="DS43" s="57"/>
      <c r="DT43" s="23" t="s">
        <v>854</v>
      </c>
      <c r="DU43" s="57"/>
      <c r="DV43" s="23" t="s">
        <v>849</v>
      </c>
      <c r="DW43" s="23" t="s">
        <v>854</v>
      </c>
      <c r="DX43" s="57"/>
      <c r="DY43" s="23" t="s">
        <v>849</v>
      </c>
      <c r="DZ43" s="23" t="s">
        <v>854</v>
      </c>
      <c r="EA43" s="56"/>
      <c r="EB43" s="57"/>
      <c r="EC43" s="57"/>
      <c r="ED43" s="23"/>
      <c r="EE43" s="57"/>
      <c r="EF43" s="57"/>
      <c r="EG43" s="57"/>
      <c r="EH43" s="23" t="s">
        <v>2017</v>
      </c>
      <c r="EI43" s="23" t="s">
        <v>1993</v>
      </c>
      <c r="EJ43" s="23" t="s">
        <v>921</v>
      </c>
      <c r="EK43" s="23"/>
      <c r="EL43"/>
      <c r="EM43"/>
      <c r="EN43"/>
      <c r="EO43"/>
      <c r="EP43"/>
      <c r="EQ43"/>
      <c r="ER43"/>
      <c r="ES43"/>
      <c r="ET43"/>
      <c r="EU43"/>
      <c r="EV43"/>
      <c r="EW43"/>
      <c r="EX43"/>
    </row>
    <row r="44" spans="2:154" s="127" customFormat="1">
      <c r="B44" s="132" t="s">
        <v>2037</v>
      </c>
      <c r="C44" s="23" t="s">
        <v>2038</v>
      </c>
      <c r="D44" s="23" t="s">
        <v>159</v>
      </c>
      <c r="E44" s="23" t="s">
        <v>1991</v>
      </c>
      <c r="F44" s="23" t="s">
        <v>847</v>
      </c>
      <c r="G44" s="23"/>
      <c r="H44" s="23" t="s">
        <v>848</v>
      </c>
      <c r="I44" s="58">
        <v>0</v>
      </c>
      <c r="J44" s="58">
        <v>0</v>
      </c>
      <c r="K44" s="58">
        <v>1</v>
      </c>
      <c r="L44" s="58">
        <v>0</v>
      </c>
      <c r="M44" s="176"/>
      <c r="N44" s="23" t="s">
        <v>849</v>
      </c>
      <c r="O44" s="23" t="s">
        <v>850</v>
      </c>
      <c r="P44" s="23" t="s">
        <v>851</v>
      </c>
      <c r="Q44" s="56"/>
      <c r="R44" s="133" t="s">
        <v>848</v>
      </c>
      <c r="S44" s="133" t="s">
        <v>848</v>
      </c>
      <c r="T44" s="133" t="s">
        <v>848</v>
      </c>
      <c r="U44" s="133" t="s">
        <v>848</v>
      </c>
      <c r="V44" s="133" t="s">
        <v>848</v>
      </c>
      <c r="W44" s="55">
        <v>0</v>
      </c>
      <c r="X44" s="55">
        <v>2.919</v>
      </c>
      <c r="Y44" s="55">
        <v>3.0030000000000001</v>
      </c>
      <c r="Z44" s="55">
        <v>3.2040000000000002</v>
      </c>
      <c r="AA44" s="55">
        <v>3.4049999999999998</v>
      </c>
      <c r="AB44" s="55">
        <v>3.585</v>
      </c>
      <c r="AC44" s="55">
        <v>3.7730000000000001</v>
      </c>
      <c r="AD44" s="59">
        <v>19.89</v>
      </c>
      <c r="AE44" s="55">
        <v>0</v>
      </c>
      <c r="AF44" s="55"/>
      <c r="AG44" s="55"/>
      <c r="AH44" s="55"/>
      <c r="AI44" s="59">
        <v>19.889901513006041</v>
      </c>
      <c r="AJ44" s="55"/>
      <c r="AK44" s="55">
        <v>0</v>
      </c>
      <c r="AL44" s="55">
        <v>3.2</v>
      </c>
      <c r="AM44" s="55">
        <v>3.3580000000000001</v>
      </c>
      <c r="AN44" s="55">
        <v>3.6549999999999998</v>
      </c>
      <c r="AO44" s="55">
        <v>3.9620000000000002</v>
      </c>
      <c r="AP44" s="55">
        <v>4.2549999999999999</v>
      </c>
      <c r="AQ44" s="55">
        <v>4.5659999999999998</v>
      </c>
      <c r="AR44" s="59">
        <v>22.995999999999999</v>
      </c>
      <c r="AS44" s="55">
        <v>0</v>
      </c>
      <c r="AT44" s="55">
        <v>0</v>
      </c>
      <c r="AU44" s="55" t="s">
        <v>848</v>
      </c>
      <c r="AV44" s="55" t="s">
        <v>848</v>
      </c>
      <c r="AW44" s="59" t="s">
        <v>848</v>
      </c>
      <c r="AX44" s="55" t="s">
        <v>848</v>
      </c>
      <c r="AY44" s="55"/>
      <c r="AZ44" s="55"/>
      <c r="BA44" s="55"/>
      <c r="BB44" s="55"/>
      <c r="BC44" s="55"/>
      <c r="BD44" s="55"/>
      <c r="BE44" s="55"/>
      <c r="BF44" s="59"/>
      <c r="BG44" s="55"/>
      <c r="BH44" s="55"/>
      <c r="BI44" s="55"/>
      <c r="BJ44" s="55"/>
      <c r="BK44" s="59"/>
      <c r="BL44" s="55"/>
      <c r="BM44" s="23" t="s">
        <v>852</v>
      </c>
      <c r="BN44" s="23" t="s">
        <v>184</v>
      </c>
      <c r="BO44" s="23" t="s">
        <v>853</v>
      </c>
      <c r="BP44" s="23" t="s">
        <v>853</v>
      </c>
      <c r="BQ44" s="23" t="s">
        <v>853</v>
      </c>
      <c r="BR44" s="23">
        <v>0</v>
      </c>
      <c r="BS44" s="57">
        <v>16.1200954769295</v>
      </c>
      <c r="BT44" s="135" t="s">
        <v>23</v>
      </c>
      <c r="BU44" s="58">
        <v>1</v>
      </c>
      <c r="BV44" s="57">
        <v>1</v>
      </c>
      <c r="BW44" s="57">
        <v>1</v>
      </c>
      <c r="BX44" s="57">
        <v>2</v>
      </c>
      <c r="BY44" s="57">
        <v>2</v>
      </c>
      <c r="BZ44" s="57">
        <v>2</v>
      </c>
      <c r="CA44" s="57">
        <v>2</v>
      </c>
      <c r="CB44" s="67">
        <v>10</v>
      </c>
      <c r="CC44" s="134"/>
      <c r="CD44" s="134"/>
      <c r="CE44" s="57"/>
      <c r="CF44" s="57"/>
      <c r="CG44" s="57"/>
      <c r="CH44" s="57"/>
      <c r="CI44" s="57"/>
      <c r="CJ44" s="57"/>
      <c r="CK44" s="67"/>
      <c r="CL44" s="23"/>
      <c r="CM44" s="23"/>
      <c r="CN44" s="23"/>
      <c r="CO44" s="23"/>
      <c r="CP44" s="23"/>
      <c r="CQ44" s="23"/>
      <c r="CR44" s="57"/>
      <c r="CS44" s="134"/>
      <c r="CT44" s="58"/>
      <c r="CU44" s="57"/>
      <c r="CV44" s="57"/>
      <c r="CW44" s="57"/>
      <c r="CX44" s="57"/>
      <c r="CY44" s="57"/>
      <c r="CZ44" s="57"/>
      <c r="DA44" s="67"/>
      <c r="DB44" s="23"/>
      <c r="DC44" s="23"/>
      <c r="DD44" s="57"/>
      <c r="DE44" s="57"/>
      <c r="DF44" s="57"/>
      <c r="DG44" s="57"/>
      <c r="DH44" s="57"/>
      <c r="DI44" s="57"/>
      <c r="DJ44" s="67"/>
      <c r="DK44" s="23" t="s">
        <v>849</v>
      </c>
      <c r="DL44" s="55">
        <v>0</v>
      </c>
      <c r="DM44" s="55">
        <v>0</v>
      </c>
      <c r="DN44" s="55">
        <v>19.804974798058858</v>
      </c>
      <c r="DO44" s="59">
        <v>19.804974798058858</v>
      </c>
      <c r="DP44" s="23" t="s">
        <v>849</v>
      </c>
      <c r="DQ44" s="57"/>
      <c r="DR44" s="57"/>
      <c r="DS44" s="57"/>
      <c r="DT44" s="23" t="s">
        <v>854</v>
      </c>
      <c r="DU44" s="57"/>
      <c r="DV44" s="23" t="s">
        <v>849</v>
      </c>
      <c r="DW44" s="23" t="s">
        <v>854</v>
      </c>
      <c r="DX44" s="57"/>
      <c r="DY44" s="23" t="s">
        <v>849</v>
      </c>
      <c r="DZ44" s="23" t="s">
        <v>854</v>
      </c>
      <c r="EA44" s="56"/>
      <c r="EB44" s="57"/>
      <c r="EC44" s="57"/>
      <c r="ED44" s="23"/>
      <c r="EE44" s="57"/>
      <c r="EF44" s="57"/>
      <c r="EG44" s="57"/>
      <c r="EH44" s="23" t="s">
        <v>2017</v>
      </c>
      <c r="EI44" s="23" t="s">
        <v>1993</v>
      </c>
      <c r="EJ44" s="23" t="s">
        <v>921</v>
      </c>
      <c r="EK44" s="23"/>
      <c r="EL44"/>
      <c r="EM44"/>
      <c r="EN44"/>
      <c r="EO44"/>
      <c r="EP44"/>
      <c r="EQ44"/>
      <c r="ER44"/>
      <c r="ES44"/>
      <c r="ET44"/>
      <c r="EU44"/>
      <c r="EV44"/>
      <c r="EW44"/>
      <c r="EX44"/>
    </row>
    <row r="45" spans="2:154" ht="29.1">
      <c r="B45" s="132" t="s">
        <v>844</v>
      </c>
      <c r="C45" s="23" t="s">
        <v>845</v>
      </c>
      <c r="D45" s="23" t="s">
        <v>159</v>
      </c>
      <c r="E45" s="23" t="s">
        <v>846</v>
      </c>
      <c r="F45" s="23" t="s">
        <v>847</v>
      </c>
      <c r="G45" s="23"/>
      <c r="H45" s="23" t="s">
        <v>848</v>
      </c>
      <c r="I45" s="58">
        <v>0</v>
      </c>
      <c r="J45" s="58">
        <v>0</v>
      </c>
      <c r="K45" s="58">
        <v>1</v>
      </c>
      <c r="L45" s="58">
        <v>0</v>
      </c>
      <c r="M45" s="176"/>
      <c r="N45" s="23" t="s">
        <v>849</v>
      </c>
      <c r="O45" s="23" t="s">
        <v>850</v>
      </c>
      <c r="P45" s="23" t="s">
        <v>851</v>
      </c>
      <c r="Q45" s="56" t="s">
        <v>848</v>
      </c>
      <c r="R45" s="133" t="s">
        <v>848</v>
      </c>
      <c r="S45" s="133" t="s">
        <v>848</v>
      </c>
      <c r="T45" s="133" t="s">
        <v>848</v>
      </c>
      <c r="U45" s="133" t="s">
        <v>848</v>
      </c>
      <c r="V45" s="133" t="s">
        <v>848</v>
      </c>
      <c r="W45" s="55">
        <v>0</v>
      </c>
      <c r="X45" s="55">
        <v>0</v>
      </c>
      <c r="Y45" s="55">
        <v>0</v>
      </c>
      <c r="Z45" s="55">
        <v>0</v>
      </c>
      <c r="AA45" s="55">
        <v>0</v>
      </c>
      <c r="AB45" s="55">
        <v>12.285891746983154</v>
      </c>
      <c r="AC45" s="55">
        <v>12.285891746983154</v>
      </c>
      <c r="AD45" s="59">
        <v>24.571783493966308</v>
      </c>
      <c r="AE45" s="55">
        <v>0</v>
      </c>
      <c r="AF45" s="55"/>
      <c r="AG45" s="55"/>
      <c r="AH45" s="55"/>
      <c r="AI45" s="59">
        <v>24.571783493966308</v>
      </c>
      <c r="AJ45" s="55">
        <v>0</v>
      </c>
      <c r="AK45" s="55">
        <v>0</v>
      </c>
      <c r="AL45" s="55">
        <v>0</v>
      </c>
      <c r="AM45" s="55">
        <v>0</v>
      </c>
      <c r="AN45" s="55">
        <v>0</v>
      </c>
      <c r="AO45" s="55">
        <v>0</v>
      </c>
      <c r="AP45" s="55">
        <v>14.579050966222862</v>
      </c>
      <c r="AQ45" s="55">
        <v>14.87063198554732</v>
      </c>
      <c r="AR45" s="59">
        <v>29.449682951770182</v>
      </c>
      <c r="AS45" s="55">
        <v>0</v>
      </c>
      <c r="AT45" s="55"/>
      <c r="AU45" s="55"/>
      <c r="AV45" s="55"/>
      <c r="AW45" s="59">
        <v>29.449682951770182</v>
      </c>
      <c r="AX45" s="55"/>
      <c r="AY45" s="55"/>
      <c r="AZ45" s="55"/>
      <c r="BA45" s="55"/>
      <c r="BB45" s="55"/>
      <c r="BC45" s="55"/>
      <c r="BD45" s="55"/>
      <c r="BE45" s="55"/>
      <c r="BF45" s="59">
        <v>0</v>
      </c>
      <c r="BG45" s="55"/>
      <c r="BH45" s="55"/>
      <c r="BI45" s="55"/>
      <c r="BJ45" s="55"/>
      <c r="BK45" s="59">
        <v>0</v>
      </c>
      <c r="BL45" s="55"/>
      <c r="BM45" s="23" t="s">
        <v>852</v>
      </c>
      <c r="BN45" s="23" t="s">
        <v>281</v>
      </c>
      <c r="BO45" s="23" t="s">
        <v>853</v>
      </c>
      <c r="BP45" s="23" t="s">
        <v>853</v>
      </c>
      <c r="BQ45" s="23" t="s">
        <v>853</v>
      </c>
      <c r="BR45" s="23"/>
      <c r="BS45" s="57"/>
      <c r="BT45" s="135" t="s">
        <v>282</v>
      </c>
      <c r="BU45" s="58">
        <v>1</v>
      </c>
      <c r="BV45" s="57">
        <v>0</v>
      </c>
      <c r="BW45" s="57">
        <v>0</v>
      </c>
      <c r="BX45" s="57">
        <v>0</v>
      </c>
      <c r="BY45" s="57">
        <v>0</v>
      </c>
      <c r="BZ45" s="57">
        <v>0</v>
      </c>
      <c r="CA45" s="57">
        <v>0</v>
      </c>
      <c r="CB45" s="67">
        <v>0</v>
      </c>
      <c r="CC45" s="134"/>
      <c r="CD45" s="134"/>
      <c r="CE45" s="57"/>
      <c r="CF45" s="57"/>
      <c r="CG45" s="57"/>
      <c r="CH45" s="57"/>
      <c r="CI45" s="57"/>
      <c r="CJ45" s="57"/>
      <c r="CK45" s="67"/>
      <c r="CL45" s="23"/>
      <c r="CM45" s="23"/>
      <c r="CN45" s="23"/>
      <c r="CO45" s="23"/>
      <c r="CP45" s="23"/>
      <c r="CQ45" s="23"/>
      <c r="CR45" s="57"/>
      <c r="CS45" s="134"/>
      <c r="CT45" s="58"/>
      <c r="CU45" s="57"/>
      <c r="CV45" s="57"/>
      <c r="CW45" s="57"/>
      <c r="CX45" s="57"/>
      <c r="CY45" s="57"/>
      <c r="CZ45" s="57"/>
      <c r="DA45" s="67"/>
      <c r="DB45" s="23"/>
      <c r="DC45" s="23"/>
      <c r="DD45" s="57"/>
      <c r="DE45" s="57"/>
      <c r="DF45" s="57"/>
      <c r="DG45" s="57"/>
      <c r="DH45" s="57"/>
      <c r="DI45" s="57"/>
      <c r="DJ45" s="67"/>
      <c r="DK45" s="23" t="s">
        <v>849</v>
      </c>
      <c r="DL45" s="55">
        <v>0</v>
      </c>
      <c r="DM45" s="55">
        <v>0</v>
      </c>
      <c r="DN45" s="55">
        <v>0</v>
      </c>
      <c r="DO45" s="59">
        <v>0</v>
      </c>
      <c r="DP45" s="23" t="s">
        <v>849</v>
      </c>
      <c r="DQ45" s="57"/>
      <c r="DR45" s="57"/>
      <c r="DS45" s="57"/>
      <c r="DT45" s="23" t="s">
        <v>854</v>
      </c>
      <c r="DU45" s="57"/>
      <c r="DV45" s="23" t="s">
        <v>849</v>
      </c>
      <c r="DW45" s="23" t="s">
        <v>854</v>
      </c>
      <c r="DX45" s="57"/>
      <c r="DY45" s="23" t="s">
        <v>849</v>
      </c>
      <c r="DZ45" s="23" t="s">
        <v>854</v>
      </c>
      <c r="EA45" s="56"/>
      <c r="EB45" s="57"/>
      <c r="EC45" s="57"/>
      <c r="ED45" s="23"/>
      <c r="EE45" s="57"/>
      <c r="EF45" s="57"/>
      <c r="EG45" s="57"/>
      <c r="EH45" s="23">
        <v>3295</v>
      </c>
      <c r="EI45" s="23"/>
      <c r="EJ45" s="23" t="s">
        <v>855</v>
      </c>
      <c r="EK45" s="23"/>
    </row>
    <row r="46" spans="2:154" ht="57.95">
      <c r="B46" s="132" t="s">
        <v>856</v>
      </c>
      <c r="C46" s="23" t="s">
        <v>857</v>
      </c>
      <c r="D46" s="23" t="s">
        <v>159</v>
      </c>
      <c r="E46" s="23" t="s">
        <v>846</v>
      </c>
      <c r="F46" s="23" t="s">
        <v>847</v>
      </c>
      <c r="G46" s="23"/>
      <c r="H46" s="23" t="s">
        <v>848</v>
      </c>
      <c r="I46" s="58">
        <v>0</v>
      </c>
      <c r="J46" s="58">
        <v>0</v>
      </c>
      <c r="K46" s="58">
        <v>1</v>
      </c>
      <c r="L46" s="58">
        <v>0</v>
      </c>
      <c r="M46" s="176"/>
      <c r="N46" s="23" t="s">
        <v>858</v>
      </c>
      <c r="O46" s="23" t="s">
        <v>850</v>
      </c>
      <c r="P46" s="23" t="s">
        <v>851</v>
      </c>
      <c r="Q46" s="56">
        <v>47177</v>
      </c>
      <c r="R46" s="133">
        <v>47266</v>
      </c>
      <c r="S46" s="133">
        <v>47938</v>
      </c>
      <c r="T46" s="133" t="s">
        <v>848</v>
      </c>
      <c r="U46" s="133">
        <v>48638</v>
      </c>
      <c r="V46" s="133" t="s">
        <v>848</v>
      </c>
      <c r="W46" s="55">
        <v>0.10495822495057565</v>
      </c>
      <c r="X46" s="55">
        <v>1.6094004146837235E-2</v>
      </c>
      <c r="Y46" s="55">
        <v>1.5778434628652263E-2</v>
      </c>
      <c r="Z46" s="55">
        <v>0.1071138310514427</v>
      </c>
      <c r="AA46" s="55">
        <v>0.52566476211791358</v>
      </c>
      <c r="AB46" s="55">
        <v>9.3612024992840923E-2</v>
      </c>
      <c r="AC46" s="55">
        <v>3.9579658786703864E-3</v>
      </c>
      <c r="AD46" s="59">
        <v>0.76222102281635706</v>
      </c>
      <c r="AE46" s="55">
        <v>3.2128009789803985E-2</v>
      </c>
      <c r="AF46" s="55"/>
      <c r="AG46" s="55"/>
      <c r="AH46" s="55"/>
      <c r="AI46" s="59">
        <v>0.86717924776693267</v>
      </c>
      <c r="AJ46" s="55">
        <v>3.2128009789803985E-2</v>
      </c>
      <c r="AK46" s="55">
        <v>0.11506370661681571</v>
      </c>
      <c r="AL46" s="55">
        <v>1.7643550777592856E-2</v>
      </c>
      <c r="AM46" s="55">
        <v>1.76435498724902E-2</v>
      </c>
      <c r="AN46" s="55">
        <v>0.12217090161104691</v>
      </c>
      <c r="AO46" s="55">
        <v>0.61154900397787382</v>
      </c>
      <c r="AP46" s="55">
        <v>0.11108469059700787</v>
      </c>
      <c r="AQ46" s="55">
        <v>4.7906538007315112E-3</v>
      </c>
      <c r="AR46" s="59">
        <v>0.88488235063674314</v>
      </c>
      <c r="AS46" s="55">
        <v>3.8887190270869287E-2</v>
      </c>
      <c r="AT46" s="55"/>
      <c r="AU46" s="55"/>
      <c r="AV46" s="55"/>
      <c r="AW46" s="59">
        <v>0.9999460572535589</v>
      </c>
      <c r="AX46" s="55"/>
      <c r="AY46" s="55"/>
      <c r="AZ46" s="55"/>
      <c r="BA46" s="55"/>
      <c r="BB46" s="55"/>
      <c r="BC46" s="55"/>
      <c r="BD46" s="55"/>
      <c r="BE46" s="55"/>
      <c r="BF46" s="59">
        <v>0</v>
      </c>
      <c r="BG46" s="55"/>
      <c r="BH46" s="55"/>
      <c r="BI46" s="55"/>
      <c r="BJ46" s="55"/>
      <c r="BK46" s="59">
        <v>0</v>
      </c>
      <c r="BL46" s="55"/>
      <c r="BM46" s="23" t="s">
        <v>852</v>
      </c>
      <c r="BN46" s="23" t="s">
        <v>290</v>
      </c>
      <c r="BO46" s="23" t="s">
        <v>853</v>
      </c>
      <c r="BP46" s="23" t="s">
        <v>853</v>
      </c>
      <c r="BQ46" s="23" t="s">
        <v>853</v>
      </c>
      <c r="BR46" s="23"/>
      <c r="BS46" s="57"/>
      <c r="BT46" s="135" t="s">
        <v>859</v>
      </c>
      <c r="BU46" s="58">
        <v>1</v>
      </c>
      <c r="BV46" s="57">
        <v>0</v>
      </c>
      <c r="BW46" s="57">
        <v>0</v>
      </c>
      <c r="BX46" s="57">
        <v>0</v>
      </c>
      <c r="BY46" s="57">
        <v>14153</v>
      </c>
      <c r="BZ46" s="57">
        <v>0</v>
      </c>
      <c r="CA46" s="57">
        <v>0</v>
      </c>
      <c r="CB46" s="67">
        <v>14153</v>
      </c>
      <c r="CC46" s="134"/>
      <c r="CD46" s="134"/>
      <c r="CE46" s="57"/>
      <c r="CF46" s="57"/>
      <c r="CG46" s="57"/>
      <c r="CH46" s="57"/>
      <c r="CI46" s="57"/>
      <c r="CJ46" s="57"/>
      <c r="CK46" s="67"/>
      <c r="CL46" s="23"/>
      <c r="CM46" s="23"/>
      <c r="CN46" s="23"/>
      <c r="CO46" s="23"/>
      <c r="CP46" s="23"/>
      <c r="CQ46" s="23"/>
      <c r="CR46" s="57"/>
      <c r="CS46" s="134"/>
      <c r="CT46" s="58"/>
      <c r="CU46" s="57"/>
      <c r="CV46" s="57"/>
      <c r="CW46" s="57"/>
      <c r="CX46" s="57"/>
      <c r="CY46" s="57"/>
      <c r="CZ46" s="57"/>
      <c r="DA46" s="67"/>
      <c r="DB46" s="23"/>
      <c r="DC46" s="23"/>
      <c r="DD46" s="57"/>
      <c r="DE46" s="57"/>
      <c r="DF46" s="57"/>
      <c r="DG46" s="57"/>
      <c r="DH46" s="57"/>
      <c r="DI46" s="57"/>
      <c r="DJ46" s="67"/>
      <c r="DK46" s="23" t="s">
        <v>849</v>
      </c>
      <c r="DL46" s="55">
        <v>0</v>
      </c>
      <c r="DM46" s="55">
        <v>0.10495822495057565</v>
      </c>
      <c r="DN46" s="55">
        <v>0.76222102281635706</v>
      </c>
      <c r="DO46" s="59">
        <v>0.86717924776693267</v>
      </c>
      <c r="DP46" s="23" t="s">
        <v>858</v>
      </c>
      <c r="DQ46" s="57"/>
      <c r="DR46" s="57"/>
      <c r="DS46" s="57"/>
      <c r="DT46" s="23" t="s">
        <v>854</v>
      </c>
      <c r="DU46" s="57"/>
      <c r="DV46" s="23" t="s">
        <v>849</v>
      </c>
      <c r="DW46" s="23" t="s">
        <v>854</v>
      </c>
      <c r="DX46" s="57"/>
      <c r="DY46" s="23" t="s">
        <v>849</v>
      </c>
      <c r="DZ46" s="23" t="s">
        <v>854</v>
      </c>
      <c r="EA46" s="56"/>
      <c r="EB46" s="57"/>
      <c r="EC46" s="57"/>
      <c r="ED46" s="23"/>
      <c r="EE46" s="57"/>
      <c r="EF46" s="57"/>
      <c r="EG46" s="57"/>
      <c r="EH46" s="23">
        <v>953</v>
      </c>
      <c r="EI46" s="23"/>
      <c r="EJ46" s="23" t="s">
        <v>860</v>
      </c>
      <c r="EK46" s="23"/>
    </row>
    <row r="47" spans="2:154">
      <c r="B47" s="132" t="s">
        <v>861</v>
      </c>
      <c r="C47" s="23" t="s">
        <v>862</v>
      </c>
      <c r="D47" s="23" t="s">
        <v>159</v>
      </c>
      <c r="E47" s="23" t="s">
        <v>846</v>
      </c>
      <c r="F47" s="23" t="s">
        <v>847</v>
      </c>
      <c r="G47" s="23"/>
      <c r="H47" s="23" t="s">
        <v>848</v>
      </c>
      <c r="I47" s="58">
        <v>1</v>
      </c>
      <c r="J47" s="58">
        <v>0</v>
      </c>
      <c r="K47" s="58">
        <v>0</v>
      </c>
      <c r="L47" s="58">
        <v>0</v>
      </c>
      <c r="M47" s="176"/>
      <c r="N47" s="23" t="s">
        <v>849</v>
      </c>
      <c r="O47" s="23" t="s">
        <v>850</v>
      </c>
      <c r="P47" s="23" t="s">
        <v>863</v>
      </c>
      <c r="Q47" s="56">
        <v>45817</v>
      </c>
      <c r="R47" s="133">
        <v>45845</v>
      </c>
      <c r="S47" s="133">
        <v>46499</v>
      </c>
      <c r="T47" s="133" t="s">
        <v>848</v>
      </c>
      <c r="U47" s="133">
        <v>46567</v>
      </c>
      <c r="V47" s="133" t="s">
        <v>848</v>
      </c>
      <c r="W47" s="55">
        <v>4.6114307677389323</v>
      </c>
      <c r="X47" s="55">
        <v>5.0428913462804821E-2</v>
      </c>
      <c r="Y47" s="55">
        <v>5.2612168629700445E-2</v>
      </c>
      <c r="Z47" s="55">
        <v>0.52813889499211475</v>
      </c>
      <c r="AA47" s="55">
        <v>1.0037940481290524</v>
      </c>
      <c r="AB47" s="55">
        <v>1.4791495387921021</v>
      </c>
      <c r="AC47" s="55">
        <v>1.9547190740793576</v>
      </c>
      <c r="AD47" s="59">
        <v>5.0688426380851324</v>
      </c>
      <c r="AE47" s="55">
        <v>0.50159414897196442</v>
      </c>
      <c r="AF47" s="55"/>
      <c r="AG47" s="55"/>
      <c r="AH47" s="55"/>
      <c r="AI47" s="59">
        <v>9.6802734058240638</v>
      </c>
      <c r="AJ47" s="55">
        <v>0.50159414897196442</v>
      </c>
      <c r="AK47" s="55">
        <v>5.0554238811939776</v>
      </c>
      <c r="AL47" s="55">
        <v>5.5284259108053228E-2</v>
      </c>
      <c r="AM47" s="55">
        <v>5.8831274645732914E-2</v>
      </c>
      <c r="AN47" s="55">
        <v>0.60237977060180625</v>
      </c>
      <c r="AO47" s="55">
        <v>1.167796083304022</v>
      </c>
      <c r="AP47" s="55">
        <v>1.7552325021918223</v>
      </c>
      <c r="AQ47" s="55">
        <v>2.3659583353322047</v>
      </c>
      <c r="AR47" s="59">
        <v>6.0054822251836413</v>
      </c>
      <c r="AS47" s="55">
        <v>0.60712092773383508</v>
      </c>
      <c r="AT47" s="55"/>
      <c r="AU47" s="55"/>
      <c r="AV47" s="55"/>
      <c r="AW47" s="59">
        <v>11.060906106377619</v>
      </c>
      <c r="AX47" s="55"/>
      <c r="AY47" s="55"/>
      <c r="AZ47" s="55"/>
      <c r="BA47" s="55"/>
      <c r="BB47" s="55"/>
      <c r="BC47" s="55"/>
      <c r="BD47" s="55"/>
      <c r="BE47" s="55"/>
      <c r="BF47" s="59">
        <v>0</v>
      </c>
      <c r="BG47" s="55"/>
      <c r="BH47" s="55"/>
      <c r="BI47" s="55"/>
      <c r="BJ47" s="55"/>
      <c r="BK47" s="59">
        <v>0</v>
      </c>
      <c r="BL47" s="55"/>
      <c r="BM47" s="23" t="s">
        <v>864</v>
      </c>
      <c r="BN47" s="23" t="s">
        <v>865</v>
      </c>
      <c r="BO47" s="23" t="s">
        <v>582</v>
      </c>
      <c r="BP47" s="23" t="s">
        <v>462</v>
      </c>
      <c r="BQ47" s="23" t="s">
        <v>358</v>
      </c>
      <c r="BR47" s="23"/>
      <c r="BS47" s="57"/>
      <c r="BT47" s="135" t="s">
        <v>23</v>
      </c>
      <c r="BU47" s="58">
        <v>1</v>
      </c>
      <c r="BV47" s="57">
        <v>2</v>
      </c>
      <c r="BW47" s="57">
        <v>0</v>
      </c>
      <c r="BX47" s="57">
        <v>1</v>
      </c>
      <c r="BY47" s="57">
        <v>0</v>
      </c>
      <c r="BZ47" s="57">
        <v>0</v>
      </c>
      <c r="CA47" s="57">
        <v>0</v>
      </c>
      <c r="CB47" s="67">
        <v>3</v>
      </c>
      <c r="CC47" s="134"/>
      <c r="CD47" s="134"/>
      <c r="CE47" s="57"/>
      <c r="CF47" s="57"/>
      <c r="CG47" s="57"/>
      <c r="CH47" s="57"/>
      <c r="CI47" s="57"/>
      <c r="CJ47" s="57"/>
      <c r="CK47" s="67"/>
      <c r="CL47" s="23"/>
      <c r="CM47" s="23"/>
      <c r="CN47" s="23"/>
      <c r="CO47" s="23"/>
      <c r="CP47" s="23"/>
      <c r="CQ47" s="23"/>
      <c r="CR47" s="57"/>
      <c r="CS47" s="134"/>
      <c r="CT47" s="58"/>
      <c r="CU47" s="57"/>
      <c r="CV47" s="57"/>
      <c r="CW47" s="57"/>
      <c r="CX47" s="57"/>
      <c r="CY47" s="57"/>
      <c r="CZ47" s="57"/>
      <c r="DA47" s="67"/>
      <c r="DB47" s="23"/>
      <c r="DC47" s="23"/>
      <c r="DD47" s="57"/>
      <c r="DE47" s="57"/>
      <c r="DF47" s="57"/>
      <c r="DG47" s="57"/>
      <c r="DH47" s="57"/>
      <c r="DI47" s="57"/>
      <c r="DJ47" s="67"/>
      <c r="DK47" s="23" t="s">
        <v>849</v>
      </c>
      <c r="DL47" s="55">
        <v>0</v>
      </c>
      <c r="DM47" s="55">
        <v>4.6114307677389323</v>
      </c>
      <c r="DN47" s="55">
        <v>5.0688426380851324</v>
      </c>
      <c r="DO47" s="59">
        <v>9.6802734058240638</v>
      </c>
      <c r="DP47" s="23" t="s">
        <v>849</v>
      </c>
      <c r="DQ47" s="57"/>
      <c r="DR47" s="57"/>
      <c r="DS47" s="57"/>
      <c r="DT47" s="23" t="s">
        <v>854</v>
      </c>
      <c r="DU47" s="57"/>
      <c r="DV47" s="23" t="s">
        <v>849</v>
      </c>
      <c r="DW47" s="23" t="s">
        <v>854</v>
      </c>
      <c r="DX47" s="57"/>
      <c r="DY47" s="23" t="s">
        <v>849</v>
      </c>
      <c r="DZ47" s="23" t="s">
        <v>854</v>
      </c>
      <c r="EA47" s="56"/>
      <c r="EB47" s="57"/>
      <c r="EC47" s="57"/>
      <c r="ED47" s="23"/>
      <c r="EE47" s="57"/>
      <c r="EF47" s="57"/>
      <c r="EG47" s="57"/>
      <c r="EH47" s="23">
        <v>753</v>
      </c>
      <c r="EI47" s="23" t="s">
        <v>463</v>
      </c>
      <c r="EJ47" s="23"/>
      <c r="EK47" s="23" t="s">
        <v>464</v>
      </c>
    </row>
    <row r="48" spans="2:154" ht="57.95">
      <c r="B48" s="132" t="s">
        <v>866</v>
      </c>
      <c r="C48" s="23" t="s">
        <v>867</v>
      </c>
      <c r="D48" s="23" t="s">
        <v>155</v>
      </c>
      <c r="E48" s="23" t="s">
        <v>846</v>
      </c>
      <c r="F48" s="23" t="s">
        <v>847</v>
      </c>
      <c r="G48" s="23"/>
      <c r="H48" s="23" t="s">
        <v>848</v>
      </c>
      <c r="I48" s="58">
        <v>0</v>
      </c>
      <c r="J48" s="58">
        <v>0</v>
      </c>
      <c r="K48" s="58">
        <v>1</v>
      </c>
      <c r="L48" s="58">
        <v>0</v>
      </c>
      <c r="M48" s="176"/>
      <c r="N48" s="23" t="s">
        <v>849</v>
      </c>
      <c r="O48" s="23" t="s">
        <v>850</v>
      </c>
      <c r="P48" s="23" t="s">
        <v>851</v>
      </c>
      <c r="Q48" s="56" t="s">
        <v>848</v>
      </c>
      <c r="R48" s="133" t="s">
        <v>848</v>
      </c>
      <c r="S48" s="133" t="s">
        <v>848</v>
      </c>
      <c r="T48" s="133" t="s">
        <v>848</v>
      </c>
      <c r="U48" s="133" t="s">
        <v>848</v>
      </c>
      <c r="V48" s="133" t="s">
        <v>848</v>
      </c>
      <c r="W48" s="55">
        <v>0</v>
      </c>
      <c r="X48" s="55">
        <v>0.56462141780307706</v>
      </c>
      <c r="Y48" s="55">
        <v>0.58906597833614749</v>
      </c>
      <c r="Z48" s="55">
        <v>0.63603787896832198</v>
      </c>
      <c r="AA48" s="55">
        <v>0.68444769492597113</v>
      </c>
      <c r="AB48" s="55">
        <v>0.72950237512417926</v>
      </c>
      <c r="AC48" s="55">
        <v>0.77695358086484534</v>
      </c>
      <c r="AD48" s="59">
        <v>3.9806289260225425</v>
      </c>
      <c r="AE48" s="55">
        <v>0</v>
      </c>
      <c r="AF48" s="55"/>
      <c r="AG48" s="55"/>
      <c r="AH48" s="55"/>
      <c r="AI48" s="59">
        <v>3.9806289260225425</v>
      </c>
      <c r="AJ48" s="55">
        <v>0</v>
      </c>
      <c r="AK48" s="55">
        <v>0</v>
      </c>
      <c r="AL48" s="55">
        <v>0.61898372612776797</v>
      </c>
      <c r="AM48" s="55">
        <v>0.65869746977864818</v>
      </c>
      <c r="AN48" s="55">
        <v>0.72544619466573756</v>
      </c>
      <c r="AO48" s="55">
        <v>0.7962742345910524</v>
      </c>
      <c r="AP48" s="55">
        <v>0.86566384646255845</v>
      </c>
      <c r="AQ48" s="55">
        <v>0.94041124639824136</v>
      </c>
      <c r="AR48" s="59">
        <v>4.6054767180240059</v>
      </c>
      <c r="AS48" s="55">
        <v>0</v>
      </c>
      <c r="AT48" s="55"/>
      <c r="AU48" s="55"/>
      <c r="AV48" s="55"/>
      <c r="AW48" s="59">
        <v>4.6054767180240059</v>
      </c>
      <c r="AX48" s="55"/>
      <c r="AY48" s="55"/>
      <c r="AZ48" s="55"/>
      <c r="BA48" s="55"/>
      <c r="BB48" s="55"/>
      <c r="BC48" s="55"/>
      <c r="BD48" s="55"/>
      <c r="BE48" s="55"/>
      <c r="BF48" s="59">
        <v>0</v>
      </c>
      <c r="BG48" s="55"/>
      <c r="BH48" s="55"/>
      <c r="BI48" s="55"/>
      <c r="BJ48" s="55"/>
      <c r="BK48" s="59">
        <v>0</v>
      </c>
      <c r="BL48" s="55"/>
      <c r="BM48" s="23" t="s">
        <v>852</v>
      </c>
      <c r="BN48" s="23" t="s">
        <v>214</v>
      </c>
      <c r="BO48" s="23" t="s">
        <v>853</v>
      </c>
      <c r="BP48" s="23" t="s">
        <v>853</v>
      </c>
      <c r="BQ48" s="23" t="s">
        <v>311</v>
      </c>
      <c r="BR48" s="23"/>
      <c r="BS48" s="57"/>
      <c r="BT48" s="135" t="s">
        <v>212</v>
      </c>
      <c r="BU48" s="58">
        <v>1</v>
      </c>
      <c r="BV48" s="57">
        <v>0</v>
      </c>
      <c r="BW48" s="57">
        <v>0</v>
      </c>
      <c r="BX48" s="57">
        <v>0</v>
      </c>
      <c r="BY48" s="57">
        <v>0</v>
      </c>
      <c r="BZ48" s="57">
        <v>0</v>
      </c>
      <c r="CA48" s="57">
        <v>0</v>
      </c>
      <c r="CB48" s="67">
        <v>0</v>
      </c>
      <c r="CC48" s="134"/>
      <c r="CD48" s="134"/>
      <c r="CE48" s="57"/>
      <c r="CF48" s="57"/>
      <c r="CG48" s="57"/>
      <c r="CH48" s="57"/>
      <c r="CI48" s="57"/>
      <c r="CJ48" s="57"/>
      <c r="CK48" s="67"/>
      <c r="CL48" s="23"/>
      <c r="CM48" s="23"/>
      <c r="CN48" s="23"/>
      <c r="CO48" s="23"/>
      <c r="CP48" s="23"/>
      <c r="CQ48" s="23"/>
      <c r="CR48" s="57"/>
      <c r="CS48" s="134"/>
      <c r="CT48" s="58"/>
      <c r="CU48" s="57"/>
      <c r="CV48" s="57"/>
      <c r="CW48" s="57"/>
      <c r="CX48" s="57"/>
      <c r="CY48" s="57"/>
      <c r="CZ48" s="57"/>
      <c r="DA48" s="67"/>
      <c r="DB48" s="23"/>
      <c r="DC48" s="23"/>
      <c r="DD48" s="57"/>
      <c r="DE48" s="57"/>
      <c r="DF48" s="57"/>
      <c r="DG48" s="57"/>
      <c r="DH48" s="57"/>
      <c r="DI48" s="57"/>
      <c r="DJ48" s="67"/>
      <c r="DK48" s="23" t="s">
        <v>849</v>
      </c>
      <c r="DL48" s="55">
        <v>0</v>
      </c>
      <c r="DM48" s="55">
        <v>0</v>
      </c>
      <c r="DN48" s="55">
        <v>0</v>
      </c>
      <c r="DO48" s="59">
        <v>0</v>
      </c>
      <c r="DP48" s="23" t="s">
        <v>849</v>
      </c>
      <c r="DQ48" s="57"/>
      <c r="DR48" s="57"/>
      <c r="DS48" s="57"/>
      <c r="DT48" s="23" t="s">
        <v>854</v>
      </c>
      <c r="DU48" s="57"/>
      <c r="DV48" s="23" t="s">
        <v>849</v>
      </c>
      <c r="DW48" s="23" t="s">
        <v>854</v>
      </c>
      <c r="DX48" s="57"/>
      <c r="DY48" s="23" t="s">
        <v>858</v>
      </c>
      <c r="DZ48" s="23" t="s">
        <v>854</v>
      </c>
      <c r="EA48" s="56"/>
      <c r="EB48" s="57"/>
      <c r="EC48" s="57"/>
      <c r="ED48" s="23"/>
      <c r="EE48" s="57"/>
      <c r="EF48" s="57"/>
      <c r="EG48" s="57"/>
      <c r="EH48" s="23">
        <v>3281</v>
      </c>
      <c r="EI48" s="23"/>
      <c r="EJ48" s="23" t="s">
        <v>868</v>
      </c>
      <c r="EK48" s="23"/>
    </row>
    <row r="49" spans="2:141" ht="29.1">
      <c r="B49" s="132" t="s">
        <v>869</v>
      </c>
      <c r="C49" s="23" t="s">
        <v>870</v>
      </c>
      <c r="D49" s="23" t="s">
        <v>159</v>
      </c>
      <c r="E49" s="23" t="s">
        <v>846</v>
      </c>
      <c r="F49" s="23" t="s">
        <v>847</v>
      </c>
      <c r="G49" s="23"/>
      <c r="H49" s="23" t="s">
        <v>848</v>
      </c>
      <c r="I49" s="58">
        <v>0</v>
      </c>
      <c r="J49" s="58">
        <v>0</v>
      </c>
      <c r="K49" s="58">
        <v>1</v>
      </c>
      <c r="L49" s="58">
        <v>0</v>
      </c>
      <c r="M49" s="176"/>
      <c r="N49" s="23" t="s">
        <v>849</v>
      </c>
      <c r="O49" s="23" t="s">
        <v>850</v>
      </c>
      <c r="P49" s="23" t="s">
        <v>851</v>
      </c>
      <c r="Q49" s="56" t="s">
        <v>848</v>
      </c>
      <c r="R49" s="133" t="s">
        <v>848</v>
      </c>
      <c r="S49" s="133" t="s">
        <v>848</v>
      </c>
      <c r="T49" s="133" t="s">
        <v>848</v>
      </c>
      <c r="U49" s="133" t="s">
        <v>848</v>
      </c>
      <c r="V49" s="133" t="s">
        <v>848</v>
      </c>
      <c r="W49" s="55">
        <v>0</v>
      </c>
      <c r="X49" s="55">
        <v>6.8563966027527679</v>
      </c>
      <c r="Y49" s="55">
        <v>12.68646885584756</v>
      </c>
      <c r="Z49" s="55">
        <v>14.616845310492957</v>
      </c>
      <c r="AA49" s="55">
        <v>7.7676719086734733</v>
      </c>
      <c r="AB49" s="55">
        <v>4.5724447726702326</v>
      </c>
      <c r="AC49" s="55">
        <v>0.97102897195739779</v>
      </c>
      <c r="AD49" s="59">
        <v>47.470856422394384</v>
      </c>
      <c r="AE49" s="55">
        <v>0</v>
      </c>
      <c r="AF49" s="55"/>
      <c r="AG49" s="55"/>
      <c r="AH49" s="55"/>
      <c r="AI49" s="59">
        <v>47.470856422394384</v>
      </c>
      <c r="AJ49" s="55">
        <v>0</v>
      </c>
      <c r="AK49" s="55">
        <v>0</v>
      </c>
      <c r="AL49" s="55">
        <v>7.5165372463108664</v>
      </c>
      <c r="AM49" s="55">
        <v>14.186093312290714</v>
      </c>
      <c r="AN49" s="55">
        <v>16.671546081051829</v>
      </c>
      <c r="AO49" s="55">
        <v>9.0367708876605555</v>
      </c>
      <c r="AP49" s="55">
        <v>5.4258906682429222</v>
      </c>
      <c r="AQ49" s="55">
        <v>1.1753167606110937</v>
      </c>
      <c r="AR49" s="59">
        <v>54.012154956167983</v>
      </c>
      <c r="AS49" s="55">
        <v>0</v>
      </c>
      <c r="AT49" s="55"/>
      <c r="AU49" s="55"/>
      <c r="AV49" s="55"/>
      <c r="AW49" s="59">
        <v>54.012154956167983</v>
      </c>
      <c r="AX49" s="55"/>
      <c r="AY49" s="55"/>
      <c r="AZ49" s="55"/>
      <c r="BA49" s="55"/>
      <c r="BB49" s="55"/>
      <c r="BC49" s="55"/>
      <c r="BD49" s="55"/>
      <c r="BE49" s="55"/>
      <c r="BF49" s="59">
        <v>0</v>
      </c>
      <c r="BG49" s="55"/>
      <c r="BH49" s="55"/>
      <c r="BI49" s="55"/>
      <c r="BJ49" s="55"/>
      <c r="BK49" s="59">
        <v>0</v>
      </c>
      <c r="BL49" s="55"/>
      <c r="BM49" s="23" t="s">
        <v>852</v>
      </c>
      <c r="BN49" s="23" t="s">
        <v>191</v>
      </c>
      <c r="BO49" s="23" t="s">
        <v>853</v>
      </c>
      <c r="BP49" s="23" t="s">
        <v>853</v>
      </c>
      <c r="BQ49" s="23" t="s">
        <v>853</v>
      </c>
      <c r="BR49" s="23"/>
      <c r="BS49" s="57"/>
      <c r="BT49" s="135" t="s">
        <v>192</v>
      </c>
      <c r="BU49" s="58">
        <v>1</v>
      </c>
      <c r="BV49" s="57">
        <v>0</v>
      </c>
      <c r="BW49" s="57">
        <v>0</v>
      </c>
      <c r="BX49" s="57">
        <v>0</v>
      </c>
      <c r="BY49" s="57">
        <v>0</v>
      </c>
      <c r="BZ49" s="57">
        <v>0</v>
      </c>
      <c r="CA49" s="57">
        <v>0</v>
      </c>
      <c r="CB49" s="67">
        <v>0</v>
      </c>
      <c r="CC49" s="134"/>
      <c r="CD49" s="134"/>
      <c r="CE49" s="57"/>
      <c r="CF49" s="57"/>
      <c r="CG49" s="57"/>
      <c r="CH49" s="57"/>
      <c r="CI49" s="57"/>
      <c r="CJ49" s="57"/>
      <c r="CK49" s="67"/>
      <c r="CL49" s="23"/>
      <c r="CM49" s="23"/>
      <c r="CN49" s="23"/>
      <c r="CO49" s="23"/>
      <c r="CP49" s="23"/>
      <c r="CQ49" s="23"/>
      <c r="CR49" s="57"/>
      <c r="CS49" s="134"/>
      <c r="CT49" s="58"/>
      <c r="CU49" s="57"/>
      <c r="CV49" s="57"/>
      <c r="CW49" s="57"/>
      <c r="CX49" s="57"/>
      <c r="CY49" s="57"/>
      <c r="CZ49" s="57"/>
      <c r="DA49" s="67"/>
      <c r="DB49" s="23"/>
      <c r="DC49" s="23"/>
      <c r="DD49" s="57"/>
      <c r="DE49" s="57"/>
      <c r="DF49" s="57"/>
      <c r="DG49" s="57"/>
      <c r="DH49" s="57"/>
      <c r="DI49" s="57"/>
      <c r="DJ49" s="67"/>
      <c r="DK49" s="23" t="s">
        <v>849</v>
      </c>
      <c r="DL49" s="55">
        <v>0</v>
      </c>
      <c r="DM49" s="55">
        <v>0</v>
      </c>
      <c r="DN49" s="55">
        <v>0</v>
      </c>
      <c r="DO49" s="59">
        <v>0</v>
      </c>
      <c r="DP49" s="23" t="s">
        <v>849</v>
      </c>
      <c r="DQ49" s="57"/>
      <c r="DR49" s="57"/>
      <c r="DS49" s="57"/>
      <c r="DT49" s="23" t="s">
        <v>854</v>
      </c>
      <c r="DU49" s="57"/>
      <c r="DV49" s="23" t="s">
        <v>849</v>
      </c>
      <c r="DW49" s="23" t="s">
        <v>854</v>
      </c>
      <c r="DX49" s="57"/>
      <c r="DY49" s="23" t="s">
        <v>849</v>
      </c>
      <c r="DZ49" s="23" t="s">
        <v>854</v>
      </c>
      <c r="EA49" s="56"/>
      <c r="EB49" s="57"/>
      <c r="EC49" s="57"/>
      <c r="ED49" s="23"/>
      <c r="EE49" s="57"/>
      <c r="EF49" s="57"/>
      <c r="EG49" s="57"/>
      <c r="EH49" s="23">
        <v>807</v>
      </c>
      <c r="EI49" s="23"/>
      <c r="EJ49" s="23" t="s">
        <v>871</v>
      </c>
      <c r="EK49" s="23"/>
    </row>
    <row r="50" spans="2:141" ht="29.1">
      <c r="B50" s="132" t="s">
        <v>872</v>
      </c>
      <c r="C50" s="23" t="s">
        <v>873</v>
      </c>
      <c r="D50" s="23" t="s">
        <v>159</v>
      </c>
      <c r="E50" s="23" t="s">
        <v>846</v>
      </c>
      <c r="F50" s="23" t="s">
        <v>847</v>
      </c>
      <c r="G50" s="23"/>
      <c r="H50" s="23" t="s">
        <v>848</v>
      </c>
      <c r="I50" s="58">
        <v>0</v>
      </c>
      <c r="J50" s="58">
        <v>0</v>
      </c>
      <c r="K50" s="58">
        <v>1</v>
      </c>
      <c r="L50" s="58">
        <v>0</v>
      </c>
      <c r="M50" s="176"/>
      <c r="N50" s="23" t="s">
        <v>849</v>
      </c>
      <c r="O50" s="23" t="s">
        <v>850</v>
      </c>
      <c r="P50" s="23" t="s">
        <v>851</v>
      </c>
      <c r="Q50" s="56" t="s">
        <v>848</v>
      </c>
      <c r="R50" s="133" t="s">
        <v>848</v>
      </c>
      <c r="S50" s="133" t="s">
        <v>848</v>
      </c>
      <c r="T50" s="133" t="s">
        <v>848</v>
      </c>
      <c r="U50" s="133" t="s">
        <v>848</v>
      </c>
      <c r="V50" s="133" t="s">
        <v>848</v>
      </c>
      <c r="W50" s="55">
        <v>0</v>
      </c>
      <c r="X50" s="55">
        <v>1.3712793205079654</v>
      </c>
      <c r="Y50" s="55">
        <v>2.5372937710907104</v>
      </c>
      <c r="Z50" s="55">
        <v>2.9233690620077994</v>
      </c>
      <c r="AA50" s="55">
        <v>1.5535343816864464</v>
      </c>
      <c r="AB50" s="55">
        <v>0.91448895450564505</v>
      </c>
      <c r="AC50" s="55">
        <v>0.19420579438544811</v>
      </c>
      <c r="AD50" s="59">
        <v>9.4941712841840147</v>
      </c>
      <c r="AE50" s="55">
        <v>0</v>
      </c>
      <c r="AF50" s="55"/>
      <c r="AG50" s="55"/>
      <c r="AH50" s="55"/>
      <c r="AI50" s="59">
        <v>9.4941712841840147</v>
      </c>
      <c r="AJ50" s="55">
        <v>0</v>
      </c>
      <c r="AK50" s="55">
        <v>0</v>
      </c>
      <c r="AL50" s="55">
        <v>1.5033074492154848</v>
      </c>
      <c r="AM50" s="55">
        <v>2.8372186623700264</v>
      </c>
      <c r="AN50" s="55">
        <v>3.3343092161068113</v>
      </c>
      <c r="AO50" s="55">
        <v>1.80735417747598</v>
      </c>
      <c r="AP50" s="55">
        <v>1.085178133614882</v>
      </c>
      <c r="AQ50" s="55">
        <v>0.23506335211491836</v>
      </c>
      <c r="AR50" s="59">
        <v>10.802430990898104</v>
      </c>
      <c r="AS50" s="55">
        <v>0</v>
      </c>
      <c r="AT50" s="55"/>
      <c r="AU50" s="55"/>
      <c r="AV50" s="55"/>
      <c r="AW50" s="59">
        <v>10.802430990898104</v>
      </c>
      <c r="AX50" s="55"/>
      <c r="AY50" s="55"/>
      <c r="AZ50" s="55"/>
      <c r="BA50" s="55"/>
      <c r="BB50" s="55"/>
      <c r="BC50" s="55"/>
      <c r="BD50" s="55"/>
      <c r="BE50" s="55"/>
      <c r="BF50" s="59">
        <v>0</v>
      </c>
      <c r="BG50" s="55"/>
      <c r="BH50" s="55"/>
      <c r="BI50" s="55"/>
      <c r="BJ50" s="55"/>
      <c r="BK50" s="59">
        <v>0</v>
      </c>
      <c r="BL50" s="55"/>
      <c r="BM50" s="23" t="s">
        <v>852</v>
      </c>
      <c r="BN50" s="23" t="s">
        <v>191</v>
      </c>
      <c r="BO50" s="23" t="s">
        <v>853</v>
      </c>
      <c r="BP50" s="23" t="s">
        <v>853</v>
      </c>
      <c r="BQ50" s="23" t="s">
        <v>853</v>
      </c>
      <c r="BR50" s="23"/>
      <c r="BS50" s="57"/>
      <c r="BT50" s="135" t="s">
        <v>192</v>
      </c>
      <c r="BU50" s="58">
        <v>1</v>
      </c>
      <c r="BV50" s="57">
        <v>0</v>
      </c>
      <c r="BW50" s="57">
        <v>0</v>
      </c>
      <c r="BX50" s="57">
        <v>0</v>
      </c>
      <c r="BY50" s="57">
        <v>0</v>
      </c>
      <c r="BZ50" s="57">
        <v>0</v>
      </c>
      <c r="CA50" s="57">
        <v>0</v>
      </c>
      <c r="CB50" s="67">
        <v>0</v>
      </c>
      <c r="CC50" s="134"/>
      <c r="CD50" s="134"/>
      <c r="CE50" s="57"/>
      <c r="CF50" s="57"/>
      <c r="CG50" s="57"/>
      <c r="CH50" s="57"/>
      <c r="CI50" s="57"/>
      <c r="CJ50" s="57"/>
      <c r="CK50" s="67"/>
      <c r="CL50" s="23"/>
      <c r="CM50" s="23"/>
      <c r="CN50" s="23"/>
      <c r="CO50" s="23"/>
      <c r="CP50" s="23"/>
      <c r="CQ50" s="23"/>
      <c r="CR50" s="57"/>
      <c r="CS50" s="134"/>
      <c r="CT50" s="58"/>
      <c r="CU50" s="57"/>
      <c r="CV50" s="57"/>
      <c r="CW50" s="57"/>
      <c r="CX50" s="57"/>
      <c r="CY50" s="57"/>
      <c r="CZ50" s="57"/>
      <c r="DA50" s="67"/>
      <c r="DB50" s="23"/>
      <c r="DC50" s="23"/>
      <c r="DD50" s="57"/>
      <c r="DE50" s="57"/>
      <c r="DF50" s="57"/>
      <c r="DG50" s="57"/>
      <c r="DH50" s="57"/>
      <c r="DI50" s="57"/>
      <c r="DJ50" s="67"/>
      <c r="DK50" s="23" t="s">
        <v>849</v>
      </c>
      <c r="DL50" s="55">
        <v>0</v>
      </c>
      <c r="DM50" s="55">
        <v>0</v>
      </c>
      <c r="DN50" s="55">
        <v>0</v>
      </c>
      <c r="DO50" s="59">
        <v>0</v>
      </c>
      <c r="DP50" s="23" t="s">
        <v>849</v>
      </c>
      <c r="DQ50" s="57"/>
      <c r="DR50" s="57"/>
      <c r="DS50" s="57"/>
      <c r="DT50" s="23" t="s">
        <v>854</v>
      </c>
      <c r="DU50" s="57"/>
      <c r="DV50" s="23" t="s">
        <v>849</v>
      </c>
      <c r="DW50" s="23" t="s">
        <v>854</v>
      </c>
      <c r="DX50" s="57"/>
      <c r="DY50" s="23" t="s">
        <v>849</v>
      </c>
      <c r="DZ50" s="23" t="s">
        <v>854</v>
      </c>
      <c r="EA50" s="56"/>
      <c r="EB50" s="57"/>
      <c r="EC50" s="57"/>
      <c r="ED50" s="23"/>
      <c r="EE50" s="57"/>
      <c r="EF50" s="57"/>
      <c r="EG50" s="57"/>
      <c r="EH50" s="23">
        <v>807</v>
      </c>
      <c r="EI50" s="23"/>
      <c r="EJ50" s="23" t="s">
        <v>871</v>
      </c>
      <c r="EK50" s="23"/>
    </row>
    <row r="51" spans="2:141" ht="29.1">
      <c r="B51" s="132" t="s">
        <v>874</v>
      </c>
      <c r="C51" s="23" t="s">
        <v>875</v>
      </c>
      <c r="D51" s="23" t="s">
        <v>159</v>
      </c>
      <c r="E51" s="23" t="s">
        <v>846</v>
      </c>
      <c r="F51" s="23" t="s">
        <v>847</v>
      </c>
      <c r="G51" s="23"/>
      <c r="H51" s="23" t="s">
        <v>848</v>
      </c>
      <c r="I51" s="58">
        <v>0</v>
      </c>
      <c r="J51" s="58">
        <v>0</v>
      </c>
      <c r="K51" s="58">
        <v>1</v>
      </c>
      <c r="L51" s="58">
        <v>0</v>
      </c>
      <c r="M51" s="176"/>
      <c r="N51" s="23" t="s">
        <v>849</v>
      </c>
      <c r="O51" s="23" t="s">
        <v>850</v>
      </c>
      <c r="P51" s="23" t="s">
        <v>851</v>
      </c>
      <c r="Q51" s="56" t="s">
        <v>848</v>
      </c>
      <c r="R51" s="133" t="s">
        <v>848</v>
      </c>
      <c r="S51" s="133" t="s">
        <v>848</v>
      </c>
      <c r="T51" s="133" t="s">
        <v>848</v>
      </c>
      <c r="U51" s="133" t="s">
        <v>848</v>
      </c>
      <c r="V51" s="133" t="s">
        <v>848</v>
      </c>
      <c r="W51" s="55">
        <v>0</v>
      </c>
      <c r="X51" s="55">
        <v>1.3712793205079654</v>
      </c>
      <c r="Y51" s="55">
        <v>2.5372937710907104</v>
      </c>
      <c r="Z51" s="55">
        <v>2.9233690620077994</v>
      </c>
      <c r="AA51" s="55">
        <v>1.5535343816864464</v>
      </c>
      <c r="AB51" s="55">
        <v>0.91448895450564505</v>
      </c>
      <c r="AC51" s="55">
        <v>0.19420579438544811</v>
      </c>
      <c r="AD51" s="59">
        <v>9.4941712841840147</v>
      </c>
      <c r="AE51" s="55">
        <v>0</v>
      </c>
      <c r="AF51" s="55"/>
      <c r="AG51" s="55"/>
      <c r="AH51" s="55"/>
      <c r="AI51" s="59">
        <v>9.4941712841840147</v>
      </c>
      <c r="AJ51" s="55">
        <v>0</v>
      </c>
      <c r="AK51" s="55">
        <v>0</v>
      </c>
      <c r="AL51" s="55">
        <v>1.5033074492154848</v>
      </c>
      <c r="AM51" s="55">
        <v>2.8372186623700264</v>
      </c>
      <c r="AN51" s="55">
        <v>3.3343092161068113</v>
      </c>
      <c r="AO51" s="55">
        <v>1.80735417747598</v>
      </c>
      <c r="AP51" s="55">
        <v>1.085178133614882</v>
      </c>
      <c r="AQ51" s="55">
        <v>0.23506335211491836</v>
      </c>
      <c r="AR51" s="59">
        <v>10.802430990898104</v>
      </c>
      <c r="AS51" s="55">
        <v>0</v>
      </c>
      <c r="AT51" s="55"/>
      <c r="AU51" s="55"/>
      <c r="AV51" s="55"/>
      <c r="AW51" s="59">
        <v>10.802430990898104</v>
      </c>
      <c r="AX51" s="55"/>
      <c r="AY51" s="55"/>
      <c r="AZ51" s="55"/>
      <c r="BA51" s="55"/>
      <c r="BB51" s="55"/>
      <c r="BC51" s="55"/>
      <c r="BD51" s="55"/>
      <c r="BE51" s="55"/>
      <c r="BF51" s="59">
        <v>0</v>
      </c>
      <c r="BG51" s="55"/>
      <c r="BH51" s="55"/>
      <c r="BI51" s="55"/>
      <c r="BJ51" s="55"/>
      <c r="BK51" s="59">
        <v>0</v>
      </c>
      <c r="BL51" s="55"/>
      <c r="BM51" s="23" t="s">
        <v>852</v>
      </c>
      <c r="BN51" s="23" t="s">
        <v>191</v>
      </c>
      <c r="BO51" s="23" t="s">
        <v>853</v>
      </c>
      <c r="BP51" s="23" t="s">
        <v>853</v>
      </c>
      <c r="BQ51" s="23" t="s">
        <v>853</v>
      </c>
      <c r="BR51" s="23"/>
      <c r="BS51" s="57"/>
      <c r="BT51" s="135" t="s">
        <v>192</v>
      </c>
      <c r="BU51" s="58">
        <v>1</v>
      </c>
      <c r="BV51" s="57">
        <v>0</v>
      </c>
      <c r="BW51" s="57">
        <v>0</v>
      </c>
      <c r="BX51" s="57">
        <v>0</v>
      </c>
      <c r="BY51" s="57">
        <v>0</v>
      </c>
      <c r="BZ51" s="57">
        <v>0</v>
      </c>
      <c r="CA51" s="57">
        <v>0</v>
      </c>
      <c r="CB51" s="67">
        <v>0</v>
      </c>
      <c r="CC51" s="134"/>
      <c r="CD51" s="134"/>
      <c r="CE51" s="57"/>
      <c r="CF51" s="57"/>
      <c r="CG51" s="57"/>
      <c r="CH51" s="57"/>
      <c r="CI51" s="57"/>
      <c r="CJ51" s="57"/>
      <c r="CK51" s="67"/>
      <c r="CL51" s="23"/>
      <c r="CM51" s="23"/>
      <c r="CN51" s="23"/>
      <c r="CO51" s="23"/>
      <c r="CP51" s="23"/>
      <c r="CQ51" s="23"/>
      <c r="CR51" s="57"/>
      <c r="CS51" s="134"/>
      <c r="CT51" s="58"/>
      <c r="CU51" s="57"/>
      <c r="CV51" s="57"/>
      <c r="CW51" s="57"/>
      <c r="CX51" s="57"/>
      <c r="CY51" s="57"/>
      <c r="CZ51" s="57"/>
      <c r="DA51" s="67"/>
      <c r="DB51" s="23"/>
      <c r="DC51" s="23"/>
      <c r="DD51" s="57"/>
      <c r="DE51" s="57"/>
      <c r="DF51" s="57"/>
      <c r="DG51" s="57"/>
      <c r="DH51" s="57"/>
      <c r="DI51" s="57"/>
      <c r="DJ51" s="67"/>
      <c r="DK51" s="23" t="s">
        <v>849</v>
      </c>
      <c r="DL51" s="55">
        <v>0</v>
      </c>
      <c r="DM51" s="55">
        <v>0</v>
      </c>
      <c r="DN51" s="55">
        <v>0</v>
      </c>
      <c r="DO51" s="59">
        <v>0</v>
      </c>
      <c r="DP51" s="23" t="s">
        <v>849</v>
      </c>
      <c r="DQ51" s="57"/>
      <c r="DR51" s="57"/>
      <c r="DS51" s="57"/>
      <c r="DT51" s="23" t="s">
        <v>854</v>
      </c>
      <c r="DU51" s="57"/>
      <c r="DV51" s="23" t="s">
        <v>849</v>
      </c>
      <c r="DW51" s="23" t="s">
        <v>854</v>
      </c>
      <c r="DX51" s="57"/>
      <c r="DY51" s="23" t="s">
        <v>849</v>
      </c>
      <c r="DZ51" s="23" t="s">
        <v>854</v>
      </c>
      <c r="EA51" s="56"/>
      <c r="EB51" s="57"/>
      <c r="EC51" s="57"/>
      <c r="ED51" s="23"/>
      <c r="EE51" s="57"/>
      <c r="EF51" s="57"/>
      <c r="EG51" s="57"/>
      <c r="EH51" s="23">
        <v>807</v>
      </c>
      <c r="EI51" s="23"/>
      <c r="EJ51" s="23" t="s">
        <v>871</v>
      </c>
      <c r="EK51" s="23"/>
    </row>
    <row r="52" spans="2:141" ht="29.1">
      <c r="B52" s="132" t="s">
        <v>876</v>
      </c>
      <c r="C52" s="23" t="s">
        <v>877</v>
      </c>
      <c r="D52" s="23" t="s">
        <v>159</v>
      </c>
      <c r="E52" s="23" t="s">
        <v>846</v>
      </c>
      <c r="F52" s="23" t="s">
        <v>847</v>
      </c>
      <c r="G52" s="23"/>
      <c r="H52" s="23" t="s">
        <v>848</v>
      </c>
      <c r="I52" s="58">
        <v>0</v>
      </c>
      <c r="J52" s="58">
        <v>0</v>
      </c>
      <c r="K52" s="58">
        <v>1</v>
      </c>
      <c r="L52" s="58">
        <v>0</v>
      </c>
      <c r="M52" s="176"/>
      <c r="N52" s="23" t="s">
        <v>849</v>
      </c>
      <c r="O52" s="23" t="s">
        <v>850</v>
      </c>
      <c r="P52" s="23" t="s">
        <v>851</v>
      </c>
      <c r="Q52" s="56" t="s">
        <v>848</v>
      </c>
      <c r="R52" s="133" t="s">
        <v>848</v>
      </c>
      <c r="S52" s="133" t="s">
        <v>848</v>
      </c>
      <c r="T52" s="133" t="s">
        <v>848</v>
      </c>
      <c r="U52" s="133" t="s">
        <v>848</v>
      </c>
      <c r="V52" s="133" t="s">
        <v>848</v>
      </c>
      <c r="W52" s="55">
        <v>0</v>
      </c>
      <c r="X52" s="55">
        <v>1.3712793205079654</v>
      </c>
      <c r="Y52" s="55">
        <v>2.5372937710907104</v>
      </c>
      <c r="Z52" s="55">
        <v>2.9233690620077994</v>
      </c>
      <c r="AA52" s="55">
        <v>1.5535343816864464</v>
      </c>
      <c r="AB52" s="55">
        <v>0.91448895450564505</v>
      </c>
      <c r="AC52" s="55">
        <v>0.19420579438544811</v>
      </c>
      <c r="AD52" s="59">
        <v>9.4941712841840147</v>
      </c>
      <c r="AE52" s="55">
        <v>0</v>
      </c>
      <c r="AF52" s="55"/>
      <c r="AG52" s="55"/>
      <c r="AH52" s="55"/>
      <c r="AI52" s="59">
        <v>9.4941712841840147</v>
      </c>
      <c r="AJ52" s="55">
        <v>0</v>
      </c>
      <c r="AK52" s="55">
        <v>0</v>
      </c>
      <c r="AL52" s="55">
        <v>1.5033074492154848</v>
      </c>
      <c r="AM52" s="55">
        <v>2.8372186623700264</v>
      </c>
      <c r="AN52" s="55">
        <v>3.3343092161068113</v>
      </c>
      <c r="AO52" s="55">
        <v>1.80735417747598</v>
      </c>
      <c r="AP52" s="55">
        <v>1.085178133614882</v>
      </c>
      <c r="AQ52" s="55">
        <v>0.23506335211491836</v>
      </c>
      <c r="AR52" s="59">
        <v>10.802430990898104</v>
      </c>
      <c r="AS52" s="55">
        <v>0</v>
      </c>
      <c r="AT52" s="55"/>
      <c r="AU52" s="55"/>
      <c r="AV52" s="55"/>
      <c r="AW52" s="59">
        <v>10.802430990898104</v>
      </c>
      <c r="AX52" s="55"/>
      <c r="AY52" s="55"/>
      <c r="AZ52" s="55"/>
      <c r="BA52" s="55"/>
      <c r="BB52" s="55"/>
      <c r="BC52" s="55"/>
      <c r="BD52" s="55"/>
      <c r="BE52" s="55"/>
      <c r="BF52" s="59">
        <v>0</v>
      </c>
      <c r="BG52" s="55"/>
      <c r="BH52" s="55"/>
      <c r="BI52" s="55"/>
      <c r="BJ52" s="55"/>
      <c r="BK52" s="59">
        <v>0</v>
      </c>
      <c r="BL52" s="55"/>
      <c r="BM52" s="23" t="s">
        <v>852</v>
      </c>
      <c r="BN52" s="23" t="s">
        <v>191</v>
      </c>
      <c r="BO52" s="23" t="s">
        <v>853</v>
      </c>
      <c r="BP52" s="23" t="s">
        <v>853</v>
      </c>
      <c r="BQ52" s="23" t="s">
        <v>853</v>
      </c>
      <c r="BR52" s="23"/>
      <c r="BS52" s="57"/>
      <c r="BT52" s="135" t="s">
        <v>192</v>
      </c>
      <c r="BU52" s="58">
        <v>1</v>
      </c>
      <c r="BV52" s="57">
        <v>0</v>
      </c>
      <c r="BW52" s="57">
        <v>0</v>
      </c>
      <c r="BX52" s="57">
        <v>0</v>
      </c>
      <c r="BY52" s="57">
        <v>0</v>
      </c>
      <c r="BZ52" s="57">
        <v>0</v>
      </c>
      <c r="CA52" s="57">
        <v>0</v>
      </c>
      <c r="CB52" s="67">
        <v>0</v>
      </c>
      <c r="CC52" s="134"/>
      <c r="CD52" s="134"/>
      <c r="CE52" s="57"/>
      <c r="CF52" s="57"/>
      <c r="CG52" s="57"/>
      <c r="CH52" s="57"/>
      <c r="CI52" s="57"/>
      <c r="CJ52" s="57"/>
      <c r="CK52" s="67"/>
      <c r="CL52" s="23"/>
      <c r="CM52" s="23"/>
      <c r="CN52" s="23"/>
      <c r="CO52" s="23"/>
      <c r="CP52" s="23"/>
      <c r="CQ52" s="23"/>
      <c r="CR52" s="57"/>
      <c r="CS52" s="134"/>
      <c r="CT52" s="58"/>
      <c r="CU52" s="57"/>
      <c r="CV52" s="57"/>
      <c r="CW52" s="57"/>
      <c r="CX52" s="57"/>
      <c r="CY52" s="57"/>
      <c r="CZ52" s="57"/>
      <c r="DA52" s="67"/>
      <c r="DB52" s="23"/>
      <c r="DC52" s="23"/>
      <c r="DD52" s="57"/>
      <c r="DE52" s="57"/>
      <c r="DF52" s="57"/>
      <c r="DG52" s="57"/>
      <c r="DH52" s="57"/>
      <c r="DI52" s="57"/>
      <c r="DJ52" s="67"/>
      <c r="DK52" s="23" t="s">
        <v>849</v>
      </c>
      <c r="DL52" s="55">
        <v>0</v>
      </c>
      <c r="DM52" s="55">
        <v>0</v>
      </c>
      <c r="DN52" s="55">
        <v>0</v>
      </c>
      <c r="DO52" s="59">
        <v>0</v>
      </c>
      <c r="DP52" s="23" t="s">
        <v>849</v>
      </c>
      <c r="DQ52" s="57"/>
      <c r="DR52" s="57"/>
      <c r="DS52" s="57"/>
      <c r="DT52" s="23" t="s">
        <v>854</v>
      </c>
      <c r="DU52" s="57"/>
      <c r="DV52" s="23" t="s">
        <v>849</v>
      </c>
      <c r="DW52" s="23" t="s">
        <v>854</v>
      </c>
      <c r="DX52" s="57"/>
      <c r="DY52" s="23" t="s">
        <v>849</v>
      </c>
      <c r="DZ52" s="23" t="s">
        <v>854</v>
      </c>
      <c r="EA52" s="56"/>
      <c r="EB52" s="57"/>
      <c r="EC52" s="57"/>
      <c r="ED52" s="23"/>
      <c r="EE52" s="57"/>
      <c r="EF52" s="57"/>
      <c r="EG52" s="57"/>
      <c r="EH52" s="23">
        <v>807</v>
      </c>
      <c r="EI52" s="23"/>
      <c r="EJ52" s="23" t="s">
        <v>871</v>
      </c>
      <c r="EK52" s="23"/>
    </row>
    <row r="53" spans="2:141" ht="29.1">
      <c r="B53" s="132" t="s">
        <v>878</v>
      </c>
      <c r="C53" s="23" t="s">
        <v>879</v>
      </c>
      <c r="D53" s="23" t="s">
        <v>159</v>
      </c>
      <c r="E53" s="23" t="s">
        <v>846</v>
      </c>
      <c r="F53" s="23" t="s">
        <v>847</v>
      </c>
      <c r="G53" s="23"/>
      <c r="H53" s="23" t="s">
        <v>848</v>
      </c>
      <c r="I53" s="58">
        <v>0</v>
      </c>
      <c r="J53" s="58">
        <v>0</v>
      </c>
      <c r="K53" s="58">
        <v>1</v>
      </c>
      <c r="L53" s="58">
        <v>0</v>
      </c>
      <c r="M53" s="176"/>
      <c r="N53" s="23" t="s">
        <v>849</v>
      </c>
      <c r="O53" s="23" t="s">
        <v>850</v>
      </c>
      <c r="P53" s="23" t="s">
        <v>851</v>
      </c>
      <c r="Q53" s="56" t="s">
        <v>848</v>
      </c>
      <c r="R53" s="133" t="s">
        <v>848</v>
      </c>
      <c r="S53" s="133" t="s">
        <v>848</v>
      </c>
      <c r="T53" s="133" t="s">
        <v>848</v>
      </c>
      <c r="U53" s="133" t="s">
        <v>848</v>
      </c>
      <c r="V53" s="133" t="s">
        <v>848</v>
      </c>
      <c r="W53" s="55">
        <v>0</v>
      </c>
      <c r="X53" s="55">
        <v>2.0569189808151829</v>
      </c>
      <c r="Y53" s="55">
        <v>3.8059406567345677</v>
      </c>
      <c r="Z53" s="55">
        <v>4.3850535931251891</v>
      </c>
      <c r="AA53" s="55">
        <v>2.3303015725899798</v>
      </c>
      <c r="AB53" s="55">
        <v>1.3717334317939693</v>
      </c>
      <c r="AC53" s="55">
        <v>0.29130869158571149</v>
      </c>
      <c r="AD53" s="59">
        <v>14.241256926644599</v>
      </c>
      <c r="AE53" s="55">
        <v>0</v>
      </c>
      <c r="AF53" s="55"/>
      <c r="AG53" s="55"/>
      <c r="AH53" s="55"/>
      <c r="AI53" s="59">
        <v>14.241256926644599</v>
      </c>
      <c r="AJ53" s="55">
        <v>0</v>
      </c>
      <c r="AK53" s="55">
        <v>0</v>
      </c>
      <c r="AL53" s="55">
        <v>2.2549611738815876</v>
      </c>
      <c r="AM53" s="55">
        <v>4.2558279936651857</v>
      </c>
      <c r="AN53" s="55">
        <v>5.0014638242896607</v>
      </c>
      <c r="AO53" s="55">
        <v>2.7110312662841336</v>
      </c>
      <c r="AP53" s="55">
        <v>1.627767200464451</v>
      </c>
      <c r="AQ53" s="55">
        <v>0.35259502818150301</v>
      </c>
      <c r="AR53" s="59">
        <v>16.203646486766523</v>
      </c>
      <c r="AS53" s="55">
        <v>0</v>
      </c>
      <c r="AT53" s="55"/>
      <c r="AU53" s="55"/>
      <c r="AV53" s="55"/>
      <c r="AW53" s="59">
        <v>16.203646486766523</v>
      </c>
      <c r="AX53" s="55"/>
      <c r="AY53" s="55"/>
      <c r="AZ53" s="55"/>
      <c r="BA53" s="55"/>
      <c r="BB53" s="55"/>
      <c r="BC53" s="55"/>
      <c r="BD53" s="55"/>
      <c r="BE53" s="55"/>
      <c r="BF53" s="59">
        <v>0</v>
      </c>
      <c r="BG53" s="55"/>
      <c r="BH53" s="55"/>
      <c r="BI53" s="55"/>
      <c r="BJ53" s="55"/>
      <c r="BK53" s="59">
        <v>0</v>
      </c>
      <c r="BL53" s="55"/>
      <c r="BM53" s="23" t="s">
        <v>852</v>
      </c>
      <c r="BN53" s="23" t="s">
        <v>191</v>
      </c>
      <c r="BO53" s="23" t="s">
        <v>853</v>
      </c>
      <c r="BP53" s="23" t="s">
        <v>853</v>
      </c>
      <c r="BQ53" s="23" t="s">
        <v>853</v>
      </c>
      <c r="BR53" s="23"/>
      <c r="BS53" s="57"/>
      <c r="BT53" s="135" t="s">
        <v>192</v>
      </c>
      <c r="BU53" s="58">
        <v>1</v>
      </c>
      <c r="BV53" s="57">
        <v>0</v>
      </c>
      <c r="BW53" s="57">
        <v>0</v>
      </c>
      <c r="BX53" s="57">
        <v>0</v>
      </c>
      <c r="BY53" s="57">
        <v>0</v>
      </c>
      <c r="BZ53" s="57">
        <v>0</v>
      </c>
      <c r="CA53" s="57">
        <v>0</v>
      </c>
      <c r="CB53" s="67">
        <v>0</v>
      </c>
      <c r="CC53" s="134"/>
      <c r="CD53" s="134"/>
      <c r="CE53" s="57"/>
      <c r="CF53" s="57"/>
      <c r="CG53" s="57"/>
      <c r="CH53" s="57"/>
      <c r="CI53" s="57"/>
      <c r="CJ53" s="57"/>
      <c r="CK53" s="67"/>
      <c r="CL53" s="23"/>
      <c r="CM53" s="23"/>
      <c r="CN53" s="23"/>
      <c r="CO53" s="23"/>
      <c r="CP53" s="23"/>
      <c r="CQ53" s="23"/>
      <c r="CR53" s="57"/>
      <c r="CS53" s="134"/>
      <c r="CT53" s="58"/>
      <c r="CU53" s="57"/>
      <c r="CV53" s="57"/>
      <c r="CW53" s="57"/>
      <c r="CX53" s="57"/>
      <c r="CY53" s="57"/>
      <c r="CZ53" s="57"/>
      <c r="DA53" s="67"/>
      <c r="DB53" s="23"/>
      <c r="DC53" s="23"/>
      <c r="DD53" s="57"/>
      <c r="DE53" s="57"/>
      <c r="DF53" s="57"/>
      <c r="DG53" s="57"/>
      <c r="DH53" s="57"/>
      <c r="DI53" s="57"/>
      <c r="DJ53" s="67"/>
      <c r="DK53" s="23" t="s">
        <v>849</v>
      </c>
      <c r="DL53" s="55">
        <v>0</v>
      </c>
      <c r="DM53" s="55">
        <v>0</v>
      </c>
      <c r="DN53" s="55">
        <v>0</v>
      </c>
      <c r="DO53" s="59">
        <v>0</v>
      </c>
      <c r="DP53" s="23" t="s">
        <v>849</v>
      </c>
      <c r="DQ53" s="57"/>
      <c r="DR53" s="57"/>
      <c r="DS53" s="57"/>
      <c r="DT53" s="23" t="s">
        <v>854</v>
      </c>
      <c r="DU53" s="57"/>
      <c r="DV53" s="23" t="s">
        <v>849</v>
      </c>
      <c r="DW53" s="23" t="s">
        <v>854</v>
      </c>
      <c r="DX53" s="57"/>
      <c r="DY53" s="23" t="s">
        <v>849</v>
      </c>
      <c r="DZ53" s="23" t="s">
        <v>854</v>
      </c>
      <c r="EA53" s="56"/>
      <c r="EB53" s="57"/>
      <c r="EC53" s="57"/>
      <c r="ED53" s="23"/>
      <c r="EE53" s="57"/>
      <c r="EF53" s="57"/>
      <c r="EG53" s="57"/>
      <c r="EH53" s="23">
        <v>807</v>
      </c>
      <c r="EI53" s="23"/>
      <c r="EJ53" s="23" t="s">
        <v>871</v>
      </c>
      <c r="EK53" s="23"/>
    </row>
    <row r="54" spans="2:141" ht="29.1">
      <c r="B54" s="132" t="s">
        <v>880</v>
      </c>
      <c r="C54" s="23" t="s">
        <v>881</v>
      </c>
      <c r="D54" s="23" t="s">
        <v>159</v>
      </c>
      <c r="E54" s="23" t="s">
        <v>846</v>
      </c>
      <c r="F54" s="23" t="s">
        <v>847</v>
      </c>
      <c r="G54" s="23"/>
      <c r="H54" s="23" t="s">
        <v>848</v>
      </c>
      <c r="I54" s="58">
        <v>0</v>
      </c>
      <c r="J54" s="58">
        <v>0</v>
      </c>
      <c r="K54" s="58">
        <v>1</v>
      </c>
      <c r="L54" s="58">
        <v>0</v>
      </c>
      <c r="M54" s="176"/>
      <c r="N54" s="23" t="s">
        <v>849</v>
      </c>
      <c r="O54" s="23" t="s">
        <v>850</v>
      </c>
      <c r="P54" s="23" t="s">
        <v>851</v>
      </c>
      <c r="Q54" s="56" t="s">
        <v>848</v>
      </c>
      <c r="R54" s="133" t="s">
        <v>848</v>
      </c>
      <c r="S54" s="133" t="s">
        <v>848</v>
      </c>
      <c r="T54" s="133" t="s">
        <v>848</v>
      </c>
      <c r="U54" s="133" t="s">
        <v>848</v>
      </c>
      <c r="V54" s="133" t="s">
        <v>848</v>
      </c>
      <c r="W54" s="55">
        <v>0</v>
      </c>
      <c r="X54" s="55">
        <v>6.17075694244555</v>
      </c>
      <c r="Y54" s="55">
        <v>11.417821970203702</v>
      </c>
      <c r="Z54" s="55">
        <v>13.155160779375569</v>
      </c>
      <c r="AA54" s="55">
        <v>6.9909047177699408</v>
      </c>
      <c r="AB54" s="55">
        <v>4.115200295381908</v>
      </c>
      <c r="AC54" s="55">
        <v>0.87392607475713435</v>
      </c>
      <c r="AD54" s="59">
        <v>42.723770779933815</v>
      </c>
      <c r="AE54" s="55">
        <v>0</v>
      </c>
      <c r="AF54" s="55"/>
      <c r="AG54" s="55"/>
      <c r="AH54" s="55"/>
      <c r="AI54" s="59">
        <v>42.723770779933815</v>
      </c>
      <c r="AJ54" s="55">
        <v>0</v>
      </c>
      <c r="AK54" s="55">
        <v>0</v>
      </c>
      <c r="AL54" s="55">
        <v>6.7648835216447631</v>
      </c>
      <c r="AM54" s="55">
        <v>12.767483980995555</v>
      </c>
      <c r="AN54" s="55">
        <v>15.004391472868983</v>
      </c>
      <c r="AO54" s="55">
        <v>8.1330937988524035</v>
      </c>
      <c r="AP54" s="55">
        <v>4.8833016013933532</v>
      </c>
      <c r="AQ54" s="55">
        <v>1.0577850845445089</v>
      </c>
      <c r="AR54" s="59">
        <v>48.610939460299562</v>
      </c>
      <c r="AS54" s="55">
        <v>0</v>
      </c>
      <c r="AT54" s="55"/>
      <c r="AU54" s="55"/>
      <c r="AV54" s="55"/>
      <c r="AW54" s="59">
        <v>48.610939460299562</v>
      </c>
      <c r="AX54" s="55"/>
      <c r="AY54" s="55"/>
      <c r="AZ54" s="55"/>
      <c r="BA54" s="55"/>
      <c r="BB54" s="55"/>
      <c r="BC54" s="55"/>
      <c r="BD54" s="55"/>
      <c r="BE54" s="55"/>
      <c r="BF54" s="59">
        <v>0</v>
      </c>
      <c r="BG54" s="55"/>
      <c r="BH54" s="55"/>
      <c r="BI54" s="55"/>
      <c r="BJ54" s="55"/>
      <c r="BK54" s="59">
        <v>0</v>
      </c>
      <c r="BL54" s="55"/>
      <c r="BM54" s="23" t="s">
        <v>852</v>
      </c>
      <c r="BN54" s="23" t="s">
        <v>191</v>
      </c>
      <c r="BO54" s="23" t="s">
        <v>853</v>
      </c>
      <c r="BP54" s="23" t="s">
        <v>853</v>
      </c>
      <c r="BQ54" s="23" t="s">
        <v>853</v>
      </c>
      <c r="BR54" s="23"/>
      <c r="BS54" s="57"/>
      <c r="BT54" s="135" t="s">
        <v>192</v>
      </c>
      <c r="BU54" s="58">
        <v>1</v>
      </c>
      <c r="BV54" s="57">
        <v>0</v>
      </c>
      <c r="BW54" s="57">
        <v>0</v>
      </c>
      <c r="BX54" s="57">
        <v>0</v>
      </c>
      <c r="BY54" s="57">
        <v>0</v>
      </c>
      <c r="BZ54" s="57">
        <v>0</v>
      </c>
      <c r="CA54" s="57">
        <v>0</v>
      </c>
      <c r="CB54" s="67">
        <v>0</v>
      </c>
      <c r="CC54" s="134"/>
      <c r="CD54" s="134"/>
      <c r="CE54" s="57"/>
      <c r="CF54" s="57"/>
      <c r="CG54" s="57"/>
      <c r="CH54" s="57"/>
      <c r="CI54" s="57"/>
      <c r="CJ54" s="57"/>
      <c r="CK54" s="67"/>
      <c r="CL54" s="23"/>
      <c r="CM54" s="23"/>
      <c r="CN54" s="23"/>
      <c r="CO54" s="23"/>
      <c r="CP54" s="23"/>
      <c r="CQ54" s="23"/>
      <c r="CR54" s="57"/>
      <c r="CS54" s="134"/>
      <c r="CT54" s="58"/>
      <c r="CU54" s="57"/>
      <c r="CV54" s="57"/>
      <c r="CW54" s="57"/>
      <c r="CX54" s="57"/>
      <c r="CY54" s="57"/>
      <c r="CZ54" s="57"/>
      <c r="DA54" s="67"/>
      <c r="DB54" s="23"/>
      <c r="DC54" s="23"/>
      <c r="DD54" s="57"/>
      <c r="DE54" s="57"/>
      <c r="DF54" s="57"/>
      <c r="DG54" s="57"/>
      <c r="DH54" s="57"/>
      <c r="DI54" s="57"/>
      <c r="DJ54" s="67"/>
      <c r="DK54" s="23" t="s">
        <v>849</v>
      </c>
      <c r="DL54" s="55">
        <v>0</v>
      </c>
      <c r="DM54" s="55">
        <v>0</v>
      </c>
      <c r="DN54" s="55">
        <v>0</v>
      </c>
      <c r="DO54" s="59">
        <v>0</v>
      </c>
      <c r="DP54" s="23" t="s">
        <v>849</v>
      </c>
      <c r="DQ54" s="57"/>
      <c r="DR54" s="57"/>
      <c r="DS54" s="57"/>
      <c r="DT54" s="23" t="s">
        <v>854</v>
      </c>
      <c r="DU54" s="57"/>
      <c r="DV54" s="23" t="s">
        <v>849</v>
      </c>
      <c r="DW54" s="23" t="s">
        <v>854</v>
      </c>
      <c r="DX54" s="57"/>
      <c r="DY54" s="23" t="s">
        <v>849</v>
      </c>
      <c r="DZ54" s="23" t="s">
        <v>854</v>
      </c>
      <c r="EA54" s="56"/>
      <c r="EB54" s="57"/>
      <c r="EC54" s="57"/>
      <c r="ED54" s="23"/>
      <c r="EE54" s="57"/>
      <c r="EF54" s="57"/>
      <c r="EG54" s="57"/>
      <c r="EH54" s="23">
        <v>807</v>
      </c>
      <c r="EI54" s="23"/>
      <c r="EJ54" s="23" t="s">
        <v>871</v>
      </c>
      <c r="EK54" s="23"/>
    </row>
    <row r="55" spans="2:141" ht="29.1">
      <c r="B55" s="132" t="s">
        <v>882</v>
      </c>
      <c r="C55" s="23" t="s">
        <v>883</v>
      </c>
      <c r="D55" s="23" t="s">
        <v>159</v>
      </c>
      <c r="E55" s="23" t="s">
        <v>846</v>
      </c>
      <c r="F55" s="23" t="s">
        <v>847</v>
      </c>
      <c r="G55" s="23"/>
      <c r="H55" s="23" t="s">
        <v>848</v>
      </c>
      <c r="I55" s="58">
        <v>0</v>
      </c>
      <c r="J55" s="58">
        <v>0</v>
      </c>
      <c r="K55" s="58">
        <v>1</v>
      </c>
      <c r="L55" s="58">
        <v>0</v>
      </c>
      <c r="M55" s="176"/>
      <c r="N55" s="23" t="s">
        <v>849</v>
      </c>
      <c r="O55" s="23" t="s">
        <v>850</v>
      </c>
      <c r="P55" s="23" t="s">
        <v>851</v>
      </c>
      <c r="Q55" s="56" t="s">
        <v>848</v>
      </c>
      <c r="R55" s="133" t="s">
        <v>848</v>
      </c>
      <c r="S55" s="133" t="s">
        <v>848</v>
      </c>
      <c r="T55" s="133" t="s">
        <v>848</v>
      </c>
      <c r="U55" s="133" t="s">
        <v>848</v>
      </c>
      <c r="V55" s="133" t="s">
        <v>848</v>
      </c>
      <c r="W55" s="55">
        <v>0</v>
      </c>
      <c r="X55" s="55">
        <v>1.3712793205079654</v>
      </c>
      <c r="Y55" s="55">
        <v>2.5372937710907104</v>
      </c>
      <c r="Z55" s="55">
        <v>2.9233690620077994</v>
      </c>
      <c r="AA55" s="55">
        <v>1.5535343816864464</v>
      </c>
      <c r="AB55" s="55">
        <v>0.91448895450564505</v>
      </c>
      <c r="AC55" s="55">
        <v>0.19420579438544811</v>
      </c>
      <c r="AD55" s="59">
        <v>9.4941712841840147</v>
      </c>
      <c r="AE55" s="55">
        <v>0</v>
      </c>
      <c r="AF55" s="55"/>
      <c r="AG55" s="55"/>
      <c r="AH55" s="55"/>
      <c r="AI55" s="59">
        <v>9.4941712841840147</v>
      </c>
      <c r="AJ55" s="55">
        <v>0</v>
      </c>
      <c r="AK55" s="55">
        <v>0</v>
      </c>
      <c r="AL55" s="55">
        <v>1.5033074492154848</v>
      </c>
      <c r="AM55" s="55">
        <v>2.8372186623700264</v>
      </c>
      <c r="AN55" s="55">
        <v>3.3343092161068113</v>
      </c>
      <c r="AO55" s="55">
        <v>1.80735417747598</v>
      </c>
      <c r="AP55" s="55">
        <v>1.085178133614882</v>
      </c>
      <c r="AQ55" s="55">
        <v>0.23506335211491836</v>
      </c>
      <c r="AR55" s="59">
        <v>10.802430990898104</v>
      </c>
      <c r="AS55" s="55">
        <v>0</v>
      </c>
      <c r="AT55" s="55"/>
      <c r="AU55" s="55"/>
      <c r="AV55" s="55"/>
      <c r="AW55" s="59">
        <v>10.802430990898104</v>
      </c>
      <c r="AX55" s="55"/>
      <c r="AY55" s="55"/>
      <c r="AZ55" s="55"/>
      <c r="BA55" s="55"/>
      <c r="BB55" s="55"/>
      <c r="BC55" s="55"/>
      <c r="BD55" s="55"/>
      <c r="BE55" s="55"/>
      <c r="BF55" s="59">
        <v>0</v>
      </c>
      <c r="BG55" s="55"/>
      <c r="BH55" s="55"/>
      <c r="BI55" s="55"/>
      <c r="BJ55" s="55"/>
      <c r="BK55" s="59">
        <v>0</v>
      </c>
      <c r="BL55" s="55"/>
      <c r="BM55" s="23" t="s">
        <v>852</v>
      </c>
      <c r="BN55" s="23" t="s">
        <v>191</v>
      </c>
      <c r="BO55" s="23" t="s">
        <v>853</v>
      </c>
      <c r="BP55" s="23" t="s">
        <v>853</v>
      </c>
      <c r="BQ55" s="23" t="s">
        <v>853</v>
      </c>
      <c r="BR55" s="23"/>
      <c r="BS55" s="57"/>
      <c r="BT55" s="135" t="s">
        <v>192</v>
      </c>
      <c r="BU55" s="58">
        <v>1</v>
      </c>
      <c r="BV55" s="57">
        <v>0</v>
      </c>
      <c r="BW55" s="57">
        <v>0</v>
      </c>
      <c r="BX55" s="57">
        <v>0</v>
      </c>
      <c r="BY55" s="57">
        <v>0</v>
      </c>
      <c r="BZ55" s="57">
        <v>0</v>
      </c>
      <c r="CA55" s="57">
        <v>0</v>
      </c>
      <c r="CB55" s="67">
        <v>0</v>
      </c>
      <c r="CC55" s="134"/>
      <c r="CD55" s="134"/>
      <c r="CE55" s="57"/>
      <c r="CF55" s="57"/>
      <c r="CG55" s="57"/>
      <c r="CH55" s="57"/>
      <c r="CI55" s="57"/>
      <c r="CJ55" s="57"/>
      <c r="CK55" s="67"/>
      <c r="CL55" s="23"/>
      <c r="CM55" s="23"/>
      <c r="CN55" s="23"/>
      <c r="CO55" s="23"/>
      <c r="CP55" s="23"/>
      <c r="CQ55" s="23"/>
      <c r="CR55" s="57"/>
      <c r="CS55" s="134"/>
      <c r="CT55" s="58"/>
      <c r="CU55" s="57"/>
      <c r="CV55" s="57"/>
      <c r="CW55" s="57"/>
      <c r="CX55" s="57"/>
      <c r="CY55" s="57"/>
      <c r="CZ55" s="57"/>
      <c r="DA55" s="67"/>
      <c r="DB55" s="23"/>
      <c r="DC55" s="23"/>
      <c r="DD55" s="57"/>
      <c r="DE55" s="57"/>
      <c r="DF55" s="57"/>
      <c r="DG55" s="57"/>
      <c r="DH55" s="57"/>
      <c r="DI55" s="57"/>
      <c r="DJ55" s="67"/>
      <c r="DK55" s="23" t="s">
        <v>849</v>
      </c>
      <c r="DL55" s="55">
        <v>0</v>
      </c>
      <c r="DM55" s="55">
        <v>0</v>
      </c>
      <c r="DN55" s="55">
        <v>0</v>
      </c>
      <c r="DO55" s="59">
        <v>0</v>
      </c>
      <c r="DP55" s="23" t="s">
        <v>849</v>
      </c>
      <c r="DQ55" s="57"/>
      <c r="DR55" s="57"/>
      <c r="DS55" s="57"/>
      <c r="DT55" s="23" t="s">
        <v>854</v>
      </c>
      <c r="DU55" s="57"/>
      <c r="DV55" s="23" t="s">
        <v>849</v>
      </c>
      <c r="DW55" s="23" t="s">
        <v>854</v>
      </c>
      <c r="DX55" s="57"/>
      <c r="DY55" s="23" t="s">
        <v>849</v>
      </c>
      <c r="DZ55" s="23" t="s">
        <v>854</v>
      </c>
      <c r="EA55" s="56"/>
      <c r="EB55" s="57"/>
      <c r="EC55" s="57"/>
      <c r="ED55" s="23"/>
      <c r="EE55" s="57"/>
      <c r="EF55" s="57"/>
      <c r="EG55" s="57"/>
      <c r="EH55" s="23">
        <v>807</v>
      </c>
      <c r="EI55" s="23"/>
      <c r="EJ55" s="23" t="s">
        <v>871</v>
      </c>
      <c r="EK55" s="23"/>
    </row>
    <row r="56" spans="2:141" ht="29.1">
      <c r="B56" s="132" t="s">
        <v>884</v>
      </c>
      <c r="C56" s="23" t="s">
        <v>885</v>
      </c>
      <c r="D56" s="23" t="s">
        <v>159</v>
      </c>
      <c r="E56" s="23" t="s">
        <v>846</v>
      </c>
      <c r="F56" s="23" t="s">
        <v>847</v>
      </c>
      <c r="G56" s="23"/>
      <c r="H56" s="23" t="s">
        <v>848</v>
      </c>
      <c r="I56" s="58">
        <v>0</v>
      </c>
      <c r="J56" s="58">
        <v>0</v>
      </c>
      <c r="K56" s="58">
        <v>1</v>
      </c>
      <c r="L56" s="58">
        <v>0</v>
      </c>
      <c r="M56" s="176"/>
      <c r="N56" s="23" t="s">
        <v>849</v>
      </c>
      <c r="O56" s="23" t="s">
        <v>850</v>
      </c>
      <c r="P56" s="23" t="s">
        <v>851</v>
      </c>
      <c r="Q56" s="56" t="s">
        <v>848</v>
      </c>
      <c r="R56" s="133" t="s">
        <v>848</v>
      </c>
      <c r="S56" s="133" t="s">
        <v>848</v>
      </c>
      <c r="T56" s="133" t="s">
        <v>848</v>
      </c>
      <c r="U56" s="133" t="s">
        <v>848</v>
      </c>
      <c r="V56" s="133" t="s">
        <v>848</v>
      </c>
      <c r="W56" s="55">
        <v>0</v>
      </c>
      <c r="X56" s="55">
        <v>2.0569189808151829</v>
      </c>
      <c r="Y56" s="55">
        <v>3.8059406567345677</v>
      </c>
      <c r="Z56" s="55">
        <v>4.3850535931251891</v>
      </c>
      <c r="AA56" s="55">
        <v>2.3303015725899798</v>
      </c>
      <c r="AB56" s="55">
        <v>1.3717334317939693</v>
      </c>
      <c r="AC56" s="55">
        <v>0.29130869158571149</v>
      </c>
      <c r="AD56" s="59">
        <v>14.241256926644599</v>
      </c>
      <c r="AE56" s="55">
        <v>0</v>
      </c>
      <c r="AF56" s="55"/>
      <c r="AG56" s="55"/>
      <c r="AH56" s="55"/>
      <c r="AI56" s="59">
        <v>14.241256926644599</v>
      </c>
      <c r="AJ56" s="55">
        <v>0</v>
      </c>
      <c r="AK56" s="55">
        <v>0</v>
      </c>
      <c r="AL56" s="55">
        <v>2.2549611738815876</v>
      </c>
      <c r="AM56" s="55">
        <v>4.2558279936651857</v>
      </c>
      <c r="AN56" s="55">
        <v>5.0014638242896607</v>
      </c>
      <c r="AO56" s="55">
        <v>2.7110312662841336</v>
      </c>
      <c r="AP56" s="55">
        <v>1.627767200464451</v>
      </c>
      <c r="AQ56" s="55">
        <v>0.35259502818150301</v>
      </c>
      <c r="AR56" s="59">
        <v>16.203646486766523</v>
      </c>
      <c r="AS56" s="55">
        <v>0</v>
      </c>
      <c r="AT56" s="55"/>
      <c r="AU56" s="55"/>
      <c r="AV56" s="55"/>
      <c r="AW56" s="59">
        <v>16.203646486766523</v>
      </c>
      <c r="AX56" s="55"/>
      <c r="AY56" s="55"/>
      <c r="AZ56" s="55"/>
      <c r="BA56" s="55"/>
      <c r="BB56" s="55"/>
      <c r="BC56" s="55"/>
      <c r="BD56" s="55"/>
      <c r="BE56" s="55"/>
      <c r="BF56" s="59">
        <v>0</v>
      </c>
      <c r="BG56" s="55"/>
      <c r="BH56" s="55"/>
      <c r="BI56" s="55"/>
      <c r="BJ56" s="55"/>
      <c r="BK56" s="59">
        <v>0</v>
      </c>
      <c r="BL56" s="55"/>
      <c r="BM56" s="23" t="s">
        <v>852</v>
      </c>
      <c r="BN56" s="23" t="s">
        <v>191</v>
      </c>
      <c r="BO56" s="23" t="s">
        <v>853</v>
      </c>
      <c r="BP56" s="23" t="s">
        <v>853</v>
      </c>
      <c r="BQ56" s="23" t="s">
        <v>853</v>
      </c>
      <c r="BR56" s="23"/>
      <c r="BS56" s="57"/>
      <c r="BT56" s="135" t="s">
        <v>192</v>
      </c>
      <c r="BU56" s="58">
        <v>1</v>
      </c>
      <c r="BV56" s="57">
        <v>0</v>
      </c>
      <c r="BW56" s="57">
        <v>0</v>
      </c>
      <c r="BX56" s="57">
        <v>0</v>
      </c>
      <c r="BY56" s="57">
        <v>0</v>
      </c>
      <c r="BZ56" s="57">
        <v>0</v>
      </c>
      <c r="CA56" s="57">
        <v>0</v>
      </c>
      <c r="CB56" s="67">
        <v>0</v>
      </c>
      <c r="CC56" s="134"/>
      <c r="CD56" s="134"/>
      <c r="CE56" s="57"/>
      <c r="CF56" s="57"/>
      <c r="CG56" s="57"/>
      <c r="CH56" s="57"/>
      <c r="CI56" s="57"/>
      <c r="CJ56" s="57"/>
      <c r="CK56" s="67"/>
      <c r="CL56" s="23"/>
      <c r="CM56" s="23"/>
      <c r="CN56" s="23"/>
      <c r="CO56" s="23"/>
      <c r="CP56" s="23"/>
      <c r="CQ56" s="23"/>
      <c r="CR56" s="57"/>
      <c r="CS56" s="134"/>
      <c r="CT56" s="58"/>
      <c r="CU56" s="57"/>
      <c r="CV56" s="57"/>
      <c r="CW56" s="57"/>
      <c r="CX56" s="57"/>
      <c r="CY56" s="57"/>
      <c r="CZ56" s="57"/>
      <c r="DA56" s="67"/>
      <c r="DB56" s="23"/>
      <c r="DC56" s="23"/>
      <c r="DD56" s="57"/>
      <c r="DE56" s="57"/>
      <c r="DF56" s="57"/>
      <c r="DG56" s="57"/>
      <c r="DH56" s="57"/>
      <c r="DI56" s="57"/>
      <c r="DJ56" s="67"/>
      <c r="DK56" s="23" t="s">
        <v>849</v>
      </c>
      <c r="DL56" s="55">
        <v>0</v>
      </c>
      <c r="DM56" s="55">
        <v>0</v>
      </c>
      <c r="DN56" s="55">
        <v>0</v>
      </c>
      <c r="DO56" s="59">
        <v>0</v>
      </c>
      <c r="DP56" s="23" t="s">
        <v>849</v>
      </c>
      <c r="DQ56" s="57"/>
      <c r="DR56" s="57"/>
      <c r="DS56" s="57"/>
      <c r="DT56" s="23" t="s">
        <v>854</v>
      </c>
      <c r="DU56" s="57"/>
      <c r="DV56" s="23" t="s">
        <v>849</v>
      </c>
      <c r="DW56" s="23" t="s">
        <v>854</v>
      </c>
      <c r="DX56" s="57"/>
      <c r="DY56" s="23" t="s">
        <v>849</v>
      </c>
      <c r="DZ56" s="23" t="s">
        <v>854</v>
      </c>
      <c r="EA56" s="56"/>
      <c r="EB56" s="57"/>
      <c r="EC56" s="57"/>
      <c r="ED56" s="23"/>
      <c r="EE56" s="57"/>
      <c r="EF56" s="57"/>
      <c r="EG56" s="57"/>
      <c r="EH56" s="23">
        <v>807</v>
      </c>
      <c r="EI56" s="23"/>
      <c r="EJ56" s="23" t="s">
        <v>871</v>
      </c>
      <c r="EK56" s="23"/>
    </row>
    <row r="57" spans="2:141" ht="29.1">
      <c r="B57" s="132" t="s">
        <v>886</v>
      </c>
      <c r="C57" s="23" t="s">
        <v>887</v>
      </c>
      <c r="D57" s="23" t="s">
        <v>159</v>
      </c>
      <c r="E57" s="23" t="s">
        <v>846</v>
      </c>
      <c r="F57" s="23" t="s">
        <v>847</v>
      </c>
      <c r="G57" s="23"/>
      <c r="H57" s="23" t="s">
        <v>848</v>
      </c>
      <c r="I57" s="58">
        <v>0</v>
      </c>
      <c r="J57" s="58">
        <v>0</v>
      </c>
      <c r="K57" s="58">
        <v>1</v>
      </c>
      <c r="L57" s="58">
        <v>0</v>
      </c>
      <c r="M57" s="176"/>
      <c r="N57" s="23" t="s">
        <v>858</v>
      </c>
      <c r="O57" s="23" t="s">
        <v>850</v>
      </c>
      <c r="P57" s="23" t="s">
        <v>851</v>
      </c>
      <c r="Q57" s="56">
        <v>46380</v>
      </c>
      <c r="R57" s="133">
        <v>46478</v>
      </c>
      <c r="S57" s="133">
        <v>47938</v>
      </c>
      <c r="T57" s="133" t="s">
        <v>848</v>
      </c>
      <c r="U57" s="133">
        <v>48060</v>
      </c>
      <c r="V57" s="133" t="s">
        <v>848</v>
      </c>
      <c r="W57" s="55">
        <v>21.349548901213819</v>
      </c>
      <c r="X57" s="55">
        <v>47.005755602386728</v>
      </c>
      <c r="Y57" s="55">
        <v>86.975285860190525</v>
      </c>
      <c r="Z57" s="55">
        <v>100.20946834771361</v>
      </c>
      <c r="AA57" s="55">
        <v>53.253233220499006</v>
      </c>
      <c r="AB57" s="55">
        <v>31.34754798216532</v>
      </c>
      <c r="AC57" s="55">
        <v>6.6571339412222352</v>
      </c>
      <c r="AD57" s="59">
        <v>325.44842495417743</v>
      </c>
      <c r="AE57" s="55">
        <v>47.768438005306095</v>
      </c>
      <c r="AF57" s="55"/>
      <c r="AG57" s="55"/>
      <c r="AH57" s="55"/>
      <c r="AI57" s="59">
        <v>346.79797385539126</v>
      </c>
      <c r="AJ57" s="55">
        <v>47.768438005306095</v>
      </c>
      <c r="AK57" s="55">
        <v>23.405104576867693</v>
      </c>
      <c r="AL57" s="55">
        <v>51.531516224494837</v>
      </c>
      <c r="AM57" s="55">
        <v>97.256339419231665</v>
      </c>
      <c r="AN57" s="55">
        <v>114.29598752867074</v>
      </c>
      <c r="AO57" s="55">
        <v>61.953861246823287</v>
      </c>
      <c r="AP57" s="55">
        <v>37.198561497200821</v>
      </c>
      <c r="AQ57" s="55">
        <v>8.0576803830882557</v>
      </c>
      <c r="AR57" s="59">
        <v>370.29394629950963</v>
      </c>
      <c r="AS57" s="55">
        <v>57.818095481409991</v>
      </c>
      <c r="AT57" s="55"/>
      <c r="AU57" s="55"/>
      <c r="AV57" s="55"/>
      <c r="AW57" s="59">
        <v>393.69905087637733</v>
      </c>
      <c r="AX57" s="55"/>
      <c r="AY57" s="55"/>
      <c r="AZ57" s="55"/>
      <c r="BA57" s="55"/>
      <c r="BB57" s="55"/>
      <c r="BC57" s="55"/>
      <c r="BD57" s="55"/>
      <c r="BE57" s="55"/>
      <c r="BF57" s="59">
        <v>0</v>
      </c>
      <c r="BG57" s="55"/>
      <c r="BH57" s="55"/>
      <c r="BI57" s="55"/>
      <c r="BJ57" s="55"/>
      <c r="BK57" s="59">
        <v>0</v>
      </c>
      <c r="BL57" s="55"/>
      <c r="BM57" s="23" t="s">
        <v>852</v>
      </c>
      <c r="BN57" s="23" t="s">
        <v>191</v>
      </c>
      <c r="BO57" s="23" t="s">
        <v>853</v>
      </c>
      <c r="BP57" s="23" t="s">
        <v>853</v>
      </c>
      <c r="BQ57" s="23" t="s">
        <v>853</v>
      </c>
      <c r="BR57" s="23"/>
      <c r="BS57" s="57"/>
      <c r="BT57" s="135" t="s">
        <v>192</v>
      </c>
      <c r="BU57" s="58">
        <v>1</v>
      </c>
      <c r="BV57" s="57">
        <v>0</v>
      </c>
      <c r="BW57" s="57">
        <v>0</v>
      </c>
      <c r="BX57" s="57">
        <v>0</v>
      </c>
      <c r="BY57" s="57">
        <v>0</v>
      </c>
      <c r="BZ57" s="57">
        <v>0</v>
      </c>
      <c r="CA57" s="57">
        <v>0</v>
      </c>
      <c r="CB57" s="67">
        <v>0</v>
      </c>
      <c r="CC57" s="134"/>
      <c r="CD57" s="134"/>
      <c r="CE57" s="57"/>
      <c r="CF57" s="57"/>
      <c r="CG57" s="57"/>
      <c r="CH57" s="57"/>
      <c r="CI57" s="57"/>
      <c r="CJ57" s="57"/>
      <c r="CK57" s="67"/>
      <c r="CL57" s="23"/>
      <c r="CM57" s="23"/>
      <c r="CN57" s="23"/>
      <c r="CO57" s="23"/>
      <c r="CP57" s="23"/>
      <c r="CQ57" s="23"/>
      <c r="CR57" s="57"/>
      <c r="CS57" s="134"/>
      <c r="CT57" s="58"/>
      <c r="CU57" s="57"/>
      <c r="CV57" s="57"/>
      <c r="CW57" s="57"/>
      <c r="CX57" s="57"/>
      <c r="CY57" s="57"/>
      <c r="CZ57" s="57"/>
      <c r="DA57" s="67"/>
      <c r="DB57" s="23"/>
      <c r="DC57" s="23"/>
      <c r="DD57" s="57"/>
      <c r="DE57" s="57"/>
      <c r="DF57" s="57"/>
      <c r="DG57" s="57"/>
      <c r="DH57" s="57"/>
      <c r="DI57" s="57"/>
      <c r="DJ57" s="67"/>
      <c r="DK57" s="23" t="s">
        <v>849</v>
      </c>
      <c r="DL57" s="55">
        <v>0</v>
      </c>
      <c r="DM57" s="55">
        <v>21.349548901213819</v>
      </c>
      <c r="DN57" s="55">
        <v>325.44842495417743</v>
      </c>
      <c r="DO57" s="59">
        <v>346.79797385539126</v>
      </c>
      <c r="DP57" s="23" t="s">
        <v>849</v>
      </c>
      <c r="DQ57" s="57"/>
      <c r="DR57" s="57"/>
      <c r="DS57" s="57"/>
      <c r="DT57" s="23" t="s">
        <v>854</v>
      </c>
      <c r="DU57" s="57"/>
      <c r="DV57" s="23" t="s">
        <v>849</v>
      </c>
      <c r="DW57" s="23" t="s">
        <v>854</v>
      </c>
      <c r="DX57" s="57"/>
      <c r="DY57" s="23" t="s">
        <v>849</v>
      </c>
      <c r="DZ57" s="23" t="s">
        <v>854</v>
      </c>
      <c r="EA57" s="56"/>
      <c r="EB57" s="57"/>
      <c r="EC57" s="57"/>
      <c r="ED57" s="23"/>
      <c r="EE57" s="57"/>
      <c r="EF57" s="57"/>
      <c r="EG57" s="57"/>
      <c r="EH57" s="23">
        <v>807</v>
      </c>
      <c r="EI57" s="23"/>
      <c r="EJ57" s="23" t="s">
        <v>871</v>
      </c>
      <c r="EK57" s="23"/>
    </row>
    <row r="58" spans="2:141" ht="29.1">
      <c r="B58" s="132" t="s">
        <v>888</v>
      </c>
      <c r="C58" s="23" t="s">
        <v>889</v>
      </c>
      <c r="D58" s="23" t="s">
        <v>193</v>
      </c>
      <c r="E58" s="23" t="s">
        <v>846</v>
      </c>
      <c r="F58" s="23" t="s">
        <v>847</v>
      </c>
      <c r="G58" s="23"/>
      <c r="H58" s="23" t="s">
        <v>848</v>
      </c>
      <c r="I58" s="58">
        <v>0</v>
      </c>
      <c r="J58" s="58">
        <v>0</v>
      </c>
      <c r="K58" s="58">
        <v>1</v>
      </c>
      <c r="L58" s="58">
        <v>0</v>
      </c>
      <c r="M58" s="176"/>
      <c r="N58" s="23" t="s">
        <v>849</v>
      </c>
      <c r="O58" s="23" t="s">
        <v>850</v>
      </c>
      <c r="P58" s="23" t="s">
        <v>851</v>
      </c>
      <c r="Q58" s="56" t="s">
        <v>848</v>
      </c>
      <c r="R58" s="133" t="s">
        <v>848</v>
      </c>
      <c r="S58" s="133" t="s">
        <v>848</v>
      </c>
      <c r="T58" s="133" t="s">
        <v>848</v>
      </c>
      <c r="U58" s="133" t="s">
        <v>848</v>
      </c>
      <c r="V58" s="133" t="s">
        <v>848</v>
      </c>
      <c r="W58" s="55">
        <v>0</v>
      </c>
      <c r="X58" s="55">
        <v>1.7426587004083947</v>
      </c>
      <c r="Y58" s="55">
        <v>1.8181048750440723</v>
      </c>
      <c r="Z58" s="55">
        <v>1.9630798772851781</v>
      </c>
      <c r="AA58" s="55">
        <v>2.112492889798971</v>
      </c>
      <c r="AB58" s="55">
        <v>2.2515505450098274</v>
      </c>
      <c r="AC58" s="55">
        <v>2.3980048840084951</v>
      </c>
      <c r="AD58" s="59">
        <v>12.285891771554939</v>
      </c>
      <c r="AE58" s="55">
        <v>0</v>
      </c>
      <c r="AF58" s="55"/>
      <c r="AG58" s="55"/>
      <c r="AH58" s="55"/>
      <c r="AI58" s="59">
        <v>12.285891771554939</v>
      </c>
      <c r="AJ58" s="55">
        <v>0</v>
      </c>
      <c r="AK58" s="55">
        <v>0</v>
      </c>
      <c r="AL58" s="55">
        <v>1.9104436029806648</v>
      </c>
      <c r="AM58" s="55">
        <v>2.0330168860988982</v>
      </c>
      <c r="AN58" s="55">
        <v>2.2390314694957714</v>
      </c>
      <c r="AO58" s="55">
        <v>2.4576365314308672</v>
      </c>
      <c r="AP58" s="55">
        <v>2.6718020005984142</v>
      </c>
      <c r="AQ58" s="55">
        <v>2.9025038527131599</v>
      </c>
      <c r="AR58" s="59">
        <v>14.214434343317777</v>
      </c>
      <c r="AS58" s="55">
        <v>0</v>
      </c>
      <c r="AT58" s="55"/>
      <c r="AU58" s="55"/>
      <c r="AV58" s="55"/>
      <c r="AW58" s="59">
        <v>14.214434343317777</v>
      </c>
      <c r="AX58" s="55"/>
      <c r="AY58" s="55"/>
      <c r="AZ58" s="55"/>
      <c r="BA58" s="55"/>
      <c r="BB58" s="55"/>
      <c r="BC58" s="55"/>
      <c r="BD58" s="55"/>
      <c r="BE58" s="55"/>
      <c r="BF58" s="59">
        <v>0</v>
      </c>
      <c r="BG58" s="55"/>
      <c r="BH58" s="55"/>
      <c r="BI58" s="55"/>
      <c r="BJ58" s="55"/>
      <c r="BK58" s="59">
        <v>0</v>
      </c>
      <c r="BL58" s="55"/>
      <c r="BM58" s="23" t="s">
        <v>852</v>
      </c>
      <c r="BN58" s="23" t="s">
        <v>890</v>
      </c>
      <c r="BO58" s="23" t="s">
        <v>853</v>
      </c>
      <c r="BP58" s="23" t="s">
        <v>853</v>
      </c>
      <c r="BQ58" s="23" t="s">
        <v>853</v>
      </c>
      <c r="BR58" s="23"/>
      <c r="BS58" s="57"/>
      <c r="BT58" s="135" t="s">
        <v>23</v>
      </c>
      <c r="BU58" s="58">
        <v>1</v>
      </c>
      <c r="BV58" s="57">
        <v>0</v>
      </c>
      <c r="BW58" s="57">
        <v>0</v>
      </c>
      <c r="BX58" s="57">
        <v>0</v>
      </c>
      <c r="BY58" s="57">
        <v>0</v>
      </c>
      <c r="BZ58" s="57">
        <v>0</v>
      </c>
      <c r="CA58" s="57">
        <v>0</v>
      </c>
      <c r="CB58" s="67">
        <v>0</v>
      </c>
      <c r="CC58" s="134"/>
      <c r="CD58" s="134"/>
      <c r="CE58" s="57"/>
      <c r="CF58" s="57"/>
      <c r="CG58" s="57"/>
      <c r="CH58" s="57"/>
      <c r="CI58" s="57"/>
      <c r="CJ58" s="57"/>
      <c r="CK58" s="67"/>
      <c r="CL58" s="23"/>
      <c r="CM58" s="23"/>
      <c r="CN58" s="23"/>
      <c r="CO58" s="23"/>
      <c r="CP58" s="23"/>
      <c r="CQ58" s="23"/>
      <c r="CR58" s="57"/>
      <c r="CS58" s="134"/>
      <c r="CT58" s="58"/>
      <c r="CU58" s="57"/>
      <c r="CV58" s="57"/>
      <c r="CW58" s="57"/>
      <c r="CX58" s="57"/>
      <c r="CY58" s="57"/>
      <c r="CZ58" s="57"/>
      <c r="DA58" s="67"/>
      <c r="DB58" s="23"/>
      <c r="DC58" s="23"/>
      <c r="DD58" s="57"/>
      <c r="DE58" s="57"/>
      <c r="DF58" s="57"/>
      <c r="DG58" s="57"/>
      <c r="DH58" s="57"/>
      <c r="DI58" s="57"/>
      <c r="DJ58" s="67"/>
      <c r="DK58" s="23" t="s">
        <v>849</v>
      </c>
      <c r="DL58" s="55">
        <v>0</v>
      </c>
      <c r="DM58" s="55">
        <v>0</v>
      </c>
      <c r="DN58" s="55">
        <v>0</v>
      </c>
      <c r="DO58" s="59">
        <v>0</v>
      </c>
      <c r="DP58" s="23" t="s">
        <v>849</v>
      </c>
      <c r="DQ58" s="57"/>
      <c r="DR58" s="57"/>
      <c r="DS58" s="57"/>
      <c r="DT58" s="23" t="s">
        <v>854</v>
      </c>
      <c r="DU58" s="57"/>
      <c r="DV58" s="23" t="s">
        <v>849</v>
      </c>
      <c r="DW58" s="23" t="s">
        <v>854</v>
      </c>
      <c r="DX58" s="57"/>
      <c r="DY58" s="23" t="s">
        <v>849</v>
      </c>
      <c r="DZ58" s="23" t="s">
        <v>854</v>
      </c>
      <c r="EA58" s="56"/>
      <c r="EB58" s="57"/>
      <c r="EC58" s="57"/>
      <c r="ED58" s="23"/>
      <c r="EE58" s="57"/>
      <c r="EF58" s="57"/>
      <c r="EG58" s="57"/>
      <c r="EH58" s="23">
        <v>2837</v>
      </c>
      <c r="EI58" s="23"/>
      <c r="EJ58" s="23" t="s">
        <v>891</v>
      </c>
      <c r="EK58" s="23"/>
    </row>
    <row r="59" spans="2:141" ht="29.1">
      <c r="B59" s="132" t="s">
        <v>892</v>
      </c>
      <c r="C59" s="23" t="s">
        <v>893</v>
      </c>
      <c r="D59" s="23" t="s">
        <v>193</v>
      </c>
      <c r="E59" s="23" t="s">
        <v>846</v>
      </c>
      <c r="F59" s="23" t="s">
        <v>847</v>
      </c>
      <c r="G59" s="23"/>
      <c r="H59" s="23" t="s">
        <v>848</v>
      </c>
      <c r="I59" s="58">
        <v>0</v>
      </c>
      <c r="J59" s="58">
        <v>0</v>
      </c>
      <c r="K59" s="58">
        <v>1</v>
      </c>
      <c r="L59" s="58">
        <v>0</v>
      </c>
      <c r="M59" s="176"/>
      <c r="N59" s="23" t="s">
        <v>849</v>
      </c>
      <c r="O59" s="23" t="s">
        <v>850</v>
      </c>
      <c r="P59" s="23" t="s">
        <v>851</v>
      </c>
      <c r="Q59" s="56" t="s">
        <v>848</v>
      </c>
      <c r="R59" s="133" t="s">
        <v>848</v>
      </c>
      <c r="S59" s="133" t="s">
        <v>848</v>
      </c>
      <c r="T59" s="133" t="s">
        <v>848</v>
      </c>
      <c r="U59" s="133" t="s">
        <v>848</v>
      </c>
      <c r="V59" s="133" t="s">
        <v>848</v>
      </c>
      <c r="W59" s="55">
        <v>0</v>
      </c>
      <c r="X59" s="55">
        <v>2.61398804538462</v>
      </c>
      <c r="Y59" s="55">
        <v>2.7269999999999999</v>
      </c>
      <c r="Z59" s="55">
        <v>2.9445999999999999</v>
      </c>
      <c r="AA59" s="55">
        <v>3.1686999999999999</v>
      </c>
      <c r="AB59" s="55">
        <v>3.3769999999999998</v>
      </c>
      <c r="AC59" s="55">
        <v>3.597</v>
      </c>
      <c r="AD59" s="59">
        <v>18.428288045384619</v>
      </c>
      <c r="AE59" s="55">
        <v>0</v>
      </c>
      <c r="AF59" s="55"/>
      <c r="AG59" s="55"/>
      <c r="AH59" s="55"/>
      <c r="AI59" s="59">
        <v>18.428288045384619</v>
      </c>
      <c r="AJ59" s="55">
        <v>0</v>
      </c>
      <c r="AK59" s="55">
        <v>0</v>
      </c>
      <c r="AL59" s="55">
        <v>2.8656653987396665</v>
      </c>
      <c r="AM59" s="55">
        <v>3.0495253230492967</v>
      </c>
      <c r="AN59" s="55">
        <v>3.3585471975265628</v>
      </c>
      <c r="AO59" s="55">
        <v>3.6864547897733906</v>
      </c>
      <c r="AP59" s="55">
        <v>4.0077029928822148</v>
      </c>
      <c r="AQ59" s="55">
        <v>4.3537557703622287</v>
      </c>
      <c r="AR59" s="59">
        <v>21.321651472333357</v>
      </c>
      <c r="AS59" s="55">
        <v>0</v>
      </c>
      <c r="AT59" s="55"/>
      <c r="AU59" s="55"/>
      <c r="AV59" s="55"/>
      <c r="AW59" s="59">
        <v>21.321651472333357</v>
      </c>
      <c r="AX59" s="55"/>
      <c r="AY59" s="55"/>
      <c r="AZ59" s="55"/>
      <c r="BA59" s="55"/>
      <c r="BB59" s="55"/>
      <c r="BC59" s="55"/>
      <c r="BD59" s="55"/>
      <c r="BE59" s="55"/>
      <c r="BF59" s="59">
        <v>0</v>
      </c>
      <c r="BG59" s="55"/>
      <c r="BH59" s="55"/>
      <c r="BI59" s="55"/>
      <c r="BJ59" s="55"/>
      <c r="BK59" s="59">
        <v>0</v>
      </c>
      <c r="BL59" s="55"/>
      <c r="BM59" s="23" t="s">
        <v>852</v>
      </c>
      <c r="BN59" s="23" t="s">
        <v>199</v>
      </c>
      <c r="BO59" s="23" t="s">
        <v>853</v>
      </c>
      <c r="BP59" s="23" t="s">
        <v>853</v>
      </c>
      <c r="BQ59" s="23" t="s">
        <v>311</v>
      </c>
      <c r="BR59" s="23"/>
      <c r="BS59" s="57"/>
      <c r="BT59" s="135" t="s">
        <v>200</v>
      </c>
      <c r="BU59" s="58">
        <v>1</v>
      </c>
      <c r="BV59" s="57">
        <v>0</v>
      </c>
      <c r="BW59" s="57">
        <v>0</v>
      </c>
      <c r="BX59" s="57">
        <v>0</v>
      </c>
      <c r="BY59" s="57">
        <v>0</v>
      </c>
      <c r="BZ59" s="57">
        <v>0</v>
      </c>
      <c r="CA59" s="57">
        <v>79</v>
      </c>
      <c r="CB59" s="67">
        <v>79</v>
      </c>
      <c r="CC59" s="134"/>
      <c r="CD59" s="134"/>
      <c r="CE59" s="57"/>
      <c r="CF59" s="57"/>
      <c r="CG59" s="57"/>
      <c r="CH59" s="57"/>
      <c r="CI59" s="57"/>
      <c r="CJ59" s="57"/>
      <c r="CK59" s="67"/>
      <c r="CL59" s="23"/>
      <c r="CM59" s="23"/>
      <c r="CN59" s="23"/>
      <c r="CO59" s="23"/>
      <c r="CP59" s="23"/>
      <c r="CQ59" s="23"/>
      <c r="CR59" s="57"/>
      <c r="CS59" s="134"/>
      <c r="CT59" s="58"/>
      <c r="CU59" s="57"/>
      <c r="CV59" s="57"/>
      <c r="CW59" s="57"/>
      <c r="CX59" s="57"/>
      <c r="CY59" s="57"/>
      <c r="CZ59" s="57"/>
      <c r="DA59" s="67"/>
      <c r="DB59" s="23"/>
      <c r="DC59" s="23"/>
      <c r="DD59" s="57"/>
      <c r="DE59" s="57"/>
      <c r="DF59" s="57"/>
      <c r="DG59" s="57"/>
      <c r="DH59" s="57"/>
      <c r="DI59" s="57"/>
      <c r="DJ59" s="67"/>
      <c r="DK59" s="23" t="s">
        <v>849</v>
      </c>
      <c r="DL59" s="55">
        <v>0</v>
      </c>
      <c r="DM59" s="55">
        <v>0</v>
      </c>
      <c r="DN59" s="55">
        <v>0</v>
      </c>
      <c r="DO59" s="59">
        <v>0</v>
      </c>
      <c r="DP59" s="23" t="s">
        <v>849</v>
      </c>
      <c r="DQ59" s="57"/>
      <c r="DR59" s="57"/>
      <c r="DS59" s="57"/>
      <c r="DT59" s="23" t="s">
        <v>854</v>
      </c>
      <c r="DU59" s="57"/>
      <c r="DV59" s="23" t="s">
        <v>849</v>
      </c>
      <c r="DW59" s="23" t="s">
        <v>854</v>
      </c>
      <c r="DX59" s="57"/>
      <c r="DY59" s="23" t="s">
        <v>849</v>
      </c>
      <c r="DZ59" s="23" t="s">
        <v>854</v>
      </c>
      <c r="EA59" s="56"/>
      <c r="EB59" s="57"/>
      <c r="EC59" s="57"/>
      <c r="ED59" s="23"/>
      <c r="EE59" s="57"/>
      <c r="EF59" s="57"/>
      <c r="EG59" s="57"/>
      <c r="EH59" s="23">
        <v>2835</v>
      </c>
      <c r="EI59" s="23"/>
      <c r="EJ59" s="23" t="s">
        <v>894</v>
      </c>
      <c r="EK59" s="23"/>
    </row>
    <row r="60" spans="2:141">
      <c r="B60" s="132" t="s">
        <v>895</v>
      </c>
      <c r="C60" s="23" t="s">
        <v>896</v>
      </c>
      <c r="D60" s="23" t="s">
        <v>155</v>
      </c>
      <c r="E60" s="23" t="s">
        <v>846</v>
      </c>
      <c r="F60" s="23" t="s">
        <v>847</v>
      </c>
      <c r="G60" s="23"/>
      <c r="H60" s="23" t="s">
        <v>848</v>
      </c>
      <c r="I60" s="58">
        <v>0</v>
      </c>
      <c r="J60" s="58">
        <v>0</v>
      </c>
      <c r="K60" s="58">
        <v>1</v>
      </c>
      <c r="L60" s="58">
        <v>0</v>
      </c>
      <c r="M60" s="176"/>
      <c r="N60" s="23" t="s">
        <v>849</v>
      </c>
      <c r="O60" s="23" t="s">
        <v>850</v>
      </c>
      <c r="P60" s="23" t="s">
        <v>851</v>
      </c>
      <c r="Q60" s="56" t="s">
        <v>848</v>
      </c>
      <c r="R60" s="133" t="s">
        <v>848</v>
      </c>
      <c r="S60" s="133" t="s">
        <v>848</v>
      </c>
      <c r="T60" s="133" t="s">
        <v>848</v>
      </c>
      <c r="U60" s="133" t="s">
        <v>848</v>
      </c>
      <c r="V60" s="133" t="s">
        <v>848</v>
      </c>
      <c r="W60" s="55">
        <v>0</v>
      </c>
      <c r="X60" s="55">
        <v>2.613988045384616</v>
      </c>
      <c r="Y60" s="55">
        <v>2.7271573071117938</v>
      </c>
      <c r="Z60" s="55">
        <v>2.9446198100385277</v>
      </c>
      <c r="AA60" s="55">
        <v>3.168739328360977</v>
      </c>
      <c r="AB60" s="55">
        <v>3.3773258107600892</v>
      </c>
      <c r="AC60" s="55">
        <v>3.5970073188187284</v>
      </c>
      <c r="AD60" s="59">
        <v>18.428837620474731</v>
      </c>
      <c r="AE60" s="55">
        <v>0</v>
      </c>
      <c r="AF60" s="55"/>
      <c r="AG60" s="55"/>
      <c r="AH60" s="55"/>
      <c r="AI60" s="59">
        <v>18.428837620474731</v>
      </c>
      <c r="AJ60" s="55">
        <v>0</v>
      </c>
      <c r="AK60" s="55">
        <v>0</v>
      </c>
      <c r="AL60" s="55">
        <v>2.8656653987396665</v>
      </c>
      <c r="AM60" s="55">
        <v>3.0495253230492967</v>
      </c>
      <c r="AN60" s="55">
        <v>3.3585471975265628</v>
      </c>
      <c r="AO60" s="55">
        <v>3.6864547897733906</v>
      </c>
      <c r="AP60" s="55">
        <v>4.0077029928822148</v>
      </c>
      <c r="AQ60" s="55">
        <v>4.3537557703622287</v>
      </c>
      <c r="AR60" s="59">
        <v>21.321651472333357</v>
      </c>
      <c r="AS60" s="55">
        <v>0</v>
      </c>
      <c r="AT60" s="55"/>
      <c r="AU60" s="55"/>
      <c r="AV60" s="55"/>
      <c r="AW60" s="59">
        <v>21.321651472333357</v>
      </c>
      <c r="AX60" s="55"/>
      <c r="AY60" s="55"/>
      <c r="AZ60" s="55"/>
      <c r="BA60" s="55"/>
      <c r="BB60" s="55"/>
      <c r="BC60" s="55"/>
      <c r="BD60" s="55"/>
      <c r="BE60" s="55"/>
      <c r="BF60" s="59">
        <v>0</v>
      </c>
      <c r="BG60" s="55"/>
      <c r="BH60" s="55"/>
      <c r="BI60" s="55"/>
      <c r="BJ60" s="55"/>
      <c r="BK60" s="59">
        <v>0</v>
      </c>
      <c r="BL60" s="55"/>
      <c r="BM60" s="23" t="s">
        <v>852</v>
      </c>
      <c r="BN60" s="23" t="s">
        <v>897</v>
      </c>
      <c r="BO60" s="23" t="s">
        <v>853</v>
      </c>
      <c r="BP60" s="23" t="s">
        <v>853</v>
      </c>
      <c r="BQ60" s="23" t="s">
        <v>853</v>
      </c>
      <c r="BR60" s="23"/>
      <c r="BS60" s="57"/>
      <c r="BT60" s="135" t="s">
        <v>23</v>
      </c>
      <c r="BU60" s="58">
        <v>1</v>
      </c>
      <c r="BV60" s="57">
        <v>0</v>
      </c>
      <c r="BW60" s="57">
        <v>0</v>
      </c>
      <c r="BX60" s="57">
        <v>0</v>
      </c>
      <c r="BY60" s="57">
        <v>0</v>
      </c>
      <c r="BZ60" s="57">
        <v>0</v>
      </c>
      <c r="CA60" s="57">
        <v>1</v>
      </c>
      <c r="CB60" s="67">
        <v>1</v>
      </c>
      <c r="CC60" s="134"/>
      <c r="CD60" s="134"/>
      <c r="CE60" s="57"/>
      <c r="CF60" s="57"/>
      <c r="CG60" s="57"/>
      <c r="CH60" s="57"/>
      <c r="CI60" s="57"/>
      <c r="CJ60" s="57"/>
      <c r="CK60" s="67"/>
      <c r="CL60" s="23"/>
      <c r="CM60" s="23"/>
      <c r="CN60" s="23"/>
      <c r="CO60" s="23"/>
      <c r="CP60" s="23"/>
      <c r="CQ60" s="23"/>
      <c r="CR60" s="57"/>
      <c r="CS60" s="134"/>
      <c r="CT60" s="58"/>
      <c r="CU60" s="57"/>
      <c r="CV60" s="57"/>
      <c r="CW60" s="57"/>
      <c r="CX60" s="57"/>
      <c r="CY60" s="57"/>
      <c r="CZ60" s="57"/>
      <c r="DA60" s="67"/>
      <c r="DB60" s="23"/>
      <c r="DC60" s="23"/>
      <c r="DD60" s="57"/>
      <c r="DE60" s="57"/>
      <c r="DF60" s="57"/>
      <c r="DG60" s="57"/>
      <c r="DH60" s="57"/>
      <c r="DI60" s="57"/>
      <c r="DJ60" s="67"/>
      <c r="DK60" s="23" t="s">
        <v>849</v>
      </c>
      <c r="DL60" s="55">
        <v>0</v>
      </c>
      <c r="DM60" s="55">
        <v>0</v>
      </c>
      <c r="DN60" s="55">
        <v>0</v>
      </c>
      <c r="DO60" s="59">
        <v>0</v>
      </c>
      <c r="DP60" s="23" t="s">
        <v>849</v>
      </c>
      <c r="DQ60" s="57"/>
      <c r="DR60" s="57"/>
      <c r="DS60" s="57"/>
      <c r="DT60" s="23" t="s">
        <v>854</v>
      </c>
      <c r="DU60" s="57"/>
      <c r="DV60" s="23" t="s">
        <v>849</v>
      </c>
      <c r="DW60" s="23" t="s">
        <v>854</v>
      </c>
      <c r="DX60" s="57"/>
      <c r="DY60" s="23" t="s">
        <v>849</v>
      </c>
      <c r="DZ60" s="23" t="s">
        <v>854</v>
      </c>
      <c r="EA60" s="56"/>
      <c r="EB60" s="57"/>
      <c r="EC60" s="57"/>
      <c r="ED60" s="23"/>
      <c r="EE60" s="57"/>
      <c r="EF60" s="57"/>
      <c r="EG60" s="57"/>
      <c r="EH60" s="23">
        <v>841</v>
      </c>
      <c r="EI60" s="23"/>
      <c r="EJ60" s="23" t="s">
        <v>891</v>
      </c>
      <c r="EK60" s="23"/>
    </row>
    <row r="61" spans="2:141">
      <c r="B61" s="132" t="s">
        <v>898</v>
      </c>
      <c r="C61" s="23" t="s">
        <v>899</v>
      </c>
      <c r="D61" s="23" t="s">
        <v>193</v>
      </c>
      <c r="E61" s="23" t="s">
        <v>846</v>
      </c>
      <c r="F61" s="23" t="s">
        <v>847</v>
      </c>
      <c r="G61" s="23"/>
      <c r="H61" s="23" t="s">
        <v>848</v>
      </c>
      <c r="I61" s="58">
        <v>2.7457793213148403E-2</v>
      </c>
      <c r="J61" s="58">
        <v>0.97254220678685166</v>
      </c>
      <c r="K61" s="58">
        <v>0</v>
      </c>
      <c r="L61" s="58">
        <v>0</v>
      </c>
      <c r="M61" s="176"/>
      <c r="N61" s="23" t="s">
        <v>849</v>
      </c>
      <c r="O61" s="23" t="s">
        <v>850</v>
      </c>
      <c r="P61" s="23" t="s">
        <v>851</v>
      </c>
      <c r="Q61" s="56" t="s">
        <v>848</v>
      </c>
      <c r="R61" s="133" t="s">
        <v>848</v>
      </c>
      <c r="S61" s="133" t="s">
        <v>848</v>
      </c>
      <c r="T61" s="133" t="s">
        <v>848</v>
      </c>
      <c r="U61" s="133" t="s">
        <v>848</v>
      </c>
      <c r="V61" s="133" t="s">
        <v>848</v>
      </c>
      <c r="W61" s="55">
        <v>0</v>
      </c>
      <c r="X61" s="55">
        <v>0.48184512969923088</v>
      </c>
      <c r="Y61" s="55">
        <v>0.50270599694427398</v>
      </c>
      <c r="Z61" s="55">
        <v>0.54279158498376856</v>
      </c>
      <c r="AA61" s="55">
        <v>0.58410428286120686</v>
      </c>
      <c r="AB61" s="55">
        <v>0.62255372445010981</v>
      </c>
      <c r="AC61" s="55">
        <v>0.6630483491022523</v>
      </c>
      <c r="AD61" s="59">
        <v>3.3970490680408427</v>
      </c>
      <c r="AE61" s="55">
        <v>0</v>
      </c>
      <c r="AF61" s="55"/>
      <c r="AG61" s="55"/>
      <c r="AH61" s="55"/>
      <c r="AI61" s="59">
        <v>3.3970490680408427</v>
      </c>
      <c r="AJ61" s="55">
        <v>0</v>
      </c>
      <c r="AK61" s="55">
        <v>0</v>
      </c>
      <c r="AL61" s="55">
        <v>0.52823765516767851</v>
      </c>
      <c r="AM61" s="55">
        <v>0.56212916788208711</v>
      </c>
      <c r="AN61" s="55">
        <v>0.61909220007739629</v>
      </c>
      <c r="AO61" s="55">
        <v>0.67953649958156181</v>
      </c>
      <c r="AP61" s="55">
        <v>0.73875325168795503</v>
      </c>
      <c r="AQ61" s="55">
        <v>0.8025423136701042</v>
      </c>
      <c r="AR61" s="59">
        <v>3.9302910880667827</v>
      </c>
      <c r="AS61" s="55">
        <v>0</v>
      </c>
      <c r="AT61" s="55"/>
      <c r="AU61" s="55"/>
      <c r="AV61" s="55"/>
      <c r="AW61" s="59">
        <v>3.9302910880667827</v>
      </c>
      <c r="AX61" s="55"/>
      <c r="AY61" s="55"/>
      <c r="AZ61" s="55"/>
      <c r="BA61" s="55"/>
      <c r="BB61" s="55"/>
      <c r="BC61" s="55"/>
      <c r="BD61" s="55"/>
      <c r="BE61" s="55"/>
      <c r="BF61" s="59">
        <v>0</v>
      </c>
      <c r="BG61" s="55"/>
      <c r="BH61" s="55"/>
      <c r="BI61" s="55"/>
      <c r="BJ61" s="55"/>
      <c r="BK61" s="59">
        <v>0</v>
      </c>
      <c r="BL61" s="55"/>
      <c r="BM61" s="23" t="s">
        <v>864</v>
      </c>
      <c r="BN61" s="23" t="s">
        <v>900</v>
      </c>
      <c r="BO61" s="23" t="s">
        <v>532</v>
      </c>
      <c r="BP61" s="23" t="s">
        <v>533</v>
      </c>
      <c r="BQ61" s="23" t="s">
        <v>538</v>
      </c>
      <c r="BR61" s="23"/>
      <c r="BS61" s="57"/>
      <c r="BT61" s="135" t="s">
        <v>23</v>
      </c>
      <c r="BU61" s="58">
        <v>2.7457793213148403E-2</v>
      </c>
      <c r="BV61" s="57">
        <v>0</v>
      </c>
      <c r="BW61" s="57">
        <v>0</v>
      </c>
      <c r="BX61" s="57">
        <v>0</v>
      </c>
      <c r="BY61" s="57">
        <v>0</v>
      </c>
      <c r="BZ61" s="57">
        <v>0</v>
      </c>
      <c r="CA61" s="57">
        <v>0</v>
      </c>
      <c r="CB61" s="67">
        <v>0</v>
      </c>
      <c r="CC61" s="134"/>
      <c r="CD61" s="134"/>
      <c r="CE61" s="57"/>
      <c r="CF61" s="57"/>
      <c r="CG61" s="57"/>
      <c r="CH61" s="57"/>
      <c r="CI61" s="57"/>
      <c r="CJ61" s="57"/>
      <c r="CK61" s="67"/>
      <c r="CL61" s="23"/>
      <c r="CM61" s="23"/>
      <c r="CN61" s="23"/>
      <c r="CO61" s="23"/>
      <c r="CP61" s="23"/>
      <c r="CQ61" s="23"/>
      <c r="CR61" s="57"/>
      <c r="CS61" s="134"/>
      <c r="CT61" s="58"/>
      <c r="CU61" s="57"/>
      <c r="CV61" s="57"/>
      <c r="CW61" s="57"/>
      <c r="CX61" s="57"/>
      <c r="CY61" s="57"/>
      <c r="CZ61" s="57"/>
      <c r="DA61" s="67"/>
      <c r="DB61" s="23"/>
      <c r="DC61" s="23"/>
      <c r="DD61" s="57"/>
      <c r="DE61" s="57"/>
      <c r="DF61" s="57"/>
      <c r="DG61" s="57"/>
      <c r="DH61" s="57"/>
      <c r="DI61" s="57"/>
      <c r="DJ61" s="67"/>
      <c r="DK61" s="23" t="s">
        <v>849</v>
      </c>
      <c r="DL61" s="55">
        <v>0</v>
      </c>
      <c r="DM61" s="55">
        <v>0</v>
      </c>
      <c r="DN61" s="55">
        <v>0</v>
      </c>
      <c r="DO61" s="59">
        <v>0</v>
      </c>
      <c r="DP61" s="23" t="s">
        <v>849</v>
      </c>
      <c r="DQ61" s="57"/>
      <c r="DR61" s="57"/>
      <c r="DS61" s="57"/>
      <c r="DT61" s="23" t="s">
        <v>854</v>
      </c>
      <c r="DU61" s="57"/>
      <c r="DV61" s="23" t="s">
        <v>849</v>
      </c>
      <c r="DW61" s="23" t="s">
        <v>854</v>
      </c>
      <c r="DX61" s="57"/>
      <c r="DY61" s="23" t="s">
        <v>849</v>
      </c>
      <c r="DZ61" s="23" t="s">
        <v>854</v>
      </c>
      <c r="EA61" s="56"/>
      <c r="EB61" s="57"/>
      <c r="EC61" s="57"/>
      <c r="ED61" s="23"/>
      <c r="EE61" s="57"/>
      <c r="EF61" s="57"/>
      <c r="EG61" s="57"/>
      <c r="EH61" s="23">
        <v>1301</v>
      </c>
      <c r="EI61" s="23" t="s">
        <v>537</v>
      </c>
      <c r="EJ61" s="23"/>
      <c r="EK61" s="23" t="s">
        <v>632</v>
      </c>
    </row>
    <row r="62" spans="2:141">
      <c r="B62" s="132" t="s">
        <v>901</v>
      </c>
      <c r="C62" s="23" t="s">
        <v>902</v>
      </c>
      <c r="D62" s="23" t="s">
        <v>155</v>
      </c>
      <c r="E62" s="23" t="s">
        <v>846</v>
      </c>
      <c r="F62" s="23" t="s">
        <v>847</v>
      </c>
      <c r="G62" s="23"/>
      <c r="H62" s="23" t="s">
        <v>848</v>
      </c>
      <c r="I62" s="58">
        <v>0.40865015192502169</v>
      </c>
      <c r="J62" s="58">
        <v>0.59134984807497837</v>
      </c>
      <c r="K62" s="58">
        <v>0</v>
      </c>
      <c r="L62" s="58">
        <v>0</v>
      </c>
      <c r="M62" s="176"/>
      <c r="N62" s="23" t="s">
        <v>849</v>
      </c>
      <c r="O62" s="23" t="s">
        <v>850</v>
      </c>
      <c r="P62" s="23" t="s">
        <v>851</v>
      </c>
      <c r="Q62" s="56" t="s">
        <v>848</v>
      </c>
      <c r="R62" s="133" t="s">
        <v>848</v>
      </c>
      <c r="S62" s="133" t="s">
        <v>848</v>
      </c>
      <c r="T62" s="133" t="s">
        <v>848</v>
      </c>
      <c r="U62" s="133" t="s">
        <v>848</v>
      </c>
      <c r="V62" s="133" t="s">
        <v>848</v>
      </c>
      <c r="W62" s="55">
        <v>0</v>
      </c>
      <c r="X62" s="55">
        <v>1.166037732144488E-3</v>
      </c>
      <c r="Y62" s="55">
        <v>1.2165198410913208E-3</v>
      </c>
      <c r="Z62" s="55">
        <v>1.3135246778911171E-3</v>
      </c>
      <c r="AA62" s="55">
        <v>1.4134990505113149E-3</v>
      </c>
      <c r="AB62" s="55">
        <v>1.506544506217242E-3</v>
      </c>
      <c r="AC62" s="55">
        <v>1.6045391882905048E-3</v>
      </c>
      <c r="AD62" s="59">
        <v>8.2206649961459877E-3</v>
      </c>
      <c r="AE62" s="55">
        <v>0</v>
      </c>
      <c r="AF62" s="55"/>
      <c r="AG62" s="55"/>
      <c r="AH62" s="55"/>
      <c r="AI62" s="59">
        <v>8.2206649961459877E-3</v>
      </c>
      <c r="AJ62" s="55">
        <v>0</v>
      </c>
      <c r="AK62" s="55">
        <v>0</v>
      </c>
      <c r="AL62" s="55">
        <v>1.2783049978102232E-3</v>
      </c>
      <c r="AM62" s="55">
        <v>1.3603205255984208E-3</v>
      </c>
      <c r="AN62" s="55">
        <v>1.4981678146610959E-3</v>
      </c>
      <c r="AO62" s="55">
        <v>1.644439572059356E-3</v>
      </c>
      <c r="AP62" s="55">
        <v>1.7877407347673862E-3</v>
      </c>
      <c r="AQ62" s="55">
        <v>1.9421066265959857E-3</v>
      </c>
      <c r="AR62" s="59">
        <v>9.5110802714924673E-3</v>
      </c>
      <c r="AS62" s="55">
        <v>0</v>
      </c>
      <c r="AT62" s="55"/>
      <c r="AU62" s="55"/>
      <c r="AV62" s="55"/>
      <c r="AW62" s="59">
        <v>9.5110802714924673E-3</v>
      </c>
      <c r="AX62" s="55"/>
      <c r="AY62" s="55"/>
      <c r="AZ62" s="55"/>
      <c r="BA62" s="55"/>
      <c r="BB62" s="55"/>
      <c r="BC62" s="55"/>
      <c r="BD62" s="55"/>
      <c r="BE62" s="55"/>
      <c r="BF62" s="59">
        <v>0</v>
      </c>
      <c r="BG62" s="55"/>
      <c r="BH62" s="55"/>
      <c r="BI62" s="55"/>
      <c r="BJ62" s="55"/>
      <c r="BK62" s="59">
        <v>0</v>
      </c>
      <c r="BL62" s="55"/>
      <c r="BM62" s="23" t="s">
        <v>864</v>
      </c>
      <c r="BN62" s="23" t="s">
        <v>903</v>
      </c>
      <c r="BO62" s="23" t="s">
        <v>569</v>
      </c>
      <c r="BP62" s="23" t="s">
        <v>386</v>
      </c>
      <c r="BQ62" s="23" t="s">
        <v>358</v>
      </c>
      <c r="BR62" s="23"/>
      <c r="BS62" s="57"/>
      <c r="BT62" s="135" t="s">
        <v>23</v>
      </c>
      <c r="BU62" s="58">
        <v>0.40865015192502169</v>
      </c>
      <c r="BV62" s="57">
        <v>0</v>
      </c>
      <c r="BW62" s="57">
        <v>0</v>
      </c>
      <c r="BX62" s="57">
        <v>0</v>
      </c>
      <c r="BY62" s="57">
        <v>0</v>
      </c>
      <c r="BZ62" s="57">
        <v>0</v>
      </c>
      <c r="CA62" s="57">
        <v>0</v>
      </c>
      <c r="CB62" s="67">
        <v>0</v>
      </c>
      <c r="CC62" s="134"/>
      <c r="CD62" s="134"/>
      <c r="CE62" s="57"/>
      <c r="CF62" s="57"/>
      <c r="CG62" s="57"/>
      <c r="CH62" s="57"/>
      <c r="CI62" s="57"/>
      <c r="CJ62" s="57"/>
      <c r="CK62" s="67"/>
      <c r="CL62" s="23"/>
      <c r="CM62" s="23"/>
      <c r="CN62" s="23"/>
      <c r="CO62" s="23"/>
      <c r="CP62" s="23"/>
      <c r="CQ62" s="23"/>
      <c r="CR62" s="57"/>
      <c r="CS62" s="134"/>
      <c r="CT62" s="58"/>
      <c r="CU62" s="57"/>
      <c r="CV62" s="57"/>
      <c r="CW62" s="57"/>
      <c r="CX62" s="57"/>
      <c r="CY62" s="57"/>
      <c r="CZ62" s="57"/>
      <c r="DA62" s="67"/>
      <c r="DB62" s="23"/>
      <c r="DC62" s="23"/>
      <c r="DD62" s="57"/>
      <c r="DE62" s="57"/>
      <c r="DF62" s="57"/>
      <c r="DG62" s="57"/>
      <c r="DH62" s="57"/>
      <c r="DI62" s="57"/>
      <c r="DJ62" s="67"/>
      <c r="DK62" s="23" t="s">
        <v>849</v>
      </c>
      <c r="DL62" s="55">
        <v>0</v>
      </c>
      <c r="DM62" s="55">
        <v>0</v>
      </c>
      <c r="DN62" s="55">
        <v>0</v>
      </c>
      <c r="DO62" s="59">
        <v>0</v>
      </c>
      <c r="DP62" s="23" t="s">
        <v>849</v>
      </c>
      <c r="DQ62" s="57"/>
      <c r="DR62" s="57"/>
      <c r="DS62" s="57"/>
      <c r="DT62" s="23" t="s">
        <v>854</v>
      </c>
      <c r="DU62" s="57"/>
      <c r="DV62" s="23" t="s">
        <v>849</v>
      </c>
      <c r="DW62" s="23" t="s">
        <v>854</v>
      </c>
      <c r="DX62" s="57"/>
      <c r="DY62" s="23" t="s">
        <v>849</v>
      </c>
      <c r="DZ62" s="23" t="s">
        <v>854</v>
      </c>
      <c r="EA62" s="56"/>
      <c r="EB62" s="57"/>
      <c r="EC62" s="57"/>
      <c r="ED62" s="23"/>
      <c r="EE62" s="57"/>
      <c r="EF62" s="57"/>
      <c r="EG62" s="57"/>
      <c r="EH62" s="23">
        <v>2423</v>
      </c>
      <c r="EI62" s="23" t="s">
        <v>387</v>
      </c>
      <c r="EJ62" s="23"/>
      <c r="EK62" s="23" t="s">
        <v>388</v>
      </c>
    </row>
    <row r="63" spans="2:141">
      <c r="B63" s="132" t="s">
        <v>904</v>
      </c>
      <c r="C63" s="23" t="s">
        <v>905</v>
      </c>
      <c r="D63" s="23" t="s">
        <v>159</v>
      </c>
      <c r="E63" s="23" t="s">
        <v>846</v>
      </c>
      <c r="F63" s="23" t="s">
        <v>847</v>
      </c>
      <c r="G63" s="23"/>
      <c r="H63" s="23" t="s">
        <v>848</v>
      </c>
      <c r="I63" s="58">
        <v>0.51040552286737584</v>
      </c>
      <c r="J63" s="58">
        <v>0.48959447713262411</v>
      </c>
      <c r="K63" s="58">
        <v>0</v>
      </c>
      <c r="L63" s="58">
        <v>0</v>
      </c>
      <c r="M63" s="176"/>
      <c r="N63" s="23" t="s">
        <v>849</v>
      </c>
      <c r="O63" s="23" t="s">
        <v>850</v>
      </c>
      <c r="P63" s="23" t="s">
        <v>851</v>
      </c>
      <c r="Q63" s="56" t="s">
        <v>848</v>
      </c>
      <c r="R63" s="133" t="s">
        <v>848</v>
      </c>
      <c r="S63" s="133" t="s">
        <v>848</v>
      </c>
      <c r="T63" s="133" t="s">
        <v>848</v>
      </c>
      <c r="U63" s="133" t="s">
        <v>848</v>
      </c>
      <c r="V63" s="133" t="s">
        <v>848</v>
      </c>
      <c r="W63" s="55">
        <v>0</v>
      </c>
      <c r="X63" s="55">
        <v>0.92502565807062753</v>
      </c>
      <c r="Y63" s="55">
        <v>0.96507345820781099</v>
      </c>
      <c r="Z63" s="55">
        <v>1.0420280545498497</v>
      </c>
      <c r="AA63" s="55">
        <v>1.121338403841134</v>
      </c>
      <c r="AB63" s="55">
        <v>1.1951519962508448</v>
      </c>
      <c r="AC63" s="55">
        <v>1.2728918435759651</v>
      </c>
      <c r="AD63" s="59">
        <v>6.521509414496232</v>
      </c>
      <c r="AE63" s="55">
        <v>0</v>
      </c>
      <c r="AF63" s="55"/>
      <c r="AG63" s="55"/>
      <c r="AH63" s="55"/>
      <c r="AI63" s="59">
        <v>6.521509414496232</v>
      </c>
      <c r="AJ63" s="55">
        <v>0</v>
      </c>
      <c r="AK63" s="55">
        <v>0</v>
      </c>
      <c r="AL63" s="55">
        <v>1.0140880429655343</v>
      </c>
      <c r="AM63" s="55">
        <v>1.0791515185914555</v>
      </c>
      <c r="AN63" s="55">
        <v>1.1885067099058411</v>
      </c>
      <c r="AO63" s="55">
        <v>1.304545089209082</v>
      </c>
      <c r="AP63" s="55">
        <v>1.4182268755544452</v>
      </c>
      <c r="AQ63" s="55">
        <v>1.5406863867143428</v>
      </c>
      <c r="AR63" s="59">
        <v>7.5452046229407017</v>
      </c>
      <c r="AS63" s="55">
        <v>0</v>
      </c>
      <c r="AT63" s="55"/>
      <c r="AU63" s="55"/>
      <c r="AV63" s="55"/>
      <c r="AW63" s="59">
        <v>7.5452046229407017</v>
      </c>
      <c r="AX63" s="55"/>
      <c r="AY63" s="55"/>
      <c r="AZ63" s="55"/>
      <c r="BA63" s="55"/>
      <c r="BB63" s="55"/>
      <c r="BC63" s="55"/>
      <c r="BD63" s="55"/>
      <c r="BE63" s="55"/>
      <c r="BF63" s="59">
        <v>0</v>
      </c>
      <c r="BG63" s="55"/>
      <c r="BH63" s="55"/>
      <c r="BI63" s="55"/>
      <c r="BJ63" s="55"/>
      <c r="BK63" s="59">
        <v>0</v>
      </c>
      <c r="BL63" s="55"/>
      <c r="BM63" s="23" t="s">
        <v>864</v>
      </c>
      <c r="BN63" s="23" t="s">
        <v>906</v>
      </c>
      <c r="BO63" s="23">
        <v>0</v>
      </c>
      <c r="BP63" s="23" t="s">
        <v>907</v>
      </c>
      <c r="BQ63" s="23" t="s">
        <v>351</v>
      </c>
      <c r="BR63" s="23"/>
      <c r="BS63" s="57"/>
      <c r="BT63" s="135" t="s">
        <v>23</v>
      </c>
      <c r="BU63" s="58">
        <v>0.51040552286737584</v>
      </c>
      <c r="BV63" s="57">
        <v>0</v>
      </c>
      <c r="BW63" s="57">
        <v>0</v>
      </c>
      <c r="BX63" s="57">
        <v>0</v>
      </c>
      <c r="BY63" s="57">
        <v>0</v>
      </c>
      <c r="BZ63" s="57">
        <v>0</v>
      </c>
      <c r="CA63" s="57">
        <v>0</v>
      </c>
      <c r="CB63" s="67">
        <v>0</v>
      </c>
      <c r="CC63" s="134"/>
      <c r="CD63" s="134"/>
      <c r="CE63" s="57"/>
      <c r="CF63" s="57"/>
      <c r="CG63" s="57"/>
      <c r="CH63" s="57"/>
      <c r="CI63" s="57"/>
      <c r="CJ63" s="57"/>
      <c r="CK63" s="67"/>
      <c r="CL63" s="23"/>
      <c r="CM63" s="23"/>
      <c r="CN63" s="23"/>
      <c r="CO63" s="23"/>
      <c r="CP63" s="23"/>
      <c r="CQ63" s="23"/>
      <c r="CR63" s="57"/>
      <c r="CS63" s="134"/>
      <c r="CT63" s="58"/>
      <c r="CU63" s="57"/>
      <c r="CV63" s="57"/>
      <c r="CW63" s="57"/>
      <c r="CX63" s="57"/>
      <c r="CY63" s="57"/>
      <c r="CZ63" s="57"/>
      <c r="DA63" s="67"/>
      <c r="DB63" s="23"/>
      <c r="DC63" s="23"/>
      <c r="DD63" s="57"/>
      <c r="DE63" s="57"/>
      <c r="DF63" s="57"/>
      <c r="DG63" s="57"/>
      <c r="DH63" s="57"/>
      <c r="DI63" s="57"/>
      <c r="DJ63" s="67"/>
      <c r="DK63" s="23" t="s">
        <v>849</v>
      </c>
      <c r="DL63" s="55">
        <v>0</v>
      </c>
      <c r="DM63" s="55">
        <v>0</v>
      </c>
      <c r="DN63" s="55">
        <v>0</v>
      </c>
      <c r="DO63" s="59">
        <v>0</v>
      </c>
      <c r="DP63" s="23" t="s">
        <v>849</v>
      </c>
      <c r="DQ63" s="57"/>
      <c r="DR63" s="57"/>
      <c r="DS63" s="57"/>
      <c r="DT63" s="23" t="s">
        <v>854</v>
      </c>
      <c r="DU63" s="57"/>
      <c r="DV63" s="23" t="s">
        <v>849</v>
      </c>
      <c r="DW63" s="23" t="s">
        <v>854</v>
      </c>
      <c r="DX63" s="57"/>
      <c r="DY63" s="23" t="s">
        <v>849</v>
      </c>
      <c r="DZ63" s="23" t="s">
        <v>854</v>
      </c>
      <c r="EA63" s="56"/>
      <c r="EB63" s="57"/>
      <c r="EC63" s="57"/>
      <c r="ED63" s="23"/>
      <c r="EE63" s="57"/>
      <c r="EF63" s="57"/>
      <c r="EG63" s="57"/>
      <c r="EH63" s="23">
        <v>2424</v>
      </c>
      <c r="EI63" s="23" t="s">
        <v>848</v>
      </c>
      <c r="EJ63" s="23"/>
      <c r="EK63" s="23"/>
    </row>
    <row r="64" spans="2:141">
      <c r="B64" s="132" t="s">
        <v>909</v>
      </c>
      <c r="C64" s="477" t="s">
        <v>910</v>
      </c>
      <c r="D64" s="23" t="s">
        <v>159</v>
      </c>
      <c r="E64" s="23" t="s">
        <v>846</v>
      </c>
      <c r="F64" s="23" t="s">
        <v>847</v>
      </c>
      <c r="G64" s="23"/>
      <c r="H64" s="23" t="s">
        <v>848</v>
      </c>
      <c r="I64" s="58">
        <v>0</v>
      </c>
      <c r="J64" s="58">
        <v>0</v>
      </c>
      <c r="K64" s="58">
        <v>1</v>
      </c>
      <c r="L64" s="58">
        <v>0</v>
      </c>
      <c r="M64" s="176"/>
      <c r="N64" s="23" t="s">
        <v>849</v>
      </c>
      <c r="O64" s="23" t="s">
        <v>850</v>
      </c>
      <c r="P64" s="23" t="s">
        <v>863</v>
      </c>
      <c r="Q64" s="56">
        <v>46660</v>
      </c>
      <c r="R64" s="133">
        <v>46785</v>
      </c>
      <c r="S64" s="133">
        <v>47414</v>
      </c>
      <c r="T64" s="133" t="s">
        <v>848</v>
      </c>
      <c r="U64" s="133">
        <v>47533</v>
      </c>
      <c r="V64" s="133" t="s">
        <v>848</v>
      </c>
      <c r="W64" s="55">
        <v>0.78149808825623768</v>
      </c>
      <c r="X64" s="55">
        <v>0</v>
      </c>
      <c r="Y64" s="55">
        <v>0</v>
      </c>
      <c r="Z64" s="55">
        <v>1.370725253892652</v>
      </c>
      <c r="AA64" s="55">
        <v>2.741450507785304</v>
      </c>
      <c r="AB64" s="55">
        <v>4.1121757616779568</v>
      </c>
      <c r="AC64" s="55">
        <v>5.4829010155706079</v>
      </c>
      <c r="AD64" s="59">
        <v>13.707252538926522</v>
      </c>
      <c r="AE64" s="55">
        <v>0</v>
      </c>
      <c r="AF64" s="55"/>
      <c r="AG64" s="55"/>
      <c r="AH64" s="55"/>
      <c r="AI64" s="59">
        <v>14.488750627182759</v>
      </c>
      <c r="AJ64" s="55">
        <v>0</v>
      </c>
      <c r="AK64" s="55">
        <v>0.85674149682944789</v>
      </c>
      <c r="AL64" s="55">
        <v>0</v>
      </c>
      <c r="AM64" s="55">
        <v>0</v>
      </c>
      <c r="AN64" s="55">
        <v>1.5634091179940197</v>
      </c>
      <c r="AO64" s="55">
        <v>3.1893546007078002</v>
      </c>
      <c r="AP64" s="55">
        <v>4.8797125390829361</v>
      </c>
      <c r="AQ64" s="55">
        <v>6.6364090531527911</v>
      </c>
      <c r="AR64" s="59">
        <v>16.268885310937549</v>
      </c>
      <c r="AS64" s="55">
        <v>0</v>
      </c>
      <c r="AT64" s="55"/>
      <c r="AU64" s="55"/>
      <c r="AV64" s="55"/>
      <c r="AW64" s="59">
        <v>17.125626807766995</v>
      </c>
      <c r="AX64" s="55"/>
      <c r="AY64" s="55"/>
      <c r="AZ64" s="55"/>
      <c r="BA64" s="55"/>
      <c r="BB64" s="55"/>
      <c r="BC64" s="55"/>
      <c r="BD64" s="55"/>
      <c r="BE64" s="55"/>
      <c r="BF64" s="59">
        <v>0</v>
      </c>
      <c r="BG64" s="55"/>
      <c r="BH64" s="55"/>
      <c r="BI64" s="55"/>
      <c r="BJ64" s="55"/>
      <c r="BK64" s="59">
        <v>0</v>
      </c>
      <c r="BL64" s="55"/>
      <c r="BM64" s="23" t="s">
        <v>852</v>
      </c>
      <c r="BN64" s="23" t="s">
        <v>911</v>
      </c>
      <c r="BO64" s="23" t="s">
        <v>853</v>
      </c>
      <c r="BP64" s="23" t="s">
        <v>853</v>
      </c>
      <c r="BQ64" s="23" t="s">
        <v>853</v>
      </c>
      <c r="BR64" s="23"/>
      <c r="BS64" s="57"/>
      <c r="BT64" s="135" t="s">
        <v>23</v>
      </c>
      <c r="BU64" s="58">
        <v>1</v>
      </c>
      <c r="BV64" s="57">
        <v>0</v>
      </c>
      <c r="BW64" s="57">
        <v>0</v>
      </c>
      <c r="BX64" s="57">
        <v>0</v>
      </c>
      <c r="BY64" s="57">
        <v>0</v>
      </c>
      <c r="BZ64" s="57">
        <v>9</v>
      </c>
      <c r="CA64" s="57">
        <v>0</v>
      </c>
      <c r="CB64" s="67">
        <v>9</v>
      </c>
      <c r="CC64" s="134"/>
      <c r="CD64" s="134"/>
      <c r="CE64" s="57"/>
      <c r="CF64" s="57"/>
      <c r="CG64" s="57"/>
      <c r="CH64" s="57"/>
      <c r="CI64" s="57"/>
      <c r="CJ64" s="57"/>
      <c r="CK64" s="67"/>
      <c r="CL64" s="23"/>
      <c r="CM64" s="23"/>
      <c r="CN64" s="23"/>
      <c r="CO64" s="23"/>
      <c r="CP64" s="23"/>
      <c r="CQ64" s="23"/>
      <c r="CR64" s="57"/>
      <c r="CS64" s="134"/>
      <c r="CT64" s="58"/>
      <c r="CU64" s="57"/>
      <c r="CV64" s="57"/>
      <c r="CW64" s="57"/>
      <c r="CX64" s="57"/>
      <c r="CY64" s="57"/>
      <c r="CZ64" s="57"/>
      <c r="DA64" s="67"/>
      <c r="DB64" s="23"/>
      <c r="DC64" s="23"/>
      <c r="DD64" s="57"/>
      <c r="DE64" s="57"/>
      <c r="DF64" s="57"/>
      <c r="DG64" s="57"/>
      <c r="DH64" s="57"/>
      <c r="DI64" s="57"/>
      <c r="DJ64" s="67"/>
      <c r="DK64" s="23" t="s">
        <v>849</v>
      </c>
      <c r="DL64" s="55">
        <v>0</v>
      </c>
      <c r="DM64" s="55">
        <v>0.78149808825623768</v>
      </c>
      <c r="DN64" s="55">
        <v>13.707252538926522</v>
      </c>
      <c r="DO64" s="59">
        <v>14.488750627182759</v>
      </c>
      <c r="DP64" s="23" t="s">
        <v>849</v>
      </c>
      <c r="DQ64" s="57"/>
      <c r="DR64" s="57"/>
      <c r="DS64" s="57"/>
      <c r="DT64" s="23" t="s">
        <v>854</v>
      </c>
      <c r="DU64" s="57"/>
      <c r="DV64" s="23" t="s">
        <v>849</v>
      </c>
      <c r="DW64" s="23" t="s">
        <v>854</v>
      </c>
      <c r="DX64" s="57"/>
      <c r="DY64" s="23" t="s">
        <v>849</v>
      </c>
      <c r="DZ64" s="23" t="s">
        <v>854</v>
      </c>
      <c r="EA64" s="56"/>
      <c r="EB64" s="57"/>
      <c r="EC64" s="57"/>
      <c r="ED64" s="23"/>
      <c r="EE64" s="57"/>
      <c r="EF64" s="57"/>
      <c r="EG64" s="57"/>
      <c r="EH64" s="23">
        <v>837</v>
      </c>
      <c r="EI64" s="23"/>
      <c r="EJ64" s="23" t="s">
        <v>912</v>
      </c>
      <c r="EK64" s="23"/>
    </row>
    <row r="65" spans="2:141">
      <c r="B65" s="132" t="s">
        <v>913</v>
      </c>
      <c r="C65" s="23" t="s">
        <v>914</v>
      </c>
      <c r="D65" s="23" t="s">
        <v>193</v>
      </c>
      <c r="E65" s="23" t="s">
        <v>846</v>
      </c>
      <c r="F65" s="23" t="s">
        <v>847</v>
      </c>
      <c r="G65" s="23"/>
      <c r="H65" s="23" t="s">
        <v>848</v>
      </c>
      <c r="I65" s="58">
        <v>0.1</v>
      </c>
      <c r="J65" s="58">
        <v>0.9</v>
      </c>
      <c r="K65" s="58">
        <v>0</v>
      </c>
      <c r="L65" s="58">
        <v>0</v>
      </c>
      <c r="M65" s="176"/>
      <c r="N65" s="23" t="s">
        <v>849</v>
      </c>
      <c r="O65" s="23" t="s">
        <v>850</v>
      </c>
      <c r="P65" s="23" t="s">
        <v>851</v>
      </c>
      <c r="Q65" s="56" t="s">
        <v>848</v>
      </c>
      <c r="R65" s="133" t="s">
        <v>848</v>
      </c>
      <c r="S65" s="133" t="s">
        <v>848</v>
      </c>
      <c r="T65" s="133" t="s">
        <v>848</v>
      </c>
      <c r="U65" s="133" t="s">
        <v>848</v>
      </c>
      <c r="V65" s="133" t="s">
        <v>848</v>
      </c>
      <c r="W65" s="55">
        <v>0</v>
      </c>
      <c r="X65" s="55">
        <v>2.2654563060000008</v>
      </c>
      <c r="Y65" s="55">
        <v>2.3635363328302215</v>
      </c>
      <c r="Z65" s="55">
        <v>2.5520038353667243</v>
      </c>
      <c r="AA65" s="55">
        <v>2.7462407512461802</v>
      </c>
      <c r="AB65" s="55">
        <v>2.927015702658744</v>
      </c>
      <c r="AC65" s="55">
        <v>3.1174063429762313</v>
      </c>
      <c r="AD65" s="59">
        <v>15.971659271078103</v>
      </c>
      <c r="AE65" s="55">
        <v>0</v>
      </c>
      <c r="AF65" s="55"/>
      <c r="AG65" s="55"/>
      <c r="AH65" s="55"/>
      <c r="AI65" s="59">
        <v>15.971659271078103</v>
      </c>
      <c r="AJ65" s="55">
        <v>0</v>
      </c>
      <c r="AK65" s="55">
        <v>0</v>
      </c>
      <c r="AL65" s="55">
        <v>2.4835766789077112</v>
      </c>
      <c r="AM65" s="55">
        <v>2.6429219466427236</v>
      </c>
      <c r="AN65" s="55">
        <v>2.910740904523021</v>
      </c>
      <c r="AO65" s="55">
        <v>3.1949274844702718</v>
      </c>
      <c r="AP65" s="55">
        <v>3.4733425938312528</v>
      </c>
      <c r="AQ65" s="55">
        <v>3.7732550009805985</v>
      </c>
      <c r="AR65" s="59">
        <v>18.478764609355579</v>
      </c>
      <c r="AS65" s="55">
        <v>0</v>
      </c>
      <c r="AT65" s="55"/>
      <c r="AU65" s="55"/>
      <c r="AV65" s="55"/>
      <c r="AW65" s="59">
        <v>18.478764609355579</v>
      </c>
      <c r="AX65" s="55"/>
      <c r="AY65" s="55"/>
      <c r="AZ65" s="55"/>
      <c r="BA65" s="55"/>
      <c r="BB65" s="55"/>
      <c r="BC65" s="55"/>
      <c r="BD65" s="55"/>
      <c r="BE65" s="55"/>
      <c r="BF65" s="59">
        <v>0</v>
      </c>
      <c r="BG65" s="55"/>
      <c r="BH65" s="55"/>
      <c r="BI65" s="55"/>
      <c r="BJ65" s="55"/>
      <c r="BK65" s="59">
        <v>0</v>
      </c>
      <c r="BL65" s="55"/>
      <c r="BM65" s="23" t="s">
        <v>864</v>
      </c>
      <c r="BN65" s="23" t="s">
        <v>915</v>
      </c>
      <c r="BO65" s="23" t="s">
        <v>532</v>
      </c>
      <c r="BP65" s="23" t="s">
        <v>533</v>
      </c>
      <c r="BQ65" s="23" t="s">
        <v>311</v>
      </c>
      <c r="BR65" s="23"/>
      <c r="BS65" s="57"/>
      <c r="BT65" s="135" t="s">
        <v>23</v>
      </c>
      <c r="BU65" s="58">
        <v>0.1</v>
      </c>
      <c r="BV65" s="57">
        <v>1</v>
      </c>
      <c r="BW65" s="57">
        <v>0</v>
      </c>
      <c r="BX65" s="57">
        <v>0</v>
      </c>
      <c r="BY65" s="57">
        <v>0</v>
      </c>
      <c r="BZ65" s="57">
        <v>0</v>
      </c>
      <c r="CA65" s="57">
        <v>0</v>
      </c>
      <c r="CB65" s="67">
        <v>1</v>
      </c>
      <c r="CC65" s="134"/>
      <c r="CD65" s="134"/>
      <c r="CE65" s="57"/>
      <c r="CF65" s="57"/>
      <c r="CG65" s="57"/>
      <c r="CH65" s="57"/>
      <c r="CI65" s="57"/>
      <c r="CJ65" s="57"/>
      <c r="CK65" s="67"/>
      <c r="CL65" s="23"/>
      <c r="CM65" s="23"/>
      <c r="CN65" s="23"/>
      <c r="CO65" s="23"/>
      <c r="CP65" s="23"/>
      <c r="CQ65" s="23"/>
      <c r="CR65" s="57"/>
      <c r="CS65" s="134"/>
      <c r="CT65" s="58"/>
      <c r="CU65" s="57"/>
      <c r="CV65" s="57"/>
      <c r="CW65" s="57"/>
      <c r="CX65" s="57"/>
      <c r="CY65" s="57"/>
      <c r="CZ65" s="57"/>
      <c r="DA65" s="67"/>
      <c r="DB65" s="23"/>
      <c r="DC65" s="23"/>
      <c r="DD65" s="57"/>
      <c r="DE65" s="57"/>
      <c r="DF65" s="57"/>
      <c r="DG65" s="57"/>
      <c r="DH65" s="57"/>
      <c r="DI65" s="57"/>
      <c r="DJ65" s="67"/>
      <c r="DK65" s="23" t="s">
        <v>849</v>
      </c>
      <c r="DL65" s="55">
        <v>0</v>
      </c>
      <c r="DM65" s="55">
        <v>0</v>
      </c>
      <c r="DN65" s="55">
        <v>0</v>
      </c>
      <c r="DO65" s="59">
        <v>0</v>
      </c>
      <c r="DP65" s="23" t="s">
        <v>849</v>
      </c>
      <c r="DQ65" s="57"/>
      <c r="DR65" s="57"/>
      <c r="DS65" s="57"/>
      <c r="DT65" s="23" t="s">
        <v>854</v>
      </c>
      <c r="DU65" s="57"/>
      <c r="DV65" s="23" t="s">
        <v>849</v>
      </c>
      <c r="DW65" s="23" t="s">
        <v>854</v>
      </c>
      <c r="DX65" s="57"/>
      <c r="DY65" s="23" t="s">
        <v>849</v>
      </c>
      <c r="DZ65" s="23" t="s">
        <v>854</v>
      </c>
      <c r="EA65" s="56"/>
      <c r="EB65" s="57"/>
      <c r="EC65" s="57"/>
      <c r="ED65" s="23"/>
      <c r="EE65" s="57"/>
      <c r="EF65" s="57"/>
      <c r="EG65" s="57"/>
      <c r="EH65" s="23">
        <v>589</v>
      </c>
      <c r="EI65" s="23" t="s">
        <v>543</v>
      </c>
      <c r="EJ65" s="23"/>
      <c r="EK65" s="23" t="s">
        <v>635</v>
      </c>
    </row>
    <row r="66" spans="2:141">
      <c r="B66" s="132" t="s">
        <v>916</v>
      </c>
      <c r="C66" s="23" t="s">
        <v>917</v>
      </c>
      <c r="D66" s="23" t="s">
        <v>159</v>
      </c>
      <c r="E66" s="23" t="s">
        <v>846</v>
      </c>
      <c r="F66" s="23" t="s">
        <v>847</v>
      </c>
      <c r="G66" s="23"/>
      <c r="H66" s="23" t="s">
        <v>848</v>
      </c>
      <c r="I66" s="58">
        <v>0</v>
      </c>
      <c r="J66" s="58">
        <v>0</v>
      </c>
      <c r="K66" s="58">
        <v>1</v>
      </c>
      <c r="L66" s="58">
        <v>0</v>
      </c>
      <c r="M66" s="176"/>
      <c r="N66" s="23" t="s">
        <v>849</v>
      </c>
      <c r="O66" s="23" t="s">
        <v>850</v>
      </c>
      <c r="P66" s="23" t="s">
        <v>851</v>
      </c>
      <c r="Q66" s="56" t="s">
        <v>848</v>
      </c>
      <c r="R66" s="133" t="s">
        <v>848</v>
      </c>
      <c r="S66" s="133" t="s">
        <v>848</v>
      </c>
      <c r="T66" s="133" t="s">
        <v>848</v>
      </c>
      <c r="U66" s="133" t="s">
        <v>848</v>
      </c>
      <c r="V66" s="133" t="s">
        <v>848</v>
      </c>
      <c r="W66" s="55">
        <v>0</v>
      </c>
      <c r="X66" s="55">
        <v>0.67333737345511513</v>
      </c>
      <c r="Y66" s="55">
        <v>0.70248865193237386</v>
      </c>
      <c r="Z66" s="55">
        <v>0.75850483410436154</v>
      </c>
      <c r="AA66" s="55">
        <v>0.81623579736324658</v>
      </c>
      <c r="AB66" s="55">
        <v>0.86996560475270401</v>
      </c>
      <c r="AC66" s="55">
        <v>0.92655338062032389</v>
      </c>
      <c r="AD66" s="59">
        <v>4.7470856422281251</v>
      </c>
      <c r="AE66" s="55">
        <v>0</v>
      </c>
      <c r="AF66" s="55"/>
      <c r="AG66" s="55"/>
      <c r="AH66" s="55"/>
      <c r="AI66" s="59">
        <v>4.7470856422281251</v>
      </c>
      <c r="AJ66" s="55">
        <v>0</v>
      </c>
      <c r="AK66" s="55">
        <v>0</v>
      </c>
      <c r="AL66" s="55">
        <v>0.73816696147310101</v>
      </c>
      <c r="AM66" s="55">
        <v>0.78552745294011028</v>
      </c>
      <c r="AN66" s="55">
        <v>0.86512842038450544</v>
      </c>
      <c r="AO66" s="55">
        <v>0.9495941612624379</v>
      </c>
      <c r="AP66" s="55">
        <v>1.032344509601022</v>
      </c>
      <c r="AQ66" s="55">
        <v>1.1214842700818142</v>
      </c>
      <c r="AR66" s="59">
        <v>5.4922457757429912</v>
      </c>
      <c r="AS66" s="55">
        <v>0</v>
      </c>
      <c r="AT66" s="55"/>
      <c r="AU66" s="55"/>
      <c r="AV66" s="55"/>
      <c r="AW66" s="59">
        <v>5.4922457757429912</v>
      </c>
      <c r="AX66" s="55"/>
      <c r="AY66" s="55"/>
      <c r="AZ66" s="55"/>
      <c r="BA66" s="55"/>
      <c r="BB66" s="55"/>
      <c r="BC66" s="55"/>
      <c r="BD66" s="55"/>
      <c r="BE66" s="55"/>
      <c r="BF66" s="59">
        <v>0</v>
      </c>
      <c r="BG66" s="55"/>
      <c r="BH66" s="55"/>
      <c r="BI66" s="55"/>
      <c r="BJ66" s="55"/>
      <c r="BK66" s="59">
        <v>0</v>
      </c>
      <c r="BL66" s="55"/>
      <c r="BM66" s="23" t="s">
        <v>852</v>
      </c>
      <c r="BN66" s="23" t="s">
        <v>242</v>
      </c>
      <c r="BO66" s="23" t="s">
        <v>853</v>
      </c>
      <c r="BP66" s="23" t="s">
        <v>853</v>
      </c>
      <c r="BQ66" s="23" t="s">
        <v>853</v>
      </c>
      <c r="BR66" s="23"/>
      <c r="BS66" s="57"/>
      <c r="BT66" s="135" t="s">
        <v>23</v>
      </c>
      <c r="BU66" s="58">
        <v>1</v>
      </c>
      <c r="BV66" s="57">
        <v>0</v>
      </c>
      <c r="BW66" s="57">
        <v>0</v>
      </c>
      <c r="BX66" s="57">
        <v>0</v>
      </c>
      <c r="BY66" s="57">
        <v>0</v>
      </c>
      <c r="BZ66" s="57">
        <v>0</v>
      </c>
      <c r="CA66" s="57">
        <v>0</v>
      </c>
      <c r="CB66" s="67">
        <v>0</v>
      </c>
      <c r="CC66" s="134"/>
      <c r="CD66" s="134"/>
      <c r="CE66" s="57"/>
      <c r="CF66" s="57"/>
      <c r="CG66" s="57"/>
      <c r="CH66" s="57"/>
      <c r="CI66" s="57"/>
      <c r="CJ66" s="57"/>
      <c r="CK66" s="67"/>
      <c r="CL66" s="23"/>
      <c r="CM66" s="23"/>
      <c r="CN66" s="23"/>
      <c r="CO66" s="23"/>
      <c r="CP66" s="23"/>
      <c r="CQ66" s="23"/>
      <c r="CR66" s="57"/>
      <c r="CS66" s="134"/>
      <c r="CT66" s="58"/>
      <c r="CU66" s="57"/>
      <c r="CV66" s="57"/>
      <c r="CW66" s="57"/>
      <c r="CX66" s="57"/>
      <c r="CY66" s="57"/>
      <c r="CZ66" s="57"/>
      <c r="DA66" s="67"/>
      <c r="DB66" s="23"/>
      <c r="DC66" s="23"/>
      <c r="DD66" s="57"/>
      <c r="DE66" s="57"/>
      <c r="DF66" s="57"/>
      <c r="DG66" s="57"/>
      <c r="DH66" s="57"/>
      <c r="DI66" s="57"/>
      <c r="DJ66" s="67"/>
      <c r="DK66" s="23" t="s">
        <v>849</v>
      </c>
      <c r="DL66" s="55">
        <v>0</v>
      </c>
      <c r="DM66" s="55">
        <v>0</v>
      </c>
      <c r="DN66" s="55">
        <v>0</v>
      </c>
      <c r="DO66" s="59">
        <v>0</v>
      </c>
      <c r="DP66" s="23" t="s">
        <v>849</v>
      </c>
      <c r="DQ66" s="57"/>
      <c r="DR66" s="57"/>
      <c r="DS66" s="57"/>
      <c r="DT66" s="23" t="s">
        <v>854</v>
      </c>
      <c r="DU66" s="57"/>
      <c r="DV66" s="23" t="s">
        <v>849</v>
      </c>
      <c r="DW66" s="23" t="s">
        <v>854</v>
      </c>
      <c r="DX66" s="57"/>
      <c r="DY66" s="23" t="s">
        <v>849</v>
      </c>
      <c r="DZ66" s="23" t="s">
        <v>854</v>
      </c>
      <c r="EA66" s="56"/>
      <c r="EB66" s="57"/>
      <c r="EC66" s="57"/>
      <c r="ED66" s="23"/>
      <c r="EE66" s="57"/>
      <c r="EF66" s="57"/>
      <c r="EG66" s="57"/>
      <c r="EH66" s="23">
        <v>787</v>
      </c>
      <c r="EI66" s="23"/>
      <c r="EJ66" s="23" t="s">
        <v>918</v>
      </c>
      <c r="EK66" s="23"/>
    </row>
    <row r="67" spans="2:141">
      <c r="B67" s="132" t="s">
        <v>919</v>
      </c>
      <c r="C67" s="23" t="s">
        <v>920</v>
      </c>
      <c r="D67" s="23" t="s">
        <v>159</v>
      </c>
      <c r="E67" s="23" t="s">
        <v>846</v>
      </c>
      <c r="F67" s="23" t="s">
        <v>847</v>
      </c>
      <c r="G67" s="23"/>
      <c r="H67" s="23" t="s">
        <v>848</v>
      </c>
      <c r="I67" s="58">
        <v>0</v>
      </c>
      <c r="J67" s="58">
        <v>0</v>
      </c>
      <c r="K67" s="58">
        <v>1</v>
      </c>
      <c r="L67" s="58">
        <v>0</v>
      </c>
      <c r="M67" s="176"/>
      <c r="N67" s="23" t="s">
        <v>849</v>
      </c>
      <c r="O67" s="23" t="s">
        <v>850</v>
      </c>
      <c r="P67" s="23" t="s">
        <v>851</v>
      </c>
      <c r="Q67" s="56">
        <v>46478</v>
      </c>
      <c r="R67" s="133">
        <v>46540</v>
      </c>
      <c r="S67" s="133">
        <v>47010</v>
      </c>
      <c r="T67" s="133" t="s">
        <v>848</v>
      </c>
      <c r="U67" s="133">
        <v>47102</v>
      </c>
      <c r="V67" s="133" t="s">
        <v>848</v>
      </c>
      <c r="W67" s="55">
        <v>6.0129434995846762E-2</v>
      </c>
      <c r="X67" s="55">
        <v>0</v>
      </c>
      <c r="Y67" s="55">
        <v>0</v>
      </c>
      <c r="Z67" s="55">
        <v>1.3067110293337123</v>
      </c>
      <c r="AA67" s="55">
        <v>2.6134220586674246</v>
      </c>
      <c r="AB67" s="55">
        <v>3.920133088001136</v>
      </c>
      <c r="AC67" s="55">
        <v>5.2268441173348492</v>
      </c>
      <c r="AD67" s="59">
        <v>13.067110293337123</v>
      </c>
      <c r="AE67" s="55">
        <v>0</v>
      </c>
      <c r="AF67" s="55"/>
      <c r="AG67" s="55"/>
      <c r="AH67" s="55"/>
      <c r="AI67" s="59">
        <v>13.12723972833297</v>
      </c>
      <c r="AJ67" s="55">
        <v>0</v>
      </c>
      <c r="AK67" s="55">
        <v>6.5918756444814069E-2</v>
      </c>
      <c r="AL67" s="55">
        <v>0</v>
      </c>
      <c r="AM67" s="55">
        <v>0</v>
      </c>
      <c r="AN67" s="55">
        <v>1.4903963664797759</v>
      </c>
      <c r="AO67" s="55">
        <v>3.0404085876187428</v>
      </c>
      <c r="AP67" s="55">
        <v>4.6518251390566761</v>
      </c>
      <c r="AQ67" s="55">
        <v>6.3264821891170806</v>
      </c>
      <c r="AR67" s="59">
        <v>15.509112282272277</v>
      </c>
      <c r="AS67" s="55">
        <v>0</v>
      </c>
      <c r="AT67" s="55"/>
      <c r="AU67" s="55"/>
      <c r="AV67" s="55"/>
      <c r="AW67" s="59">
        <v>15.575031038717091</v>
      </c>
      <c r="AX67" s="55"/>
      <c r="AY67" s="55"/>
      <c r="AZ67" s="55"/>
      <c r="BA67" s="55"/>
      <c r="BB67" s="55"/>
      <c r="BC67" s="55"/>
      <c r="BD67" s="55"/>
      <c r="BE67" s="55"/>
      <c r="BF67" s="59">
        <v>0</v>
      </c>
      <c r="BG67" s="55"/>
      <c r="BH67" s="55"/>
      <c r="BI67" s="55"/>
      <c r="BJ67" s="55"/>
      <c r="BK67" s="59">
        <v>0</v>
      </c>
      <c r="BL67" s="55"/>
      <c r="BM67" s="23" t="s">
        <v>852</v>
      </c>
      <c r="BN67" s="23" t="s">
        <v>184</v>
      </c>
      <c r="BO67" s="23" t="s">
        <v>853</v>
      </c>
      <c r="BP67" s="23" t="s">
        <v>853</v>
      </c>
      <c r="BQ67" s="23" t="s">
        <v>853</v>
      </c>
      <c r="BR67" s="23"/>
      <c r="BS67" s="57"/>
      <c r="BT67" s="135" t="s">
        <v>23</v>
      </c>
      <c r="BU67" s="58">
        <v>1</v>
      </c>
      <c r="BV67" s="57">
        <v>0</v>
      </c>
      <c r="BW67" s="57">
        <v>0</v>
      </c>
      <c r="BX67" s="57">
        <v>0</v>
      </c>
      <c r="BY67" s="57">
        <v>0</v>
      </c>
      <c r="BZ67" s="57">
        <v>0</v>
      </c>
      <c r="CA67" s="57">
        <v>1</v>
      </c>
      <c r="CB67" s="67">
        <v>1</v>
      </c>
      <c r="CC67" s="134"/>
      <c r="CD67" s="134"/>
      <c r="CE67" s="57"/>
      <c r="CF67" s="57"/>
      <c r="CG67" s="57"/>
      <c r="CH67" s="57"/>
      <c r="CI67" s="57"/>
      <c r="CJ67" s="57"/>
      <c r="CK67" s="67"/>
      <c r="CL67" s="23"/>
      <c r="CM67" s="23"/>
      <c r="CN67" s="23"/>
      <c r="CO67" s="23"/>
      <c r="CP67" s="23"/>
      <c r="CQ67" s="23"/>
      <c r="CR67" s="57"/>
      <c r="CS67" s="134"/>
      <c r="CT67" s="58"/>
      <c r="CU67" s="57"/>
      <c r="CV67" s="57"/>
      <c r="CW67" s="57"/>
      <c r="CX67" s="57"/>
      <c r="CY67" s="57"/>
      <c r="CZ67" s="57"/>
      <c r="DA67" s="67"/>
      <c r="DB67" s="23"/>
      <c r="DC67" s="23"/>
      <c r="DD67" s="57"/>
      <c r="DE67" s="57"/>
      <c r="DF67" s="57"/>
      <c r="DG67" s="57"/>
      <c r="DH67" s="57"/>
      <c r="DI67" s="57"/>
      <c r="DJ67" s="67"/>
      <c r="DK67" s="23" t="s">
        <v>849</v>
      </c>
      <c r="DL67" s="55">
        <v>0</v>
      </c>
      <c r="DM67" s="55">
        <v>6.0129434995846762E-2</v>
      </c>
      <c r="DN67" s="55">
        <v>13.067110293337123</v>
      </c>
      <c r="DO67" s="59">
        <v>13.12723972833297</v>
      </c>
      <c r="DP67" s="23" t="s">
        <v>849</v>
      </c>
      <c r="DQ67" s="57"/>
      <c r="DR67" s="57"/>
      <c r="DS67" s="57"/>
      <c r="DT67" s="23" t="s">
        <v>854</v>
      </c>
      <c r="DU67" s="57"/>
      <c r="DV67" s="23" t="s">
        <v>858</v>
      </c>
      <c r="DW67" s="23" t="s">
        <v>854</v>
      </c>
      <c r="DX67" s="57"/>
      <c r="DY67" s="23" t="s">
        <v>849</v>
      </c>
      <c r="DZ67" s="23" t="s">
        <v>854</v>
      </c>
      <c r="EA67" s="56"/>
      <c r="EB67" s="57"/>
      <c r="EC67" s="57"/>
      <c r="ED67" s="23"/>
      <c r="EE67" s="57"/>
      <c r="EF67" s="57"/>
      <c r="EG67" s="57"/>
      <c r="EH67" s="23">
        <v>957</v>
      </c>
      <c r="EI67" s="23"/>
      <c r="EJ67" s="23" t="s">
        <v>921</v>
      </c>
      <c r="EK67" s="23"/>
    </row>
    <row r="68" spans="2:141">
      <c r="B68" s="132" t="s">
        <v>922</v>
      </c>
      <c r="C68" s="23" t="s">
        <v>923</v>
      </c>
      <c r="D68" s="23" t="s">
        <v>159</v>
      </c>
      <c r="E68" s="23" t="s">
        <v>846</v>
      </c>
      <c r="F68" s="23" t="s">
        <v>847</v>
      </c>
      <c r="G68" s="23"/>
      <c r="H68" s="23" t="s">
        <v>848</v>
      </c>
      <c r="I68" s="58">
        <v>0</v>
      </c>
      <c r="J68" s="58">
        <v>0</v>
      </c>
      <c r="K68" s="58">
        <v>1</v>
      </c>
      <c r="L68" s="58">
        <v>0</v>
      </c>
      <c r="M68" s="176"/>
      <c r="N68" s="23" t="s">
        <v>849</v>
      </c>
      <c r="O68" s="23" t="s">
        <v>850</v>
      </c>
      <c r="P68" s="23" t="s">
        <v>851</v>
      </c>
      <c r="Q68" s="56">
        <v>46478</v>
      </c>
      <c r="R68" s="133">
        <v>46540</v>
      </c>
      <c r="S68" s="133">
        <v>47010</v>
      </c>
      <c r="T68" s="133" t="s">
        <v>848</v>
      </c>
      <c r="U68" s="133">
        <v>47102</v>
      </c>
      <c r="V68" s="133" t="s">
        <v>848</v>
      </c>
      <c r="W68" s="55">
        <v>9.4941722338733783E-2</v>
      </c>
      <c r="X68" s="55">
        <v>0</v>
      </c>
      <c r="Y68" s="55">
        <v>0</v>
      </c>
      <c r="Z68" s="55">
        <v>1.3067110293337123</v>
      </c>
      <c r="AA68" s="55">
        <v>2.6134220586674246</v>
      </c>
      <c r="AB68" s="55">
        <v>3.920133088001136</v>
      </c>
      <c r="AC68" s="55">
        <v>5.2268441173348492</v>
      </c>
      <c r="AD68" s="59">
        <v>13.067110293337123</v>
      </c>
      <c r="AE68" s="55">
        <v>0</v>
      </c>
      <c r="AF68" s="55"/>
      <c r="AG68" s="55"/>
      <c r="AH68" s="55"/>
      <c r="AI68" s="59">
        <v>13.162052015675856</v>
      </c>
      <c r="AJ68" s="55">
        <v>0</v>
      </c>
      <c r="AK68" s="55">
        <v>0.10408280523059024</v>
      </c>
      <c r="AL68" s="55">
        <v>0</v>
      </c>
      <c r="AM68" s="55">
        <v>0</v>
      </c>
      <c r="AN68" s="55">
        <v>1.4903963664797759</v>
      </c>
      <c r="AO68" s="55">
        <v>3.0404085876187428</v>
      </c>
      <c r="AP68" s="55">
        <v>4.6518251390566761</v>
      </c>
      <c r="AQ68" s="55">
        <v>6.3264821891170806</v>
      </c>
      <c r="AR68" s="59">
        <v>15.509112282272277</v>
      </c>
      <c r="AS68" s="55">
        <v>0</v>
      </c>
      <c r="AT68" s="55"/>
      <c r="AU68" s="55"/>
      <c r="AV68" s="55"/>
      <c r="AW68" s="59">
        <v>15.613195087502866</v>
      </c>
      <c r="AX68" s="55"/>
      <c r="AY68" s="55"/>
      <c r="AZ68" s="55"/>
      <c r="BA68" s="55"/>
      <c r="BB68" s="55"/>
      <c r="BC68" s="55"/>
      <c r="BD68" s="55"/>
      <c r="BE68" s="55"/>
      <c r="BF68" s="59">
        <v>0</v>
      </c>
      <c r="BG68" s="55"/>
      <c r="BH68" s="55"/>
      <c r="BI68" s="55"/>
      <c r="BJ68" s="55"/>
      <c r="BK68" s="59">
        <v>0</v>
      </c>
      <c r="BL68" s="55"/>
      <c r="BM68" s="23" t="s">
        <v>852</v>
      </c>
      <c r="BN68" s="23" t="s">
        <v>184</v>
      </c>
      <c r="BO68" s="23" t="s">
        <v>853</v>
      </c>
      <c r="BP68" s="23" t="s">
        <v>853</v>
      </c>
      <c r="BQ68" s="23" t="s">
        <v>853</v>
      </c>
      <c r="BR68" s="23"/>
      <c r="BS68" s="57"/>
      <c r="BT68" s="135" t="s">
        <v>23</v>
      </c>
      <c r="BU68" s="58">
        <v>1</v>
      </c>
      <c r="BV68" s="57">
        <v>0</v>
      </c>
      <c r="BW68" s="57">
        <v>0</v>
      </c>
      <c r="BX68" s="57">
        <v>0</v>
      </c>
      <c r="BY68" s="57">
        <v>0</v>
      </c>
      <c r="BZ68" s="57">
        <v>0</v>
      </c>
      <c r="CA68" s="57">
        <v>1</v>
      </c>
      <c r="CB68" s="67">
        <v>1</v>
      </c>
      <c r="CC68" s="134"/>
      <c r="CD68" s="134"/>
      <c r="CE68" s="57"/>
      <c r="CF68" s="57"/>
      <c r="CG68" s="57"/>
      <c r="CH68" s="57"/>
      <c r="CI68" s="57"/>
      <c r="CJ68" s="57"/>
      <c r="CK68" s="67"/>
      <c r="CL68" s="23"/>
      <c r="CM68" s="23"/>
      <c r="CN68" s="23"/>
      <c r="CO68" s="23"/>
      <c r="CP68" s="23"/>
      <c r="CQ68" s="23"/>
      <c r="CR68" s="57"/>
      <c r="CS68" s="134"/>
      <c r="CT68" s="58"/>
      <c r="CU68" s="57"/>
      <c r="CV68" s="57"/>
      <c r="CW68" s="57"/>
      <c r="CX68" s="57"/>
      <c r="CY68" s="57"/>
      <c r="CZ68" s="57"/>
      <c r="DA68" s="67"/>
      <c r="DB68" s="23"/>
      <c r="DC68" s="23"/>
      <c r="DD68" s="57"/>
      <c r="DE68" s="57"/>
      <c r="DF68" s="57"/>
      <c r="DG68" s="57"/>
      <c r="DH68" s="57"/>
      <c r="DI68" s="57"/>
      <c r="DJ68" s="67"/>
      <c r="DK68" s="23" t="s">
        <v>849</v>
      </c>
      <c r="DL68" s="55">
        <v>0</v>
      </c>
      <c r="DM68" s="55">
        <v>9.4941722338733783E-2</v>
      </c>
      <c r="DN68" s="55">
        <v>13.067110293337123</v>
      </c>
      <c r="DO68" s="59">
        <v>13.162052015675856</v>
      </c>
      <c r="DP68" s="23" t="s">
        <v>849</v>
      </c>
      <c r="DQ68" s="57"/>
      <c r="DR68" s="57"/>
      <c r="DS68" s="57"/>
      <c r="DT68" s="23" t="s">
        <v>854</v>
      </c>
      <c r="DU68" s="57"/>
      <c r="DV68" s="23" t="s">
        <v>858</v>
      </c>
      <c r="DW68" s="23" t="s">
        <v>854</v>
      </c>
      <c r="DX68" s="57"/>
      <c r="DY68" s="23" t="s">
        <v>849</v>
      </c>
      <c r="DZ68" s="23" t="s">
        <v>854</v>
      </c>
      <c r="EA68" s="56"/>
      <c r="EB68" s="57"/>
      <c r="EC68" s="57"/>
      <c r="ED68" s="23"/>
      <c r="EE68" s="57"/>
      <c r="EF68" s="57"/>
      <c r="EG68" s="57"/>
      <c r="EH68" s="23">
        <v>957</v>
      </c>
      <c r="EI68" s="23"/>
      <c r="EJ68" s="23" t="s">
        <v>921</v>
      </c>
      <c r="EK68" s="23"/>
    </row>
    <row r="69" spans="2:141" ht="29.1">
      <c r="B69" s="132" t="s">
        <v>924</v>
      </c>
      <c r="C69" s="23" t="s">
        <v>925</v>
      </c>
      <c r="D69" s="23" t="s">
        <v>159</v>
      </c>
      <c r="E69" s="23" t="s">
        <v>846</v>
      </c>
      <c r="F69" s="23" t="s">
        <v>847</v>
      </c>
      <c r="G69" s="23"/>
      <c r="H69" s="23" t="s">
        <v>848</v>
      </c>
      <c r="I69" s="58">
        <v>0</v>
      </c>
      <c r="J69" s="58">
        <v>0</v>
      </c>
      <c r="K69" s="58">
        <v>1</v>
      </c>
      <c r="L69" s="58">
        <v>0</v>
      </c>
      <c r="M69" s="176"/>
      <c r="N69" s="23" t="s">
        <v>849</v>
      </c>
      <c r="O69" s="23" t="s">
        <v>850</v>
      </c>
      <c r="P69" s="23" t="s">
        <v>851</v>
      </c>
      <c r="Q69" s="56">
        <v>46478</v>
      </c>
      <c r="R69" s="133">
        <v>46540</v>
      </c>
      <c r="S69" s="133">
        <v>47010</v>
      </c>
      <c r="T69" s="133" t="s">
        <v>848</v>
      </c>
      <c r="U69" s="133">
        <v>47102</v>
      </c>
      <c r="V69" s="133" t="s">
        <v>848</v>
      </c>
      <c r="W69" s="55">
        <v>0.37976685137824995</v>
      </c>
      <c r="X69" s="55">
        <v>2.0598470907394693</v>
      </c>
      <c r="Y69" s="55">
        <v>1.0097849702504187</v>
      </c>
      <c r="Z69" s="55">
        <v>3.1943515116424152E-4</v>
      </c>
      <c r="AA69" s="55">
        <v>3.1317082068028972E-4</v>
      </c>
      <c r="AB69" s="55">
        <v>7.6757582996286891E-5</v>
      </c>
      <c r="AC69" s="55">
        <v>0</v>
      </c>
      <c r="AD69" s="59">
        <v>3.0703414245447291</v>
      </c>
      <c r="AE69" s="55">
        <v>0</v>
      </c>
      <c r="AF69" s="55"/>
      <c r="AG69" s="55"/>
      <c r="AH69" s="55"/>
      <c r="AI69" s="59">
        <v>3.4501082759229789</v>
      </c>
      <c r="AJ69" s="55">
        <v>0</v>
      </c>
      <c r="AK69" s="55">
        <v>0.41633117928924296</v>
      </c>
      <c r="AL69" s="55">
        <v>2.258171205124289</v>
      </c>
      <c r="AM69" s="55">
        <v>1.1291482268305402</v>
      </c>
      <c r="AN69" s="55">
        <v>3.6433838693766726E-4</v>
      </c>
      <c r="AO69" s="55">
        <v>3.6433734437577573E-4</v>
      </c>
      <c r="AP69" s="55">
        <v>9.1084370397593277E-5</v>
      </c>
      <c r="AQ69" s="55">
        <v>0</v>
      </c>
      <c r="AR69" s="59">
        <v>3.3881391920565402</v>
      </c>
      <c r="AS69" s="55">
        <v>0</v>
      </c>
      <c r="AT69" s="55"/>
      <c r="AU69" s="55"/>
      <c r="AV69" s="55"/>
      <c r="AW69" s="59">
        <v>3.8044703713457833</v>
      </c>
      <c r="AX69" s="55"/>
      <c r="AY69" s="55"/>
      <c r="AZ69" s="55"/>
      <c r="BA69" s="55"/>
      <c r="BB69" s="55"/>
      <c r="BC69" s="55"/>
      <c r="BD69" s="55"/>
      <c r="BE69" s="55"/>
      <c r="BF69" s="59">
        <v>0</v>
      </c>
      <c r="BG69" s="55"/>
      <c r="BH69" s="55"/>
      <c r="BI69" s="55"/>
      <c r="BJ69" s="55"/>
      <c r="BK69" s="59">
        <v>0</v>
      </c>
      <c r="BL69" s="55"/>
      <c r="BM69" s="23" t="s">
        <v>852</v>
      </c>
      <c r="BN69" s="23" t="s">
        <v>184</v>
      </c>
      <c r="BO69" s="23" t="s">
        <v>853</v>
      </c>
      <c r="BP69" s="23" t="s">
        <v>853</v>
      </c>
      <c r="BQ69" s="23" t="s">
        <v>853</v>
      </c>
      <c r="BR69" s="23"/>
      <c r="BS69" s="57"/>
      <c r="BT69" s="135" t="s">
        <v>23</v>
      </c>
      <c r="BU69" s="58">
        <v>1</v>
      </c>
      <c r="BV69" s="57">
        <v>0</v>
      </c>
      <c r="BW69" s="57">
        <v>1</v>
      </c>
      <c r="BX69" s="57">
        <v>0</v>
      </c>
      <c r="BY69" s="57">
        <v>0</v>
      </c>
      <c r="BZ69" s="57">
        <v>0</v>
      </c>
      <c r="CA69" s="57">
        <v>0</v>
      </c>
      <c r="CB69" s="67">
        <v>1</v>
      </c>
      <c r="CC69" s="134"/>
      <c r="CD69" s="134"/>
      <c r="CE69" s="57"/>
      <c r="CF69" s="57"/>
      <c r="CG69" s="57"/>
      <c r="CH69" s="57"/>
      <c r="CI69" s="57"/>
      <c r="CJ69" s="57"/>
      <c r="CK69" s="67"/>
      <c r="CL69" s="23"/>
      <c r="CM69" s="23"/>
      <c r="CN69" s="23"/>
      <c r="CO69" s="23"/>
      <c r="CP69" s="23"/>
      <c r="CQ69" s="23"/>
      <c r="CR69" s="57"/>
      <c r="CS69" s="134"/>
      <c r="CT69" s="58"/>
      <c r="CU69" s="57"/>
      <c r="CV69" s="57"/>
      <c r="CW69" s="57"/>
      <c r="CX69" s="57"/>
      <c r="CY69" s="57"/>
      <c r="CZ69" s="57"/>
      <c r="DA69" s="67"/>
      <c r="DB69" s="23"/>
      <c r="DC69" s="23"/>
      <c r="DD69" s="57"/>
      <c r="DE69" s="57"/>
      <c r="DF69" s="57"/>
      <c r="DG69" s="57"/>
      <c r="DH69" s="57"/>
      <c r="DI69" s="57"/>
      <c r="DJ69" s="67"/>
      <c r="DK69" s="23" t="s">
        <v>849</v>
      </c>
      <c r="DL69" s="55">
        <v>0</v>
      </c>
      <c r="DM69" s="55">
        <v>0.37976685137824995</v>
      </c>
      <c r="DN69" s="55">
        <v>3.0703414245447291</v>
      </c>
      <c r="DO69" s="59">
        <v>3.4501082759229789</v>
      </c>
      <c r="DP69" s="23" t="s">
        <v>849</v>
      </c>
      <c r="DQ69" s="57"/>
      <c r="DR69" s="57"/>
      <c r="DS69" s="57"/>
      <c r="DT69" s="23" t="s">
        <v>854</v>
      </c>
      <c r="DU69" s="57"/>
      <c r="DV69" s="23" t="s">
        <v>858</v>
      </c>
      <c r="DW69" s="23" t="s">
        <v>854</v>
      </c>
      <c r="DX69" s="57"/>
      <c r="DY69" s="23" t="s">
        <v>849</v>
      </c>
      <c r="DZ69" s="23" t="s">
        <v>854</v>
      </c>
      <c r="EA69" s="56"/>
      <c r="EB69" s="57"/>
      <c r="EC69" s="57"/>
      <c r="ED69" s="23"/>
      <c r="EE69" s="57"/>
      <c r="EF69" s="57"/>
      <c r="EG69" s="57"/>
      <c r="EH69" s="23">
        <v>3287</v>
      </c>
      <c r="EI69" s="23"/>
      <c r="EJ69" s="23" t="s">
        <v>921</v>
      </c>
      <c r="EK69" s="23"/>
    </row>
    <row r="70" spans="2:141">
      <c r="B70" s="132" t="s">
        <v>926</v>
      </c>
      <c r="C70" s="23" t="s">
        <v>927</v>
      </c>
      <c r="D70" s="23" t="s">
        <v>159</v>
      </c>
      <c r="E70" s="23" t="s">
        <v>846</v>
      </c>
      <c r="F70" s="23" t="s">
        <v>847</v>
      </c>
      <c r="G70" s="23"/>
      <c r="H70" s="23" t="s">
        <v>848</v>
      </c>
      <c r="I70" s="58">
        <v>0</v>
      </c>
      <c r="J70" s="58">
        <v>0</v>
      </c>
      <c r="K70" s="58">
        <v>1</v>
      </c>
      <c r="L70" s="58">
        <v>0</v>
      </c>
      <c r="M70" s="176"/>
      <c r="N70" s="23" t="s">
        <v>849</v>
      </c>
      <c r="O70" s="23" t="s">
        <v>850</v>
      </c>
      <c r="P70" s="23" t="s">
        <v>851</v>
      </c>
      <c r="Q70" s="56">
        <v>46478</v>
      </c>
      <c r="R70" s="133">
        <v>46540</v>
      </c>
      <c r="S70" s="133">
        <v>47010</v>
      </c>
      <c r="T70" s="133" t="s">
        <v>848</v>
      </c>
      <c r="U70" s="133">
        <v>47102</v>
      </c>
      <c r="V70" s="133" t="s">
        <v>848</v>
      </c>
      <c r="W70" s="55">
        <v>0.18988342568912497</v>
      </c>
      <c r="X70" s="55">
        <v>3.8908950151235384</v>
      </c>
      <c r="Y70" s="55">
        <v>2.1878711828624153</v>
      </c>
      <c r="Z70" s="55">
        <v>3.1943515116424152E-4</v>
      </c>
      <c r="AA70" s="55">
        <v>3.1317082068028972E-4</v>
      </c>
      <c r="AB70" s="55">
        <v>7.6757582996286891E-5</v>
      </c>
      <c r="AC70" s="55">
        <v>0</v>
      </c>
      <c r="AD70" s="59">
        <v>6.0794755615407947</v>
      </c>
      <c r="AE70" s="55">
        <v>0</v>
      </c>
      <c r="AF70" s="55"/>
      <c r="AG70" s="55"/>
      <c r="AH70" s="55"/>
      <c r="AI70" s="59">
        <v>6.2693589872299196</v>
      </c>
      <c r="AJ70" s="55">
        <v>0</v>
      </c>
      <c r="AK70" s="55">
        <v>0.20816558964462148</v>
      </c>
      <c r="AL70" s="55">
        <v>4.2655142339518965</v>
      </c>
      <c r="AM70" s="55">
        <v>2.4464920150773142</v>
      </c>
      <c r="AN70" s="55">
        <v>3.6433838693766726E-4</v>
      </c>
      <c r="AO70" s="55">
        <v>3.6433734437577573E-4</v>
      </c>
      <c r="AP70" s="55">
        <v>9.1084370397593277E-5</v>
      </c>
      <c r="AQ70" s="55">
        <v>0</v>
      </c>
      <c r="AR70" s="59">
        <v>6.7128260091309206</v>
      </c>
      <c r="AS70" s="55">
        <v>0</v>
      </c>
      <c r="AT70" s="55"/>
      <c r="AU70" s="55"/>
      <c r="AV70" s="55"/>
      <c r="AW70" s="59">
        <v>6.9209915987755419</v>
      </c>
      <c r="AX70" s="55"/>
      <c r="AY70" s="55"/>
      <c r="AZ70" s="55"/>
      <c r="BA70" s="55"/>
      <c r="BB70" s="55"/>
      <c r="BC70" s="55"/>
      <c r="BD70" s="55"/>
      <c r="BE70" s="55"/>
      <c r="BF70" s="59">
        <v>0</v>
      </c>
      <c r="BG70" s="55"/>
      <c r="BH70" s="55"/>
      <c r="BI70" s="55"/>
      <c r="BJ70" s="55"/>
      <c r="BK70" s="59">
        <v>0</v>
      </c>
      <c r="BL70" s="55"/>
      <c r="BM70" s="23" t="s">
        <v>852</v>
      </c>
      <c r="BN70" s="23" t="s">
        <v>184</v>
      </c>
      <c r="BO70" s="23" t="s">
        <v>853</v>
      </c>
      <c r="BP70" s="23" t="s">
        <v>853</v>
      </c>
      <c r="BQ70" s="23" t="s">
        <v>853</v>
      </c>
      <c r="BR70" s="23"/>
      <c r="BS70" s="57"/>
      <c r="BT70" s="135" t="s">
        <v>23</v>
      </c>
      <c r="BU70" s="58">
        <v>1</v>
      </c>
      <c r="BV70" s="57">
        <v>0</v>
      </c>
      <c r="BW70" s="57">
        <v>1</v>
      </c>
      <c r="BX70" s="57">
        <v>0</v>
      </c>
      <c r="BY70" s="57">
        <v>0</v>
      </c>
      <c r="BZ70" s="57">
        <v>0</v>
      </c>
      <c r="CA70" s="57">
        <v>0</v>
      </c>
      <c r="CB70" s="67">
        <v>1</v>
      </c>
      <c r="CC70" s="134"/>
      <c r="CD70" s="134"/>
      <c r="CE70" s="57"/>
      <c r="CF70" s="57"/>
      <c r="CG70" s="57"/>
      <c r="CH70" s="57"/>
      <c r="CI70" s="57"/>
      <c r="CJ70" s="57"/>
      <c r="CK70" s="67"/>
      <c r="CL70" s="23"/>
      <c r="CM70" s="23"/>
      <c r="CN70" s="23"/>
      <c r="CO70" s="23"/>
      <c r="CP70" s="23"/>
      <c r="CQ70" s="23"/>
      <c r="CR70" s="57"/>
      <c r="CS70" s="134"/>
      <c r="CT70" s="58"/>
      <c r="CU70" s="57"/>
      <c r="CV70" s="57"/>
      <c r="CW70" s="57"/>
      <c r="CX70" s="57"/>
      <c r="CY70" s="57"/>
      <c r="CZ70" s="57"/>
      <c r="DA70" s="67"/>
      <c r="DB70" s="23"/>
      <c r="DC70" s="23"/>
      <c r="DD70" s="57"/>
      <c r="DE70" s="57"/>
      <c r="DF70" s="57"/>
      <c r="DG70" s="57"/>
      <c r="DH70" s="57"/>
      <c r="DI70" s="57"/>
      <c r="DJ70" s="67"/>
      <c r="DK70" s="23" t="s">
        <v>849</v>
      </c>
      <c r="DL70" s="55">
        <v>0</v>
      </c>
      <c r="DM70" s="55">
        <v>0.18988342568912497</v>
      </c>
      <c r="DN70" s="55">
        <v>6.0794755615407947</v>
      </c>
      <c r="DO70" s="59">
        <v>6.2693589872299196</v>
      </c>
      <c r="DP70" s="23" t="s">
        <v>849</v>
      </c>
      <c r="DQ70" s="57"/>
      <c r="DR70" s="57"/>
      <c r="DS70" s="57"/>
      <c r="DT70" s="23" t="s">
        <v>854</v>
      </c>
      <c r="DU70" s="57"/>
      <c r="DV70" s="23" t="s">
        <v>858</v>
      </c>
      <c r="DW70" s="23" t="s">
        <v>854</v>
      </c>
      <c r="DX70" s="57"/>
      <c r="DY70" s="23" t="s">
        <v>849</v>
      </c>
      <c r="DZ70" s="23" t="s">
        <v>854</v>
      </c>
      <c r="EA70" s="56"/>
      <c r="EB70" s="57"/>
      <c r="EC70" s="57"/>
      <c r="ED70" s="23"/>
      <c r="EE70" s="57"/>
      <c r="EF70" s="57"/>
      <c r="EG70" s="57"/>
      <c r="EH70" s="23">
        <v>957</v>
      </c>
      <c r="EI70" s="23"/>
      <c r="EJ70" s="23" t="s">
        <v>921</v>
      </c>
      <c r="EK70" s="23"/>
    </row>
    <row r="71" spans="2:141">
      <c r="B71" s="132" t="s">
        <v>928</v>
      </c>
      <c r="C71" s="23" t="s">
        <v>929</v>
      </c>
      <c r="D71" s="23" t="s">
        <v>155</v>
      </c>
      <c r="E71" s="23" t="s">
        <v>846</v>
      </c>
      <c r="F71" s="23" t="s">
        <v>847</v>
      </c>
      <c r="G71" s="23"/>
      <c r="H71" s="23" t="s">
        <v>848</v>
      </c>
      <c r="I71" s="58">
        <v>0</v>
      </c>
      <c r="J71" s="58">
        <v>0</v>
      </c>
      <c r="K71" s="58">
        <v>1</v>
      </c>
      <c r="L71" s="58">
        <v>0</v>
      </c>
      <c r="M71" s="176"/>
      <c r="N71" s="23" t="s">
        <v>849</v>
      </c>
      <c r="O71" s="23" t="s">
        <v>850</v>
      </c>
      <c r="P71" s="23" t="s">
        <v>851</v>
      </c>
      <c r="Q71" s="56">
        <v>45805</v>
      </c>
      <c r="R71" s="133">
        <v>45860</v>
      </c>
      <c r="S71" s="133">
        <v>46330</v>
      </c>
      <c r="T71" s="133" t="s">
        <v>848</v>
      </c>
      <c r="U71" s="133">
        <v>46428</v>
      </c>
      <c r="V71" s="133" t="s">
        <v>848</v>
      </c>
      <c r="W71" s="55">
        <v>1.8979460391909042</v>
      </c>
      <c r="X71" s="55">
        <v>0.3662347386921434</v>
      </c>
      <c r="Y71" s="55">
        <v>4.8095875283316877E-4</v>
      </c>
      <c r="Z71" s="55">
        <v>1.1788190272312866E-4</v>
      </c>
      <c r="AA71" s="55">
        <v>0</v>
      </c>
      <c r="AB71" s="55">
        <v>0</v>
      </c>
      <c r="AC71" s="55">
        <v>0</v>
      </c>
      <c r="AD71" s="59">
        <v>0.36683357934769967</v>
      </c>
      <c r="AE71" s="55">
        <v>0</v>
      </c>
      <c r="AF71" s="55"/>
      <c r="AG71" s="55"/>
      <c r="AH71" s="55"/>
      <c r="AI71" s="59">
        <v>2.2647796185386038</v>
      </c>
      <c r="AJ71" s="55">
        <v>0</v>
      </c>
      <c r="AK71" s="55">
        <v>2.0806821602675347</v>
      </c>
      <c r="AL71" s="55">
        <v>0.40149618141505955</v>
      </c>
      <c r="AM71" s="55">
        <v>5.3781125580183915E-4</v>
      </c>
      <c r="AN71" s="55">
        <v>1.344526490924757E-4</v>
      </c>
      <c r="AO71" s="55">
        <v>0</v>
      </c>
      <c r="AP71" s="55">
        <v>0</v>
      </c>
      <c r="AQ71" s="55">
        <v>0</v>
      </c>
      <c r="AR71" s="59">
        <v>0.40216844531995383</v>
      </c>
      <c r="AS71" s="55">
        <v>0</v>
      </c>
      <c r="AT71" s="55"/>
      <c r="AU71" s="55"/>
      <c r="AV71" s="55"/>
      <c r="AW71" s="59">
        <v>2.4828506055874886</v>
      </c>
      <c r="AX71" s="55"/>
      <c r="AY71" s="55"/>
      <c r="AZ71" s="55"/>
      <c r="BA71" s="55"/>
      <c r="BB71" s="55"/>
      <c r="BC71" s="55"/>
      <c r="BD71" s="55"/>
      <c r="BE71" s="55"/>
      <c r="BF71" s="59">
        <v>0</v>
      </c>
      <c r="BG71" s="55"/>
      <c r="BH71" s="55"/>
      <c r="BI71" s="55"/>
      <c r="BJ71" s="55"/>
      <c r="BK71" s="59">
        <v>0</v>
      </c>
      <c r="BL71" s="55"/>
      <c r="BM71" s="23" t="s">
        <v>852</v>
      </c>
      <c r="BN71" s="23" t="s">
        <v>184</v>
      </c>
      <c r="BO71" s="23" t="s">
        <v>853</v>
      </c>
      <c r="BP71" s="23" t="s">
        <v>853</v>
      </c>
      <c r="BQ71" s="23" t="s">
        <v>853</v>
      </c>
      <c r="BR71" s="23"/>
      <c r="BS71" s="57"/>
      <c r="BT71" s="135" t="s">
        <v>23</v>
      </c>
      <c r="BU71" s="58">
        <v>1</v>
      </c>
      <c r="BV71" s="57">
        <v>0</v>
      </c>
      <c r="BW71" s="57">
        <v>0</v>
      </c>
      <c r="BX71" s="57">
        <v>0</v>
      </c>
      <c r="BY71" s="57">
        <v>0</v>
      </c>
      <c r="BZ71" s="57">
        <v>0</v>
      </c>
      <c r="CA71" s="57">
        <v>0</v>
      </c>
      <c r="CB71" s="67">
        <v>0</v>
      </c>
      <c r="CC71" s="134"/>
      <c r="CD71" s="134"/>
      <c r="CE71" s="57"/>
      <c r="CF71" s="57"/>
      <c r="CG71" s="57"/>
      <c r="CH71" s="57"/>
      <c r="CI71" s="57"/>
      <c r="CJ71" s="57"/>
      <c r="CK71" s="67"/>
      <c r="CL71" s="23"/>
      <c r="CM71" s="23"/>
      <c r="CN71" s="23"/>
      <c r="CO71" s="23"/>
      <c r="CP71" s="23"/>
      <c r="CQ71" s="23"/>
      <c r="CR71" s="57"/>
      <c r="CS71" s="134"/>
      <c r="CT71" s="58"/>
      <c r="CU71" s="57"/>
      <c r="CV71" s="57"/>
      <c r="CW71" s="57"/>
      <c r="CX71" s="57"/>
      <c r="CY71" s="57"/>
      <c r="CZ71" s="57"/>
      <c r="DA71" s="67"/>
      <c r="DB71" s="23"/>
      <c r="DC71" s="23"/>
      <c r="DD71" s="57"/>
      <c r="DE71" s="57"/>
      <c r="DF71" s="57"/>
      <c r="DG71" s="57"/>
      <c r="DH71" s="57"/>
      <c r="DI71" s="57"/>
      <c r="DJ71" s="67"/>
      <c r="DK71" s="23" t="s">
        <v>849</v>
      </c>
      <c r="DL71" s="55">
        <v>0</v>
      </c>
      <c r="DM71" s="55">
        <v>1.8979460391909042</v>
      </c>
      <c r="DN71" s="55">
        <v>0.36683357934769967</v>
      </c>
      <c r="DO71" s="59">
        <v>2.2647796185386038</v>
      </c>
      <c r="DP71" s="23" t="s">
        <v>849</v>
      </c>
      <c r="DQ71" s="57"/>
      <c r="DR71" s="57"/>
      <c r="DS71" s="57"/>
      <c r="DT71" s="23" t="s">
        <v>854</v>
      </c>
      <c r="DU71" s="57"/>
      <c r="DV71" s="23" t="s">
        <v>858</v>
      </c>
      <c r="DW71" s="23" t="s">
        <v>854</v>
      </c>
      <c r="DX71" s="57"/>
      <c r="DY71" s="23" t="s">
        <v>849</v>
      </c>
      <c r="DZ71" s="23" t="s">
        <v>854</v>
      </c>
      <c r="EA71" s="56"/>
      <c r="EB71" s="57"/>
      <c r="EC71" s="57"/>
      <c r="ED71" s="23"/>
      <c r="EE71" s="57"/>
      <c r="EF71" s="57"/>
      <c r="EG71" s="57"/>
      <c r="EH71" s="23">
        <v>957</v>
      </c>
      <c r="EI71" s="23"/>
      <c r="EJ71" s="23" t="s">
        <v>921</v>
      </c>
      <c r="EK71" s="23"/>
    </row>
    <row r="72" spans="2:141">
      <c r="B72" s="132" t="s">
        <v>930</v>
      </c>
      <c r="C72" s="23" t="s">
        <v>931</v>
      </c>
      <c r="D72" s="23" t="s">
        <v>159</v>
      </c>
      <c r="E72" s="23" t="s">
        <v>846</v>
      </c>
      <c r="F72" s="23" t="s">
        <v>847</v>
      </c>
      <c r="G72" s="23"/>
      <c r="H72" s="23" t="s">
        <v>848</v>
      </c>
      <c r="I72" s="58">
        <v>0</v>
      </c>
      <c r="J72" s="58">
        <v>0</v>
      </c>
      <c r="K72" s="58">
        <v>1</v>
      </c>
      <c r="L72" s="58">
        <v>0</v>
      </c>
      <c r="M72" s="176"/>
      <c r="N72" s="23" t="s">
        <v>849</v>
      </c>
      <c r="O72" s="23" t="s">
        <v>850</v>
      </c>
      <c r="P72" s="23" t="s">
        <v>851</v>
      </c>
      <c r="Q72" s="56">
        <v>46077</v>
      </c>
      <c r="R72" s="133">
        <v>46133</v>
      </c>
      <c r="S72" s="133">
        <v>46603</v>
      </c>
      <c r="T72" s="133" t="s">
        <v>848</v>
      </c>
      <c r="U72" s="133">
        <v>46695</v>
      </c>
      <c r="V72" s="133" t="s">
        <v>848</v>
      </c>
      <c r="W72" s="55">
        <v>1.7328276466120334</v>
      </c>
      <c r="X72" s="55">
        <v>3.6793284882303526E-4</v>
      </c>
      <c r="Y72" s="55">
        <v>4.8095875283316877E-4</v>
      </c>
      <c r="Z72" s="55">
        <v>0</v>
      </c>
      <c r="AA72" s="55">
        <v>0</v>
      </c>
      <c r="AB72" s="55">
        <v>0</v>
      </c>
      <c r="AC72" s="55">
        <v>0</v>
      </c>
      <c r="AD72" s="59">
        <v>8.4889160165620408E-4</v>
      </c>
      <c r="AE72" s="55">
        <v>0</v>
      </c>
      <c r="AF72" s="55"/>
      <c r="AG72" s="55"/>
      <c r="AH72" s="55"/>
      <c r="AI72" s="59">
        <v>1.7336765382136896</v>
      </c>
      <c r="AJ72" s="55">
        <v>0</v>
      </c>
      <c r="AK72" s="55">
        <v>1.8996660056052204</v>
      </c>
      <c r="AL72" s="55">
        <v>4.0335778726820724E-4</v>
      </c>
      <c r="AM72" s="55">
        <v>5.3781125580183915E-4</v>
      </c>
      <c r="AN72" s="55">
        <v>0</v>
      </c>
      <c r="AO72" s="55">
        <v>0</v>
      </c>
      <c r="AP72" s="55">
        <v>0</v>
      </c>
      <c r="AQ72" s="55">
        <v>0</v>
      </c>
      <c r="AR72" s="59">
        <v>9.4116904307004639E-4</v>
      </c>
      <c r="AS72" s="55">
        <v>0</v>
      </c>
      <c r="AT72" s="55"/>
      <c r="AU72" s="55"/>
      <c r="AV72" s="55"/>
      <c r="AW72" s="59">
        <v>1.9006071746482904</v>
      </c>
      <c r="AX72" s="55"/>
      <c r="AY72" s="55"/>
      <c r="AZ72" s="55"/>
      <c r="BA72" s="55"/>
      <c r="BB72" s="55"/>
      <c r="BC72" s="55"/>
      <c r="BD72" s="55"/>
      <c r="BE72" s="55"/>
      <c r="BF72" s="59">
        <v>0</v>
      </c>
      <c r="BG72" s="55"/>
      <c r="BH72" s="55"/>
      <c r="BI72" s="55"/>
      <c r="BJ72" s="55"/>
      <c r="BK72" s="59">
        <v>0</v>
      </c>
      <c r="BL72" s="55"/>
      <c r="BM72" s="23" t="s">
        <v>852</v>
      </c>
      <c r="BN72" s="23" t="s">
        <v>184</v>
      </c>
      <c r="BO72" s="23" t="s">
        <v>853</v>
      </c>
      <c r="BP72" s="23" t="s">
        <v>853</v>
      </c>
      <c r="BQ72" s="23" t="s">
        <v>853</v>
      </c>
      <c r="BR72" s="23"/>
      <c r="BS72" s="57"/>
      <c r="BT72" s="135" t="s">
        <v>23</v>
      </c>
      <c r="BU72" s="58">
        <v>1</v>
      </c>
      <c r="BV72" s="57">
        <v>1</v>
      </c>
      <c r="BW72" s="57">
        <v>0</v>
      </c>
      <c r="BX72" s="57">
        <v>0</v>
      </c>
      <c r="BY72" s="57">
        <v>0</v>
      </c>
      <c r="BZ72" s="57">
        <v>0</v>
      </c>
      <c r="CA72" s="57">
        <v>0</v>
      </c>
      <c r="CB72" s="67">
        <v>1</v>
      </c>
      <c r="CC72" s="134"/>
      <c r="CD72" s="134"/>
      <c r="CE72" s="57"/>
      <c r="CF72" s="57"/>
      <c r="CG72" s="57"/>
      <c r="CH72" s="57"/>
      <c r="CI72" s="57"/>
      <c r="CJ72" s="57"/>
      <c r="CK72" s="67"/>
      <c r="CL72" s="23"/>
      <c r="CM72" s="23"/>
      <c r="CN72" s="23"/>
      <c r="CO72" s="23"/>
      <c r="CP72" s="23"/>
      <c r="CQ72" s="23"/>
      <c r="CR72" s="57"/>
      <c r="CS72" s="134"/>
      <c r="CT72" s="58"/>
      <c r="CU72" s="57"/>
      <c r="CV72" s="57"/>
      <c r="CW72" s="57"/>
      <c r="CX72" s="57"/>
      <c r="CY72" s="57"/>
      <c r="CZ72" s="57"/>
      <c r="DA72" s="67"/>
      <c r="DB72" s="23"/>
      <c r="DC72" s="23"/>
      <c r="DD72" s="57"/>
      <c r="DE72" s="57"/>
      <c r="DF72" s="57"/>
      <c r="DG72" s="57"/>
      <c r="DH72" s="57"/>
      <c r="DI72" s="57"/>
      <c r="DJ72" s="67"/>
      <c r="DK72" s="23" t="s">
        <v>849</v>
      </c>
      <c r="DL72" s="55">
        <v>0</v>
      </c>
      <c r="DM72" s="55">
        <v>1.7328276466120334</v>
      </c>
      <c r="DN72" s="55">
        <v>8.4889160165620408E-4</v>
      </c>
      <c r="DO72" s="59">
        <v>1.7336765382136896</v>
      </c>
      <c r="DP72" s="23" t="s">
        <v>849</v>
      </c>
      <c r="DQ72" s="57"/>
      <c r="DR72" s="57"/>
      <c r="DS72" s="57"/>
      <c r="DT72" s="23" t="s">
        <v>854</v>
      </c>
      <c r="DU72" s="57"/>
      <c r="DV72" s="23" t="s">
        <v>858</v>
      </c>
      <c r="DW72" s="23" t="s">
        <v>854</v>
      </c>
      <c r="DX72" s="57"/>
      <c r="DY72" s="23" t="s">
        <v>849</v>
      </c>
      <c r="DZ72" s="23" t="s">
        <v>854</v>
      </c>
      <c r="EA72" s="56"/>
      <c r="EB72" s="57"/>
      <c r="EC72" s="57"/>
      <c r="ED72" s="23"/>
      <c r="EE72" s="57"/>
      <c r="EF72" s="57"/>
      <c r="EG72" s="57"/>
      <c r="EH72" s="23">
        <v>957</v>
      </c>
      <c r="EI72" s="23"/>
      <c r="EJ72" s="23" t="s">
        <v>921</v>
      </c>
      <c r="EK72" s="23"/>
    </row>
    <row r="73" spans="2:141" ht="29.1">
      <c r="B73" s="132" t="s">
        <v>932</v>
      </c>
      <c r="C73" s="23" t="s">
        <v>933</v>
      </c>
      <c r="D73" s="23" t="s">
        <v>159</v>
      </c>
      <c r="E73" s="23" t="s">
        <v>846</v>
      </c>
      <c r="F73" s="23" t="s">
        <v>847</v>
      </c>
      <c r="G73" s="23"/>
      <c r="H73" s="23" t="s">
        <v>848</v>
      </c>
      <c r="I73" s="58">
        <v>0</v>
      </c>
      <c r="J73" s="58">
        <v>0</v>
      </c>
      <c r="K73" s="58">
        <v>1</v>
      </c>
      <c r="L73" s="58">
        <v>0</v>
      </c>
      <c r="M73" s="176"/>
      <c r="N73" s="23" t="s">
        <v>849</v>
      </c>
      <c r="O73" s="23" t="s">
        <v>850</v>
      </c>
      <c r="P73" s="23" t="s">
        <v>851</v>
      </c>
      <c r="Q73" s="56">
        <v>46328</v>
      </c>
      <c r="R73" s="133">
        <v>46394</v>
      </c>
      <c r="S73" s="133">
        <v>46864</v>
      </c>
      <c r="T73" s="133" t="s">
        <v>848</v>
      </c>
      <c r="U73" s="133">
        <v>46958</v>
      </c>
      <c r="V73" s="133" t="s">
        <v>848</v>
      </c>
      <c r="W73" s="55">
        <v>8.9007855791777327E-4</v>
      </c>
      <c r="X73" s="55">
        <v>2.0603882751793639E-4</v>
      </c>
      <c r="Y73" s="55">
        <v>1.6833146000376557E-4</v>
      </c>
      <c r="Z73" s="55">
        <v>0</v>
      </c>
      <c r="AA73" s="55">
        <v>0</v>
      </c>
      <c r="AB73" s="55">
        <v>0</v>
      </c>
      <c r="AC73" s="55">
        <v>0</v>
      </c>
      <c r="AD73" s="59">
        <v>3.7437028752170193E-4</v>
      </c>
      <c r="AE73" s="55">
        <v>0</v>
      </c>
      <c r="AF73" s="55"/>
      <c r="AG73" s="55"/>
      <c r="AH73" s="55"/>
      <c r="AI73" s="59">
        <v>1.2644488454394752E-3</v>
      </c>
      <c r="AJ73" s="55">
        <v>0</v>
      </c>
      <c r="AK73" s="55">
        <v>9.7577620145916318E-4</v>
      </c>
      <c r="AL73" s="55">
        <v>2.2587644953371043E-4</v>
      </c>
      <c r="AM73" s="55">
        <v>1.8822935098341948E-4</v>
      </c>
      <c r="AN73" s="55">
        <v>0</v>
      </c>
      <c r="AO73" s="55">
        <v>0</v>
      </c>
      <c r="AP73" s="55">
        <v>0</v>
      </c>
      <c r="AQ73" s="55">
        <v>0</v>
      </c>
      <c r="AR73" s="59">
        <v>4.1410580051712991E-4</v>
      </c>
      <c r="AS73" s="55">
        <v>0</v>
      </c>
      <c r="AT73" s="55"/>
      <c r="AU73" s="55"/>
      <c r="AV73" s="55"/>
      <c r="AW73" s="59">
        <v>1.3898820019762931E-3</v>
      </c>
      <c r="AX73" s="55"/>
      <c r="AY73" s="55"/>
      <c r="AZ73" s="55"/>
      <c r="BA73" s="55"/>
      <c r="BB73" s="55"/>
      <c r="BC73" s="55"/>
      <c r="BD73" s="55"/>
      <c r="BE73" s="55"/>
      <c r="BF73" s="59">
        <v>0</v>
      </c>
      <c r="BG73" s="55"/>
      <c r="BH73" s="55"/>
      <c r="BI73" s="55"/>
      <c r="BJ73" s="55"/>
      <c r="BK73" s="59">
        <v>0</v>
      </c>
      <c r="BL73" s="55"/>
      <c r="BM73" s="23" t="s">
        <v>852</v>
      </c>
      <c r="BN73" s="23" t="s">
        <v>184</v>
      </c>
      <c r="BO73" s="23" t="s">
        <v>853</v>
      </c>
      <c r="BP73" s="23" t="s">
        <v>853</v>
      </c>
      <c r="BQ73" s="23" t="s">
        <v>853</v>
      </c>
      <c r="BR73" s="23"/>
      <c r="BS73" s="57"/>
      <c r="BT73" s="135" t="s">
        <v>23</v>
      </c>
      <c r="BU73" s="58">
        <v>1</v>
      </c>
      <c r="BV73" s="57">
        <v>0</v>
      </c>
      <c r="BW73" s="57">
        <v>0</v>
      </c>
      <c r="BX73" s="57">
        <v>0</v>
      </c>
      <c r="BY73" s="57">
        <v>0</v>
      </c>
      <c r="BZ73" s="57">
        <v>0</v>
      </c>
      <c r="CA73" s="57">
        <v>0</v>
      </c>
      <c r="CB73" s="67">
        <v>0</v>
      </c>
      <c r="CC73" s="134"/>
      <c r="CD73" s="134"/>
      <c r="CE73" s="57"/>
      <c r="CF73" s="57"/>
      <c r="CG73" s="57"/>
      <c r="CH73" s="57"/>
      <c r="CI73" s="57"/>
      <c r="CJ73" s="57"/>
      <c r="CK73" s="67"/>
      <c r="CL73" s="23"/>
      <c r="CM73" s="23"/>
      <c r="CN73" s="23"/>
      <c r="CO73" s="23"/>
      <c r="CP73" s="23"/>
      <c r="CQ73" s="23"/>
      <c r="CR73" s="57"/>
      <c r="CS73" s="134"/>
      <c r="CT73" s="58"/>
      <c r="CU73" s="57"/>
      <c r="CV73" s="57"/>
      <c r="CW73" s="57"/>
      <c r="CX73" s="57"/>
      <c r="CY73" s="57"/>
      <c r="CZ73" s="57"/>
      <c r="DA73" s="67"/>
      <c r="DB73" s="23"/>
      <c r="DC73" s="23"/>
      <c r="DD73" s="57"/>
      <c r="DE73" s="57"/>
      <c r="DF73" s="57"/>
      <c r="DG73" s="57"/>
      <c r="DH73" s="57"/>
      <c r="DI73" s="57"/>
      <c r="DJ73" s="67"/>
      <c r="DK73" s="23" t="s">
        <v>849</v>
      </c>
      <c r="DL73" s="55">
        <v>0</v>
      </c>
      <c r="DM73" s="55">
        <v>8.9007855791777327E-4</v>
      </c>
      <c r="DN73" s="55">
        <v>3.7437028752170193E-4</v>
      </c>
      <c r="DO73" s="59">
        <v>1.2644488454394752E-3</v>
      </c>
      <c r="DP73" s="23" t="s">
        <v>849</v>
      </c>
      <c r="DQ73" s="57"/>
      <c r="DR73" s="57"/>
      <c r="DS73" s="57"/>
      <c r="DT73" s="23" t="s">
        <v>854</v>
      </c>
      <c r="DU73" s="57"/>
      <c r="DV73" s="23" t="s">
        <v>858</v>
      </c>
      <c r="DW73" s="23" t="s">
        <v>854</v>
      </c>
      <c r="DX73" s="57"/>
      <c r="DY73" s="23" t="s">
        <v>849</v>
      </c>
      <c r="DZ73" s="23" t="s">
        <v>854</v>
      </c>
      <c r="EA73" s="56"/>
      <c r="EB73" s="57"/>
      <c r="EC73" s="57"/>
      <c r="ED73" s="23"/>
      <c r="EE73" s="57"/>
      <c r="EF73" s="57"/>
      <c r="EG73" s="57"/>
      <c r="EH73" s="23">
        <v>3287</v>
      </c>
      <c r="EI73" s="23"/>
      <c r="EJ73" s="23" t="s">
        <v>921</v>
      </c>
      <c r="EK73" s="23"/>
    </row>
    <row r="74" spans="2:141">
      <c r="B74" s="132" t="s">
        <v>934</v>
      </c>
      <c r="C74" s="23" t="s">
        <v>933</v>
      </c>
      <c r="D74" s="23" t="s">
        <v>159</v>
      </c>
      <c r="E74" s="23" t="s">
        <v>846</v>
      </c>
      <c r="F74" s="23" t="s">
        <v>847</v>
      </c>
      <c r="G74" s="23"/>
      <c r="H74" s="23" t="s">
        <v>848</v>
      </c>
      <c r="I74" s="58">
        <v>0</v>
      </c>
      <c r="J74" s="58">
        <v>0</v>
      </c>
      <c r="K74" s="58">
        <v>1</v>
      </c>
      <c r="L74" s="58">
        <v>0</v>
      </c>
      <c r="M74" s="176"/>
      <c r="N74" s="23" t="s">
        <v>849</v>
      </c>
      <c r="O74" s="23" t="s">
        <v>850</v>
      </c>
      <c r="P74" s="23" t="s">
        <v>851</v>
      </c>
      <c r="Q74" s="56">
        <v>46328</v>
      </c>
      <c r="R74" s="133">
        <v>46394</v>
      </c>
      <c r="S74" s="133">
        <v>46864</v>
      </c>
      <c r="T74" s="133" t="s">
        <v>848</v>
      </c>
      <c r="U74" s="133">
        <v>46958</v>
      </c>
      <c r="V74" s="133" t="s">
        <v>848</v>
      </c>
      <c r="W74" s="55">
        <v>8.9007855791777327E-4</v>
      </c>
      <c r="X74" s="55">
        <v>6.4386982482886636E-3</v>
      </c>
      <c r="Y74" s="55">
        <v>5.2603753253661195E-4</v>
      </c>
      <c r="Z74" s="55">
        <v>0</v>
      </c>
      <c r="AA74" s="55">
        <v>0</v>
      </c>
      <c r="AB74" s="55">
        <v>0</v>
      </c>
      <c r="AC74" s="55">
        <v>0</v>
      </c>
      <c r="AD74" s="59">
        <v>6.9647357808252756E-3</v>
      </c>
      <c r="AE74" s="55">
        <v>0</v>
      </c>
      <c r="AF74" s="55"/>
      <c r="AG74" s="55"/>
      <c r="AH74" s="55"/>
      <c r="AI74" s="59">
        <v>7.8548143387430491E-3</v>
      </c>
      <c r="AJ74" s="55">
        <v>0</v>
      </c>
      <c r="AK74" s="55">
        <v>9.7577620145916318E-4</v>
      </c>
      <c r="AL74" s="55">
        <v>7.0586224813173034E-3</v>
      </c>
      <c r="AM74" s="55">
        <v>5.8821864516633371E-4</v>
      </c>
      <c r="AN74" s="55">
        <v>0</v>
      </c>
      <c r="AO74" s="55">
        <v>0</v>
      </c>
      <c r="AP74" s="55">
        <v>0</v>
      </c>
      <c r="AQ74" s="55">
        <v>0</v>
      </c>
      <c r="AR74" s="59">
        <v>7.6468411264836375E-3</v>
      </c>
      <c r="AS74" s="55">
        <v>0</v>
      </c>
      <c r="AT74" s="55"/>
      <c r="AU74" s="55"/>
      <c r="AV74" s="55"/>
      <c r="AW74" s="59">
        <v>8.6226173279428005E-3</v>
      </c>
      <c r="AX74" s="55"/>
      <c r="AY74" s="55"/>
      <c r="AZ74" s="55"/>
      <c r="BA74" s="55"/>
      <c r="BB74" s="55"/>
      <c r="BC74" s="55"/>
      <c r="BD74" s="55"/>
      <c r="BE74" s="55"/>
      <c r="BF74" s="59">
        <v>0</v>
      </c>
      <c r="BG74" s="55"/>
      <c r="BH74" s="55"/>
      <c r="BI74" s="55"/>
      <c r="BJ74" s="55"/>
      <c r="BK74" s="59">
        <v>0</v>
      </c>
      <c r="BL74" s="55"/>
      <c r="BM74" s="23" t="s">
        <v>852</v>
      </c>
      <c r="BN74" s="23" t="s">
        <v>184</v>
      </c>
      <c r="BO74" s="23" t="s">
        <v>853</v>
      </c>
      <c r="BP74" s="23" t="s">
        <v>853</v>
      </c>
      <c r="BQ74" s="23" t="s">
        <v>853</v>
      </c>
      <c r="BR74" s="23"/>
      <c r="BS74" s="57"/>
      <c r="BT74" s="135" t="s">
        <v>23</v>
      </c>
      <c r="BU74" s="58">
        <v>1</v>
      </c>
      <c r="BV74" s="57">
        <v>0</v>
      </c>
      <c r="BW74" s="57">
        <v>0</v>
      </c>
      <c r="BX74" s="57">
        <v>0</v>
      </c>
      <c r="BY74" s="57">
        <v>0</v>
      </c>
      <c r="BZ74" s="57">
        <v>1</v>
      </c>
      <c r="CA74" s="57">
        <v>0</v>
      </c>
      <c r="CB74" s="67">
        <v>1</v>
      </c>
      <c r="CC74" s="134"/>
      <c r="CD74" s="134"/>
      <c r="CE74" s="57"/>
      <c r="CF74" s="57"/>
      <c r="CG74" s="57"/>
      <c r="CH74" s="57"/>
      <c r="CI74" s="57"/>
      <c r="CJ74" s="57"/>
      <c r="CK74" s="67"/>
      <c r="CL74" s="23"/>
      <c r="CM74" s="23"/>
      <c r="CN74" s="23"/>
      <c r="CO74" s="23"/>
      <c r="CP74" s="23"/>
      <c r="CQ74" s="23"/>
      <c r="CR74" s="57"/>
      <c r="CS74" s="134"/>
      <c r="CT74" s="58"/>
      <c r="CU74" s="57"/>
      <c r="CV74" s="57"/>
      <c r="CW74" s="57"/>
      <c r="CX74" s="57"/>
      <c r="CY74" s="57"/>
      <c r="CZ74" s="57"/>
      <c r="DA74" s="67"/>
      <c r="DB74" s="23"/>
      <c r="DC74" s="23"/>
      <c r="DD74" s="57"/>
      <c r="DE74" s="57"/>
      <c r="DF74" s="57"/>
      <c r="DG74" s="57"/>
      <c r="DH74" s="57"/>
      <c r="DI74" s="57"/>
      <c r="DJ74" s="67"/>
      <c r="DK74" s="23" t="s">
        <v>849</v>
      </c>
      <c r="DL74" s="55">
        <v>0</v>
      </c>
      <c r="DM74" s="55">
        <v>8.9007855791777327E-4</v>
      </c>
      <c r="DN74" s="55">
        <v>6.9647357808252756E-3</v>
      </c>
      <c r="DO74" s="59">
        <v>7.8548143387430491E-3</v>
      </c>
      <c r="DP74" s="23" t="s">
        <v>849</v>
      </c>
      <c r="DQ74" s="57"/>
      <c r="DR74" s="57"/>
      <c r="DS74" s="57"/>
      <c r="DT74" s="23" t="s">
        <v>854</v>
      </c>
      <c r="DU74" s="57"/>
      <c r="DV74" s="23" t="s">
        <v>858</v>
      </c>
      <c r="DW74" s="23" t="s">
        <v>854</v>
      </c>
      <c r="DX74" s="57"/>
      <c r="DY74" s="23" t="s">
        <v>849</v>
      </c>
      <c r="DZ74" s="23" t="s">
        <v>854</v>
      </c>
      <c r="EA74" s="56"/>
      <c r="EB74" s="57"/>
      <c r="EC74" s="57"/>
      <c r="ED74" s="23"/>
      <c r="EE74" s="57"/>
      <c r="EF74" s="57"/>
      <c r="EG74" s="57"/>
      <c r="EH74" s="23">
        <v>957</v>
      </c>
      <c r="EI74" s="23"/>
      <c r="EJ74" s="23" t="s">
        <v>921</v>
      </c>
      <c r="EK74" s="23"/>
    </row>
    <row r="75" spans="2:141">
      <c r="B75" s="132" t="s">
        <v>935</v>
      </c>
      <c r="C75" s="23" t="s">
        <v>936</v>
      </c>
      <c r="D75" s="23" t="s">
        <v>159</v>
      </c>
      <c r="E75" s="23" t="s">
        <v>846</v>
      </c>
      <c r="F75" s="23" t="s">
        <v>847</v>
      </c>
      <c r="G75" s="23"/>
      <c r="H75" s="23" t="s">
        <v>848</v>
      </c>
      <c r="I75" s="58">
        <v>0</v>
      </c>
      <c r="J75" s="58">
        <v>0</v>
      </c>
      <c r="K75" s="58">
        <v>1</v>
      </c>
      <c r="L75" s="58">
        <v>0</v>
      </c>
      <c r="M75" s="176"/>
      <c r="N75" s="23" t="s">
        <v>849</v>
      </c>
      <c r="O75" s="23" t="s">
        <v>850</v>
      </c>
      <c r="P75" s="23" t="s">
        <v>851</v>
      </c>
      <c r="Q75" s="56">
        <v>45961</v>
      </c>
      <c r="R75" s="133">
        <v>46020</v>
      </c>
      <c r="S75" s="133">
        <v>46492</v>
      </c>
      <c r="T75" s="133" t="s">
        <v>848</v>
      </c>
      <c r="U75" s="133">
        <v>46584</v>
      </c>
      <c r="V75" s="133" t="s">
        <v>848</v>
      </c>
      <c r="W75" s="55">
        <v>1.4368241847380825</v>
      </c>
      <c r="X75" s="55">
        <v>0.45171666512272257</v>
      </c>
      <c r="Y75" s="55">
        <v>3.0602780321859374E-4</v>
      </c>
      <c r="Z75" s="55">
        <v>3.0002737368936712E-4</v>
      </c>
      <c r="AA75" s="55">
        <v>1.2255975600579248E-4</v>
      </c>
      <c r="AB75" s="55">
        <v>0</v>
      </c>
      <c r="AC75" s="55">
        <v>0</v>
      </c>
      <c r="AD75" s="59">
        <v>0.45244528005563633</v>
      </c>
      <c r="AE75" s="55">
        <v>0</v>
      </c>
      <c r="AF75" s="55"/>
      <c r="AG75" s="55"/>
      <c r="AH75" s="55"/>
      <c r="AI75" s="59">
        <v>1.8892694647937187</v>
      </c>
      <c r="AJ75" s="55">
        <v>0</v>
      </c>
      <c r="AK75" s="55">
        <v>1.575163037775263</v>
      </c>
      <c r="AL75" s="55">
        <v>0.49520839223493623</v>
      </c>
      <c r="AM75" s="55">
        <v>3.4220231192332631E-4</v>
      </c>
      <c r="AN75" s="55">
        <v>3.4220244380971359E-4</v>
      </c>
      <c r="AO75" s="55">
        <v>1.4258383310902065E-4</v>
      </c>
      <c r="AP75" s="55">
        <v>0</v>
      </c>
      <c r="AQ75" s="55">
        <v>0</v>
      </c>
      <c r="AR75" s="59">
        <v>0.49603538082377829</v>
      </c>
      <c r="AS75" s="55">
        <v>0</v>
      </c>
      <c r="AT75" s="55"/>
      <c r="AU75" s="55"/>
      <c r="AV75" s="55"/>
      <c r="AW75" s="59">
        <v>2.0711984185990415</v>
      </c>
      <c r="AX75" s="55"/>
      <c r="AY75" s="55"/>
      <c r="AZ75" s="55"/>
      <c r="BA75" s="55"/>
      <c r="BB75" s="55"/>
      <c r="BC75" s="55"/>
      <c r="BD75" s="55"/>
      <c r="BE75" s="55"/>
      <c r="BF75" s="59">
        <v>0</v>
      </c>
      <c r="BG75" s="55"/>
      <c r="BH75" s="55"/>
      <c r="BI75" s="55"/>
      <c r="BJ75" s="55"/>
      <c r="BK75" s="59">
        <v>0</v>
      </c>
      <c r="BL75" s="55"/>
      <c r="BM75" s="23" t="s">
        <v>852</v>
      </c>
      <c r="BN75" s="23" t="s">
        <v>184</v>
      </c>
      <c r="BO75" s="23" t="s">
        <v>853</v>
      </c>
      <c r="BP75" s="23" t="s">
        <v>853</v>
      </c>
      <c r="BQ75" s="23" t="s">
        <v>853</v>
      </c>
      <c r="BR75" s="23"/>
      <c r="BS75" s="57"/>
      <c r="BT75" s="135" t="s">
        <v>23</v>
      </c>
      <c r="BU75" s="58">
        <v>1</v>
      </c>
      <c r="BV75" s="57">
        <v>2</v>
      </c>
      <c r="BW75" s="57">
        <v>0</v>
      </c>
      <c r="BX75" s="57">
        <v>0</v>
      </c>
      <c r="BY75" s="57">
        <v>0</v>
      </c>
      <c r="BZ75" s="57">
        <v>0</v>
      </c>
      <c r="CA75" s="57">
        <v>0</v>
      </c>
      <c r="CB75" s="67">
        <v>2</v>
      </c>
      <c r="CC75" s="134"/>
      <c r="CD75" s="134"/>
      <c r="CE75" s="57"/>
      <c r="CF75" s="57"/>
      <c r="CG75" s="57"/>
      <c r="CH75" s="57"/>
      <c r="CI75" s="57"/>
      <c r="CJ75" s="57"/>
      <c r="CK75" s="67"/>
      <c r="CL75" s="23"/>
      <c r="CM75" s="23"/>
      <c r="CN75" s="23"/>
      <c r="CO75" s="23"/>
      <c r="CP75" s="23"/>
      <c r="CQ75" s="23"/>
      <c r="CR75" s="57"/>
      <c r="CS75" s="134"/>
      <c r="CT75" s="58"/>
      <c r="CU75" s="57"/>
      <c r="CV75" s="57"/>
      <c r="CW75" s="57"/>
      <c r="CX75" s="57"/>
      <c r="CY75" s="57"/>
      <c r="CZ75" s="57"/>
      <c r="DA75" s="67"/>
      <c r="DB75" s="23"/>
      <c r="DC75" s="23"/>
      <c r="DD75" s="57"/>
      <c r="DE75" s="57"/>
      <c r="DF75" s="57"/>
      <c r="DG75" s="57"/>
      <c r="DH75" s="57"/>
      <c r="DI75" s="57"/>
      <c r="DJ75" s="67"/>
      <c r="DK75" s="23" t="s">
        <v>849</v>
      </c>
      <c r="DL75" s="55">
        <v>0</v>
      </c>
      <c r="DM75" s="55">
        <v>1.4368241847380825</v>
      </c>
      <c r="DN75" s="55">
        <v>0.45244528005563633</v>
      </c>
      <c r="DO75" s="59">
        <v>1.8892694647937187</v>
      </c>
      <c r="DP75" s="23" t="s">
        <v>849</v>
      </c>
      <c r="DQ75" s="57"/>
      <c r="DR75" s="57"/>
      <c r="DS75" s="57"/>
      <c r="DT75" s="23" t="s">
        <v>854</v>
      </c>
      <c r="DU75" s="57"/>
      <c r="DV75" s="23" t="s">
        <v>858</v>
      </c>
      <c r="DW75" s="23" t="s">
        <v>854</v>
      </c>
      <c r="DX75" s="57"/>
      <c r="DY75" s="23" t="s">
        <v>849</v>
      </c>
      <c r="DZ75" s="23" t="s">
        <v>854</v>
      </c>
      <c r="EA75" s="56"/>
      <c r="EB75" s="57"/>
      <c r="EC75" s="57"/>
      <c r="ED75" s="23"/>
      <c r="EE75" s="57"/>
      <c r="EF75" s="57"/>
      <c r="EG75" s="57"/>
      <c r="EH75" s="23">
        <v>957</v>
      </c>
      <c r="EI75" s="23"/>
      <c r="EJ75" s="23" t="s">
        <v>921</v>
      </c>
      <c r="EK75" s="23"/>
    </row>
    <row r="76" spans="2:141" ht="29.1">
      <c r="B76" s="132" t="s">
        <v>937</v>
      </c>
      <c r="C76" s="23" t="s">
        <v>938</v>
      </c>
      <c r="D76" s="23" t="s">
        <v>159</v>
      </c>
      <c r="E76" s="23" t="s">
        <v>846</v>
      </c>
      <c r="F76" s="23" t="s">
        <v>847</v>
      </c>
      <c r="G76" s="23"/>
      <c r="H76" s="23" t="s">
        <v>848</v>
      </c>
      <c r="I76" s="58">
        <v>0</v>
      </c>
      <c r="J76" s="58">
        <v>0</v>
      </c>
      <c r="K76" s="58">
        <v>1</v>
      </c>
      <c r="L76" s="58">
        <v>0</v>
      </c>
      <c r="M76" s="176"/>
      <c r="N76" s="23" t="s">
        <v>849</v>
      </c>
      <c r="O76" s="23" t="s">
        <v>850</v>
      </c>
      <c r="P76" s="23" t="s">
        <v>851</v>
      </c>
      <c r="Q76" s="56">
        <v>46328</v>
      </c>
      <c r="R76" s="133">
        <v>46394</v>
      </c>
      <c r="S76" s="133">
        <v>46864</v>
      </c>
      <c r="T76" s="133" t="s">
        <v>848</v>
      </c>
      <c r="U76" s="133">
        <v>46958</v>
      </c>
      <c r="V76" s="133" t="s">
        <v>848</v>
      </c>
      <c r="W76" s="55">
        <v>1.7801571158355465E-3</v>
      </c>
      <c r="X76" s="55">
        <v>6.4386982482886636E-3</v>
      </c>
      <c r="Y76" s="55">
        <v>5.2603753253661195E-4</v>
      </c>
      <c r="Z76" s="55">
        <v>0</v>
      </c>
      <c r="AA76" s="55">
        <v>0</v>
      </c>
      <c r="AB76" s="55">
        <v>0</v>
      </c>
      <c r="AC76" s="55">
        <v>0</v>
      </c>
      <c r="AD76" s="59">
        <v>6.9647357808252756E-3</v>
      </c>
      <c r="AE76" s="55">
        <v>0</v>
      </c>
      <c r="AF76" s="55"/>
      <c r="AG76" s="55"/>
      <c r="AH76" s="55"/>
      <c r="AI76" s="59">
        <v>8.7448928966608226E-3</v>
      </c>
      <c r="AJ76" s="55">
        <v>0</v>
      </c>
      <c r="AK76" s="55">
        <v>1.9515524029183264E-3</v>
      </c>
      <c r="AL76" s="55">
        <v>7.0586224813173034E-3</v>
      </c>
      <c r="AM76" s="55">
        <v>5.8821864516633371E-4</v>
      </c>
      <c r="AN76" s="55">
        <v>0</v>
      </c>
      <c r="AO76" s="55">
        <v>0</v>
      </c>
      <c r="AP76" s="55">
        <v>0</v>
      </c>
      <c r="AQ76" s="55">
        <v>0</v>
      </c>
      <c r="AR76" s="59">
        <v>7.6468411264836375E-3</v>
      </c>
      <c r="AS76" s="55">
        <v>0</v>
      </c>
      <c r="AT76" s="55"/>
      <c r="AU76" s="55"/>
      <c r="AV76" s="55"/>
      <c r="AW76" s="59">
        <v>9.5983935294019634E-3</v>
      </c>
      <c r="AX76" s="55"/>
      <c r="AY76" s="55"/>
      <c r="AZ76" s="55"/>
      <c r="BA76" s="55"/>
      <c r="BB76" s="55"/>
      <c r="BC76" s="55"/>
      <c r="BD76" s="55"/>
      <c r="BE76" s="55"/>
      <c r="BF76" s="59">
        <v>0</v>
      </c>
      <c r="BG76" s="55"/>
      <c r="BH76" s="55"/>
      <c r="BI76" s="55"/>
      <c r="BJ76" s="55"/>
      <c r="BK76" s="59">
        <v>0</v>
      </c>
      <c r="BL76" s="55"/>
      <c r="BM76" s="23" t="s">
        <v>852</v>
      </c>
      <c r="BN76" s="23" t="s">
        <v>184</v>
      </c>
      <c r="BO76" s="23" t="s">
        <v>853</v>
      </c>
      <c r="BP76" s="23" t="s">
        <v>853</v>
      </c>
      <c r="BQ76" s="23" t="s">
        <v>853</v>
      </c>
      <c r="BR76" s="23"/>
      <c r="BS76" s="57"/>
      <c r="BT76" s="135" t="s">
        <v>23</v>
      </c>
      <c r="BU76" s="58">
        <v>1</v>
      </c>
      <c r="BV76" s="57">
        <v>0</v>
      </c>
      <c r="BW76" s="57">
        <v>0</v>
      </c>
      <c r="BX76" s="57">
        <v>0</v>
      </c>
      <c r="BY76" s="57">
        <v>0</v>
      </c>
      <c r="BZ76" s="57">
        <v>0</v>
      </c>
      <c r="CA76" s="57">
        <v>0</v>
      </c>
      <c r="CB76" s="67">
        <v>0</v>
      </c>
      <c r="CC76" s="134"/>
      <c r="CD76" s="134"/>
      <c r="CE76" s="57"/>
      <c r="CF76" s="57"/>
      <c r="CG76" s="57"/>
      <c r="CH76" s="57"/>
      <c r="CI76" s="57"/>
      <c r="CJ76" s="57"/>
      <c r="CK76" s="67"/>
      <c r="CL76" s="23"/>
      <c r="CM76" s="23"/>
      <c r="CN76" s="23"/>
      <c r="CO76" s="23"/>
      <c r="CP76" s="23"/>
      <c r="CQ76" s="23"/>
      <c r="CR76" s="57"/>
      <c r="CS76" s="134"/>
      <c r="CT76" s="58"/>
      <c r="CU76" s="57"/>
      <c r="CV76" s="57"/>
      <c r="CW76" s="57"/>
      <c r="CX76" s="57"/>
      <c r="CY76" s="57"/>
      <c r="CZ76" s="57"/>
      <c r="DA76" s="67"/>
      <c r="DB76" s="23"/>
      <c r="DC76" s="23"/>
      <c r="DD76" s="57"/>
      <c r="DE76" s="57"/>
      <c r="DF76" s="57"/>
      <c r="DG76" s="57"/>
      <c r="DH76" s="57"/>
      <c r="DI76" s="57"/>
      <c r="DJ76" s="67"/>
      <c r="DK76" s="23" t="s">
        <v>849</v>
      </c>
      <c r="DL76" s="55">
        <v>0</v>
      </c>
      <c r="DM76" s="55">
        <v>1.7801571158355465E-3</v>
      </c>
      <c r="DN76" s="55">
        <v>6.9647357808252756E-3</v>
      </c>
      <c r="DO76" s="59">
        <v>8.7448928966608226E-3</v>
      </c>
      <c r="DP76" s="23" t="s">
        <v>849</v>
      </c>
      <c r="DQ76" s="57"/>
      <c r="DR76" s="57"/>
      <c r="DS76" s="57"/>
      <c r="DT76" s="23" t="s">
        <v>854</v>
      </c>
      <c r="DU76" s="57"/>
      <c r="DV76" s="23" t="s">
        <v>858</v>
      </c>
      <c r="DW76" s="23" t="s">
        <v>854</v>
      </c>
      <c r="DX76" s="57"/>
      <c r="DY76" s="23" t="s">
        <v>849</v>
      </c>
      <c r="DZ76" s="23" t="s">
        <v>854</v>
      </c>
      <c r="EA76" s="56"/>
      <c r="EB76" s="57"/>
      <c r="EC76" s="57"/>
      <c r="ED76" s="23"/>
      <c r="EE76" s="57"/>
      <c r="EF76" s="57"/>
      <c r="EG76" s="57"/>
      <c r="EH76" s="23">
        <v>3287</v>
      </c>
      <c r="EI76" s="23"/>
      <c r="EJ76" s="23" t="s">
        <v>921</v>
      </c>
      <c r="EK76" s="23"/>
    </row>
    <row r="77" spans="2:141">
      <c r="B77" s="132" t="s">
        <v>939</v>
      </c>
      <c r="C77" s="23" t="s">
        <v>940</v>
      </c>
      <c r="D77" s="23" t="s">
        <v>159</v>
      </c>
      <c r="E77" s="23" t="s">
        <v>846</v>
      </c>
      <c r="F77" s="23" t="s">
        <v>847</v>
      </c>
      <c r="G77" s="23"/>
      <c r="H77" s="23" t="s">
        <v>848</v>
      </c>
      <c r="I77" s="58">
        <v>0</v>
      </c>
      <c r="J77" s="58">
        <v>0</v>
      </c>
      <c r="K77" s="58">
        <v>1</v>
      </c>
      <c r="L77" s="58">
        <v>0</v>
      </c>
      <c r="M77" s="176"/>
      <c r="N77" s="23" t="s">
        <v>849</v>
      </c>
      <c r="O77" s="23" t="s">
        <v>850</v>
      </c>
      <c r="P77" s="23" t="s">
        <v>851</v>
      </c>
      <c r="Q77" s="56">
        <v>46478</v>
      </c>
      <c r="R77" s="133">
        <v>46533</v>
      </c>
      <c r="S77" s="133">
        <v>47003</v>
      </c>
      <c r="T77" s="133" t="s">
        <v>848</v>
      </c>
      <c r="U77" s="133">
        <v>47095</v>
      </c>
      <c r="V77" s="133" t="s">
        <v>848</v>
      </c>
      <c r="W77" s="55">
        <v>3.4338718079218331E-2</v>
      </c>
      <c r="X77" s="55">
        <v>1.2072560874136629E-2</v>
      </c>
      <c r="Y77" s="55">
        <v>8.2193358125468432</v>
      </c>
      <c r="Z77" s="55">
        <v>4.8349034193909199</v>
      </c>
      <c r="AA77" s="55">
        <v>3.5957463380864509E-4</v>
      </c>
      <c r="AB77" s="55">
        <v>3.5252302338154668E-4</v>
      </c>
      <c r="AC77" s="55">
        <v>8.6402868030090952E-5</v>
      </c>
      <c r="AD77" s="59">
        <v>13.067110293337119</v>
      </c>
      <c r="AE77" s="55">
        <v>0</v>
      </c>
      <c r="AF77" s="55"/>
      <c r="AG77" s="55"/>
      <c r="AH77" s="55"/>
      <c r="AI77" s="59">
        <v>13.101449011416339</v>
      </c>
      <c r="AJ77" s="55">
        <v>0</v>
      </c>
      <c r="AK77" s="55">
        <v>3.7644883805202471E-2</v>
      </c>
      <c r="AL77" s="55">
        <v>1.3234918970756532E-2</v>
      </c>
      <c r="AM77" s="55">
        <v>9.1909156225215423</v>
      </c>
      <c r="AN77" s="55">
        <v>5.5145493737931846</v>
      </c>
      <c r="AO77" s="55">
        <v>4.1832271251246569E-4</v>
      </c>
      <c r="AP77" s="55">
        <v>4.1832137467014179E-4</v>
      </c>
      <c r="AQ77" s="55">
        <v>1.0458054485843877E-4</v>
      </c>
      <c r="AR77" s="59">
        <v>14.719641139917526</v>
      </c>
      <c r="AS77" s="55">
        <v>0</v>
      </c>
      <c r="AT77" s="55"/>
      <c r="AU77" s="55"/>
      <c r="AV77" s="55"/>
      <c r="AW77" s="59">
        <v>14.757286023722727</v>
      </c>
      <c r="AX77" s="55"/>
      <c r="AY77" s="55"/>
      <c r="AZ77" s="55"/>
      <c r="BA77" s="55"/>
      <c r="BB77" s="55"/>
      <c r="BC77" s="55"/>
      <c r="BD77" s="55"/>
      <c r="BE77" s="55"/>
      <c r="BF77" s="59">
        <v>0</v>
      </c>
      <c r="BG77" s="55"/>
      <c r="BH77" s="55"/>
      <c r="BI77" s="55"/>
      <c r="BJ77" s="55"/>
      <c r="BK77" s="59">
        <v>0</v>
      </c>
      <c r="BL77" s="55"/>
      <c r="BM77" s="23" t="s">
        <v>852</v>
      </c>
      <c r="BN77" s="23" t="s">
        <v>184</v>
      </c>
      <c r="BO77" s="23" t="s">
        <v>853</v>
      </c>
      <c r="BP77" s="23" t="s">
        <v>853</v>
      </c>
      <c r="BQ77" s="23" t="s">
        <v>853</v>
      </c>
      <c r="BR77" s="23"/>
      <c r="BS77" s="57"/>
      <c r="BT77" s="135" t="s">
        <v>23</v>
      </c>
      <c r="BU77" s="58">
        <v>1</v>
      </c>
      <c r="BV77" s="57">
        <v>0</v>
      </c>
      <c r="BW77" s="57">
        <v>1</v>
      </c>
      <c r="BX77" s="57">
        <v>0</v>
      </c>
      <c r="BY77" s="57">
        <v>0</v>
      </c>
      <c r="BZ77" s="57">
        <v>0</v>
      </c>
      <c r="CA77" s="57">
        <v>0</v>
      </c>
      <c r="CB77" s="67">
        <v>1</v>
      </c>
      <c r="CC77" s="134"/>
      <c r="CD77" s="134"/>
      <c r="CE77" s="57"/>
      <c r="CF77" s="57"/>
      <c r="CG77" s="57"/>
      <c r="CH77" s="57"/>
      <c r="CI77" s="57"/>
      <c r="CJ77" s="57"/>
      <c r="CK77" s="67"/>
      <c r="CL77" s="23"/>
      <c r="CM77" s="23"/>
      <c r="CN77" s="23"/>
      <c r="CO77" s="23"/>
      <c r="CP77" s="23"/>
      <c r="CQ77" s="23"/>
      <c r="CR77" s="57"/>
      <c r="CS77" s="134"/>
      <c r="CT77" s="58"/>
      <c r="CU77" s="57"/>
      <c r="CV77" s="57"/>
      <c r="CW77" s="57"/>
      <c r="CX77" s="57"/>
      <c r="CY77" s="57"/>
      <c r="CZ77" s="57"/>
      <c r="DA77" s="67"/>
      <c r="DB77" s="23"/>
      <c r="DC77" s="23"/>
      <c r="DD77" s="57"/>
      <c r="DE77" s="57"/>
      <c r="DF77" s="57"/>
      <c r="DG77" s="57"/>
      <c r="DH77" s="57"/>
      <c r="DI77" s="57"/>
      <c r="DJ77" s="67"/>
      <c r="DK77" s="23" t="s">
        <v>849</v>
      </c>
      <c r="DL77" s="55">
        <v>0</v>
      </c>
      <c r="DM77" s="55">
        <v>3.4338718079218331E-2</v>
      </c>
      <c r="DN77" s="55">
        <v>13.067110293337119</v>
      </c>
      <c r="DO77" s="59">
        <v>13.101449011416339</v>
      </c>
      <c r="DP77" s="23" t="s">
        <v>849</v>
      </c>
      <c r="DQ77" s="57"/>
      <c r="DR77" s="57"/>
      <c r="DS77" s="57"/>
      <c r="DT77" s="23" t="s">
        <v>854</v>
      </c>
      <c r="DU77" s="57"/>
      <c r="DV77" s="23" t="s">
        <v>858</v>
      </c>
      <c r="DW77" s="23" t="s">
        <v>854</v>
      </c>
      <c r="DX77" s="57"/>
      <c r="DY77" s="23" t="s">
        <v>849</v>
      </c>
      <c r="DZ77" s="23" t="s">
        <v>854</v>
      </c>
      <c r="EA77" s="56"/>
      <c r="EB77" s="57"/>
      <c r="EC77" s="57"/>
      <c r="ED77" s="23"/>
      <c r="EE77" s="57"/>
      <c r="EF77" s="57"/>
      <c r="EG77" s="57"/>
      <c r="EH77" s="23">
        <v>957</v>
      </c>
      <c r="EI77" s="23"/>
      <c r="EJ77" s="23" t="s">
        <v>921</v>
      </c>
      <c r="EK77" s="23"/>
    </row>
    <row r="78" spans="2:141">
      <c r="B78" s="132" t="s">
        <v>941</v>
      </c>
      <c r="C78" s="23" t="s">
        <v>942</v>
      </c>
      <c r="D78" s="23" t="s">
        <v>159</v>
      </c>
      <c r="E78" s="23" t="s">
        <v>846</v>
      </c>
      <c r="F78" s="23" t="s">
        <v>847</v>
      </c>
      <c r="G78" s="23"/>
      <c r="H78" s="23" t="s">
        <v>848</v>
      </c>
      <c r="I78" s="58">
        <v>0</v>
      </c>
      <c r="J78" s="58">
        <v>0</v>
      </c>
      <c r="K78" s="58">
        <v>1</v>
      </c>
      <c r="L78" s="58">
        <v>0</v>
      </c>
      <c r="M78" s="176"/>
      <c r="N78" s="23" t="s">
        <v>849</v>
      </c>
      <c r="O78" s="23" t="s">
        <v>850</v>
      </c>
      <c r="P78" s="23" t="s">
        <v>851</v>
      </c>
      <c r="Q78" s="56">
        <v>46478</v>
      </c>
      <c r="R78" s="133">
        <v>46540</v>
      </c>
      <c r="S78" s="133">
        <v>47010</v>
      </c>
      <c r="T78" s="133" t="s">
        <v>848</v>
      </c>
      <c r="U78" s="133">
        <v>47102</v>
      </c>
      <c r="V78" s="133" t="s">
        <v>848</v>
      </c>
      <c r="W78" s="55">
        <v>6.0129757797670436E-2</v>
      </c>
      <c r="X78" s="55">
        <v>1.2072560874136629E-2</v>
      </c>
      <c r="Y78" s="55">
        <v>8.2260691259877898</v>
      </c>
      <c r="Z78" s="55">
        <v>4.8415047071648445</v>
      </c>
      <c r="AA78" s="55">
        <v>8.9888744095462483E-4</v>
      </c>
      <c r="AB78" s="55">
        <v>3.5252302338154668E-4</v>
      </c>
      <c r="AC78" s="55">
        <v>8.6402868030090952E-5</v>
      </c>
      <c r="AD78" s="59">
        <v>13.080984207359137</v>
      </c>
      <c r="AE78" s="55">
        <v>0</v>
      </c>
      <c r="AF78" s="55"/>
      <c r="AG78" s="55"/>
      <c r="AH78" s="55"/>
      <c r="AI78" s="59">
        <v>13.141113965156807</v>
      </c>
      <c r="AJ78" s="55">
        <v>0</v>
      </c>
      <c r="AK78" s="55">
        <v>6.5919110326316463E-2</v>
      </c>
      <c r="AL78" s="55">
        <v>1.3234918970756532E-2</v>
      </c>
      <c r="AM78" s="55">
        <v>9.1984448581078606</v>
      </c>
      <c r="AN78" s="55">
        <v>5.5220786094784158</v>
      </c>
      <c r="AO78" s="55">
        <v>1.0457496085322772E-3</v>
      </c>
      <c r="AP78" s="55">
        <v>4.1832137467014179E-4</v>
      </c>
      <c r="AQ78" s="55">
        <v>1.0458054485843877E-4</v>
      </c>
      <c r="AR78" s="59">
        <v>14.735327038085094</v>
      </c>
      <c r="AS78" s="55">
        <v>0</v>
      </c>
      <c r="AT78" s="55"/>
      <c r="AU78" s="55"/>
      <c r="AV78" s="55"/>
      <c r="AW78" s="59">
        <v>14.80124614841141</v>
      </c>
      <c r="AX78" s="55"/>
      <c r="AY78" s="55"/>
      <c r="AZ78" s="55"/>
      <c r="BA78" s="55"/>
      <c r="BB78" s="55"/>
      <c r="BC78" s="55"/>
      <c r="BD78" s="55"/>
      <c r="BE78" s="55"/>
      <c r="BF78" s="59">
        <v>0</v>
      </c>
      <c r="BG78" s="55"/>
      <c r="BH78" s="55"/>
      <c r="BI78" s="55"/>
      <c r="BJ78" s="55"/>
      <c r="BK78" s="59">
        <v>0</v>
      </c>
      <c r="BL78" s="55"/>
      <c r="BM78" s="23" t="s">
        <v>852</v>
      </c>
      <c r="BN78" s="23" t="s">
        <v>184</v>
      </c>
      <c r="BO78" s="23" t="s">
        <v>853</v>
      </c>
      <c r="BP78" s="23" t="s">
        <v>853</v>
      </c>
      <c r="BQ78" s="23" t="s">
        <v>853</v>
      </c>
      <c r="BR78" s="23"/>
      <c r="BS78" s="57"/>
      <c r="BT78" s="135" t="s">
        <v>23</v>
      </c>
      <c r="BU78" s="58">
        <v>1</v>
      </c>
      <c r="BV78" s="57">
        <v>0</v>
      </c>
      <c r="BW78" s="57">
        <v>1</v>
      </c>
      <c r="BX78" s="57">
        <v>0</v>
      </c>
      <c r="BY78" s="57">
        <v>0</v>
      </c>
      <c r="BZ78" s="57">
        <v>0</v>
      </c>
      <c r="CA78" s="57">
        <v>0</v>
      </c>
      <c r="CB78" s="67">
        <v>1</v>
      </c>
      <c r="CC78" s="134"/>
      <c r="CD78" s="134"/>
      <c r="CE78" s="57"/>
      <c r="CF78" s="57"/>
      <c r="CG78" s="57"/>
      <c r="CH78" s="57"/>
      <c r="CI78" s="57"/>
      <c r="CJ78" s="57"/>
      <c r="CK78" s="67"/>
      <c r="CL78" s="23"/>
      <c r="CM78" s="23"/>
      <c r="CN78" s="23"/>
      <c r="CO78" s="23"/>
      <c r="CP78" s="23"/>
      <c r="CQ78" s="23"/>
      <c r="CR78" s="57"/>
      <c r="CS78" s="134"/>
      <c r="CT78" s="58"/>
      <c r="CU78" s="57"/>
      <c r="CV78" s="57"/>
      <c r="CW78" s="57"/>
      <c r="CX78" s="57"/>
      <c r="CY78" s="57"/>
      <c r="CZ78" s="57"/>
      <c r="DA78" s="67"/>
      <c r="DB78" s="23"/>
      <c r="DC78" s="23"/>
      <c r="DD78" s="57"/>
      <c r="DE78" s="57"/>
      <c r="DF78" s="57"/>
      <c r="DG78" s="57"/>
      <c r="DH78" s="57"/>
      <c r="DI78" s="57"/>
      <c r="DJ78" s="67"/>
      <c r="DK78" s="23" t="s">
        <v>849</v>
      </c>
      <c r="DL78" s="55">
        <v>0</v>
      </c>
      <c r="DM78" s="55">
        <v>6.0129757797670436E-2</v>
      </c>
      <c r="DN78" s="55">
        <v>13.080984207359137</v>
      </c>
      <c r="DO78" s="59">
        <v>13.141113965156807</v>
      </c>
      <c r="DP78" s="23" t="s">
        <v>849</v>
      </c>
      <c r="DQ78" s="57"/>
      <c r="DR78" s="57"/>
      <c r="DS78" s="57"/>
      <c r="DT78" s="23" t="s">
        <v>854</v>
      </c>
      <c r="DU78" s="57"/>
      <c r="DV78" s="23" t="s">
        <v>858</v>
      </c>
      <c r="DW78" s="23" t="s">
        <v>854</v>
      </c>
      <c r="DX78" s="57"/>
      <c r="DY78" s="23" t="s">
        <v>849</v>
      </c>
      <c r="DZ78" s="23" t="s">
        <v>854</v>
      </c>
      <c r="EA78" s="56"/>
      <c r="EB78" s="57"/>
      <c r="EC78" s="57"/>
      <c r="ED78" s="23"/>
      <c r="EE78" s="57"/>
      <c r="EF78" s="57"/>
      <c r="EG78" s="57"/>
      <c r="EH78" s="23">
        <v>957</v>
      </c>
      <c r="EI78" s="23"/>
      <c r="EJ78" s="23" t="s">
        <v>921</v>
      </c>
      <c r="EK78" s="23"/>
    </row>
    <row r="79" spans="2:141" ht="29.1">
      <c r="B79" s="132" t="s">
        <v>943</v>
      </c>
      <c r="C79" s="23" t="s">
        <v>944</v>
      </c>
      <c r="D79" s="23" t="s">
        <v>155</v>
      </c>
      <c r="E79" s="23" t="s">
        <v>846</v>
      </c>
      <c r="F79" s="23" t="s">
        <v>847</v>
      </c>
      <c r="G79" s="23"/>
      <c r="H79" s="23" t="s">
        <v>848</v>
      </c>
      <c r="I79" s="58">
        <v>0</v>
      </c>
      <c r="J79" s="58">
        <v>0</v>
      </c>
      <c r="K79" s="58">
        <v>1</v>
      </c>
      <c r="L79" s="58">
        <v>0</v>
      </c>
      <c r="M79" s="176"/>
      <c r="N79" s="23" t="s">
        <v>849</v>
      </c>
      <c r="O79" s="23" t="s">
        <v>850</v>
      </c>
      <c r="P79" s="23" t="s">
        <v>851</v>
      </c>
      <c r="Q79" s="56" t="s">
        <v>848</v>
      </c>
      <c r="R79" s="133" t="s">
        <v>848</v>
      </c>
      <c r="S79" s="133" t="s">
        <v>848</v>
      </c>
      <c r="T79" s="133" t="s">
        <v>848</v>
      </c>
      <c r="U79" s="133" t="s">
        <v>848</v>
      </c>
      <c r="V79" s="133" t="s">
        <v>848</v>
      </c>
      <c r="W79" s="55">
        <v>0</v>
      </c>
      <c r="X79" s="55">
        <v>0</v>
      </c>
      <c r="Y79" s="55">
        <v>0</v>
      </c>
      <c r="Z79" s="55">
        <v>0</v>
      </c>
      <c r="AA79" s="55">
        <v>11.184133772768766</v>
      </c>
      <c r="AB79" s="55">
        <v>24.893717107130474</v>
      </c>
      <c r="AC79" s="55">
        <v>0</v>
      </c>
      <c r="AD79" s="59">
        <v>36.077850879899238</v>
      </c>
      <c r="AE79" s="55">
        <v>0</v>
      </c>
      <c r="AF79" s="55"/>
      <c r="AG79" s="55"/>
      <c r="AH79" s="55"/>
      <c r="AI79" s="59">
        <v>36.077850879899238</v>
      </c>
      <c r="AJ79" s="55">
        <v>0</v>
      </c>
      <c r="AK79" s="55">
        <v>0</v>
      </c>
      <c r="AL79" s="55">
        <v>0</v>
      </c>
      <c r="AM79" s="55">
        <v>0</v>
      </c>
      <c r="AN79" s="55">
        <v>0</v>
      </c>
      <c r="AO79" s="55">
        <v>13.011421655001131</v>
      </c>
      <c r="AP79" s="55">
        <v>29.5401243896445</v>
      </c>
      <c r="AQ79" s="55">
        <v>0</v>
      </c>
      <c r="AR79" s="59">
        <v>42.551546044645633</v>
      </c>
      <c r="AS79" s="55">
        <v>0</v>
      </c>
      <c r="AT79" s="55"/>
      <c r="AU79" s="55"/>
      <c r="AV79" s="55"/>
      <c r="AW79" s="59">
        <v>42.551546044645633</v>
      </c>
      <c r="AX79" s="55"/>
      <c r="AY79" s="55"/>
      <c r="AZ79" s="55"/>
      <c r="BA79" s="55"/>
      <c r="BB79" s="55"/>
      <c r="BC79" s="55"/>
      <c r="BD79" s="55"/>
      <c r="BE79" s="55"/>
      <c r="BF79" s="59">
        <v>0</v>
      </c>
      <c r="BG79" s="55"/>
      <c r="BH79" s="55"/>
      <c r="BI79" s="55"/>
      <c r="BJ79" s="55"/>
      <c r="BK79" s="59">
        <v>0</v>
      </c>
      <c r="BL79" s="55"/>
      <c r="BM79" s="23" t="s">
        <v>852</v>
      </c>
      <c r="BN79" s="23" t="s">
        <v>184</v>
      </c>
      <c r="BO79" s="23" t="s">
        <v>853</v>
      </c>
      <c r="BP79" s="23" t="s">
        <v>853</v>
      </c>
      <c r="BQ79" s="23" t="s">
        <v>853</v>
      </c>
      <c r="BR79" s="23"/>
      <c r="BS79" s="57"/>
      <c r="BT79" s="135" t="s">
        <v>23</v>
      </c>
      <c r="BU79" s="58">
        <v>1</v>
      </c>
      <c r="BV79" s="57">
        <v>0</v>
      </c>
      <c r="BW79" s="57">
        <v>0</v>
      </c>
      <c r="BX79" s="57">
        <v>0</v>
      </c>
      <c r="BY79" s="57">
        <v>0</v>
      </c>
      <c r="BZ79" s="57">
        <v>0</v>
      </c>
      <c r="CA79" s="57">
        <v>0</v>
      </c>
      <c r="CB79" s="67">
        <v>0</v>
      </c>
      <c r="CC79" s="134"/>
      <c r="CD79" s="134"/>
      <c r="CE79" s="57"/>
      <c r="CF79" s="57"/>
      <c r="CG79" s="57"/>
      <c r="CH79" s="57"/>
      <c r="CI79" s="57"/>
      <c r="CJ79" s="57"/>
      <c r="CK79" s="67"/>
      <c r="CL79" s="23"/>
      <c r="CM79" s="23"/>
      <c r="CN79" s="23"/>
      <c r="CO79" s="23"/>
      <c r="CP79" s="23"/>
      <c r="CQ79" s="23"/>
      <c r="CR79" s="57"/>
      <c r="CS79" s="134"/>
      <c r="CT79" s="58"/>
      <c r="CU79" s="57"/>
      <c r="CV79" s="57"/>
      <c r="CW79" s="57"/>
      <c r="CX79" s="57"/>
      <c r="CY79" s="57"/>
      <c r="CZ79" s="57"/>
      <c r="DA79" s="67"/>
      <c r="DB79" s="23"/>
      <c r="DC79" s="23"/>
      <c r="DD79" s="57"/>
      <c r="DE79" s="57"/>
      <c r="DF79" s="57"/>
      <c r="DG79" s="57"/>
      <c r="DH79" s="57"/>
      <c r="DI79" s="57"/>
      <c r="DJ79" s="67"/>
      <c r="DK79" s="23" t="s">
        <v>849</v>
      </c>
      <c r="DL79" s="55">
        <v>0</v>
      </c>
      <c r="DM79" s="55">
        <v>0</v>
      </c>
      <c r="DN79" s="55">
        <v>0</v>
      </c>
      <c r="DO79" s="59">
        <v>0</v>
      </c>
      <c r="DP79" s="23" t="s">
        <v>849</v>
      </c>
      <c r="DQ79" s="57"/>
      <c r="DR79" s="57"/>
      <c r="DS79" s="57"/>
      <c r="DT79" s="23" t="s">
        <v>854</v>
      </c>
      <c r="DU79" s="57"/>
      <c r="DV79" s="23" t="s">
        <v>858</v>
      </c>
      <c r="DW79" s="23" t="s">
        <v>854</v>
      </c>
      <c r="DX79" s="57"/>
      <c r="DY79" s="23" t="s">
        <v>849</v>
      </c>
      <c r="DZ79" s="23" t="s">
        <v>854</v>
      </c>
      <c r="EA79" s="56"/>
      <c r="EB79" s="57"/>
      <c r="EC79" s="57"/>
      <c r="ED79" s="23"/>
      <c r="EE79" s="57"/>
      <c r="EF79" s="57"/>
      <c r="EG79" s="57"/>
      <c r="EH79" s="23">
        <v>957</v>
      </c>
      <c r="EI79" s="23"/>
      <c r="EJ79" s="23" t="s">
        <v>921</v>
      </c>
      <c r="EK79" s="23"/>
    </row>
    <row r="80" spans="2:141">
      <c r="B80" s="132" t="s">
        <v>945</v>
      </c>
      <c r="C80" s="23" t="s">
        <v>946</v>
      </c>
      <c r="D80" s="23" t="s">
        <v>159</v>
      </c>
      <c r="E80" s="23" t="s">
        <v>846</v>
      </c>
      <c r="F80" s="23" t="s">
        <v>847</v>
      </c>
      <c r="G80" s="23"/>
      <c r="H80" s="23" t="s">
        <v>848</v>
      </c>
      <c r="I80" s="58">
        <v>0</v>
      </c>
      <c r="J80" s="58">
        <v>0</v>
      </c>
      <c r="K80" s="58">
        <v>1</v>
      </c>
      <c r="L80" s="58">
        <v>0</v>
      </c>
      <c r="M80" s="176"/>
      <c r="N80" s="23" t="s">
        <v>849</v>
      </c>
      <c r="O80" s="23" t="s">
        <v>850</v>
      </c>
      <c r="P80" s="23" t="s">
        <v>851</v>
      </c>
      <c r="Q80" s="56">
        <v>46478</v>
      </c>
      <c r="R80" s="133">
        <v>46534</v>
      </c>
      <c r="S80" s="133">
        <v>47004</v>
      </c>
      <c r="T80" s="133" t="s">
        <v>848</v>
      </c>
      <c r="U80" s="133">
        <v>47095</v>
      </c>
      <c r="V80" s="133" t="s">
        <v>848</v>
      </c>
      <c r="W80" s="55">
        <v>5.3327070142302084E-2</v>
      </c>
      <c r="X80" s="55">
        <v>1.2072560874136629E-2</v>
      </c>
      <c r="Y80" s="55">
        <v>8.2193358125468432</v>
      </c>
      <c r="Z80" s="55">
        <v>4.8349034193909199</v>
      </c>
      <c r="AA80" s="55">
        <v>0</v>
      </c>
      <c r="AB80" s="55">
        <v>0</v>
      </c>
      <c r="AC80" s="55">
        <v>0</v>
      </c>
      <c r="AD80" s="59">
        <v>13.066311792811899</v>
      </c>
      <c r="AE80" s="55">
        <v>0</v>
      </c>
      <c r="AF80" s="55"/>
      <c r="AG80" s="55"/>
      <c r="AH80" s="55"/>
      <c r="AI80" s="59">
        <v>13.119638862954201</v>
      </c>
      <c r="AJ80" s="55">
        <v>0</v>
      </c>
      <c r="AK80" s="55">
        <v>5.8461453177944073E-2</v>
      </c>
      <c r="AL80" s="55">
        <v>1.3234918970756532E-2</v>
      </c>
      <c r="AM80" s="55">
        <v>9.1909156225215423</v>
      </c>
      <c r="AN80" s="55">
        <v>5.5145493737931846</v>
      </c>
      <c r="AO80" s="55">
        <v>0</v>
      </c>
      <c r="AP80" s="55">
        <v>0</v>
      </c>
      <c r="AQ80" s="55">
        <v>0</v>
      </c>
      <c r="AR80" s="59">
        <v>14.718699915285484</v>
      </c>
      <c r="AS80" s="55">
        <v>0</v>
      </c>
      <c r="AT80" s="55"/>
      <c r="AU80" s="55"/>
      <c r="AV80" s="55"/>
      <c r="AW80" s="59">
        <v>14.777161368463428</v>
      </c>
      <c r="AX80" s="55"/>
      <c r="AY80" s="55"/>
      <c r="AZ80" s="55"/>
      <c r="BA80" s="55"/>
      <c r="BB80" s="55"/>
      <c r="BC80" s="55"/>
      <c r="BD80" s="55"/>
      <c r="BE80" s="55"/>
      <c r="BF80" s="59">
        <v>0</v>
      </c>
      <c r="BG80" s="55"/>
      <c r="BH80" s="55"/>
      <c r="BI80" s="55"/>
      <c r="BJ80" s="55"/>
      <c r="BK80" s="59">
        <v>0</v>
      </c>
      <c r="BL80" s="55"/>
      <c r="BM80" s="23" t="s">
        <v>852</v>
      </c>
      <c r="BN80" s="23" t="s">
        <v>184</v>
      </c>
      <c r="BO80" s="23" t="s">
        <v>853</v>
      </c>
      <c r="BP80" s="23" t="s">
        <v>853</v>
      </c>
      <c r="BQ80" s="23" t="s">
        <v>853</v>
      </c>
      <c r="BR80" s="23"/>
      <c r="BS80" s="57"/>
      <c r="BT80" s="135" t="s">
        <v>23</v>
      </c>
      <c r="BU80" s="58">
        <v>1</v>
      </c>
      <c r="BV80" s="57">
        <v>0</v>
      </c>
      <c r="BW80" s="57">
        <v>1</v>
      </c>
      <c r="BX80" s="57">
        <v>0</v>
      </c>
      <c r="BY80" s="57">
        <v>0</v>
      </c>
      <c r="BZ80" s="57">
        <v>0</v>
      </c>
      <c r="CA80" s="57">
        <v>0</v>
      </c>
      <c r="CB80" s="67">
        <v>1</v>
      </c>
      <c r="CC80" s="134"/>
      <c r="CD80" s="134"/>
      <c r="CE80" s="57"/>
      <c r="CF80" s="57"/>
      <c r="CG80" s="57"/>
      <c r="CH80" s="57"/>
      <c r="CI80" s="57"/>
      <c r="CJ80" s="57"/>
      <c r="CK80" s="67"/>
      <c r="CL80" s="23"/>
      <c r="CM80" s="23"/>
      <c r="CN80" s="23"/>
      <c r="CO80" s="23"/>
      <c r="CP80" s="23"/>
      <c r="CQ80" s="23"/>
      <c r="CR80" s="57"/>
      <c r="CS80" s="134"/>
      <c r="CT80" s="58"/>
      <c r="CU80" s="57"/>
      <c r="CV80" s="57"/>
      <c r="CW80" s="57"/>
      <c r="CX80" s="57"/>
      <c r="CY80" s="57"/>
      <c r="CZ80" s="57"/>
      <c r="DA80" s="67"/>
      <c r="DB80" s="23"/>
      <c r="DC80" s="23"/>
      <c r="DD80" s="57"/>
      <c r="DE80" s="57"/>
      <c r="DF80" s="57"/>
      <c r="DG80" s="57"/>
      <c r="DH80" s="57"/>
      <c r="DI80" s="57"/>
      <c r="DJ80" s="67"/>
      <c r="DK80" s="23" t="s">
        <v>849</v>
      </c>
      <c r="DL80" s="55">
        <v>0</v>
      </c>
      <c r="DM80" s="55">
        <v>5.3327070142302084E-2</v>
      </c>
      <c r="DN80" s="55">
        <v>13.066311792811899</v>
      </c>
      <c r="DO80" s="59">
        <v>13.119638862954201</v>
      </c>
      <c r="DP80" s="23" t="s">
        <v>849</v>
      </c>
      <c r="DQ80" s="57"/>
      <c r="DR80" s="57"/>
      <c r="DS80" s="57"/>
      <c r="DT80" s="23" t="s">
        <v>854</v>
      </c>
      <c r="DU80" s="57"/>
      <c r="DV80" s="23" t="s">
        <v>858</v>
      </c>
      <c r="DW80" s="23" t="s">
        <v>854</v>
      </c>
      <c r="DX80" s="57"/>
      <c r="DY80" s="23" t="s">
        <v>849</v>
      </c>
      <c r="DZ80" s="23" t="s">
        <v>854</v>
      </c>
      <c r="EA80" s="56"/>
      <c r="EB80" s="57"/>
      <c r="EC80" s="57"/>
      <c r="ED80" s="23"/>
      <c r="EE80" s="57"/>
      <c r="EF80" s="57"/>
      <c r="EG80" s="57"/>
      <c r="EH80" s="23">
        <v>957</v>
      </c>
      <c r="EI80" s="23"/>
      <c r="EJ80" s="23" t="s">
        <v>921</v>
      </c>
      <c r="EK80" s="23"/>
    </row>
    <row r="81" spans="2:141">
      <c r="B81" s="132" t="s">
        <v>947</v>
      </c>
      <c r="C81" s="23" t="s">
        <v>948</v>
      </c>
      <c r="D81" s="23" t="s">
        <v>159</v>
      </c>
      <c r="E81" s="23" t="s">
        <v>846</v>
      </c>
      <c r="F81" s="23" t="s">
        <v>847</v>
      </c>
      <c r="G81" s="23"/>
      <c r="H81" s="23" t="s">
        <v>848</v>
      </c>
      <c r="I81" s="58">
        <v>0</v>
      </c>
      <c r="J81" s="58">
        <v>0</v>
      </c>
      <c r="K81" s="58">
        <v>1</v>
      </c>
      <c r="L81" s="58">
        <v>0</v>
      </c>
      <c r="M81" s="176"/>
      <c r="N81" s="23" t="s">
        <v>849</v>
      </c>
      <c r="O81" s="23" t="s">
        <v>850</v>
      </c>
      <c r="P81" s="23" t="s">
        <v>851</v>
      </c>
      <c r="Q81" s="56">
        <v>46478</v>
      </c>
      <c r="R81" s="133">
        <v>46540</v>
      </c>
      <c r="S81" s="133">
        <v>47010</v>
      </c>
      <c r="T81" s="133" t="s">
        <v>848</v>
      </c>
      <c r="U81" s="133">
        <v>47102</v>
      </c>
      <c r="V81" s="133" t="s">
        <v>848</v>
      </c>
      <c r="W81" s="55">
        <v>6.0129757797670436E-2</v>
      </c>
      <c r="X81" s="55">
        <v>0</v>
      </c>
      <c r="Y81" s="55">
        <v>0</v>
      </c>
      <c r="Z81" s="55">
        <v>1.3067110293337123</v>
      </c>
      <c r="AA81" s="55">
        <v>2.6134220586674246</v>
      </c>
      <c r="AB81" s="55">
        <v>3.920133088001136</v>
      </c>
      <c r="AC81" s="55">
        <v>5.2268441173348492</v>
      </c>
      <c r="AD81" s="59">
        <v>13.067110293337123</v>
      </c>
      <c r="AE81" s="55">
        <v>0</v>
      </c>
      <c r="AF81" s="55"/>
      <c r="AG81" s="55"/>
      <c r="AH81" s="55"/>
      <c r="AI81" s="59">
        <v>13.127240051134793</v>
      </c>
      <c r="AJ81" s="55">
        <v>0</v>
      </c>
      <c r="AK81" s="55">
        <v>6.5919110326316463E-2</v>
      </c>
      <c r="AL81" s="55">
        <v>0</v>
      </c>
      <c r="AM81" s="55">
        <v>0</v>
      </c>
      <c r="AN81" s="55">
        <v>1.4903963664797759</v>
      </c>
      <c r="AO81" s="55">
        <v>3.0404085876187428</v>
      </c>
      <c r="AP81" s="55">
        <v>4.6518251390566761</v>
      </c>
      <c r="AQ81" s="55">
        <v>6.3264821891170806</v>
      </c>
      <c r="AR81" s="59">
        <v>15.509112282272277</v>
      </c>
      <c r="AS81" s="55">
        <v>0</v>
      </c>
      <c r="AT81" s="55"/>
      <c r="AU81" s="55"/>
      <c r="AV81" s="55"/>
      <c r="AW81" s="59">
        <v>15.575031392598593</v>
      </c>
      <c r="AX81" s="55"/>
      <c r="AY81" s="55"/>
      <c r="AZ81" s="55"/>
      <c r="BA81" s="55"/>
      <c r="BB81" s="55"/>
      <c r="BC81" s="55"/>
      <c r="BD81" s="55"/>
      <c r="BE81" s="55"/>
      <c r="BF81" s="59">
        <v>0</v>
      </c>
      <c r="BG81" s="55"/>
      <c r="BH81" s="55"/>
      <c r="BI81" s="55"/>
      <c r="BJ81" s="55"/>
      <c r="BK81" s="59">
        <v>0</v>
      </c>
      <c r="BL81" s="55"/>
      <c r="BM81" s="23" t="s">
        <v>852</v>
      </c>
      <c r="BN81" s="23" t="s">
        <v>184</v>
      </c>
      <c r="BO81" s="23" t="s">
        <v>853</v>
      </c>
      <c r="BP81" s="23" t="s">
        <v>853</v>
      </c>
      <c r="BQ81" s="23" t="s">
        <v>853</v>
      </c>
      <c r="BR81" s="23"/>
      <c r="BS81" s="57"/>
      <c r="BT81" s="135" t="s">
        <v>23</v>
      </c>
      <c r="BU81" s="58">
        <v>1</v>
      </c>
      <c r="BV81" s="57">
        <v>0</v>
      </c>
      <c r="BW81" s="57">
        <v>0</v>
      </c>
      <c r="BX81" s="57">
        <v>0</v>
      </c>
      <c r="BY81" s="57">
        <v>0</v>
      </c>
      <c r="BZ81" s="57">
        <v>0</v>
      </c>
      <c r="CA81" s="57">
        <v>1</v>
      </c>
      <c r="CB81" s="67">
        <v>1</v>
      </c>
      <c r="CC81" s="134"/>
      <c r="CD81" s="134"/>
      <c r="CE81" s="57"/>
      <c r="CF81" s="57"/>
      <c r="CG81" s="57"/>
      <c r="CH81" s="57"/>
      <c r="CI81" s="57"/>
      <c r="CJ81" s="57"/>
      <c r="CK81" s="67"/>
      <c r="CL81" s="23"/>
      <c r="CM81" s="23"/>
      <c r="CN81" s="23"/>
      <c r="CO81" s="23"/>
      <c r="CP81" s="23"/>
      <c r="CQ81" s="23"/>
      <c r="CR81" s="57"/>
      <c r="CS81" s="134"/>
      <c r="CT81" s="58"/>
      <c r="CU81" s="57"/>
      <c r="CV81" s="57"/>
      <c r="CW81" s="57"/>
      <c r="CX81" s="57"/>
      <c r="CY81" s="57"/>
      <c r="CZ81" s="57"/>
      <c r="DA81" s="67"/>
      <c r="DB81" s="23"/>
      <c r="DC81" s="23"/>
      <c r="DD81" s="57"/>
      <c r="DE81" s="57"/>
      <c r="DF81" s="57"/>
      <c r="DG81" s="57"/>
      <c r="DH81" s="57"/>
      <c r="DI81" s="57"/>
      <c r="DJ81" s="67"/>
      <c r="DK81" s="23" t="s">
        <v>849</v>
      </c>
      <c r="DL81" s="55">
        <v>0</v>
      </c>
      <c r="DM81" s="55">
        <v>6.0129757797670436E-2</v>
      </c>
      <c r="DN81" s="55">
        <v>13.067110293337123</v>
      </c>
      <c r="DO81" s="59">
        <v>13.127240051134793</v>
      </c>
      <c r="DP81" s="23" t="s">
        <v>849</v>
      </c>
      <c r="DQ81" s="57"/>
      <c r="DR81" s="57"/>
      <c r="DS81" s="57"/>
      <c r="DT81" s="23" t="s">
        <v>854</v>
      </c>
      <c r="DU81" s="57"/>
      <c r="DV81" s="23" t="s">
        <v>858</v>
      </c>
      <c r="DW81" s="23" t="s">
        <v>854</v>
      </c>
      <c r="DX81" s="57"/>
      <c r="DY81" s="23" t="s">
        <v>849</v>
      </c>
      <c r="DZ81" s="23" t="s">
        <v>854</v>
      </c>
      <c r="EA81" s="56"/>
      <c r="EB81" s="57"/>
      <c r="EC81" s="57"/>
      <c r="ED81" s="23"/>
      <c r="EE81" s="57"/>
      <c r="EF81" s="57"/>
      <c r="EG81" s="57"/>
      <c r="EH81" s="23">
        <v>957</v>
      </c>
      <c r="EI81" s="23"/>
      <c r="EJ81" s="23" t="s">
        <v>921</v>
      </c>
      <c r="EK81" s="23"/>
    </row>
    <row r="82" spans="2:141">
      <c r="B82" s="132" t="s">
        <v>949</v>
      </c>
      <c r="C82" s="23" t="s">
        <v>950</v>
      </c>
      <c r="D82" s="23" t="s">
        <v>159</v>
      </c>
      <c r="E82" s="23" t="s">
        <v>846</v>
      </c>
      <c r="F82" s="23" t="s">
        <v>847</v>
      </c>
      <c r="G82" s="23"/>
      <c r="H82" s="23" t="s">
        <v>848</v>
      </c>
      <c r="I82" s="58">
        <v>0</v>
      </c>
      <c r="J82" s="58">
        <v>0</v>
      </c>
      <c r="K82" s="58">
        <v>1</v>
      </c>
      <c r="L82" s="58">
        <v>0</v>
      </c>
      <c r="M82" s="176"/>
      <c r="N82" s="23" t="s">
        <v>849</v>
      </c>
      <c r="O82" s="23" t="s">
        <v>850</v>
      </c>
      <c r="P82" s="23" t="s">
        <v>851</v>
      </c>
      <c r="Q82" s="56">
        <v>46478</v>
      </c>
      <c r="R82" s="133">
        <v>46540</v>
      </c>
      <c r="S82" s="133">
        <v>47010</v>
      </c>
      <c r="T82" s="133" t="s">
        <v>848</v>
      </c>
      <c r="U82" s="133">
        <v>47102</v>
      </c>
      <c r="V82" s="133" t="s">
        <v>848</v>
      </c>
      <c r="W82" s="55">
        <v>4.3832889363674576E-2</v>
      </c>
      <c r="X82" s="55">
        <v>0</v>
      </c>
      <c r="Y82" s="55">
        <v>0</v>
      </c>
      <c r="Z82" s="55">
        <v>1.3086426389679153</v>
      </c>
      <c r="AA82" s="55">
        <v>2.6172852779358307</v>
      </c>
      <c r="AB82" s="55">
        <v>3.9259279169037451</v>
      </c>
      <c r="AC82" s="55">
        <v>5.2345705558716613</v>
      </c>
      <c r="AD82" s="59">
        <v>13.086426389679152</v>
      </c>
      <c r="AE82" s="55">
        <v>0</v>
      </c>
      <c r="AF82" s="55"/>
      <c r="AG82" s="55"/>
      <c r="AH82" s="55"/>
      <c r="AI82" s="59">
        <v>13.130259279042827</v>
      </c>
      <c r="AJ82" s="55">
        <v>0</v>
      </c>
      <c r="AK82" s="55">
        <v>4.8053163287433545E-2</v>
      </c>
      <c r="AL82" s="55">
        <v>0</v>
      </c>
      <c r="AM82" s="55">
        <v>0</v>
      </c>
      <c r="AN82" s="55">
        <v>1.4925995039108124</v>
      </c>
      <c r="AO82" s="55">
        <v>3.0449029879780576</v>
      </c>
      <c r="AP82" s="55">
        <v>4.6587015716064277</v>
      </c>
      <c r="AQ82" s="55">
        <v>6.3358341373847429</v>
      </c>
      <c r="AR82" s="59">
        <v>15.532038200880042</v>
      </c>
      <c r="AS82" s="55">
        <v>0</v>
      </c>
      <c r="AT82" s="55"/>
      <c r="AU82" s="55"/>
      <c r="AV82" s="55"/>
      <c r="AW82" s="59">
        <v>15.580091364167474</v>
      </c>
      <c r="AX82" s="55"/>
      <c r="AY82" s="55"/>
      <c r="AZ82" s="55"/>
      <c r="BA82" s="55"/>
      <c r="BB82" s="55"/>
      <c r="BC82" s="55"/>
      <c r="BD82" s="55"/>
      <c r="BE82" s="55"/>
      <c r="BF82" s="59">
        <v>0</v>
      </c>
      <c r="BG82" s="55"/>
      <c r="BH82" s="55"/>
      <c r="BI82" s="55"/>
      <c r="BJ82" s="55"/>
      <c r="BK82" s="59">
        <v>0</v>
      </c>
      <c r="BL82" s="55"/>
      <c r="BM82" s="23" t="s">
        <v>852</v>
      </c>
      <c r="BN82" s="23" t="s">
        <v>184</v>
      </c>
      <c r="BO82" s="23" t="s">
        <v>853</v>
      </c>
      <c r="BP82" s="23" t="s">
        <v>853</v>
      </c>
      <c r="BQ82" s="23" t="s">
        <v>853</v>
      </c>
      <c r="BR82" s="23"/>
      <c r="BS82" s="57"/>
      <c r="BT82" s="135" t="s">
        <v>23</v>
      </c>
      <c r="BU82" s="58">
        <v>1</v>
      </c>
      <c r="BV82" s="57">
        <v>0</v>
      </c>
      <c r="BW82" s="57">
        <v>0</v>
      </c>
      <c r="BX82" s="57">
        <v>0</v>
      </c>
      <c r="BY82" s="57">
        <v>0</v>
      </c>
      <c r="BZ82" s="57">
        <v>0</v>
      </c>
      <c r="CA82" s="57">
        <v>1</v>
      </c>
      <c r="CB82" s="67">
        <v>1</v>
      </c>
      <c r="CC82" s="134"/>
      <c r="CD82" s="134"/>
      <c r="CE82" s="57"/>
      <c r="CF82" s="57"/>
      <c r="CG82" s="57"/>
      <c r="CH82" s="57"/>
      <c r="CI82" s="57"/>
      <c r="CJ82" s="57"/>
      <c r="CK82" s="67"/>
      <c r="CL82" s="23"/>
      <c r="CM82" s="23"/>
      <c r="CN82" s="23"/>
      <c r="CO82" s="23"/>
      <c r="CP82" s="23"/>
      <c r="CQ82" s="23"/>
      <c r="CR82" s="57"/>
      <c r="CS82" s="134"/>
      <c r="CT82" s="58"/>
      <c r="CU82" s="57"/>
      <c r="CV82" s="57"/>
      <c r="CW82" s="57"/>
      <c r="CX82" s="57"/>
      <c r="CY82" s="57"/>
      <c r="CZ82" s="57"/>
      <c r="DA82" s="67"/>
      <c r="DB82" s="23"/>
      <c r="DC82" s="23"/>
      <c r="DD82" s="57"/>
      <c r="DE82" s="57"/>
      <c r="DF82" s="57"/>
      <c r="DG82" s="57"/>
      <c r="DH82" s="57"/>
      <c r="DI82" s="57"/>
      <c r="DJ82" s="67"/>
      <c r="DK82" s="23" t="s">
        <v>849</v>
      </c>
      <c r="DL82" s="55">
        <v>0</v>
      </c>
      <c r="DM82" s="55">
        <v>4.3832889363674576E-2</v>
      </c>
      <c r="DN82" s="55">
        <v>13.086426389679152</v>
      </c>
      <c r="DO82" s="59">
        <v>13.130259279042827</v>
      </c>
      <c r="DP82" s="23" t="s">
        <v>849</v>
      </c>
      <c r="DQ82" s="57"/>
      <c r="DR82" s="57"/>
      <c r="DS82" s="57"/>
      <c r="DT82" s="23" t="s">
        <v>854</v>
      </c>
      <c r="DU82" s="57"/>
      <c r="DV82" s="23" t="s">
        <v>858</v>
      </c>
      <c r="DW82" s="23" t="s">
        <v>854</v>
      </c>
      <c r="DX82" s="57"/>
      <c r="DY82" s="23" t="s">
        <v>849</v>
      </c>
      <c r="DZ82" s="23" t="s">
        <v>854</v>
      </c>
      <c r="EA82" s="56"/>
      <c r="EB82" s="57"/>
      <c r="EC82" s="57"/>
      <c r="ED82" s="23"/>
      <c r="EE82" s="57"/>
      <c r="EF82" s="57"/>
      <c r="EG82" s="57"/>
      <c r="EH82" s="23">
        <v>957</v>
      </c>
      <c r="EI82" s="23"/>
      <c r="EJ82" s="23" t="s">
        <v>921</v>
      </c>
      <c r="EK82" s="23"/>
    </row>
    <row r="83" spans="2:141">
      <c r="B83" s="132" t="s">
        <v>951</v>
      </c>
      <c r="C83" s="23" t="s">
        <v>952</v>
      </c>
      <c r="D83" s="23" t="s">
        <v>159</v>
      </c>
      <c r="E83" s="23" t="s">
        <v>846</v>
      </c>
      <c r="F83" s="23" t="s">
        <v>847</v>
      </c>
      <c r="G83" s="23"/>
      <c r="H83" s="23" t="s">
        <v>848</v>
      </c>
      <c r="I83" s="58">
        <v>0</v>
      </c>
      <c r="J83" s="58">
        <v>0</v>
      </c>
      <c r="K83" s="58">
        <v>1</v>
      </c>
      <c r="L83" s="58">
        <v>0</v>
      </c>
      <c r="M83" s="176"/>
      <c r="N83" s="23" t="s">
        <v>849</v>
      </c>
      <c r="O83" s="23" t="s">
        <v>850</v>
      </c>
      <c r="P83" s="23" t="s">
        <v>851</v>
      </c>
      <c r="Q83" s="56">
        <v>46478</v>
      </c>
      <c r="R83" s="133">
        <v>46540</v>
      </c>
      <c r="S83" s="133">
        <v>47010</v>
      </c>
      <c r="T83" s="133" t="s">
        <v>848</v>
      </c>
      <c r="U83" s="133">
        <v>47102</v>
      </c>
      <c r="V83" s="133" t="s">
        <v>848</v>
      </c>
      <c r="W83" s="55">
        <v>6.0129757797670436E-2</v>
      </c>
      <c r="X83" s="55">
        <v>0</v>
      </c>
      <c r="Y83" s="55">
        <v>0</v>
      </c>
      <c r="Z83" s="55">
        <v>1.3067110293337123</v>
      </c>
      <c r="AA83" s="55">
        <v>2.6134220586674246</v>
      </c>
      <c r="AB83" s="55">
        <v>3.920133088001136</v>
      </c>
      <c r="AC83" s="55">
        <v>5.2268441173348492</v>
      </c>
      <c r="AD83" s="59">
        <v>13.067110293337123</v>
      </c>
      <c r="AE83" s="55">
        <v>0</v>
      </c>
      <c r="AF83" s="55"/>
      <c r="AG83" s="55"/>
      <c r="AH83" s="55"/>
      <c r="AI83" s="59">
        <v>13.127240051134793</v>
      </c>
      <c r="AJ83" s="55">
        <v>0</v>
      </c>
      <c r="AK83" s="55">
        <v>6.5919110326316463E-2</v>
      </c>
      <c r="AL83" s="55">
        <v>0</v>
      </c>
      <c r="AM83" s="55">
        <v>0</v>
      </c>
      <c r="AN83" s="55">
        <v>1.4903963664797759</v>
      </c>
      <c r="AO83" s="55">
        <v>3.0404085876187428</v>
      </c>
      <c r="AP83" s="55">
        <v>4.6518251390566761</v>
      </c>
      <c r="AQ83" s="55">
        <v>6.3264821891170806</v>
      </c>
      <c r="AR83" s="59">
        <v>15.509112282272277</v>
      </c>
      <c r="AS83" s="55">
        <v>0</v>
      </c>
      <c r="AT83" s="55"/>
      <c r="AU83" s="55"/>
      <c r="AV83" s="55"/>
      <c r="AW83" s="59">
        <v>15.575031392598593</v>
      </c>
      <c r="AX83" s="55"/>
      <c r="AY83" s="55"/>
      <c r="AZ83" s="55"/>
      <c r="BA83" s="55"/>
      <c r="BB83" s="55"/>
      <c r="BC83" s="55"/>
      <c r="BD83" s="55"/>
      <c r="BE83" s="55"/>
      <c r="BF83" s="59">
        <v>0</v>
      </c>
      <c r="BG83" s="55"/>
      <c r="BH83" s="55"/>
      <c r="BI83" s="55"/>
      <c r="BJ83" s="55"/>
      <c r="BK83" s="59">
        <v>0</v>
      </c>
      <c r="BL83" s="55"/>
      <c r="BM83" s="23" t="s">
        <v>852</v>
      </c>
      <c r="BN83" s="23" t="s">
        <v>184</v>
      </c>
      <c r="BO83" s="23" t="s">
        <v>853</v>
      </c>
      <c r="BP83" s="23" t="s">
        <v>853</v>
      </c>
      <c r="BQ83" s="23" t="s">
        <v>853</v>
      </c>
      <c r="BR83" s="23"/>
      <c r="BS83" s="57"/>
      <c r="BT83" s="135" t="s">
        <v>23</v>
      </c>
      <c r="BU83" s="58">
        <v>1</v>
      </c>
      <c r="BV83" s="57">
        <v>0</v>
      </c>
      <c r="BW83" s="57">
        <v>0</v>
      </c>
      <c r="BX83" s="57">
        <v>0</v>
      </c>
      <c r="BY83" s="57">
        <v>0</v>
      </c>
      <c r="BZ83" s="57">
        <v>0</v>
      </c>
      <c r="CA83" s="57">
        <v>1</v>
      </c>
      <c r="CB83" s="67">
        <v>1</v>
      </c>
      <c r="CC83" s="134"/>
      <c r="CD83" s="134"/>
      <c r="CE83" s="57"/>
      <c r="CF83" s="57"/>
      <c r="CG83" s="57"/>
      <c r="CH83" s="57"/>
      <c r="CI83" s="57"/>
      <c r="CJ83" s="57"/>
      <c r="CK83" s="67"/>
      <c r="CL83" s="23"/>
      <c r="CM83" s="23"/>
      <c r="CN83" s="23"/>
      <c r="CO83" s="23"/>
      <c r="CP83" s="23"/>
      <c r="CQ83" s="23"/>
      <c r="CR83" s="57"/>
      <c r="CS83" s="134"/>
      <c r="CT83" s="58"/>
      <c r="CU83" s="57"/>
      <c r="CV83" s="57"/>
      <c r="CW83" s="57"/>
      <c r="CX83" s="57"/>
      <c r="CY83" s="57"/>
      <c r="CZ83" s="57"/>
      <c r="DA83" s="67"/>
      <c r="DB83" s="23"/>
      <c r="DC83" s="23"/>
      <c r="DD83" s="57"/>
      <c r="DE83" s="57"/>
      <c r="DF83" s="57"/>
      <c r="DG83" s="57"/>
      <c r="DH83" s="57"/>
      <c r="DI83" s="57"/>
      <c r="DJ83" s="67"/>
      <c r="DK83" s="23" t="s">
        <v>849</v>
      </c>
      <c r="DL83" s="55">
        <v>0</v>
      </c>
      <c r="DM83" s="55">
        <v>6.0129757797670436E-2</v>
      </c>
      <c r="DN83" s="55">
        <v>13.067110293337123</v>
      </c>
      <c r="DO83" s="59">
        <v>13.127240051134793</v>
      </c>
      <c r="DP83" s="23" t="s">
        <v>849</v>
      </c>
      <c r="DQ83" s="57"/>
      <c r="DR83" s="57"/>
      <c r="DS83" s="57"/>
      <c r="DT83" s="23" t="s">
        <v>854</v>
      </c>
      <c r="DU83" s="57"/>
      <c r="DV83" s="23" t="s">
        <v>858</v>
      </c>
      <c r="DW83" s="23" t="s">
        <v>854</v>
      </c>
      <c r="DX83" s="57"/>
      <c r="DY83" s="23" t="s">
        <v>849</v>
      </c>
      <c r="DZ83" s="23" t="s">
        <v>854</v>
      </c>
      <c r="EA83" s="56"/>
      <c r="EB83" s="57"/>
      <c r="EC83" s="57"/>
      <c r="ED83" s="23"/>
      <c r="EE83" s="57"/>
      <c r="EF83" s="57"/>
      <c r="EG83" s="57"/>
      <c r="EH83" s="23">
        <v>957</v>
      </c>
      <c r="EI83" s="23"/>
      <c r="EJ83" s="23" t="s">
        <v>921</v>
      </c>
      <c r="EK83" s="23"/>
    </row>
    <row r="84" spans="2:141">
      <c r="B84" s="132" t="s">
        <v>953</v>
      </c>
      <c r="C84" s="23" t="s">
        <v>954</v>
      </c>
      <c r="D84" s="23" t="s">
        <v>159</v>
      </c>
      <c r="E84" s="23" t="s">
        <v>846</v>
      </c>
      <c r="F84" s="23" t="s">
        <v>847</v>
      </c>
      <c r="G84" s="23"/>
      <c r="H84" s="23" t="s">
        <v>848</v>
      </c>
      <c r="I84" s="58">
        <v>0</v>
      </c>
      <c r="J84" s="58">
        <v>0</v>
      </c>
      <c r="K84" s="58">
        <v>1</v>
      </c>
      <c r="L84" s="58">
        <v>0</v>
      </c>
      <c r="M84" s="176"/>
      <c r="N84" s="23" t="s">
        <v>849</v>
      </c>
      <c r="O84" s="23" t="s">
        <v>850</v>
      </c>
      <c r="P84" s="23" t="s">
        <v>851</v>
      </c>
      <c r="Q84" s="56">
        <v>46087</v>
      </c>
      <c r="R84" s="133">
        <v>46149</v>
      </c>
      <c r="S84" s="133">
        <v>46619</v>
      </c>
      <c r="T84" s="133" t="s">
        <v>848</v>
      </c>
      <c r="U84" s="133">
        <v>46713</v>
      </c>
      <c r="V84" s="133" t="s">
        <v>848</v>
      </c>
      <c r="W84" s="55">
        <v>1.4234729399101171</v>
      </c>
      <c r="X84" s="55">
        <v>0.44889996656601777</v>
      </c>
      <c r="Y84" s="55">
        <v>5.0499585431830626E-4</v>
      </c>
      <c r="Z84" s="55">
        <v>1.2377360211039443E-4</v>
      </c>
      <c r="AA84" s="55">
        <v>0</v>
      </c>
      <c r="AB84" s="55">
        <v>0</v>
      </c>
      <c r="AC84" s="55">
        <v>0</v>
      </c>
      <c r="AD84" s="59">
        <v>0.44952873602244647</v>
      </c>
      <c r="AE84" s="55">
        <v>0</v>
      </c>
      <c r="AF84" s="55"/>
      <c r="AG84" s="55"/>
      <c r="AH84" s="55"/>
      <c r="AI84" s="59">
        <v>1.8730016759325636</v>
      </c>
      <c r="AJ84" s="55">
        <v>0</v>
      </c>
      <c r="AK84" s="55">
        <v>1.5605263218954193</v>
      </c>
      <c r="AL84" s="55">
        <v>0.49212049915643469</v>
      </c>
      <c r="AM84" s="55">
        <v>5.6468970153009937E-4</v>
      </c>
      <c r="AN84" s="55">
        <v>1.4117254902601298E-4</v>
      </c>
      <c r="AO84" s="55">
        <v>0</v>
      </c>
      <c r="AP84" s="55">
        <v>0</v>
      </c>
      <c r="AQ84" s="55">
        <v>0</v>
      </c>
      <c r="AR84" s="59">
        <v>0.49282636140699082</v>
      </c>
      <c r="AS84" s="55">
        <v>0</v>
      </c>
      <c r="AT84" s="55"/>
      <c r="AU84" s="55"/>
      <c r="AV84" s="55"/>
      <c r="AW84" s="59">
        <v>2.0533526833024101</v>
      </c>
      <c r="AX84" s="55"/>
      <c r="AY84" s="55"/>
      <c r="AZ84" s="55"/>
      <c r="BA84" s="55"/>
      <c r="BB84" s="55"/>
      <c r="BC84" s="55"/>
      <c r="BD84" s="55"/>
      <c r="BE84" s="55"/>
      <c r="BF84" s="59">
        <v>0</v>
      </c>
      <c r="BG84" s="55"/>
      <c r="BH84" s="55"/>
      <c r="BI84" s="55"/>
      <c r="BJ84" s="55"/>
      <c r="BK84" s="59">
        <v>0</v>
      </c>
      <c r="BL84" s="55"/>
      <c r="BM84" s="23" t="s">
        <v>852</v>
      </c>
      <c r="BN84" s="23" t="s">
        <v>184</v>
      </c>
      <c r="BO84" s="23" t="s">
        <v>853</v>
      </c>
      <c r="BP84" s="23" t="s">
        <v>853</v>
      </c>
      <c r="BQ84" s="23" t="s">
        <v>853</v>
      </c>
      <c r="BR84" s="23"/>
      <c r="BS84" s="57"/>
      <c r="BT84" s="135" t="s">
        <v>23</v>
      </c>
      <c r="BU84" s="58">
        <v>1</v>
      </c>
      <c r="BV84" s="57">
        <v>1</v>
      </c>
      <c r="BW84" s="57">
        <v>0</v>
      </c>
      <c r="BX84" s="57">
        <v>0</v>
      </c>
      <c r="BY84" s="57">
        <v>0</v>
      </c>
      <c r="BZ84" s="57">
        <v>0</v>
      </c>
      <c r="CA84" s="57">
        <v>0</v>
      </c>
      <c r="CB84" s="67">
        <v>1</v>
      </c>
      <c r="CC84" s="134"/>
      <c r="CD84" s="134"/>
      <c r="CE84" s="57"/>
      <c r="CF84" s="57"/>
      <c r="CG84" s="57"/>
      <c r="CH84" s="57"/>
      <c r="CI84" s="57"/>
      <c r="CJ84" s="57"/>
      <c r="CK84" s="67"/>
      <c r="CL84" s="23"/>
      <c r="CM84" s="23"/>
      <c r="CN84" s="23"/>
      <c r="CO84" s="23"/>
      <c r="CP84" s="23"/>
      <c r="CQ84" s="23"/>
      <c r="CR84" s="57"/>
      <c r="CS84" s="134"/>
      <c r="CT84" s="58"/>
      <c r="CU84" s="57"/>
      <c r="CV84" s="57"/>
      <c r="CW84" s="57"/>
      <c r="CX84" s="57"/>
      <c r="CY84" s="57"/>
      <c r="CZ84" s="57"/>
      <c r="DA84" s="67"/>
      <c r="DB84" s="23"/>
      <c r="DC84" s="23"/>
      <c r="DD84" s="57"/>
      <c r="DE84" s="57"/>
      <c r="DF84" s="57"/>
      <c r="DG84" s="57"/>
      <c r="DH84" s="57"/>
      <c r="DI84" s="57"/>
      <c r="DJ84" s="67"/>
      <c r="DK84" s="23" t="s">
        <v>849</v>
      </c>
      <c r="DL84" s="55">
        <v>0</v>
      </c>
      <c r="DM84" s="55">
        <v>1.4234729399101171</v>
      </c>
      <c r="DN84" s="55">
        <v>0.44952873602244647</v>
      </c>
      <c r="DO84" s="59">
        <v>1.8730016759325636</v>
      </c>
      <c r="DP84" s="23" t="s">
        <v>849</v>
      </c>
      <c r="DQ84" s="57"/>
      <c r="DR84" s="57"/>
      <c r="DS84" s="57"/>
      <c r="DT84" s="23" t="s">
        <v>854</v>
      </c>
      <c r="DU84" s="57"/>
      <c r="DV84" s="23" t="s">
        <v>858</v>
      </c>
      <c r="DW84" s="23" t="s">
        <v>854</v>
      </c>
      <c r="DX84" s="57"/>
      <c r="DY84" s="23" t="s">
        <v>849</v>
      </c>
      <c r="DZ84" s="23" t="s">
        <v>854</v>
      </c>
      <c r="EA84" s="56"/>
      <c r="EB84" s="57"/>
      <c r="EC84" s="57"/>
      <c r="ED84" s="23"/>
      <c r="EE84" s="57"/>
      <c r="EF84" s="57"/>
      <c r="EG84" s="57"/>
      <c r="EH84" s="23">
        <v>957</v>
      </c>
      <c r="EI84" s="23"/>
      <c r="EJ84" s="23" t="s">
        <v>921</v>
      </c>
      <c r="EK84" s="23"/>
    </row>
    <row r="85" spans="2:141">
      <c r="B85" s="132" t="s">
        <v>955</v>
      </c>
      <c r="C85" s="23" t="s">
        <v>956</v>
      </c>
      <c r="D85" s="23" t="s">
        <v>159</v>
      </c>
      <c r="E85" s="23" t="s">
        <v>846</v>
      </c>
      <c r="F85" s="23" t="s">
        <v>847</v>
      </c>
      <c r="G85" s="23"/>
      <c r="H85" s="23" t="s">
        <v>848</v>
      </c>
      <c r="I85" s="58">
        <v>0</v>
      </c>
      <c r="J85" s="58">
        <v>0</v>
      </c>
      <c r="K85" s="58">
        <v>1</v>
      </c>
      <c r="L85" s="58">
        <v>0</v>
      </c>
      <c r="M85" s="176"/>
      <c r="N85" s="23" t="s">
        <v>849</v>
      </c>
      <c r="O85" s="23" t="s">
        <v>850</v>
      </c>
      <c r="P85" s="23" t="s">
        <v>851</v>
      </c>
      <c r="Q85" s="56">
        <v>46478</v>
      </c>
      <c r="R85" s="133">
        <v>46540</v>
      </c>
      <c r="S85" s="133">
        <v>47010</v>
      </c>
      <c r="T85" s="133" t="s">
        <v>848</v>
      </c>
      <c r="U85" s="133">
        <v>47102</v>
      </c>
      <c r="V85" s="133" t="s">
        <v>848</v>
      </c>
      <c r="W85" s="55">
        <v>2.4844347417165111E-2</v>
      </c>
      <c r="X85" s="55">
        <v>0</v>
      </c>
      <c r="Y85" s="55">
        <v>0</v>
      </c>
      <c r="Z85" s="55">
        <v>1.3044449179661468</v>
      </c>
      <c r="AA85" s="55">
        <v>2.6088898359322936</v>
      </c>
      <c r="AB85" s="55">
        <v>3.9133347538984395</v>
      </c>
      <c r="AC85" s="55">
        <v>5.2177796718645872</v>
      </c>
      <c r="AD85" s="59">
        <v>13.044449179661466</v>
      </c>
      <c r="AE85" s="55">
        <v>0</v>
      </c>
      <c r="AF85" s="55"/>
      <c r="AG85" s="55"/>
      <c r="AH85" s="55"/>
      <c r="AI85" s="59">
        <v>13.069293527078631</v>
      </c>
      <c r="AJ85" s="55">
        <v>0</v>
      </c>
      <c r="AK85" s="55">
        <v>2.7236385749102275E-2</v>
      </c>
      <c r="AL85" s="55">
        <v>0</v>
      </c>
      <c r="AM85" s="55">
        <v>0</v>
      </c>
      <c r="AN85" s="55">
        <v>1.4878117061589855</v>
      </c>
      <c r="AO85" s="55">
        <v>3.0351358805643303</v>
      </c>
      <c r="AP85" s="55">
        <v>4.6437578972634244</v>
      </c>
      <c r="AQ85" s="55">
        <v>6.3155107402782589</v>
      </c>
      <c r="AR85" s="59">
        <v>15.482216224264999</v>
      </c>
      <c r="AS85" s="55">
        <v>0</v>
      </c>
      <c r="AT85" s="55"/>
      <c r="AU85" s="55"/>
      <c r="AV85" s="55"/>
      <c r="AW85" s="59">
        <v>15.509452610014101</v>
      </c>
      <c r="AX85" s="55"/>
      <c r="AY85" s="55"/>
      <c r="AZ85" s="55"/>
      <c r="BA85" s="55"/>
      <c r="BB85" s="55"/>
      <c r="BC85" s="55"/>
      <c r="BD85" s="55"/>
      <c r="BE85" s="55"/>
      <c r="BF85" s="59">
        <v>0</v>
      </c>
      <c r="BG85" s="55"/>
      <c r="BH85" s="55"/>
      <c r="BI85" s="55"/>
      <c r="BJ85" s="55"/>
      <c r="BK85" s="59">
        <v>0</v>
      </c>
      <c r="BL85" s="55"/>
      <c r="BM85" s="23" t="s">
        <v>852</v>
      </c>
      <c r="BN85" s="23" t="s">
        <v>184</v>
      </c>
      <c r="BO85" s="23" t="s">
        <v>853</v>
      </c>
      <c r="BP85" s="23" t="s">
        <v>853</v>
      </c>
      <c r="BQ85" s="23" t="s">
        <v>853</v>
      </c>
      <c r="BR85" s="23"/>
      <c r="BS85" s="57"/>
      <c r="BT85" s="135" t="s">
        <v>23</v>
      </c>
      <c r="BU85" s="58">
        <v>1</v>
      </c>
      <c r="BV85" s="57">
        <v>0</v>
      </c>
      <c r="BW85" s="57">
        <v>0</v>
      </c>
      <c r="BX85" s="57">
        <v>0</v>
      </c>
      <c r="BY85" s="57">
        <v>0</v>
      </c>
      <c r="BZ85" s="57">
        <v>0</v>
      </c>
      <c r="CA85" s="57">
        <v>1</v>
      </c>
      <c r="CB85" s="67">
        <v>1</v>
      </c>
      <c r="CC85" s="134"/>
      <c r="CD85" s="134"/>
      <c r="CE85" s="57"/>
      <c r="CF85" s="57"/>
      <c r="CG85" s="57"/>
      <c r="CH85" s="57"/>
      <c r="CI85" s="57"/>
      <c r="CJ85" s="57"/>
      <c r="CK85" s="67"/>
      <c r="CL85" s="23"/>
      <c r="CM85" s="23"/>
      <c r="CN85" s="23"/>
      <c r="CO85" s="23"/>
      <c r="CP85" s="23"/>
      <c r="CQ85" s="23"/>
      <c r="CR85" s="57"/>
      <c r="CS85" s="134"/>
      <c r="CT85" s="58"/>
      <c r="CU85" s="57"/>
      <c r="CV85" s="57"/>
      <c r="CW85" s="57"/>
      <c r="CX85" s="57"/>
      <c r="CY85" s="57"/>
      <c r="CZ85" s="57"/>
      <c r="DA85" s="67"/>
      <c r="DB85" s="23"/>
      <c r="DC85" s="23"/>
      <c r="DD85" s="57"/>
      <c r="DE85" s="57"/>
      <c r="DF85" s="57"/>
      <c r="DG85" s="57"/>
      <c r="DH85" s="57"/>
      <c r="DI85" s="57"/>
      <c r="DJ85" s="67"/>
      <c r="DK85" s="23" t="s">
        <v>849</v>
      </c>
      <c r="DL85" s="55">
        <v>0</v>
      </c>
      <c r="DM85" s="55">
        <v>2.4844347417165111E-2</v>
      </c>
      <c r="DN85" s="55">
        <v>13.044449179661466</v>
      </c>
      <c r="DO85" s="59">
        <v>13.069293527078631</v>
      </c>
      <c r="DP85" s="23" t="s">
        <v>849</v>
      </c>
      <c r="DQ85" s="57"/>
      <c r="DR85" s="57"/>
      <c r="DS85" s="57"/>
      <c r="DT85" s="23" t="s">
        <v>854</v>
      </c>
      <c r="DU85" s="57"/>
      <c r="DV85" s="23" t="s">
        <v>858</v>
      </c>
      <c r="DW85" s="23" t="s">
        <v>854</v>
      </c>
      <c r="DX85" s="57"/>
      <c r="DY85" s="23" t="s">
        <v>849</v>
      </c>
      <c r="DZ85" s="23" t="s">
        <v>854</v>
      </c>
      <c r="EA85" s="56"/>
      <c r="EB85" s="57"/>
      <c r="EC85" s="57"/>
      <c r="ED85" s="23"/>
      <c r="EE85" s="57"/>
      <c r="EF85" s="57"/>
      <c r="EG85" s="57"/>
      <c r="EH85" s="23">
        <v>957</v>
      </c>
      <c r="EI85" s="23"/>
      <c r="EJ85" s="23" t="s">
        <v>921</v>
      </c>
      <c r="EK85" s="23"/>
    </row>
    <row r="86" spans="2:141" ht="29.1">
      <c r="B86" s="132" t="s">
        <v>957</v>
      </c>
      <c r="C86" s="23" t="s">
        <v>958</v>
      </c>
      <c r="D86" s="23" t="s">
        <v>159</v>
      </c>
      <c r="E86" s="23" t="s">
        <v>846</v>
      </c>
      <c r="F86" s="23" t="s">
        <v>847</v>
      </c>
      <c r="G86" s="23"/>
      <c r="H86" s="23" t="s">
        <v>848</v>
      </c>
      <c r="I86" s="58">
        <v>0</v>
      </c>
      <c r="J86" s="58">
        <v>0</v>
      </c>
      <c r="K86" s="58">
        <v>1</v>
      </c>
      <c r="L86" s="58">
        <v>0</v>
      </c>
      <c r="M86" s="176"/>
      <c r="N86" s="23" t="s">
        <v>849</v>
      </c>
      <c r="O86" s="23" t="s">
        <v>850</v>
      </c>
      <c r="P86" s="23" t="s">
        <v>851</v>
      </c>
      <c r="Q86" s="56">
        <v>47583</v>
      </c>
      <c r="R86" s="133">
        <v>47645</v>
      </c>
      <c r="S86" s="133">
        <v>48109</v>
      </c>
      <c r="T86" s="133" t="s">
        <v>848</v>
      </c>
      <c r="U86" s="133">
        <v>48201</v>
      </c>
      <c r="V86" s="133" t="s">
        <v>848</v>
      </c>
      <c r="W86" s="55">
        <v>9.972780054242715E-2</v>
      </c>
      <c r="X86" s="55">
        <v>-3.4907226039478802E-2</v>
      </c>
      <c r="Y86" s="55">
        <v>-3.422277016441231E-2</v>
      </c>
      <c r="Z86" s="55">
        <v>-1.9571846221877576E-2</v>
      </c>
      <c r="AA86" s="55">
        <v>6.2695741025493829E-2</v>
      </c>
      <c r="AB86" s="55">
        <v>3.68798473440674E-2</v>
      </c>
      <c r="AC86" s="55">
        <v>0</v>
      </c>
      <c r="AD86" s="59">
        <v>1.0873745943792541E-2</v>
      </c>
      <c r="AE86" s="55">
        <v>0</v>
      </c>
      <c r="AF86" s="55"/>
      <c r="AG86" s="55"/>
      <c r="AH86" s="55"/>
      <c r="AI86" s="59">
        <v>0.1106015464862197</v>
      </c>
      <c r="AJ86" s="55">
        <v>0</v>
      </c>
      <c r="AK86" s="55">
        <v>0.10932969177553928</v>
      </c>
      <c r="AL86" s="55">
        <v>-3.8268128273937899E-2</v>
      </c>
      <c r="AM86" s="55">
        <v>-3.8268127756736381E-2</v>
      </c>
      <c r="AN86" s="55">
        <v>-2.2323075140232695E-2</v>
      </c>
      <c r="AO86" s="55">
        <v>7.2939106329510756E-2</v>
      </c>
      <c r="AP86" s="55">
        <v>4.37634634203663E-2</v>
      </c>
      <c r="AQ86" s="55">
        <v>0</v>
      </c>
      <c r="AR86" s="59">
        <v>1.7843238578970078E-2</v>
      </c>
      <c r="AS86" s="55">
        <v>0</v>
      </c>
      <c r="AT86" s="55"/>
      <c r="AU86" s="55"/>
      <c r="AV86" s="55"/>
      <c r="AW86" s="59">
        <v>0.12717293035450936</v>
      </c>
      <c r="AX86" s="55"/>
      <c r="AY86" s="55"/>
      <c r="AZ86" s="55"/>
      <c r="BA86" s="55"/>
      <c r="BB86" s="55"/>
      <c r="BC86" s="55"/>
      <c r="BD86" s="55"/>
      <c r="BE86" s="55"/>
      <c r="BF86" s="59">
        <v>0</v>
      </c>
      <c r="BG86" s="55"/>
      <c r="BH86" s="55"/>
      <c r="BI86" s="55"/>
      <c r="BJ86" s="55"/>
      <c r="BK86" s="59">
        <v>0</v>
      </c>
      <c r="BL86" s="55"/>
      <c r="BM86" s="23" t="s">
        <v>852</v>
      </c>
      <c r="BN86" s="23" t="s">
        <v>184</v>
      </c>
      <c r="BO86" s="23" t="s">
        <v>853</v>
      </c>
      <c r="BP86" s="23" t="s">
        <v>853</v>
      </c>
      <c r="BQ86" s="23" t="s">
        <v>853</v>
      </c>
      <c r="BR86" s="23"/>
      <c r="BS86" s="57"/>
      <c r="BT86" s="135" t="s">
        <v>23</v>
      </c>
      <c r="BU86" s="58">
        <v>1</v>
      </c>
      <c r="BV86" s="57">
        <v>0</v>
      </c>
      <c r="BW86" s="57">
        <v>0</v>
      </c>
      <c r="BX86" s="57">
        <v>0</v>
      </c>
      <c r="BY86" s="57">
        <v>0</v>
      </c>
      <c r="BZ86" s="57">
        <v>1</v>
      </c>
      <c r="CA86" s="57">
        <v>0</v>
      </c>
      <c r="CB86" s="67">
        <v>1</v>
      </c>
      <c r="CC86" s="134"/>
      <c r="CD86" s="134"/>
      <c r="CE86" s="57"/>
      <c r="CF86" s="57"/>
      <c r="CG86" s="57"/>
      <c r="CH86" s="57"/>
      <c r="CI86" s="57"/>
      <c r="CJ86" s="57"/>
      <c r="CK86" s="67"/>
      <c r="CL86" s="23"/>
      <c r="CM86" s="23"/>
      <c r="CN86" s="23"/>
      <c r="CO86" s="23"/>
      <c r="CP86" s="23"/>
      <c r="CQ86" s="23"/>
      <c r="CR86" s="57"/>
      <c r="CS86" s="134"/>
      <c r="CT86" s="58"/>
      <c r="CU86" s="57"/>
      <c r="CV86" s="57"/>
      <c r="CW86" s="57"/>
      <c r="CX86" s="57"/>
      <c r="CY86" s="57"/>
      <c r="CZ86" s="57"/>
      <c r="DA86" s="67"/>
      <c r="DB86" s="23"/>
      <c r="DC86" s="23"/>
      <c r="DD86" s="57"/>
      <c r="DE86" s="57"/>
      <c r="DF86" s="57"/>
      <c r="DG86" s="57"/>
      <c r="DH86" s="57"/>
      <c r="DI86" s="57"/>
      <c r="DJ86" s="67"/>
      <c r="DK86" s="23" t="s">
        <v>849</v>
      </c>
      <c r="DL86" s="55">
        <v>0</v>
      </c>
      <c r="DM86" s="55">
        <v>9.972780054242715E-2</v>
      </c>
      <c r="DN86" s="55">
        <v>1.0873745943792541E-2</v>
      </c>
      <c r="DO86" s="59">
        <v>0.1106015464862197</v>
      </c>
      <c r="DP86" s="23" t="s">
        <v>849</v>
      </c>
      <c r="DQ86" s="57"/>
      <c r="DR86" s="57"/>
      <c r="DS86" s="57"/>
      <c r="DT86" s="23" t="s">
        <v>854</v>
      </c>
      <c r="DU86" s="57"/>
      <c r="DV86" s="23" t="s">
        <v>858</v>
      </c>
      <c r="DW86" s="23" t="s">
        <v>854</v>
      </c>
      <c r="DX86" s="57"/>
      <c r="DY86" s="23" t="s">
        <v>849</v>
      </c>
      <c r="DZ86" s="23" t="s">
        <v>854</v>
      </c>
      <c r="EA86" s="56"/>
      <c r="EB86" s="57"/>
      <c r="EC86" s="57"/>
      <c r="ED86" s="23"/>
      <c r="EE86" s="57"/>
      <c r="EF86" s="57"/>
      <c r="EG86" s="57"/>
      <c r="EH86" s="23">
        <v>3287</v>
      </c>
      <c r="EI86" s="23"/>
      <c r="EJ86" s="23" t="s">
        <v>921</v>
      </c>
      <c r="EK86" s="23"/>
    </row>
    <row r="87" spans="2:141">
      <c r="B87" s="132" t="s">
        <v>959</v>
      </c>
      <c r="C87" s="23" t="s">
        <v>960</v>
      </c>
      <c r="D87" s="23" t="s">
        <v>159</v>
      </c>
      <c r="E87" s="23" t="s">
        <v>846</v>
      </c>
      <c r="F87" s="23" t="s">
        <v>847</v>
      </c>
      <c r="G87" s="23"/>
      <c r="H87" s="23" t="s">
        <v>848</v>
      </c>
      <c r="I87" s="58">
        <v>0</v>
      </c>
      <c r="J87" s="58">
        <v>0</v>
      </c>
      <c r="K87" s="58">
        <v>1</v>
      </c>
      <c r="L87" s="58">
        <v>0</v>
      </c>
      <c r="M87" s="176"/>
      <c r="N87" s="23" t="s">
        <v>849</v>
      </c>
      <c r="O87" s="23" t="s">
        <v>850</v>
      </c>
      <c r="P87" s="23" t="s">
        <v>851</v>
      </c>
      <c r="Q87" s="56">
        <v>46478</v>
      </c>
      <c r="R87" s="133">
        <v>46540</v>
      </c>
      <c r="S87" s="133">
        <v>47010</v>
      </c>
      <c r="T87" s="133" t="s">
        <v>848</v>
      </c>
      <c r="U87" s="133">
        <v>47102</v>
      </c>
      <c r="V87" s="133" t="s">
        <v>848</v>
      </c>
      <c r="W87" s="55">
        <v>4.3832879869503301E-2</v>
      </c>
      <c r="X87" s="55">
        <v>0</v>
      </c>
      <c r="Y87" s="55">
        <v>0</v>
      </c>
      <c r="Z87" s="55">
        <v>1.3067087113913738</v>
      </c>
      <c r="AA87" s="55">
        <v>2.6134174227827476</v>
      </c>
      <c r="AB87" s="55">
        <v>3.9201261341741218</v>
      </c>
      <c r="AC87" s="55">
        <v>5.2268348455654952</v>
      </c>
      <c r="AD87" s="59">
        <v>13.067087113913738</v>
      </c>
      <c r="AE87" s="55">
        <v>0</v>
      </c>
      <c r="AF87" s="55"/>
      <c r="AG87" s="55"/>
      <c r="AH87" s="55"/>
      <c r="AI87" s="59">
        <v>13.110919993783241</v>
      </c>
      <c r="AJ87" s="55">
        <v>0</v>
      </c>
      <c r="AK87" s="55">
        <v>4.8053152879154071E-2</v>
      </c>
      <c r="AL87" s="55">
        <v>0</v>
      </c>
      <c r="AM87" s="55">
        <v>0</v>
      </c>
      <c r="AN87" s="55">
        <v>1.4903937227025661</v>
      </c>
      <c r="AO87" s="55">
        <v>3.0404031943132352</v>
      </c>
      <c r="AP87" s="55">
        <v>4.6518168872992502</v>
      </c>
      <c r="AQ87" s="55">
        <v>6.3264709667269798</v>
      </c>
      <c r="AR87" s="59">
        <v>15.509084771042032</v>
      </c>
      <c r="AS87" s="55">
        <v>0</v>
      </c>
      <c r="AT87" s="55"/>
      <c r="AU87" s="55"/>
      <c r="AV87" s="55"/>
      <c r="AW87" s="59">
        <v>15.557137923921186</v>
      </c>
      <c r="AX87" s="55"/>
      <c r="AY87" s="55"/>
      <c r="AZ87" s="55"/>
      <c r="BA87" s="55"/>
      <c r="BB87" s="55"/>
      <c r="BC87" s="55"/>
      <c r="BD87" s="55"/>
      <c r="BE87" s="55"/>
      <c r="BF87" s="59">
        <v>0</v>
      </c>
      <c r="BG87" s="55"/>
      <c r="BH87" s="55"/>
      <c r="BI87" s="55"/>
      <c r="BJ87" s="55"/>
      <c r="BK87" s="59">
        <v>0</v>
      </c>
      <c r="BL87" s="55"/>
      <c r="BM87" s="23" t="s">
        <v>852</v>
      </c>
      <c r="BN87" s="23" t="s">
        <v>184</v>
      </c>
      <c r="BO87" s="23" t="s">
        <v>853</v>
      </c>
      <c r="BP87" s="23" t="s">
        <v>853</v>
      </c>
      <c r="BQ87" s="23" t="s">
        <v>853</v>
      </c>
      <c r="BR87" s="23"/>
      <c r="BS87" s="57"/>
      <c r="BT87" s="135" t="s">
        <v>23</v>
      </c>
      <c r="BU87" s="58">
        <v>1</v>
      </c>
      <c r="BV87" s="57">
        <v>0</v>
      </c>
      <c r="BW87" s="57">
        <v>0</v>
      </c>
      <c r="BX87" s="57">
        <v>0</v>
      </c>
      <c r="BY87" s="57">
        <v>0</v>
      </c>
      <c r="BZ87" s="57">
        <v>0</v>
      </c>
      <c r="CA87" s="57">
        <v>1</v>
      </c>
      <c r="CB87" s="67">
        <v>1</v>
      </c>
      <c r="CC87" s="134"/>
      <c r="CD87" s="134"/>
      <c r="CE87" s="57"/>
      <c r="CF87" s="57"/>
      <c r="CG87" s="57"/>
      <c r="CH87" s="57"/>
      <c r="CI87" s="57"/>
      <c r="CJ87" s="57"/>
      <c r="CK87" s="67"/>
      <c r="CL87" s="23"/>
      <c r="CM87" s="23"/>
      <c r="CN87" s="23"/>
      <c r="CO87" s="23"/>
      <c r="CP87" s="23"/>
      <c r="CQ87" s="23"/>
      <c r="CR87" s="57"/>
      <c r="CS87" s="134"/>
      <c r="CT87" s="58"/>
      <c r="CU87" s="57"/>
      <c r="CV87" s="57"/>
      <c r="CW87" s="57"/>
      <c r="CX87" s="57"/>
      <c r="CY87" s="57"/>
      <c r="CZ87" s="57"/>
      <c r="DA87" s="67"/>
      <c r="DB87" s="23"/>
      <c r="DC87" s="23"/>
      <c r="DD87" s="57"/>
      <c r="DE87" s="57"/>
      <c r="DF87" s="57"/>
      <c r="DG87" s="57"/>
      <c r="DH87" s="57"/>
      <c r="DI87" s="57"/>
      <c r="DJ87" s="67"/>
      <c r="DK87" s="23" t="s">
        <v>849</v>
      </c>
      <c r="DL87" s="55">
        <v>0</v>
      </c>
      <c r="DM87" s="55">
        <v>4.3832879869503301E-2</v>
      </c>
      <c r="DN87" s="55">
        <v>13.067087113913738</v>
      </c>
      <c r="DO87" s="59">
        <v>13.110919993783241</v>
      </c>
      <c r="DP87" s="23" t="s">
        <v>849</v>
      </c>
      <c r="DQ87" s="57"/>
      <c r="DR87" s="57"/>
      <c r="DS87" s="57"/>
      <c r="DT87" s="23" t="s">
        <v>854</v>
      </c>
      <c r="DU87" s="57"/>
      <c r="DV87" s="23" t="s">
        <v>858</v>
      </c>
      <c r="DW87" s="23" t="s">
        <v>854</v>
      </c>
      <c r="DX87" s="57"/>
      <c r="DY87" s="23" t="s">
        <v>849</v>
      </c>
      <c r="DZ87" s="23" t="s">
        <v>854</v>
      </c>
      <c r="EA87" s="56"/>
      <c r="EB87" s="57"/>
      <c r="EC87" s="57"/>
      <c r="ED87" s="23"/>
      <c r="EE87" s="57"/>
      <c r="EF87" s="57"/>
      <c r="EG87" s="57"/>
      <c r="EH87" s="23">
        <v>957</v>
      </c>
      <c r="EI87" s="23"/>
      <c r="EJ87" s="23" t="s">
        <v>921</v>
      </c>
      <c r="EK87" s="23"/>
    </row>
    <row r="88" spans="2:141">
      <c r="B88" s="132" t="s">
        <v>961</v>
      </c>
      <c r="C88" s="23" t="s">
        <v>962</v>
      </c>
      <c r="D88" s="23" t="s">
        <v>159</v>
      </c>
      <c r="E88" s="23" t="s">
        <v>846</v>
      </c>
      <c r="F88" s="23" t="s">
        <v>847</v>
      </c>
      <c r="G88" s="23"/>
      <c r="H88" s="23" t="s">
        <v>848</v>
      </c>
      <c r="I88" s="58">
        <v>0</v>
      </c>
      <c r="J88" s="58">
        <v>0</v>
      </c>
      <c r="K88" s="58">
        <v>1</v>
      </c>
      <c r="L88" s="58">
        <v>0</v>
      </c>
      <c r="M88" s="176"/>
      <c r="N88" s="23" t="s">
        <v>849</v>
      </c>
      <c r="O88" s="23" t="s">
        <v>850</v>
      </c>
      <c r="P88" s="23" t="s">
        <v>851</v>
      </c>
      <c r="Q88" s="56">
        <v>46478</v>
      </c>
      <c r="R88" s="133">
        <v>46540</v>
      </c>
      <c r="S88" s="133">
        <v>47010</v>
      </c>
      <c r="T88" s="133" t="s">
        <v>848</v>
      </c>
      <c r="U88" s="133">
        <v>47102</v>
      </c>
      <c r="V88" s="133" t="s">
        <v>848</v>
      </c>
      <c r="W88" s="55">
        <v>9.4941722338733783E-2</v>
      </c>
      <c r="X88" s="55">
        <v>0</v>
      </c>
      <c r="Y88" s="55">
        <v>0</v>
      </c>
      <c r="Z88" s="55">
        <v>1.3067110293337123</v>
      </c>
      <c r="AA88" s="55">
        <v>2.6134220586674246</v>
      </c>
      <c r="AB88" s="55">
        <v>3.920133088001136</v>
      </c>
      <c r="AC88" s="55">
        <v>5.2268441173348492</v>
      </c>
      <c r="AD88" s="59">
        <v>13.067110293337123</v>
      </c>
      <c r="AE88" s="55">
        <v>0</v>
      </c>
      <c r="AF88" s="55"/>
      <c r="AG88" s="55"/>
      <c r="AH88" s="55"/>
      <c r="AI88" s="59">
        <v>13.162052015675856</v>
      </c>
      <c r="AJ88" s="55">
        <v>0</v>
      </c>
      <c r="AK88" s="55">
        <v>0.10408280523059024</v>
      </c>
      <c r="AL88" s="55">
        <v>0</v>
      </c>
      <c r="AM88" s="55">
        <v>0</v>
      </c>
      <c r="AN88" s="55">
        <v>1.4903963664797759</v>
      </c>
      <c r="AO88" s="55">
        <v>3.0404085876187428</v>
      </c>
      <c r="AP88" s="55">
        <v>4.6518251390566761</v>
      </c>
      <c r="AQ88" s="55">
        <v>6.3264821891170806</v>
      </c>
      <c r="AR88" s="59">
        <v>15.509112282272277</v>
      </c>
      <c r="AS88" s="55">
        <v>0</v>
      </c>
      <c r="AT88" s="55"/>
      <c r="AU88" s="55"/>
      <c r="AV88" s="55"/>
      <c r="AW88" s="59">
        <v>15.613195087502866</v>
      </c>
      <c r="AX88" s="55"/>
      <c r="AY88" s="55"/>
      <c r="AZ88" s="55"/>
      <c r="BA88" s="55"/>
      <c r="BB88" s="55"/>
      <c r="BC88" s="55"/>
      <c r="BD88" s="55"/>
      <c r="BE88" s="55"/>
      <c r="BF88" s="59">
        <v>0</v>
      </c>
      <c r="BG88" s="55"/>
      <c r="BH88" s="55"/>
      <c r="BI88" s="55"/>
      <c r="BJ88" s="55"/>
      <c r="BK88" s="59">
        <v>0</v>
      </c>
      <c r="BL88" s="55"/>
      <c r="BM88" s="23" t="s">
        <v>852</v>
      </c>
      <c r="BN88" s="23" t="s">
        <v>184</v>
      </c>
      <c r="BO88" s="23" t="s">
        <v>853</v>
      </c>
      <c r="BP88" s="23" t="s">
        <v>853</v>
      </c>
      <c r="BQ88" s="23" t="s">
        <v>853</v>
      </c>
      <c r="BR88" s="23"/>
      <c r="BS88" s="57"/>
      <c r="BT88" s="135" t="s">
        <v>23</v>
      </c>
      <c r="BU88" s="58">
        <v>1</v>
      </c>
      <c r="BV88" s="57">
        <v>0</v>
      </c>
      <c r="BW88" s="57">
        <v>0</v>
      </c>
      <c r="BX88" s="57">
        <v>0</v>
      </c>
      <c r="BY88" s="57">
        <v>0</v>
      </c>
      <c r="BZ88" s="57">
        <v>0</v>
      </c>
      <c r="CA88" s="57">
        <v>1</v>
      </c>
      <c r="CB88" s="67">
        <v>1</v>
      </c>
      <c r="CC88" s="134"/>
      <c r="CD88" s="134"/>
      <c r="CE88" s="57"/>
      <c r="CF88" s="57"/>
      <c r="CG88" s="57"/>
      <c r="CH88" s="57"/>
      <c r="CI88" s="57"/>
      <c r="CJ88" s="57"/>
      <c r="CK88" s="67"/>
      <c r="CL88" s="23"/>
      <c r="CM88" s="23"/>
      <c r="CN88" s="23"/>
      <c r="CO88" s="23"/>
      <c r="CP88" s="23"/>
      <c r="CQ88" s="23"/>
      <c r="CR88" s="57"/>
      <c r="CS88" s="134"/>
      <c r="CT88" s="58"/>
      <c r="CU88" s="57"/>
      <c r="CV88" s="57"/>
      <c r="CW88" s="57"/>
      <c r="CX88" s="57"/>
      <c r="CY88" s="57"/>
      <c r="CZ88" s="57"/>
      <c r="DA88" s="67"/>
      <c r="DB88" s="23"/>
      <c r="DC88" s="23"/>
      <c r="DD88" s="57"/>
      <c r="DE88" s="57"/>
      <c r="DF88" s="57"/>
      <c r="DG88" s="57"/>
      <c r="DH88" s="57"/>
      <c r="DI88" s="57"/>
      <c r="DJ88" s="67"/>
      <c r="DK88" s="23" t="s">
        <v>849</v>
      </c>
      <c r="DL88" s="55">
        <v>0</v>
      </c>
      <c r="DM88" s="55">
        <v>9.4941722338733783E-2</v>
      </c>
      <c r="DN88" s="55">
        <v>13.067110293337123</v>
      </c>
      <c r="DO88" s="59">
        <v>13.162052015675856</v>
      </c>
      <c r="DP88" s="23" t="s">
        <v>849</v>
      </c>
      <c r="DQ88" s="57"/>
      <c r="DR88" s="57"/>
      <c r="DS88" s="57"/>
      <c r="DT88" s="23" t="s">
        <v>854</v>
      </c>
      <c r="DU88" s="57"/>
      <c r="DV88" s="23" t="s">
        <v>858</v>
      </c>
      <c r="DW88" s="23" t="s">
        <v>854</v>
      </c>
      <c r="DX88" s="57"/>
      <c r="DY88" s="23" t="s">
        <v>849</v>
      </c>
      <c r="DZ88" s="23" t="s">
        <v>854</v>
      </c>
      <c r="EA88" s="56"/>
      <c r="EB88" s="57"/>
      <c r="EC88" s="57"/>
      <c r="ED88" s="23"/>
      <c r="EE88" s="57"/>
      <c r="EF88" s="57"/>
      <c r="EG88" s="57"/>
      <c r="EH88" s="23">
        <v>957</v>
      </c>
      <c r="EI88" s="23"/>
      <c r="EJ88" s="23" t="s">
        <v>921</v>
      </c>
      <c r="EK88" s="23"/>
    </row>
    <row r="89" spans="2:141">
      <c r="B89" s="132" t="s">
        <v>963</v>
      </c>
      <c r="C89" s="23" t="s">
        <v>964</v>
      </c>
      <c r="D89" s="23" t="s">
        <v>159</v>
      </c>
      <c r="E89" s="23" t="s">
        <v>846</v>
      </c>
      <c r="F89" s="23" t="s">
        <v>847</v>
      </c>
      <c r="G89" s="23"/>
      <c r="H89" s="23" t="s">
        <v>848</v>
      </c>
      <c r="I89" s="58">
        <v>0</v>
      </c>
      <c r="J89" s="58">
        <v>0</v>
      </c>
      <c r="K89" s="58">
        <v>1</v>
      </c>
      <c r="L89" s="58">
        <v>0</v>
      </c>
      <c r="M89" s="176"/>
      <c r="N89" s="23" t="s">
        <v>849</v>
      </c>
      <c r="O89" s="23" t="s">
        <v>850</v>
      </c>
      <c r="P89" s="23" t="s">
        <v>851</v>
      </c>
      <c r="Q89" s="56">
        <v>46478</v>
      </c>
      <c r="R89" s="133">
        <v>46540</v>
      </c>
      <c r="S89" s="133">
        <v>47010</v>
      </c>
      <c r="T89" s="133" t="s">
        <v>848</v>
      </c>
      <c r="U89" s="133">
        <v>47102</v>
      </c>
      <c r="V89" s="133" t="s">
        <v>848</v>
      </c>
      <c r="W89" s="55">
        <v>6.0129757797670436E-2</v>
      </c>
      <c r="X89" s="55">
        <v>0</v>
      </c>
      <c r="Y89" s="55">
        <v>0</v>
      </c>
      <c r="Z89" s="55">
        <v>1.3067110293337123</v>
      </c>
      <c r="AA89" s="55">
        <v>2.6134220586674246</v>
      </c>
      <c r="AB89" s="55">
        <v>3.920133088001136</v>
      </c>
      <c r="AC89" s="55">
        <v>5.2268441173348492</v>
      </c>
      <c r="AD89" s="59">
        <v>13.067110293337123</v>
      </c>
      <c r="AE89" s="55">
        <v>0</v>
      </c>
      <c r="AF89" s="55"/>
      <c r="AG89" s="55"/>
      <c r="AH89" s="55"/>
      <c r="AI89" s="59">
        <v>13.127240051134793</v>
      </c>
      <c r="AJ89" s="55">
        <v>0</v>
      </c>
      <c r="AK89" s="55">
        <v>6.5919110326316463E-2</v>
      </c>
      <c r="AL89" s="55">
        <v>0</v>
      </c>
      <c r="AM89" s="55">
        <v>0</v>
      </c>
      <c r="AN89" s="55">
        <v>1.4903963664797759</v>
      </c>
      <c r="AO89" s="55">
        <v>3.0404085876187428</v>
      </c>
      <c r="AP89" s="55">
        <v>4.6518251390566761</v>
      </c>
      <c r="AQ89" s="55">
        <v>6.3264821891170806</v>
      </c>
      <c r="AR89" s="59">
        <v>15.509112282272277</v>
      </c>
      <c r="AS89" s="55">
        <v>0</v>
      </c>
      <c r="AT89" s="55"/>
      <c r="AU89" s="55"/>
      <c r="AV89" s="55"/>
      <c r="AW89" s="59">
        <v>15.575031392598593</v>
      </c>
      <c r="AX89" s="55"/>
      <c r="AY89" s="55"/>
      <c r="AZ89" s="55"/>
      <c r="BA89" s="55"/>
      <c r="BB89" s="55"/>
      <c r="BC89" s="55"/>
      <c r="BD89" s="55"/>
      <c r="BE89" s="55"/>
      <c r="BF89" s="59">
        <v>0</v>
      </c>
      <c r="BG89" s="55"/>
      <c r="BH89" s="55"/>
      <c r="BI89" s="55"/>
      <c r="BJ89" s="55"/>
      <c r="BK89" s="59">
        <v>0</v>
      </c>
      <c r="BL89" s="55"/>
      <c r="BM89" s="23" t="s">
        <v>852</v>
      </c>
      <c r="BN89" s="23" t="s">
        <v>184</v>
      </c>
      <c r="BO89" s="23" t="s">
        <v>853</v>
      </c>
      <c r="BP89" s="23" t="s">
        <v>853</v>
      </c>
      <c r="BQ89" s="23" t="s">
        <v>853</v>
      </c>
      <c r="BR89" s="23"/>
      <c r="BS89" s="57"/>
      <c r="BT89" s="135" t="s">
        <v>23</v>
      </c>
      <c r="BU89" s="58">
        <v>1</v>
      </c>
      <c r="BV89" s="57">
        <v>0</v>
      </c>
      <c r="BW89" s="57">
        <v>0</v>
      </c>
      <c r="BX89" s="57">
        <v>0</v>
      </c>
      <c r="BY89" s="57">
        <v>0</v>
      </c>
      <c r="BZ89" s="57">
        <v>0</v>
      </c>
      <c r="CA89" s="57">
        <v>1</v>
      </c>
      <c r="CB89" s="67">
        <v>1</v>
      </c>
      <c r="CC89" s="134"/>
      <c r="CD89" s="134"/>
      <c r="CE89" s="57"/>
      <c r="CF89" s="57"/>
      <c r="CG89" s="57"/>
      <c r="CH89" s="57"/>
      <c r="CI89" s="57"/>
      <c r="CJ89" s="57"/>
      <c r="CK89" s="67"/>
      <c r="CL89" s="23"/>
      <c r="CM89" s="23"/>
      <c r="CN89" s="23"/>
      <c r="CO89" s="23"/>
      <c r="CP89" s="23"/>
      <c r="CQ89" s="23"/>
      <c r="CR89" s="57"/>
      <c r="CS89" s="134"/>
      <c r="CT89" s="58"/>
      <c r="CU89" s="57"/>
      <c r="CV89" s="57"/>
      <c r="CW89" s="57"/>
      <c r="CX89" s="57"/>
      <c r="CY89" s="57"/>
      <c r="CZ89" s="57"/>
      <c r="DA89" s="67"/>
      <c r="DB89" s="23"/>
      <c r="DC89" s="23"/>
      <c r="DD89" s="57"/>
      <c r="DE89" s="57"/>
      <c r="DF89" s="57"/>
      <c r="DG89" s="57"/>
      <c r="DH89" s="57"/>
      <c r="DI89" s="57"/>
      <c r="DJ89" s="67"/>
      <c r="DK89" s="23" t="s">
        <v>849</v>
      </c>
      <c r="DL89" s="55">
        <v>0</v>
      </c>
      <c r="DM89" s="55">
        <v>6.0129757797670436E-2</v>
      </c>
      <c r="DN89" s="55">
        <v>13.067110293337123</v>
      </c>
      <c r="DO89" s="59">
        <v>13.127240051134793</v>
      </c>
      <c r="DP89" s="23" t="s">
        <v>849</v>
      </c>
      <c r="DQ89" s="57"/>
      <c r="DR89" s="57"/>
      <c r="DS89" s="57"/>
      <c r="DT89" s="23" t="s">
        <v>854</v>
      </c>
      <c r="DU89" s="57"/>
      <c r="DV89" s="23" t="s">
        <v>858</v>
      </c>
      <c r="DW89" s="23" t="s">
        <v>854</v>
      </c>
      <c r="DX89" s="57"/>
      <c r="DY89" s="23" t="s">
        <v>849</v>
      </c>
      <c r="DZ89" s="23" t="s">
        <v>854</v>
      </c>
      <c r="EA89" s="56"/>
      <c r="EB89" s="57"/>
      <c r="EC89" s="57"/>
      <c r="ED89" s="23"/>
      <c r="EE89" s="57"/>
      <c r="EF89" s="57"/>
      <c r="EG89" s="57"/>
      <c r="EH89" s="23">
        <v>957</v>
      </c>
      <c r="EI89" s="23"/>
      <c r="EJ89" s="23" t="s">
        <v>921</v>
      </c>
      <c r="EK89" s="23"/>
    </row>
    <row r="90" spans="2:141" ht="29.1">
      <c r="B90" s="132" t="s">
        <v>965</v>
      </c>
      <c r="C90" s="23" t="s">
        <v>966</v>
      </c>
      <c r="D90" s="23" t="s">
        <v>159</v>
      </c>
      <c r="E90" s="23" t="s">
        <v>846</v>
      </c>
      <c r="F90" s="23" t="s">
        <v>847</v>
      </c>
      <c r="G90" s="23"/>
      <c r="H90" s="23" t="s">
        <v>848</v>
      </c>
      <c r="I90" s="58">
        <v>0</v>
      </c>
      <c r="J90" s="58">
        <v>0</v>
      </c>
      <c r="K90" s="58">
        <v>1</v>
      </c>
      <c r="L90" s="58">
        <v>0</v>
      </c>
      <c r="M90" s="176"/>
      <c r="N90" s="23" t="s">
        <v>849</v>
      </c>
      <c r="O90" s="23" t="s">
        <v>850</v>
      </c>
      <c r="P90" s="23" t="s">
        <v>851</v>
      </c>
      <c r="Q90" s="56">
        <v>47070</v>
      </c>
      <c r="R90" s="133">
        <v>47126</v>
      </c>
      <c r="S90" s="133">
        <v>47603</v>
      </c>
      <c r="T90" s="133" t="s">
        <v>848</v>
      </c>
      <c r="U90" s="133">
        <v>47695</v>
      </c>
      <c r="V90" s="133" t="s">
        <v>848</v>
      </c>
      <c r="W90" s="55">
        <v>0</v>
      </c>
      <c r="X90" s="55">
        <v>0</v>
      </c>
      <c r="Y90" s="55">
        <v>1.5623313573749445E-2</v>
      </c>
      <c r="Z90" s="55">
        <v>6.1267895818393245E-2</v>
      </c>
      <c r="AA90" s="55">
        <v>5.2330720195600472E-3</v>
      </c>
      <c r="AB90" s="55">
        <v>2.9741785028230796E-4</v>
      </c>
      <c r="AC90" s="55">
        <v>2.6728805222092395E-4</v>
      </c>
      <c r="AD90" s="59">
        <v>8.2688987314205986E-2</v>
      </c>
      <c r="AE90" s="55">
        <v>0</v>
      </c>
      <c r="AF90" s="55"/>
      <c r="AG90" s="55"/>
      <c r="AH90" s="55"/>
      <c r="AI90" s="59">
        <v>8.2688987314205986E-2</v>
      </c>
      <c r="AJ90" s="55">
        <v>0</v>
      </c>
      <c r="AK90" s="55">
        <v>0</v>
      </c>
      <c r="AL90" s="55">
        <v>0</v>
      </c>
      <c r="AM90" s="55">
        <v>1.747009248379074E-2</v>
      </c>
      <c r="AN90" s="55">
        <v>6.9880369308702617E-2</v>
      </c>
      <c r="AO90" s="55">
        <v>6.0880626055519436E-3</v>
      </c>
      <c r="AP90" s="55">
        <v>3.5293083211440038E-4</v>
      </c>
      <c r="AQ90" s="55">
        <v>3.23520859581652E-4</v>
      </c>
      <c r="AR90" s="59">
        <v>9.4114976089741356E-2</v>
      </c>
      <c r="AS90" s="55">
        <v>0</v>
      </c>
      <c r="AT90" s="55"/>
      <c r="AU90" s="55"/>
      <c r="AV90" s="55"/>
      <c r="AW90" s="59">
        <v>9.4114976089741356E-2</v>
      </c>
      <c r="AX90" s="55"/>
      <c r="AY90" s="55"/>
      <c r="AZ90" s="55"/>
      <c r="BA90" s="55"/>
      <c r="BB90" s="55"/>
      <c r="BC90" s="55"/>
      <c r="BD90" s="55"/>
      <c r="BE90" s="55"/>
      <c r="BF90" s="59">
        <v>0</v>
      </c>
      <c r="BG90" s="55"/>
      <c r="BH90" s="55"/>
      <c r="BI90" s="55"/>
      <c r="BJ90" s="55"/>
      <c r="BK90" s="59">
        <v>0</v>
      </c>
      <c r="BL90" s="55"/>
      <c r="BM90" s="23" t="s">
        <v>852</v>
      </c>
      <c r="BN90" s="23" t="s">
        <v>184</v>
      </c>
      <c r="BO90" s="23" t="s">
        <v>853</v>
      </c>
      <c r="BP90" s="23" t="s">
        <v>853</v>
      </c>
      <c r="BQ90" s="23" t="s">
        <v>853</v>
      </c>
      <c r="BR90" s="23"/>
      <c r="BS90" s="57"/>
      <c r="BT90" s="135" t="s">
        <v>23</v>
      </c>
      <c r="BU90" s="58">
        <v>1</v>
      </c>
      <c r="BV90" s="57">
        <v>0</v>
      </c>
      <c r="BW90" s="57">
        <v>0</v>
      </c>
      <c r="BX90" s="57">
        <v>0</v>
      </c>
      <c r="BY90" s="57">
        <v>1</v>
      </c>
      <c r="BZ90" s="57">
        <v>0</v>
      </c>
      <c r="CA90" s="57">
        <v>0</v>
      </c>
      <c r="CB90" s="67">
        <v>1</v>
      </c>
      <c r="CC90" s="134"/>
      <c r="CD90" s="134"/>
      <c r="CE90" s="57"/>
      <c r="CF90" s="57"/>
      <c r="CG90" s="57"/>
      <c r="CH90" s="57"/>
      <c r="CI90" s="57"/>
      <c r="CJ90" s="57"/>
      <c r="CK90" s="67"/>
      <c r="CL90" s="23"/>
      <c r="CM90" s="23"/>
      <c r="CN90" s="23"/>
      <c r="CO90" s="23"/>
      <c r="CP90" s="23"/>
      <c r="CQ90" s="23"/>
      <c r="CR90" s="57"/>
      <c r="CS90" s="134"/>
      <c r="CT90" s="58"/>
      <c r="CU90" s="57"/>
      <c r="CV90" s="57"/>
      <c r="CW90" s="57"/>
      <c r="CX90" s="57"/>
      <c r="CY90" s="57"/>
      <c r="CZ90" s="57"/>
      <c r="DA90" s="67"/>
      <c r="DB90" s="23"/>
      <c r="DC90" s="23"/>
      <c r="DD90" s="57"/>
      <c r="DE90" s="57"/>
      <c r="DF90" s="57"/>
      <c r="DG90" s="57"/>
      <c r="DH90" s="57"/>
      <c r="DI90" s="57"/>
      <c r="DJ90" s="67"/>
      <c r="DK90" s="23" t="s">
        <v>849</v>
      </c>
      <c r="DL90" s="55">
        <v>0</v>
      </c>
      <c r="DM90" s="55">
        <v>0</v>
      </c>
      <c r="DN90" s="55">
        <v>0</v>
      </c>
      <c r="DO90" s="59">
        <v>0</v>
      </c>
      <c r="DP90" s="23" t="s">
        <v>849</v>
      </c>
      <c r="DQ90" s="57"/>
      <c r="DR90" s="57"/>
      <c r="DS90" s="57"/>
      <c r="DT90" s="23" t="s">
        <v>854</v>
      </c>
      <c r="DU90" s="57"/>
      <c r="DV90" s="23" t="s">
        <v>858</v>
      </c>
      <c r="DW90" s="23" t="s">
        <v>854</v>
      </c>
      <c r="DX90" s="57"/>
      <c r="DY90" s="23" t="s">
        <v>849</v>
      </c>
      <c r="DZ90" s="23" t="s">
        <v>854</v>
      </c>
      <c r="EA90" s="56"/>
      <c r="EB90" s="57"/>
      <c r="EC90" s="57"/>
      <c r="ED90" s="23"/>
      <c r="EE90" s="57"/>
      <c r="EF90" s="57"/>
      <c r="EG90" s="57"/>
      <c r="EH90" s="23">
        <v>3287</v>
      </c>
      <c r="EI90" s="23"/>
      <c r="EJ90" s="23" t="s">
        <v>921</v>
      </c>
      <c r="EK90" s="23"/>
    </row>
    <row r="91" spans="2:141">
      <c r="B91" s="132" t="s">
        <v>967</v>
      </c>
      <c r="C91" s="23" t="s">
        <v>968</v>
      </c>
      <c r="D91" s="23" t="s">
        <v>159</v>
      </c>
      <c r="E91" s="23" t="s">
        <v>846</v>
      </c>
      <c r="F91" s="23" t="s">
        <v>847</v>
      </c>
      <c r="G91" s="23"/>
      <c r="H91" s="23" t="s">
        <v>848</v>
      </c>
      <c r="I91" s="58">
        <v>0</v>
      </c>
      <c r="J91" s="58">
        <v>0</v>
      </c>
      <c r="K91" s="58">
        <v>1</v>
      </c>
      <c r="L91" s="58">
        <v>0</v>
      </c>
      <c r="M91" s="176"/>
      <c r="N91" s="23" t="s">
        <v>849</v>
      </c>
      <c r="O91" s="23" t="s">
        <v>850</v>
      </c>
      <c r="P91" s="23" t="s">
        <v>863</v>
      </c>
      <c r="Q91" s="56">
        <v>45959</v>
      </c>
      <c r="R91" s="133">
        <v>46027</v>
      </c>
      <c r="S91" s="133">
        <v>46497</v>
      </c>
      <c r="T91" s="133" t="s">
        <v>848</v>
      </c>
      <c r="U91" s="133">
        <v>46589</v>
      </c>
      <c r="V91" s="133" t="s">
        <v>848</v>
      </c>
      <c r="W91" s="55">
        <v>8.9007846297606052E-2</v>
      </c>
      <c r="X91" s="55">
        <v>1.1446546651791107E-3</v>
      </c>
      <c r="Y91" s="55">
        <v>0</v>
      </c>
      <c r="Z91" s="55">
        <v>0</v>
      </c>
      <c r="AA91" s="55">
        <v>0</v>
      </c>
      <c r="AB91" s="55">
        <v>0</v>
      </c>
      <c r="AC91" s="55">
        <v>0</v>
      </c>
      <c r="AD91" s="59">
        <v>1.1446546651791107E-3</v>
      </c>
      <c r="AE91" s="55">
        <v>0</v>
      </c>
      <c r="AF91" s="55"/>
      <c r="AG91" s="55"/>
      <c r="AH91" s="55"/>
      <c r="AI91" s="59">
        <v>9.0152500962785168E-2</v>
      </c>
      <c r="AJ91" s="55">
        <v>0</v>
      </c>
      <c r="AK91" s="55">
        <v>9.757760973763685E-2</v>
      </c>
      <c r="AL91" s="55">
        <v>1.2548631480168364E-3</v>
      </c>
      <c r="AM91" s="55">
        <v>0</v>
      </c>
      <c r="AN91" s="55">
        <v>0</v>
      </c>
      <c r="AO91" s="55">
        <v>0</v>
      </c>
      <c r="AP91" s="55">
        <v>0</v>
      </c>
      <c r="AQ91" s="55">
        <v>0</v>
      </c>
      <c r="AR91" s="59">
        <v>1.2548631480168364E-3</v>
      </c>
      <c r="AS91" s="55">
        <v>0</v>
      </c>
      <c r="AT91" s="55"/>
      <c r="AU91" s="55"/>
      <c r="AV91" s="55"/>
      <c r="AW91" s="59">
        <v>9.883247288565368E-2</v>
      </c>
      <c r="AX91" s="55"/>
      <c r="AY91" s="55"/>
      <c r="AZ91" s="55"/>
      <c r="BA91" s="55"/>
      <c r="BB91" s="55"/>
      <c r="BC91" s="55"/>
      <c r="BD91" s="55"/>
      <c r="BE91" s="55"/>
      <c r="BF91" s="59">
        <v>0</v>
      </c>
      <c r="BG91" s="55"/>
      <c r="BH91" s="55"/>
      <c r="BI91" s="55"/>
      <c r="BJ91" s="55"/>
      <c r="BK91" s="59">
        <v>0</v>
      </c>
      <c r="BL91" s="55"/>
      <c r="BM91" s="23" t="s">
        <v>852</v>
      </c>
      <c r="BN91" s="23" t="s">
        <v>184</v>
      </c>
      <c r="BO91" s="23" t="s">
        <v>853</v>
      </c>
      <c r="BP91" s="23" t="s">
        <v>853</v>
      </c>
      <c r="BQ91" s="23" t="s">
        <v>853</v>
      </c>
      <c r="BR91" s="23"/>
      <c r="BS91" s="57"/>
      <c r="BT91" s="135" t="s">
        <v>23</v>
      </c>
      <c r="BU91" s="58">
        <v>1</v>
      </c>
      <c r="BV91" s="57">
        <v>1</v>
      </c>
      <c r="BW91" s="57">
        <v>0</v>
      </c>
      <c r="BX91" s="57">
        <v>0</v>
      </c>
      <c r="BY91" s="57">
        <v>0</v>
      </c>
      <c r="BZ91" s="57">
        <v>0</v>
      </c>
      <c r="CA91" s="57">
        <v>0</v>
      </c>
      <c r="CB91" s="67">
        <v>1</v>
      </c>
      <c r="CC91" s="134"/>
      <c r="CD91" s="134"/>
      <c r="CE91" s="57"/>
      <c r="CF91" s="57"/>
      <c r="CG91" s="57"/>
      <c r="CH91" s="57"/>
      <c r="CI91" s="57"/>
      <c r="CJ91" s="57"/>
      <c r="CK91" s="67"/>
      <c r="CL91" s="23"/>
      <c r="CM91" s="23"/>
      <c r="CN91" s="23"/>
      <c r="CO91" s="23"/>
      <c r="CP91" s="23"/>
      <c r="CQ91" s="23"/>
      <c r="CR91" s="57"/>
      <c r="CS91" s="134"/>
      <c r="CT91" s="58"/>
      <c r="CU91" s="57"/>
      <c r="CV91" s="57"/>
      <c r="CW91" s="57"/>
      <c r="CX91" s="57"/>
      <c r="CY91" s="57"/>
      <c r="CZ91" s="57"/>
      <c r="DA91" s="67"/>
      <c r="DB91" s="23"/>
      <c r="DC91" s="23"/>
      <c r="DD91" s="57"/>
      <c r="DE91" s="57"/>
      <c r="DF91" s="57"/>
      <c r="DG91" s="57"/>
      <c r="DH91" s="57"/>
      <c r="DI91" s="57"/>
      <c r="DJ91" s="67"/>
      <c r="DK91" s="23" t="s">
        <v>849</v>
      </c>
      <c r="DL91" s="55">
        <v>0</v>
      </c>
      <c r="DM91" s="55">
        <v>8.9007846297606052E-2</v>
      </c>
      <c r="DN91" s="55">
        <v>1.1446546651791107E-3</v>
      </c>
      <c r="DO91" s="59">
        <v>9.0152500962785168E-2</v>
      </c>
      <c r="DP91" s="23" t="s">
        <v>849</v>
      </c>
      <c r="DQ91" s="57"/>
      <c r="DR91" s="57"/>
      <c r="DS91" s="57"/>
      <c r="DT91" s="23" t="s">
        <v>854</v>
      </c>
      <c r="DU91" s="57"/>
      <c r="DV91" s="23" t="s">
        <v>858</v>
      </c>
      <c r="DW91" s="23" t="s">
        <v>854</v>
      </c>
      <c r="DX91" s="57"/>
      <c r="DY91" s="23" t="s">
        <v>849</v>
      </c>
      <c r="DZ91" s="23" t="s">
        <v>854</v>
      </c>
      <c r="EA91" s="56"/>
      <c r="EB91" s="57"/>
      <c r="EC91" s="57"/>
      <c r="ED91" s="23"/>
      <c r="EE91" s="57"/>
      <c r="EF91" s="57"/>
      <c r="EG91" s="57"/>
      <c r="EH91" s="23">
        <v>957</v>
      </c>
      <c r="EI91" s="23"/>
      <c r="EJ91" s="23" t="s">
        <v>921</v>
      </c>
      <c r="EK91" s="23"/>
    </row>
    <row r="92" spans="2:141">
      <c r="B92" s="132" t="s">
        <v>969</v>
      </c>
      <c r="C92" s="23" t="s">
        <v>970</v>
      </c>
      <c r="D92" s="23" t="s">
        <v>159</v>
      </c>
      <c r="E92" s="23" t="s">
        <v>846</v>
      </c>
      <c r="F92" s="23" t="s">
        <v>847</v>
      </c>
      <c r="G92" s="23"/>
      <c r="H92" s="23" t="s">
        <v>848</v>
      </c>
      <c r="I92" s="58">
        <v>0</v>
      </c>
      <c r="J92" s="58">
        <v>0</v>
      </c>
      <c r="K92" s="58">
        <v>1</v>
      </c>
      <c r="L92" s="58">
        <v>0</v>
      </c>
      <c r="M92" s="176"/>
      <c r="N92" s="23" t="s">
        <v>849</v>
      </c>
      <c r="O92" s="23" t="s">
        <v>850</v>
      </c>
      <c r="P92" s="23" t="s">
        <v>851</v>
      </c>
      <c r="Q92" s="56">
        <v>46027</v>
      </c>
      <c r="R92" s="133">
        <v>46090</v>
      </c>
      <c r="S92" s="133">
        <v>46559</v>
      </c>
      <c r="T92" s="133" t="s">
        <v>848</v>
      </c>
      <c r="U92" s="133">
        <v>46659</v>
      </c>
      <c r="V92" s="133" t="s">
        <v>848</v>
      </c>
      <c r="W92" s="55">
        <v>1.5155420298316553</v>
      </c>
      <c r="X92" s="55">
        <v>2.0603838522583349E-3</v>
      </c>
      <c r="Y92" s="55">
        <v>1.8516514658337903E-3</v>
      </c>
      <c r="Z92" s="55">
        <v>0</v>
      </c>
      <c r="AA92" s="55">
        <v>0</v>
      </c>
      <c r="AB92" s="55">
        <v>0</v>
      </c>
      <c r="AC92" s="55">
        <v>0</v>
      </c>
      <c r="AD92" s="59">
        <v>3.912035318092125E-3</v>
      </c>
      <c r="AE92" s="55">
        <v>0</v>
      </c>
      <c r="AF92" s="55"/>
      <c r="AG92" s="55"/>
      <c r="AH92" s="55"/>
      <c r="AI92" s="59">
        <v>1.5194540651497475</v>
      </c>
      <c r="AJ92" s="55">
        <v>0</v>
      </c>
      <c r="AK92" s="55">
        <v>1.6614599148196296</v>
      </c>
      <c r="AL92" s="55">
        <v>2.2587596465728659E-3</v>
      </c>
      <c r="AM92" s="55">
        <v>2.0705289056103652E-3</v>
      </c>
      <c r="AN92" s="55">
        <v>0</v>
      </c>
      <c r="AO92" s="55">
        <v>0</v>
      </c>
      <c r="AP92" s="55">
        <v>0</v>
      </c>
      <c r="AQ92" s="55">
        <v>0</v>
      </c>
      <c r="AR92" s="59">
        <v>4.3292885521832311E-3</v>
      </c>
      <c r="AS92" s="55">
        <v>0</v>
      </c>
      <c r="AT92" s="55"/>
      <c r="AU92" s="55"/>
      <c r="AV92" s="55"/>
      <c r="AW92" s="59">
        <v>1.6657892033718129</v>
      </c>
      <c r="AX92" s="55"/>
      <c r="AY92" s="55"/>
      <c r="AZ92" s="55"/>
      <c r="BA92" s="55"/>
      <c r="BB92" s="55"/>
      <c r="BC92" s="55"/>
      <c r="BD92" s="55"/>
      <c r="BE92" s="55"/>
      <c r="BF92" s="59">
        <v>0</v>
      </c>
      <c r="BG92" s="55"/>
      <c r="BH92" s="55"/>
      <c r="BI92" s="55"/>
      <c r="BJ92" s="55"/>
      <c r="BK92" s="59">
        <v>0</v>
      </c>
      <c r="BL92" s="55"/>
      <c r="BM92" s="23" t="s">
        <v>852</v>
      </c>
      <c r="BN92" s="23" t="s">
        <v>184</v>
      </c>
      <c r="BO92" s="23" t="s">
        <v>853</v>
      </c>
      <c r="BP92" s="23" t="s">
        <v>853</v>
      </c>
      <c r="BQ92" s="23" t="s">
        <v>853</v>
      </c>
      <c r="BR92" s="23"/>
      <c r="BS92" s="57"/>
      <c r="BT92" s="135" t="s">
        <v>23</v>
      </c>
      <c r="BU92" s="58">
        <v>1</v>
      </c>
      <c r="BV92" s="57">
        <v>1</v>
      </c>
      <c r="BW92" s="57">
        <v>0</v>
      </c>
      <c r="BX92" s="57">
        <v>0</v>
      </c>
      <c r="BY92" s="57">
        <v>0</v>
      </c>
      <c r="BZ92" s="57">
        <v>0</v>
      </c>
      <c r="CA92" s="57">
        <v>0</v>
      </c>
      <c r="CB92" s="67">
        <v>1</v>
      </c>
      <c r="CC92" s="134"/>
      <c r="CD92" s="134"/>
      <c r="CE92" s="57"/>
      <c r="CF92" s="57"/>
      <c r="CG92" s="57"/>
      <c r="CH92" s="57"/>
      <c r="CI92" s="57"/>
      <c r="CJ92" s="57"/>
      <c r="CK92" s="67"/>
      <c r="CL92" s="23"/>
      <c r="CM92" s="23"/>
      <c r="CN92" s="23"/>
      <c r="CO92" s="23"/>
      <c r="CP92" s="23"/>
      <c r="CQ92" s="23"/>
      <c r="CR92" s="57"/>
      <c r="CS92" s="134"/>
      <c r="CT92" s="58"/>
      <c r="CU92" s="57"/>
      <c r="CV92" s="57"/>
      <c r="CW92" s="57"/>
      <c r="CX92" s="57"/>
      <c r="CY92" s="57"/>
      <c r="CZ92" s="57"/>
      <c r="DA92" s="67"/>
      <c r="DB92" s="23"/>
      <c r="DC92" s="23"/>
      <c r="DD92" s="57"/>
      <c r="DE92" s="57"/>
      <c r="DF92" s="57"/>
      <c r="DG92" s="57"/>
      <c r="DH92" s="57"/>
      <c r="DI92" s="57"/>
      <c r="DJ92" s="67"/>
      <c r="DK92" s="23" t="s">
        <v>849</v>
      </c>
      <c r="DL92" s="55">
        <v>0</v>
      </c>
      <c r="DM92" s="55">
        <v>1.5155420298316553</v>
      </c>
      <c r="DN92" s="55">
        <v>3.912035318092125E-3</v>
      </c>
      <c r="DO92" s="59">
        <v>1.5194540651497475</v>
      </c>
      <c r="DP92" s="23" t="s">
        <v>849</v>
      </c>
      <c r="DQ92" s="57"/>
      <c r="DR92" s="57"/>
      <c r="DS92" s="57"/>
      <c r="DT92" s="23" t="s">
        <v>854</v>
      </c>
      <c r="DU92" s="57"/>
      <c r="DV92" s="23" t="s">
        <v>858</v>
      </c>
      <c r="DW92" s="23" t="s">
        <v>854</v>
      </c>
      <c r="DX92" s="57"/>
      <c r="DY92" s="23" t="s">
        <v>849</v>
      </c>
      <c r="DZ92" s="23" t="s">
        <v>854</v>
      </c>
      <c r="EA92" s="56"/>
      <c r="EB92" s="57"/>
      <c r="EC92" s="57"/>
      <c r="ED92" s="23"/>
      <c r="EE92" s="57"/>
      <c r="EF92" s="57"/>
      <c r="EG92" s="57"/>
      <c r="EH92" s="23">
        <v>957</v>
      </c>
      <c r="EI92" s="23"/>
      <c r="EJ92" s="23" t="s">
        <v>921</v>
      </c>
      <c r="EK92" s="23"/>
    </row>
    <row r="93" spans="2:141">
      <c r="B93" s="132" t="s">
        <v>971</v>
      </c>
      <c r="C93" s="23" t="s">
        <v>972</v>
      </c>
      <c r="D93" s="23" t="s">
        <v>159</v>
      </c>
      <c r="E93" s="23" t="s">
        <v>846</v>
      </c>
      <c r="F93" s="23" t="s">
        <v>847</v>
      </c>
      <c r="G93" s="23"/>
      <c r="H93" s="23" t="s">
        <v>848</v>
      </c>
      <c r="I93" s="58">
        <v>0</v>
      </c>
      <c r="J93" s="58">
        <v>0</v>
      </c>
      <c r="K93" s="58">
        <v>1</v>
      </c>
      <c r="L93" s="58">
        <v>0</v>
      </c>
      <c r="M93" s="176"/>
      <c r="N93" s="23" t="s">
        <v>849</v>
      </c>
      <c r="O93" s="23" t="s">
        <v>850</v>
      </c>
      <c r="P93" s="23" t="s">
        <v>851</v>
      </c>
      <c r="Q93" s="56">
        <v>46619</v>
      </c>
      <c r="R93" s="133">
        <v>46709</v>
      </c>
      <c r="S93" s="133">
        <v>47172</v>
      </c>
      <c r="T93" s="133" t="s">
        <v>848</v>
      </c>
      <c r="U93" s="133">
        <v>47298</v>
      </c>
      <c r="V93" s="133" t="s">
        <v>848</v>
      </c>
      <c r="W93" s="55">
        <v>0</v>
      </c>
      <c r="X93" s="55">
        <v>0.10731164840592138</v>
      </c>
      <c r="Y93" s="55">
        <v>1.2624899807836061</v>
      </c>
      <c r="Z93" s="55">
        <v>0.30943381877614934</v>
      </c>
      <c r="AA93" s="55">
        <v>0</v>
      </c>
      <c r="AB93" s="55">
        <v>0</v>
      </c>
      <c r="AC93" s="55">
        <v>0</v>
      </c>
      <c r="AD93" s="59">
        <v>1.6792354479656768</v>
      </c>
      <c r="AE93" s="55">
        <v>0</v>
      </c>
      <c r="AF93" s="55"/>
      <c r="AG93" s="55"/>
      <c r="AH93" s="55"/>
      <c r="AI93" s="59">
        <v>1.6792354479656768</v>
      </c>
      <c r="AJ93" s="55">
        <v>0</v>
      </c>
      <c r="AK93" s="55">
        <v>0</v>
      </c>
      <c r="AL93" s="55">
        <v>0.11764372000917775</v>
      </c>
      <c r="AM93" s="55">
        <v>1.4117246395929315</v>
      </c>
      <c r="AN93" s="55">
        <v>0.35293115984877554</v>
      </c>
      <c r="AO93" s="55">
        <v>0</v>
      </c>
      <c r="AP93" s="55">
        <v>0</v>
      </c>
      <c r="AQ93" s="55">
        <v>0</v>
      </c>
      <c r="AR93" s="59">
        <v>1.8822995194508847</v>
      </c>
      <c r="AS93" s="55">
        <v>0</v>
      </c>
      <c r="AT93" s="55"/>
      <c r="AU93" s="55"/>
      <c r="AV93" s="55"/>
      <c r="AW93" s="59">
        <v>1.8822995194508847</v>
      </c>
      <c r="AX93" s="55"/>
      <c r="AY93" s="55"/>
      <c r="AZ93" s="55"/>
      <c r="BA93" s="55"/>
      <c r="BB93" s="55"/>
      <c r="BC93" s="55"/>
      <c r="BD93" s="55"/>
      <c r="BE93" s="55"/>
      <c r="BF93" s="59">
        <v>0</v>
      </c>
      <c r="BG93" s="55"/>
      <c r="BH93" s="55"/>
      <c r="BI93" s="55"/>
      <c r="BJ93" s="55"/>
      <c r="BK93" s="59">
        <v>0</v>
      </c>
      <c r="BL93" s="55"/>
      <c r="BM93" s="23" t="s">
        <v>852</v>
      </c>
      <c r="BN93" s="23" t="s">
        <v>184</v>
      </c>
      <c r="BO93" s="23" t="s">
        <v>853</v>
      </c>
      <c r="BP93" s="23" t="s">
        <v>853</v>
      </c>
      <c r="BQ93" s="23" t="s">
        <v>853</v>
      </c>
      <c r="BR93" s="23"/>
      <c r="BS93" s="57"/>
      <c r="BT93" s="135" t="s">
        <v>23</v>
      </c>
      <c r="BU93" s="58">
        <v>1</v>
      </c>
      <c r="BV93" s="57">
        <v>0</v>
      </c>
      <c r="BW93" s="57">
        <v>1</v>
      </c>
      <c r="BX93" s="57">
        <v>0</v>
      </c>
      <c r="BY93" s="57">
        <v>0</v>
      </c>
      <c r="BZ93" s="57">
        <v>0</v>
      </c>
      <c r="CA93" s="57">
        <v>0</v>
      </c>
      <c r="CB93" s="67">
        <v>1</v>
      </c>
      <c r="CC93" s="134"/>
      <c r="CD93" s="134"/>
      <c r="CE93" s="57"/>
      <c r="CF93" s="57"/>
      <c r="CG93" s="57"/>
      <c r="CH93" s="57"/>
      <c r="CI93" s="57"/>
      <c r="CJ93" s="57"/>
      <c r="CK93" s="67"/>
      <c r="CL93" s="23"/>
      <c r="CM93" s="23"/>
      <c r="CN93" s="23"/>
      <c r="CO93" s="23"/>
      <c r="CP93" s="23"/>
      <c r="CQ93" s="23"/>
      <c r="CR93" s="57"/>
      <c r="CS93" s="134"/>
      <c r="CT93" s="58"/>
      <c r="CU93" s="57"/>
      <c r="CV93" s="57"/>
      <c r="CW93" s="57"/>
      <c r="CX93" s="57"/>
      <c r="CY93" s="57"/>
      <c r="CZ93" s="57"/>
      <c r="DA93" s="67"/>
      <c r="DB93" s="23"/>
      <c r="DC93" s="23"/>
      <c r="DD93" s="57"/>
      <c r="DE93" s="57"/>
      <c r="DF93" s="57"/>
      <c r="DG93" s="57"/>
      <c r="DH93" s="57"/>
      <c r="DI93" s="57"/>
      <c r="DJ93" s="67"/>
      <c r="DK93" s="23" t="s">
        <v>849</v>
      </c>
      <c r="DL93" s="55">
        <v>0</v>
      </c>
      <c r="DM93" s="55">
        <v>0</v>
      </c>
      <c r="DN93" s="55">
        <v>0</v>
      </c>
      <c r="DO93" s="59">
        <v>0</v>
      </c>
      <c r="DP93" s="23" t="s">
        <v>849</v>
      </c>
      <c r="DQ93" s="57"/>
      <c r="DR93" s="57"/>
      <c r="DS93" s="57"/>
      <c r="DT93" s="23" t="s">
        <v>854</v>
      </c>
      <c r="DU93" s="57"/>
      <c r="DV93" s="23" t="s">
        <v>858</v>
      </c>
      <c r="DW93" s="23" t="s">
        <v>854</v>
      </c>
      <c r="DX93" s="57"/>
      <c r="DY93" s="23" t="s">
        <v>849</v>
      </c>
      <c r="DZ93" s="23" t="s">
        <v>854</v>
      </c>
      <c r="EA93" s="56"/>
      <c r="EB93" s="57"/>
      <c r="EC93" s="57"/>
      <c r="ED93" s="23"/>
      <c r="EE93" s="57"/>
      <c r="EF93" s="57"/>
      <c r="EG93" s="57"/>
      <c r="EH93" s="23">
        <v>957</v>
      </c>
      <c r="EI93" s="23"/>
      <c r="EJ93" s="23" t="s">
        <v>921</v>
      </c>
      <c r="EK93" s="23"/>
    </row>
    <row r="94" spans="2:141">
      <c r="B94" s="132" t="s">
        <v>973</v>
      </c>
      <c r="C94" s="23" t="s">
        <v>974</v>
      </c>
      <c r="D94" s="23" t="s">
        <v>159</v>
      </c>
      <c r="E94" s="23" t="s">
        <v>846</v>
      </c>
      <c r="F94" s="23" t="s">
        <v>847</v>
      </c>
      <c r="G94" s="23"/>
      <c r="H94" s="23" t="s">
        <v>848</v>
      </c>
      <c r="I94" s="58">
        <v>0</v>
      </c>
      <c r="J94" s="58">
        <v>0</v>
      </c>
      <c r="K94" s="58">
        <v>1</v>
      </c>
      <c r="L94" s="58">
        <v>0</v>
      </c>
      <c r="M94" s="176"/>
      <c r="N94" s="23" t="s">
        <v>849</v>
      </c>
      <c r="O94" s="23" t="s">
        <v>850</v>
      </c>
      <c r="P94" s="23" t="s">
        <v>851</v>
      </c>
      <c r="Q94" s="56">
        <v>46619</v>
      </c>
      <c r="R94" s="133">
        <v>46709</v>
      </c>
      <c r="S94" s="133">
        <v>47172</v>
      </c>
      <c r="T94" s="133" t="s">
        <v>848</v>
      </c>
      <c r="U94" s="133">
        <v>47298</v>
      </c>
      <c r="V94" s="133" t="s">
        <v>848</v>
      </c>
      <c r="W94" s="55">
        <v>0</v>
      </c>
      <c r="X94" s="55">
        <v>0.10731164840592138</v>
      </c>
      <c r="Y94" s="55">
        <v>1.2624899807836061</v>
      </c>
      <c r="Z94" s="55">
        <v>0.30943381877614934</v>
      </c>
      <c r="AA94" s="55">
        <v>0</v>
      </c>
      <c r="AB94" s="55">
        <v>0</v>
      </c>
      <c r="AC94" s="55">
        <v>0</v>
      </c>
      <c r="AD94" s="59">
        <v>1.6792354479656768</v>
      </c>
      <c r="AE94" s="55">
        <v>0</v>
      </c>
      <c r="AF94" s="55"/>
      <c r="AG94" s="55"/>
      <c r="AH94" s="55"/>
      <c r="AI94" s="59">
        <v>1.6792354479656768</v>
      </c>
      <c r="AJ94" s="55">
        <v>0</v>
      </c>
      <c r="AK94" s="55">
        <v>0</v>
      </c>
      <c r="AL94" s="55">
        <v>0.11764372000917775</v>
      </c>
      <c r="AM94" s="55">
        <v>1.4117246395929315</v>
      </c>
      <c r="AN94" s="55">
        <v>0.35293115984877554</v>
      </c>
      <c r="AO94" s="55">
        <v>0</v>
      </c>
      <c r="AP94" s="55">
        <v>0</v>
      </c>
      <c r="AQ94" s="55">
        <v>0</v>
      </c>
      <c r="AR94" s="59">
        <v>1.8822995194508847</v>
      </c>
      <c r="AS94" s="55">
        <v>0</v>
      </c>
      <c r="AT94" s="55"/>
      <c r="AU94" s="55"/>
      <c r="AV94" s="55"/>
      <c r="AW94" s="59">
        <v>1.8822995194508847</v>
      </c>
      <c r="AX94" s="55"/>
      <c r="AY94" s="55"/>
      <c r="AZ94" s="55"/>
      <c r="BA94" s="55"/>
      <c r="BB94" s="55"/>
      <c r="BC94" s="55"/>
      <c r="BD94" s="55"/>
      <c r="BE94" s="55"/>
      <c r="BF94" s="59">
        <v>0</v>
      </c>
      <c r="BG94" s="55"/>
      <c r="BH94" s="55"/>
      <c r="BI94" s="55"/>
      <c r="BJ94" s="55"/>
      <c r="BK94" s="59">
        <v>0</v>
      </c>
      <c r="BL94" s="55"/>
      <c r="BM94" s="23" t="s">
        <v>852</v>
      </c>
      <c r="BN94" s="23" t="s">
        <v>184</v>
      </c>
      <c r="BO94" s="23" t="s">
        <v>853</v>
      </c>
      <c r="BP94" s="23" t="s">
        <v>853</v>
      </c>
      <c r="BQ94" s="23" t="s">
        <v>853</v>
      </c>
      <c r="BR94" s="23"/>
      <c r="BS94" s="57"/>
      <c r="BT94" s="135" t="s">
        <v>23</v>
      </c>
      <c r="BU94" s="58">
        <v>1</v>
      </c>
      <c r="BV94" s="57">
        <v>0</v>
      </c>
      <c r="BW94" s="57">
        <v>1</v>
      </c>
      <c r="BX94" s="57">
        <v>0</v>
      </c>
      <c r="BY94" s="57">
        <v>0</v>
      </c>
      <c r="BZ94" s="57">
        <v>0</v>
      </c>
      <c r="CA94" s="57">
        <v>0</v>
      </c>
      <c r="CB94" s="67">
        <v>1</v>
      </c>
      <c r="CC94" s="134"/>
      <c r="CD94" s="134"/>
      <c r="CE94" s="57"/>
      <c r="CF94" s="57"/>
      <c r="CG94" s="57"/>
      <c r="CH94" s="57"/>
      <c r="CI94" s="57"/>
      <c r="CJ94" s="57"/>
      <c r="CK94" s="67"/>
      <c r="CL94" s="23"/>
      <c r="CM94" s="23"/>
      <c r="CN94" s="23"/>
      <c r="CO94" s="23"/>
      <c r="CP94" s="23"/>
      <c r="CQ94" s="23"/>
      <c r="CR94" s="57"/>
      <c r="CS94" s="134"/>
      <c r="CT94" s="58"/>
      <c r="CU94" s="57"/>
      <c r="CV94" s="57"/>
      <c r="CW94" s="57"/>
      <c r="CX94" s="57"/>
      <c r="CY94" s="57"/>
      <c r="CZ94" s="57"/>
      <c r="DA94" s="67"/>
      <c r="DB94" s="23"/>
      <c r="DC94" s="23"/>
      <c r="DD94" s="57"/>
      <c r="DE94" s="57"/>
      <c r="DF94" s="57"/>
      <c r="DG94" s="57"/>
      <c r="DH94" s="57"/>
      <c r="DI94" s="57"/>
      <c r="DJ94" s="67"/>
      <c r="DK94" s="23" t="s">
        <v>849</v>
      </c>
      <c r="DL94" s="55">
        <v>0</v>
      </c>
      <c r="DM94" s="55">
        <v>0</v>
      </c>
      <c r="DN94" s="55">
        <v>0</v>
      </c>
      <c r="DO94" s="59">
        <v>0</v>
      </c>
      <c r="DP94" s="23" t="s">
        <v>849</v>
      </c>
      <c r="DQ94" s="57"/>
      <c r="DR94" s="57"/>
      <c r="DS94" s="57"/>
      <c r="DT94" s="23" t="s">
        <v>854</v>
      </c>
      <c r="DU94" s="57"/>
      <c r="DV94" s="23" t="s">
        <v>858</v>
      </c>
      <c r="DW94" s="23" t="s">
        <v>854</v>
      </c>
      <c r="DX94" s="57"/>
      <c r="DY94" s="23" t="s">
        <v>849</v>
      </c>
      <c r="DZ94" s="23" t="s">
        <v>854</v>
      </c>
      <c r="EA94" s="56"/>
      <c r="EB94" s="57"/>
      <c r="EC94" s="57"/>
      <c r="ED94" s="23"/>
      <c r="EE94" s="57"/>
      <c r="EF94" s="57"/>
      <c r="EG94" s="57"/>
      <c r="EH94" s="23">
        <v>957</v>
      </c>
      <c r="EI94" s="23"/>
      <c r="EJ94" s="23" t="s">
        <v>921</v>
      </c>
      <c r="EK94" s="23"/>
    </row>
    <row r="95" spans="2:141">
      <c r="B95" s="132" t="s">
        <v>975</v>
      </c>
      <c r="C95" s="23" t="s">
        <v>976</v>
      </c>
      <c r="D95" s="23" t="s">
        <v>159</v>
      </c>
      <c r="E95" s="23" t="s">
        <v>846</v>
      </c>
      <c r="F95" s="23" t="s">
        <v>847</v>
      </c>
      <c r="G95" s="23"/>
      <c r="H95" s="23" t="s">
        <v>848</v>
      </c>
      <c r="I95" s="58">
        <v>0</v>
      </c>
      <c r="J95" s="58">
        <v>0</v>
      </c>
      <c r="K95" s="58">
        <v>1</v>
      </c>
      <c r="L95" s="58">
        <v>0</v>
      </c>
      <c r="M95" s="176"/>
      <c r="N95" s="23" t="s">
        <v>849</v>
      </c>
      <c r="O95" s="23" t="s">
        <v>850</v>
      </c>
      <c r="P95" s="23" t="s">
        <v>851</v>
      </c>
      <c r="Q95" s="56">
        <v>46619</v>
      </c>
      <c r="R95" s="133">
        <v>46709</v>
      </c>
      <c r="S95" s="133">
        <v>47172</v>
      </c>
      <c r="T95" s="133" t="s">
        <v>848</v>
      </c>
      <c r="U95" s="133">
        <v>47298</v>
      </c>
      <c r="V95" s="133" t="s">
        <v>848</v>
      </c>
      <c r="W95" s="55">
        <v>0</v>
      </c>
      <c r="X95" s="55">
        <v>0.10731164840592138</v>
      </c>
      <c r="Y95" s="55">
        <v>1.2624899807836061</v>
      </c>
      <c r="Z95" s="55">
        <v>0.30943381877614934</v>
      </c>
      <c r="AA95" s="55">
        <v>0</v>
      </c>
      <c r="AB95" s="55">
        <v>0</v>
      </c>
      <c r="AC95" s="55">
        <v>0</v>
      </c>
      <c r="AD95" s="59">
        <v>1.6792354479656768</v>
      </c>
      <c r="AE95" s="55">
        <v>0</v>
      </c>
      <c r="AF95" s="55"/>
      <c r="AG95" s="55"/>
      <c r="AH95" s="55"/>
      <c r="AI95" s="59">
        <v>1.6792354479656768</v>
      </c>
      <c r="AJ95" s="55">
        <v>0</v>
      </c>
      <c r="AK95" s="55">
        <v>0</v>
      </c>
      <c r="AL95" s="55">
        <v>0.11764372000917775</v>
      </c>
      <c r="AM95" s="55">
        <v>1.4117246395929315</v>
      </c>
      <c r="AN95" s="55">
        <v>0.35293115984877554</v>
      </c>
      <c r="AO95" s="55">
        <v>0</v>
      </c>
      <c r="AP95" s="55">
        <v>0</v>
      </c>
      <c r="AQ95" s="55">
        <v>0</v>
      </c>
      <c r="AR95" s="59">
        <v>1.8822995194508847</v>
      </c>
      <c r="AS95" s="55">
        <v>0</v>
      </c>
      <c r="AT95" s="55"/>
      <c r="AU95" s="55"/>
      <c r="AV95" s="55"/>
      <c r="AW95" s="59">
        <v>1.8822995194508847</v>
      </c>
      <c r="AX95" s="55"/>
      <c r="AY95" s="55"/>
      <c r="AZ95" s="55"/>
      <c r="BA95" s="55"/>
      <c r="BB95" s="55"/>
      <c r="BC95" s="55"/>
      <c r="BD95" s="55"/>
      <c r="BE95" s="55"/>
      <c r="BF95" s="59">
        <v>0</v>
      </c>
      <c r="BG95" s="55"/>
      <c r="BH95" s="55"/>
      <c r="BI95" s="55"/>
      <c r="BJ95" s="55"/>
      <c r="BK95" s="59">
        <v>0</v>
      </c>
      <c r="BL95" s="55"/>
      <c r="BM95" s="23" t="s">
        <v>852</v>
      </c>
      <c r="BN95" s="23" t="s">
        <v>184</v>
      </c>
      <c r="BO95" s="23" t="s">
        <v>853</v>
      </c>
      <c r="BP95" s="23" t="s">
        <v>853</v>
      </c>
      <c r="BQ95" s="23" t="s">
        <v>853</v>
      </c>
      <c r="BR95" s="23"/>
      <c r="BS95" s="57"/>
      <c r="BT95" s="135" t="s">
        <v>23</v>
      </c>
      <c r="BU95" s="58">
        <v>1</v>
      </c>
      <c r="BV95" s="57">
        <v>0</v>
      </c>
      <c r="BW95" s="57">
        <v>1</v>
      </c>
      <c r="BX95" s="57">
        <v>0</v>
      </c>
      <c r="BY95" s="57">
        <v>0</v>
      </c>
      <c r="BZ95" s="57">
        <v>0</v>
      </c>
      <c r="CA95" s="57">
        <v>0</v>
      </c>
      <c r="CB95" s="67">
        <v>1</v>
      </c>
      <c r="CC95" s="134"/>
      <c r="CD95" s="134"/>
      <c r="CE95" s="57"/>
      <c r="CF95" s="57"/>
      <c r="CG95" s="57"/>
      <c r="CH95" s="57"/>
      <c r="CI95" s="57"/>
      <c r="CJ95" s="57"/>
      <c r="CK95" s="67"/>
      <c r="CL95" s="23"/>
      <c r="CM95" s="23"/>
      <c r="CN95" s="23"/>
      <c r="CO95" s="23"/>
      <c r="CP95" s="23"/>
      <c r="CQ95" s="23"/>
      <c r="CR95" s="57"/>
      <c r="CS95" s="134"/>
      <c r="CT95" s="58"/>
      <c r="CU95" s="57"/>
      <c r="CV95" s="57"/>
      <c r="CW95" s="57"/>
      <c r="CX95" s="57"/>
      <c r="CY95" s="57"/>
      <c r="CZ95" s="57"/>
      <c r="DA95" s="67"/>
      <c r="DB95" s="23"/>
      <c r="DC95" s="23"/>
      <c r="DD95" s="57"/>
      <c r="DE95" s="57"/>
      <c r="DF95" s="57"/>
      <c r="DG95" s="57"/>
      <c r="DH95" s="57"/>
      <c r="DI95" s="57"/>
      <c r="DJ95" s="67"/>
      <c r="DK95" s="23" t="s">
        <v>849</v>
      </c>
      <c r="DL95" s="55">
        <v>0</v>
      </c>
      <c r="DM95" s="55">
        <v>0</v>
      </c>
      <c r="DN95" s="55">
        <v>0</v>
      </c>
      <c r="DO95" s="59">
        <v>0</v>
      </c>
      <c r="DP95" s="23" t="s">
        <v>849</v>
      </c>
      <c r="DQ95" s="57"/>
      <c r="DR95" s="57"/>
      <c r="DS95" s="57"/>
      <c r="DT95" s="23" t="s">
        <v>854</v>
      </c>
      <c r="DU95" s="57"/>
      <c r="DV95" s="23" t="s">
        <v>858</v>
      </c>
      <c r="DW95" s="23" t="s">
        <v>854</v>
      </c>
      <c r="DX95" s="57"/>
      <c r="DY95" s="23" t="s">
        <v>849</v>
      </c>
      <c r="DZ95" s="23" t="s">
        <v>854</v>
      </c>
      <c r="EA95" s="56"/>
      <c r="EB95" s="57"/>
      <c r="EC95" s="57"/>
      <c r="ED95" s="23"/>
      <c r="EE95" s="57"/>
      <c r="EF95" s="57"/>
      <c r="EG95" s="57"/>
      <c r="EH95" s="23">
        <v>957</v>
      </c>
      <c r="EI95" s="23"/>
      <c r="EJ95" s="23" t="s">
        <v>921</v>
      </c>
      <c r="EK95" s="23"/>
    </row>
    <row r="96" spans="2:141">
      <c r="B96" s="132" t="s">
        <v>977</v>
      </c>
      <c r="C96" s="23" t="s">
        <v>978</v>
      </c>
      <c r="D96" s="23" t="s">
        <v>159</v>
      </c>
      <c r="E96" s="23" t="s">
        <v>846</v>
      </c>
      <c r="F96" s="23" t="s">
        <v>847</v>
      </c>
      <c r="G96" s="23"/>
      <c r="H96" s="23" t="s">
        <v>848</v>
      </c>
      <c r="I96" s="58">
        <v>0</v>
      </c>
      <c r="J96" s="58">
        <v>0</v>
      </c>
      <c r="K96" s="58">
        <v>1</v>
      </c>
      <c r="L96" s="58">
        <v>0</v>
      </c>
      <c r="M96" s="176"/>
      <c r="N96" s="23" t="s">
        <v>849</v>
      </c>
      <c r="O96" s="23" t="s">
        <v>850</v>
      </c>
      <c r="P96" s="23" t="s">
        <v>851</v>
      </c>
      <c r="Q96" s="56">
        <v>46619</v>
      </c>
      <c r="R96" s="133">
        <v>46709</v>
      </c>
      <c r="S96" s="133">
        <v>47172</v>
      </c>
      <c r="T96" s="133" t="s">
        <v>848</v>
      </c>
      <c r="U96" s="133">
        <v>47298</v>
      </c>
      <c r="V96" s="133" t="s">
        <v>848</v>
      </c>
      <c r="W96" s="55">
        <v>0</v>
      </c>
      <c r="X96" s="55">
        <v>0.53655824202960689</v>
      </c>
      <c r="Y96" s="55">
        <v>1.1572824823849723</v>
      </c>
      <c r="Z96" s="55">
        <v>0</v>
      </c>
      <c r="AA96" s="55">
        <v>0</v>
      </c>
      <c r="AB96" s="55">
        <v>0</v>
      </c>
      <c r="AC96" s="55">
        <v>0</v>
      </c>
      <c r="AD96" s="59">
        <v>1.6938407244145792</v>
      </c>
      <c r="AE96" s="55">
        <v>0</v>
      </c>
      <c r="AF96" s="55"/>
      <c r="AG96" s="55"/>
      <c r="AH96" s="55"/>
      <c r="AI96" s="59">
        <v>1.6938407244145792</v>
      </c>
      <c r="AJ96" s="55">
        <v>0</v>
      </c>
      <c r="AK96" s="55">
        <v>0</v>
      </c>
      <c r="AL96" s="55">
        <v>0.58821860004588877</v>
      </c>
      <c r="AM96" s="55">
        <v>1.2940809196268541</v>
      </c>
      <c r="AN96" s="55">
        <v>0</v>
      </c>
      <c r="AO96" s="55">
        <v>0</v>
      </c>
      <c r="AP96" s="55">
        <v>0</v>
      </c>
      <c r="AQ96" s="55">
        <v>0</v>
      </c>
      <c r="AR96" s="59">
        <v>1.8822995196727428</v>
      </c>
      <c r="AS96" s="55">
        <v>0</v>
      </c>
      <c r="AT96" s="55"/>
      <c r="AU96" s="55"/>
      <c r="AV96" s="55"/>
      <c r="AW96" s="59">
        <v>1.8822995196727428</v>
      </c>
      <c r="AX96" s="55"/>
      <c r="AY96" s="55"/>
      <c r="AZ96" s="55"/>
      <c r="BA96" s="55"/>
      <c r="BB96" s="55"/>
      <c r="BC96" s="55"/>
      <c r="BD96" s="55"/>
      <c r="BE96" s="55"/>
      <c r="BF96" s="59">
        <v>0</v>
      </c>
      <c r="BG96" s="55"/>
      <c r="BH96" s="55"/>
      <c r="BI96" s="55"/>
      <c r="BJ96" s="55"/>
      <c r="BK96" s="59">
        <v>0</v>
      </c>
      <c r="BL96" s="55"/>
      <c r="BM96" s="23" t="s">
        <v>852</v>
      </c>
      <c r="BN96" s="23" t="s">
        <v>184</v>
      </c>
      <c r="BO96" s="23" t="s">
        <v>853</v>
      </c>
      <c r="BP96" s="23" t="s">
        <v>853</v>
      </c>
      <c r="BQ96" s="23" t="s">
        <v>853</v>
      </c>
      <c r="BR96" s="23"/>
      <c r="BS96" s="57"/>
      <c r="BT96" s="135" t="s">
        <v>23</v>
      </c>
      <c r="BU96" s="58">
        <v>1</v>
      </c>
      <c r="BV96" s="57">
        <v>0</v>
      </c>
      <c r="BW96" s="57">
        <v>1</v>
      </c>
      <c r="BX96" s="57">
        <v>0</v>
      </c>
      <c r="BY96" s="57">
        <v>0</v>
      </c>
      <c r="BZ96" s="57">
        <v>0</v>
      </c>
      <c r="CA96" s="57">
        <v>0</v>
      </c>
      <c r="CB96" s="67">
        <v>1</v>
      </c>
      <c r="CC96" s="134"/>
      <c r="CD96" s="134"/>
      <c r="CE96" s="57"/>
      <c r="CF96" s="57"/>
      <c r="CG96" s="57"/>
      <c r="CH96" s="57"/>
      <c r="CI96" s="57"/>
      <c r="CJ96" s="57"/>
      <c r="CK96" s="67"/>
      <c r="CL96" s="23"/>
      <c r="CM96" s="23"/>
      <c r="CN96" s="23"/>
      <c r="CO96" s="23"/>
      <c r="CP96" s="23"/>
      <c r="CQ96" s="23"/>
      <c r="CR96" s="57"/>
      <c r="CS96" s="134"/>
      <c r="CT96" s="58"/>
      <c r="CU96" s="57"/>
      <c r="CV96" s="57"/>
      <c r="CW96" s="57"/>
      <c r="CX96" s="57"/>
      <c r="CY96" s="57"/>
      <c r="CZ96" s="57"/>
      <c r="DA96" s="67"/>
      <c r="DB96" s="23"/>
      <c r="DC96" s="23"/>
      <c r="DD96" s="57"/>
      <c r="DE96" s="57"/>
      <c r="DF96" s="57"/>
      <c r="DG96" s="57"/>
      <c r="DH96" s="57"/>
      <c r="DI96" s="57"/>
      <c r="DJ96" s="67"/>
      <c r="DK96" s="23" t="s">
        <v>849</v>
      </c>
      <c r="DL96" s="55">
        <v>0</v>
      </c>
      <c r="DM96" s="55">
        <v>0</v>
      </c>
      <c r="DN96" s="55">
        <v>0</v>
      </c>
      <c r="DO96" s="59">
        <v>0</v>
      </c>
      <c r="DP96" s="23" t="s">
        <v>849</v>
      </c>
      <c r="DQ96" s="57"/>
      <c r="DR96" s="57"/>
      <c r="DS96" s="57"/>
      <c r="DT96" s="23" t="s">
        <v>854</v>
      </c>
      <c r="DU96" s="57"/>
      <c r="DV96" s="23" t="s">
        <v>858</v>
      </c>
      <c r="DW96" s="23" t="s">
        <v>854</v>
      </c>
      <c r="DX96" s="57"/>
      <c r="DY96" s="23" t="s">
        <v>849</v>
      </c>
      <c r="DZ96" s="23" t="s">
        <v>854</v>
      </c>
      <c r="EA96" s="56"/>
      <c r="EB96" s="57"/>
      <c r="EC96" s="57"/>
      <c r="ED96" s="23"/>
      <c r="EE96" s="57"/>
      <c r="EF96" s="57"/>
      <c r="EG96" s="57"/>
      <c r="EH96" s="23">
        <v>957</v>
      </c>
      <c r="EI96" s="23"/>
      <c r="EJ96" s="23" t="s">
        <v>921</v>
      </c>
      <c r="EK96" s="23"/>
    </row>
    <row r="97" spans="2:141">
      <c r="B97" s="132" t="s">
        <v>979</v>
      </c>
      <c r="C97" s="23" t="s">
        <v>980</v>
      </c>
      <c r="D97" s="23" t="s">
        <v>159</v>
      </c>
      <c r="E97" s="23" t="s">
        <v>846</v>
      </c>
      <c r="F97" s="23" t="s">
        <v>847</v>
      </c>
      <c r="G97" s="23"/>
      <c r="H97" s="23" t="s">
        <v>848</v>
      </c>
      <c r="I97" s="58">
        <v>0</v>
      </c>
      <c r="J97" s="58">
        <v>0</v>
      </c>
      <c r="K97" s="58">
        <v>1</v>
      </c>
      <c r="L97" s="58">
        <v>0</v>
      </c>
      <c r="M97" s="176"/>
      <c r="N97" s="23" t="s">
        <v>849</v>
      </c>
      <c r="O97" s="23" t="s">
        <v>850</v>
      </c>
      <c r="P97" s="23" t="s">
        <v>851</v>
      </c>
      <c r="Q97" s="56">
        <v>46083</v>
      </c>
      <c r="R97" s="133">
        <v>46143</v>
      </c>
      <c r="S97" s="133">
        <v>46573</v>
      </c>
      <c r="T97" s="133" t="s">
        <v>848</v>
      </c>
      <c r="U97" s="133">
        <v>46673</v>
      </c>
      <c r="V97" s="133" t="s">
        <v>848</v>
      </c>
      <c r="W97" s="55">
        <v>1.8128331861569169</v>
      </c>
      <c r="X97" s="55">
        <v>0.50354978876516832</v>
      </c>
      <c r="Y97" s="55">
        <v>1.6290163643083589E-3</v>
      </c>
      <c r="Z97" s="55">
        <v>1.5970740286375422E-3</v>
      </c>
      <c r="AA97" s="55">
        <v>1.3047997897940267E-4</v>
      </c>
      <c r="AB97" s="55">
        <v>0</v>
      </c>
      <c r="AC97" s="55">
        <v>0</v>
      </c>
      <c r="AD97" s="59">
        <v>0.50690635913709359</v>
      </c>
      <c r="AE97" s="55">
        <v>0</v>
      </c>
      <c r="AF97" s="55"/>
      <c r="AG97" s="55"/>
      <c r="AH97" s="55"/>
      <c r="AI97" s="59">
        <v>2.3197395452940106</v>
      </c>
      <c r="AJ97" s="55">
        <v>0</v>
      </c>
      <c r="AK97" s="55">
        <v>1.987374557595762</v>
      </c>
      <c r="AL97" s="55">
        <v>0.55203206026701268</v>
      </c>
      <c r="AM97" s="55">
        <v>1.8215768638154316E-3</v>
      </c>
      <c r="AN97" s="55">
        <v>1.8215759076391236E-3</v>
      </c>
      <c r="AO97" s="55">
        <v>1.5179807918341796E-4</v>
      </c>
      <c r="AP97" s="55">
        <v>0</v>
      </c>
      <c r="AQ97" s="55">
        <v>0</v>
      </c>
      <c r="AR97" s="59">
        <v>0.55582701111765065</v>
      </c>
      <c r="AS97" s="55">
        <v>0</v>
      </c>
      <c r="AT97" s="55"/>
      <c r="AU97" s="55"/>
      <c r="AV97" s="55"/>
      <c r="AW97" s="59">
        <v>2.5432015687134126</v>
      </c>
      <c r="AX97" s="55"/>
      <c r="AY97" s="55"/>
      <c r="AZ97" s="55"/>
      <c r="BA97" s="55"/>
      <c r="BB97" s="55"/>
      <c r="BC97" s="55"/>
      <c r="BD97" s="55"/>
      <c r="BE97" s="55"/>
      <c r="BF97" s="59">
        <v>0</v>
      </c>
      <c r="BG97" s="55"/>
      <c r="BH97" s="55"/>
      <c r="BI97" s="55"/>
      <c r="BJ97" s="55"/>
      <c r="BK97" s="59">
        <v>0</v>
      </c>
      <c r="BL97" s="55"/>
      <c r="BM97" s="23" t="s">
        <v>852</v>
      </c>
      <c r="BN97" s="23" t="s">
        <v>184</v>
      </c>
      <c r="BO97" s="23" t="s">
        <v>853</v>
      </c>
      <c r="BP97" s="23" t="s">
        <v>853</v>
      </c>
      <c r="BQ97" s="23" t="s">
        <v>853</v>
      </c>
      <c r="BR97" s="23"/>
      <c r="BS97" s="57"/>
      <c r="BT97" s="135" t="s">
        <v>23</v>
      </c>
      <c r="BU97" s="58">
        <v>1</v>
      </c>
      <c r="BV97" s="57">
        <v>1</v>
      </c>
      <c r="BW97" s="57">
        <v>0</v>
      </c>
      <c r="BX97" s="57">
        <v>0</v>
      </c>
      <c r="BY97" s="57">
        <v>0</v>
      </c>
      <c r="BZ97" s="57">
        <v>0</v>
      </c>
      <c r="CA97" s="57">
        <v>0</v>
      </c>
      <c r="CB97" s="67">
        <v>1</v>
      </c>
      <c r="CC97" s="134"/>
      <c r="CD97" s="134"/>
      <c r="CE97" s="57"/>
      <c r="CF97" s="57"/>
      <c r="CG97" s="57"/>
      <c r="CH97" s="57"/>
      <c r="CI97" s="57"/>
      <c r="CJ97" s="57"/>
      <c r="CK97" s="67"/>
      <c r="CL97" s="23"/>
      <c r="CM97" s="23"/>
      <c r="CN97" s="23"/>
      <c r="CO97" s="23"/>
      <c r="CP97" s="23"/>
      <c r="CQ97" s="23"/>
      <c r="CR97" s="57"/>
      <c r="CS97" s="134"/>
      <c r="CT97" s="58"/>
      <c r="CU97" s="57"/>
      <c r="CV97" s="57"/>
      <c r="CW97" s="57"/>
      <c r="CX97" s="57"/>
      <c r="CY97" s="57"/>
      <c r="CZ97" s="57"/>
      <c r="DA97" s="67"/>
      <c r="DB97" s="23"/>
      <c r="DC97" s="23"/>
      <c r="DD97" s="57"/>
      <c r="DE97" s="57"/>
      <c r="DF97" s="57"/>
      <c r="DG97" s="57"/>
      <c r="DH97" s="57"/>
      <c r="DI97" s="57"/>
      <c r="DJ97" s="67"/>
      <c r="DK97" s="23" t="s">
        <v>849</v>
      </c>
      <c r="DL97" s="55">
        <v>0</v>
      </c>
      <c r="DM97" s="55">
        <v>1.8128331861569169</v>
      </c>
      <c r="DN97" s="55">
        <v>0.50690635913709359</v>
      </c>
      <c r="DO97" s="59">
        <v>2.3197395452940106</v>
      </c>
      <c r="DP97" s="23" t="s">
        <v>849</v>
      </c>
      <c r="DQ97" s="57"/>
      <c r="DR97" s="57"/>
      <c r="DS97" s="57"/>
      <c r="DT97" s="23" t="s">
        <v>854</v>
      </c>
      <c r="DU97" s="57"/>
      <c r="DV97" s="23" t="s">
        <v>858</v>
      </c>
      <c r="DW97" s="23" t="s">
        <v>854</v>
      </c>
      <c r="DX97" s="57"/>
      <c r="DY97" s="23" t="s">
        <v>849</v>
      </c>
      <c r="DZ97" s="23" t="s">
        <v>854</v>
      </c>
      <c r="EA97" s="56"/>
      <c r="EB97" s="57"/>
      <c r="EC97" s="57"/>
      <c r="ED97" s="23"/>
      <c r="EE97" s="57"/>
      <c r="EF97" s="57"/>
      <c r="EG97" s="57"/>
      <c r="EH97" s="23">
        <v>957</v>
      </c>
      <c r="EI97" s="23"/>
      <c r="EJ97" s="23" t="s">
        <v>921</v>
      </c>
      <c r="EK97" s="23"/>
    </row>
    <row r="98" spans="2:141">
      <c r="B98" s="132" t="s">
        <v>981</v>
      </c>
      <c r="C98" s="23" t="s">
        <v>982</v>
      </c>
      <c r="D98" s="23" t="s">
        <v>159</v>
      </c>
      <c r="E98" s="23" t="s">
        <v>846</v>
      </c>
      <c r="F98" s="23" t="s">
        <v>847</v>
      </c>
      <c r="G98" s="23"/>
      <c r="H98" s="23" t="s">
        <v>848</v>
      </c>
      <c r="I98" s="58">
        <v>0</v>
      </c>
      <c r="J98" s="58">
        <v>0</v>
      </c>
      <c r="K98" s="58">
        <v>1</v>
      </c>
      <c r="L98" s="58">
        <v>0</v>
      </c>
      <c r="M98" s="176"/>
      <c r="N98" s="23" t="s">
        <v>849</v>
      </c>
      <c r="O98" s="23" t="s">
        <v>850</v>
      </c>
      <c r="P98" s="23" t="s">
        <v>983</v>
      </c>
      <c r="Q98" s="56">
        <v>44287</v>
      </c>
      <c r="R98" s="133">
        <v>44287</v>
      </c>
      <c r="S98" s="133">
        <v>45622</v>
      </c>
      <c r="T98" s="133" t="s">
        <v>848</v>
      </c>
      <c r="U98" s="133">
        <v>45666</v>
      </c>
      <c r="V98" s="133" t="s">
        <v>848</v>
      </c>
      <c r="W98" s="55">
        <v>9.4426796464950002E-2</v>
      </c>
      <c r="X98" s="55">
        <v>1.7461692222152215E-4</v>
      </c>
      <c r="Y98" s="55">
        <v>1.7119358134514277E-4</v>
      </c>
      <c r="Z98" s="55">
        <v>1.1189105618946473E-4</v>
      </c>
      <c r="AA98" s="55">
        <v>0</v>
      </c>
      <c r="AB98" s="55">
        <v>0</v>
      </c>
      <c r="AC98" s="55">
        <v>0</v>
      </c>
      <c r="AD98" s="59">
        <v>4.5770155975612966E-4</v>
      </c>
      <c r="AE98" s="55">
        <v>0</v>
      </c>
      <c r="AF98" s="55"/>
      <c r="AG98" s="55"/>
      <c r="AH98" s="55"/>
      <c r="AI98" s="59">
        <v>9.4884498024706138E-2</v>
      </c>
      <c r="AJ98" s="55">
        <v>0</v>
      </c>
      <c r="AK98" s="55">
        <v>0.10351830178459194</v>
      </c>
      <c r="AL98" s="55">
        <v>1.9142921212977657E-4</v>
      </c>
      <c r="AM98" s="55">
        <v>1.9142979398148517E-4</v>
      </c>
      <c r="AN98" s="55">
        <v>1.2761966482474253E-4</v>
      </c>
      <c r="AO98" s="55">
        <v>0</v>
      </c>
      <c r="AP98" s="55">
        <v>0</v>
      </c>
      <c r="AQ98" s="55">
        <v>0</v>
      </c>
      <c r="AR98" s="59">
        <v>5.1047867093600421E-4</v>
      </c>
      <c r="AS98" s="55">
        <v>0</v>
      </c>
      <c r="AT98" s="55"/>
      <c r="AU98" s="55"/>
      <c r="AV98" s="55"/>
      <c r="AW98" s="59">
        <v>0.10402878045552795</v>
      </c>
      <c r="AX98" s="55"/>
      <c r="AY98" s="55"/>
      <c r="AZ98" s="55"/>
      <c r="BA98" s="55"/>
      <c r="BB98" s="55"/>
      <c r="BC98" s="55"/>
      <c r="BD98" s="55"/>
      <c r="BE98" s="55"/>
      <c r="BF98" s="59">
        <v>0</v>
      </c>
      <c r="BG98" s="55"/>
      <c r="BH98" s="55"/>
      <c r="BI98" s="55"/>
      <c r="BJ98" s="55"/>
      <c r="BK98" s="59">
        <v>0</v>
      </c>
      <c r="BL98" s="55"/>
      <c r="BM98" s="23" t="s">
        <v>852</v>
      </c>
      <c r="BN98" s="23" t="s">
        <v>184</v>
      </c>
      <c r="BO98" s="23" t="s">
        <v>853</v>
      </c>
      <c r="BP98" s="23" t="s">
        <v>853</v>
      </c>
      <c r="BQ98" s="23" t="s">
        <v>853</v>
      </c>
      <c r="BR98" s="23"/>
      <c r="BS98" s="57"/>
      <c r="BT98" s="135" t="s">
        <v>23</v>
      </c>
      <c r="BU98" s="58">
        <v>1</v>
      </c>
      <c r="BV98" s="57">
        <v>0</v>
      </c>
      <c r="BW98" s="57">
        <v>0</v>
      </c>
      <c r="BX98" s="57">
        <v>0</v>
      </c>
      <c r="BY98" s="57">
        <v>0</v>
      </c>
      <c r="BZ98" s="57">
        <v>0</v>
      </c>
      <c r="CA98" s="57">
        <v>0</v>
      </c>
      <c r="CB98" s="67">
        <v>0</v>
      </c>
      <c r="CC98" s="134"/>
      <c r="CD98" s="134"/>
      <c r="CE98" s="57"/>
      <c r="CF98" s="57"/>
      <c r="CG98" s="57"/>
      <c r="CH98" s="57"/>
      <c r="CI98" s="57"/>
      <c r="CJ98" s="57"/>
      <c r="CK98" s="67"/>
      <c r="CL98" s="23"/>
      <c r="CM98" s="23"/>
      <c r="CN98" s="23"/>
      <c r="CO98" s="23"/>
      <c r="CP98" s="23"/>
      <c r="CQ98" s="23"/>
      <c r="CR98" s="57"/>
      <c r="CS98" s="134"/>
      <c r="CT98" s="58"/>
      <c r="CU98" s="57"/>
      <c r="CV98" s="57"/>
      <c r="CW98" s="57"/>
      <c r="CX98" s="57"/>
      <c r="CY98" s="57"/>
      <c r="CZ98" s="57"/>
      <c r="DA98" s="67"/>
      <c r="DB98" s="23"/>
      <c r="DC98" s="23"/>
      <c r="DD98" s="57"/>
      <c r="DE98" s="57"/>
      <c r="DF98" s="57"/>
      <c r="DG98" s="57"/>
      <c r="DH98" s="57"/>
      <c r="DI98" s="57"/>
      <c r="DJ98" s="67"/>
      <c r="DK98" s="23" t="s">
        <v>849</v>
      </c>
      <c r="DL98" s="55">
        <v>0</v>
      </c>
      <c r="DM98" s="55">
        <v>9.4426796464950002E-2</v>
      </c>
      <c r="DN98" s="55">
        <v>4.5770155975612966E-4</v>
      </c>
      <c r="DO98" s="59">
        <v>9.4884498024706138E-2</v>
      </c>
      <c r="DP98" s="23" t="s">
        <v>849</v>
      </c>
      <c r="DQ98" s="57"/>
      <c r="DR98" s="57"/>
      <c r="DS98" s="57"/>
      <c r="DT98" s="23" t="s">
        <v>854</v>
      </c>
      <c r="DU98" s="57"/>
      <c r="DV98" s="23" t="s">
        <v>858</v>
      </c>
      <c r="DW98" s="23" t="s">
        <v>854</v>
      </c>
      <c r="DX98" s="57"/>
      <c r="DY98" s="23" t="s">
        <v>849</v>
      </c>
      <c r="DZ98" s="23" t="s">
        <v>854</v>
      </c>
      <c r="EA98" s="56"/>
      <c r="EB98" s="57"/>
      <c r="EC98" s="57"/>
      <c r="ED98" s="23"/>
      <c r="EE98" s="57"/>
      <c r="EF98" s="57"/>
      <c r="EG98" s="57"/>
      <c r="EH98" s="23">
        <v>957</v>
      </c>
      <c r="EI98" s="23"/>
      <c r="EJ98" s="23" t="s">
        <v>921</v>
      </c>
      <c r="EK98" s="23"/>
    </row>
    <row r="99" spans="2:141">
      <c r="B99" s="132" t="s">
        <v>984</v>
      </c>
      <c r="C99" s="23" t="s">
        <v>985</v>
      </c>
      <c r="D99" s="23" t="s">
        <v>159</v>
      </c>
      <c r="E99" s="23" t="s">
        <v>846</v>
      </c>
      <c r="F99" s="23" t="s">
        <v>847</v>
      </c>
      <c r="G99" s="23"/>
      <c r="H99" s="23" t="s">
        <v>848</v>
      </c>
      <c r="I99" s="58">
        <v>0</v>
      </c>
      <c r="J99" s="58">
        <v>0</v>
      </c>
      <c r="K99" s="58">
        <v>1</v>
      </c>
      <c r="L99" s="58">
        <v>0</v>
      </c>
      <c r="M99" s="176"/>
      <c r="N99" s="23" t="s">
        <v>849</v>
      </c>
      <c r="O99" s="23" t="s">
        <v>850</v>
      </c>
      <c r="P99" s="23" t="s">
        <v>851</v>
      </c>
      <c r="Q99" s="56">
        <v>46650</v>
      </c>
      <c r="R99" s="133">
        <v>46738</v>
      </c>
      <c r="S99" s="133">
        <v>47203</v>
      </c>
      <c r="T99" s="133" t="s">
        <v>848</v>
      </c>
      <c r="U99" s="133">
        <v>47329</v>
      </c>
      <c r="V99" s="133" t="s">
        <v>848</v>
      </c>
      <c r="W99" s="55">
        <v>0</v>
      </c>
      <c r="X99" s="55">
        <v>0</v>
      </c>
      <c r="Y99" s="55">
        <v>0</v>
      </c>
      <c r="Z99" s="55">
        <v>0.16971826260460532</v>
      </c>
      <c r="AA99" s="55">
        <v>0.33943652520921064</v>
      </c>
      <c r="AB99" s="55">
        <v>0.50915478781381596</v>
      </c>
      <c r="AC99" s="55">
        <v>0.67887305041842128</v>
      </c>
      <c r="AD99" s="59">
        <v>1.6971826260460532</v>
      </c>
      <c r="AE99" s="55">
        <v>0</v>
      </c>
      <c r="AF99" s="55"/>
      <c r="AG99" s="55"/>
      <c r="AH99" s="55"/>
      <c r="AI99" s="59">
        <v>1.6971826260460532</v>
      </c>
      <c r="AJ99" s="55">
        <v>0</v>
      </c>
      <c r="AK99" s="55">
        <v>0</v>
      </c>
      <c r="AL99" s="55">
        <v>0</v>
      </c>
      <c r="AM99" s="55">
        <v>0</v>
      </c>
      <c r="AN99" s="55">
        <v>0.19357568447259627</v>
      </c>
      <c r="AO99" s="55">
        <v>0.3948943963240964</v>
      </c>
      <c r="AP99" s="55">
        <v>0.60418842637586756</v>
      </c>
      <c r="AQ99" s="55">
        <v>0.82169625987117989</v>
      </c>
      <c r="AR99" s="59">
        <v>2.0143547670437401</v>
      </c>
      <c r="AS99" s="55">
        <v>0</v>
      </c>
      <c r="AT99" s="55"/>
      <c r="AU99" s="55"/>
      <c r="AV99" s="55"/>
      <c r="AW99" s="59">
        <v>2.0143547670437401</v>
      </c>
      <c r="AX99" s="55"/>
      <c r="AY99" s="55"/>
      <c r="AZ99" s="55"/>
      <c r="BA99" s="55"/>
      <c r="BB99" s="55"/>
      <c r="BC99" s="55"/>
      <c r="BD99" s="55"/>
      <c r="BE99" s="55"/>
      <c r="BF99" s="59">
        <v>0</v>
      </c>
      <c r="BG99" s="55"/>
      <c r="BH99" s="55"/>
      <c r="BI99" s="55"/>
      <c r="BJ99" s="55"/>
      <c r="BK99" s="59">
        <v>0</v>
      </c>
      <c r="BL99" s="55"/>
      <c r="BM99" s="23" t="s">
        <v>852</v>
      </c>
      <c r="BN99" s="23" t="s">
        <v>184</v>
      </c>
      <c r="BO99" s="23" t="s">
        <v>853</v>
      </c>
      <c r="BP99" s="23" t="s">
        <v>853</v>
      </c>
      <c r="BQ99" s="23" t="s">
        <v>853</v>
      </c>
      <c r="BR99" s="23"/>
      <c r="BS99" s="57"/>
      <c r="BT99" s="135" t="s">
        <v>23</v>
      </c>
      <c r="BU99" s="58">
        <v>1</v>
      </c>
      <c r="BV99" s="57">
        <v>0</v>
      </c>
      <c r="BW99" s="57">
        <v>0</v>
      </c>
      <c r="BX99" s="57">
        <v>0</v>
      </c>
      <c r="BY99" s="57">
        <v>0</v>
      </c>
      <c r="BZ99" s="57">
        <v>0</v>
      </c>
      <c r="CA99" s="57">
        <v>0</v>
      </c>
      <c r="CB99" s="67">
        <v>0</v>
      </c>
      <c r="CC99" s="134"/>
      <c r="CD99" s="134"/>
      <c r="CE99" s="57"/>
      <c r="CF99" s="57"/>
      <c r="CG99" s="57"/>
      <c r="CH99" s="57"/>
      <c r="CI99" s="57"/>
      <c r="CJ99" s="57"/>
      <c r="CK99" s="67"/>
      <c r="CL99" s="23"/>
      <c r="CM99" s="23"/>
      <c r="CN99" s="23"/>
      <c r="CO99" s="23"/>
      <c r="CP99" s="23"/>
      <c r="CQ99" s="23"/>
      <c r="CR99" s="57"/>
      <c r="CS99" s="134"/>
      <c r="CT99" s="58"/>
      <c r="CU99" s="57"/>
      <c r="CV99" s="57"/>
      <c r="CW99" s="57"/>
      <c r="CX99" s="57"/>
      <c r="CY99" s="57"/>
      <c r="CZ99" s="57"/>
      <c r="DA99" s="67"/>
      <c r="DB99" s="23"/>
      <c r="DC99" s="23"/>
      <c r="DD99" s="57"/>
      <c r="DE99" s="57"/>
      <c r="DF99" s="57"/>
      <c r="DG99" s="57"/>
      <c r="DH99" s="57"/>
      <c r="DI99" s="57"/>
      <c r="DJ99" s="67"/>
      <c r="DK99" s="23" t="s">
        <v>849</v>
      </c>
      <c r="DL99" s="55">
        <v>0</v>
      </c>
      <c r="DM99" s="55">
        <v>0</v>
      </c>
      <c r="DN99" s="55">
        <v>0</v>
      </c>
      <c r="DO99" s="59">
        <v>0</v>
      </c>
      <c r="DP99" s="23" t="s">
        <v>849</v>
      </c>
      <c r="DQ99" s="57"/>
      <c r="DR99" s="57"/>
      <c r="DS99" s="57"/>
      <c r="DT99" s="23" t="s">
        <v>854</v>
      </c>
      <c r="DU99" s="57"/>
      <c r="DV99" s="23" t="s">
        <v>858</v>
      </c>
      <c r="DW99" s="23" t="s">
        <v>854</v>
      </c>
      <c r="DX99" s="57"/>
      <c r="DY99" s="23" t="s">
        <v>849</v>
      </c>
      <c r="DZ99" s="23" t="s">
        <v>854</v>
      </c>
      <c r="EA99" s="56"/>
      <c r="EB99" s="57"/>
      <c r="EC99" s="57"/>
      <c r="ED99" s="23"/>
      <c r="EE99" s="57"/>
      <c r="EF99" s="57"/>
      <c r="EG99" s="57"/>
      <c r="EH99" s="23">
        <v>957</v>
      </c>
      <c r="EI99" s="23"/>
      <c r="EJ99" s="23" t="s">
        <v>921</v>
      </c>
      <c r="EK99" s="23"/>
    </row>
    <row r="100" spans="2:141">
      <c r="B100" s="132" t="s">
        <v>986</v>
      </c>
      <c r="C100" s="23" t="s">
        <v>987</v>
      </c>
      <c r="D100" s="23" t="s">
        <v>159</v>
      </c>
      <c r="E100" s="23" t="s">
        <v>846</v>
      </c>
      <c r="F100" s="23" t="s">
        <v>847</v>
      </c>
      <c r="G100" s="23"/>
      <c r="H100" s="23" t="s">
        <v>848</v>
      </c>
      <c r="I100" s="58">
        <v>0</v>
      </c>
      <c r="J100" s="58">
        <v>0</v>
      </c>
      <c r="K100" s="58">
        <v>1</v>
      </c>
      <c r="L100" s="58">
        <v>0</v>
      </c>
      <c r="M100" s="176"/>
      <c r="N100" s="23" t="s">
        <v>849</v>
      </c>
      <c r="O100" s="23" t="s">
        <v>850</v>
      </c>
      <c r="P100" s="23" t="s">
        <v>851</v>
      </c>
      <c r="Q100" s="56">
        <v>46650</v>
      </c>
      <c r="R100" s="133">
        <v>46738</v>
      </c>
      <c r="S100" s="133">
        <v>47203</v>
      </c>
      <c r="T100" s="133" t="s">
        <v>848</v>
      </c>
      <c r="U100" s="133">
        <v>47329</v>
      </c>
      <c r="V100" s="133" t="s">
        <v>848</v>
      </c>
      <c r="W100" s="55">
        <v>0</v>
      </c>
      <c r="X100" s="55">
        <v>0</v>
      </c>
      <c r="Y100" s="55">
        <v>0</v>
      </c>
      <c r="Z100" s="55">
        <v>0.17022573244437292</v>
      </c>
      <c r="AA100" s="55">
        <v>0.34045146488874584</v>
      </c>
      <c r="AB100" s="55">
        <v>0.51067719733311878</v>
      </c>
      <c r="AC100" s="55">
        <v>0.68090292977749167</v>
      </c>
      <c r="AD100" s="59">
        <v>1.7022573244437291</v>
      </c>
      <c r="AE100" s="55">
        <v>0</v>
      </c>
      <c r="AF100" s="55"/>
      <c r="AG100" s="55"/>
      <c r="AH100" s="55"/>
      <c r="AI100" s="59">
        <v>1.7022573244437291</v>
      </c>
      <c r="AJ100" s="55">
        <v>0</v>
      </c>
      <c r="AK100" s="55">
        <v>0</v>
      </c>
      <c r="AL100" s="55">
        <v>0</v>
      </c>
      <c r="AM100" s="55">
        <v>0</v>
      </c>
      <c r="AN100" s="55">
        <v>0.1941544897235731</v>
      </c>
      <c r="AO100" s="55">
        <v>0.39607515903608914</v>
      </c>
      <c r="AP100" s="55">
        <v>0.60599499332521656</v>
      </c>
      <c r="AQ100" s="55">
        <v>0.82415319092229433</v>
      </c>
      <c r="AR100" s="59">
        <v>2.0203778330071733</v>
      </c>
      <c r="AS100" s="55">
        <v>0</v>
      </c>
      <c r="AT100" s="55"/>
      <c r="AU100" s="55"/>
      <c r="AV100" s="55"/>
      <c r="AW100" s="59">
        <v>2.0203778330071733</v>
      </c>
      <c r="AX100" s="55"/>
      <c r="AY100" s="55"/>
      <c r="AZ100" s="55"/>
      <c r="BA100" s="55"/>
      <c r="BB100" s="55"/>
      <c r="BC100" s="55"/>
      <c r="BD100" s="55"/>
      <c r="BE100" s="55"/>
      <c r="BF100" s="59">
        <v>0</v>
      </c>
      <c r="BG100" s="55"/>
      <c r="BH100" s="55"/>
      <c r="BI100" s="55"/>
      <c r="BJ100" s="55"/>
      <c r="BK100" s="59">
        <v>0</v>
      </c>
      <c r="BL100" s="55"/>
      <c r="BM100" s="23" t="s">
        <v>852</v>
      </c>
      <c r="BN100" s="23" t="s">
        <v>184</v>
      </c>
      <c r="BO100" s="23" t="s">
        <v>853</v>
      </c>
      <c r="BP100" s="23" t="s">
        <v>853</v>
      </c>
      <c r="BQ100" s="23" t="s">
        <v>853</v>
      </c>
      <c r="BR100" s="23"/>
      <c r="BS100" s="57"/>
      <c r="BT100" s="135" t="s">
        <v>23</v>
      </c>
      <c r="BU100" s="58">
        <v>1</v>
      </c>
      <c r="BV100" s="57">
        <v>0</v>
      </c>
      <c r="BW100" s="57">
        <v>0</v>
      </c>
      <c r="BX100" s="57">
        <v>0</v>
      </c>
      <c r="BY100" s="57">
        <v>0</v>
      </c>
      <c r="BZ100" s="57">
        <v>0</v>
      </c>
      <c r="CA100" s="57">
        <v>0</v>
      </c>
      <c r="CB100" s="67">
        <v>0</v>
      </c>
      <c r="CC100" s="134"/>
      <c r="CD100" s="134"/>
      <c r="CE100" s="57"/>
      <c r="CF100" s="57"/>
      <c r="CG100" s="57"/>
      <c r="CH100" s="57"/>
      <c r="CI100" s="57"/>
      <c r="CJ100" s="57"/>
      <c r="CK100" s="67"/>
      <c r="CL100" s="23"/>
      <c r="CM100" s="23"/>
      <c r="CN100" s="23"/>
      <c r="CO100" s="23"/>
      <c r="CP100" s="23"/>
      <c r="CQ100" s="23"/>
      <c r="CR100" s="57"/>
      <c r="CS100" s="134"/>
      <c r="CT100" s="58"/>
      <c r="CU100" s="57"/>
      <c r="CV100" s="57"/>
      <c r="CW100" s="57"/>
      <c r="CX100" s="57"/>
      <c r="CY100" s="57"/>
      <c r="CZ100" s="57"/>
      <c r="DA100" s="67"/>
      <c r="DB100" s="23"/>
      <c r="DC100" s="23"/>
      <c r="DD100" s="57"/>
      <c r="DE100" s="57"/>
      <c r="DF100" s="57"/>
      <c r="DG100" s="57"/>
      <c r="DH100" s="57"/>
      <c r="DI100" s="57"/>
      <c r="DJ100" s="67"/>
      <c r="DK100" s="23" t="s">
        <v>849</v>
      </c>
      <c r="DL100" s="55">
        <v>0</v>
      </c>
      <c r="DM100" s="55">
        <v>0</v>
      </c>
      <c r="DN100" s="55">
        <v>0</v>
      </c>
      <c r="DO100" s="59">
        <v>0</v>
      </c>
      <c r="DP100" s="23" t="s">
        <v>849</v>
      </c>
      <c r="DQ100" s="57"/>
      <c r="DR100" s="57"/>
      <c r="DS100" s="57"/>
      <c r="DT100" s="23" t="s">
        <v>854</v>
      </c>
      <c r="DU100" s="57"/>
      <c r="DV100" s="23" t="s">
        <v>858</v>
      </c>
      <c r="DW100" s="23" t="s">
        <v>854</v>
      </c>
      <c r="DX100" s="57"/>
      <c r="DY100" s="23" t="s">
        <v>849</v>
      </c>
      <c r="DZ100" s="23" t="s">
        <v>854</v>
      </c>
      <c r="EA100" s="56"/>
      <c r="EB100" s="57"/>
      <c r="EC100" s="57"/>
      <c r="ED100" s="23"/>
      <c r="EE100" s="57"/>
      <c r="EF100" s="57"/>
      <c r="EG100" s="57"/>
      <c r="EH100" s="23">
        <v>957</v>
      </c>
      <c r="EI100" s="23"/>
      <c r="EJ100" s="23" t="s">
        <v>921</v>
      </c>
      <c r="EK100" s="23"/>
    </row>
    <row r="101" spans="2:141">
      <c r="B101" s="132" t="s">
        <v>988</v>
      </c>
      <c r="C101" s="23" t="s">
        <v>989</v>
      </c>
      <c r="D101" s="23" t="s">
        <v>159</v>
      </c>
      <c r="E101" s="23" t="s">
        <v>846</v>
      </c>
      <c r="F101" s="23" t="s">
        <v>847</v>
      </c>
      <c r="G101" s="23"/>
      <c r="H101" s="23" t="s">
        <v>848</v>
      </c>
      <c r="I101" s="58">
        <v>0</v>
      </c>
      <c r="J101" s="58">
        <v>0</v>
      </c>
      <c r="K101" s="58">
        <v>1</v>
      </c>
      <c r="L101" s="58">
        <v>0</v>
      </c>
      <c r="M101" s="176"/>
      <c r="N101" s="23" t="s">
        <v>849</v>
      </c>
      <c r="O101" s="23" t="s">
        <v>850</v>
      </c>
      <c r="P101" s="23" t="s">
        <v>851</v>
      </c>
      <c r="Q101" s="56">
        <v>46619</v>
      </c>
      <c r="R101" s="133">
        <v>46709</v>
      </c>
      <c r="S101" s="133">
        <v>47172</v>
      </c>
      <c r="T101" s="133" t="s">
        <v>848</v>
      </c>
      <c r="U101" s="133">
        <v>47298</v>
      </c>
      <c r="V101" s="133" t="s">
        <v>848</v>
      </c>
      <c r="W101" s="55">
        <v>0</v>
      </c>
      <c r="X101" s="55">
        <v>0</v>
      </c>
      <c r="Y101" s="55">
        <v>0</v>
      </c>
      <c r="Z101" s="55">
        <v>0.17022573244437292</v>
      </c>
      <c r="AA101" s="55">
        <v>0.34045146488874584</v>
      </c>
      <c r="AB101" s="55">
        <v>0.51067719733311878</v>
      </c>
      <c r="AC101" s="55">
        <v>0.68090292977749167</v>
      </c>
      <c r="AD101" s="59">
        <v>1.7022573244437291</v>
      </c>
      <c r="AE101" s="55">
        <v>0</v>
      </c>
      <c r="AF101" s="55"/>
      <c r="AG101" s="55"/>
      <c r="AH101" s="55"/>
      <c r="AI101" s="59">
        <v>1.7022573244437291</v>
      </c>
      <c r="AJ101" s="55">
        <v>0</v>
      </c>
      <c r="AK101" s="55">
        <v>0</v>
      </c>
      <c r="AL101" s="55">
        <v>0</v>
      </c>
      <c r="AM101" s="55">
        <v>0</v>
      </c>
      <c r="AN101" s="55">
        <v>0.1941544897235731</v>
      </c>
      <c r="AO101" s="55">
        <v>0.39607515903608914</v>
      </c>
      <c r="AP101" s="55">
        <v>0.60599499332521656</v>
      </c>
      <c r="AQ101" s="55">
        <v>0.82415319092229433</v>
      </c>
      <c r="AR101" s="59">
        <v>2.0203778330071733</v>
      </c>
      <c r="AS101" s="55">
        <v>0</v>
      </c>
      <c r="AT101" s="55"/>
      <c r="AU101" s="55"/>
      <c r="AV101" s="55"/>
      <c r="AW101" s="59">
        <v>2.0203778330071733</v>
      </c>
      <c r="AX101" s="55"/>
      <c r="AY101" s="55"/>
      <c r="AZ101" s="55"/>
      <c r="BA101" s="55"/>
      <c r="BB101" s="55"/>
      <c r="BC101" s="55"/>
      <c r="BD101" s="55"/>
      <c r="BE101" s="55"/>
      <c r="BF101" s="59">
        <v>0</v>
      </c>
      <c r="BG101" s="55"/>
      <c r="BH101" s="55"/>
      <c r="BI101" s="55"/>
      <c r="BJ101" s="55"/>
      <c r="BK101" s="59">
        <v>0</v>
      </c>
      <c r="BL101" s="55"/>
      <c r="BM101" s="23" t="s">
        <v>852</v>
      </c>
      <c r="BN101" s="23" t="s">
        <v>184</v>
      </c>
      <c r="BO101" s="23" t="s">
        <v>853</v>
      </c>
      <c r="BP101" s="23" t="s">
        <v>853</v>
      </c>
      <c r="BQ101" s="23" t="s">
        <v>853</v>
      </c>
      <c r="BR101" s="23"/>
      <c r="BS101" s="57"/>
      <c r="BT101" s="135" t="s">
        <v>23</v>
      </c>
      <c r="BU101" s="58">
        <v>1</v>
      </c>
      <c r="BV101" s="57">
        <v>0</v>
      </c>
      <c r="BW101" s="57">
        <v>0</v>
      </c>
      <c r="BX101" s="57">
        <v>0</v>
      </c>
      <c r="BY101" s="57">
        <v>0</v>
      </c>
      <c r="BZ101" s="57">
        <v>0</v>
      </c>
      <c r="CA101" s="57">
        <v>0</v>
      </c>
      <c r="CB101" s="67">
        <v>0</v>
      </c>
      <c r="CC101" s="134"/>
      <c r="CD101" s="134"/>
      <c r="CE101" s="57"/>
      <c r="CF101" s="57"/>
      <c r="CG101" s="57"/>
      <c r="CH101" s="57"/>
      <c r="CI101" s="57"/>
      <c r="CJ101" s="57"/>
      <c r="CK101" s="67"/>
      <c r="CL101" s="23"/>
      <c r="CM101" s="23"/>
      <c r="CN101" s="23"/>
      <c r="CO101" s="23"/>
      <c r="CP101" s="23"/>
      <c r="CQ101" s="23"/>
      <c r="CR101" s="57"/>
      <c r="CS101" s="134"/>
      <c r="CT101" s="58"/>
      <c r="CU101" s="57"/>
      <c r="CV101" s="57"/>
      <c r="CW101" s="57"/>
      <c r="CX101" s="57"/>
      <c r="CY101" s="57"/>
      <c r="CZ101" s="57"/>
      <c r="DA101" s="67"/>
      <c r="DB101" s="23"/>
      <c r="DC101" s="23"/>
      <c r="DD101" s="57"/>
      <c r="DE101" s="57"/>
      <c r="DF101" s="57"/>
      <c r="DG101" s="57"/>
      <c r="DH101" s="57"/>
      <c r="DI101" s="57"/>
      <c r="DJ101" s="67"/>
      <c r="DK101" s="23" t="s">
        <v>849</v>
      </c>
      <c r="DL101" s="55">
        <v>0</v>
      </c>
      <c r="DM101" s="55">
        <v>0</v>
      </c>
      <c r="DN101" s="55">
        <v>0</v>
      </c>
      <c r="DO101" s="59">
        <v>0</v>
      </c>
      <c r="DP101" s="23" t="s">
        <v>849</v>
      </c>
      <c r="DQ101" s="57"/>
      <c r="DR101" s="57"/>
      <c r="DS101" s="57"/>
      <c r="DT101" s="23" t="s">
        <v>854</v>
      </c>
      <c r="DU101" s="57"/>
      <c r="DV101" s="23" t="s">
        <v>858</v>
      </c>
      <c r="DW101" s="23" t="s">
        <v>854</v>
      </c>
      <c r="DX101" s="57"/>
      <c r="DY101" s="23" t="s">
        <v>849</v>
      </c>
      <c r="DZ101" s="23" t="s">
        <v>854</v>
      </c>
      <c r="EA101" s="56"/>
      <c r="EB101" s="57"/>
      <c r="EC101" s="57"/>
      <c r="ED101" s="23"/>
      <c r="EE101" s="57"/>
      <c r="EF101" s="57"/>
      <c r="EG101" s="57"/>
      <c r="EH101" s="23">
        <v>957</v>
      </c>
      <c r="EI101" s="23"/>
      <c r="EJ101" s="23" t="s">
        <v>921</v>
      </c>
      <c r="EK101" s="23"/>
    </row>
    <row r="102" spans="2:141">
      <c r="B102" s="132" t="s">
        <v>990</v>
      </c>
      <c r="C102" s="23" t="s">
        <v>991</v>
      </c>
      <c r="D102" s="23" t="s">
        <v>159</v>
      </c>
      <c r="E102" s="23" t="s">
        <v>846</v>
      </c>
      <c r="F102" s="23" t="s">
        <v>847</v>
      </c>
      <c r="G102" s="23"/>
      <c r="H102" s="23" t="s">
        <v>848</v>
      </c>
      <c r="I102" s="58">
        <v>0</v>
      </c>
      <c r="J102" s="58">
        <v>0</v>
      </c>
      <c r="K102" s="58">
        <v>1</v>
      </c>
      <c r="L102" s="58">
        <v>0</v>
      </c>
      <c r="M102" s="176"/>
      <c r="N102" s="23" t="s">
        <v>849</v>
      </c>
      <c r="O102" s="23" t="s">
        <v>850</v>
      </c>
      <c r="P102" s="23" t="s">
        <v>851</v>
      </c>
      <c r="Q102" s="56">
        <v>46377</v>
      </c>
      <c r="R102" s="133">
        <v>46433</v>
      </c>
      <c r="S102" s="133">
        <v>46890</v>
      </c>
      <c r="T102" s="133" t="s">
        <v>848</v>
      </c>
      <c r="U102" s="133">
        <v>47016</v>
      </c>
      <c r="V102" s="133" t="s">
        <v>848</v>
      </c>
      <c r="W102" s="55">
        <v>0.71206288431090392</v>
      </c>
      <c r="X102" s="55">
        <v>1.2877397808710564</v>
      </c>
      <c r="Y102" s="55">
        <v>0.21041499679726772</v>
      </c>
      <c r="Z102" s="55">
        <v>0</v>
      </c>
      <c r="AA102" s="55">
        <v>0</v>
      </c>
      <c r="AB102" s="55">
        <v>0</v>
      </c>
      <c r="AC102" s="55">
        <v>0</v>
      </c>
      <c r="AD102" s="59">
        <v>1.4981547776683242</v>
      </c>
      <c r="AE102" s="55">
        <v>0</v>
      </c>
      <c r="AF102" s="55"/>
      <c r="AG102" s="55"/>
      <c r="AH102" s="55"/>
      <c r="AI102" s="59">
        <v>2.210217661979228</v>
      </c>
      <c r="AJ102" s="55">
        <v>0</v>
      </c>
      <c r="AK102" s="55">
        <v>0.78062100280044866</v>
      </c>
      <c r="AL102" s="55">
        <v>1.4117246401101329</v>
      </c>
      <c r="AM102" s="55">
        <v>0.23528743993215528</v>
      </c>
      <c r="AN102" s="55">
        <v>0</v>
      </c>
      <c r="AO102" s="55">
        <v>0</v>
      </c>
      <c r="AP102" s="55">
        <v>0</v>
      </c>
      <c r="AQ102" s="55">
        <v>0</v>
      </c>
      <c r="AR102" s="59">
        <v>1.6470120800422881</v>
      </c>
      <c r="AS102" s="55">
        <v>0</v>
      </c>
      <c r="AT102" s="55"/>
      <c r="AU102" s="55"/>
      <c r="AV102" s="55"/>
      <c r="AW102" s="59">
        <v>2.4276330828427368</v>
      </c>
      <c r="AX102" s="55"/>
      <c r="AY102" s="55"/>
      <c r="AZ102" s="55"/>
      <c r="BA102" s="55"/>
      <c r="BB102" s="55"/>
      <c r="BC102" s="55"/>
      <c r="BD102" s="55"/>
      <c r="BE102" s="55"/>
      <c r="BF102" s="59">
        <v>0</v>
      </c>
      <c r="BG102" s="55"/>
      <c r="BH102" s="55"/>
      <c r="BI102" s="55"/>
      <c r="BJ102" s="55"/>
      <c r="BK102" s="59">
        <v>0</v>
      </c>
      <c r="BL102" s="55"/>
      <c r="BM102" s="23" t="s">
        <v>852</v>
      </c>
      <c r="BN102" s="23" t="s">
        <v>184</v>
      </c>
      <c r="BO102" s="23" t="s">
        <v>853</v>
      </c>
      <c r="BP102" s="23" t="s">
        <v>853</v>
      </c>
      <c r="BQ102" s="23" t="s">
        <v>853</v>
      </c>
      <c r="BR102" s="23"/>
      <c r="BS102" s="57"/>
      <c r="BT102" s="135" t="s">
        <v>23</v>
      </c>
      <c r="BU102" s="58">
        <v>1</v>
      </c>
      <c r="BV102" s="57">
        <v>0</v>
      </c>
      <c r="BW102" s="57">
        <v>0</v>
      </c>
      <c r="BX102" s="57">
        <v>0</v>
      </c>
      <c r="BY102" s="57">
        <v>0</v>
      </c>
      <c r="BZ102" s="57">
        <v>0</v>
      </c>
      <c r="CA102" s="57">
        <v>0</v>
      </c>
      <c r="CB102" s="67">
        <v>0</v>
      </c>
      <c r="CC102" s="134"/>
      <c r="CD102" s="134"/>
      <c r="CE102" s="57"/>
      <c r="CF102" s="57"/>
      <c r="CG102" s="57"/>
      <c r="CH102" s="57"/>
      <c r="CI102" s="57"/>
      <c r="CJ102" s="57"/>
      <c r="CK102" s="67"/>
      <c r="CL102" s="23"/>
      <c r="CM102" s="23"/>
      <c r="CN102" s="23"/>
      <c r="CO102" s="23"/>
      <c r="CP102" s="23"/>
      <c r="CQ102" s="23"/>
      <c r="CR102" s="57"/>
      <c r="CS102" s="134"/>
      <c r="CT102" s="58"/>
      <c r="CU102" s="57"/>
      <c r="CV102" s="57"/>
      <c r="CW102" s="57"/>
      <c r="CX102" s="57"/>
      <c r="CY102" s="57"/>
      <c r="CZ102" s="57"/>
      <c r="DA102" s="67"/>
      <c r="DB102" s="23"/>
      <c r="DC102" s="23"/>
      <c r="DD102" s="57"/>
      <c r="DE102" s="57"/>
      <c r="DF102" s="57"/>
      <c r="DG102" s="57"/>
      <c r="DH102" s="57"/>
      <c r="DI102" s="57"/>
      <c r="DJ102" s="67"/>
      <c r="DK102" s="23" t="s">
        <v>849</v>
      </c>
      <c r="DL102" s="55">
        <v>0</v>
      </c>
      <c r="DM102" s="55">
        <v>0.71206288431090392</v>
      </c>
      <c r="DN102" s="55">
        <v>1.4981547776683242</v>
      </c>
      <c r="DO102" s="59">
        <v>2.210217661979228</v>
      </c>
      <c r="DP102" s="23" t="s">
        <v>849</v>
      </c>
      <c r="DQ102" s="57"/>
      <c r="DR102" s="57"/>
      <c r="DS102" s="57"/>
      <c r="DT102" s="23" t="s">
        <v>854</v>
      </c>
      <c r="DU102" s="57"/>
      <c r="DV102" s="23" t="s">
        <v>858</v>
      </c>
      <c r="DW102" s="23" t="s">
        <v>854</v>
      </c>
      <c r="DX102" s="57"/>
      <c r="DY102" s="23" t="s">
        <v>849</v>
      </c>
      <c r="DZ102" s="23" t="s">
        <v>854</v>
      </c>
      <c r="EA102" s="56"/>
      <c r="EB102" s="57"/>
      <c r="EC102" s="57"/>
      <c r="ED102" s="23"/>
      <c r="EE102" s="57"/>
      <c r="EF102" s="57"/>
      <c r="EG102" s="57"/>
      <c r="EH102" s="23">
        <v>957</v>
      </c>
      <c r="EI102" s="23"/>
      <c r="EJ102" s="23" t="s">
        <v>921</v>
      </c>
      <c r="EK102" s="23"/>
    </row>
    <row r="103" spans="2:141">
      <c r="B103" s="132" t="s">
        <v>992</v>
      </c>
      <c r="C103" s="23" t="s">
        <v>993</v>
      </c>
      <c r="D103" s="23" t="s">
        <v>159</v>
      </c>
      <c r="E103" s="23" t="s">
        <v>846</v>
      </c>
      <c r="F103" s="23" t="s">
        <v>847</v>
      </c>
      <c r="G103" s="23"/>
      <c r="H103" s="23" t="s">
        <v>848</v>
      </c>
      <c r="I103" s="58">
        <v>0</v>
      </c>
      <c r="J103" s="58">
        <v>0</v>
      </c>
      <c r="K103" s="58">
        <v>1</v>
      </c>
      <c r="L103" s="58">
        <v>0</v>
      </c>
      <c r="M103" s="176"/>
      <c r="N103" s="23" t="s">
        <v>849</v>
      </c>
      <c r="O103" s="23" t="s">
        <v>850</v>
      </c>
      <c r="P103" s="23" t="s">
        <v>851</v>
      </c>
      <c r="Q103" s="56">
        <v>46650</v>
      </c>
      <c r="R103" s="133">
        <v>46738</v>
      </c>
      <c r="S103" s="133">
        <v>47203</v>
      </c>
      <c r="T103" s="133" t="s">
        <v>848</v>
      </c>
      <c r="U103" s="133">
        <v>47329</v>
      </c>
      <c r="V103" s="133" t="s">
        <v>848</v>
      </c>
      <c r="W103" s="55">
        <v>0</v>
      </c>
      <c r="X103" s="55">
        <v>0</v>
      </c>
      <c r="Y103" s="55">
        <v>0</v>
      </c>
      <c r="Z103" s="55">
        <v>0.17022573244437292</v>
      </c>
      <c r="AA103" s="55">
        <v>0.34045146488874584</v>
      </c>
      <c r="AB103" s="55">
        <v>0.51067719733311878</v>
      </c>
      <c r="AC103" s="55">
        <v>0.68090292977749167</v>
      </c>
      <c r="AD103" s="59">
        <v>1.7022573244437291</v>
      </c>
      <c r="AE103" s="55">
        <v>0</v>
      </c>
      <c r="AF103" s="55"/>
      <c r="AG103" s="55"/>
      <c r="AH103" s="55"/>
      <c r="AI103" s="59">
        <v>1.7022573244437291</v>
      </c>
      <c r="AJ103" s="55">
        <v>0</v>
      </c>
      <c r="AK103" s="55">
        <v>0</v>
      </c>
      <c r="AL103" s="55">
        <v>0</v>
      </c>
      <c r="AM103" s="55">
        <v>0</v>
      </c>
      <c r="AN103" s="55">
        <v>0.1941544897235731</v>
      </c>
      <c r="AO103" s="55">
        <v>0.39607515903608914</v>
      </c>
      <c r="AP103" s="55">
        <v>0.60599499332521656</v>
      </c>
      <c r="AQ103" s="55">
        <v>0.82415319092229433</v>
      </c>
      <c r="AR103" s="59">
        <v>2.0203778330071733</v>
      </c>
      <c r="AS103" s="55">
        <v>0</v>
      </c>
      <c r="AT103" s="55"/>
      <c r="AU103" s="55"/>
      <c r="AV103" s="55"/>
      <c r="AW103" s="59">
        <v>2.0203778330071733</v>
      </c>
      <c r="AX103" s="55"/>
      <c r="AY103" s="55"/>
      <c r="AZ103" s="55"/>
      <c r="BA103" s="55"/>
      <c r="BB103" s="55"/>
      <c r="BC103" s="55"/>
      <c r="BD103" s="55"/>
      <c r="BE103" s="55"/>
      <c r="BF103" s="59">
        <v>0</v>
      </c>
      <c r="BG103" s="55"/>
      <c r="BH103" s="55"/>
      <c r="BI103" s="55"/>
      <c r="BJ103" s="55"/>
      <c r="BK103" s="59">
        <v>0</v>
      </c>
      <c r="BL103" s="55"/>
      <c r="BM103" s="23" t="s">
        <v>852</v>
      </c>
      <c r="BN103" s="23" t="s">
        <v>184</v>
      </c>
      <c r="BO103" s="23" t="s">
        <v>853</v>
      </c>
      <c r="BP103" s="23" t="s">
        <v>853</v>
      </c>
      <c r="BQ103" s="23" t="s">
        <v>853</v>
      </c>
      <c r="BR103" s="23"/>
      <c r="BS103" s="57"/>
      <c r="BT103" s="135" t="s">
        <v>23</v>
      </c>
      <c r="BU103" s="58">
        <v>1</v>
      </c>
      <c r="BV103" s="57">
        <v>0</v>
      </c>
      <c r="BW103" s="57">
        <v>0</v>
      </c>
      <c r="BX103" s="57">
        <v>0</v>
      </c>
      <c r="BY103" s="57">
        <v>0</v>
      </c>
      <c r="BZ103" s="57">
        <v>0</v>
      </c>
      <c r="CA103" s="57">
        <v>0</v>
      </c>
      <c r="CB103" s="67">
        <v>0</v>
      </c>
      <c r="CC103" s="134"/>
      <c r="CD103" s="134"/>
      <c r="CE103" s="57"/>
      <c r="CF103" s="57"/>
      <c r="CG103" s="57"/>
      <c r="CH103" s="57"/>
      <c r="CI103" s="57"/>
      <c r="CJ103" s="57"/>
      <c r="CK103" s="67"/>
      <c r="CL103" s="23"/>
      <c r="CM103" s="23"/>
      <c r="CN103" s="23"/>
      <c r="CO103" s="23"/>
      <c r="CP103" s="23"/>
      <c r="CQ103" s="23"/>
      <c r="CR103" s="57"/>
      <c r="CS103" s="134"/>
      <c r="CT103" s="58"/>
      <c r="CU103" s="57"/>
      <c r="CV103" s="57"/>
      <c r="CW103" s="57"/>
      <c r="CX103" s="57"/>
      <c r="CY103" s="57"/>
      <c r="CZ103" s="57"/>
      <c r="DA103" s="67"/>
      <c r="DB103" s="23"/>
      <c r="DC103" s="23"/>
      <c r="DD103" s="57"/>
      <c r="DE103" s="57"/>
      <c r="DF103" s="57"/>
      <c r="DG103" s="57"/>
      <c r="DH103" s="57"/>
      <c r="DI103" s="57"/>
      <c r="DJ103" s="67"/>
      <c r="DK103" s="23" t="s">
        <v>849</v>
      </c>
      <c r="DL103" s="55">
        <v>0</v>
      </c>
      <c r="DM103" s="55">
        <v>0</v>
      </c>
      <c r="DN103" s="55">
        <v>0</v>
      </c>
      <c r="DO103" s="59">
        <v>0</v>
      </c>
      <c r="DP103" s="23" t="s">
        <v>849</v>
      </c>
      <c r="DQ103" s="57"/>
      <c r="DR103" s="57"/>
      <c r="DS103" s="57"/>
      <c r="DT103" s="23" t="s">
        <v>854</v>
      </c>
      <c r="DU103" s="57"/>
      <c r="DV103" s="23" t="s">
        <v>858</v>
      </c>
      <c r="DW103" s="23" t="s">
        <v>854</v>
      </c>
      <c r="DX103" s="57"/>
      <c r="DY103" s="23" t="s">
        <v>849</v>
      </c>
      <c r="DZ103" s="23" t="s">
        <v>854</v>
      </c>
      <c r="EA103" s="56"/>
      <c r="EB103" s="57"/>
      <c r="EC103" s="57"/>
      <c r="ED103" s="23"/>
      <c r="EE103" s="57"/>
      <c r="EF103" s="57"/>
      <c r="EG103" s="57"/>
      <c r="EH103" s="23">
        <v>957</v>
      </c>
      <c r="EI103" s="23"/>
      <c r="EJ103" s="23" t="s">
        <v>921</v>
      </c>
      <c r="EK103" s="23"/>
    </row>
    <row r="104" spans="2:141">
      <c r="B104" s="132" t="s">
        <v>994</v>
      </c>
      <c r="C104" s="23" t="s">
        <v>995</v>
      </c>
      <c r="D104" s="23" t="s">
        <v>159</v>
      </c>
      <c r="E104" s="23" t="s">
        <v>846</v>
      </c>
      <c r="F104" s="23" t="s">
        <v>847</v>
      </c>
      <c r="G104" s="23"/>
      <c r="H104" s="23" t="s">
        <v>848</v>
      </c>
      <c r="I104" s="58">
        <v>0</v>
      </c>
      <c r="J104" s="58">
        <v>0</v>
      </c>
      <c r="K104" s="58">
        <v>1</v>
      </c>
      <c r="L104" s="58">
        <v>0</v>
      </c>
      <c r="M104" s="176"/>
      <c r="N104" s="23" t="s">
        <v>849</v>
      </c>
      <c r="O104" s="23" t="s">
        <v>850</v>
      </c>
      <c r="P104" s="23" t="s">
        <v>851</v>
      </c>
      <c r="Q104" s="56">
        <v>46619</v>
      </c>
      <c r="R104" s="133">
        <v>46709</v>
      </c>
      <c r="S104" s="133">
        <v>47172</v>
      </c>
      <c r="T104" s="133" t="s">
        <v>848</v>
      </c>
      <c r="U104" s="133">
        <v>47298</v>
      </c>
      <c r="V104" s="133" t="s">
        <v>848</v>
      </c>
      <c r="W104" s="55">
        <v>0</v>
      </c>
      <c r="X104" s="55">
        <v>0</v>
      </c>
      <c r="Y104" s="55">
        <v>0</v>
      </c>
      <c r="Z104" s="55">
        <v>0.16971826260460532</v>
      </c>
      <c r="AA104" s="55">
        <v>0.33943652520921064</v>
      </c>
      <c r="AB104" s="55">
        <v>0.50915478781381596</v>
      </c>
      <c r="AC104" s="55">
        <v>0.67887305041842128</v>
      </c>
      <c r="AD104" s="59">
        <v>1.6971826260460532</v>
      </c>
      <c r="AE104" s="55">
        <v>0</v>
      </c>
      <c r="AF104" s="55"/>
      <c r="AG104" s="55"/>
      <c r="AH104" s="55"/>
      <c r="AI104" s="59">
        <v>1.6971826260460532</v>
      </c>
      <c r="AJ104" s="55">
        <v>0</v>
      </c>
      <c r="AK104" s="55">
        <v>0</v>
      </c>
      <c r="AL104" s="55">
        <v>0</v>
      </c>
      <c r="AM104" s="55">
        <v>0</v>
      </c>
      <c r="AN104" s="55">
        <v>0.19357568447259627</v>
      </c>
      <c r="AO104" s="55">
        <v>0.3948943963240964</v>
      </c>
      <c r="AP104" s="55">
        <v>0.60418842637586756</v>
      </c>
      <c r="AQ104" s="55">
        <v>0.82169625987117989</v>
      </c>
      <c r="AR104" s="59">
        <v>2.0143547670437401</v>
      </c>
      <c r="AS104" s="55">
        <v>0</v>
      </c>
      <c r="AT104" s="55"/>
      <c r="AU104" s="55"/>
      <c r="AV104" s="55"/>
      <c r="AW104" s="59">
        <v>2.0143547670437401</v>
      </c>
      <c r="AX104" s="55"/>
      <c r="AY104" s="55"/>
      <c r="AZ104" s="55"/>
      <c r="BA104" s="55"/>
      <c r="BB104" s="55"/>
      <c r="BC104" s="55"/>
      <c r="BD104" s="55"/>
      <c r="BE104" s="55"/>
      <c r="BF104" s="59">
        <v>0</v>
      </c>
      <c r="BG104" s="55"/>
      <c r="BH104" s="55"/>
      <c r="BI104" s="55"/>
      <c r="BJ104" s="55"/>
      <c r="BK104" s="59">
        <v>0</v>
      </c>
      <c r="BL104" s="55"/>
      <c r="BM104" s="23" t="s">
        <v>852</v>
      </c>
      <c r="BN104" s="23" t="s">
        <v>184</v>
      </c>
      <c r="BO104" s="23" t="s">
        <v>853</v>
      </c>
      <c r="BP104" s="23" t="s">
        <v>853</v>
      </c>
      <c r="BQ104" s="23" t="s">
        <v>853</v>
      </c>
      <c r="BR104" s="23"/>
      <c r="BS104" s="57"/>
      <c r="BT104" s="135" t="s">
        <v>23</v>
      </c>
      <c r="BU104" s="58">
        <v>1</v>
      </c>
      <c r="BV104" s="57">
        <v>0</v>
      </c>
      <c r="BW104" s="57">
        <v>0</v>
      </c>
      <c r="BX104" s="57">
        <v>0</v>
      </c>
      <c r="BY104" s="57">
        <v>0</v>
      </c>
      <c r="BZ104" s="57">
        <v>0</v>
      </c>
      <c r="CA104" s="57">
        <v>0</v>
      </c>
      <c r="CB104" s="67">
        <v>0</v>
      </c>
      <c r="CC104" s="134"/>
      <c r="CD104" s="134"/>
      <c r="CE104" s="57"/>
      <c r="CF104" s="57"/>
      <c r="CG104" s="57"/>
      <c r="CH104" s="57"/>
      <c r="CI104" s="57"/>
      <c r="CJ104" s="57"/>
      <c r="CK104" s="67"/>
      <c r="CL104" s="23"/>
      <c r="CM104" s="23"/>
      <c r="CN104" s="23"/>
      <c r="CO104" s="23"/>
      <c r="CP104" s="23"/>
      <c r="CQ104" s="23"/>
      <c r="CR104" s="57"/>
      <c r="CS104" s="134"/>
      <c r="CT104" s="58"/>
      <c r="CU104" s="57"/>
      <c r="CV104" s="57"/>
      <c r="CW104" s="57"/>
      <c r="CX104" s="57"/>
      <c r="CY104" s="57"/>
      <c r="CZ104" s="57"/>
      <c r="DA104" s="67"/>
      <c r="DB104" s="23"/>
      <c r="DC104" s="23"/>
      <c r="DD104" s="57"/>
      <c r="DE104" s="57"/>
      <c r="DF104" s="57"/>
      <c r="DG104" s="57"/>
      <c r="DH104" s="57"/>
      <c r="DI104" s="57"/>
      <c r="DJ104" s="67"/>
      <c r="DK104" s="23" t="s">
        <v>849</v>
      </c>
      <c r="DL104" s="55">
        <v>0</v>
      </c>
      <c r="DM104" s="55">
        <v>0</v>
      </c>
      <c r="DN104" s="55">
        <v>0</v>
      </c>
      <c r="DO104" s="59">
        <v>0</v>
      </c>
      <c r="DP104" s="23" t="s">
        <v>849</v>
      </c>
      <c r="DQ104" s="57"/>
      <c r="DR104" s="57"/>
      <c r="DS104" s="57"/>
      <c r="DT104" s="23" t="s">
        <v>854</v>
      </c>
      <c r="DU104" s="57"/>
      <c r="DV104" s="23" t="s">
        <v>858</v>
      </c>
      <c r="DW104" s="23" t="s">
        <v>854</v>
      </c>
      <c r="DX104" s="57"/>
      <c r="DY104" s="23" t="s">
        <v>849</v>
      </c>
      <c r="DZ104" s="23" t="s">
        <v>854</v>
      </c>
      <c r="EA104" s="56"/>
      <c r="EB104" s="57"/>
      <c r="EC104" s="57"/>
      <c r="ED104" s="23"/>
      <c r="EE104" s="57"/>
      <c r="EF104" s="57"/>
      <c r="EG104" s="57"/>
      <c r="EH104" s="23">
        <v>957</v>
      </c>
      <c r="EI104" s="23"/>
      <c r="EJ104" s="23" t="s">
        <v>921</v>
      </c>
      <c r="EK104" s="23"/>
    </row>
    <row r="105" spans="2:141">
      <c r="B105" s="132" t="s">
        <v>996</v>
      </c>
      <c r="C105" s="23" t="s">
        <v>997</v>
      </c>
      <c r="D105" s="23" t="s">
        <v>159</v>
      </c>
      <c r="E105" s="23" t="s">
        <v>846</v>
      </c>
      <c r="F105" s="23" t="s">
        <v>847</v>
      </c>
      <c r="G105" s="23"/>
      <c r="H105" s="23" t="s">
        <v>848</v>
      </c>
      <c r="I105" s="58">
        <v>0</v>
      </c>
      <c r="J105" s="58">
        <v>0</v>
      </c>
      <c r="K105" s="58">
        <v>1</v>
      </c>
      <c r="L105" s="58">
        <v>0</v>
      </c>
      <c r="M105" s="176"/>
      <c r="N105" s="23" t="s">
        <v>849</v>
      </c>
      <c r="O105" s="23" t="s">
        <v>850</v>
      </c>
      <c r="P105" s="23" t="s">
        <v>983</v>
      </c>
      <c r="Q105" s="56">
        <v>45622</v>
      </c>
      <c r="R105" s="133">
        <v>45622</v>
      </c>
      <c r="S105" s="133">
        <v>45622</v>
      </c>
      <c r="T105" s="133" t="s">
        <v>848</v>
      </c>
      <c r="U105" s="133">
        <v>45666</v>
      </c>
      <c r="V105" s="133" t="s">
        <v>848</v>
      </c>
      <c r="W105" s="55">
        <v>0.47235553830584404</v>
      </c>
      <c r="X105" s="55">
        <v>1.3437821871536992E-3</v>
      </c>
      <c r="Y105" s="55">
        <v>7.6850280049517872E-4</v>
      </c>
      <c r="Z105" s="55">
        <v>0</v>
      </c>
      <c r="AA105" s="55">
        <v>0</v>
      </c>
      <c r="AB105" s="55">
        <v>0</v>
      </c>
      <c r="AC105" s="55">
        <v>0</v>
      </c>
      <c r="AD105" s="59">
        <v>2.1122849876488779E-3</v>
      </c>
      <c r="AE105" s="55">
        <v>0</v>
      </c>
      <c r="AF105" s="55"/>
      <c r="AG105" s="55"/>
      <c r="AH105" s="55"/>
      <c r="AI105" s="59">
        <v>0.47446782329349291</v>
      </c>
      <c r="AJ105" s="55">
        <v>0</v>
      </c>
      <c r="AK105" s="55">
        <v>0.51783439653295704</v>
      </c>
      <c r="AL105" s="55">
        <v>1.473162864676554E-3</v>
      </c>
      <c r="AM105" s="55">
        <v>8.5934491011312967E-4</v>
      </c>
      <c r="AN105" s="55">
        <v>0</v>
      </c>
      <c r="AO105" s="55">
        <v>0</v>
      </c>
      <c r="AP105" s="55">
        <v>0</v>
      </c>
      <c r="AQ105" s="55">
        <v>0</v>
      </c>
      <c r="AR105" s="59">
        <v>2.3325077747896835E-3</v>
      </c>
      <c r="AS105" s="55">
        <v>0</v>
      </c>
      <c r="AT105" s="55"/>
      <c r="AU105" s="55"/>
      <c r="AV105" s="55"/>
      <c r="AW105" s="59">
        <v>0.5201669043077467</v>
      </c>
      <c r="AX105" s="55"/>
      <c r="AY105" s="55"/>
      <c r="AZ105" s="55"/>
      <c r="BA105" s="55"/>
      <c r="BB105" s="55"/>
      <c r="BC105" s="55"/>
      <c r="BD105" s="55"/>
      <c r="BE105" s="55"/>
      <c r="BF105" s="59">
        <v>0</v>
      </c>
      <c r="BG105" s="55"/>
      <c r="BH105" s="55"/>
      <c r="BI105" s="55"/>
      <c r="BJ105" s="55"/>
      <c r="BK105" s="59">
        <v>0</v>
      </c>
      <c r="BL105" s="55"/>
      <c r="BM105" s="23" t="s">
        <v>852</v>
      </c>
      <c r="BN105" s="23" t="s">
        <v>184</v>
      </c>
      <c r="BO105" s="23" t="s">
        <v>853</v>
      </c>
      <c r="BP105" s="23" t="s">
        <v>853</v>
      </c>
      <c r="BQ105" s="23" t="s">
        <v>853</v>
      </c>
      <c r="BR105" s="23"/>
      <c r="BS105" s="57"/>
      <c r="BT105" s="135" t="s">
        <v>23</v>
      </c>
      <c r="BU105" s="58">
        <v>1</v>
      </c>
      <c r="BV105" s="57">
        <v>0</v>
      </c>
      <c r="BW105" s="57">
        <v>0</v>
      </c>
      <c r="BX105" s="57">
        <v>0</v>
      </c>
      <c r="BY105" s="57">
        <v>0</v>
      </c>
      <c r="BZ105" s="57">
        <v>1</v>
      </c>
      <c r="CA105" s="57">
        <v>0</v>
      </c>
      <c r="CB105" s="67">
        <v>1</v>
      </c>
      <c r="CC105" s="134"/>
      <c r="CD105" s="134"/>
      <c r="CE105" s="57"/>
      <c r="CF105" s="57"/>
      <c r="CG105" s="57"/>
      <c r="CH105" s="57"/>
      <c r="CI105" s="57"/>
      <c r="CJ105" s="57"/>
      <c r="CK105" s="67"/>
      <c r="CL105" s="23"/>
      <c r="CM105" s="23"/>
      <c r="CN105" s="23"/>
      <c r="CO105" s="23"/>
      <c r="CP105" s="23"/>
      <c r="CQ105" s="23"/>
      <c r="CR105" s="57"/>
      <c r="CS105" s="134"/>
      <c r="CT105" s="58"/>
      <c r="CU105" s="57"/>
      <c r="CV105" s="57"/>
      <c r="CW105" s="57"/>
      <c r="CX105" s="57"/>
      <c r="CY105" s="57"/>
      <c r="CZ105" s="57"/>
      <c r="DA105" s="67"/>
      <c r="DB105" s="23"/>
      <c r="DC105" s="23"/>
      <c r="DD105" s="57"/>
      <c r="DE105" s="57"/>
      <c r="DF105" s="57"/>
      <c r="DG105" s="57"/>
      <c r="DH105" s="57"/>
      <c r="DI105" s="57"/>
      <c r="DJ105" s="67"/>
      <c r="DK105" s="23" t="s">
        <v>849</v>
      </c>
      <c r="DL105" s="55">
        <v>0</v>
      </c>
      <c r="DM105" s="55">
        <v>0.47235553830584404</v>
      </c>
      <c r="DN105" s="55">
        <v>2.1122849876488779E-3</v>
      </c>
      <c r="DO105" s="59">
        <v>0.47446782329349291</v>
      </c>
      <c r="DP105" s="23" t="s">
        <v>849</v>
      </c>
      <c r="DQ105" s="57"/>
      <c r="DR105" s="57"/>
      <c r="DS105" s="57"/>
      <c r="DT105" s="23" t="s">
        <v>854</v>
      </c>
      <c r="DU105" s="57"/>
      <c r="DV105" s="23" t="s">
        <v>858</v>
      </c>
      <c r="DW105" s="23" t="s">
        <v>854</v>
      </c>
      <c r="DX105" s="57"/>
      <c r="DY105" s="23" t="s">
        <v>849</v>
      </c>
      <c r="DZ105" s="23" t="s">
        <v>854</v>
      </c>
      <c r="EA105" s="56"/>
      <c r="EB105" s="57"/>
      <c r="EC105" s="57"/>
      <c r="ED105" s="23"/>
      <c r="EE105" s="57"/>
      <c r="EF105" s="57"/>
      <c r="EG105" s="57"/>
      <c r="EH105" s="23">
        <v>957</v>
      </c>
      <c r="EI105" s="23"/>
      <c r="EJ105" s="23" t="s">
        <v>921</v>
      </c>
      <c r="EK105" s="23"/>
    </row>
    <row r="106" spans="2:141">
      <c r="B106" s="132" t="s">
        <v>998</v>
      </c>
      <c r="C106" s="23" t="s">
        <v>999</v>
      </c>
      <c r="D106" s="23" t="s">
        <v>159</v>
      </c>
      <c r="E106" s="23" t="s">
        <v>846</v>
      </c>
      <c r="F106" s="23" t="s">
        <v>847</v>
      </c>
      <c r="G106" s="23"/>
      <c r="H106" s="23" t="s">
        <v>848</v>
      </c>
      <c r="I106" s="58">
        <v>0</v>
      </c>
      <c r="J106" s="58">
        <v>0</v>
      </c>
      <c r="K106" s="58">
        <v>1</v>
      </c>
      <c r="L106" s="58">
        <v>0</v>
      </c>
      <c r="M106" s="176"/>
      <c r="N106" s="23" t="s">
        <v>849</v>
      </c>
      <c r="O106" s="23" t="s">
        <v>850</v>
      </c>
      <c r="P106" s="23" t="s">
        <v>863</v>
      </c>
      <c r="Q106" s="56">
        <v>45817</v>
      </c>
      <c r="R106" s="133">
        <v>45877</v>
      </c>
      <c r="S106" s="133">
        <v>46331</v>
      </c>
      <c r="T106" s="133" t="s">
        <v>848</v>
      </c>
      <c r="U106" s="133">
        <v>46435</v>
      </c>
      <c r="V106" s="133" t="s">
        <v>848</v>
      </c>
      <c r="W106" s="55">
        <v>4.0110973988095351</v>
      </c>
      <c r="X106" s="55">
        <v>0.45200780586519357</v>
      </c>
      <c r="Y106" s="55">
        <v>4.27307393876134E-3</v>
      </c>
      <c r="Z106" s="55">
        <v>1.3964291990322018E-3</v>
      </c>
      <c r="AA106" s="55">
        <v>0</v>
      </c>
      <c r="AB106" s="55">
        <v>0</v>
      </c>
      <c r="AC106" s="55">
        <v>0</v>
      </c>
      <c r="AD106" s="59">
        <v>0.45767730900298714</v>
      </c>
      <c r="AE106" s="55">
        <v>0</v>
      </c>
      <c r="AF106" s="55"/>
      <c r="AG106" s="55"/>
      <c r="AH106" s="55"/>
      <c r="AI106" s="59">
        <v>4.4687747078125222</v>
      </c>
      <c r="AJ106" s="55">
        <v>0</v>
      </c>
      <c r="AK106" s="55">
        <v>4.39728982197847</v>
      </c>
      <c r="AL106" s="55">
        <v>0.49552756429593153</v>
      </c>
      <c r="AM106" s="55">
        <v>4.7781795166466114E-3</v>
      </c>
      <c r="AN106" s="55">
        <v>1.5927262857382257E-3</v>
      </c>
      <c r="AO106" s="55">
        <v>0</v>
      </c>
      <c r="AP106" s="55">
        <v>0</v>
      </c>
      <c r="AQ106" s="55">
        <v>0</v>
      </c>
      <c r="AR106" s="59">
        <v>0.50189847009831645</v>
      </c>
      <c r="AS106" s="55">
        <v>0</v>
      </c>
      <c r="AT106" s="55"/>
      <c r="AU106" s="55"/>
      <c r="AV106" s="55"/>
      <c r="AW106" s="59">
        <v>4.8991882920767864</v>
      </c>
      <c r="AX106" s="55"/>
      <c r="AY106" s="55"/>
      <c r="AZ106" s="55"/>
      <c r="BA106" s="55"/>
      <c r="BB106" s="55"/>
      <c r="BC106" s="55"/>
      <c r="BD106" s="55"/>
      <c r="BE106" s="55"/>
      <c r="BF106" s="59">
        <v>0</v>
      </c>
      <c r="BG106" s="55"/>
      <c r="BH106" s="55"/>
      <c r="BI106" s="55"/>
      <c r="BJ106" s="55"/>
      <c r="BK106" s="59">
        <v>0</v>
      </c>
      <c r="BL106" s="55"/>
      <c r="BM106" s="23" t="s">
        <v>852</v>
      </c>
      <c r="BN106" s="23" t="s">
        <v>184</v>
      </c>
      <c r="BO106" s="23" t="s">
        <v>853</v>
      </c>
      <c r="BP106" s="23" t="s">
        <v>853</v>
      </c>
      <c r="BQ106" s="23" t="s">
        <v>853</v>
      </c>
      <c r="BR106" s="23"/>
      <c r="BS106" s="57"/>
      <c r="BT106" s="135" t="s">
        <v>23</v>
      </c>
      <c r="BU106" s="58">
        <v>1</v>
      </c>
      <c r="BV106" s="57">
        <v>0</v>
      </c>
      <c r="BW106" s="57">
        <v>0</v>
      </c>
      <c r="BX106" s="57">
        <v>0</v>
      </c>
      <c r="BY106" s="57">
        <v>0</v>
      </c>
      <c r="BZ106" s="57">
        <v>0</v>
      </c>
      <c r="CA106" s="57">
        <v>0</v>
      </c>
      <c r="CB106" s="67">
        <v>0</v>
      </c>
      <c r="CC106" s="134"/>
      <c r="CD106" s="134"/>
      <c r="CE106" s="57"/>
      <c r="CF106" s="57"/>
      <c r="CG106" s="57"/>
      <c r="CH106" s="57"/>
      <c r="CI106" s="57"/>
      <c r="CJ106" s="57"/>
      <c r="CK106" s="67"/>
      <c r="CL106" s="23"/>
      <c r="CM106" s="23"/>
      <c r="CN106" s="23"/>
      <c r="CO106" s="23"/>
      <c r="CP106" s="23"/>
      <c r="CQ106" s="23"/>
      <c r="CR106" s="57"/>
      <c r="CS106" s="134"/>
      <c r="CT106" s="58"/>
      <c r="CU106" s="57"/>
      <c r="CV106" s="57"/>
      <c r="CW106" s="57"/>
      <c r="CX106" s="57"/>
      <c r="CY106" s="57"/>
      <c r="CZ106" s="57"/>
      <c r="DA106" s="67"/>
      <c r="DB106" s="23"/>
      <c r="DC106" s="23"/>
      <c r="DD106" s="57"/>
      <c r="DE106" s="57"/>
      <c r="DF106" s="57"/>
      <c r="DG106" s="57"/>
      <c r="DH106" s="57"/>
      <c r="DI106" s="57"/>
      <c r="DJ106" s="67"/>
      <c r="DK106" s="23" t="s">
        <v>849</v>
      </c>
      <c r="DL106" s="55">
        <v>0</v>
      </c>
      <c r="DM106" s="55">
        <v>4.0110973988095351</v>
      </c>
      <c r="DN106" s="55">
        <v>0.45767730900298714</v>
      </c>
      <c r="DO106" s="59">
        <v>4.4687747078125222</v>
      </c>
      <c r="DP106" s="23" t="s">
        <v>849</v>
      </c>
      <c r="DQ106" s="57"/>
      <c r="DR106" s="57"/>
      <c r="DS106" s="57"/>
      <c r="DT106" s="23" t="s">
        <v>854</v>
      </c>
      <c r="DU106" s="57"/>
      <c r="DV106" s="23" t="s">
        <v>858</v>
      </c>
      <c r="DW106" s="23" t="s">
        <v>854</v>
      </c>
      <c r="DX106" s="57"/>
      <c r="DY106" s="23" t="s">
        <v>849</v>
      </c>
      <c r="DZ106" s="23" t="s">
        <v>854</v>
      </c>
      <c r="EA106" s="56"/>
      <c r="EB106" s="57"/>
      <c r="EC106" s="57"/>
      <c r="ED106" s="23"/>
      <c r="EE106" s="57"/>
      <c r="EF106" s="57"/>
      <c r="EG106" s="57"/>
      <c r="EH106" s="23">
        <v>957</v>
      </c>
      <c r="EI106" s="23"/>
      <c r="EJ106" s="23" t="s">
        <v>921</v>
      </c>
      <c r="EK106" s="23"/>
    </row>
    <row r="107" spans="2:141" ht="29.1">
      <c r="B107" s="132" t="s">
        <v>1000</v>
      </c>
      <c r="C107" s="23" t="s">
        <v>1001</v>
      </c>
      <c r="D107" s="23" t="s">
        <v>159</v>
      </c>
      <c r="E107" s="23" t="s">
        <v>846</v>
      </c>
      <c r="F107" s="23" t="s">
        <v>847</v>
      </c>
      <c r="G107" s="23"/>
      <c r="H107" s="23" t="s">
        <v>848</v>
      </c>
      <c r="I107" s="58">
        <v>0</v>
      </c>
      <c r="J107" s="58">
        <v>0</v>
      </c>
      <c r="K107" s="58">
        <v>1</v>
      </c>
      <c r="L107" s="58">
        <v>0</v>
      </c>
      <c r="M107" s="176"/>
      <c r="N107" s="23" t="s">
        <v>849</v>
      </c>
      <c r="O107" s="23" t="s">
        <v>850</v>
      </c>
      <c r="P107" s="23" t="s">
        <v>851</v>
      </c>
      <c r="Q107" s="56">
        <v>46478</v>
      </c>
      <c r="R107" s="133">
        <v>46541</v>
      </c>
      <c r="S107" s="133">
        <v>47011</v>
      </c>
      <c r="T107" s="133" t="s">
        <v>848</v>
      </c>
      <c r="U107" s="133">
        <v>47102</v>
      </c>
      <c r="V107" s="133" t="s">
        <v>848</v>
      </c>
      <c r="W107" s="55">
        <v>0.37976685137824995</v>
      </c>
      <c r="X107" s="55">
        <v>2.1742771063167443</v>
      </c>
      <c r="Y107" s="55">
        <v>0.89762587337500466</v>
      </c>
      <c r="Z107" s="55">
        <v>3.1943515116424152E-4</v>
      </c>
      <c r="AA107" s="55">
        <v>3.1317082068028972E-4</v>
      </c>
      <c r="AB107" s="55">
        <v>5.1171721997524587E-5</v>
      </c>
      <c r="AC107" s="55">
        <v>0</v>
      </c>
      <c r="AD107" s="59">
        <v>3.0725867573855909</v>
      </c>
      <c r="AE107" s="55">
        <v>0</v>
      </c>
      <c r="AF107" s="55"/>
      <c r="AG107" s="55"/>
      <c r="AH107" s="55"/>
      <c r="AI107" s="59">
        <v>3.4523536087638407</v>
      </c>
      <c r="AJ107" s="55">
        <v>0</v>
      </c>
      <c r="AK107" s="55">
        <v>0.41633117928924296</v>
      </c>
      <c r="AL107" s="55">
        <v>2.3836186557337236</v>
      </c>
      <c r="AM107" s="55">
        <v>1.0037311835085527</v>
      </c>
      <c r="AN107" s="55">
        <v>3.6433838693766726E-4</v>
      </c>
      <c r="AO107" s="55">
        <v>3.6433734437577573E-4</v>
      </c>
      <c r="AP107" s="55">
        <v>6.0722913598395509E-5</v>
      </c>
      <c r="AQ107" s="55">
        <v>0</v>
      </c>
      <c r="AR107" s="59">
        <v>3.388139237887188</v>
      </c>
      <c r="AS107" s="55">
        <v>0</v>
      </c>
      <c r="AT107" s="55"/>
      <c r="AU107" s="55"/>
      <c r="AV107" s="55"/>
      <c r="AW107" s="59">
        <v>3.804470417176431</v>
      </c>
      <c r="AX107" s="55"/>
      <c r="AY107" s="55"/>
      <c r="AZ107" s="55"/>
      <c r="BA107" s="55"/>
      <c r="BB107" s="55"/>
      <c r="BC107" s="55"/>
      <c r="BD107" s="55"/>
      <c r="BE107" s="55"/>
      <c r="BF107" s="59">
        <v>0</v>
      </c>
      <c r="BG107" s="55"/>
      <c r="BH107" s="55"/>
      <c r="BI107" s="55"/>
      <c r="BJ107" s="55"/>
      <c r="BK107" s="59">
        <v>0</v>
      </c>
      <c r="BL107" s="55"/>
      <c r="BM107" s="23" t="s">
        <v>852</v>
      </c>
      <c r="BN107" s="23" t="s">
        <v>184</v>
      </c>
      <c r="BO107" s="23" t="s">
        <v>853</v>
      </c>
      <c r="BP107" s="23" t="s">
        <v>853</v>
      </c>
      <c r="BQ107" s="23" t="s">
        <v>853</v>
      </c>
      <c r="BR107" s="23"/>
      <c r="BS107" s="57"/>
      <c r="BT107" s="135" t="s">
        <v>23</v>
      </c>
      <c r="BU107" s="58">
        <v>1</v>
      </c>
      <c r="BV107" s="57">
        <v>0</v>
      </c>
      <c r="BW107" s="57">
        <v>1</v>
      </c>
      <c r="BX107" s="57">
        <v>0</v>
      </c>
      <c r="BY107" s="57">
        <v>0</v>
      </c>
      <c r="BZ107" s="57">
        <v>0</v>
      </c>
      <c r="CA107" s="57">
        <v>0</v>
      </c>
      <c r="CB107" s="67">
        <v>1</v>
      </c>
      <c r="CC107" s="134"/>
      <c r="CD107" s="134"/>
      <c r="CE107" s="57"/>
      <c r="CF107" s="57"/>
      <c r="CG107" s="57"/>
      <c r="CH107" s="57"/>
      <c r="CI107" s="57"/>
      <c r="CJ107" s="57"/>
      <c r="CK107" s="67"/>
      <c r="CL107" s="23"/>
      <c r="CM107" s="23"/>
      <c r="CN107" s="23"/>
      <c r="CO107" s="23"/>
      <c r="CP107" s="23"/>
      <c r="CQ107" s="23"/>
      <c r="CR107" s="57"/>
      <c r="CS107" s="134"/>
      <c r="CT107" s="58"/>
      <c r="CU107" s="57"/>
      <c r="CV107" s="57"/>
      <c r="CW107" s="57"/>
      <c r="CX107" s="57"/>
      <c r="CY107" s="57"/>
      <c r="CZ107" s="57"/>
      <c r="DA107" s="67"/>
      <c r="DB107" s="23"/>
      <c r="DC107" s="23"/>
      <c r="DD107" s="57"/>
      <c r="DE107" s="57"/>
      <c r="DF107" s="57"/>
      <c r="DG107" s="57"/>
      <c r="DH107" s="57"/>
      <c r="DI107" s="57"/>
      <c r="DJ107" s="67"/>
      <c r="DK107" s="23" t="s">
        <v>849</v>
      </c>
      <c r="DL107" s="55">
        <v>0</v>
      </c>
      <c r="DM107" s="55">
        <v>0.37976685137824995</v>
      </c>
      <c r="DN107" s="55">
        <v>3.0725867573855909</v>
      </c>
      <c r="DO107" s="59">
        <v>3.4523536087638407</v>
      </c>
      <c r="DP107" s="23" t="s">
        <v>849</v>
      </c>
      <c r="DQ107" s="57"/>
      <c r="DR107" s="57"/>
      <c r="DS107" s="57"/>
      <c r="DT107" s="23" t="s">
        <v>854</v>
      </c>
      <c r="DU107" s="57"/>
      <c r="DV107" s="23" t="s">
        <v>858</v>
      </c>
      <c r="DW107" s="23" t="s">
        <v>854</v>
      </c>
      <c r="DX107" s="57"/>
      <c r="DY107" s="23" t="s">
        <v>849</v>
      </c>
      <c r="DZ107" s="23" t="s">
        <v>854</v>
      </c>
      <c r="EA107" s="56"/>
      <c r="EB107" s="57"/>
      <c r="EC107" s="57"/>
      <c r="ED107" s="23"/>
      <c r="EE107" s="57"/>
      <c r="EF107" s="57"/>
      <c r="EG107" s="57"/>
      <c r="EH107" s="23">
        <v>3287</v>
      </c>
      <c r="EI107" s="23"/>
      <c r="EJ107" s="23" t="s">
        <v>921</v>
      </c>
      <c r="EK107" s="23"/>
    </row>
    <row r="108" spans="2:141">
      <c r="B108" s="132" t="s">
        <v>1002</v>
      </c>
      <c r="C108" s="23" t="s">
        <v>1003</v>
      </c>
      <c r="D108" s="23" t="s">
        <v>159</v>
      </c>
      <c r="E108" s="23" t="s">
        <v>846</v>
      </c>
      <c r="F108" s="23" t="s">
        <v>847</v>
      </c>
      <c r="G108" s="23"/>
      <c r="H108" s="23" t="s">
        <v>848</v>
      </c>
      <c r="I108" s="58">
        <v>0</v>
      </c>
      <c r="J108" s="58">
        <v>0</v>
      </c>
      <c r="K108" s="58">
        <v>1</v>
      </c>
      <c r="L108" s="58">
        <v>0</v>
      </c>
      <c r="M108" s="176"/>
      <c r="N108" s="23" t="s">
        <v>849</v>
      </c>
      <c r="O108" s="23" t="s">
        <v>850</v>
      </c>
      <c r="P108" s="23" t="s">
        <v>851</v>
      </c>
      <c r="Q108" s="56">
        <v>45994</v>
      </c>
      <c r="R108" s="133">
        <v>46050</v>
      </c>
      <c r="S108" s="133">
        <v>46527</v>
      </c>
      <c r="T108" s="133" t="s">
        <v>848</v>
      </c>
      <c r="U108" s="133">
        <v>46631</v>
      </c>
      <c r="V108" s="133" t="s">
        <v>848</v>
      </c>
      <c r="W108" s="55">
        <v>1.2611403080811894</v>
      </c>
      <c r="X108" s="55">
        <v>0.35458985413264027</v>
      </c>
      <c r="Y108" s="55">
        <v>2.1956220342524272E-3</v>
      </c>
      <c r="Z108" s="55">
        <v>3.5876179921066464E-4</v>
      </c>
      <c r="AA108" s="55">
        <v>0</v>
      </c>
      <c r="AB108" s="55">
        <v>0</v>
      </c>
      <c r="AC108" s="55">
        <v>0</v>
      </c>
      <c r="AD108" s="59">
        <v>0.3571442379661034</v>
      </c>
      <c r="AE108" s="55">
        <v>0</v>
      </c>
      <c r="AF108" s="55"/>
      <c r="AG108" s="55"/>
      <c r="AH108" s="55"/>
      <c r="AI108" s="59">
        <v>1.6182845460472928</v>
      </c>
      <c r="AJ108" s="55">
        <v>0</v>
      </c>
      <c r="AK108" s="55">
        <v>1.3825641437822227</v>
      </c>
      <c r="AL108" s="55">
        <v>0.38873011585733591</v>
      </c>
      <c r="AM108" s="55">
        <v>2.455159068322609E-3</v>
      </c>
      <c r="AN108" s="55">
        <v>4.091932110253649E-4</v>
      </c>
      <c r="AO108" s="55">
        <v>0</v>
      </c>
      <c r="AP108" s="55">
        <v>0</v>
      </c>
      <c r="AQ108" s="55">
        <v>0</v>
      </c>
      <c r="AR108" s="59">
        <v>0.39159446813668386</v>
      </c>
      <c r="AS108" s="55">
        <v>0</v>
      </c>
      <c r="AT108" s="55"/>
      <c r="AU108" s="55"/>
      <c r="AV108" s="55"/>
      <c r="AW108" s="59">
        <v>1.7741586119189066</v>
      </c>
      <c r="AX108" s="55"/>
      <c r="AY108" s="55"/>
      <c r="AZ108" s="55"/>
      <c r="BA108" s="55"/>
      <c r="BB108" s="55"/>
      <c r="BC108" s="55"/>
      <c r="BD108" s="55"/>
      <c r="BE108" s="55"/>
      <c r="BF108" s="59">
        <v>0</v>
      </c>
      <c r="BG108" s="55"/>
      <c r="BH108" s="55"/>
      <c r="BI108" s="55"/>
      <c r="BJ108" s="55"/>
      <c r="BK108" s="59">
        <v>0</v>
      </c>
      <c r="BL108" s="55"/>
      <c r="BM108" s="23" t="s">
        <v>852</v>
      </c>
      <c r="BN108" s="23" t="s">
        <v>184</v>
      </c>
      <c r="BO108" s="23" t="s">
        <v>853</v>
      </c>
      <c r="BP108" s="23" t="s">
        <v>853</v>
      </c>
      <c r="BQ108" s="23" t="s">
        <v>853</v>
      </c>
      <c r="BR108" s="23"/>
      <c r="BS108" s="57"/>
      <c r="BT108" s="135" t="s">
        <v>23</v>
      </c>
      <c r="BU108" s="58">
        <v>1</v>
      </c>
      <c r="BV108" s="57">
        <v>2</v>
      </c>
      <c r="BW108" s="57">
        <v>0</v>
      </c>
      <c r="BX108" s="57">
        <v>0</v>
      </c>
      <c r="BY108" s="57">
        <v>0</v>
      </c>
      <c r="BZ108" s="57">
        <v>0</v>
      </c>
      <c r="CA108" s="57">
        <v>0</v>
      </c>
      <c r="CB108" s="67">
        <v>2</v>
      </c>
      <c r="CC108" s="134"/>
      <c r="CD108" s="134"/>
      <c r="CE108" s="57"/>
      <c r="CF108" s="57"/>
      <c r="CG108" s="57"/>
      <c r="CH108" s="57"/>
      <c r="CI108" s="57"/>
      <c r="CJ108" s="57"/>
      <c r="CK108" s="67"/>
      <c r="CL108" s="23"/>
      <c r="CM108" s="23"/>
      <c r="CN108" s="23"/>
      <c r="CO108" s="23"/>
      <c r="CP108" s="23"/>
      <c r="CQ108" s="23"/>
      <c r="CR108" s="57"/>
      <c r="CS108" s="134"/>
      <c r="CT108" s="58"/>
      <c r="CU108" s="57"/>
      <c r="CV108" s="57"/>
      <c r="CW108" s="57"/>
      <c r="CX108" s="57"/>
      <c r="CY108" s="57"/>
      <c r="CZ108" s="57"/>
      <c r="DA108" s="67"/>
      <c r="DB108" s="23"/>
      <c r="DC108" s="23"/>
      <c r="DD108" s="57"/>
      <c r="DE108" s="57"/>
      <c r="DF108" s="57"/>
      <c r="DG108" s="57"/>
      <c r="DH108" s="57"/>
      <c r="DI108" s="57"/>
      <c r="DJ108" s="67"/>
      <c r="DK108" s="23" t="s">
        <v>849</v>
      </c>
      <c r="DL108" s="55">
        <v>0</v>
      </c>
      <c r="DM108" s="55">
        <v>1.2611403080811894</v>
      </c>
      <c r="DN108" s="55">
        <v>0.3571442379661034</v>
      </c>
      <c r="DO108" s="59">
        <v>1.6182845460472928</v>
      </c>
      <c r="DP108" s="23" t="s">
        <v>849</v>
      </c>
      <c r="DQ108" s="57"/>
      <c r="DR108" s="57"/>
      <c r="DS108" s="57"/>
      <c r="DT108" s="23" t="s">
        <v>854</v>
      </c>
      <c r="DU108" s="57"/>
      <c r="DV108" s="23" t="s">
        <v>858</v>
      </c>
      <c r="DW108" s="23" t="s">
        <v>854</v>
      </c>
      <c r="DX108" s="57"/>
      <c r="DY108" s="23" t="s">
        <v>849</v>
      </c>
      <c r="DZ108" s="23" t="s">
        <v>854</v>
      </c>
      <c r="EA108" s="56"/>
      <c r="EB108" s="57"/>
      <c r="EC108" s="57"/>
      <c r="ED108" s="23"/>
      <c r="EE108" s="57"/>
      <c r="EF108" s="57"/>
      <c r="EG108" s="57"/>
      <c r="EH108" s="23">
        <v>957</v>
      </c>
      <c r="EI108" s="23"/>
      <c r="EJ108" s="23" t="s">
        <v>921</v>
      </c>
      <c r="EK108" s="23"/>
    </row>
    <row r="109" spans="2:141" ht="29.1">
      <c r="B109" s="132" t="s">
        <v>1004</v>
      </c>
      <c r="C109" s="23" t="s">
        <v>1005</v>
      </c>
      <c r="D109" s="23" t="s">
        <v>159</v>
      </c>
      <c r="E109" s="23" t="s">
        <v>846</v>
      </c>
      <c r="F109" s="23" t="s">
        <v>847</v>
      </c>
      <c r="G109" s="23"/>
      <c r="H109" s="23" t="s">
        <v>848</v>
      </c>
      <c r="I109" s="58">
        <v>0</v>
      </c>
      <c r="J109" s="58">
        <v>0</v>
      </c>
      <c r="K109" s="58">
        <v>1</v>
      </c>
      <c r="L109" s="58">
        <v>0</v>
      </c>
      <c r="M109" s="176"/>
      <c r="N109" s="23" t="s">
        <v>849</v>
      </c>
      <c r="O109" s="23" t="s">
        <v>850</v>
      </c>
      <c r="P109" s="23" t="s">
        <v>851</v>
      </c>
      <c r="Q109" s="56">
        <v>46324</v>
      </c>
      <c r="R109" s="133">
        <v>46392</v>
      </c>
      <c r="S109" s="133">
        <v>46869</v>
      </c>
      <c r="T109" s="133" t="s">
        <v>848</v>
      </c>
      <c r="U109" s="133">
        <v>46974</v>
      </c>
      <c r="V109" s="133" t="s">
        <v>848</v>
      </c>
      <c r="W109" s="55">
        <v>3.9873739237600412</v>
      </c>
      <c r="X109" s="55">
        <v>6.1805357153938845</v>
      </c>
      <c r="Y109" s="55">
        <v>3.3662999381764929E-4</v>
      </c>
      <c r="Z109" s="55">
        <v>3.3002952133549996E-4</v>
      </c>
      <c r="AA109" s="55">
        <v>1.3481616161258289E-4</v>
      </c>
      <c r="AB109" s="55">
        <v>0</v>
      </c>
      <c r="AC109" s="55">
        <v>0</v>
      </c>
      <c r="AD109" s="59">
        <v>6.1813371910706501</v>
      </c>
      <c r="AE109" s="55">
        <v>0</v>
      </c>
      <c r="AF109" s="55"/>
      <c r="AG109" s="55"/>
      <c r="AH109" s="55"/>
      <c r="AI109" s="59">
        <v>10.168711114830691</v>
      </c>
      <c r="AJ109" s="55">
        <v>0</v>
      </c>
      <c r="AK109" s="55">
        <v>4.37128222729676</v>
      </c>
      <c r="AL109" s="55">
        <v>6.7756038045204452</v>
      </c>
      <c r="AM109" s="55">
        <v>3.7642188368372254E-4</v>
      </c>
      <c r="AN109" s="55">
        <v>3.7642201557010977E-4</v>
      </c>
      <c r="AO109" s="55">
        <v>1.568427166814755E-4</v>
      </c>
      <c r="AP109" s="55">
        <v>0</v>
      </c>
      <c r="AQ109" s="55">
        <v>0</v>
      </c>
      <c r="AR109" s="59">
        <v>6.7765134911363809</v>
      </c>
      <c r="AS109" s="55">
        <v>0</v>
      </c>
      <c r="AT109" s="55"/>
      <c r="AU109" s="55"/>
      <c r="AV109" s="55"/>
      <c r="AW109" s="59">
        <v>11.147795718433141</v>
      </c>
      <c r="AX109" s="55"/>
      <c r="AY109" s="55"/>
      <c r="AZ109" s="55"/>
      <c r="BA109" s="55"/>
      <c r="BB109" s="55"/>
      <c r="BC109" s="55"/>
      <c r="BD109" s="55"/>
      <c r="BE109" s="55"/>
      <c r="BF109" s="59">
        <v>0</v>
      </c>
      <c r="BG109" s="55"/>
      <c r="BH109" s="55"/>
      <c r="BI109" s="55"/>
      <c r="BJ109" s="55"/>
      <c r="BK109" s="59">
        <v>0</v>
      </c>
      <c r="BL109" s="55"/>
      <c r="BM109" s="23" t="s">
        <v>852</v>
      </c>
      <c r="BN109" s="23" t="s">
        <v>184</v>
      </c>
      <c r="BO109" s="23" t="s">
        <v>853</v>
      </c>
      <c r="BP109" s="23" t="s">
        <v>853</v>
      </c>
      <c r="BQ109" s="23" t="s">
        <v>853</v>
      </c>
      <c r="BR109" s="23"/>
      <c r="BS109" s="57"/>
      <c r="BT109" s="135" t="s">
        <v>23</v>
      </c>
      <c r="BU109" s="58">
        <v>1</v>
      </c>
      <c r="BV109" s="57">
        <v>0</v>
      </c>
      <c r="BW109" s="57">
        <v>3</v>
      </c>
      <c r="BX109" s="57">
        <v>0</v>
      </c>
      <c r="BY109" s="57">
        <v>0</v>
      </c>
      <c r="BZ109" s="57">
        <v>0</v>
      </c>
      <c r="CA109" s="57">
        <v>0</v>
      </c>
      <c r="CB109" s="67">
        <v>3</v>
      </c>
      <c r="CC109" s="134"/>
      <c r="CD109" s="134"/>
      <c r="CE109" s="57"/>
      <c r="CF109" s="57"/>
      <c r="CG109" s="57"/>
      <c r="CH109" s="57"/>
      <c r="CI109" s="57"/>
      <c r="CJ109" s="57"/>
      <c r="CK109" s="67"/>
      <c r="CL109" s="23"/>
      <c r="CM109" s="23"/>
      <c r="CN109" s="23"/>
      <c r="CO109" s="23"/>
      <c r="CP109" s="23"/>
      <c r="CQ109" s="23"/>
      <c r="CR109" s="57"/>
      <c r="CS109" s="134"/>
      <c r="CT109" s="58"/>
      <c r="CU109" s="57"/>
      <c r="CV109" s="57"/>
      <c r="CW109" s="57"/>
      <c r="CX109" s="57"/>
      <c r="CY109" s="57"/>
      <c r="CZ109" s="57"/>
      <c r="DA109" s="67"/>
      <c r="DB109" s="23"/>
      <c r="DC109" s="23"/>
      <c r="DD109" s="57"/>
      <c r="DE109" s="57"/>
      <c r="DF109" s="57"/>
      <c r="DG109" s="57"/>
      <c r="DH109" s="57"/>
      <c r="DI109" s="57"/>
      <c r="DJ109" s="67"/>
      <c r="DK109" s="23" t="s">
        <v>849</v>
      </c>
      <c r="DL109" s="55">
        <v>0</v>
      </c>
      <c r="DM109" s="55">
        <v>3.9873739237600412</v>
      </c>
      <c r="DN109" s="55">
        <v>6.1813371910706501</v>
      </c>
      <c r="DO109" s="59">
        <v>10.168711114830691</v>
      </c>
      <c r="DP109" s="23" t="s">
        <v>849</v>
      </c>
      <c r="DQ109" s="57"/>
      <c r="DR109" s="57"/>
      <c r="DS109" s="57"/>
      <c r="DT109" s="23" t="s">
        <v>854</v>
      </c>
      <c r="DU109" s="57"/>
      <c r="DV109" s="23" t="s">
        <v>858</v>
      </c>
      <c r="DW109" s="23" t="s">
        <v>854</v>
      </c>
      <c r="DX109" s="57"/>
      <c r="DY109" s="23" t="s">
        <v>849</v>
      </c>
      <c r="DZ109" s="23" t="s">
        <v>854</v>
      </c>
      <c r="EA109" s="56"/>
      <c r="EB109" s="57"/>
      <c r="EC109" s="57"/>
      <c r="ED109" s="23"/>
      <c r="EE109" s="57"/>
      <c r="EF109" s="57"/>
      <c r="EG109" s="57"/>
      <c r="EH109" s="23">
        <v>3287</v>
      </c>
      <c r="EI109" s="23"/>
      <c r="EJ109" s="23" t="s">
        <v>921</v>
      </c>
      <c r="EK109" s="23"/>
    </row>
    <row r="110" spans="2:141">
      <c r="B110" s="132" t="s">
        <v>1006</v>
      </c>
      <c r="C110" s="23" t="s">
        <v>1007</v>
      </c>
      <c r="D110" s="23" t="s">
        <v>159</v>
      </c>
      <c r="E110" s="23" t="s">
        <v>846</v>
      </c>
      <c r="F110" s="23" t="s">
        <v>847</v>
      </c>
      <c r="G110" s="23"/>
      <c r="H110" s="23" t="s">
        <v>848</v>
      </c>
      <c r="I110" s="58">
        <v>0</v>
      </c>
      <c r="J110" s="58">
        <v>0</v>
      </c>
      <c r="K110" s="58">
        <v>1</v>
      </c>
      <c r="L110" s="58">
        <v>0</v>
      </c>
      <c r="M110" s="176"/>
      <c r="N110" s="23" t="s">
        <v>849</v>
      </c>
      <c r="O110" s="23" t="s">
        <v>850</v>
      </c>
      <c r="P110" s="23" t="s">
        <v>851</v>
      </c>
      <c r="Q110" s="56">
        <v>46112</v>
      </c>
      <c r="R110" s="133">
        <v>46168</v>
      </c>
      <c r="S110" s="133">
        <v>46644</v>
      </c>
      <c r="T110" s="133" t="s">
        <v>848</v>
      </c>
      <c r="U110" s="133">
        <v>46743</v>
      </c>
      <c r="V110" s="133" t="s">
        <v>848</v>
      </c>
      <c r="W110" s="55">
        <v>9.7201724365457029E-2</v>
      </c>
      <c r="X110" s="55">
        <v>6.646456117779838E-4</v>
      </c>
      <c r="Y110" s="55">
        <v>1.9548396877453618E-3</v>
      </c>
      <c r="Z110" s="55">
        <v>1.916509179801784E-3</v>
      </c>
      <c r="AA110" s="55">
        <v>4.6973264210828039E-4</v>
      </c>
      <c r="AB110" s="55">
        <v>0</v>
      </c>
      <c r="AC110" s="55">
        <v>0</v>
      </c>
      <c r="AD110" s="59">
        <v>5.0057271214334099E-3</v>
      </c>
      <c r="AE110" s="55">
        <v>0</v>
      </c>
      <c r="AF110" s="55"/>
      <c r="AG110" s="55"/>
      <c r="AH110" s="55"/>
      <c r="AI110" s="59">
        <v>0.10220745148689044</v>
      </c>
      <c r="AJ110" s="55">
        <v>0</v>
      </c>
      <c r="AK110" s="55">
        <v>0.10656040248682</v>
      </c>
      <c r="AL110" s="55">
        <v>7.2863834838849837E-4</v>
      </c>
      <c r="AM110" s="55">
        <v>2.185914657264356E-3</v>
      </c>
      <c r="AN110" s="55">
        <v>2.1859142945767911E-3</v>
      </c>
      <c r="AO110" s="55">
        <v>5.4647857364419777E-4</v>
      </c>
      <c r="AP110" s="55">
        <v>0</v>
      </c>
      <c r="AQ110" s="55">
        <v>0</v>
      </c>
      <c r="AR110" s="59">
        <v>5.6469458738738435E-3</v>
      </c>
      <c r="AS110" s="55">
        <v>0</v>
      </c>
      <c r="AT110" s="55"/>
      <c r="AU110" s="55"/>
      <c r="AV110" s="55"/>
      <c r="AW110" s="59">
        <v>0.11220734836069385</v>
      </c>
      <c r="AX110" s="55"/>
      <c r="AY110" s="55"/>
      <c r="AZ110" s="55"/>
      <c r="BA110" s="55"/>
      <c r="BB110" s="55"/>
      <c r="BC110" s="55"/>
      <c r="BD110" s="55"/>
      <c r="BE110" s="55"/>
      <c r="BF110" s="59">
        <v>0</v>
      </c>
      <c r="BG110" s="55"/>
      <c r="BH110" s="55"/>
      <c r="BI110" s="55"/>
      <c r="BJ110" s="55"/>
      <c r="BK110" s="59">
        <v>0</v>
      </c>
      <c r="BL110" s="55"/>
      <c r="BM110" s="23" t="s">
        <v>852</v>
      </c>
      <c r="BN110" s="23" t="s">
        <v>184</v>
      </c>
      <c r="BO110" s="23" t="s">
        <v>853</v>
      </c>
      <c r="BP110" s="23" t="s">
        <v>853</v>
      </c>
      <c r="BQ110" s="23" t="s">
        <v>853</v>
      </c>
      <c r="BR110" s="23"/>
      <c r="BS110" s="57"/>
      <c r="BT110" s="135" t="s">
        <v>23</v>
      </c>
      <c r="BU110" s="58">
        <v>1</v>
      </c>
      <c r="BV110" s="57">
        <v>1</v>
      </c>
      <c r="BW110" s="57">
        <v>0</v>
      </c>
      <c r="BX110" s="57">
        <v>0</v>
      </c>
      <c r="BY110" s="57">
        <v>0</v>
      </c>
      <c r="BZ110" s="57">
        <v>0</v>
      </c>
      <c r="CA110" s="57">
        <v>0</v>
      </c>
      <c r="CB110" s="67">
        <v>1</v>
      </c>
      <c r="CC110" s="134"/>
      <c r="CD110" s="134"/>
      <c r="CE110" s="57"/>
      <c r="CF110" s="57"/>
      <c r="CG110" s="57"/>
      <c r="CH110" s="57"/>
      <c r="CI110" s="57"/>
      <c r="CJ110" s="57"/>
      <c r="CK110" s="67"/>
      <c r="CL110" s="23"/>
      <c r="CM110" s="23"/>
      <c r="CN110" s="23"/>
      <c r="CO110" s="23"/>
      <c r="CP110" s="23"/>
      <c r="CQ110" s="23"/>
      <c r="CR110" s="57"/>
      <c r="CS110" s="134"/>
      <c r="CT110" s="58"/>
      <c r="CU110" s="57"/>
      <c r="CV110" s="57"/>
      <c r="CW110" s="57"/>
      <c r="CX110" s="57"/>
      <c r="CY110" s="57"/>
      <c r="CZ110" s="57"/>
      <c r="DA110" s="67"/>
      <c r="DB110" s="23"/>
      <c r="DC110" s="23"/>
      <c r="DD110" s="57"/>
      <c r="DE110" s="57"/>
      <c r="DF110" s="57"/>
      <c r="DG110" s="57"/>
      <c r="DH110" s="57"/>
      <c r="DI110" s="57"/>
      <c r="DJ110" s="67"/>
      <c r="DK110" s="23" t="s">
        <v>849</v>
      </c>
      <c r="DL110" s="55">
        <v>0</v>
      </c>
      <c r="DM110" s="55">
        <v>9.7201724365457029E-2</v>
      </c>
      <c r="DN110" s="55">
        <v>5.0057271214334099E-3</v>
      </c>
      <c r="DO110" s="59">
        <v>0.10220745148689044</v>
      </c>
      <c r="DP110" s="23" t="s">
        <v>849</v>
      </c>
      <c r="DQ110" s="57"/>
      <c r="DR110" s="57"/>
      <c r="DS110" s="57"/>
      <c r="DT110" s="23" t="s">
        <v>854</v>
      </c>
      <c r="DU110" s="57"/>
      <c r="DV110" s="23" t="s">
        <v>858</v>
      </c>
      <c r="DW110" s="23" t="s">
        <v>854</v>
      </c>
      <c r="DX110" s="57"/>
      <c r="DY110" s="23" t="s">
        <v>849</v>
      </c>
      <c r="DZ110" s="23" t="s">
        <v>854</v>
      </c>
      <c r="EA110" s="56"/>
      <c r="EB110" s="57"/>
      <c r="EC110" s="57"/>
      <c r="ED110" s="23"/>
      <c r="EE110" s="57"/>
      <c r="EF110" s="57"/>
      <c r="EG110" s="57"/>
      <c r="EH110" s="23">
        <v>957</v>
      </c>
      <c r="EI110" s="23"/>
      <c r="EJ110" s="23" t="s">
        <v>921</v>
      </c>
      <c r="EK110" s="23"/>
    </row>
    <row r="111" spans="2:141">
      <c r="B111" s="132" t="s">
        <v>1008</v>
      </c>
      <c r="C111" s="23" t="s">
        <v>1009</v>
      </c>
      <c r="D111" s="23" t="s">
        <v>159</v>
      </c>
      <c r="E111" s="23" t="s">
        <v>846</v>
      </c>
      <c r="F111" s="23" t="s">
        <v>847</v>
      </c>
      <c r="G111" s="23"/>
      <c r="H111" s="23" t="s">
        <v>848</v>
      </c>
      <c r="I111" s="58">
        <v>0</v>
      </c>
      <c r="J111" s="58">
        <v>0</v>
      </c>
      <c r="K111" s="58">
        <v>1</v>
      </c>
      <c r="L111" s="58">
        <v>0</v>
      </c>
      <c r="M111" s="176"/>
      <c r="N111" s="23" t="s">
        <v>849</v>
      </c>
      <c r="O111" s="23" t="s">
        <v>850</v>
      </c>
      <c r="P111" s="23" t="s">
        <v>851</v>
      </c>
      <c r="Q111" s="56" t="s">
        <v>848</v>
      </c>
      <c r="R111" s="133" t="s">
        <v>848</v>
      </c>
      <c r="S111" s="133" t="s">
        <v>848</v>
      </c>
      <c r="T111" s="133" t="s">
        <v>848</v>
      </c>
      <c r="U111" s="133" t="s">
        <v>848</v>
      </c>
      <c r="V111" s="133" t="s">
        <v>848</v>
      </c>
      <c r="W111" s="55">
        <v>0</v>
      </c>
      <c r="X111" s="55">
        <v>8.6432722747036117E-5</v>
      </c>
      <c r="Y111" s="55">
        <v>0</v>
      </c>
      <c r="Z111" s="55">
        <v>0</v>
      </c>
      <c r="AA111" s="55">
        <v>0</v>
      </c>
      <c r="AB111" s="55">
        <v>0</v>
      </c>
      <c r="AC111" s="55">
        <v>0</v>
      </c>
      <c r="AD111" s="59">
        <v>8.6432722747036117E-5</v>
      </c>
      <c r="AE111" s="55">
        <v>0</v>
      </c>
      <c r="AF111" s="55"/>
      <c r="AG111" s="55"/>
      <c r="AH111" s="55"/>
      <c r="AI111" s="59">
        <v>8.6432722747036117E-5</v>
      </c>
      <c r="AJ111" s="55">
        <v>0</v>
      </c>
      <c r="AK111" s="55">
        <v>0</v>
      </c>
      <c r="AL111" s="55">
        <v>9.4754550745696384E-5</v>
      </c>
      <c r="AM111" s="55">
        <v>0</v>
      </c>
      <c r="AN111" s="55">
        <v>0</v>
      </c>
      <c r="AO111" s="55">
        <v>0</v>
      </c>
      <c r="AP111" s="55">
        <v>0</v>
      </c>
      <c r="AQ111" s="55">
        <v>0</v>
      </c>
      <c r="AR111" s="59">
        <v>9.4754550745696384E-5</v>
      </c>
      <c r="AS111" s="55">
        <v>0</v>
      </c>
      <c r="AT111" s="55"/>
      <c r="AU111" s="55"/>
      <c r="AV111" s="55"/>
      <c r="AW111" s="59">
        <v>9.4754550745696384E-5</v>
      </c>
      <c r="AX111" s="55"/>
      <c r="AY111" s="55"/>
      <c r="AZ111" s="55"/>
      <c r="BA111" s="55"/>
      <c r="BB111" s="55"/>
      <c r="BC111" s="55"/>
      <c r="BD111" s="55"/>
      <c r="BE111" s="55"/>
      <c r="BF111" s="59">
        <v>0</v>
      </c>
      <c r="BG111" s="55"/>
      <c r="BH111" s="55"/>
      <c r="BI111" s="55"/>
      <c r="BJ111" s="55"/>
      <c r="BK111" s="59">
        <v>0</v>
      </c>
      <c r="BL111" s="55"/>
      <c r="BM111" s="23" t="s">
        <v>852</v>
      </c>
      <c r="BN111" s="23" t="s">
        <v>184</v>
      </c>
      <c r="BO111" s="23" t="s">
        <v>853</v>
      </c>
      <c r="BP111" s="23" t="s">
        <v>853</v>
      </c>
      <c r="BQ111" s="23" t="s">
        <v>853</v>
      </c>
      <c r="BR111" s="23"/>
      <c r="BS111" s="57"/>
      <c r="BT111" s="135" t="s">
        <v>23</v>
      </c>
      <c r="BU111" s="58">
        <v>1</v>
      </c>
      <c r="BV111" s="57">
        <v>0</v>
      </c>
      <c r="BW111" s="57">
        <v>0</v>
      </c>
      <c r="BX111" s="57">
        <v>0</v>
      </c>
      <c r="BY111" s="57">
        <v>0</v>
      </c>
      <c r="BZ111" s="57">
        <v>0</v>
      </c>
      <c r="CA111" s="57">
        <v>0</v>
      </c>
      <c r="CB111" s="67">
        <v>0</v>
      </c>
      <c r="CC111" s="134"/>
      <c r="CD111" s="134"/>
      <c r="CE111" s="57"/>
      <c r="CF111" s="57"/>
      <c r="CG111" s="57"/>
      <c r="CH111" s="57"/>
      <c r="CI111" s="57"/>
      <c r="CJ111" s="57"/>
      <c r="CK111" s="67"/>
      <c r="CL111" s="23"/>
      <c r="CM111" s="23"/>
      <c r="CN111" s="23"/>
      <c r="CO111" s="23"/>
      <c r="CP111" s="23"/>
      <c r="CQ111" s="23"/>
      <c r="CR111" s="57"/>
      <c r="CS111" s="134"/>
      <c r="CT111" s="58"/>
      <c r="CU111" s="57"/>
      <c r="CV111" s="57"/>
      <c r="CW111" s="57"/>
      <c r="CX111" s="57"/>
      <c r="CY111" s="57"/>
      <c r="CZ111" s="57"/>
      <c r="DA111" s="67"/>
      <c r="DB111" s="23"/>
      <c r="DC111" s="23"/>
      <c r="DD111" s="57"/>
      <c r="DE111" s="57"/>
      <c r="DF111" s="57"/>
      <c r="DG111" s="57"/>
      <c r="DH111" s="57"/>
      <c r="DI111" s="57"/>
      <c r="DJ111" s="67"/>
      <c r="DK111" s="23" t="s">
        <v>849</v>
      </c>
      <c r="DL111" s="55">
        <v>0</v>
      </c>
      <c r="DM111" s="55">
        <v>0</v>
      </c>
      <c r="DN111" s="55">
        <v>0</v>
      </c>
      <c r="DO111" s="59">
        <v>0</v>
      </c>
      <c r="DP111" s="23" t="s">
        <v>849</v>
      </c>
      <c r="DQ111" s="57"/>
      <c r="DR111" s="57"/>
      <c r="DS111" s="57"/>
      <c r="DT111" s="23" t="s">
        <v>854</v>
      </c>
      <c r="DU111" s="57"/>
      <c r="DV111" s="23" t="s">
        <v>858</v>
      </c>
      <c r="DW111" s="23" t="s">
        <v>854</v>
      </c>
      <c r="DX111" s="57"/>
      <c r="DY111" s="23" t="s">
        <v>849</v>
      </c>
      <c r="DZ111" s="23" t="s">
        <v>854</v>
      </c>
      <c r="EA111" s="56"/>
      <c r="EB111" s="57"/>
      <c r="EC111" s="57"/>
      <c r="ED111" s="23"/>
      <c r="EE111" s="57"/>
      <c r="EF111" s="57"/>
      <c r="EG111" s="57"/>
      <c r="EH111" s="23">
        <v>957</v>
      </c>
      <c r="EI111" s="23"/>
      <c r="EJ111" s="23" t="s">
        <v>921</v>
      </c>
      <c r="EK111" s="23"/>
    </row>
    <row r="112" spans="2:141">
      <c r="B112" s="132" t="s">
        <v>1010</v>
      </c>
      <c r="C112" s="23" t="s">
        <v>1011</v>
      </c>
      <c r="D112" s="23" t="s">
        <v>159</v>
      </c>
      <c r="E112" s="23" t="s">
        <v>846</v>
      </c>
      <c r="F112" s="23" t="s">
        <v>847</v>
      </c>
      <c r="G112" s="23"/>
      <c r="H112" s="23" t="s">
        <v>848</v>
      </c>
      <c r="I112" s="58">
        <v>0</v>
      </c>
      <c r="J112" s="58">
        <v>0</v>
      </c>
      <c r="K112" s="58">
        <v>1</v>
      </c>
      <c r="L112" s="58">
        <v>0</v>
      </c>
      <c r="M112" s="176"/>
      <c r="N112" s="23" t="s">
        <v>849</v>
      </c>
      <c r="O112" s="23" t="s">
        <v>850</v>
      </c>
      <c r="P112" s="23" t="s">
        <v>863</v>
      </c>
      <c r="Q112" s="56">
        <v>45740</v>
      </c>
      <c r="R112" s="133">
        <v>45793</v>
      </c>
      <c r="S112" s="133">
        <v>46121</v>
      </c>
      <c r="T112" s="133" t="s">
        <v>848</v>
      </c>
      <c r="U112" s="133">
        <v>46225</v>
      </c>
      <c r="V112" s="133" t="s">
        <v>848</v>
      </c>
      <c r="W112" s="55">
        <v>1.7895270463945745</v>
      </c>
      <c r="X112" s="55">
        <v>4.905771317640469E-4</v>
      </c>
      <c r="Y112" s="55">
        <v>2.0039948034715363E-4</v>
      </c>
      <c r="Z112" s="55">
        <v>0</v>
      </c>
      <c r="AA112" s="55">
        <v>0</v>
      </c>
      <c r="AB112" s="55">
        <v>0</v>
      </c>
      <c r="AC112" s="55">
        <v>0</v>
      </c>
      <c r="AD112" s="59">
        <v>6.9097661211120053E-4</v>
      </c>
      <c r="AE112" s="55">
        <v>0</v>
      </c>
      <c r="AF112" s="55"/>
      <c r="AG112" s="55"/>
      <c r="AH112" s="55"/>
      <c r="AI112" s="59">
        <v>1.7902180230066858</v>
      </c>
      <c r="AJ112" s="55">
        <v>0</v>
      </c>
      <c r="AK112" s="55">
        <v>1.9618244796552531</v>
      </c>
      <c r="AL112" s="55">
        <v>5.3781038302427625E-4</v>
      </c>
      <c r="AM112" s="55">
        <v>2.240880232507663E-4</v>
      </c>
      <c r="AN112" s="55">
        <v>0</v>
      </c>
      <c r="AO112" s="55">
        <v>0</v>
      </c>
      <c r="AP112" s="55">
        <v>0</v>
      </c>
      <c r="AQ112" s="55">
        <v>0</v>
      </c>
      <c r="AR112" s="59">
        <v>7.6189840627504258E-4</v>
      </c>
      <c r="AS112" s="55">
        <v>0</v>
      </c>
      <c r="AT112" s="55"/>
      <c r="AU112" s="55"/>
      <c r="AV112" s="55"/>
      <c r="AW112" s="59">
        <v>1.962586378061528</v>
      </c>
      <c r="AX112" s="55"/>
      <c r="AY112" s="55"/>
      <c r="AZ112" s="55"/>
      <c r="BA112" s="55"/>
      <c r="BB112" s="55"/>
      <c r="BC112" s="55"/>
      <c r="BD112" s="55"/>
      <c r="BE112" s="55"/>
      <c r="BF112" s="59">
        <v>0</v>
      </c>
      <c r="BG112" s="55"/>
      <c r="BH112" s="55"/>
      <c r="BI112" s="55"/>
      <c r="BJ112" s="55"/>
      <c r="BK112" s="59">
        <v>0</v>
      </c>
      <c r="BL112" s="55"/>
      <c r="BM112" s="23" t="s">
        <v>852</v>
      </c>
      <c r="BN112" s="23" t="s">
        <v>184</v>
      </c>
      <c r="BO112" s="23" t="s">
        <v>853</v>
      </c>
      <c r="BP112" s="23" t="s">
        <v>853</v>
      </c>
      <c r="BQ112" s="23" t="s">
        <v>853</v>
      </c>
      <c r="BR112" s="23"/>
      <c r="BS112" s="57"/>
      <c r="BT112" s="135" t="s">
        <v>23</v>
      </c>
      <c r="BU112" s="58">
        <v>1</v>
      </c>
      <c r="BV112" s="57">
        <v>0</v>
      </c>
      <c r="BW112" s="57">
        <v>0</v>
      </c>
      <c r="BX112" s="57">
        <v>0</v>
      </c>
      <c r="BY112" s="57">
        <v>0</v>
      </c>
      <c r="BZ112" s="57">
        <v>0</v>
      </c>
      <c r="CA112" s="57">
        <v>0</v>
      </c>
      <c r="CB112" s="67">
        <v>0</v>
      </c>
      <c r="CC112" s="134"/>
      <c r="CD112" s="134"/>
      <c r="CE112" s="57"/>
      <c r="CF112" s="57"/>
      <c r="CG112" s="57"/>
      <c r="CH112" s="57"/>
      <c r="CI112" s="57"/>
      <c r="CJ112" s="57"/>
      <c r="CK112" s="67"/>
      <c r="CL112" s="23"/>
      <c r="CM112" s="23"/>
      <c r="CN112" s="23"/>
      <c r="CO112" s="23"/>
      <c r="CP112" s="23"/>
      <c r="CQ112" s="23"/>
      <c r="CR112" s="57"/>
      <c r="CS112" s="134"/>
      <c r="CT112" s="58"/>
      <c r="CU112" s="57"/>
      <c r="CV112" s="57"/>
      <c r="CW112" s="57"/>
      <c r="CX112" s="57"/>
      <c r="CY112" s="57"/>
      <c r="CZ112" s="57"/>
      <c r="DA112" s="67"/>
      <c r="DB112" s="23"/>
      <c r="DC112" s="23"/>
      <c r="DD112" s="57"/>
      <c r="DE112" s="57"/>
      <c r="DF112" s="57"/>
      <c r="DG112" s="57"/>
      <c r="DH112" s="57"/>
      <c r="DI112" s="57"/>
      <c r="DJ112" s="67"/>
      <c r="DK112" s="23" t="s">
        <v>849</v>
      </c>
      <c r="DL112" s="55">
        <v>0</v>
      </c>
      <c r="DM112" s="55">
        <v>1.7895270463945745</v>
      </c>
      <c r="DN112" s="55">
        <v>6.9097661211120053E-4</v>
      </c>
      <c r="DO112" s="59">
        <v>1.7902180230066858</v>
      </c>
      <c r="DP112" s="23" t="s">
        <v>849</v>
      </c>
      <c r="DQ112" s="57"/>
      <c r="DR112" s="57"/>
      <c r="DS112" s="57"/>
      <c r="DT112" s="23" t="s">
        <v>854</v>
      </c>
      <c r="DU112" s="57"/>
      <c r="DV112" s="23" t="s">
        <v>858</v>
      </c>
      <c r="DW112" s="23" t="s">
        <v>854</v>
      </c>
      <c r="DX112" s="57"/>
      <c r="DY112" s="23" t="s">
        <v>849</v>
      </c>
      <c r="DZ112" s="23" t="s">
        <v>854</v>
      </c>
      <c r="EA112" s="56"/>
      <c r="EB112" s="57"/>
      <c r="EC112" s="57"/>
      <c r="ED112" s="23"/>
      <c r="EE112" s="57"/>
      <c r="EF112" s="57"/>
      <c r="EG112" s="57"/>
      <c r="EH112" s="23">
        <v>957</v>
      </c>
      <c r="EI112" s="23"/>
      <c r="EJ112" s="23" t="s">
        <v>921</v>
      </c>
      <c r="EK112" s="23"/>
    </row>
    <row r="113" spans="2:141">
      <c r="B113" s="132" t="s">
        <v>1012</v>
      </c>
      <c r="C113" s="23" t="s">
        <v>1013</v>
      </c>
      <c r="D113" s="23" t="s">
        <v>159</v>
      </c>
      <c r="E113" s="23" t="s">
        <v>846</v>
      </c>
      <c r="F113" s="23" t="s">
        <v>847</v>
      </c>
      <c r="G113" s="23"/>
      <c r="H113" s="23" t="s">
        <v>848</v>
      </c>
      <c r="I113" s="58">
        <v>0</v>
      </c>
      <c r="J113" s="58">
        <v>0</v>
      </c>
      <c r="K113" s="58">
        <v>1</v>
      </c>
      <c r="L113" s="58">
        <v>0</v>
      </c>
      <c r="M113" s="176"/>
      <c r="N113" s="23" t="s">
        <v>849</v>
      </c>
      <c r="O113" s="23" t="s">
        <v>850</v>
      </c>
      <c r="P113" s="23" t="s">
        <v>851</v>
      </c>
      <c r="Q113" s="56">
        <v>46202</v>
      </c>
      <c r="R113" s="133">
        <v>46290</v>
      </c>
      <c r="S113" s="133">
        <v>46576</v>
      </c>
      <c r="T113" s="133" t="s">
        <v>848</v>
      </c>
      <c r="U113" s="133">
        <v>46701</v>
      </c>
      <c r="V113" s="133" t="s">
        <v>848</v>
      </c>
      <c r="W113" s="55">
        <v>1.3285797802575032</v>
      </c>
      <c r="X113" s="55">
        <v>0.5057285062723893</v>
      </c>
      <c r="Y113" s="55">
        <v>4.0399697831604704E-4</v>
      </c>
      <c r="Z113" s="55">
        <v>2.9705664506494663E-4</v>
      </c>
      <c r="AA113" s="55">
        <v>0</v>
      </c>
      <c r="AB113" s="55">
        <v>0</v>
      </c>
      <c r="AC113" s="55">
        <v>0</v>
      </c>
      <c r="AD113" s="59">
        <v>0.50642955989577032</v>
      </c>
      <c r="AE113" s="55">
        <v>0</v>
      </c>
      <c r="AF113" s="55"/>
      <c r="AG113" s="55"/>
      <c r="AH113" s="55"/>
      <c r="AI113" s="59">
        <v>1.8350093401532734</v>
      </c>
      <c r="AJ113" s="55">
        <v>0</v>
      </c>
      <c r="AK113" s="55">
        <v>1.4564967550143806</v>
      </c>
      <c r="AL113" s="55">
        <v>0.55442054684983977</v>
      </c>
      <c r="AM113" s="55">
        <v>4.5175209094004784E-4</v>
      </c>
      <c r="AN113" s="55">
        <v>3.3881411766243112E-4</v>
      </c>
      <c r="AO113" s="55">
        <v>0</v>
      </c>
      <c r="AP113" s="55">
        <v>0</v>
      </c>
      <c r="AQ113" s="55">
        <v>0</v>
      </c>
      <c r="AR113" s="59">
        <v>0.55521111305844228</v>
      </c>
      <c r="AS113" s="55">
        <v>0</v>
      </c>
      <c r="AT113" s="55"/>
      <c r="AU113" s="55"/>
      <c r="AV113" s="55"/>
      <c r="AW113" s="59">
        <v>2.0117078680728229</v>
      </c>
      <c r="AX113" s="55"/>
      <c r="AY113" s="55"/>
      <c r="AZ113" s="55"/>
      <c r="BA113" s="55"/>
      <c r="BB113" s="55"/>
      <c r="BC113" s="55"/>
      <c r="BD113" s="55"/>
      <c r="BE113" s="55"/>
      <c r="BF113" s="59">
        <v>0</v>
      </c>
      <c r="BG113" s="55"/>
      <c r="BH113" s="55"/>
      <c r="BI113" s="55"/>
      <c r="BJ113" s="55"/>
      <c r="BK113" s="59">
        <v>0</v>
      </c>
      <c r="BL113" s="55"/>
      <c r="BM113" s="23" t="s">
        <v>852</v>
      </c>
      <c r="BN113" s="23" t="s">
        <v>184</v>
      </c>
      <c r="BO113" s="23" t="s">
        <v>853</v>
      </c>
      <c r="BP113" s="23" t="s">
        <v>853</v>
      </c>
      <c r="BQ113" s="23" t="s">
        <v>853</v>
      </c>
      <c r="BR113" s="23"/>
      <c r="BS113" s="57"/>
      <c r="BT113" s="135" t="s">
        <v>23</v>
      </c>
      <c r="BU113" s="58">
        <v>1</v>
      </c>
      <c r="BV113" s="57">
        <v>1</v>
      </c>
      <c r="BW113" s="57">
        <v>0</v>
      </c>
      <c r="BX113" s="57">
        <v>0</v>
      </c>
      <c r="BY113" s="57">
        <v>0</v>
      </c>
      <c r="BZ113" s="57">
        <v>0</v>
      </c>
      <c r="CA113" s="57">
        <v>0</v>
      </c>
      <c r="CB113" s="67">
        <v>1</v>
      </c>
      <c r="CC113" s="134"/>
      <c r="CD113" s="134"/>
      <c r="CE113" s="57"/>
      <c r="CF113" s="57"/>
      <c r="CG113" s="57"/>
      <c r="CH113" s="57"/>
      <c r="CI113" s="57"/>
      <c r="CJ113" s="57"/>
      <c r="CK113" s="67"/>
      <c r="CL113" s="23"/>
      <c r="CM113" s="23"/>
      <c r="CN113" s="23"/>
      <c r="CO113" s="23"/>
      <c r="CP113" s="23"/>
      <c r="CQ113" s="23"/>
      <c r="CR113" s="57"/>
      <c r="CS113" s="134"/>
      <c r="CT113" s="58"/>
      <c r="CU113" s="57"/>
      <c r="CV113" s="57"/>
      <c r="CW113" s="57"/>
      <c r="CX113" s="57"/>
      <c r="CY113" s="57"/>
      <c r="CZ113" s="57"/>
      <c r="DA113" s="67"/>
      <c r="DB113" s="23"/>
      <c r="DC113" s="23"/>
      <c r="DD113" s="57"/>
      <c r="DE113" s="57"/>
      <c r="DF113" s="57"/>
      <c r="DG113" s="57"/>
      <c r="DH113" s="57"/>
      <c r="DI113" s="57"/>
      <c r="DJ113" s="67"/>
      <c r="DK113" s="23" t="s">
        <v>849</v>
      </c>
      <c r="DL113" s="55">
        <v>0</v>
      </c>
      <c r="DM113" s="55">
        <v>1.3285797802575032</v>
      </c>
      <c r="DN113" s="55">
        <v>0.50642955989577032</v>
      </c>
      <c r="DO113" s="59">
        <v>1.8350093401532734</v>
      </c>
      <c r="DP113" s="23" t="s">
        <v>849</v>
      </c>
      <c r="DQ113" s="57"/>
      <c r="DR113" s="57"/>
      <c r="DS113" s="57"/>
      <c r="DT113" s="23" t="s">
        <v>854</v>
      </c>
      <c r="DU113" s="57"/>
      <c r="DV113" s="23" t="s">
        <v>858</v>
      </c>
      <c r="DW113" s="23" t="s">
        <v>854</v>
      </c>
      <c r="DX113" s="57"/>
      <c r="DY113" s="23" t="s">
        <v>849</v>
      </c>
      <c r="DZ113" s="23" t="s">
        <v>854</v>
      </c>
      <c r="EA113" s="56"/>
      <c r="EB113" s="57"/>
      <c r="EC113" s="57"/>
      <c r="ED113" s="23"/>
      <c r="EE113" s="57"/>
      <c r="EF113" s="57"/>
      <c r="EG113" s="57"/>
      <c r="EH113" s="23">
        <v>957</v>
      </c>
      <c r="EI113" s="23"/>
      <c r="EJ113" s="23" t="s">
        <v>921</v>
      </c>
      <c r="EK113" s="23"/>
    </row>
    <row r="114" spans="2:141">
      <c r="B114" s="132" t="s">
        <v>1014</v>
      </c>
      <c r="C114" s="23" t="s">
        <v>1015</v>
      </c>
      <c r="D114" s="23" t="s">
        <v>159</v>
      </c>
      <c r="E114" s="23" t="s">
        <v>846</v>
      </c>
      <c r="F114" s="23" t="s">
        <v>847</v>
      </c>
      <c r="G114" s="23"/>
      <c r="H114" s="23" t="s">
        <v>848</v>
      </c>
      <c r="I114" s="58">
        <v>0</v>
      </c>
      <c r="J114" s="58">
        <v>0</v>
      </c>
      <c r="K114" s="58">
        <v>1</v>
      </c>
      <c r="L114" s="58">
        <v>0</v>
      </c>
      <c r="M114" s="176"/>
      <c r="N114" s="23" t="s">
        <v>849</v>
      </c>
      <c r="O114" s="23" t="s">
        <v>850</v>
      </c>
      <c r="P114" s="23" t="s">
        <v>863</v>
      </c>
      <c r="Q114" s="56">
        <v>45684</v>
      </c>
      <c r="R114" s="133">
        <v>45859</v>
      </c>
      <c r="S114" s="133">
        <v>46426</v>
      </c>
      <c r="T114" s="133" t="s">
        <v>848</v>
      </c>
      <c r="U114" s="133">
        <v>46617</v>
      </c>
      <c r="V114" s="133" t="s">
        <v>848</v>
      </c>
      <c r="W114" s="55">
        <v>1.6125849926648936</v>
      </c>
      <c r="X114" s="55">
        <v>0.11649323304760602</v>
      </c>
      <c r="Y114" s="55">
        <v>0</v>
      </c>
      <c r="Z114" s="55">
        <v>0</v>
      </c>
      <c r="AA114" s="55">
        <v>0</v>
      </c>
      <c r="AB114" s="55">
        <v>0</v>
      </c>
      <c r="AC114" s="55">
        <v>0</v>
      </c>
      <c r="AD114" s="59">
        <v>0.11649323304760602</v>
      </c>
      <c r="AE114" s="55">
        <v>0</v>
      </c>
      <c r="AF114" s="55"/>
      <c r="AG114" s="55"/>
      <c r="AH114" s="55"/>
      <c r="AI114" s="59">
        <v>1.7290782257124997</v>
      </c>
      <c r="AJ114" s="55">
        <v>0</v>
      </c>
      <c r="AK114" s="55">
        <v>1.7678462700569477</v>
      </c>
      <c r="AL114" s="55">
        <v>0.12770931669762925</v>
      </c>
      <c r="AM114" s="55">
        <v>0</v>
      </c>
      <c r="AN114" s="55">
        <v>0</v>
      </c>
      <c r="AO114" s="55">
        <v>0</v>
      </c>
      <c r="AP114" s="55">
        <v>0</v>
      </c>
      <c r="AQ114" s="55">
        <v>0</v>
      </c>
      <c r="AR114" s="59">
        <v>0.12770931669762925</v>
      </c>
      <c r="AS114" s="55">
        <v>0</v>
      </c>
      <c r="AT114" s="55"/>
      <c r="AU114" s="55"/>
      <c r="AV114" s="55"/>
      <c r="AW114" s="59">
        <v>1.895555586754577</v>
      </c>
      <c r="AX114" s="55"/>
      <c r="AY114" s="55"/>
      <c r="AZ114" s="55"/>
      <c r="BA114" s="55"/>
      <c r="BB114" s="55"/>
      <c r="BC114" s="55"/>
      <c r="BD114" s="55"/>
      <c r="BE114" s="55"/>
      <c r="BF114" s="59">
        <v>0</v>
      </c>
      <c r="BG114" s="55"/>
      <c r="BH114" s="55"/>
      <c r="BI114" s="55"/>
      <c r="BJ114" s="55"/>
      <c r="BK114" s="59">
        <v>0</v>
      </c>
      <c r="BL114" s="55"/>
      <c r="BM114" s="23" t="s">
        <v>852</v>
      </c>
      <c r="BN114" s="23" t="s">
        <v>184</v>
      </c>
      <c r="BO114" s="23" t="s">
        <v>853</v>
      </c>
      <c r="BP114" s="23" t="s">
        <v>853</v>
      </c>
      <c r="BQ114" s="23" t="s">
        <v>853</v>
      </c>
      <c r="BR114" s="23"/>
      <c r="BS114" s="57"/>
      <c r="BT114" s="135" t="s">
        <v>23</v>
      </c>
      <c r="BU114" s="58">
        <v>1</v>
      </c>
      <c r="BV114" s="57">
        <v>0</v>
      </c>
      <c r="BW114" s="57">
        <v>0</v>
      </c>
      <c r="BX114" s="57">
        <v>0</v>
      </c>
      <c r="BY114" s="57">
        <v>0</v>
      </c>
      <c r="BZ114" s="57">
        <v>0</v>
      </c>
      <c r="CA114" s="57">
        <v>0</v>
      </c>
      <c r="CB114" s="67">
        <v>0</v>
      </c>
      <c r="CC114" s="134"/>
      <c r="CD114" s="134"/>
      <c r="CE114" s="57"/>
      <c r="CF114" s="57"/>
      <c r="CG114" s="57"/>
      <c r="CH114" s="57"/>
      <c r="CI114" s="57"/>
      <c r="CJ114" s="57"/>
      <c r="CK114" s="67"/>
      <c r="CL114" s="23"/>
      <c r="CM114" s="23"/>
      <c r="CN114" s="23"/>
      <c r="CO114" s="23"/>
      <c r="CP114" s="23"/>
      <c r="CQ114" s="23"/>
      <c r="CR114" s="57"/>
      <c r="CS114" s="134"/>
      <c r="CT114" s="58"/>
      <c r="CU114" s="57"/>
      <c r="CV114" s="57"/>
      <c r="CW114" s="57"/>
      <c r="CX114" s="57"/>
      <c r="CY114" s="57"/>
      <c r="CZ114" s="57"/>
      <c r="DA114" s="67"/>
      <c r="DB114" s="23"/>
      <c r="DC114" s="23"/>
      <c r="DD114" s="57"/>
      <c r="DE114" s="57"/>
      <c r="DF114" s="57"/>
      <c r="DG114" s="57"/>
      <c r="DH114" s="57"/>
      <c r="DI114" s="57"/>
      <c r="DJ114" s="67"/>
      <c r="DK114" s="23" t="s">
        <v>849</v>
      </c>
      <c r="DL114" s="55">
        <v>0</v>
      </c>
      <c r="DM114" s="55">
        <v>1.6125849926648936</v>
      </c>
      <c r="DN114" s="55">
        <v>0.11649323304760602</v>
      </c>
      <c r="DO114" s="59">
        <v>1.7290782257124997</v>
      </c>
      <c r="DP114" s="23" t="s">
        <v>849</v>
      </c>
      <c r="DQ114" s="57"/>
      <c r="DR114" s="57"/>
      <c r="DS114" s="57"/>
      <c r="DT114" s="23" t="s">
        <v>854</v>
      </c>
      <c r="DU114" s="57"/>
      <c r="DV114" s="23" t="s">
        <v>858</v>
      </c>
      <c r="DW114" s="23" t="s">
        <v>854</v>
      </c>
      <c r="DX114" s="57"/>
      <c r="DY114" s="23" t="s">
        <v>849</v>
      </c>
      <c r="DZ114" s="23" t="s">
        <v>854</v>
      </c>
      <c r="EA114" s="56"/>
      <c r="EB114" s="57"/>
      <c r="EC114" s="57"/>
      <c r="ED114" s="23"/>
      <c r="EE114" s="57"/>
      <c r="EF114" s="57"/>
      <c r="EG114" s="57"/>
      <c r="EH114" s="23">
        <v>957</v>
      </c>
      <c r="EI114" s="23"/>
      <c r="EJ114" s="23" t="s">
        <v>921</v>
      </c>
      <c r="EK114" s="23"/>
    </row>
    <row r="115" spans="2:141">
      <c r="B115" s="132" t="s">
        <v>1016</v>
      </c>
      <c r="C115" s="23" t="s">
        <v>1017</v>
      </c>
      <c r="D115" s="23" t="s">
        <v>159</v>
      </c>
      <c r="E115" s="23" t="s">
        <v>846</v>
      </c>
      <c r="F115" s="23" t="s">
        <v>847</v>
      </c>
      <c r="G115" s="23"/>
      <c r="H115" s="23" t="s">
        <v>848</v>
      </c>
      <c r="I115" s="58">
        <v>0</v>
      </c>
      <c r="J115" s="58">
        <v>0</v>
      </c>
      <c r="K115" s="58">
        <v>1</v>
      </c>
      <c r="L115" s="58">
        <v>0</v>
      </c>
      <c r="M115" s="176"/>
      <c r="N115" s="23" t="s">
        <v>849</v>
      </c>
      <c r="O115" s="23" t="s">
        <v>850</v>
      </c>
      <c r="P115" s="23" t="s">
        <v>851</v>
      </c>
      <c r="Q115" s="56">
        <v>46581</v>
      </c>
      <c r="R115" s="133">
        <v>46671</v>
      </c>
      <c r="S115" s="133">
        <v>47135</v>
      </c>
      <c r="T115" s="133" t="s">
        <v>848</v>
      </c>
      <c r="U115" s="133">
        <v>47261</v>
      </c>
      <c r="V115" s="133" t="s">
        <v>848</v>
      </c>
      <c r="W115" s="55">
        <v>0</v>
      </c>
      <c r="X115" s="55">
        <v>0</v>
      </c>
      <c r="Y115" s="55">
        <v>1.2072560874136629E-2</v>
      </c>
      <c r="Z115" s="55">
        <v>8.2193358125468432</v>
      </c>
      <c r="AA115" s="55">
        <v>4.8349034193909199</v>
      </c>
      <c r="AB115" s="55">
        <v>3.5957463380864509E-4</v>
      </c>
      <c r="AC115" s="55">
        <v>4.3892589141163754E-4</v>
      </c>
      <c r="AD115" s="59">
        <v>13.067110293337119</v>
      </c>
      <c r="AE115" s="55">
        <v>0</v>
      </c>
      <c r="AF115" s="55"/>
      <c r="AG115" s="55"/>
      <c r="AH115" s="55"/>
      <c r="AI115" s="59">
        <v>13.067110293337119</v>
      </c>
      <c r="AJ115" s="55">
        <v>0</v>
      </c>
      <c r="AK115" s="55">
        <v>0</v>
      </c>
      <c r="AL115" s="55">
        <v>0</v>
      </c>
      <c r="AM115" s="55">
        <v>1.3499617350171664E-2</v>
      </c>
      <c r="AN115" s="55">
        <v>9.3747339349719745</v>
      </c>
      <c r="AO115" s="55">
        <v>5.6248403612690483</v>
      </c>
      <c r="AP115" s="55">
        <v>4.2668916676271503E-4</v>
      </c>
      <c r="AQ115" s="55">
        <v>5.312683470219833E-4</v>
      </c>
      <c r="AR115" s="59">
        <v>15.014031871104979</v>
      </c>
      <c r="AS115" s="55">
        <v>0</v>
      </c>
      <c r="AT115" s="55"/>
      <c r="AU115" s="55"/>
      <c r="AV115" s="55"/>
      <c r="AW115" s="59">
        <v>15.014031871104979</v>
      </c>
      <c r="AX115" s="55"/>
      <c r="AY115" s="55"/>
      <c r="AZ115" s="55"/>
      <c r="BA115" s="55"/>
      <c r="BB115" s="55"/>
      <c r="BC115" s="55"/>
      <c r="BD115" s="55"/>
      <c r="BE115" s="55"/>
      <c r="BF115" s="59">
        <v>0</v>
      </c>
      <c r="BG115" s="55"/>
      <c r="BH115" s="55"/>
      <c r="BI115" s="55"/>
      <c r="BJ115" s="55"/>
      <c r="BK115" s="59">
        <v>0</v>
      </c>
      <c r="BL115" s="55"/>
      <c r="BM115" s="23" t="s">
        <v>852</v>
      </c>
      <c r="BN115" s="23" t="s">
        <v>184</v>
      </c>
      <c r="BO115" s="23" t="s">
        <v>853</v>
      </c>
      <c r="BP115" s="23" t="s">
        <v>853</v>
      </c>
      <c r="BQ115" s="23" t="s">
        <v>853</v>
      </c>
      <c r="BR115" s="23"/>
      <c r="BS115" s="57"/>
      <c r="BT115" s="135" t="s">
        <v>23</v>
      </c>
      <c r="BU115" s="58">
        <v>1</v>
      </c>
      <c r="BV115" s="57">
        <v>0</v>
      </c>
      <c r="BW115" s="57">
        <v>1</v>
      </c>
      <c r="BX115" s="57">
        <v>0</v>
      </c>
      <c r="BY115" s="57">
        <v>0</v>
      </c>
      <c r="BZ115" s="57">
        <v>0</v>
      </c>
      <c r="CA115" s="57">
        <v>0</v>
      </c>
      <c r="CB115" s="67">
        <v>1</v>
      </c>
      <c r="CC115" s="134"/>
      <c r="CD115" s="134"/>
      <c r="CE115" s="57"/>
      <c r="CF115" s="57"/>
      <c r="CG115" s="57"/>
      <c r="CH115" s="57"/>
      <c r="CI115" s="57"/>
      <c r="CJ115" s="57"/>
      <c r="CK115" s="67"/>
      <c r="CL115" s="23"/>
      <c r="CM115" s="23"/>
      <c r="CN115" s="23"/>
      <c r="CO115" s="23"/>
      <c r="CP115" s="23"/>
      <c r="CQ115" s="23"/>
      <c r="CR115" s="57"/>
      <c r="CS115" s="134"/>
      <c r="CT115" s="58"/>
      <c r="CU115" s="57"/>
      <c r="CV115" s="57"/>
      <c r="CW115" s="57"/>
      <c r="CX115" s="57"/>
      <c r="CY115" s="57"/>
      <c r="CZ115" s="57"/>
      <c r="DA115" s="67"/>
      <c r="DB115" s="23"/>
      <c r="DC115" s="23"/>
      <c r="DD115" s="57"/>
      <c r="DE115" s="57"/>
      <c r="DF115" s="57"/>
      <c r="DG115" s="57"/>
      <c r="DH115" s="57"/>
      <c r="DI115" s="57"/>
      <c r="DJ115" s="67"/>
      <c r="DK115" s="23" t="s">
        <v>849</v>
      </c>
      <c r="DL115" s="55">
        <v>0</v>
      </c>
      <c r="DM115" s="55">
        <v>0</v>
      </c>
      <c r="DN115" s="55">
        <v>0</v>
      </c>
      <c r="DO115" s="59">
        <v>0</v>
      </c>
      <c r="DP115" s="23" t="s">
        <v>849</v>
      </c>
      <c r="DQ115" s="57"/>
      <c r="DR115" s="57"/>
      <c r="DS115" s="57"/>
      <c r="DT115" s="23" t="s">
        <v>854</v>
      </c>
      <c r="DU115" s="57"/>
      <c r="DV115" s="23" t="s">
        <v>858</v>
      </c>
      <c r="DW115" s="23" t="s">
        <v>854</v>
      </c>
      <c r="DX115" s="57"/>
      <c r="DY115" s="23" t="s">
        <v>849</v>
      </c>
      <c r="DZ115" s="23" t="s">
        <v>854</v>
      </c>
      <c r="EA115" s="56"/>
      <c r="EB115" s="57"/>
      <c r="EC115" s="57"/>
      <c r="ED115" s="23"/>
      <c r="EE115" s="57"/>
      <c r="EF115" s="57"/>
      <c r="EG115" s="57"/>
      <c r="EH115" s="23">
        <v>957</v>
      </c>
      <c r="EI115" s="23"/>
      <c r="EJ115" s="23" t="s">
        <v>921</v>
      </c>
      <c r="EK115" s="23"/>
    </row>
    <row r="116" spans="2:141">
      <c r="B116" s="132" t="s">
        <v>1018</v>
      </c>
      <c r="C116" s="23" t="s">
        <v>1019</v>
      </c>
      <c r="D116" s="23" t="s">
        <v>159</v>
      </c>
      <c r="E116" s="23" t="s">
        <v>846</v>
      </c>
      <c r="F116" s="23" t="s">
        <v>847</v>
      </c>
      <c r="G116" s="23"/>
      <c r="H116" s="23" t="s">
        <v>848</v>
      </c>
      <c r="I116" s="58">
        <v>0</v>
      </c>
      <c r="J116" s="58">
        <v>0</v>
      </c>
      <c r="K116" s="58">
        <v>1</v>
      </c>
      <c r="L116" s="58">
        <v>0</v>
      </c>
      <c r="M116" s="176"/>
      <c r="N116" s="23" t="s">
        <v>849</v>
      </c>
      <c r="O116" s="23" t="s">
        <v>850</v>
      </c>
      <c r="P116" s="23" t="s">
        <v>851</v>
      </c>
      <c r="Q116" s="56">
        <v>46377</v>
      </c>
      <c r="R116" s="133">
        <v>46433</v>
      </c>
      <c r="S116" s="133">
        <v>46903</v>
      </c>
      <c r="T116" s="133" t="s">
        <v>848</v>
      </c>
      <c r="U116" s="133">
        <v>46994</v>
      </c>
      <c r="V116" s="133" t="s">
        <v>848</v>
      </c>
      <c r="W116" s="55">
        <v>0.51268524936063742</v>
      </c>
      <c r="X116" s="55">
        <v>0.576907421871514</v>
      </c>
      <c r="Y116" s="55">
        <v>0</v>
      </c>
      <c r="Z116" s="55">
        <v>0</v>
      </c>
      <c r="AA116" s="55">
        <v>0</v>
      </c>
      <c r="AB116" s="55">
        <v>0</v>
      </c>
      <c r="AC116" s="55">
        <v>0</v>
      </c>
      <c r="AD116" s="59">
        <v>0.576907421871514</v>
      </c>
      <c r="AE116" s="55">
        <v>0</v>
      </c>
      <c r="AF116" s="55"/>
      <c r="AG116" s="55"/>
      <c r="AH116" s="55"/>
      <c r="AI116" s="59">
        <v>1.0895926712321513</v>
      </c>
      <c r="AJ116" s="55">
        <v>0</v>
      </c>
      <c r="AK116" s="55">
        <v>0.56204709204047798</v>
      </c>
      <c r="AL116" s="55">
        <v>0.63245263881459479</v>
      </c>
      <c r="AM116" s="55">
        <v>0</v>
      </c>
      <c r="AN116" s="55">
        <v>0</v>
      </c>
      <c r="AO116" s="55">
        <v>0</v>
      </c>
      <c r="AP116" s="55">
        <v>0</v>
      </c>
      <c r="AQ116" s="55">
        <v>0</v>
      </c>
      <c r="AR116" s="59">
        <v>0.63245263881459479</v>
      </c>
      <c r="AS116" s="55">
        <v>0</v>
      </c>
      <c r="AT116" s="55"/>
      <c r="AU116" s="55"/>
      <c r="AV116" s="55"/>
      <c r="AW116" s="59">
        <v>1.1944997308550729</v>
      </c>
      <c r="AX116" s="55"/>
      <c r="AY116" s="55"/>
      <c r="AZ116" s="55"/>
      <c r="BA116" s="55"/>
      <c r="BB116" s="55"/>
      <c r="BC116" s="55"/>
      <c r="BD116" s="55"/>
      <c r="BE116" s="55"/>
      <c r="BF116" s="59">
        <v>0</v>
      </c>
      <c r="BG116" s="55"/>
      <c r="BH116" s="55"/>
      <c r="BI116" s="55"/>
      <c r="BJ116" s="55"/>
      <c r="BK116" s="59">
        <v>0</v>
      </c>
      <c r="BL116" s="55"/>
      <c r="BM116" s="23" t="s">
        <v>852</v>
      </c>
      <c r="BN116" s="23" t="s">
        <v>184</v>
      </c>
      <c r="BO116" s="23" t="s">
        <v>853</v>
      </c>
      <c r="BP116" s="23" t="s">
        <v>853</v>
      </c>
      <c r="BQ116" s="23" t="s">
        <v>853</v>
      </c>
      <c r="BR116" s="23"/>
      <c r="BS116" s="57"/>
      <c r="BT116" s="135" t="s">
        <v>23</v>
      </c>
      <c r="BU116" s="58">
        <v>1</v>
      </c>
      <c r="BV116" s="57">
        <v>0</v>
      </c>
      <c r="BW116" s="57">
        <v>0</v>
      </c>
      <c r="BX116" s="57">
        <v>0</v>
      </c>
      <c r="BY116" s="57">
        <v>0</v>
      </c>
      <c r="BZ116" s="57">
        <v>0</v>
      </c>
      <c r="CA116" s="57">
        <v>1</v>
      </c>
      <c r="CB116" s="67">
        <v>1</v>
      </c>
      <c r="CC116" s="134"/>
      <c r="CD116" s="134"/>
      <c r="CE116" s="57"/>
      <c r="CF116" s="57"/>
      <c r="CG116" s="57"/>
      <c r="CH116" s="57"/>
      <c r="CI116" s="57"/>
      <c r="CJ116" s="57"/>
      <c r="CK116" s="67"/>
      <c r="CL116" s="23"/>
      <c r="CM116" s="23"/>
      <c r="CN116" s="23"/>
      <c r="CO116" s="23"/>
      <c r="CP116" s="23"/>
      <c r="CQ116" s="23"/>
      <c r="CR116" s="57"/>
      <c r="CS116" s="134"/>
      <c r="CT116" s="58"/>
      <c r="CU116" s="57"/>
      <c r="CV116" s="57"/>
      <c r="CW116" s="57"/>
      <c r="CX116" s="57"/>
      <c r="CY116" s="57"/>
      <c r="CZ116" s="57"/>
      <c r="DA116" s="67"/>
      <c r="DB116" s="23"/>
      <c r="DC116" s="23"/>
      <c r="DD116" s="57"/>
      <c r="DE116" s="57"/>
      <c r="DF116" s="57"/>
      <c r="DG116" s="57"/>
      <c r="DH116" s="57"/>
      <c r="DI116" s="57"/>
      <c r="DJ116" s="67"/>
      <c r="DK116" s="23" t="s">
        <v>849</v>
      </c>
      <c r="DL116" s="55">
        <v>0</v>
      </c>
      <c r="DM116" s="55">
        <v>0.51268524936063742</v>
      </c>
      <c r="DN116" s="55">
        <v>0.576907421871514</v>
      </c>
      <c r="DO116" s="59">
        <v>1.0895926712321513</v>
      </c>
      <c r="DP116" s="23" t="s">
        <v>849</v>
      </c>
      <c r="DQ116" s="57"/>
      <c r="DR116" s="57"/>
      <c r="DS116" s="57"/>
      <c r="DT116" s="23" t="s">
        <v>854</v>
      </c>
      <c r="DU116" s="57"/>
      <c r="DV116" s="23" t="s">
        <v>858</v>
      </c>
      <c r="DW116" s="23" t="s">
        <v>854</v>
      </c>
      <c r="DX116" s="57"/>
      <c r="DY116" s="23" t="s">
        <v>849</v>
      </c>
      <c r="DZ116" s="23" t="s">
        <v>854</v>
      </c>
      <c r="EA116" s="56"/>
      <c r="EB116" s="57"/>
      <c r="EC116" s="57"/>
      <c r="ED116" s="23"/>
      <c r="EE116" s="57"/>
      <c r="EF116" s="57"/>
      <c r="EG116" s="57"/>
      <c r="EH116" s="23">
        <v>957</v>
      </c>
      <c r="EI116" s="23"/>
      <c r="EJ116" s="23" t="s">
        <v>921</v>
      </c>
      <c r="EK116" s="23"/>
    </row>
    <row r="117" spans="2:141">
      <c r="B117" s="132" t="s">
        <v>1020</v>
      </c>
      <c r="C117" s="23" t="s">
        <v>1021</v>
      </c>
      <c r="D117" s="23" t="s">
        <v>159</v>
      </c>
      <c r="E117" s="23" t="s">
        <v>846</v>
      </c>
      <c r="F117" s="23" t="s">
        <v>847</v>
      </c>
      <c r="G117" s="23"/>
      <c r="H117" s="23" t="s">
        <v>848</v>
      </c>
      <c r="I117" s="58">
        <v>0</v>
      </c>
      <c r="J117" s="58">
        <v>0</v>
      </c>
      <c r="K117" s="58">
        <v>1</v>
      </c>
      <c r="L117" s="58">
        <v>0</v>
      </c>
      <c r="M117" s="176"/>
      <c r="N117" s="23" t="s">
        <v>849</v>
      </c>
      <c r="O117" s="23" t="s">
        <v>850</v>
      </c>
      <c r="P117" s="23" t="s">
        <v>851</v>
      </c>
      <c r="Q117" s="56">
        <v>46377</v>
      </c>
      <c r="R117" s="133">
        <v>46433</v>
      </c>
      <c r="S117" s="133">
        <v>46890</v>
      </c>
      <c r="T117" s="133" t="s">
        <v>848</v>
      </c>
      <c r="U117" s="133">
        <v>47016</v>
      </c>
      <c r="V117" s="133" t="s">
        <v>848</v>
      </c>
      <c r="W117" s="55">
        <v>0.51268524936063742</v>
      </c>
      <c r="X117" s="55">
        <v>0.576907421871514</v>
      </c>
      <c r="Y117" s="55">
        <v>0</v>
      </c>
      <c r="Z117" s="55">
        <v>0</v>
      </c>
      <c r="AA117" s="55">
        <v>0</v>
      </c>
      <c r="AB117" s="55">
        <v>0</v>
      </c>
      <c r="AC117" s="55">
        <v>0</v>
      </c>
      <c r="AD117" s="59">
        <v>0.576907421871514</v>
      </c>
      <c r="AE117" s="55">
        <v>0</v>
      </c>
      <c r="AF117" s="55"/>
      <c r="AG117" s="55"/>
      <c r="AH117" s="55"/>
      <c r="AI117" s="59">
        <v>1.0895926712321513</v>
      </c>
      <c r="AJ117" s="55">
        <v>0</v>
      </c>
      <c r="AK117" s="55">
        <v>0.56204709204047798</v>
      </c>
      <c r="AL117" s="55">
        <v>0.63245263881459479</v>
      </c>
      <c r="AM117" s="55">
        <v>0</v>
      </c>
      <c r="AN117" s="55">
        <v>0</v>
      </c>
      <c r="AO117" s="55">
        <v>0</v>
      </c>
      <c r="AP117" s="55">
        <v>0</v>
      </c>
      <c r="AQ117" s="55">
        <v>0</v>
      </c>
      <c r="AR117" s="59">
        <v>0.63245263881459479</v>
      </c>
      <c r="AS117" s="55">
        <v>0</v>
      </c>
      <c r="AT117" s="55"/>
      <c r="AU117" s="55"/>
      <c r="AV117" s="55"/>
      <c r="AW117" s="59">
        <v>1.1944997308550729</v>
      </c>
      <c r="AX117" s="55"/>
      <c r="AY117" s="55"/>
      <c r="AZ117" s="55"/>
      <c r="BA117" s="55"/>
      <c r="BB117" s="55"/>
      <c r="BC117" s="55"/>
      <c r="BD117" s="55"/>
      <c r="BE117" s="55"/>
      <c r="BF117" s="59">
        <v>0</v>
      </c>
      <c r="BG117" s="55"/>
      <c r="BH117" s="55"/>
      <c r="BI117" s="55"/>
      <c r="BJ117" s="55"/>
      <c r="BK117" s="59">
        <v>0</v>
      </c>
      <c r="BL117" s="55"/>
      <c r="BM117" s="23" t="s">
        <v>852</v>
      </c>
      <c r="BN117" s="23" t="s">
        <v>184</v>
      </c>
      <c r="BO117" s="23" t="s">
        <v>853</v>
      </c>
      <c r="BP117" s="23" t="s">
        <v>853</v>
      </c>
      <c r="BQ117" s="23" t="s">
        <v>853</v>
      </c>
      <c r="BR117" s="23"/>
      <c r="BS117" s="57"/>
      <c r="BT117" s="135" t="s">
        <v>23</v>
      </c>
      <c r="BU117" s="58">
        <v>1</v>
      </c>
      <c r="BV117" s="57">
        <v>0</v>
      </c>
      <c r="BW117" s="57">
        <v>0</v>
      </c>
      <c r="BX117" s="57">
        <v>0</v>
      </c>
      <c r="BY117" s="57">
        <v>0</v>
      </c>
      <c r="BZ117" s="57">
        <v>0</v>
      </c>
      <c r="CA117" s="57">
        <v>1</v>
      </c>
      <c r="CB117" s="67">
        <v>1</v>
      </c>
      <c r="CC117" s="134"/>
      <c r="CD117" s="134"/>
      <c r="CE117" s="57"/>
      <c r="CF117" s="57"/>
      <c r="CG117" s="57"/>
      <c r="CH117" s="57"/>
      <c r="CI117" s="57"/>
      <c r="CJ117" s="57"/>
      <c r="CK117" s="67"/>
      <c r="CL117" s="23"/>
      <c r="CM117" s="23"/>
      <c r="CN117" s="23"/>
      <c r="CO117" s="23"/>
      <c r="CP117" s="23"/>
      <c r="CQ117" s="23"/>
      <c r="CR117" s="57"/>
      <c r="CS117" s="134"/>
      <c r="CT117" s="58"/>
      <c r="CU117" s="57"/>
      <c r="CV117" s="57"/>
      <c r="CW117" s="57"/>
      <c r="CX117" s="57"/>
      <c r="CY117" s="57"/>
      <c r="CZ117" s="57"/>
      <c r="DA117" s="67"/>
      <c r="DB117" s="23"/>
      <c r="DC117" s="23"/>
      <c r="DD117" s="57"/>
      <c r="DE117" s="57"/>
      <c r="DF117" s="57"/>
      <c r="DG117" s="57"/>
      <c r="DH117" s="57"/>
      <c r="DI117" s="57"/>
      <c r="DJ117" s="67"/>
      <c r="DK117" s="23" t="s">
        <v>849</v>
      </c>
      <c r="DL117" s="55">
        <v>0</v>
      </c>
      <c r="DM117" s="55">
        <v>0.51268524936063742</v>
      </c>
      <c r="DN117" s="55">
        <v>0.576907421871514</v>
      </c>
      <c r="DO117" s="59">
        <v>1.0895926712321513</v>
      </c>
      <c r="DP117" s="23" t="s">
        <v>849</v>
      </c>
      <c r="DQ117" s="57"/>
      <c r="DR117" s="57"/>
      <c r="DS117" s="57"/>
      <c r="DT117" s="23" t="s">
        <v>854</v>
      </c>
      <c r="DU117" s="57"/>
      <c r="DV117" s="23" t="s">
        <v>858</v>
      </c>
      <c r="DW117" s="23" t="s">
        <v>854</v>
      </c>
      <c r="DX117" s="57"/>
      <c r="DY117" s="23" t="s">
        <v>849</v>
      </c>
      <c r="DZ117" s="23" t="s">
        <v>854</v>
      </c>
      <c r="EA117" s="56"/>
      <c r="EB117" s="57"/>
      <c r="EC117" s="57"/>
      <c r="ED117" s="23"/>
      <c r="EE117" s="57"/>
      <c r="EF117" s="57"/>
      <c r="EG117" s="57"/>
      <c r="EH117" s="23">
        <v>957</v>
      </c>
      <c r="EI117" s="23"/>
      <c r="EJ117" s="23" t="s">
        <v>921</v>
      </c>
      <c r="EK117" s="23"/>
    </row>
    <row r="118" spans="2:141">
      <c r="B118" s="132" t="s">
        <v>1022</v>
      </c>
      <c r="C118" s="23" t="s">
        <v>1023</v>
      </c>
      <c r="D118" s="23" t="s">
        <v>159</v>
      </c>
      <c r="E118" s="23" t="s">
        <v>846</v>
      </c>
      <c r="F118" s="23" t="s">
        <v>847</v>
      </c>
      <c r="G118" s="23"/>
      <c r="H118" s="23" t="s">
        <v>848</v>
      </c>
      <c r="I118" s="58">
        <v>0</v>
      </c>
      <c r="J118" s="58">
        <v>0</v>
      </c>
      <c r="K118" s="58">
        <v>1</v>
      </c>
      <c r="L118" s="58">
        <v>0</v>
      </c>
      <c r="M118" s="176"/>
      <c r="N118" s="23" t="s">
        <v>849</v>
      </c>
      <c r="O118" s="23" t="s">
        <v>850</v>
      </c>
      <c r="P118" s="23" t="s">
        <v>851</v>
      </c>
      <c r="Q118" s="56">
        <v>46223</v>
      </c>
      <c r="R118" s="133">
        <v>46279</v>
      </c>
      <c r="S118" s="133">
        <v>46736</v>
      </c>
      <c r="T118" s="133" t="s">
        <v>848</v>
      </c>
      <c r="U118" s="133">
        <v>46868</v>
      </c>
      <c r="V118" s="133" t="s">
        <v>848</v>
      </c>
      <c r="W118" s="55">
        <v>0.67883325633279312</v>
      </c>
      <c r="X118" s="55">
        <v>0.50221851423010755</v>
      </c>
      <c r="Y118" s="55">
        <v>0</v>
      </c>
      <c r="Z118" s="55">
        <v>0</v>
      </c>
      <c r="AA118" s="55">
        <v>0</v>
      </c>
      <c r="AB118" s="55">
        <v>0</v>
      </c>
      <c r="AC118" s="55">
        <v>0</v>
      </c>
      <c r="AD118" s="59">
        <v>0.50221851423010755</v>
      </c>
      <c r="AE118" s="55">
        <v>0</v>
      </c>
      <c r="AF118" s="55"/>
      <c r="AG118" s="55"/>
      <c r="AH118" s="55"/>
      <c r="AI118" s="59">
        <v>1.1810517705629007</v>
      </c>
      <c r="AJ118" s="55">
        <v>0</v>
      </c>
      <c r="AK118" s="55">
        <v>0.7441919933878014</v>
      </c>
      <c r="AL118" s="55">
        <v>0.55057260930353835</v>
      </c>
      <c r="AM118" s="55">
        <v>0</v>
      </c>
      <c r="AN118" s="55">
        <v>0</v>
      </c>
      <c r="AO118" s="55">
        <v>0</v>
      </c>
      <c r="AP118" s="55">
        <v>0</v>
      </c>
      <c r="AQ118" s="55">
        <v>0</v>
      </c>
      <c r="AR118" s="59">
        <v>0.55057260930353835</v>
      </c>
      <c r="AS118" s="55">
        <v>0</v>
      </c>
      <c r="AT118" s="55"/>
      <c r="AU118" s="55"/>
      <c r="AV118" s="55"/>
      <c r="AW118" s="59">
        <v>1.2947646026913397</v>
      </c>
      <c r="AX118" s="55"/>
      <c r="AY118" s="55"/>
      <c r="AZ118" s="55"/>
      <c r="BA118" s="55"/>
      <c r="BB118" s="55"/>
      <c r="BC118" s="55"/>
      <c r="BD118" s="55"/>
      <c r="BE118" s="55"/>
      <c r="BF118" s="59">
        <v>0</v>
      </c>
      <c r="BG118" s="55"/>
      <c r="BH118" s="55"/>
      <c r="BI118" s="55"/>
      <c r="BJ118" s="55"/>
      <c r="BK118" s="59">
        <v>0</v>
      </c>
      <c r="BL118" s="55"/>
      <c r="BM118" s="23" t="s">
        <v>852</v>
      </c>
      <c r="BN118" s="23" t="s">
        <v>184</v>
      </c>
      <c r="BO118" s="23" t="s">
        <v>853</v>
      </c>
      <c r="BP118" s="23" t="s">
        <v>853</v>
      </c>
      <c r="BQ118" s="23" t="s">
        <v>853</v>
      </c>
      <c r="BR118" s="23"/>
      <c r="BS118" s="57"/>
      <c r="BT118" s="135" t="s">
        <v>23</v>
      </c>
      <c r="BU118" s="58">
        <v>1</v>
      </c>
      <c r="BV118" s="57">
        <v>0</v>
      </c>
      <c r="BW118" s="57">
        <v>0</v>
      </c>
      <c r="BX118" s="57">
        <v>0</v>
      </c>
      <c r="BY118" s="57">
        <v>0</v>
      </c>
      <c r="BZ118" s="57">
        <v>0</v>
      </c>
      <c r="CA118" s="57">
        <v>1</v>
      </c>
      <c r="CB118" s="67">
        <v>1</v>
      </c>
      <c r="CC118" s="134"/>
      <c r="CD118" s="134"/>
      <c r="CE118" s="57"/>
      <c r="CF118" s="57"/>
      <c r="CG118" s="57"/>
      <c r="CH118" s="57"/>
      <c r="CI118" s="57"/>
      <c r="CJ118" s="57"/>
      <c r="CK118" s="67"/>
      <c r="CL118" s="23"/>
      <c r="CM118" s="23"/>
      <c r="CN118" s="23"/>
      <c r="CO118" s="23"/>
      <c r="CP118" s="23"/>
      <c r="CQ118" s="23"/>
      <c r="CR118" s="57"/>
      <c r="CS118" s="134"/>
      <c r="CT118" s="58"/>
      <c r="CU118" s="57"/>
      <c r="CV118" s="57"/>
      <c r="CW118" s="57"/>
      <c r="CX118" s="57"/>
      <c r="CY118" s="57"/>
      <c r="CZ118" s="57"/>
      <c r="DA118" s="67"/>
      <c r="DB118" s="23"/>
      <c r="DC118" s="23"/>
      <c r="DD118" s="57"/>
      <c r="DE118" s="57"/>
      <c r="DF118" s="57"/>
      <c r="DG118" s="57"/>
      <c r="DH118" s="57"/>
      <c r="DI118" s="57"/>
      <c r="DJ118" s="67"/>
      <c r="DK118" s="23" t="s">
        <v>849</v>
      </c>
      <c r="DL118" s="55">
        <v>0</v>
      </c>
      <c r="DM118" s="55">
        <v>0.67883325633279312</v>
      </c>
      <c r="DN118" s="55">
        <v>0.50221851423010755</v>
      </c>
      <c r="DO118" s="59">
        <v>1.1810517705629007</v>
      </c>
      <c r="DP118" s="23" t="s">
        <v>849</v>
      </c>
      <c r="DQ118" s="57"/>
      <c r="DR118" s="57"/>
      <c r="DS118" s="57"/>
      <c r="DT118" s="23" t="s">
        <v>854</v>
      </c>
      <c r="DU118" s="57"/>
      <c r="DV118" s="23" t="s">
        <v>858</v>
      </c>
      <c r="DW118" s="23" t="s">
        <v>854</v>
      </c>
      <c r="DX118" s="57"/>
      <c r="DY118" s="23" t="s">
        <v>849</v>
      </c>
      <c r="DZ118" s="23" t="s">
        <v>854</v>
      </c>
      <c r="EA118" s="56"/>
      <c r="EB118" s="57"/>
      <c r="EC118" s="57"/>
      <c r="ED118" s="23"/>
      <c r="EE118" s="57"/>
      <c r="EF118" s="57"/>
      <c r="EG118" s="57"/>
      <c r="EH118" s="23">
        <v>957</v>
      </c>
      <c r="EI118" s="23"/>
      <c r="EJ118" s="23" t="s">
        <v>921</v>
      </c>
      <c r="EK118" s="23"/>
    </row>
    <row r="119" spans="2:141">
      <c r="B119" s="132" t="s">
        <v>1024</v>
      </c>
      <c r="C119" s="23" t="s">
        <v>1025</v>
      </c>
      <c r="D119" s="23" t="s">
        <v>159</v>
      </c>
      <c r="E119" s="23" t="s">
        <v>846</v>
      </c>
      <c r="F119" s="23" t="s">
        <v>847</v>
      </c>
      <c r="G119" s="23"/>
      <c r="H119" s="23" t="s">
        <v>848</v>
      </c>
      <c r="I119" s="58">
        <v>0</v>
      </c>
      <c r="J119" s="58">
        <v>0</v>
      </c>
      <c r="K119" s="58">
        <v>1</v>
      </c>
      <c r="L119" s="58">
        <v>0</v>
      </c>
      <c r="M119" s="176"/>
      <c r="N119" s="23" t="s">
        <v>849</v>
      </c>
      <c r="O119" s="23" t="s">
        <v>850</v>
      </c>
      <c r="P119" s="23" t="s">
        <v>851</v>
      </c>
      <c r="Q119" s="56">
        <v>46223</v>
      </c>
      <c r="R119" s="133">
        <v>46279</v>
      </c>
      <c r="S119" s="133">
        <v>46751</v>
      </c>
      <c r="T119" s="133" t="s">
        <v>848</v>
      </c>
      <c r="U119" s="133">
        <v>46846</v>
      </c>
      <c r="V119" s="133" t="s">
        <v>848</v>
      </c>
      <c r="W119" s="55">
        <v>0.78326910248512682</v>
      </c>
      <c r="X119" s="55">
        <v>0.57948290094968324</v>
      </c>
      <c r="Y119" s="55">
        <v>0</v>
      </c>
      <c r="Z119" s="55">
        <v>0</v>
      </c>
      <c r="AA119" s="55">
        <v>0</v>
      </c>
      <c r="AB119" s="55">
        <v>0</v>
      </c>
      <c r="AC119" s="55">
        <v>0</v>
      </c>
      <c r="AD119" s="59">
        <v>0.57948290094968324</v>
      </c>
      <c r="AE119" s="55">
        <v>0</v>
      </c>
      <c r="AF119" s="55"/>
      <c r="AG119" s="55"/>
      <c r="AH119" s="55"/>
      <c r="AI119" s="59">
        <v>1.3627520034348102</v>
      </c>
      <c r="AJ119" s="55">
        <v>0</v>
      </c>
      <c r="AK119" s="55">
        <v>0.85868302605922531</v>
      </c>
      <c r="AL119" s="55">
        <v>0.63527608756468334</v>
      </c>
      <c r="AM119" s="55">
        <v>0</v>
      </c>
      <c r="AN119" s="55">
        <v>0</v>
      </c>
      <c r="AO119" s="55">
        <v>0</v>
      </c>
      <c r="AP119" s="55">
        <v>0</v>
      </c>
      <c r="AQ119" s="55">
        <v>0</v>
      </c>
      <c r="AR119" s="59">
        <v>0.63527608756468334</v>
      </c>
      <c r="AS119" s="55">
        <v>0</v>
      </c>
      <c r="AT119" s="55"/>
      <c r="AU119" s="55"/>
      <c r="AV119" s="55"/>
      <c r="AW119" s="59">
        <v>1.4939591136239088</v>
      </c>
      <c r="AX119" s="55"/>
      <c r="AY119" s="55"/>
      <c r="AZ119" s="55"/>
      <c r="BA119" s="55"/>
      <c r="BB119" s="55"/>
      <c r="BC119" s="55"/>
      <c r="BD119" s="55"/>
      <c r="BE119" s="55"/>
      <c r="BF119" s="59">
        <v>0</v>
      </c>
      <c r="BG119" s="55"/>
      <c r="BH119" s="55"/>
      <c r="BI119" s="55"/>
      <c r="BJ119" s="55"/>
      <c r="BK119" s="59">
        <v>0</v>
      </c>
      <c r="BL119" s="55"/>
      <c r="BM119" s="23" t="s">
        <v>852</v>
      </c>
      <c r="BN119" s="23" t="s">
        <v>184</v>
      </c>
      <c r="BO119" s="23" t="s">
        <v>853</v>
      </c>
      <c r="BP119" s="23" t="s">
        <v>853</v>
      </c>
      <c r="BQ119" s="23" t="s">
        <v>853</v>
      </c>
      <c r="BR119" s="23"/>
      <c r="BS119" s="57"/>
      <c r="BT119" s="135" t="s">
        <v>23</v>
      </c>
      <c r="BU119" s="58">
        <v>1</v>
      </c>
      <c r="BV119" s="57">
        <v>0</v>
      </c>
      <c r="BW119" s="57">
        <v>0</v>
      </c>
      <c r="BX119" s="57">
        <v>0</v>
      </c>
      <c r="BY119" s="57">
        <v>0</v>
      </c>
      <c r="BZ119" s="57">
        <v>0</v>
      </c>
      <c r="CA119" s="57">
        <v>1</v>
      </c>
      <c r="CB119" s="67">
        <v>1</v>
      </c>
      <c r="CC119" s="134"/>
      <c r="CD119" s="134"/>
      <c r="CE119" s="57"/>
      <c r="CF119" s="57"/>
      <c r="CG119" s="57"/>
      <c r="CH119" s="57"/>
      <c r="CI119" s="57"/>
      <c r="CJ119" s="57"/>
      <c r="CK119" s="67"/>
      <c r="CL119" s="23"/>
      <c r="CM119" s="23"/>
      <c r="CN119" s="23"/>
      <c r="CO119" s="23"/>
      <c r="CP119" s="23"/>
      <c r="CQ119" s="23"/>
      <c r="CR119" s="57"/>
      <c r="CS119" s="134"/>
      <c r="CT119" s="58"/>
      <c r="CU119" s="57"/>
      <c r="CV119" s="57"/>
      <c r="CW119" s="57"/>
      <c r="CX119" s="57"/>
      <c r="CY119" s="57"/>
      <c r="CZ119" s="57"/>
      <c r="DA119" s="67"/>
      <c r="DB119" s="23"/>
      <c r="DC119" s="23"/>
      <c r="DD119" s="57"/>
      <c r="DE119" s="57"/>
      <c r="DF119" s="57"/>
      <c r="DG119" s="57"/>
      <c r="DH119" s="57"/>
      <c r="DI119" s="57"/>
      <c r="DJ119" s="67"/>
      <c r="DK119" s="23" t="s">
        <v>849</v>
      </c>
      <c r="DL119" s="55">
        <v>0</v>
      </c>
      <c r="DM119" s="55">
        <v>0.78326910248512682</v>
      </c>
      <c r="DN119" s="55">
        <v>0.57948290094968324</v>
      </c>
      <c r="DO119" s="59">
        <v>1.3627520034348102</v>
      </c>
      <c r="DP119" s="23" t="s">
        <v>849</v>
      </c>
      <c r="DQ119" s="57"/>
      <c r="DR119" s="57"/>
      <c r="DS119" s="57"/>
      <c r="DT119" s="23" t="s">
        <v>854</v>
      </c>
      <c r="DU119" s="57"/>
      <c r="DV119" s="23" t="s">
        <v>858</v>
      </c>
      <c r="DW119" s="23" t="s">
        <v>854</v>
      </c>
      <c r="DX119" s="57"/>
      <c r="DY119" s="23" t="s">
        <v>849</v>
      </c>
      <c r="DZ119" s="23" t="s">
        <v>854</v>
      </c>
      <c r="EA119" s="56"/>
      <c r="EB119" s="57"/>
      <c r="EC119" s="57"/>
      <c r="ED119" s="23"/>
      <c r="EE119" s="57"/>
      <c r="EF119" s="57"/>
      <c r="EG119" s="57"/>
      <c r="EH119" s="23">
        <v>957</v>
      </c>
      <c r="EI119" s="23"/>
      <c r="EJ119" s="23" t="s">
        <v>921</v>
      </c>
      <c r="EK119" s="23"/>
    </row>
    <row r="120" spans="2:141">
      <c r="B120" s="132" t="s">
        <v>1026</v>
      </c>
      <c r="C120" s="23" t="s">
        <v>1027</v>
      </c>
      <c r="D120" s="23" t="s">
        <v>159</v>
      </c>
      <c r="E120" s="23" t="s">
        <v>846</v>
      </c>
      <c r="F120" s="23" t="s">
        <v>847</v>
      </c>
      <c r="G120" s="23"/>
      <c r="H120" s="23" t="s">
        <v>848</v>
      </c>
      <c r="I120" s="58">
        <v>0</v>
      </c>
      <c r="J120" s="58">
        <v>0</v>
      </c>
      <c r="K120" s="58">
        <v>1</v>
      </c>
      <c r="L120" s="58">
        <v>0</v>
      </c>
      <c r="M120" s="176"/>
      <c r="N120" s="23" t="s">
        <v>849</v>
      </c>
      <c r="O120" s="23" t="s">
        <v>850</v>
      </c>
      <c r="P120" s="23" t="s">
        <v>851</v>
      </c>
      <c r="Q120" s="56">
        <v>46378</v>
      </c>
      <c r="R120" s="133">
        <v>46433</v>
      </c>
      <c r="S120" s="133">
        <v>46890</v>
      </c>
      <c r="T120" s="133" t="s">
        <v>848</v>
      </c>
      <c r="U120" s="133">
        <v>47016</v>
      </c>
      <c r="V120" s="133" t="s">
        <v>848</v>
      </c>
      <c r="W120" s="55">
        <v>0.48420275449561123</v>
      </c>
      <c r="X120" s="55">
        <v>0.41698241706750616</v>
      </c>
      <c r="Y120" s="55">
        <v>0</v>
      </c>
      <c r="Z120" s="55">
        <v>0</v>
      </c>
      <c r="AA120" s="55">
        <v>0</v>
      </c>
      <c r="AB120" s="55">
        <v>0</v>
      </c>
      <c r="AC120" s="55">
        <v>0</v>
      </c>
      <c r="AD120" s="59">
        <v>0.41698241706750616</v>
      </c>
      <c r="AE120" s="55">
        <v>0</v>
      </c>
      <c r="AF120" s="55"/>
      <c r="AG120" s="55"/>
      <c r="AH120" s="55"/>
      <c r="AI120" s="59">
        <v>0.90118517156311739</v>
      </c>
      <c r="AJ120" s="55">
        <v>0</v>
      </c>
      <c r="AK120" s="55">
        <v>0.53082227441034369</v>
      </c>
      <c r="AL120" s="55">
        <v>0.45712989643660196</v>
      </c>
      <c r="AM120" s="55">
        <v>0</v>
      </c>
      <c r="AN120" s="55">
        <v>0</v>
      </c>
      <c r="AO120" s="55">
        <v>0</v>
      </c>
      <c r="AP120" s="55">
        <v>0</v>
      </c>
      <c r="AQ120" s="55">
        <v>0</v>
      </c>
      <c r="AR120" s="59">
        <v>0.45712989643660196</v>
      </c>
      <c r="AS120" s="55">
        <v>0</v>
      </c>
      <c r="AT120" s="55"/>
      <c r="AU120" s="55"/>
      <c r="AV120" s="55"/>
      <c r="AW120" s="59">
        <v>0.98795217084694564</v>
      </c>
      <c r="AX120" s="55"/>
      <c r="AY120" s="55"/>
      <c r="AZ120" s="55"/>
      <c r="BA120" s="55"/>
      <c r="BB120" s="55"/>
      <c r="BC120" s="55"/>
      <c r="BD120" s="55"/>
      <c r="BE120" s="55"/>
      <c r="BF120" s="59">
        <v>0</v>
      </c>
      <c r="BG120" s="55"/>
      <c r="BH120" s="55"/>
      <c r="BI120" s="55"/>
      <c r="BJ120" s="55"/>
      <c r="BK120" s="59">
        <v>0</v>
      </c>
      <c r="BL120" s="55"/>
      <c r="BM120" s="23" t="s">
        <v>852</v>
      </c>
      <c r="BN120" s="23" t="s">
        <v>184</v>
      </c>
      <c r="BO120" s="23" t="s">
        <v>853</v>
      </c>
      <c r="BP120" s="23" t="s">
        <v>853</v>
      </c>
      <c r="BQ120" s="23" t="s">
        <v>853</v>
      </c>
      <c r="BR120" s="23"/>
      <c r="BS120" s="57"/>
      <c r="BT120" s="135" t="s">
        <v>23</v>
      </c>
      <c r="BU120" s="58">
        <v>1</v>
      </c>
      <c r="BV120" s="57">
        <v>0</v>
      </c>
      <c r="BW120" s="57">
        <v>0</v>
      </c>
      <c r="BX120" s="57">
        <v>0</v>
      </c>
      <c r="BY120" s="57">
        <v>0</v>
      </c>
      <c r="BZ120" s="57">
        <v>0</v>
      </c>
      <c r="CA120" s="57">
        <v>1</v>
      </c>
      <c r="CB120" s="67">
        <v>1</v>
      </c>
      <c r="CC120" s="134"/>
      <c r="CD120" s="134"/>
      <c r="CE120" s="57"/>
      <c r="CF120" s="57"/>
      <c r="CG120" s="57"/>
      <c r="CH120" s="57"/>
      <c r="CI120" s="57"/>
      <c r="CJ120" s="57"/>
      <c r="CK120" s="67"/>
      <c r="CL120" s="23"/>
      <c r="CM120" s="23"/>
      <c r="CN120" s="23"/>
      <c r="CO120" s="23"/>
      <c r="CP120" s="23"/>
      <c r="CQ120" s="23"/>
      <c r="CR120" s="57"/>
      <c r="CS120" s="134"/>
      <c r="CT120" s="58"/>
      <c r="CU120" s="57"/>
      <c r="CV120" s="57"/>
      <c r="CW120" s="57"/>
      <c r="CX120" s="57"/>
      <c r="CY120" s="57"/>
      <c r="CZ120" s="57"/>
      <c r="DA120" s="67"/>
      <c r="DB120" s="23"/>
      <c r="DC120" s="23"/>
      <c r="DD120" s="57"/>
      <c r="DE120" s="57"/>
      <c r="DF120" s="57"/>
      <c r="DG120" s="57"/>
      <c r="DH120" s="57"/>
      <c r="DI120" s="57"/>
      <c r="DJ120" s="67"/>
      <c r="DK120" s="23" t="s">
        <v>849</v>
      </c>
      <c r="DL120" s="55">
        <v>0</v>
      </c>
      <c r="DM120" s="55">
        <v>0.48420275449561123</v>
      </c>
      <c r="DN120" s="55">
        <v>0.41698241706750616</v>
      </c>
      <c r="DO120" s="59">
        <v>0.90118517156311739</v>
      </c>
      <c r="DP120" s="23" t="s">
        <v>849</v>
      </c>
      <c r="DQ120" s="57"/>
      <c r="DR120" s="57"/>
      <c r="DS120" s="57"/>
      <c r="DT120" s="23" t="s">
        <v>854</v>
      </c>
      <c r="DU120" s="57"/>
      <c r="DV120" s="23" t="s">
        <v>858</v>
      </c>
      <c r="DW120" s="23" t="s">
        <v>854</v>
      </c>
      <c r="DX120" s="57"/>
      <c r="DY120" s="23" t="s">
        <v>849</v>
      </c>
      <c r="DZ120" s="23" t="s">
        <v>854</v>
      </c>
      <c r="EA120" s="56"/>
      <c r="EB120" s="57"/>
      <c r="EC120" s="57"/>
      <c r="ED120" s="23"/>
      <c r="EE120" s="57"/>
      <c r="EF120" s="57"/>
      <c r="EG120" s="57"/>
      <c r="EH120" s="23">
        <v>957</v>
      </c>
      <c r="EI120" s="23"/>
      <c r="EJ120" s="23" t="s">
        <v>921</v>
      </c>
      <c r="EK120" s="23"/>
    </row>
    <row r="121" spans="2:141">
      <c r="B121" s="132" t="s">
        <v>1028</v>
      </c>
      <c r="C121" s="23" t="s">
        <v>1029</v>
      </c>
      <c r="D121" s="23" t="s">
        <v>159</v>
      </c>
      <c r="E121" s="23" t="s">
        <v>846</v>
      </c>
      <c r="F121" s="23" t="s">
        <v>847</v>
      </c>
      <c r="G121" s="23"/>
      <c r="H121" s="23" t="s">
        <v>848</v>
      </c>
      <c r="I121" s="58">
        <v>0</v>
      </c>
      <c r="J121" s="58">
        <v>0</v>
      </c>
      <c r="K121" s="58">
        <v>1</v>
      </c>
      <c r="L121" s="58">
        <v>0</v>
      </c>
      <c r="M121" s="176"/>
      <c r="N121" s="23" t="s">
        <v>849</v>
      </c>
      <c r="O121" s="23" t="s">
        <v>850</v>
      </c>
      <c r="P121" s="23" t="s">
        <v>983</v>
      </c>
      <c r="Q121" s="56">
        <v>45622</v>
      </c>
      <c r="R121" s="133">
        <v>45622</v>
      </c>
      <c r="S121" s="133">
        <v>45622</v>
      </c>
      <c r="T121" s="133" t="s">
        <v>848</v>
      </c>
      <c r="U121" s="133">
        <v>45666</v>
      </c>
      <c r="V121" s="133" t="s">
        <v>848</v>
      </c>
      <c r="W121" s="55">
        <v>0.15155023441956866</v>
      </c>
      <c r="X121" s="55">
        <v>9.0368385309264705E-4</v>
      </c>
      <c r="Y121" s="55">
        <v>8.859656314508178E-4</v>
      </c>
      <c r="Z121" s="55">
        <v>4.3429619882462194E-4</v>
      </c>
      <c r="AA121" s="55">
        <v>0</v>
      </c>
      <c r="AB121" s="55">
        <v>0</v>
      </c>
      <c r="AC121" s="55">
        <v>0</v>
      </c>
      <c r="AD121" s="59">
        <v>2.2239456833680867E-3</v>
      </c>
      <c r="AE121" s="55">
        <v>0</v>
      </c>
      <c r="AF121" s="55"/>
      <c r="AG121" s="55"/>
      <c r="AH121" s="55"/>
      <c r="AI121" s="59">
        <v>0.15377418010293675</v>
      </c>
      <c r="AJ121" s="55">
        <v>0</v>
      </c>
      <c r="AK121" s="55">
        <v>0.16614164082113944</v>
      </c>
      <c r="AL121" s="55">
        <v>9.9069142790448499E-4</v>
      </c>
      <c r="AM121" s="55">
        <v>9.9069262393299711E-4</v>
      </c>
      <c r="AN121" s="55">
        <v>4.9534553713397327E-4</v>
      </c>
      <c r="AO121" s="55">
        <v>0</v>
      </c>
      <c r="AP121" s="55">
        <v>0</v>
      </c>
      <c r="AQ121" s="55">
        <v>0</v>
      </c>
      <c r="AR121" s="59">
        <v>2.4767295889714554E-3</v>
      </c>
      <c r="AS121" s="55">
        <v>0</v>
      </c>
      <c r="AT121" s="55"/>
      <c r="AU121" s="55"/>
      <c r="AV121" s="55"/>
      <c r="AW121" s="59">
        <v>0.16861837041011091</v>
      </c>
      <c r="AX121" s="55"/>
      <c r="AY121" s="55"/>
      <c r="AZ121" s="55"/>
      <c r="BA121" s="55"/>
      <c r="BB121" s="55"/>
      <c r="BC121" s="55"/>
      <c r="BD121" s="55"/>
      <c r="BE121" s="55"/>
      <c r="BF121" s="59">
        <v>0</v>
      </c>
      <c r="BG121" s="55"/>
      <c r="BH121" s="55"/>
      <c r="BI121" s="55"/>
      <c r="BJ121" s="55"/>
      <c r="BK121" s="59">
        <v>0</v>
      </c>
      <c r="BL121" s="55"/>
      <c r="BM121" s="23" t="s">
        <v>852</v>
      </c>
      <c r="BN121" s="23" t="s">
        <v>184</v>
      </c>
      <c r="BO121" s="23" t="s">
        <v>853</v>
      </c>
      <c r="BP121" s="23" t="s">
        <v>853</v>
      </c>
      <c r="BQ121" s="23" t="s">
        <v>853</v>
      </c>
      <c r="BR121" s="23"/>
      <c r="BS121" s="57"/>
      <c r="BT121" s="135" t="s">
        <v>23</v>
      </c>
      <c r="BU121" s="58">
        <v>1</v>
      </c>
      <c r="BV121" s="57">
        <v>0</v>
      </c>
      <c r="BW121" s="57">
        <v>0</v>
      </c>
      <c r="BX121" s="57">
        <v>0</v>
      </c>
      <c r="BY121" s="57">
        <v>0</v>
      </c>
      <c r="BZ121" s="57">
        <v>1</v>
      </c>
      <c r="CA121" s="57">
        <v>0</v>
      </c>
      <c r="CB121" s="67">
        <v>1</v>
      </c>
      <c r="CC121" s="134"/>
      <c r="CD121" s="134"/>
      <c r="CE121" s="57"/>
      <c r="CF121" s="57"/>
      <c r="CG121" s="57"/>
      <c r="CH121" s="57"/>
      <c r="CI121" s="57"/>
      <c r="CJ121" s="57"/>
      <c r="CK121" s="67"/>
      <c r="CL121" s="23"/>
      <c r="CM121" s="23"/>
      <c r="CN121" s="23"/>
      <c r="CO121" s="23"/>
      <c r="CP121" s="23"/>
      <c r="CQ121" s="23"/>
      <c r="CR121" s="57"/>
      <c r="CS121" s="134"/>
      <c r="CT121" s="58"/>
      <c r="CU121" s="57"/>
      <c r="CV121" s="57"/>
      <c r="CW121" s="57"/>
      <c r="CX121" s="57"/>
      <c r="CY121" s="57"/>
      <c r="CZ121" s="57"/>
      <c r="DA121" s="67"/>
      <c r="DB121" s="23"/>
      <c r="DC121" s="23"/>
      <c r="DD121" s="57"/>
      <c r="DE121" s="57"/>
      <c r="DF121" s="57"/>
      <c r="DG121" s="57"/>
      <c r="DH121" s="57"/>
      <c r="DI121" s="57"/>
      <c r="DJ121" s="67"/>
      <c r="DK121" s="23" t="s">
        <v>849</v>
      </c>
      <c r="DL121" s="55">
        <v>0</v>
      </c>
      <c r="DM121" s="55">
        <v>0.15155023441956866</v>
      </c>
      <c r="DN121" s="55">
        <v>2.2239456833680867E-3</v>
      </c>
      <c r="DO121" s="59">
        <v>0.15377418010293675</v>
      </c>
      <c r="DP121" s="23" t="s">
        <v>849</v>
      </c>
      <c r="DQ121" s="57"/>
      <c r="DR121" s="57"/>
      <c r="DS121" s="57"/>
      <c r="DT121" s="23" t="s">
        <v>854</v>
      </c>
      <c r="DU121" s="57"/>
      <c r="DV121" s="23" t="s">
        <v>858</v>
      </c>
      <c r="DW121" s="23" t="s">
        <v>854</v>
      </c>
      <c r="DX121" s="57"/>
      <c r="DY121" s="23" t="s">
        <v>849</v>
      </c>
      <c r="DZ121" s="23" t="s">
        <v>854</v>
      </c>
      <c r="EA121" s="56"/>
      <c r="EB121" s="57"/>
      <c r="EC121" s="57"/>
      <c r="ED121" s="23"/>
      <c r="EE121" s="57"/>
      <c r="EF121" s="57"/>
      <c r="EG121" s="57"/>
      <c r="EH121" s="23">
        <v>957</v>
      </c>
      <c r="EI121" s="23"/>
      <c r="EJ121" s="23" t="s">
        <v>921</v>
      </c>
      <c r="EK121" s="23"/>
    </row>
    <row r="122" spans="2:141">
      <c r="B122" s="132" t="s">
        <v>1030</v>
      </c>
      <c r="C122" s="23" t="s">
        <v>1031</v>
      </c>
      <c r="D122" s="23" t="s">
        <v>159</v>
      </c>
      <c r="E122" s="23" t="s">
        <v>846</v>
      </c>
      <c r="F122" s="23" t="s">
        <v>847</v>
      </c>
      <c r="G122" s="23"/>
      <c r="H122" s="23" t="s">
        <v>848</v>
      </c>
      <c r="I122" s="58">
        <v>0</v>
      </c>
      <c r="J122" s="58">
        <v>0</v>
      </c>
      <c r="K122" s="58">
        <v>1</v>
      </c>
      <c r="L122" s="58">
        <v>0</v>
      </c>
      <c r="M122" s="176"/>
      <c r="N122" s="23" t="s">
        <v>849</v>
      </c>
      <c r="O122" s="23" t="s">
        <v>850</v>
      </c>
      <c r="P122" s="23" t="s">
        <v>851</v>
      </c>
      <c r="Q122" s="56">
        <v>46636</v>
      </c>
      <c r="R122" s="133">
        <v>46696</v>
      </c>
      <c r="S122" s="133">
        <v>47172</v>
      </c>
      <c r="T122" s="133" t="s">
        <v>848</v>
      </c>
      <c r="U122" s="133">
        <v>47266</v>
      </c>
      <c r="V122" s="133" t="s">
        <v>848</v>
      </c>
      <c r="W122" s="55">
        <v>0.19900537798837417</v>
      </c>
      <c r="X122" s="55">
        <v>0.63208478551920988</v>
      </c>
      <c r="Y122" s="55">
        <v>0.78683141325083117</v>
      </c>
      <c r="Z122" s="55">
        <v>0.12931385619270269</v>
      </c>
      <c r="AA122" s="55">
        <v>7.985377514722761E-4</v>
      </c>
      <c r="AB122" s="55">
        <v>5.2191942448194073E-4</v>
      </c>
      <c r="AC122" s="55">
        <v>0</v>
      </c>
      <c r="AD122" s="59">
        <v>1.5495505121386981</v>
      </c>
      <c r="AE122" s="55">
        <v>0</v>
      </c>
      <c r="AF122" s="55"/>
      <c r="AG122" s="55"/>
      <c r="AH122" s="55"/>
      <c r="AI122" s="59">
        <v>1.7485558901270724</v>
      </c>
      <c r="AJ122" s="55">
        <v>0</v>
      </c>
      <c r="AK122" s="55">
        <v>0.21816581252975176</v>
      </c>
      <c r="AL122" s="55">
        <v>0.69294253358594315</v>
      </c>
      <c r="AM122" s="55">
        <v>0.87984008601991326</v>
      </c>
      <c r="AN122" s="55">
        <v>0.1474916007277938</v>
      </c>
      <c r="AO122" s="55">
        <v>9.2900457048718655E-4</v>
      </c>
      <c r="AP122" s="55">
        <v>6.1933557990630661E-4</v>
      </c>
      <c r="AQ122" s="55">
        <v>0</v>
      </c>
      <c r="AR122" s="59">
        <v>1.7218225604840438</v>
      </c>
      <c r="AS122" s="55">
        <v>0</v>
      </c>
      <c r="AT122" s="55"/>
      <c r="AU122" s="55"/>
      <c r="AV122" s="55"/>
      <c r="AW122" s="59">
        <v>1.9399883730137955</v>
      </c>
      <c r="AX122" s="55"/>
      <c r="AY122" s="55"/>
      <c r="AZ122" s="55"/>
      <c r="BA122" s="55"/>
      <c r="BB122" s="55"/>
      <c r="BC122" s="55"/>
      <c r="BD122" s="55"/>
      <c r="BE122" s="55"/>
      <c r="BF122" s="59">
        <v>0</v>
      </c>
      <c r="BG122" s="55"/>
      <c r="BH122" s="55"/>
      <c r="BI122" s="55"/>
      <c r="BJ122" s="55"/>
      <c r="BK122" s="59">
        <v>0</v>
      </c>
      <c r="BL122" s="55"/>
      <c r="BM122" s="23" t="s">
        <v>852</v>
      </c>
      <c r="BN122" s="23" t="s">
        <v>184</v>
      </c>
      <c r="BO122" s="23" t="s">
        <v>853</v>
      </c>
      <c r="BP122" s="23" t="s">
        <v>853</v>
      </c>
      <c r="BQ122" s="23" t="s">
        <v>853</v>
      </c>
      <c r="BR122" s="23"/>
      <c r="BS122" s="57"/>
      <c r="BT122" s="135" t="s">
        <v>23</v>
      </c>
      <c r="BU122" s="58">
        <v>1</v>
      </c>
      <c r="BV122" s="57">
        <v>0</v>
      </c>
      <c r="BW122" s="57">
        <v>1</v>
      </c>
      <c r="BX122" s="57">
        <v>0</v>
      </c>
      <c r="BY122" s="57">
        <v>0</v>
      </c>
      <c r="BZ122" s="57">
        <v>0</v>
      </c>
      <c r="CA122" s="57">
        <v>0</v>
      </c>
      <c r="CB122" s="67">
        <v>1</v>
      </c>
      <c r="CC122" s="134"/>
      <c r="CD122" s="134"/>
      <c r="CE122" s="57"/>
      <c r="CF122" s="57"/>
      <c r="CG122" s="57"/>
      <c r="CH122" s="57"/>
      <c r="CI122" s="57"/>
      <c r="CJ122" s="57"/>
      <c r="CK122" s="67"/>
      <c r="CL122" s="23"/>
      <c r="CM122" s="23"/>
      <c r="CN122" s="23"/>
      <c r="CO122" s="23"/>
      <c r="CP122" s="23"/>
      <c r="CQ122" s="23"/>
      <c r="CR122" s="57"/>
      <c r="CS122" s="134"/>
      <c r="CT122" s="58"/>
      <c r="CU122" s="57"/>
      <c r="CV122" s="57"/>
      <c r="CW122" s="57"/>
      <c r="CX122" s="57"/>
      <c r="CY122" s="57"/>
      <c r="CZ122" s="57"/>
      <c r="DA122" s="67"/>
      <c r="DB122" s="23"/>
      <c r="DC122" s="23"/>
      <c r="DD122" s="57"/>
      <c r="DE122" s="57"/>
      <c r="DF122" s="57"/>
      <c r="DG122" s="57"/>
      <c r="DH122" s="57"/>
      <c r="DI122" s="57"/>
      <c r="DJ122" s="67"/>
      <c r="DK122" s="23" t="s">
        <v>849</v>
      </c>
      <c r="DL122" s="55">
        <v>0</v>
      </c>
      <c r="DM122" s="55">
        <v>0.19900537798837417</v>
      </c>
      <c r="DN122" s="55">
        <v>1.5495505121386981</v>
      </c>
      <c r="DO122" s="59">
        <v>1.7485558901270724</v>
      </c>
      <c r="DP122" s="23" t="s">
        <v>849</v>
      </c>
      <c r="DQ122" s="57"/>
      <c r="DR122" s="57"/>
      <c r="DS122" s="57"/>
      <c r="DT122" s="23" t="s">
        <v>854</v>
      </c>
      <c r="DU122" s="57"/>
      <c r="DV122" s="23" t="s">
        <v>858</v>
      </c>
      <c r="DW122" s="23" t="s">
        <v>854</v>
      </c>
      <c r="DX122" s="57"/>
      <c r="DY122" s="23" t="s">
        <v>849</v>
      </c>
      <c r="DZ122" s="23" t="s">
        <v>854</v>
      </c>
      <c r="EA122" s="56"/>
      <c r="EB122" s="57"/>
      <c r="EC122" s="57"/>
      <c r="ED122" s="23"/>
      <c r="EE122" s="57"/>
      <c r="EF122" s="57"/>
      <c r="EG122" s="57"/>
      <c r="EH122" s="23">
        <v>957</v>
      </c>
      <c r="EI122" s="23"/>
      <c r="EJ122" s="23" t="s">
        <v>921</v>
      </c>
      <c r="EK122" s="23"/>
    </row>
    <row r="123" spans="2:141">
      <c r="B123" s="132" t="s">
        <v>1032</v>
      </c>
      <c r="C123" s="23" t="s">
        <v>1033</v>
      </c>
      <c r="D123" s="23" t="s">
        <v>159</v>
      </c>
      <c r="E123" s="23" t="s">
        <v>846</v>
      </c>
      <c r="F123" s="23" t="s">
        <v>847</v>
      </c>
      <c r="G123" s="23"/>
      <c r="H123" s="23" t="s">
        <v>848</v>
      </c>
      <c r="I123" s="58">
        <v>0</v>
      </c>
      <c r="J123" s="58">
        <v>0</v>
      </c>
      <c r="K123" s="58">
        <v>1</v>
      </c>
      <c r="L123" s="58">
        <v>0</v>
      </c>
      <c r="M123" s="176"/>
      <c r="N123" s="23" t="s">
        <v>849</v>
      </c>
      <c r="O123" s="23" t="s">
        <v>850</v>
      </c>
      <c r="P123" s="23" t="s">
        <v>851</v>
      </c>
      <c r="Q123" s="56">
        <v>45957</v>
      </c>
      <c r="R123" s="133">
        <v>46021</v>
      </c>
      <c r="S123" s="133">
        <v>46315</v>
      </c>
      <c r="T123" s="133" t="s">
        <v>848</v>
      </c>
      <c r="U123" s="133">
        <v>46435</v>
      </c>
      <c r="V123" s="133" t="s">
        <v>848</v>
      </c>
      <c r="W123" s="55">
        <v>1.8979481658852717</v>
      </c>
      <c r="X123" s="55">
        <v>3.3233976041960274E-4</v>
      </c>
      <c r="Y123" s="55">
        <v>3.2582332343700286E-4</v>
      </c>
      <c r="Z123" s="55">
        <v>1.0647838372141382E-4</v>
      </c>
      <c r="AA123" s="55">
        <v>0</v>
      </c>
      <c r="AB123" s="55">
        <v>0</v>
      </c>
      <c r="AC123" s="55">
        <v>0</v>
      </c>
      <c r="AD123" s="59">
        <v>7.6464146757801942E-4</v>
      </c>
      <c r="AE123" s="55">
        <v>0</v>
      </c>
      <c r="AF123" s="55"/>
      <c r="AG123" s="55"/>
      <c r="AH123" s="55"/>
      <c r="AI123" s="59">
        <v>1.8987128073528496</v>
      </c>
      <c r="AJ123" s="55">
        <v>0</v>
      </c>
      <c r="AK123" s="55">
        <v>2.0806844917221383</v>
      </c>
      <c r="AL123" s="55">
        <v>3.6433776112382949E-4</v>
      </c>
      <c r="AM123" s="55">
        <v>3.6433779344892441E-4</v>
      </c>
      <c r="AN123" s="55">
        <v>1.2144612897922239E-4</v>
      </c>
      <c r="AO123" s="55">
        <v>0</v>
      </c>
      <c r="AP123" s="55">
        <v>0</v>
      </c>
      <c r="AQ123" s="55">
        <v>0</v>
      </c>
      <c r="AR123" s="59">
        <v>8.5012168355197621E-4</v>
      </c>
      <c r="AS123" s="55">
        <v>0</v>
      </c>
      <c r="AT123" s="55"/>
      <c r="AU123" s="55"/>
      <c r="AV123" s="55"/>
      <c r="AW123" s="59">
        <v>2.0815346134056902</v>
      </c>
      <c r="AX123" s="55"/>
      <c r="AY123" s="55"/>
      <c r="AZ123" s="55"/>
      <c r="BA123" s="55"/>
      <c r="BB123" s="55"/>
      <c r="BC123" s="55"/>
      <c r="BD123" s="55"/>
      <c r="BE123" s="55"/>
      <c r="BF123" s="59">
        <v>0</v>
      </c>
      <c r="BG123" s="55"/>
      <c r="BH123" s="55"/>
      <c r="BI123" s="55"/>
      <c r="BJ123" s="55"/>
      <c r="BK123" s="59">
        <v>0</v>
      </c>
      <c r="BL123" s="55"/>
      <c r="BM123" s="23" t="s">
        <v>852</v>
      </c>
      <c r="BN123" s="23" t="s">
        <v>184</v>
      </c>
      <c r="BO123" s="23" t="s">
        <v>853</v>
      </c>
      <c r="BP123" s="23" t="s">
        <v>853</v>
      </c>
      <c r="BQ123" s="23" t="s">
        <v>853</v>
      </c>
      <c r="BR123" s="23"/>
      <c r="BS123" s="57"/>
      <c r="BT123" s="135" t="s">
        <v>23</v>
      </c>
      <c r="BU123" s="58">
        <v>1</v>
      </c>
      <c r="BV123" s="57">
        <v>0</v>
      </c>
      <c r="BW123" s="57">
        <v>0</v>
      </c>
      <c r="BX123" s="57">
        <v>0</v>
      </c>
      <c r="BY123" s="57">
        <v>0</v>
      </c>
      <c r="BZ123" s="57">
        <v>0</v>
      </c>
      <c r="CA123" s="57">
        <v>0</v>
      </c>
      <c r="CB123" s="67">
        <v>0</v>
      </c>
      <c r="CC123" s="134"/>
      <c r="CD123" s="134"/>
      <c r="CE123" s="57"/>
      <c r="CF123" s="57"/>
      <c r="CG123" s="57"/>
      <c r="CH123" s="57"/>
      <c r="CI123" s="57"/>
      <c r="CJ123" s="57"/>
      <c r="CK123" s="67"/>
      <c r="CL123" s="23"/>
      <c r="CM123" s="23"/>
      <c r="CN123" s="23"/>
      <c r="CO123" s="23"/>
      <c r="CP123" s="23"/>
      <c r="CQ123" s="23"/>
      <c r="CR123" s="57"/>
      <c r="CS123" s="134"/>
      <c r="CT123" s="58"/>
      <c r="CU123" s="57"/>
      <c r="CV123" s="57"/>
      <c r="CW123" s="57"/>
      <c r="CX123" s="57"/>
      <c r="CY123" s="57"/>
      <c r="CZ123" s="57"/>
      <c r="DA123" s="67"/>
      <c r="DB123" s="23"/>
      <c r="DC123" s="23"/>
      <c r="DD123" s="57"/>
      <c r="DE123" s="57"/>
      <c r="DF123" s="57"/>
      <c r="DG123" s="57"/>
      <c r="DH123" s="57"/>
      <c r="DI123" s="57"/>
      <c r="DJ123" s="67"/>
      <c r="DK123" s="23" t="s">
        <v>849</v>
      </c>
      <c r="DL123" s="55">
        <v>0</v>
      </c>
      <c r="DM123" s="55">
        <v>1.8979481658852717</v>
      </c>
      <c r="DN123" s="55">
        <v>7.6464146757801942E-4</v>
      </c>
      <c r="DO123" s="59">
        <v>1.8987128073528496</v>
      </c>
      <c r="DP123" s="23" t="s">
        <v>849</v>
      </c>
      <c r="DQ123" s="57"/>
      <c r="DR123" s="57"/>
      <c r="DS123" s="57"/>
      <c r="DT123" s="23" t="s">
        <v>854</v>
      </c>
      <c r="DU123" s="57"/>
      <c r="DV123" s="23" t="s">
        <v>858</v>
      </c>
      <c r="DW123" s="23" t="s">
        <v>854</v>
      </c>
      <c r="DX123" s="57"/>
      <c r="DY123" s="23" t="s">
        <v>849</v>
      </c>
      <c r="DZ123" s="23" t="s">
        <v>854</v>
      </c>
      <c r="EA123" s="56"/>
      <c r="EB123" s="57"/>
      <c r="EC123" s="57"/>
      <c r="ED123" s="23"/>
      <c r="EE123" s="57"/>
      <c r="EF123" s="57"/>
      <c r="EG123" s="57"/>
      <c r="EH123" s="23">
        <v>957</v>
      </c>
      <c r="EI123" s="23"/>
      <c r="EJ123" s="23" t="s">
        <v>921</v>
      </c>
      <c r="EK123" s="23"/>
    </row>
    <row r="124" spans="2:141">
      <c r="B124" s="132" t="s">
        <v>1034</v>
      </c>
      <c r="C124" s="23" t="s">
        <v>1035</v>
      </c>
      <c r="D124" s="23" t="s">
        <v>159</v>
      </c>
      <c r="E124" s="23" t="s">
        <v>846</v>
      </c>
      <c r="F124" s="23" t="s">
        <v>847</v>
      </c>
      <c r="G124" s="23"/>
      <c r="H124" s="23" t="s">
        <v>848</v>
      </c>
      <c r="I124" s="58">
        <v>0</v>
      </c>
      <c r="J124" s="58">
        <v>0</v>
      </c>
      <c r="K124" s="58">
        <v>1</v>
      </c>
      <c r="L124" s="58">
        <v>0</v>
      </c>
      <c r="M124" s="176"/>
      <c r="N124" s="23" t="s">
        <v>849</v>
      </c>
      <c r="O124" s="23" t="s">
        <v>850</v>
      </c>
      <c r="P124" s="23" t="s">
        <v>851</v>
      </c>
      <c r="Q124" s="56">
        <v>46202</v>
      </c>
      <c r="R124" s="133">
        <v>46255</v>
      </c>
      <c r="S124" s="133">
        <v>46727</v>
      </c>
      <c r="T124" s="133" t="s">
        <v>848</v>
      </c>
      <c r="U124" s="133">
        <v>46825</v>
      </c>
      <c r="V124" s="133" t="s">
        <v>848</v>
      </c>
      <c r="W124" s="55">
        <v>4.8922906466473242</v>
      </c>
      <c r="X124" s="55">
        <v>3.6995891832707488</v>
      </c>
      <c r="Y124" s="55">
        <v>0</v>
      </c>
      <c r="Z124" s="55">
        <v>0</v>
      </c>
      <c r="AA124" s="55">
        <v>0</v>
      </c>
      <c r="AB124" s="55">
        <v>0</v>
      </c>
      <c r="AC124" s="55">
        <v>0</v>
      </c>
      <c r="AD124" s="59">
        <v>3.6995891832707488</v>
      </c>
      <c r="AE124" s="55">
        <v>0</v>
      </c>
      <c r="AF124" s="55"/>
      <c r="AG124" s="55"/>
      <c r="AH124" s="55"/>
      <c r="AI124" s="59">
        <v>8.5918798299180725</v>
      </c>
      <c r="AJ124" s="55">
        <v>0</v>
      </c>
      <c r="AK124" s="55">
        <v>5.3633252269185974</v>
      </c>
      <c r="AL124" s="55">
        <v>4.0557892874718968</v>
      </c>
      <c r="AM124" s="55">
        <v>0</v>
      </c>
      <c r="AN124" s="55">
        <v>0</v>
      </c>
      <c r="AO124" s="55">
        <v>0</v>
      </c>
      <c r="AP124" s="55">
        <v>0</v>
      </c>
      <c r="AQ124" s="55">
        <v>0</v>
      </c>
      <c r="AR124" s="59">
        <v>4.0557892874718968</v>
      </c>
      <c r="AS124" s="55">
        <v>0</v>
      </c>
      <c r="AT124" s="55"/>
      <c r="AU124" s="55"/>
      <c r="AV124" s="55"/>
      <c r="AW124" s="59">
        <v>9.4191145143904933</v>
      </c>
      <c r="AX124" s="55"/>
      <c r="AY124" s="55"/>
      <c r="AZ124" s="55"/>
      <c r="BA124" s="55"/>
      <c r="BB124" s="55"/>
      <c r="BC124" s="55"/>
      <c r="BD124" s="55"/>
      <c r="BE124" s="55"/>
      <c r="BF124" s="59">
        <v>0</v>
      </c>
      <c r="BG124" s="55"/>
      <c r="BH124" s="55"/>
      <c r="BI124" s="55"/>
      <c r="BJ124" s="55"/>
      <c r="BK124" s="59">
        <v>0</v>
      </c>
      <c r="BL124" s="55"/>
      <c r="BM124" s="23" t="s">
        <v>852</v>
      </c>
      <c r="BN124" s="23" t="s">
        <v>184</v>
      </c>
      <c r="BO124" s="23" t="s">
        <v>853</v>
      </c>
      <c r="BP124" s="23" t="s">
        <v>853</v>
      </c>
      <c r="BQ124" s="23" t="s">
        <v>853</v>
      </c>
      <c r="BR124" s="23"/>
      <c r="BS124" s="57"/>
      <c r="BT124" s="135" t="s">
        <v>23</v>
      </c>
      <c r="BU124" s="58">
        <v>1</v>
      </c>
      <c r="BV124" s="57">
        <v>1</v>
      </c>
      <c r="BW124" s="57">
        <v>0</v>
      </c>
      <c r="BX124" s="57">
        <v>0</v>
      </c>
      <c r="BY124" s="57">
        <v>0</v>
      </c>
      <c r="BZ124" s="57">
        <v>0</v>
      </c>
      <c r="CA124" s="57">
        <v>0</v>
      </c>
      <c r="CB124" s="67">
        <v>1</v>
      </c>
      <c r="CC124" s="134"/>
      <c r="CD124" s="134"/>
      <c r="CE124" s="57"/>
      <c r="CF124" s="57"/>
      <c r="CG124" s="57"/>
      <c r="CH124" s="57"/>
      <c r="CI124" s="57"/>
      <c r="CJ124" s="57"/>
      <c r="CK124" s="67"/>
      <c r="CL124" s="23"/>
      <c r="CM124" s="23"/>
      <c r="CN124" s="23"/>
      <c r="CO124" s="23"/>
      <c r="CP124" s="23"/>
      <c r="CQ124" s="23"/>
      <c r="CR124" s="57"/>
      <c r="CS124" s="134"/>
      <c r="CT124" s="58"/>
      <c r="CU124" s="57"/>
      <c r="CV124" s="57"/>
      <c r="CW124" s="57"/>
      <c r="CX124" s="57"/>
      <c r="CY124" s="57"/>
      <c r="CZ124" s="57"/>
      <c r="DA124" s="67"/>
      <c r="DB124" s="23"/>
      <c r="DC124" s="23"/>
      <c r="DD124" s="57"/>
      <c r="DE124" s="57"/>
      <c r="DF124" s="57"/>
      <c r="DG124" s="57"/>
      <c r="DH124" s="57"/>
      <c r="DI124" s="57"/>
      <c r="DJ124" s="67"/>
      <c r="DK124" s="23" t="s">
        <v>849</v>
      </c>
      <c r="DL124" s="55">
        <v>0</v>
      </c>
      <c r="DM124" s="55">
        <v>4.8922906466473242</v>
      </c>
      <c r="DN124" s="55">
        <v>3.6995891832707488</v>
      </c>
      <c r="DO124" s="59">
        <v>8.5918798299180725</v>
      </c>
      <c r="DP124" s="23" t="s">
        <v>849</v>
      </c>
      <c r="DQ124" s="57"/>
      <c r="DR124" s="57"/>
      <c r="DS124" s="57"/>
      <c r="DT124" s="23" t="s">
        <v>854</v>
      </c>
      <c r="DU124" s="57"/>
      <c r="DV124" s="23" t="s">
        <v>858</v>
      </c>
      <c r="DW124" s="23" t="s">
        <v>854</v>
      </c>
      <c r="DX124" s="57"/>
      <c r="DY124" s="23" t="s">
        <v>849</v>
      </c>
      <c r="DZ124" s="23" t="s">
        <v>854</v>
      </c>
      <c r="EA124" s="56"/>
      <c r="EB124" s="57"/>
      <c r="EC124" s="57"/>
      <c r="ED124" s="23"/>
      <c r="EE124" s="57"/>
      <c r="EF124" s="57"/>
      <c r="EG124" s="57"/>
      <c r="EH124" s="23">
        <v>957</v>
      </c>
      <c r="EI124" s="23"/>
      <c r="EJ124" s="23" t="s">
        <v>921</v>
      </c>
      <c r="EK124" s="23"/>
    </row>
    <row r="125" spans="2:141">
      <c r="B125" s="132" t="s">
        <v>1036</v>
      </c>
      <c r="C125" s="23" t="s">
        <v>1037</v>
      </c>
      <c r="D125" s="23" t="s">
        <v>159</v>
      </c>
      <c r="E125" s="23" t="s">
        <v>846</v>
      </c>
      <c r="F125" s="23" t="s">
        <v>847</v>
      </c>
      <c r="G125" s="23"/>
      <c r="H125" s="23" t="s">
        <v>848</v>
      </c>
      <c r="I125" s="58">
        <v>0</v>
      </c>
      <c r="J125" s="58">
        <v>0</v>
      </c>
      <c r="K125" s="58">
        <v>1</v>
      </c>
      <c r="L125" s="58">
        <v>0</v>
      </c>
      <c r="M125" s="176"/>
      <c r="N125" s="23" t="s">
        <v>849</v>
      </c>
      <c r="O125" s="23" t="s">
        <v>850</v>
      </c>
      <c r="P125" s="23" t="s">
        <v>863</v>
      </c>
      <c r="Q125" s="56">
        <v>45922</v>
      </c>
      <c r="R125" s="133">
        <v>46034</v>
      </c>
      <c r="S125" s="133">
        <v>46463</v>
      </c>
      <c r="T125" s="133" t="s">
        <v>848</v>
      </c>
      <c r="U125" s="133">
        <v>46561</v>
      </c>
      <c r="V125" s="133" t="s">
        <v>848</v>
      </c>
      <c r="W125" s="55">
        <v>1.5036586693318081</v>
      </c>
      <c r="X125" s="55">
        <v>2.452887133127244E-3</v>
      </c>
      <c r="Y125" s="55">
        <v>1.0019961731465936E-3</v>
      </c>
      <c r="Z125" s="55">
        <v>0</v>
      </c>
      <c r="AA125" s="55">
        <v>0</v>
      </c>
      <c r="AB125" s="55">
        <v>0</v>
      </c>
      <c r="AC125" s="55">
        <v>0</v>
      </c>
      <c r="AD125" s="59">
        <v>3.4548833062738376E-3</v>
      </c>
      <c r="AE125" s="55">
        <v>0</v>
      </c>
      <c r="AF125" s="55"/>
      <c r="AG125" s="55"/>
      <c r="AH125" s="55"/>
      <c r="AI125" s="59">
        <v>1.5071135526380819</v>
      </c>
      <c r="AJ125" s="55">
        <v>0</v>
      </c>
      <c r="AK125" s="55">
        <v>1.648432412622254</v>
      </c>
      <c r="AL125" s="55">
        <v>2.689053531376127E-3</v>
      </c>
      <c r="AM125" s="55">
        <v>1.1204387424372975E-3</v>
      </c>
      <c r="AN125" s="55">
        <v>0</v>
      </c>
      <c r="AO125" s="55">
        <v>0</v>
      </c>
      <c r="AP125" s="55">
        <v>0</v>
      </c>
      <c r="AQ125" s="55">
        <v>0</v>
      </c>
      <c r="AR125" s="59">
        <v>3.8094922738134245E-3</v>
      </c>
      <c r="AS125" s="55">
        <v>0</v>
      </c>
      <c r="AT125" s="55"/>
      <c r="AU125" s="55"/>
      <c r="AV125" s="55"/>
      <c r="AW125" s="59">
        <v>1.6522419048960675</v>
      </c>
      <c r="AX125" s="55"/>
      <c r="AY125" s="55"/>
      <c r="AZ125" s="55"/>
      <c r="BA125" s="55"/>
      <c r="BB125" s="55"/>
      <c r="BC125" s="55"/>
      <c r="BD125" s="55"/>
      <c r="BE125" s="55"/>
      <c r="BF125" s="59">
        <v>0</v>
      </c>
      <c r="BG125" s="55"/>
      <c r="BH125" s="55"/>
      <c r="BI125" s="55"/>
      <c r="BJ125" s="55"/>
      <c r="BK125" s="59">
        <v>0</v>
      </c>
      <c r="BL125" s="55"/>
      <c r="BM125" s="23" t="s">
        <v>852</v>
      </c>
      <c r="BN125" s="23" t="s">
        <v>184</v>
      </c>
      <c r="BO125" s="23" t="s">
        <v>853</v>
      </c>
      <c r="BP125" s="23" t="s">
        <v>853</v>
      </c>
      <c r="BQ125" s="23" t="s">
        <v>853</v>
      </c>
      <c r="BR125" s="23"/>
      <c r="BS125" s="57"/>
      <c r="BT125" s="135" t="s">
        <v>23</v>
      </c>
      <c r="BU125" s="58">
        <v>1</v>
      </c>
      <c r="BV125" s="57">
        <v>0</v>
      </c>
      <c r="BW125" s="57">
        <v>0</v>
      </c>
      <c r="BX125" s="57">
        <v>0</v>
      </c>
      <c r="BY125" s="57">
        <v>0</v>
      </c>
      <c r="BZ125" s="57">
        <v>0</v>
      </c>
      <c r="CA125" s="57">
        <v>0</v>
      </c>
      <c r="CB125" s="67">
        <v>0</v>
      </c>
      <c r="CC125" s="134"/>
      <c r="CD125" s="134"/>
      <c r="CE125" s="57"/>
      <c r="CF125" s="57"/>
      <c r="CG125" s="57"/>
      <c r="CH125" s="57"/>
      <c r="CI125" s="57"/>
      <c r="CJ125" s="57"/>
      <c r="CK125" s="67"/>
      <c r="CL125" s="23"/>
      <c r="CM125" s="23"/>
      <c r="CN125" s="23"/>
      <c r="CO125" s="23"/>
      <c r="CP125" s="23"/>
      <c r="CQ125" s="23"/>
      <c r="CR125" s="57"/>
      <c r="CS125" s="134"/>
      <c r="CT125" s="58"/>
      <c r="CU125" s="57"/>
      <c r="CV125" s="57"/>
      <c r="CW125" s="57"/>
      <c r="CX125" s="57"/>
      <c r="CY125" s="57"/>
      <c r="CZ125" s="57"/>
      <c r="DA125" s="67"/>
      <c r="DB125" s="23"/>
      <c r="DC125" s="23"/>
      <c r="DD125" s="57"/>
      <c r="DE125" s="57"/>
      <c r="DF125" s="57"/>
      <c r="DG125" s="57"/>
      <c r="DH125" s="57"/>
      <c r="DI125" s="57"/>
      <c r="DJ125" s="67"/>
      <c r="DK125" s="23" t="s">
        <v>849</v>
      </c>
      <c r="DL125" s="55">
        <v>0</v>
      </c>
      <c r="DM125" s="55">
        <v>1.5036586693318081</v>
      </c>
      <c r="DN125" s="55">
        <v>3.4548833062738376E-3</v>
      </c>
      <c r="DO125" s="59">
        <v>1.5071135526380819</v>
      </c>
      <c r="DP125" s="23" t="s">
        <v>849</v>
      </c>
      <c r="DQ125" s="57"/>
      <c r="DR125" s="57"/>
      <c r="DS125" s="57"/>
      <c r="DT125" s="23" t="s">
        <v>854</v>
      </c>
      <c r="DU125" s="57"/>
      <c r="DV125" s="23" t="s">
        <v>858</v>
      </c>
      <c r="DW125" s="23" t="s">
        <v>854</v>
      </c>
      <c r="DX125" s="57"/>
      <c r="DY125" s="23" t="s">
        <v>849</v>
      </c>
      <c r="DZ125" s="23" t="s">
        <v>854</v>
      </c>
      <c r="EA125" s="56"/>
      <c r="EB125" s="57"/>
      <c r="EC125" s="57"/>
      <c r="ED125" s="23"/>
      <c r="EE125" s="57"/>
      <c r="EF125" s="57"/>
      <c r="EG125" s="57"/>
      <c r="EH125" s="23">
        <v>957</v>
      </c>
      <c r="EI125" s="23"/>
      <c r="EJ125" s="23" t="s">
        <v>921</v>
      </c>
      <c r="EK125" s="23"/>
    </row>
    <row r="126" spans="2:141">
      <c r="B126" s="132" t="s">
        <v>1038</v>
      </c>
      <c r="C126" s="23" t="s">
        <v>1039</v>
      </c>
      <c r="D126" s="23" t="s">
        <v>159</v>
      </c>
      <c r="E126" s="23" t="s">
        <v>846</v>
      </c>
      <c r="F126" s="23" t="s">
        <v>847</v>
      </c>
      <c r="G126" s="23"/>
      <c r="H126" s="23" t="s">
        <v>848</v>
      </c>
      <c r="I126" s="58">
        <v>0</v>
      </c>
      <c r="J126" s="58">
        <v>0</v>
      </c>
      <c r="K126" s="58">
        <v>1</v>
      </c>
      <c r="L126" s="58">
        <v>0</v>
      </c>
      <c r="M126" s="176"/>
      <c r="N126" s="23" t="s">
        <v>849</v>
      </c>
      <c r="O126" s="23" t="s">
        <v>850</v>
      </c>
      <c r="P126" s="23" t="s">
        <v>851</v>
      </c>
      <c r="Q126" s="56">
        <v>46132</v>
      </c>
      <c r="R126" s="133">
        <v>46192</v>
      </c>
      <c r="S126" s="133">
        <v>46664</v>
      </c>
      <c r="T126" s="133" t="s">
        <v>848</v>
      </c>
      <c r="U126" s="133">
        <v>46771</v>
      </c>
      <c r="V126" s="133" t="s">
        <v>848</v>
      </c>
      <c r="W126" s="55">
        <v>2.5852070245244563</v>
      </c>
      <c r="X126" s="55">
        <v>1.0955736607777089</v>
      </c>
      <c r="Y126" s="55">
        <v>3.3662999381764929E-4</v>
      </c>
      <c r="Z126" s="55">
        <v>3.3002952133549996E-4</v>
      </c>
      <c r="AA126" s="55">
        <v>8.0889696967549732E-5</v>
      </c>
      <c r="AB126" s="55">
        <v>0</v>
      </c>
      <c r="AC126" s="55">
        <v>0</v>
      </c>
      <c r="AD126" s="59">
        <v>1.0963212099898296</v>
      </c>
      <c r="AE126" s="55">
        <v>0</v>
      </c>
      <c r="AF126" s="55"/>
      <c r="AG126" s="55"/>
      <c r="AH126" s="55"/>
      <c r="AI126" s="59">
        <v>3.6815282345142859</v>
      </c>
      <c r="AJ126" s="55">
        <v>0</v>
      </c>
      <c r="AK126" s="55">
        <v>2.8341133127364468</v>
      </c>
      <c r="AL126" s="55">
        <v>1.2010565759872418</v>
      </c>
      <c r="AM126" s="55">
        <v>3.7642188368372254E-4</v>
      </c>
      <c r="AN126" s="55">
        <v>3.7642201557010977E-4</v>
      </c>
      <c r="AO126" s="55">
        <v>9.4105630008885292E-5</v>
      </c>
      <c r="AP126" s="55">
        <v>0</v>
      </c>
      <c r="AQ126" s="55">
        <v>0</v>
      </c>
      <c r="AR126" s="59">
        <v>1.2019035255165045</v>
      </c>
      <c r="AS126" s="55">
        <v>0</v>
      </c>
      <c r="AT126" s="55"/>
      <c r="AU126" s="55"/>
      <c r="AV126" s="55"/>
      <c r="AW126" s="59">
        <v>4.0360168382529515</v>
      </c>
      <c r="AX126" s="55"/>
      <c r="AY126" s="55"/>
      <c r="AZ126" s="55"/>
      <c r="BA126" s="55"/>
      <c r="BB126" s="55"/>
      <c r="BC126" s="55"/>
      <c r="BD126" s="55"/>
      <c r="BE126" s="55"/>
      <c r="BF126" s="59">
        <v>0</v>
      </c>
      <c r="BG126" s="55"/>
      <c r="BH126" s="55"/>
      <c r="BI126" s="55"/>
      <c r="BJ126" s="55"/>
      <c r="BK126" s="59">
        <v>0</v>
      </c>
      <c r="BL126" s="55"/>
      <c r="BM126" s="23" t="s">
        <v>852</v>
      </c>
      <c r="BN126" s="23" t="s">
        <v>184</v>
      </c>
      <c r="BO126" s="23" t="s">
        <v>853</v>
      </c>
      <c r="BP126" s="23" t="s">
        <v>853</v>
      </c>
      <c r="BQ126" s="23" t="s">
        <v>853</v>
      </c>
      <c r="BR126" s="23"/>
      <c r="BS126" s="57"/>
      <c r="BT126" s="135" t="s">
        <v>23</v>
      </c>
      <c r="BU126" s="58">
        <v>1</v>
      </c>
      <c r="BV126" s="57">
        <v>2</v>
      </c>
      <c r="BW126" s="57">
        <v>0</v>
      </c>
      <c r="BX126" s="57">
        <v>0</v>
      </c>
      <c r="BY126" s="57">
        <v>0</v>
      </c>
      <c r="BZ126" s="57">
        <v>0</v>
      </c>
      <c r="CA126" s="57">
        <v>0</v>
      </c>
      <c r="CB126" s="67">
        <v>2</v>
      </c>
      <c r="CC126" s="134"/>
      <c r="CD126" s="134"/>
      <c r="CE126" s="57"/>
      <c r="CF126" s="57"/>
      <c r="CG126" s="57"/>
      <c r="CH126" s="57"/>
      <c r="CI126" s="57"/>
      <c r="CJ126" s="57"/>
      <c r="CK126" s="67"/>
      <c r="CL126" s="23"/>
      <c r="CM126" s="23"/>
      <c r="CN126" s="23"/>
      <c r="CO126" s="23"/>
      <c r="CP126" s="23"/>
      <c r="CQ126" s="23"/>
      <c r="CR126" s="57"/>
      <c r="CS126" s="134"/>
      <c r="CT126" s="58"/>
      <c r="CU126" s="57"/>
      <c r="CV126" s="57"/>
      <c r="CW126" s="57"/>
      <c r="CX126" s="57"/>
      <c r="CY126" s="57"/>
      <c r="CZ126" s="57"/>
      <c r="DA126" s="67"/>
      <c r="DB126" s="23"/>
      <c r="DC126" s="23"/>
      <c r="DD126" s="57"/>
      <c r="DE126" s="57"/>
      <c r="DF126" s="57"/>
      <c r="DG126" s="57"/>
      <c r="DH126" s="57"/>
      <c r="DI126" s="57"/>
      <c r="DJ126" s="67"/>
      <c r="DK126" s="23" t="s">
        <v>849</v>
      </c>
      <c r="DL126" s="55">
        <v>0</v>
      </c>
      <c r="DM126" s="55">
        <v>2.5852070245244563</v>
      </c>
      <c r="DN126" s="55">
        <v>1.0963212099898296</v>
      </c>
      <c r="DO126" s="59">
        <v>3.6815282345142859</v>
      </c>
      <c r="DP126" s="23" t="s">
        <v>849</v>
      </c>
      <c r="DQ126" s="57"/>
      <c r="DR126" s="57"/>
      <c r="DS126" s="57"/>
      <c r="DT126" s="23" t="s">
        <v>854</v>
      </c>
      <c r="DU126" s="57"/>
      <c r="DV126" s="23" t="s">
        <v>858</v>
      </c>
      <c r="DW126" s="23" t="s">
        <v>854</v>
      </c>
      <c r="DX126" s="57"/>
      <c r="DY126" s="23" t="s">
        <v>849</v>
      </c>
      <c r="DZ126" s="23" t="s">
        <v>854</v>
      </c>
      <c r="EA126" s="56"/>
      <c r="EB126" s="57"/>
      <c r="EC126" s="57"/>
      <c r="ED126" s="23"/>
      <c r="EE126" s="57"/>
      <c r="EF126" s="57"/>
      <c r="EG126" s="57"/>
      <c r="EH126" s="23">
        <v>957</v>
      </c>
      <c r="EI126" s="23"/>
      <c r="EJ126" s="23" t="s">
        <v>921</v>
      </c>
      <c r="EK126" s="23"/>
    </row>
    <row r="127" spans="2:141">
      <c r="B127" s="132" t="s">
        <v>1040</v>
      </c>
      <c r="C127" s="23" t="s">
        <v>1041</v>
      </c>
      <c r="D127" s="23" t="s">
        <v>159</v>
      </c>
      <c r="E127" s="23" t="s">
        <v>846</v>
      </c>
      <c r="F127" s="23" t="s">
        <v>847</v>
      </c>
      <c r="G127" s="23"/>
      <c r="H127" s="23" t="s">
        <v>848</v>
      </c>
      <c r="I127" s="58">
        <v>0</v>
      </c>
      <c r="J127" s="58">
        <v>0</v>
      </c>
      <c r="K127" s="58">
        <v>1</v>
      </c>
      <c r="L127" s="58">
        <v>0</v>
      </c>
      <c r="M127" s="176"/>
      <c r="N127" s="23" t="s">
        <v>849</v>
      </c>
      <c r="O127" s="23" t="s">
        <v>850</v>
      </c>
      <c r="P127" s="23" t="s">
        <v>851</v>
      </c>
      <c r="Q127" s="56">
        <v>46478</v>
      </c>
      <c r="R127" s="133">
        <v>46540</v>
      </c>
      <c r="S127" s="133">
        <v>47010</v>
      </c>
      <c r="T127" s="133" t="s">
        <v>848</v>
      </c>
      <c r="U127" s="133">
        <v>47102</v>
      </c>
      <c r="V127" s="133" t="s">
        <v>848</v>
      </c>
      <c r="W127" s="55">
        <v>6.0129757797670436E-2</v>
      </c>
      <c r="X127" s="55">
        <v>0</v>
      </c>
      <c r="Y127" s="55">
        <v>0</v>
      </c>
      <c r="Z127" s="55">
        <v>1.3067110293337123</v>
      </c>
      <c r="AA127" s="55">
        <v>2.6134220586674246</v>
      </c>
      <c r="AB127" s="55">
        <v>3.920133088001136</v>
      </c>
      <c r="AC127" s="55">
        <v>5.2268441173348492</v>
      </c>
      <c r="AD127" s="59">
        <v>13.067110293337123</v>
      </c>
      <c r="AE127" s="55">
        <v>0</v>
      </c>
      <c r="AF127" s="55"/>
      <c r="AG127" s="55"/>
      <c r="AH127" s="55"/>
      <c r="AI127" s="59">
        <v>13.127240051134793</v>
      </c>
      <c r="AJ127" s="55">
        <v>0</v>
      </c>
      <c r="AK127" s="55">
        <v>6.5919110326316463E-2</v>
      </c>
      <c r="AL127" s="55">
        <v>0</v>
      </c>
      <c r="AM127" s="55">
        <v>0</v>
      </c>
      <c r="AN127" s="55">
        <v>1.4903963664797759</v>
      </c>
      <c r="AO127" s="55">
        <v>3.0404085876187428</v>
      </c>
      <c r="AP127" s="55">
        <v>4.6518251390566761</v>
      </c>
      <c r="AQ127" s="55">
        <v>6.3264821891170806</v>
      </c>
      <c r="AR127" s="59">
        <v>15.509112282272277</v>
      </c>
      <c r="AS127" s="55">
        <v>0</v>
      </c>
      <c r="AT127" s="55"/>
      <c r="AU127" s="55"/>
      <c r="AV127" s="55"/>
      <c r="AW127" s="59">
        <v>15.575031392598593</v>
      </c>
      <c r="AX127" s="55"/>
      <c r="AY127" s="55"/>
      <c r="AZ127" s="55"/>
      <c r="BA127" s="55"/>
      <c r="BB127" s="55"/>
      <c r="BC127" s="55"/>
      <c r="BD127" s="55"/>
      <c r="BE127" s="55"/>
      <c r="BF127" s="59">
        <v>0</v>
      </c>
      <c r="BG127" s="55"/>
      <c r="BH127" s="55"/>
      <c r="BI127" s="55"/>
      <c r="BJ127" s="55"/>
      <c r="BK127" s="59">
        <v>0</v>
      </c>
      <c r="BL127" s="55"/>
      <c r="BM127" s="23" t="s">
        <v>852</v>
      </c>
      <c r="BN127" s="23" t="s">
        <v>184</v>
      </c>
      <c r="BO127" s="23" t="s">
        <v>853</v>
      </c>
      <c r="BP127" s="23" t="s">
        <v>853</v>
      </c>
      <c r="BQ127" s="23" t="s">
        <v>853</v>
      </c>
      <c r="BR127" s="23"/>
      <c r="BS127" s="57"/>
      <c r="BT127" s="135" t="s">
        <v>23</v>
      </c>
      <c r="BU127" s="58">
        <v>1</v>
      </c>
      <c r="BV127" s="57">
        <v>0</v>
      </c>
      <c r="BW127" s="57">
        <v>0</v>
      </c>
      <c r="BX127" s="57">
        <v>0</v>
      </c>
      <c r="BY127" s="57">
        <v>0</v>
      </c>
      <c r="BZ127" s="57">
        <v>0</v>
      </c>
      <c r="CA127" s="57">
        <v>1</v>
      </c>
      <c r="CB127" s="67">
        <v>1</v>
      </c>
      <c r="CC127" s="134"/>
      <c r="CD127" s="134"/>
      <c r="CE127" s="57"/>
      <c r="CF127" s="57"/>
      <c r="CG127" s="57"/>
      <c r="CH127" s="57"/>
      <c r="CI127" s="57"/>
      <c r="CJ127" s="57"/>
      <c r="CK127" s="67"/>
      <c r="CL127" s="23"/>
      <c r="CM127" s="23"/>
      <c r="CN127" s="23"/>
      <c r="CO127" s="23"/>
      <c r="CP127" s="23"/>
      <c r="CQ127" s="23"/>
      <c r="CR127" s="57"/>
      <c r="CS127" s="134"/>
      <c r="CT127" s="58"/>
      <c r="CU127" s="57"/>
      <c r="CV127" s="57"/>
      <c r="CW127" s="57"/>
      <c r="CX127" s="57"/>
      <c r="CY127" s="57"/>
      <c r="CZ127" s="57"/>
      <c r="DA127" s="67"/>
      <c r="DB127" s="23"/>
      <c r="DC127" s="23"/>
      <c r="DD127" s="57"/>
      <c r="DE127" s="57"/>
      <c r="DF127" s="57"/>
      <c r="DG127" s="57"/>
      <c r="DH127" s="57"/>
      <c r="DI127" s="57"/>
      <c r="DJ127" s="67"/>
      <c r="DK127" s="23" t="s">
        <v>849</v>
      </c>
      <c r="DL127" s="55">
        <v>0</v>
      </c>
      <c r="DM127" s="55">
        <v>6.0129757797670436E-2</v>
      </c>
      <c r="DN127" s="55">
        <v>13.067110293337123</v>
      </c>
      <c r="DO127" s="59">
        <v>13.127240051134793</v>
      </c>
      <c r="DP127" s="23" t="s">
        <v>849</v>
      </c>
      <c r="DQ127" s="57"/>
      <c r="DR127" s="57"/>
      <c r="DS127" s="57"/>
      <c r="DT127" s="23" t="s">
        <v>854</v>
      </c>
      <c r="DU127" s="57"/>
      <c r="DV127" s="23" t="s">
        <v>858</v>
      </c>
      <c r="DW127" s="23" t="s">
        <v>854</v>
      </c>
      <c r="DX127" s="57"/>
      <c r="DY127" s="23" t="s">
        <v>849</v>
      </c>
      <c r="DZ127" s="23" t="s">
        <v>854</v>
      </c>
      <c r="EA127" s="56"/>
      <c r="EB127" s="57"/>
      <c r="EC127" s="57"/>
      <c r="ED127" s="23"/>
      <c r="EE127" s="57"/>
      <c r="EF127" s="57"/>
      <c r="EG127" s="57"/>
      <c r="EH127" s="23">
        <v>957</v>
      </c>
      <c r="EI127" s="23"/>
      <c r="EJ127" s="23" t="s">
        <v>921</v>
      </c>
      <c r="EK127" s="23"/>
    </row>
    <row r="128" spans="2:141">
      <c r="B128" s="132" t="s">
        <v>1042</v>
      </c>
      <c r="C128" s="23" t="s">
        <v>1043</v>
      </c>
      <c r="D128" s="23" t="s">
        <v>159</v>
      </c>
      <c r="E128" s="23" t="s">
        <v>846</v>
      </c>
      <c r="F128" s="23" t="s">
        <v>847</v>
      </c>
      <c r="G128" s="23"/>
      <c r="H128" s="23" t="s">
        <v>848</v>
      </c>
      <c r="I128" s="58">
        <v>0</v>
      </c>
      <c r="J128" s="58">
        <v>0</v>
      </c>
      <c r="K128" s="58">
        <v>1</v>
      </c>
      <c r="L128" s="58">
        <v>0</v>
      </c>
      <c r="M128" s="176"/>
      <c r="N128" s="23" t="s">
        <v>849</v>
      </c>
      <c r="O128" s="23" t="s">
        <v>850</v>
      </c>
      <c r="P128" s="23" t="s">
        <v>851</v>
      </c>
      <c r="Q128" s="56">
        <v>46202</v>
      </c>
      <c r="R128" s="133">
        <v>46290</v>
      </c>
      <c r="S128" s="133">
        <v>46744</v>
      </c>
      <c r="T128" s="133" t="s">
        <v>848</v>
      </c>
      <c r="U128" s="133">
        <v>46863</v>
      </c>
      <c r="V128" s="133" t="s">
        <v>848</v>
      </c>
      <c r="W128" s="55">
        <v>1.0439434807906636</v>
      </c>
      <c r="X128" s="55">
        <v>4.1207618072886318E-4</v>
      </c>
      <c r="Y128" s="55">
        <v>0</v>
      </c>
      <c r="Z128" s="55">
        <v>0</v>
      </c>
      <c r="AA128" s="55">
        <v>0</v>
      </c>
      <c r="AB128" s="55">
        <v>0</v>
      </c>
      <c r="AC128" s="55">
        <v>0</v>
      </c>
      <c r="AD128" s="59">
        <v>4.1207618072886318E-4</v>
      </c>
      <c r="AE128" s="55">
        <v>0</v>
      </c>
      <c r="AF128" s="55"/>
      <c r="AG128" s="55"/>
      <c r="AH128" s="55"/>
      <c r="AI128" s="59">
        <v>1.0443555569713925</v>
      </c>
      <c r="AJ128" s="55">
        <v>0</v>
      </c>
      <c r="AK128" s="55">
        <v>1.14445539122635</v>
      </c>
      <c r="AL128" s="55">
        <v>4.5175128281267477E-4</v>
      </c>
      <c r="AM128" s="55">
        <v>0</v>
      </c>
      <c r="AN128" s="55">
        <v>0</v>
      </c>
      <c r="AO128" s="55">
        <v>0</v>
      </c>
      <c r="AP128" s="55">
        <v>0</v>
      </c>
      <c r="AQ128" s="55">
        <v>0</v>
      </c>
      <c r="AR128" s="59">
        <v>4.5175128281267477E-4</v>
      </c>
      <c r="AS128" s="55">
        <v>0</v>
      </c>
      <c r="AT128" s="55"/>
      <c r="AU128" s="55"/>
      <c r="AV128" s="55"/>
      <c r="AW128" s="59">
        <v>1.1449071425091626</v>
      </c>
      <c r="AX128" s="55"/>
      <c r="AY128" s="55"/>
      <c r="AZ128" s="55"/>
      <c r="BA128" s="55"/>
      <c r="BB128" s="55"/>
      <c r="BC128" s="55"/>
      <c r="BD128" s="55"/>
      <c r="BE128" s="55"/>
      <c r="BF128" s="59">
        <v>0</v>
      </c>
      <c r="BG128" s="55"/>
      <c r="BH128" s="55"/>
      <c r="BI128" s="55"/>
      <c r="BJ128" s="55"/>
      <c r="BK128" s="59">
        <v>0</v>
      </c>
      <c r="BL128" s="55"/>
      <c r="BM128" s="23" t="s">
        <v>852</v>
      </c>
      <c r="BN128" s="23" t="s">
        <v>184</v>
      </c>
      <c r="BO128" s="23" t="s">
        <v>853</v>
      </c>
      <c r="BP128" s="23" t="s">
        <v>853</v>
      </c>
      <c r="BQ128" s="23" t="s">
        <v>853</v>
      </c>
      <c r="BR128" s="23"/>
      <c r="BS128" s="57"/>
      <c r="BT128" s="135" t="s">
        <v>23</v>
      </c>
      <c r="BU128" s="58">
        <v>1</v>
      </c>
      <c r="BV128" s="57">
        <v>1</v>
      </c>
      <c r="BW128" s="57">
        <v>0</v>
      </c>
      <c r="BX128" s="57">
        <v>0</v>
      </c>
      <c r="BY128" s="57">
        <v>0</v>
      </c>
      <c r="BZ128" s="57">
        <v>0</v>
      </c>
      <c r="CA128" s="57">
        <v>0</v>
      </c>
      <c r="CB128" s="67">
        <v>1</v>
      </c>
      <c r="CC128" s="134"/>
      <c r="CD128" s="134"/>
      <c r="CE128" s="57"/>
      <c r="CF128" s="57"/>
      <c r="CG128" s="57"/>
      <c r="CH128" s="57"/>
      <c r="CI128" s="57"/>
      <c r="CJ128" s="57"/>
      <c r="CK128" s="67"/>
      <c r="CL128" s="23"/>
      <c r="CM128" s="23"/>
      <c r="CN128" s="23"/>
      <c r="CO128" s="23"/>
      <c r="CP128" s="23"/>
      <c r="CQ128" s="23"/>
      <c r="CR128" s="57"/>
      <c r="CS128" s="134"/>
      <c r="CT128" s="58"/>
      <c r="CU128" s="57"/>
      <c r="CV128" s="57"/>
      <c r="CW128" s="57"/>
      <c r="CX128" s="57"/>
      <c r="CY128" s="57"/>
      <c r="CZ128" s="57"/>
      <c r="DA128" s="67"/>
      <c r="DB128" s="23"/>
      <c r="DC128" s="23"/>
      <c r="DD128" s="57"/>
      <c r="DE128" s="57"/>
      <c r="DF128" s="57"/>
      <c r="DG128" s="57"/>
      <c r="DH128" s="57"/>
      <c r="DI128" s="57"/>
      <c r="DJ128" s="67"/>
      <c r="DK128" s="23" t="s">
        <v>849</v>
      </c>
      <c r="DL128" s="55">
        <v>0</v>
      </c>
      <c r="DM128" s="55">
        <v>1.0439434807906636</v>
      </c>
      <c r="DN128" s="55">
        <v>4.1207618072886318E-4</v>
      </c>
      <c r="DO128" s="59">
        <v>1.0443555569713925</v>
      </c>
      <c r="DP128" s="23" t="s">
        <v>849</v>
      </c>
      <c r="DQ128" s="57"/>
      <c r="DR128" s="57"/>
      <c r="DS128" s="57"/>
      <c r="DT128" s="23" t="s">
        <v>854</v>
      </c>
      <c r="DU128" s="57"/>
      <c r="DV128" s="23" t="s">
        <v>858</v>
      </c>
      <c r="DW128" s="23" t="s">
        <v>854</v>
      </c>
      <c r="DX128" s="57"/>
      <c r="DY128" s="23" t="s">
        <v>849</v>
      </c>
      <c r="DZ128" s="23" t="s">
        <v>854</v>
      </c>
      <c r="EA128" s="56"/>
      <c r="EB128" s="57"/>
      <c r="EC128" s="57"/>
      <c r="ED128" s="23"/>
      <c r="EE128" s="57"/>
      <c r="EF128" s="57"/>
      <c r="EG128" s="57"/>
      <c r="EH128" s="23">
        <v>957</v>
      </c>
      <c r="EI128" s="23"/>
      <c r="EJ128" s="23" t="s">
        <v>921</v>
      </c>
      <c r="EK128" s="23"/>
    </row>
    <row r="129" spans="2:141">
      <c r="B129" s="132" t="s">
        <v>1044</v>
      </c>
      <c r="C129" s="23" t="s">
        <v>1045</v>
      </c>
      <c r="D129" s="23" t="s">
        <v>159</v>
      </c>
      <c r="E129" s="23" t="s">
        <v>846</v>
      </c>
      <c r="F129" s="23" t="s">
        <v>847</v>
      </c>
      <c r="G129" s="23"/>
      <c r="H129" s="23" t="s">
        <v>848</v>
      </c>
      <c r="I129" s="58">
        <v>0</v>
      </c>
      <c r="J129" s="58">
        <v>0</v>
      </c>
      <c r="K129" s="58">
        <v>1</v>
      </c>
      <c r="L129" s="58">
        <v>0</v>
      </c>
      <c r="M129" s="176"/>
      <c r="N129" s="23" t="s">
        <v>849</v>
      </c>
      <c r="O129" s="23" t="s">
        <v>850</v>
      </c>
      <c r="P129" s="23" t="s">
        <v>851</v>
      </c>
      <c r="Q129" s="56">
        <v>45993</v>
      </c>
      <c r="R129" s="133">
        <v>46062</v>
      </c>
      <c r="S129" s="133">
        <v>46513</v>
      </c>
      <c r="T129" s="133" t="s">
        <v>848</v>
      </c>
      <c r="U129" s="133">
        <v>46603</v>
      </c>
      <c r="V129" s="133" t="s">
        <v>848</v>
      </c>
      <c r="W129" s="55">
        <v>1.5387149189000209</v>
      </c>
      <c r="X129" s="55">
        <v>1.9811619650954384E-3</v>
      </c>
      <c r="Y129" s="55">
        <v>1.942315449698487E-3</v>
      </c>
      <c r="Z129" s="55">
        <v>1.586859292521266E-4</v>
      </c>
      <c r="AA129" s="55">
        <v>0</v>
      </c>
      <c r="AB129" s="55">
        <v>0</v>
      </c>
      <c r="AC129" s="55">
        <v>0</v>
      </c>
      <c r="AD129" s="59">
        <v>4.0821633440460518E-3</v>
      </c>
      <c r="AE129" s="55">
        <v>0</v>
      </c>
      <c r="AF129" s="55"/>
      <c r="AG129" s="55"/>
      <c r="AH129" s="55"/>
      <c r="AI129" s="59">
        <v>1.5427970822440669</v>
      </c>
      <c r="AJ129" s="55">
        <v>0</v>
      </c>
      <c r="AK129" s="55">
        <v>1.6868639125576059</v>
      </c>
      <c r="AL129" s="55">
        <v>2.1719101977904147E-3</v>
      </c>
      <c r="AM129" s="55">
        <v>2.1719099715147502E-3</v>
      </c>
      <c r="AN129" s="55">
        <v>1.8099252785019299E-4</v>
      </c>
      <c r="AO129" s="55">
        <v>0</v>
      </c>
      <c r="AP129" s="55">
        <v>0</v>
      </c>
      <c r="AQ129" s="55">
        <v>0</v>
      </c>
      <c r="AR129" s="59">
        <v>4.5248126971553582E-3</v>
      </c>
      <c r="AS129" s="55">
        <v>0</v>
      </c>
      <c r="AT129" s="55"/>
      <c r="AU129" s="55"/>
      <c r="AV129" s="55"/>
      <c r="AW129" s="59">
        <v>1.6913887252547612</v>
      </c>
      <c r="AX129" s="55"/>
      <c r="AY129" s="55"/>
      <c r="AZ129" s="55"/>
      <c r="BA129" s="55"/>
      <c r="BB129" s="55"/>
      <c r="BC129" s="55"/>
      <c r="BD129" s="55"/>
      <c r="BE129" s="55"/>
      <c r="BF129" s="59">
        <v>0</v>
      </c>
      <c r="BG129" s="55"/>
      <c r="BH129" s="55"/>
      <c r="BI129" s="55"/>
      <c r="BJ129" s="55"/>
      <c r="BK129" s="59">
        <v>0</v>
      </c>
      <c r="BL129" s="55"/>
      <c r="BM129" s="23" t="s">
        <v>852</v>
      </c>
      <c r="BN129" s="23" t="s">
        <v>184</v>
      </c>
      <c r="BO129" s="23" t="s">
        <v>853</v>
      </c>
      <c r="BP129" s="23" t="s">
        <v>853</v>
      </c>
      <c r="BQ129" s="23" t="s">
        <v>853</v>
      </c>
      <c r="BR129" s="23"/>
      <c r="BS129" s="57"/>
      <c r="BT129" s="135" t="s">
        <v>23</v>
      </c>
      <c r="BU129" s="58">
        <v>1</v>
      </c>
      <c r="BV129" s="57">
        <v>1</v>
      </c>
      <c r="BW129" s="57">
        <v>0</v>
      </c>
      <c r="BX129" s="57">
        <v>0</v>
      </c>
      <c r="BY129" s="57">
        <v>0</v>
      </c>
      <c r="BZ129" s="57">
        <v>0</v>
      </c>
      <c r="CA129" s="57">
        <v>0</v>
      </c>
      <c r="CB129" s="67">
        <v>1</v>
      </c>
      <c r="CC129" s="134"/>
      <c r="CD129" s="134"/>
      <c r="CE129" s="57"/>
      <c r="CF129" s="57"/>
      <c r="CG129" s="57"/>
      <c r="CH129" s="57"/>
      <c r="CI129" s="57"/>
      <c r="CJ129" s="57"/>
      <c r="CK129" s="67"/>
      <c r="CL129" s="23"/>
      <c r="CM129" s="23"/>
      <c r="CN129" s="23"/>
      <c r="CO129" s="23"/>
      <c r="CP129" s="23"/>
      <c r="CQ129" s="23"/>
      <c r="CR129" s="57"/>
      <c r="CS129" s="134"/>
      <c r="CT129" s="58"/>
      <c r="CU129" s="57"/>
      <c r="CV129" s="57"/>
      <c r="CW129" s="57"/>
      <c r="CX129" s="57"/>
      <c r="CY129" s="57"/>
      <c r="CZ129" s="57"/>
      <c r="DA129" s="67"/>
      <c r="DB129" s="23"/>
      <c r="DC129" s="23"/>
      <c r="DD129" s="57"/>
      <c r="DE129" s="57"/>
      <c r="DF129" s="57"/>
      <c r="DG129" s="57"/>
      <c r="DH129" s="57"/>
      <c r="DI129" s="57"/>
      <c r="DJ129" s="67"/>
      <c r="DK129" s="23" t="s">
        <v>849</v>
      </c>
      <c r="DL129" s="55">
        <v>0</v>
      </c>
      <c r="DM129" s="55">
        <v>1.5387149189000209</v>
      </c>
      <c r="DN129" s="55">
        <v>4.0821633440460518E-3</v>
      </c>
      <c r="DO129" s="59">
        <v>1.5427970822440669</v>
      </c>
      <c r="DP129" s="23" t="s">
        <v>849</v>
      </c>
      <c r="DQ129" s="57"/>
      <c r="DR129" s="57"/>
      <c r="DS129" s="57"/>
      <c r="DT129" s="23" t="s">
        <v>854</v>
      </c>
      <c r="DU129" s="57"/>
      <c r="DV129" s="23" t="s">
        <v>858</v>
      </c>
      <c r="DW129" s="23" t="s">
        <v>854</v>
      </c>
      <c r="DX129" s="57"/>
      <c r="DY129" s="23" t="s">
        <v>849</v>
      </c>
      <c r="DZ129" s="23" t="s">
        <v>854</v>
      </c>
      <c r="EA129" s="56"/>
      <c r="EB129" s="57"/>
      <c r="EC129" s="57"/>
      <c r="ED129" s="23"/>
      <c r="EE129" s="57"/>
      <c r="EF129" s="57"/>
      <c r="EG129" s="57"/>
      <c r="EH129" s="23">
        <v>957</v>
      </c>
      <c r="EI129" s="23"/>
      <c r="EJ129" s="23" t="s">
        <v>921</v>
      </c>
      <c r="EK129" s="23"/>
    </row>
    <row r="130" spans="2:141">
      <c r="B130" s="132" t="s">
        <v>1046</v>
      </c>
      <c r="C130" s="23" t="s">
        <v>1047</v>
      </c>
      <c r="D130" s="23" t="s">
        <v>159</v>
      </c>
      <c r="E130" s="23" t="s">
        <v>846</v>
      </c>
      <c r="F130" s="23" t="s">
        <v>847</v>
      </c>
      <c r="G130" s="23"/>
      <c r="H130" s="23" t="s">
        <v>848</v>
      </c>
      <c r="I130" s="58">
        <v>0</v>
      </c>
      <c r="J130" s="58">
        <v>0</v>
      </c>
      <c r="K130" s="58">
        <v>1</v>
      </c>
      <c r="L130" s="58">
        <v>0</v>
      </c>
      <c r="M130" s="176"/>
      <c r="N130" s="23" t="s">
        <v>849</v>
      </c>
      <c r="O130" s="23" t="s">
        <v>850</v>
      </c>
      <c r="P130" s="23" t="s">
        <v>863</v>
      </c>
      <c r="Q130" s="56">
        <v>45908</v>
      </c>
      <c r="R130" s="133">
        <v>46064</v>
      </c>
      <c r="S130" s="133">
        <v>46547</v>
      </c>
      <c r="T130" s="133" t="s">
        <v>848</v>
      </c>
      <c r="U130" s="133">
        <v>46645</v>
      </c>
      <c r="V130" s="133" t="s">
        <v>848</v>
      </c>
      <c r="W130" s="55">
        <v>2.5408998158575802</v>
      </c>
      <c r="X130" s="55">
        <v>0.73460903189153948</v>
      </c>
      <c r="Y130" s="55">
        <v>1.6290163643083589E-3</v>
      </c>
      <c r="Z130" s="55">
        <v>1.4639845262510805E-3</v>
      </c>
      <c r="AA130" s="55">
        <v>0</v>
      </c>
      <c r="AB130" s="55">
        <v>0</v>
      </c>
      <c r="AC130" s="55">
        <v>0</v>
      </c>
      <c r="AD130" s="59">
        <v>0.73770203278209889</v>
      </c>
      <c r="AE130" s="55">
        <v>9.7647551660632517E-3</v>
      </c>
      <c r="AF130" s="55"/>
      <c r="AG130" s="55"/>
      <c r="AH130" s="55"/>
      <c r="AI130" s="59">
        <v>3.2786018486396791</v>
      </c>
      <c r="AJ130" s="55">
        <v>9.7647551660632517E-3</v>
      </c>
      <c r="AK130" s="55">
        <v>2.785540162214359</v>
      </c>
      <c r="AL130" s="55">
        <v>0.80533791576062208</v>
      </c>
      <c r="AM130" s="55">
        <v>1.8215768638154316E-3</v>
      </c>
      <c r="AN130" s="55">
        <v>1.6697779153358634E-3</v>
      </c>
      <c r="AO130" s="55">
        <v>0</v>
      </c>
      <c r="AP130" s="55">
        <v>0</v>
      </c>
      <c r="AQ130" s="55">
        <v>0</v>
      </c>
      <c r="AR130" s="59">
        <v>0.80882927053977338</v>
      </c>
      <c r="AS130" s="55">
        <v>1.1819091645435912E-2</v>
      </c>
      <c r="AT130" s="55"/>
      <c r="AU130" s="55"/>
      <c r="AV130" s="55"/>
      <c r="AW130" s="59">
        <v>3.5943694327541325</v>
      </c>
      <c r="AX130" s="55"/>
      <c r="AY130" s="55"/>
      <c r="AZ130" s="55"/>
      <c r="BA130" s="55"/>
      <c r="BB130" s="55"/>
      <c r="BC130" s="55"/>
      <c r="BD130" s="55"/>
      <c r="BE130" s="55"/>
      <c r="BF130" s="59">
        <v>0</v>
      </c>
      <c r="BG130" s="55"/>
      <c r="BH130" s="55"/>
      <c r="BI130" s="55"/>
      <c r="BJ130" s="55"/>
      <c r="BK130" s="59">
        <v>0</v>
      </c>
      <c r="BL130" s="55"/>
      <c r="BM130" s="23" t="s">
        <v>852</v>
      </c>
      <c r="BN130" s="23" t="s">
        <v>184</v>
      </c>
      <c r="BO130" s="23" t="s">
        <v>853</v>
      </c>
      <c r="BP130" s="23" t="s">
        <v>853</v>
      </c>
      <c r="BQ130" s="23" t="s">
        <v>853</v>
      </c>
      <c r="BR130" s="23"/>
      <c r="BS130" s="57"/>
      <c r="BT130" s="135" t="s">
        <v>23</v>
      </c>
      <c r="BU130" s="58">
        <v>1</v>
      </c>
      <c r="BV130" s="57">
        <v>1</v>
      </c>
      <c r="BW130" s="57">
        <v>0</v>
      </c>
      <c r="BX130" s="57">
        <v>0</v>
      </c>
      <c r="BY130" s="57">
        <v>0</v>
      </c>
      <c r="BZ130" s="57">
        <v>0</v>
      </c>
      <c r="CA130" s="57">
        <v>0</v>
      </c>
      <c r="CB130" s="67">
        <v>1</v>
      </c>
      <c r="CC130" s="134"/>
      <c r="CD130" s="134"/>
      <c r="CE130" s="57"/>
      <c r="CF130" s="57"/>
      <c r="CG130" s="57"/>
      <c r="CH130" s="57"/>
      <c r="CI130" s="57"/>
      <c r="CJ130" s="57"/>
      <c r="CK130" s="67"/>
      <c r="CL130" s="23"/>
      <c r="CM130" s="23"/>
      <c r="CN130" s="23"/>
      <c r="CO130" s="23"/>
      <c r="CP130" s="23"/>
      <c r="CQ130" s="23"/>
      <c r="CR130" s="57"/>
      <c r="CS130" s="134"/>
      <c r="CT130" s="58"/>
      <c r="CU130" s="57"/>
      <c r="CV130" s="57"/>
      <c r="CW130" s="57"/>
      <c r="CX130" s="57"/>
      <c r="CY130" s="57"/>
      <c r="CZ130" s="57"/>
      <c r="DA130" s="67"/>
      <c r="DB130" s="23"/>
      <c r="DC130" s="23"/>
      <c r="DD130" s="57"/>
      <c r="DE130" s="57"/>
      <c r="DF130" s="57"/>
      <c r="DG130" s="57"/>
      <c r="DH130" s="57"/>
      <c r="DI130" s="57"/>
      <c r="DJ130" s="67"/>
      <c r="DK130" s="23" t="s">
        <v>849</v>
      </c>
      <c r="DL130" s="55">
        <v>0</v>
      </c>
      <c r="DM130" s="55">
        <v>2.5408998158575802</v>
      </c>
      <c r="DN130" s="55">
        <v>0.73770203278209889</v>
      </c>
      <c r="DO130" s="59">
        <v>3.2786018486396791</v>
      </c>
      <c r="DP130" s="23" t="s">
        <v>849</v>
      </c>
      <c r="DQ130" s="57"/>
      <c r="DR130" s="57"/>
      <c r="DS130" s="57"/>
      <c r="DT130" s="23" t="s">
        <v>854</v>
      </c>
      <c r="DU130" s="57"/>
      <c r="DV130" s="23" t="s">
        <v>858</v>
      </c>
      <c r="DW130" s="23" t="s">
        <v>854</v>
      </c>
      <c r="DX130" s="57"/>
      <c r="DY130" s="23" t="s">
        <v>849</v>
      </c>
      <c r="DZ130" s="23" t="s">
        <v>854</v>
      </c>
      <c r="EA130" s="56"/>
      <c r="EB130" s="57"/>
      <c r="EC130" s="57"/>
      <c r="ED130" s="23"/>
      <c r="EE130" s="57"/>
      <c r="EF130" s="57"/>
      <c r="EG130" s="57"/>
      <c r="EH130" s="23">
        <v>957</v>
      </c>
      <c r="EI130" s="23"/>
      <c r="EJ130" s="23" t="s">
        <v>921</v>
      </c>
      <c r="EK130" s="23"/>
    </row>
    <row r="131" spans="2:141">
      <c r="B131" s="132" t="s">
        <v>1048</v>
      </c>
      <c r="C131" s="23" t="s">
        <v>1049</v>
      </c>
      <c r="D131" s="23" t="s">
        <v>159</v>
      </c>
      <c r="E131" s="23" t="s">
        <v>846</v>
      </c>
      <c r="F131" s="23" t="s">
        <v>847</v>
      </c>
      <c r="G131" s="23"/>
      <c r="H131" s="23" t="s">
        <v>848</v>
      </c>
      <c r="I131" s="58">
        <v>0</v>
      </c>
      <c r="J131" s="58">
        <v>0</v>
      </c>
      <c r="K131" s="58">
        <v>1</v>
      </c>
      <c r="L131" s="58">
        <v>0</v>
      </c>
      <c r="M131" s="176"/>
      <c r="N131" s="23" t="s">
        <v>849</v>
      </c>
      <c r="O131" s="23" t="s">
        <v>850</v>
      </c>
      <c r="P131" s="23" t="s">
        <v>851</v>
      </c>
      <c r="Q131" s="56">
        <v>46478</v>
      </c>
      <c r="R131" s="133">
        <v>46540</v>
      </c>
      <c r="S131" s="133">
        <v>47010</v>
      </c>
      <c r="T131" s="133" t="s">
        <v>848</v>
      </c>
      <c r="U131" s="133">
        <v>47102</v>
      </c>
      <c r="V131" s="133" t="s">
        <v>848</v>
      </c>
      <c r="W131" s="55">
        <v>0.19937759697358121</v>
      </c>
      <c r="X131" s="55">
        <v>1.2072560874136629E-2</v>
      </c>
      <c r="Y131" s="55">
        <v>8.2193358125468432</v>
      </c>
      <c r="Z131" s="55">
        <v>4.8349034193909199</v>
      </c>
      <c r="AA131" s="55">
        <v>3.5957463380864509E-4</v>
      </c>
      <c r="AB131" s="55">
        <v>3.5252302338154668E-4</v>
      </c>
      <c r="AC131" s="55">
        <v>8.6402868030090952E-5</v>
      </c>
      <c r="AD131" s="59">
        <v>13.067110293337119</v>
      </c>
      <c r="AE131" s="55">
        <v>0</v>
      </c>
      <c r="AF131" s="55"/>
      <c r="AG131" s="55"/>
      <c r="AH131" s="55"/>
      <c r="AI131" s="59">
        <v>13.266487890310701</v>
      </c>
      <c r="AJ131" s="55">
        <v>0</v>
      </c>
      <c r="AK131" s="55">
        <v>0.21857386912685253</v>
      </c>
      <c r="AL131" s="55">
        <v>1.3234918970756532E-2</v>
      </c>
      <c r="AM131" s="55">
        <v>9.1909156225215423</v>
      </c>
      <c r="AN131" s="55">
        <v>5.5145493737931846</v>
      </c>
      <c r="AO131" s="55">
        <v>4.1832271251246569E-4</v>
      </c>
      <c r="AP131" s="55">
        <v>4.1832137467014179E-4</v>
      </c>
      <c r="AQ131" s="55">
        <v>1.0458054485843877E-4</v>
      </c>
      <c r="AR131" s="59">
        <v>14.719641139917526</v>
      </c>
      <c r="AS131" s="55">
        <v>0</v>
      </c>
      <c r="AT131" s="55"/>
      <c r="AU131" s="55"/>
      <c r="AV131" s="55"/>
      <c r="AW131" s="59">
        <v>14.938215009044379</v>
      </c>
      <c r="AX131" s="55"/>
      <c r="AY131" s="55"/>
      <c r="AZ131" s="55"/>
      <c r="BA131" s="55"/>
      <c r="BB131" s="55"/>
      <c r="BC131" s="55"/>
      <c r="BD131" s="55"/>
      <c r="BE131" s="55"/>
      <c r="BF131" s="59">
        <v>0</v>
      </c>
      <c r="BG131" s="55"/>
      <c r="BH131" s="55"/>
      <c r="BI131" s="55"/>
      <c r="BJ131" s="55"/>
      <c r="BK131" s="59">
        <v>0</v>
      </c>
      <c r="BL131" s="55"/>
      <c r="BM131" s="23" t="s">
        <v>852</v>
      </c>
      <c r="BN131" s="23" t="s">
        <v>184</v>
      </c>
      <c r="BO131" s="23" t="s">
        <v>853</v>
      </c>
      <c r="BP131" s="23" t="s">
        <v>853</v>
      </c>
      <c r="BQ131" s="23" t="s">
        <v>853</v>
      </c>
      <c r="BR131" s="23"/>
      <c r="BS131" s="57"/>
      <c r="BT131" s="135" t="s">
        <v>23</v>
      </c>
      <c r="BU131" s="58">
        <v>1</v>
      </c>
      <c r="BV131" s="57">
        <v>0</v>
      </c>
      <c r="BW131" s="57">
        <v>1</v>
      </c>
      <c r="BX131" s="57">
        <v>0</v>
      </c>
      <c r="BY131" s="57">
        <v>0</v>
      </c>
      <c r="BZ131" s="57">
        <v>0</v>
      </c>
      <c r="CA131" s="57">
        <v>0</v>
      </c>
      <c r="CB131" s="67">
        <v>1</v>
      </c>
      <c r="CC131" s="134"/>
      <c r="CD131" s="134"/>
      <c r="CE131" s="57"/>
      <c r="CF131" s="57"/>
      <c r="CG131" s="57"/>
      <c r="CH131" s="57"/>
      <c r="CI131" s="57"/>
      <c r="CJ131" s="57"/>
      <c r="CK131" s="67"/>
      <c r="CL131" s="23"/>
      <c r="CM131" s="23"/>
      <c r="CN131" s="23"/>
      <c r="CO131" s="23"/>
      <c r="CP131" s="23"/>
      <c r="CQ131" s="23"/>
      <c r="CR131" s="57"/>
      <c r="CS131" s="134"/>
      <c r="CT131" s="58"/>
      <c r="CU131" s="57"/>
      <c r="CV131" s="57"/>
      <c r="CW131" s="57"/>
      <c r="CX131" s="57"/>
      <c r="CY131" s="57"/>
      <c r="CZ131" s="57"/>
      <c r="DA131" s="67"/>
      <c r="DB131" s="23"/>
      <c r="DC131" s="23"/>
      <c r="DD131" s="57"/>
      <c r="DE131" s="57"/>
      <c r="DF131" s="57"/>
      <c r="DG131" s="57"/>
      <c r="DH131" s="57"/>
      <c r="DI131" s="57"/>
      <c r="DJ131" s="67"/>
      <c r="DK131" s="23" t="s">
        <v>849</v>
      </c>
      <c r="DL131" s="55">
        <v>0</v>
      </c>
      <c r="DM131" s="55">
        <v>0.19937759697358121</v>
      </c>
      <c r="DN131" s="55">
        <v>13.067110293337119</v>
      </c>
      <c r="DO131" s="59">
        <v>13.266487890310701</v>
      </c>
      <c r="DP131" s="23" t="s">
        <v>849</v>
      </c>
      <c r="DQ131" s="57"/>
      <c r="DR131" s="57"/>
      <c r="DS131" s="57"/>
      <c r="DT131" s="23" t="s">
        <v>854</v>
      </c>
      <c r="DU131" s="57"/>
      <c r="DV131" s="23" t="s">
        <v>858</v>
      </c>
      <c r="DW131" s="23" t="s">
        <v>854</v>
      </c>
      <c r="DX131" s="57"/>
      <c r="DY131" s="23" t="s">
        <v>849</v>
      </c>
      <c r="DZ131" s="23" t="s">
        <v>854</v>
      </c>
      <c r="EA131" s="56"/>
      <c r="EB131" s="57"/>
      <c r="EC131" s="57"/>
      <c r="ED131" s="23"/>
      <c r="EE131" s="57"/>
      <c r="EF131" s="57"/>
      <c r="EG131" s="57"/>
      <c r="EH131" s="23">
        <v>957</v>
      </c>
      <c r="EI131" s="23"/>
      <c r="EJ131" s="23" t="s">
        <v>921</v>
      </c>
      <c r="EK131" s="23"/>
    </row>
    <row r="132" spans="2:141">
      <c r="B132" s="132" t="s">
        <v>1050</v>
      </c>
      <c r="C132" s="23" t="s">
        <v>1051</v>
      </c>
      <c r="D132" s="23" t="s">
        <v>159</v>
      </c>
      <c r="E132" s="23" t="s">
        <v>846</v>
      </c>
      <c r="F132" s="23" t="s">
        <v>847</v>
      </c>
      <c r="G132" s="23"/>
      <c r="H132" s="23" t="s">
        <v>848</v>
      </c>
      <c r="I132" s="58">
        <v>0</v>
      </c>
      <c r="J132" s="58">
        <v>0</v>
      </c>
      <c r="K132" s="58">
        <v>1</v>
      </c>
      <c r="L132" s="58">
        <v>0</v>
      </c>
      <c r="M132" s="176"/>
      <c r="N132" s="23" t="s">
        <v>849</v>
      </c>
      <c r="O132" s="23" t="s">
        <v>850</v>
      </c>
      <c r="P132" s="23" t="s">
        <v>851</v>
      </c>
      <c r="Q132" s="56">
        <v>46181</v>
      </c>
      <c r="R132" s="133">
        <v>46269</v>
      </c>
      <c r="S132" s="133">
        <v>46555</v>
      </c>
      <c r="T132" s="133" t="s">
        <v>848</v>
      </c>
      <c r="U132" s="133">
        <v>46673</v>
      </c>
      <c r="V132" s="133" t="s">
        <v>848</v>
      </c>
      <c r="W132" s="55">
        <v>2.8570060556199843</v>
      </c>
      <c r="X132" s="55">
        <v>0.75547699202346374</v>
      </c>
      <c r="Y132" s="55">
        <v>4.0399697831604704E-4</v>
      </c>
      <c r="Z132" s="55">
        <v>2.6405035116884145E-4</v>
      </c>
      <c r="AA132" s="55">
        <v>0</v>
      </c>
      <c r="AB132" s="55">
        <v>0</v>
      </c>
      <c r="AC132" s="55">
        <v>0</v>
      </c>
      <c r="AD132" s="59">
        <v>0.75614503935294863</v>
      </c>
      <c r="AE132" s="55">
        <v>0</v>
      </c>
      <c r="AF132" s="55"/>
      <c r="AG132" s="55"/>
      <c r="AH132" s="55"/>
      <c r="AI132" s="59">
        <v>3.6131510949729329</v>
      </c>
      <c r="AJ132" s="55">
        <v>0</v>
      </c>
      <c r="AK132" s="55">
        <v>3.1320814232626821</v>
      </c>
      <c r="AL132" s="55">
        <v>0.82821506372536546</v>
      </c>
      <c r="AM132" s="55">
        <v>4.5175209094004784E-4</v>
      </c>
      <c r="AN132" s="55">
        <v>3.0116810458882766E-4</v>
      </c>
      <c r="AO132" s="55">
        <v>0</v>
      </c>
      <c r="AP132" s="55">
        <v>0</v>
      </c>
      <c r="AQ132" s="55">
        <v>0</v>
      </c>
      <c r="AR132" s="59">
        <v>0.82896798392089432</v>
      </c>
      <c r="AS132" s="55">
        <v>0</v>
      </c>
      <c r="AT132" s="55"/>
      <c r="AU132" s="55"/>
      <c r="AV132" s="55"/>
      <c r="AW132" s="59">
        <v>3.9610494071835767</v>
      </c>
      <c r="AX132" s="55"/>
      <c r="AY132" s="55"/>
      <c r="AZ132" s="55"/>
      <c r="BA132" s="55"/>
      <c r="BB132" s="55"/>
      <c r="BC132" s="55"/>
      <c r="BD132" s="55"/>
      <c r="BE132" s="55"/>
      <c r="BF132" s="59">
        <v>0</v>
      </c>
      <c r="BG132" s="55"/>
      <c r="BH132" s="55"/>
      <c r="BI132" s="55"/>
      <c r="BJ132" s="55"/>
      <c r="BK132" s="59">
        <v>0</v>
      </c>
      <c r="BL132" s="55"/>
      <c r="BM132" s="23" t="s">
        <v>852</v>
      </c>
      <c r="BN132" s="23" t="s">
        <v>184</v>
      </c>
      <c r="BO132" s="23" t="s">
        <v>853</v>
      </c>
      <c r="BP132" s="23" t="s">
        <v>853</v>
      </c>
      <c r="BQ132" s="23" t="s">
        <v>853</v>
      </c>
      <c r="BR132" s="23"/>
      <c r="BS132" s="57"/>
      <c r="BT132" s="135" t="s">
        <v>23</v>
      </c>
      <c r="BU132" s="58">
        <v>1</v>
      </c>
      <c r="BV132" s="57">
        <v>2</v>
      </c>
      <c r="BW132" s="57">
        <v>0</v>
      </c>
      <c r="BX132" s="57">
        <v>0</v>
      </c>
      <c r="BY132" s="57">
        <v>0</v>
      </c>
      <c r="BZ132" s="57">
        <v>0</v>
      </c>
      <c r="CA132" s="57">
        <v>0</v>
      </c>
      <c r="CB132" s="67">
        <v>2</v>
      </c>
      <c r="CC132" s="134"/>
      <c r="CD132" s="134"/>
      <c r="CE132" s="57"/>
      <c r="CF132" s="57"/>
      <c r="CG132" s="57"/>
      <c r="CH132" s="57"/>
      <c r="CI132" s="57"/>
      <c r="CJ132" s="57"/>
      <c r="CK132" s="67"/>
      <c r="CL132" s="23"/>
      <c r="CM132" s="23"/>
      <c r="CN132" s="23"/>
      <c r="CO132" s="23"/>
      <c r="CP132" s="23"/>
      <c r="CQ132" s="23"/>
      <c r="CR132" s="57"/>
      <c r="CS132" s="134"/>
      <c r="CT132" s="58"/>
      <c r="CU132" s="57"/>
      <c r="CV132" s="57"/>
      <c r="CW132" s="57"/>
      <c r="CX132" s="57"/>
      <c r="CY132" s="57"/>
      <c r="CZ132" s="57"/>
      <c r="DA132" s="67"/>
      <c r="DB132" s="23"/>
      <c r="DC132" s="23"/>
      <c r="DD132" s="57"/>
      <c r="DE132" s="57"/>
      <c r="DF132" s="57"/>
      <c r="DG132" s="57"/>
      <c r="DH132" s="57"/>
      <c r="DI132" s="57"/>
      <c r="DJ132" s="67"/>
      <c r="DK132" s="23" t="s">
        <v>849</v>
      </c>
      <c r="DL132" s="55">
        <v>0</v>
      </c>
      <c r="DM132" s="55">
        <v>2.8570060556199843</v>
      </c>
      <c r="DN132" s="55">
        <v>0.75614503935294863</v>
      </c>
      <c r="DO132" s="59">
        <v>3.6131510949729329</v>
      </c>
      <c r="DP132" s="23" t="s">
        <v>849</v>
      </c>
      <c r="DQ132" s="57"/>
      <c r="DR132" s="57"/>
      <c r="DS132" s="57"/>
      <c r="DT132" s="23" t="s">
        <v>854</v>
      </c>
      <c r="DU132" s="57"/>
      <c r="DV132" s="23" t="s">
        <v>858</v>
      </c>
      <c r="DW132" s="23" t="s">
        <v>854</v>
      </c>
      <c r="DX132" s="57"/>
      <c r="DY132" s="23" t="s">
        <v>849</v>
      </c>
      <c r="DZ132" s="23" t="s">
        <v>854</v>
      </c>
      <c r="EA132" s="56"/>
      <c r="EB132" s="57"/>
      <c r="EC132" s="57"/>
      <c r="ED132" s="23"/>
      <c r="EE132" s="57"/>
      <c r="EF132" s="57"/>
      <c r="EG132" s="57"/>
      <c r="EH132" s="23">
        <v>957</v>
      </c>
      <c r="EI132" s="23"/>
      <c r="EJ132" s="23" t="s">
        <v>921</v>
      </c>
      <c r="EK132" s="23"/>
    </row>
    <row r="133" spans="2:141">
      <c r="B133" s="132" t="s">
        <v>1052</v>
      </c>
      <c r="C133" s="23" t="s">
        <v>1053</v>
      </c>
      <c r="D133" s="23" t="s">
        <v>159</v>
      </c>
      <c r="E133" s="23" t="s">
        <v>846</v>
      </c>
      <c r="F133" s="23" t="s">
        <v>847</v>
      </c>
      <c r="G133" s="23"/>
      <c r="H133" s="23" t="s">
        <v>848</v>
      </c>
      <c r="I133" s="58">
        <v>0</v>
      </c>
      <c r="J133" s="58">
        <v>0</v>
      </c>
      <c r="K133" s="58">
        <v>1</v>
      </c>
      <c r="L133" s="58">
        <v>0</v>
      </c>
      <c r="M133" s="176"/>
      <c r="N133" s="23" t="s">
        <v>849</v>
      </c>
      <c r="O133" s="23" t="s">
        <v>850</v>
      </c>
      <c r="P133" s="23" t="s">
        <v>851</v>
      </c>
      <c r="Q133" s="56">
        <v>46366</v>
      </c>
      <c r="R133" s="133">
        <v>46434</v>
      </c>
      <c r="S133" s="133">
        <v>46910</v>
      </c>
      <c r="T133" s="133" t="s">
        <v>848</v>
      </c>
      <c r="U133" s="133">
        <v>47016</v>
      </c>
      <c r="V133" s="133" t="s">
        <v>848</v>
      </c>
      <c r="W133" s="55">
        <v>0.56720106570112372</v>
      </c>
      <c r="X133" s="55">
        <v>0.96259733369170075</v>
      </c>
      <c r="Y133" s="55">
        <v>0.236120782351115</v>
      </c>
      <c r="Z133" s="55">
        <v>3.1943515116424152E-4</v>
      </c>
      <c r="AA133" s="55">
        <v>3.1317082068028972E-4</v>
      </c>
      <c r="AB133" s="55">
        <v>0</v>
      </c>
      <c r="AC133" s="55">
        <v>0</v>
      </c>
      <c r="AD133" s="59">
        <v>1.1993507220146602</v>
      </c>
      <c r="AE133" s="55">
        <v>0</v>
      </c>
      <c r="AF133" s="55"/>
      <c r="AG133" s="55"/>
      <c r="AH133" s="55"/>
      <c r="AI133" s="59">
        <v>1.7665517877157839</v>
      </c>
      <c r="AJ133" s="55">
        <v>0</v>
      </c>
      <c r="AK133" s="55">
        <v>0.62181174507583326</v>
      </c>
      <c r="AL133" s="55">
        <v>1.0552771566610173</v>
      </c>
      <c r="AM133" s="55">
        <v>0.26403181921343399</v>
      </c>
      <c r="AN133" s="55">
        <v>3.6433838693766726E-4</v>
      </c>
      <c r="AO133" s="55">
        <v>3.6433734437577573E-4</v>
      </c>
      <c r="AP133" s="55">
        <v>0</v>
      </c>
      <c r="AQ133" s="55">
        <v>0</v>
      </c>
      <c r="AR133" s="59">
        <v>1.3200376516057648</v>
      </c>
      <c r="AS133" s="55">
        <v>0</v>
      </c>
      <c r="AT133" s="55"/>
      <c r="AU133" s="55"/>
      <c r="AV133" s="55"/>
      <c r="AW133" s="59">
        <v>1.9418493966815982</v>
      </c>
      <c r="AX133" s="55"/>
      <c r="AY133" s="55"/>
      <c r="AZ133" s="55"/>
      <c r="BA133" s="55"/>
      <c r="BB133" s="55"/>
      <c r="BC133" s="55"/>
      <c r="BD133" s="55"/>
      <c r="BE133" s="55"/>
      <c r="BF133" s="59">
        <v>0</v>
      </c>
      <c r="BG133" s="55"/>
      <c r="BH133" s="55"/>
      <c r="BI133" s="55"/>
      <c r="BJ133" s="55"/>
      <c r="BK133" s="59">
        <v>0</v>
      </c>
      <c r="BL133" s="55"/>
      <c r="BM133" s="23" t="s">
        <v>852</v>
      </c>
      <c r="BN133" s="23" t="s">
        <v>184</v>
      </c>
      <c r="BO133" s="23" t="s">
        <v>853</v>
      </c>
      <c r="BP133" s="23" t="s">
        <v>853</v>
      </c>
      <c r="BQ133" s="23" t="s">
        <v>853</v>
      </c>
      <c r="BR133" s="23"/>
      <c r="BS133" s="57"/>
      <c r="BT133" s="135" t="s">
        <v>23</v>
      </c>
      <c r="BU133" s="58">
        <v>1</v>
      </c>
      <c r="BV133" s="57">
        <v>0</v>
      </c>
      <c r="BW133" s="57">
        <v>1</v>
      </c>
      <c r="BX133" s="57">
        <v>0</v>
      </c>
      <c r="BY133" s="57">
        <v>0</v>
      </c>
      <c r="BZ133" s="57">
        <v>0</v>
      </c>
      <c r="CA133" s="57">
        <v>0</v>
      </c>
      <c r="CB133" s="67">
        <v>1</v>
      </c>
      <c r="CC133" s="134"/>
      <c r="CD133" s="134"/>
      <c r="CE133" s="57"/>
      <c r="CF133" s="57"/>
      <c r="CG133" s="57"/>
      <c r="CH133" s="57"/>
      <c r="CI133" s="57"/>
      <c r="CJ133" s="57"/>
      <c r="CK133" s="67"/>
      <c r="CL133" s="23"/>
      <c r="CM133" s="23"/>
      <c r="CN133" s="23"/>
      <c r="CO133" s="23"/>
      <c r="CP133" s="23"/>
      <c r="CQ133" s="23"/>
      <c r="CR133" s="57"/>
      <c r="CS133" s="134"/>
      <c r="CT133" s="58"/>
      <c r="CU133" s="57"/>
      <c r="CV133" s="57"/>
      <c r="CW133" s="57"/>
      <c r="CX133" s="57"/>
      <c r="CY133" s="57"/>
      <c r="CZ133" s="57"/>
      <c r="DA133" s="67"/>
      <c r="DB133" s="23"/>
      <c r="DC133" s="23"/>
      <c r="DD133" s="57"/>
      <c r="DE133" s="57"/>
      <c r="DF133" s="57"/>
      <c r="DG133" s="57"/>
      <c r="DH133" s="57"/>
      <c r="DI133" s="57"/>
      <c r="DJ133" s="67"/>
      <c r="DK133" s="23" t="s">
        <v>849</v>
      </c>
      <c r="DL133" s="55">
        <v>0</v>
      </c>
      <c r="DM133" s="55">
        <v>0.56720106570112372</v>
      </c>
      <c r="DN133" s="55">
        <v>1.1993507220146602</v>
      </c>
      <c r="DO133" s="59">
        <v>1.7665517877157839</v>
      </c>
      <c r="DP133" s="23" t="s">
        <v>849</v>
      </c>
      <c r="DQ133" s="57"/>
      <c r="DR133" s="57"/>
      <c r="DS133" s="57"/>
      <c r="DT133" s="23" t="s">
        <v>854</v>
      </c>
      <c r="DU133" s="57"/>
      <c r="DV133" s="23" t="s">
        <v>858</v>
      </c>
      <c r="DW133" s="23" t="s">
        <v>854</v>
      </c>
      <c r="DX133" s="57"/>
      <c r="DY133" s="23" t="s">
        <v>849</v>
      </c>
      <c r="DZ133" s="23" t="s">
        <v>854</v>
      </c>
      <c r="EA133" s="56"/>
      <c r="EB133" s="57"/>
      <c r="EC133" s="57"/>
      <c r="ED133" s="23"/>
      <c r="EE133" s="57"/>
      <c r="EF133" s="57"/>
      <c r="EG133" s="57"/>
      <c r="EH133" s="23">
        <v>957</v>
      </c>
      <c r="EI133" s="23"/>
      <c r="EJ133" s="23" t="s">
        <v>921</v>
      </c>
      <c r="EK133" s="23"/>
    </row>
    <row r="134" spans="2:141">
      <c r="B134" s="132" t="s">
        <v>1054</v>
      </c>
      <c r="C134" s="23" t="s">
        <v>1055</v>
      </c>
      <c r="D134" s="23" t="s">
        <v>159</v>
      </c>
      <c r="E134" s="23" t="s">
        <v>846</v>
      </c>
      <c r="F134" s="23" t="s">
        <v>847</v>
      </c>
      <c r="G134" s="23"/>
      <c r="H134" s="23" t="s">
        <v>848</v>
      </c>
      <c r="I134" s="58">
        <v>0</v>
      </c>
      <c r="J134" s="58">
        <v>0</v>
      </c>
      <c r="K134" s="58">
        <v>1</v>
      </c>
      <c r="L134" s="58">
        <v>0</v>
      </c>
      <c r="M134" s="176"/>
      <c r="N134" s="23" t="s">
        <v>849</v>
      </c>
      <c r="O134" s="23" t="s">
        <v>850</v>
      </c>
      <c r="P134" s="23" t="s">
        <v>851</v>
      </c>
      <c r="Q134" s="56">
        <v>46581</v>
      </c>
      <c r="R134" s="133">
        <v>46671</v>
      </c>
      <c r="S134" s="133">
        <v>47135</v>
      </c>
      <c r="T134" s="133" t="s">
        <v>848</v>
      </c>
      <c r="U134" s="133">
        <v>47261</v>
      </c>
      <c r="V134" s="133" t="s">
        <v>848</v>
      </c>
      <c r="W134" s="55">
        <v>0</v>
      </c>
      <c r="X134" s="55">
        <v>0</v>
      </c>
      <c r="Y134" s="55">
        <v>1.5090738963932098E-2</v>
      </c>
      <c r="Z134" s="55">
        <v>8.2193358125468432</v>
      </c>
      <c r="AA134" s="55">
        <v>4.8349034193909199</v>
      </c>
      <c r="AB134" s="55">
        <v>3.5957463380864509E-4</v>
      </c>
      <c r="AC134" s="55">
        <v>4.3892589141163754E-4</v>
      </c>
      <c r="AD134" s="59">
        <v>13.070128471426916</v>
      </c>
      <c r="AE134" s="55">
        <v>0</v>
      </c>
      <c r="AF134" s="55"/>
      <c r="AG134" s="55"/>
      <c r="AH134" s="55"/>
      <c r="AI134" s="59">
        <v>13.070128471426916</v>
      </c>
      <c r="AJ134" s="55">
        <v>0</v>
      </c>
      <c r="AK134" s="55">
        <v>0</v>
      </c>
      <c r="AL134" s="55">
        <v>0</v>
      </c>
      <c r="AM134" s="55">
        <v>1.687456403560925E-2</v>
      </c>
      <c r="AN134" s="55">
        <v>9.3747339349719745</v>
      </c>
      <c r="AO134" s="55">
        <v>5.6248403612690483</v>
      </c>
      <c r="AP134" s="55">
        <v>4.2668916676271503E-4</v>
      </c>
      <c r="AQ134" s="55">
        <v>5.312683470219833E-4</v>
      </c>
      <c r="AR134" s="59">
        <v>15.017406817790416</v>
      </c>
      <c r="AS134" s="55">
        <v>0</v>
      </c>
      <c r="AT134" s="55"/>
      <c r="AU134" s="55"/>
      <c r="AV134" s="55"/>
      <c r="AW134" s="59">
        <v>15.017406817790416</v>
      </c>
      <c r="AX134" s="55"/>
      <c r="AY134" s="55"/>
      <c r="AZ134" s="55"/>
      <c r="BA134" s="55"/>
      <c r="BB134" s="55"/>
      <c r="BC134" s="55"/>
      <c r="BD134" s="55"/>
      <c r="BE134" s="55"/>
      <c r="BF134" s="59">
        <v>0</v>
      </c>
      <c r="BG134" s="55"/>
      <c r="BH134" s="55"/>
      <c r="BI134" s="55"/>
      <c r="BJ134" s="55"/>
      <c r="BK134" s="59">
        <v>0</v>
      </c>
      <c r="BL134" s="55"/>
      <c r="BM134" s="23" t="s">
        <v>852</v>
      </c>
      <c r="BN134" s="23" t="s">
        <v>184</v>
      </c>
      <c r="BO134" s="23" t="s">
        <v>853</v>
      </c>
      <c r="BP134" s="23" t="s">
        <v>853</v>
      </c>
      <c r="BQ134" s="23" t="s">
        <v>853</v>
      </c>
      <c r="BR134" s="23"/>
      <c r="BS134" s="57"/>
      <c r="BT134" s="135" t="s">
        <v>23</v>
      </c>
      <c r="BU134" s="58">
        <v>1</v>
      </c>
      <c r="BV134" s="57">
        <v>0</v>
      </c>
      <c r="BW134" s="57">
        <v>0</v>
      </c>
      <c r="BX134" s="57">
        <v>0</v>
      </c>
      <c r="BY134" s="57">
        <v>0</v>
      </c>
      <c r="BZ134" s="57">
        <v>1</v>
      </c>
      <c r="CA134" s="57">
        <v>0</v>
      </c>
      <c r="CB134" s="67">
        <v>1</v>
      </c>
      <c r="CC134" s="134"/>
      <c r="CD134" s="134"/>
      <c r="CE134" s="57"/>
      <c r="CF134" s="57"/>
      <c r="CG134" s="57"/>
      <c r="CH134" s="57"/>
      <c r="CI134" s="57"/>
      <c r="CJ134" s="57"/>
      <c r="CK134" s="67"/>
      <c r="CL134" s="23"/>
      <c r="CM134" s="23"/>
      <c r="CN134" s="23"/>
      <c r="CO134" s="23"/>
      <c r="CP134" s="23"/>
      <c r="CQ134" s="23"/>
      <c r="CR134" s="57"/>
      <c r="CS134" s="134"/>
      <c r="CT134" s="58"/>
      <c r="CU134" s="57"/>
      <c r="CV134" s="57"/>
      <c r="CW134" s="57"/>
      <c r="CX134" s="57"/>
      <c r="CY134" s="57"/>
      <c r="CZ134" s="57"/>
      <c r="DA134" s="67"/>
      <c r="DB134" s="23"/>
      <c r="DC134" s="23"/>
      <c r="DD134" s="57"/>
      <c r="DE134" s="57"/>
      <c r="DF134" s="57"/>
      <c r="DG134" s="57"/>
      <c r="DH134" s="57"/>
      <c r="DI134" s="57"/>
      <c r="DJ134" s="67"/>
      <c r="DK134" s="23" t="s">
        <v>849</v>
      </c>
      <c r="DL134" s="55">
        <v>0</v>
      </c>
      <c r="DM134" s="55">
        <v>0</v>
      </c>
      <c r="DN134" s="55">
        <v>0</v>
      </c>
      <c r="DO134" s="59">
        <v>0</v>
      </c>
      <c r="DP134" s="23" t="s">
        <v>849</v>
      </c>
      <c r="DQ134" s="57"/>
      <c r="DR134" s="57"/>
      <c r="DS134" s="57"/>
      <c r="DT134" s="23" t="s">
        <v>854</v>
      </c>
      <c r="DU134" s="57"/>
      <c r="DV134" s="23" t="s">
        <v>858</v>
      </c>
      <c r="DW134" s="23" t="s">
        <v>854</v>
      </c>
      <c r="DX134" s="57"/>
      <c r="DY134" s="23" t="s">
        <v>849</v>
      </c>
      <c r="DZ134" s="23" t="s">
        <v>854</v>
      </c>
      <c r="EA134" s="56"/>
      <c r="EB134" s="57"/>
      <c r="EC134" s="57"/>
      <c r="ED134" s="23"/>
      <c r="EE134" s="57"/>
      <c r="EF134" s="57"/>
      <c r="EG134" s="57"/>
      <c r="EH134" s="23">
        <v>957</v>
      </c>
      <c r="EI134" s="23"/>
      <c r="EJ134" s="23" t="s">
        <v>921</v>
      </c>
      <c r="EK134" s="23"/>
    </row>
    <row r="135" spans="2:141">
      <c r="B135" s="132" t="s">
        <v>1056</v>
      </c>
      <c r="C135" s="23" t="s">
        <v>1057</v>
      </c>
      <c r="D135" s="23" t="s">
        <v>159</v>
      </c>
      <c r="E135" s="23" t="s">
        <v>846</v>
      </c>
      <c r="F135" s="23" t="s">
        <v>847</v>
      </c>
      <c r="G135" s="23"/>
      <c r="H135" s="23" t="s">
        <v>848</v>
      </c>
      <c r="I135" s="58">
        <v>0</v>
      </c>
      <c r="J135" s="58">
        <v>0</v>
      </c>
      <c r="K135" s="58">
        <v>1</v>
      </c>
      <c r="L135" s="58">
        <v>0</v>
      </c>
      <c r="M135" s="176"/>
      <c r="N135" s="23" t="s">
        <v>849</v>
      </c>
      <c r="O135" s="23" t="s">
        <v>850</v>
      </c>
      <c r="P135" s="23" t="s">
        <v>851</v>
      </c>
      <c r="Q135" s="56">
        <v>46619</v>
      </c>
      <c r="R135" s="133">
        <v>46709</v>
      </c>
      <c r="S135" s="133">
        <v>47172</v>
      </c>
      <c r="T135" s="133" t="s">
        <v>848</v>
      </c>
      <c r="U135" s="133">
        <v>47298</v>
      </c>
      <c r="V135" s="133" t="s">
        <v>848</v>
      </c>
      <c r="W135" s="55">
        <v>0</v>
      </c>
      <c r="X135" s="55">
        <v>0.10731164840592138</v>
      </c>
      <c r="Y135" s="55">
        <v>1.2624899807836061</v>
      </c>
      <c r="Z135" s="55">
        <v>0.30943381877614934</v>
      </c>
      <c r="AA135" s="55">
        <v>0</v>
      </c>
      <c r="AB135" s="55">
        <v>0</v>
      </c>
      <c r="AC135" s="55">
        <v>0</v>
      </c>
      <c r="AD135" s="59">
        <v>1.6792354479656768</v>
      </c>
      <c r="AE135" s="55">
        <v>0</v>
      </c>
      <c r="AF135" s="55"/>
      <c r="AG135" s="55"/>
      <c r="AH135" s="55"/>
      <c r="AI135" s="59">
        <v>1.6792354479656768</v>
      </c>
      <c r="AJ135" s="55">
        <v>0</v>
      </c>
      <c r="AK135" s="55">
        <v>0</v>
      </c>
      <c r="AL135" s="55">
        <v>0.11764372000917775</v>
      </c>
      <c r="AM135" s="55">
        <v>1.4117246395929315</v>
      </c>
      <c r="AN135" s="55">
        <v>0.35293115984877554</v>
      </c>
      <c r="AO135" s="55">
        <v>0</v>
      </c>
      <c r="AP135" s="55">
        <v>0</v>
      </c>
      <c r="AQ135" s="55">
        <v>0</v>
      </c>
      <c r="AR135" s="59">
        <v>1.8822995194508847</v>
      </c>
      <c r="AS135" s="55">
        <v>0</v>
      </c>
      <c r="AT135" s="55"/>
      <c r="AU135" s="55"/>
      <c r="AV135" s="55"/>
      <c r="AW135" s="59">
        <v>1.8822995194508847</v>
      </c>
      <c r="AX135" s="55"/>
      <c r="AY135" s="55"/>
      <c r="AZ135" s="55"/>
      <c r="BA135" s="55"/>
      <c r="BB135" s="55"/>
      <c r="BC135" s="55"/>
      <c r="BD135" s="55"/>
      <c r="BE135" s="55"/>
      <c r="BF135" s="59">
        <v>0</v>
      </c>
      <c r="BG135" s="55"/>
      <c r="BH135" s="55"/>
      <c r="BI135" s="55"/>
      <c r="BJ135" s="55"/>
      <c r="BK135" s="59">
        <v>0</v>
      </c>
      <c r="BL135" s="55"/>
      <c r="BM135" s="23" t="s">
        <v>852</v>
      </c>
      <c r="BN135" s="23" t="s">
        <v>184</v>
      </c>
      <c r="BO135" s="23" t="s">
        <v>853</v>
      </c>
      <c r="BP135" s="23" t="s">
        <v>853</v>
      </c>
      <c r="BQ135" s="23" t="s">
        <v>853</v>
      </c>
      <c r="BR135" s="23"/>
      <c r="BS135" s="57"/>
      <c r="BT135" s="135" t="s">
        <v>23</v>
      </c>
      <c r="BU135" s="58">
        <v>1</v>
      </c>
      <c r="BV135" s="57">
        <v>0</v>
      </c>
      <c r="BW135" s="57">
        <v>1</v>
      </c>
      <c r="BX135" s="57">
        <v>0</v>
      </c>
      <c r="BY135" s="57">
        <v>0</v>
      </c>
      <c r="BZ135" s="57">
        <v>0</v>
      </c>
      <c r="CA135" s="57">
        <v>0</v>
      </c>
      <c r="CB135" s="67">
        <v>1</v>
      </c>
      <c r="CC135" s="134"/>
      <c r="CD135" s="134"/>
      <c r="CE135" s="57"/>
      <c r="CF135" s="57"/>
      <c r="CG135" s="57"/>
      <c r="CH135" s="57"/>
      <c r="CI135" s="57"/>
      <c r="CJ135" s="57"/>
      <c r="CK135" s="67"/>
      <c r="CL135" s="23"/>
      <c r="CM135" s="23"/>
      <c r="CN135" s="23"/>
      <c r="CO135" s="23"/>
      <c r="CP135" s="23"/>
      <c r="CQ135" s="23"/>
      <c r="CR135" s="57"/>
      <c r="CS135" s="134"/>
      <c r="CT135" s="58"/>
      <c r="CU135" s="57"/>
      <c r="CV135" s="57"/>
      <c r="CW135" s="57"/>
      <c r="CX135" s="57"/>
      <c r="CY135" s="57"/>
      <c r="CZ135" s="57"/>
      <c r="DA135" s="67"/>
      <c r="DB135" s="23"/>
      <c r="DC135" s="23"/>
      <c r="DD135" s="57"/>
      <c r="DE135" s="57"/>
      <c r="DF135" s="57"/>
      <c r="DG135" s="57"/>
      <c r="DH135" s="57"/>
      <c r="DI135" s="57"/>
      <c r="DJ135" s="67"/>
      <c r="DK135" s="23" t="s">
        <v>849</v>
      </c>
      <c r="DL135" s="55">
        <v>0</v>
      </c>
      <c r="DM135" s="55">
        <v>0</v>
      </c>
      <c r="DN135" s="55">
        <v>0</v>
      </c>
      <c r="DO135" s="59">
        <v>0</v>
      </c>
      <c r="DP135" s="23" t="s">
        <v>849</v>
      </c>
      <c r="DQ135" s="57"/>
      <c r="DR135" s="57"/>
      <c r="DS135" s="57"/>
      <c r="DT135" s="23" t="s">
        <v>854</v>
      </c>
      <c r="DU135" s="57"/>
      <c r="DV135" s="23" t="s">
        <v>858</v>
      </c>
      <c r="DW135" s="23" t="s">
        <v>854</v>
      </c>
      <c r="DX135" s="57"/>
      <c r="DY135" s="23" t="s">
        <v>849</v>
      </c>
      <c r="DZ135" s="23" t="s">
        <v>854</v>
      </c>
      <c r="EA135" s="56"/>
      <c r="EB135" s="57"/>
      <c r="EC135" s="57"/>
      <c r="ED135" s="23"/>
      <c r="EE135" s="57"/>
      <c r="EF135" s="57"/>
      <c r="EG135" s="57"/>
      <c r="EH135" s="23">
        <v>957</v>
      </c>
      <c r="EI135" s="23"/>
      <c r="EJ135" s="23" t="s">
        <v>921</v>
      </c>
      <c r="EK135" s="23"/>
    </row>
    <row r="136" spans="2:141">
      <c r="B136" s="132" t="s">
        <v>1058</v>
      </c>
      <c r="C136" s="23" t="s">
        <v>1059</v>
      </c>
      <c r="D136" s="23" t="s">
        <v>159</v>
      </c>
      <c r="E136" s="23" t="s">
        <v>846</v>
      </c>
      <c r="F136" s="23" t="s">
        <v>847</v>
      </c>
      <c r="G136" s="23"/>
      <c r="H136" s="23" t="s">
        <v>848</v>
      </c>
      <c r="I136" s="58">
        <v>0</v>
      </c>
      <c r="J136" s="58">
        <v>0</v>
      </c>
      <c r="K136" s="58">
        <v>1</v>
      </c>
      <c r="L136" s="58">
        <v>0</v>
      </c>
      <c r="M136" s="176"/>
      <c r="N136" s="23" t="s">
        <v>849</v>
      </c>
      <c r="O136" s="23" t="s">
        <v>850</v>
      </c>
      <c r="P136" s="23" t="s">
        <v>851</v>
      </c>
      <c r="Q136" s="56">
        <v>45929</v>
      </c>
      <c r="R136" s="133">
        <v>45982</v>
      </c>
      <c r="S136" s="133">
        <v>46268</v>
      </c>
      <c r="T136" s="133" t="s">
        <v>848</v>
      </c>
      <c r="U136" s="133">
        <v>46379</v>
      </c>
      <c r="V136" s="133" t="s">
        <v>848</v>
      </c>
      <c r="W136" s="55">
        <v>1.8980114540310535</v>
      </c>
      <c r="X136" s="55">
        <v>4.905771317640469E-4</v>
      </c>
      <c r="Y136" s="55">
        <v>3.6071906462487664E-4</v>
      </c>
      <c r="Z136" s="55">
        <v>0</v>
      </c>
      <c r="AA136" s="55">
        <v>0</v>
      </c>
      <c r="AB136" s="55">
        <v>0</v>
      </c>
      <c r="AC136" s="55">
        <v>0</v>
      </c>
      <c r="AD136" s="59">
        <v>8.5129619638892355E-4</v>
      </c>
      <c r="AE136" s="55">
        <v>0</v>
      </c>
      <c r="AF136" s="55"/>
      <c r="AG136" s="55"/>
      <c r="AH136" s="55"/>
      <c r="AI136" s="59">
        <v>1.8988627502274424</v>
      </c>
      <c r="AJ136" s="55">
        <v>0</v>
      </c>
      <c r="AK136" s="55">
        <v>2.0807538733131667</v>
      </c>
      <c r="AL136" s="55">
        <v>5.3781038302427625E-4</v>
      </c>
      <c r="AM136" s="55">
        <v>4.0335844185137947E-4</v>
      </c>
      <c r="AN136" s="55">
        <v>0</v>
      </c>
      <c r="AO136" s="55">
        <v>0</v>
      </c>
      <c r="AP136" s="55">
        <v>0</v>
      </c>
      <c r="AQ136" s="55">
        <v>0</v>
      </c>
      <c r="AR136" s="59">
        <v>9.4116882487565567E-4</v>
      </c>
      <c r="AS136" s="55">
        <v>0</v>
      </c>
      <c r="AT136" s="55"/>
      <c r="AU136" s="55"/>
      <c r="AV136" s="55"/>
      <c r="AW136" s="59">
        <v>2.0816950421380422</v>
      </c>
      <c r="AX136" s="55"/>
      <c r="AY136" s="55"/>
      <c r="AZ136" s="55"/>
      <c r="BA136" s="55"/>
      <c r="BB136" s="55"/>
      <c r="BC136" s="55"/>
      <c r="BD136" s="55"/>
      <c r="BE136" s="55"/>
      <c r="BF136" s="59">
        <v>0</v>
      </c>
      <c r="BG136" s="55"/>
      <c r="BH136" s="55"/>
      <c r="BI136" s="55"/>
      <c r="BJ136" s="55"/>
      <c r="BK136" s="59">
        <v>0</v>
      </c>
      <c r="BL136" s="55"/>
      <c r="BM136" s="23" t="s">
        <v>852</v>
      </c>
      <c r="BN136" s="23" t="s">
        <v>184</v>
      </c>
      <c r="BO136" s="23" t="s">
        <v>853</v>
      </c>
      <c r="BP136" s="23" t="s">
        <v>853</v>
      </c>
      <c r="BQ136" s="23" t="s">
        <v>853</v>
      </c>
      <c r="BR136" s="23"/>
      <c r="BS136" s="57"/>
      <c r="BT136" s="135" t="s">
        <v>23</v>
      </c>
      <c r="BU136" s="58">
        <v>1</v>
      </c>
      <c r="BV136" s="57">
        <v>0</v>
      </c>
      <c r="BW136" s="57">
        <v>0</v>
      </c>
      <c r="BX136" s="57">
        <v>0</v>
      </c>
      <c r="BY136" s="57">
        <v>0</v>
      </c>
      <c r="BZ136" s="57">
        <v>0</v>
      </c>
      <c r="CA136" s="57">
        <v>0</v>
      </c>
      <c r="CB136" s="67">
        <v>0</v>
      </c>
      <c r="CC136" s="134"/>
      <c r="CD136" s="134"/>
      <c r="CE136" s="57"/>
      <c r="CF136" s="57"/>
      <c r="CG136" s="57"/>
      <c r="CH136" s="57"/>
      <c r="CI136" s="57"/>
      <c r="CJ136" s="57"/>
      <c r="CK136" s="67"/>
      <c r="CL136" s="23"/>
      <c r="CM136" s="23"/>
      <c r="CN136" s="23"/>
      <c r="CO136" s="23"/>
      <c r="CP136" s="23"/>
      <c r="CQ136" s="23"/>
      <c r="CR136" s="57"/>
      <c r="CS136" s="134"/>
      <c r="CT136" s="58"/>
      <c r="CU136" s="57"/>
      <c r="CV136" s="57"/>
      <c r="CW136" s="57"/>
      <c r="CX136" s="57"/>
      <c r="CY136" s="57"/>
      <c r="CZ136" s="57"/>
      <c r="DA136" s="67"/>
      <c r="DB136" s="23"/>
      <c r="DC136" s="23"/>
      <c r="DD136" s="57"/>
      <c r="DE136" s="57"/>
      <c r="DF136" s="57"/>
      <c r="DG136" s="57"/>
      <c r="DH136" s="57"/>
      <c r="DI136" s="57"/>
      <c r="DJ136" s="67"/>
      <c r="DK136" s="23" t="s">
        <v>849</v>
      </c>
      <c r="DL136" s="55">
        <v>0</v>
      </c>
      <c r="DM136" s="55">
        <v>1.8980114540310535</v>
      </c>
      <c r="DN136" s="55">
        <v>8.5129619638892355E-4</v>
      </c>
      <c r="DO136" s="59">
        <v>1.8988627502274424</v>
      </c>
      <c r="DP136" s="23" t="s">
        <v>849</v>
      </c>
      <c r="DQ136" s="57"/>
      <c r="DR136" s="57"/>
      <c r="DS136" s="57"/>
      <c r="DT136" s="23" t="s">
        <v>854</v>
      </c>
      <c r="DU136" s="57"/>
      <c r="DV136" s="23" t="s">
        <v>858</v>
      </c>
      <c r="DW136" s="23" t="s">
        <v>854</v>
      </c>
      <c r="DX136" s="57"/>
      <c r="DY136" s="23" t="s">
        <v>849</v>
      </c>
      <c r="DZ136" s="23" t="s">
        <v>854</v>
      </c>
      <c r="EA136" s="56"/>
      <c r="EB136" s="57"/>
      <c r="EC136" s="57"/>
      <c r="ED136" s="23"/>
      <c r="EE136" s="57"/>
      <c r="EF136" s="57"/>
      <c r="EG136" s="57"/>
      <c r="EH136" s="23">
        <v>957</v>
      </c>
      <c r="EI136" s="23"/>
      <c r="EJ136" s="23" t="s">
        <v>921</v>
      </c>
      <c r="EK136" s="23"/>
    </row>
    <row r="137" spans="2:141">
      <c r="B137" s="132" t="s">
        <v>1060</v>
      </c>
      <c r="C137" s="23" t="s">
        <v>1061</v>
      </c>
      <c r="D137" s="23" t="s">
        <v>159</v>
      </c>
      <c r="E137" s="23" t="s">
        <v>846</v>
      </c>
      <c r="F137" s="23" t="s">
        <v>847</v>
      </c>
      <c r="G137" s="23"/>
      <c r="H137" s="23" t="s">
        <v>848</v>
      </c>
      <c r="I137" s="58">
        <v>0</v>
      </c>
      <c r="J137" s="58">
        <v>0</v>
      </c>
      <c r="K137" s="58">
        <v>1</v>
      </c>
      <c r="L137" s="58">
        <v>0</v>
      </c>
      <c r="M137" s="176"/>
      <c r="N137" s="23" t="s">
        <v>849</v>
      </c>
      <c r="O137" s="23" t="s">
        <v>850</v>
      </c>
      <c r="P137" s="23" t="s">
        <v>851</v>
      </c>
      <c r="Q137" s="56" t="s">
        <v>848</v>
      </c>
      <c r="R137" s="133" t="s">
        <v>848</v>
      </c>
      <c r="S137" s="133" t="s">
        <v>848</v>
      </c>
      <c r="T137" s="133" t="s">
        <v>848</v>
      </c>
      <c r="U137" s="133" t="s">
        <v>848</v>
      </c>
      <c r="V137" s="133" t="s">
        <v>848</v>
      </c>
      <c r="W137" s="55">
        <v>0</v>
      </c>
      <c r="X137" s="55">
        <v>1.355816955273374E-4</v>
      </c>
      <c r="Y137" s="55">
        <v>0</v>
      </c>
      <c r="Z137" s="55">
        <v>0</v>
      </c>
      <c r="AA137" s="55">
        <v>0</v>
      </c>
      <c r="AB137" s="55">
        <v>0</v>
      </c>
      <c r="AC137" s="55">
        <v>0</v>
      </c>
      <c r="AD137" s="59">
        <v>1.355816955273374E-4</v>
      </c>
      <c r="AE137" s="55">
        <v>0</v>
      </c>
      <c r="AF137" s="55"/>
      <c r="AG137" s="55"/>
      <c r="AH137" s="55"/>
      <c r="AI137" s="59">
        <v>1.355816955273374E-4</v>
      </c>
      <c r="AJ137" s="55">
        <v>0</v>
      </c>
      <c r="AK137" s="55">
        <v>0</v>
      </c>
      <c r="AL137" s="55">
        <v>1.4863563521690849E-4</v>
      </c>
      <c r="AM137" s="55">
        <v>0</v>
      </c>
      <c r="AN137" s="55">
        <v>0</v>
      </c>
      <c r="AO137" s="55">
        <v>0</v>
      </c>
      <c r="AP137" s="55">
        <v>0</v>
      </c>
      <c r="AQ137" s="55">
        <v>0</v>
      </c>
      <c r="AR137" s="59">
        <v>1.4863563521690849E-4</v>
      </c>
      <c r="AS137" s="55">
        <v>0</v>
      </c>
      <c r="AT137" s="55"/>
      <c r="AU137" s="55"/>
      <c r="AV137" s="55"/>
      <c r="AW137" s="59">
        <v>1.4863563521690849E-4</v>
      </c>
      <c r="AX137" s="55"/>
      <c r="AY137" s="55"/>
      <c r="AZ137" s="55"/>
      <c r="BA137" s="55"/>
      <c r="BB137" s="55"/>
      <c r="BC137" s="55"/>
      <c r="BD137" s="55"/>
      <c r="BE137" s="55"/>
      <c r="BF137" s="59">
        <v>0</v>
      </c>
      <c r="BG137" s="55"/>
      <c r="BH137" s="55"/>
      <c r="BI137" s="55"/>
      <c r="BJ137" s="55"/>
      <c r="BK137" s="59">
        <v>0</v>
      </c>
      <c r="BL137" s="55"/>
      <c r="BM137" s="23" t="s">
        <v>852</v>
      </c>
      <c r="BN137" s="23" t="s">
        <v>184</v>
      </c>
      <c r="BO137" s="23" t="s">
        <v>853</v>
      </c>
      <c r="BP137" s="23" t="s">
        <v>853</v>
      </c>
      <c r="BQ137" s="23" t="s">
        <v>853</v>
      </c>
      <c r="BR137" s="23"/>
      <c r="BS137" s="57"/>
      <c r="BT137" s="135" t="s">
        <v>23</v>
      </c>
      <c r="BU137" s="58">
        <v>1</v>
      </c>
      <c r="BV137" s="57">
        <v>0</v>
      </c>
      <c r="BW137" s="57">
        <v>0</v>
      </c>
      <c r="BX137" s="57">
        <v>0</v>
      </c>
      <c r="BY137" s="57">
        <v>0</v>
      </c>
      <c r="BZ137" s="57">
        <v>0</v>
      </c>
      <c r="CA137" s="57">
        <v>0</v>
      </c>
      <c r="CB137" s="67">
        <v>0</v>
      </c>
      <c r="CC137" s="134"/>
      <c r="CD137" s="134"/>
      <c r="CE137" s="57"/>
      <c r="CF137" s="57"/>
      <c r="CG137" s="57"/>
      <c r="CH137" s="57"/>
      <c r="CI137" s="57"/>
      <c r="CJ137" s="57"/>
      <c r="CK137" s="67"/>
      <c r="CL137" s="23"/>
      <c r="CM137" s="23"/>
      <c r="CN137" s="23"/>
      <c r="CO137" s="23"/>
      <c r="CP137" s="23"/>
      <c r="CQ137" s="23"/>
      <c r="CR137" s="57"/>
      <c r="CS137" s="134"/>
      <c r="CT137" s="58"/>
      <c r="CU137" s="57"/>
      <c r="CV137" s="57"/>
      <c r="CW137" s="57"/>
      <c r="CX137" s="57"/>
      <c r="CY137" s="57"/>
      <c r="CZ137" s="57"/>
      <c r="DA137" s="67"/>
      <c r="DB137" s="23"/>
      <c r="DC137" s="23"/>
      <c r="DD137" s="57"/>
      <c r="DE137" s="57"/>
      <c r="DF137" s="57"/>
      <c r="DG137" s="57"/>
      <c r="DH137" s="57"/>
      <c r="DI137" s="57"/>
      <c r="DJ137" s="67"/>
      <c r="DK137" s="23" t="s">
        <v>849</v>
      </c>
      <c r="DL137" s="55">
        <v>0</v>
      </c>
      <c r="DM137" s="55">
        <v>0</v>
      </c>
      <c r="DN137" s="55">
        <v>0</v>
      </c>
      <c r="DO137" s="59">
        <v>0</v>
      </c>
      <c r="DP137" s="23" t="s">
        <v>849</v>
      </c>
      <c r="DQ137" s="57"/>
      <c r="DR137" s="57"/>
      <c r="DS137" s="57"/>
      <c r="DT137" s="23" t="s">
        <v>854</v>
      </c>
      <c r="DU137" s="57"/>
      <c r="DV137" s="23" t="s">
        <v>858</v>
      </c>
      <c r="DW137" s="23" t="s">
        <v>854</v>
      </c>
      <c r="DX137" s="57"/>
      <c r="DY137" s="23" t="s">
        <v>849</v>
      </c>
      <c r="DZ137" s="23" t="s">
        <v>854</v>
      </c>
      <c r="EA137" s="56"/>
      <c r="EB137" s="57"/>
      <c r="EC137" s="57"/>
      <c r="ED137" s="23"/>
      <c r="EE137" s="57"/>
      <c r="EF137" s="57"/>
      <c r="EG137" s="57"/>
      <c r="EH137" s="23">
        <v>957</v>
      </c>
      <c r="EI137" s="23"/>
      <c r="EJ137" s="23" t="s">
        <v>921</v>
      </c>
      <c r="EK137" s="23"/>
    </row>
    <row r="138" spans="2:141">
      <c r="B138" s="132" t="s">
        <v>1062</v>
      </c>
      <c r="C138" s="23" t="s">
        <v>1063</v>
      </c>
      <c r="D138" s="23" t="s">
        <v>159</v>
      </c>
      <c r="E138" s="23" t="s">
        <v>846</v>
      </c>
      <c r="F138" s="23" t="s">
        <v>847</v>
      </c>
      <c r="G138" s="23"/>
      <c r="H138" s="23" t="s">
        <v>848</v>
      </c>
      <c r="I138" s="58">
        <v>0</v>
      </c>
      <c r="J138" s="58">
        <v>0</v>
      </c>
      <c r="K138" s="58">
        <v>1</v>
      </c>
      <c r="L138" s="58">
        <v>0</v>
      </c>
      <c r="M138" s="176"/>
      <c r="N138" s="23" t="s">
        <v>849</v>
      </c>
      <c r="O138" s="23" t="s">
        <v>850</v>
      </c>
      <c r="P138" s="23" t="s">
        <v>851</v>
      </c>
      <c r="Q138" s="56">
        <v>45958</v>
      </c>
      <c r="R138" s="133">
        <v>46014</v>
      </c>
      <c r="S138" s="133">
        <v>46314</v>
      </c>
      <c r="T138" s="133" t="s">
        <v>848</v>
      </c>
      <c r="U138" s="133">
        <v>46421</v>
      </c>
      <c r="V138" s="133" t="s">
        <v>848</v>
      </c>
      <c r="W138" s="55">
        <v>1.8979481658852717</v>
      </c>
      <c r="X138" s="55">
        <v>4.905771317640469E-4</v>
      </c>
      <c r="Y138" s="55">
        <v>3.2063916855544586E-4</v>
      </c>
      <c r="Z138" s="55">
        <v>0</v>
      </c>
      <c r="AA138" s="55">
        <v>0</v>
      </c>
      <c r="AB138" s="55">
        <v>0</v>
      </c>
      <c r="AC138" s="55">
        <v>0</v>
      </c>
      <c r="AD138" s="59">
        <v>8.1121630031949282E-4</v>
      </c>
      <c r="AE138" s="55">
        <v>0</v>
      </c>
      <c r="AF138" s="55"/>
      <c r="AG138" s="55"/>
      <c r="AH138" s="55"/>
      <c r="AI138" s="59">
        <v>1.8987593821855913</v>
      </c>
      <c r="AJ138" s="55">
        <v>0</v>
      </c>
      <c r="AK138" s="55">
        <v>2.0806844917221383</v>
      </c>
      <c r="AL138" s="55">
        <v>5.3781038302427625E-4</v>
      </c>
      <c r="AM138" s="55">
        <v>3.5854083720122617E-4</v>
      </c>
      <c r="AN138" s="55">
        <v>0</v>
      </c>
      <c r="AO138" s="55">
        <v>0</v>
      </c>
      <c r="AP138" s="55">
        <v>0</v>
      </c>
      <c r="AQ138" s="55">
        <v>0</v>
      </c>
      <c r="AR138" s="59">
        <v>8.9635122022550242E-4</v>
      </c>
      <c r="AS138" s="55">
        <v>0</v>
      </c>
      <c r="AT138" s="55"/>
      <c r="AU138" s="55"/>
      <c r="AV138" s="55"/>
      <c r="AW138" s="59">
        <v>2.0815808429423637</v>
      </c>
      <c r="AX138" s="55"/>
      <c r="AY138" s="55"/>
      <c r="AZ138" s="55"/>
      <c r="BA138" s="55"/>
      <c r="BB138" s="55"/>
      <c r="BC138" s="55"/>
      <c r="BD138" s="55"/>
      <c r="BE138" s="55"/>
      <c r="BF138" s="59">
        <v>0</v>
      </c>
      <c r="BG138" s="55"/>
      <c r="BH138" s="55"/>
      <c r="BI138" s="55"/>
      <c r="BJ138" s="55"/>
      <c r="BK138" s="59">
        <v>0</v>
      </c>
      <c r="BL138" s="55"/>
      <c r="BM138" s="23" t="s">
        <v>852</v>
      </c>
      <c r="BN138" s="23" t="s">
        <v>184</v>
      </c>
      <c r="BO138" s="23" t="s">
        <v>853</v>
      </c>
      <c r="BP138" s="23" t="s">
        <v>853</v>
      </c>
      <c r="BQ138" s="23" t="s">
        <v>853</v>
      </c>
      <c r="BR138" s="23"/>
      <c r="BS138" s="57"/>
      <c r="BT138" s="135" t="s">
        <v>23</v>
      </c>
      <c r="BU138" s="58">
        <v>1</v>
      </c>
      <c r="BV138" s="57">
        <v>0</v>
      </c>
      <c r="BW138" s="57">
        <v>0</v>
      </c>
      <c r="BX138" s="57">
        <v>0</v>
      </c>
      <c r="BY138" s="57">
        <v>0</v>
      </c>
      <c r="BZ138" s="57">
        <v>0</v>
      </c>
      <c r="CA138" s="57">
        <v>0</v>
      </c>
      <c r="CB138" s="67">
        <v>0</v>
      </c>
      <c r="CC138" s="134"/>
      <c r="CD138" s="134"/>
      <c r="CE138" s="57"/>
      <c r="CF138" s="57"/>
      <c r="CG138" s="57"/>
      <c r="CH138" s="57"/>
      <c r="CI138" s="57"/>
      <c r="CJ138" s="57"/>
      <c r="CK138" s="67"/>
      <c r="CL138" s="23"/>
      <c r="CM138" s="23"/>
      <c r="CN138" s="23"/>
      <c r="CO138" s="23"/>
      <c r="CP138" s="23"/>
      <c r="CQ138" s="23"/>
      <c r="CR138" s="57"/>
      <c r="CS138" s="134"/>
      <c r="CT138" s="58"/>
      <c r="CU138" s="57"/>
      <c r="CV138" s="57"/>
      <c r="CW138" s="57"/>
      <c r="CX138" s="57"/>
      <c r="CY138" s="57"/>
      <c r="CZ138" s="57"/>
      <c r="DA138" s="67"/>
      <c r="DB138" s="23"/>
      <c r="DC138" s="23"/>
      <c r="DD138" s="57"/>
      <c r="DE138" s="57"/>
      <c r="DF138" s="57"/>
      <c r="DG138" s="57"/>
      <c r="DH138" s="57"/>
      <c r="DI138" s="57"/>
      <c r="DJ138" s="67"/>
      <c r="DK138" s="23" t="s">
        <v>849</v>
      </c>
      <c r="DL138" s="55">
        <v>0</v>
      </c>
      <c r="DM138" s="55">
        <v>1.8979481658852717</v>
      </c>
      <c r="DN138" s="55">
        <v>8.1121630031949282E-4</v>
      </c>
      <c r="DO138" s="59">
        <v>1.8987593821855913</v>
      </c>
      <c r="DP138" s="23" t="s">
        <v>849</v>
      </c>
      <c r="DQ138" s="57"/>
      <c r="DR138" s="57"/>
      <c r="DS138" s="57"/>
      <c r="DT138" s="23" t="s">
        <v>854</v>
      </c>
      <c r="DU138" s="57"/>
      <c r="DV138" s="23" t="s">
        <v>858</v>
      </c>
      <c r="DW138" s="23" t="s">
        <v>854</v>
      </c>
      <c r="DX138" s="57"/>
      <c r="DY138" s="23" t="s">
        <v>849</v>
      </c>
      <c r="DZ138" s="23" t="s">
        <v>854</v>
      </c>
      <c r="EA138" s="56"/>
      <c r="EB138" s="57"/>
      <c r="EC138" s="57"/>
      <c r="ED138" s="23"/>
      <c r="EE138" s="57"/>
      <c r="EF138" s="57"/>
      <c r="EG138" s="57"/>
      <c r="EH138" s="23">
        <v>957</v>
      </c>
      <c r="EI138" s="23"/>
      <c r="EJ138" s="23" t="s">
        <v>921</v>
      </c>
      <c r="EK138" s="23"/>
    </row>
    <row r="139" spans="2:141">
      <c r="B139" s="132" t="s">
        <v>1064</v>
      </c>
      <c r="C139" s="23" t="s">
        <v>1065</v>
      </c>
      <c r="D139" s="23" t="s">
        <v>159</v>
      </c>
      <c r="E139" s="23" t="s">
        <v>846</v>
      </c>
      <c r="F139" s="23" t="s">
        <v>847</v>
      </c>
      <c r="G139" s="23"/>
      <c r="H139" s="23" t="s">
        <v>848</v>
      </c>
      <c r="I139" s="58">
        <v>0</v>
      </c>
      <c r="J139" s="58">
        <v>0</v>
      </c>
      <c r="K139" s="58">
        <v>1</v>
      </c>
      <c r="L139" s="58">
        <v>0</v>
      </c>
      <c r="M139" s="176"/>
      <c r="N139" s="23" t="s">
        <v>849</v>
      </c>
      <c r="O139" s="23" t="s">
        <v>850</v>
      </c>
      <c r="P139" s="23" t="s">
        <v>851</v>
      </c>
      <c r="Q139" s="56">
        <v>46393</v>
      </c>
      <c r="R139" s="133">
        <v>46468</v>
      </c>
      <c r="S139" s="133">
        <v>46944</v>
      </c>
      <c r="T139" s="133" t="s">
        <v>848</v>
      </c>
      <c r="U139" s="133">
        <v>47051</v>
      </c>
      <c r="V139" s="133" t="s">
        <v>848</v>
      </c>
      <c r="W139" s="55">
        <v>0.46906789667346255</v>
      </c>
      <c r="X139" s="55">
        <v>0.9689862740784142</v>
      </c>
      <c r="Y139" s="55">
        <v>0.31682509282945559</v>
      </c>
      <c r="Z139" s="55">
        <v>3.1943515116424152E-4</v>
      </c>
      <c r="AA139" s="55">
        <v>3.1317082068028972E-4</v>
      </c>
      <c r="AB139" s="55">
        <v>2.5585860998762294E-5</v>
      </c>
      <c r="AC139" s="55">
        <v>0</v>
      </c>
      <c r="AD139" s="59">
        <v>1.2864695587407129</v>
      </c>
      <c r="AE139" s="55">
        <v>0</v>
      </c>
      <c r="AF139" s="55"/>
      <c r="AG139" s="55"/>
      <c r="AH139" s="55"/>
      <c r="AI139" s="59">
        <v>1.7555374554141754</v>
      </c>
      <c r="AJ139" s="55">
        <v>0</v>
      </c>
      <c r="AK139" s="55">
        <v>0.51423021751385001</v>
      </c>
      <c r="AL139" s="55">
        <v>1.0622812305446532</v>
      </c>
      <c r="AM139" s="55">
        <v>0.35427591251935919</v>
      </c>
      <c r="AN139" s="55">
        <v>3.6433838693766726E-4</v>
      </c>
      <c r="AO139" s="55">
        <v>3.6433734437577573E-4</v>
      </c>
      <c r="AP139" s="55">
        <v>3.0361456799197755E-5</v>
      </c>
      <c r="AQ139" s="55">
        <v>0</v>
      </c>
      <c r="AR139" s="59">
        <v>1.4173161802521248</v>
      </c>
      <c r="AS139" s="55">
        <v>0</v>
      </c>
      <c r="AT139" s="55"/>
      <c r="AU139" s="55"/>
      <c r="AV139" s="55"/>
      <c r="AW139" s="59">
        <v>1.9315463977659748</v>
      </c>
      <c r="AX139" s="55"/>
      <c r="AY139" s="55"/>
      <c r="AZ139" s="55"/>
      <c r="BA139" s="55"/>
      <c r="BB139" s="55"/>
      <c r="BC139" s="55"/>
      <c r="BD139" s="55"/>
      <c r="BE139" s="55"/>
      <c r="BF139" s="59">
        <v>0</v>
      </c>
      <c r="BG139" s="55"/>
      <c r="BH139" s="55"/>
      <c r="BI139" s="55"/>
      <c r="BJ139" s="55"/>
      <c r="BK139" s="59">
        <v>0</v>
      </c>
      <c r="BL139" s="55"/>
      <c r="BM139" s="23" t="s">
        <v>852</v>
      </c>
      <c r="BN139" s="23" t="s">
        <v>184</v>
      </c>
      <c r="BO139" s="23" t="s">
        <v>853</v>
      </c>
      <c r="BP139" s="23" t="s">
        <v>853</v>
      </c>
      <c r="BQ139" s="23" t="s">
        <v>853</v>
      </c>
      <c r="BR139" s="23"/>
      <c r="BS139" s="57"/>
      <c r="BT139" s="135" t="s">
        <v>23</v>
      </c>
      <c r="BU139" s="58">
        <v>1</v>
      </c>
      <c r="BV139" s="57">
        <v>0</v>
      </c>
      <c r="BW139" s="57">
        <v>1</v>
      </c>
      <c r="BX139" s="57">
        <v>0</v>
      </c>
      <c r="BY139" s="57">
        <v>0</v>
      </c>
      <c r="BZ139" s="57">
        <v>0</v>
      </c>
      <c r="CA139" s="57">
        <v>0</v>
      </c>
      <c r="CB139" s="67">
        <v>1</v>
      </c>
      <c r="CC139" s="134"/>
      <c r="CD139" s="134"/>
      <c r="CE139" s="57"/>
      <c r="CF139" s="57"/>
      <c r="CG139" s="57"/>
      <c r="CH139" s="57"/>
      <c r="CI139" s="57"/>
      <c r="CJ139" s="57"/>
      <c r="CK139" s="67"/>
      <c r="CL139" s="23"/>
      <c r="CM139" s="23"/>
      <c r="CN139" s="23"/>
      <c r="CO139" s="23"/>
      <c r="CP139" s="23"/>
      <c r="CQ139" s="23"/>
      <c r="CR139" s="57"/>
      <c r="CS139" s="134"/>
      <c r="CT139" s="58"/>
      <c r="CU139" s="57"/>
      <c r="CV139" s="57"/>
      <c r="CW139" s="57"/>
      <c r="CX139" s="57"/>
      <c r="CY139" s="57"/>
      <c r="CZ139" s="57"/>
      <c r="DA139" s="67"/>
      <c r="DB139" s="23"/>
      <c r="DC139" s="23"/>
      <c r="DD139" s="57"/>
      <c r="DE139" s="57"/>
      <c r="DF139" s="57"/>
      <c r="DG139" s="57"/>
      <c r="DH139" s="57"/>
      <c r="DI139" s="57"/>
      <c r="DJ139" s="67"/>
      <c r="DK139" s="23" t="s">
        <v>849</v>
      </c>
      <c r="DL139" s="55">
        <v>0</v>
      </c>
      <c r="DM139" s="55">
        <v>0.46906789667346255</v>
      </c>
      <c r="DN139" s="55">
        <v>1.2864695587407129</v>
      </c>
      <c r="DO139" s="59">
        <v>1.7555374554141754</v>
      </c>
      <c r="DP139" s="23" t="s">
        <v>849</v>
      </c>
      <c r="DQ139" s="57"/>
      <c r="DR139" s="57"/>
      <c r="DS139" s="57"/>
      <c r="DT139" s="23" t="s">
        <v>854</v>
      </c>
      <c r="DU139" s="57"/>
      <c r="DV139" s="23" t="s">
        <v>858</v>
      </c>
      <c r="DW139" s="23" t="s">
        <v>854</v>
      </c>
      <c r="DX139" s="57"/>
      <c r="DY139" s="23" t="s">
        <v>849</v>
      </c>
      <c r="DZ139" s="23" t="s">
        <v>854</v>
      </c>
      <c r="EA139" s="56"/>
      <c r="EB139" s="57"/>
      <c r="EC139" s="57"/>
      <c r="ED139" s="23"/>
      <c r="EE139" s="57"/>
      <c r="EF139" s="57"/>
      <c r="EG139" s="57"/>
      <c r="EH139" s="23">
        <v>957</v>
      </c>
      <c r="EI139" s="23"/>
      <c r="EJ139" s="23" t="s">
        <v>921</v>
      </c>
      <c r="EK139" s="23"/>
    </row>
    <row r="140" spans="2:141">
      <c r="B140" s="132" t="s">
        <v>1066</v>
      </c>
      <c r="C140" s="23" t="s">
        <v>1067</v>
      </c>
      <c r="D140" s="23" t="s">
        <v>159</v>
      </c>
      <c r="E140" s="23" t="s">
        <v>846</v>
      </c>
      <c r="F140" s="23" t="s">
        <v>847</v>
      </c>
      <c r="G140" s="23"/>
      <c r="H140" s="23" t="s">
        <v>848</v>
      </c>
      <c r="I140" s="58">
        <v>0</v>
      </c>
      <c r="J140" s="58">
        <v>0</v>
      </c>
      <c r="K140" s="58">
        <v>1</v>
      </c>
      <c r="L140" s="58">
        <v>0</v>
      </c>
      <c r="M140" s="176"/>
      <c r="N140" s="23" t="s">
        <v>849</v>
      </c>
      <c r="O140" s="23" t="s">
        <v>850</v>
      </c>
      <c r="P140" s="23" t="s">
        <v>863</v>
      </c>
      <c r="Q140" s="56">
        <v>45692</v>
      </c>
      <c r="R140" s="133">
        <v>45742</v>
      </c>
      <c r="S140" s="133">
        <v>46084</v>
      </c>
      <c r="T140" s="133" t="s">
        <v>848</v>
      </c>
      <c r="U140" s="133">
        <v>46183</v>
      </c>
      <c r="V140" s="133" t="s">
        <v>848</v>
      </c>
      <c r="W140" s="55">
        <v>0.57969441246474018</v>
      </c>
      <c r="X140" s="55">
        <v>3.9388199626922075E-2</v>
      </c>
      <c r="Y140" s="55">
        <v>0</v>
      </c>
      <c r="Z140" s="55">
        <v>0</v>
      </c>
      <c r="AA140" s="55">
        <v>0</v>
      </c>
      <c r="AB140" s="55">
        <v>0</v>
      </c>
      <c r="AC140" s="55">
        <v>0</v>
      </c>
      <c r="AD140" s="59">
        <v>3.9388199626922075E-2</v>
      </c>
      <c r="AE140" s="55">
        <v>0</v>
      </c>
      <c r="AF140" s="55"/>
      <c r="AG140" s="55"/>
      <c r="AH140" s="55"/>
      <c r="AI140" s="59">
        <v>0.61908261209166227</v>
      </c>
      <c r="AJ140" s="55">
        <v>0</v>
      </c>
      <c r="AK140" s="55">
        <v>0.63550796361752293</v>
      </c>
      <c r="AL140" s="55">
        <v>4.3180534428539558E-2</v>
      </c>
      <c r="AM140" s="55">
        <v>0</v>
      </c>
      <c r="AN140" s="55">
        <v>0</v>
      </c>
      <c r="AO140" s="55">
        <v>0</v>
      </c>
      <c r="AP140" s="55">
        <v>0</v>
      </c>
      <c r="AQ140" s="55">
        <v>0</v>
      </c>
      <c r="AR140" s="59">
        <v>4.3180534428539558E-2</v>
      </c>
      <c r="AS140" s="55">
        <v>0</v>
      </c>
      <c r="AT140" s="55"/>
      <c r="AU140" s="55"/>
      <c r="AV140" s="55"/>
      <c r="AW140" s="59">
        <v>0.67868849804606246</v>
      </c>
      <c r="AX140" s="55"/>
      <c r="AY140" s="55"/>
      <c r="AZ140" s="55"/>
      <c r="BA140" s="55"/>
      <c r="BB140" s="55"/>
      <c r="BC140" s="55"/>
      <c r="BD140" s="55"/>
      <c r="BE140" s="55"/>
      <c r="BF140" s="59">
        <v>0</v>
      </c>
      <c r="BG140" s="55"/>
      <c r="BH140" s="55"/>
      <c r="BI140" s="55"/>
      <c r="BJ140" s="55"/>
      <c r="BK140" s="59">
        <v>0</v>
      </c>
      <c r="BL140" s="55"/>
      <c r="BM140" s="23" t="s">
        <v>852</v>
      </c>
      <c r="BN140" s="23" t="s">
        <v>184</v>
      </c>
      <c r="BO140" s="23" t="s">
        <v>853</v>
      </c>
      <c r="BP140" s="23" t="s">
        <v>853</v>
      </c>
      <c r="BQ140" s="23" t="s">
        <v>853</v>
      </c>
      <c r="BR140" s="23"/>
      <c r="BS140" s="57"/>
      <c r="BT140" s="135" t="s">
        <v>23</v>
      </c>
      <c r="BU140" s="58">
        <v>1</v>
      </c>
      <c r="BV140" s="57">
        <v>0</v>
      </c>
      <c r="BW140" s="57">
        <v>0</v>
      </c>
      <c r="BX140" s="57">
        <v>0</v>
      </c>
      <c r="BY140" s="57">
        <v>0</v>
      </c>
      <c r="BZ140" s="57">
        <v>0</v>
      </c>
      <c r="CA140" s="57">
        <v>0</v>
      </c>
      <c r="CB140" s="67">
        <v>0</v>
      </c>
      <c r="CC140" s="134"/>
      <c r="CD140" s="134"/>
      <c r="CE140" s="57"/>
      <c r="CF140" s="57"/>
      <c r="CG140" s="57"/>
      <c r="CH140" s="57"/>
      <c r="CI140" s="57"/>
      <c r="CJ140" s="57"/>
      <c r="CK140" s="67"/>
      <c r="CL140" s="23"/>
      <c r="CM140" s="23"/>
      <c r="CN140" s="23"/>
      <c r="CO140" s="23"/>
      <c r="CP140" s="23"/>
      <c r="CQ140" s="23"/>
      <c r="CR140" s="57"/>
      <c r="CS140" s="134"/>
      <c r="CT140" s="58"/>
      <c r="CU140" s="57"/>
      <c r="CV140" s="57"/>
      <c r="CW140" s="57"/>
      <c r="CX140" s="57"/>
      <c r="CY140" s="57"/>
      <c r="CZ140" s="57"/>
      <c r="DA140" s="67"/>
      <c r="DB140" s="23"/>
      <c r="DC140" s="23"/>
      <c r="DD140" s="57"/>
      <c r="DE140" s="57"/>
      <c r="DF140" s="57"/>
      <c r="DG140" s="57"/>
      <c r="DH140" s="57"/>
      <c r="DI140" s="57"/>
      <c r="DJ140" s="67"/>
      <c r="DK140" s="23" t="s">
        <v>849</v>
      </c>
      <c r="DL140" s="55">
        <v>0</v>
      </c>
      <c r="DM140" s="55">
        <v>0.57969441246474018</v>
      </c>
      <c r="DN140" s="55">
        <v>3.9388199626922075E-2</v>
      </c>
      <c r="DO140" s="59">
        <v>0.61908261209166227</v>
      </c>
      <c r="DP140" s="23" t="s">
        <v>849</v>
      </c>
      <c r="DQ140" s="57"/>
      <c r="DR140" s="57"/>
      <c r="DS140" s="57"/>
      <c r="DT140" s="23" t="s">
        <v>854</v>
      </c>
      <c r="DU140" s="57"/>
      <c r="DV140" s="23" t="s">
        <v>858</v>
      </c>
      <c r="DW140" s="23" t="s">
        <v>854</v>
      </c>
      <c r="DX140" s="57"/>
      <c r="DY140" s="23" t="s">
        <v>849</v>
      </c>
      <c r="DZ140" s="23" t="s">
        <v>854</v>
      </c>
      <c r="EA140" s="56"/>
      <c r="EB140" s="57"/>
      <c r="EC140" s="57"/>
      <c r="ED140" s="23"/>
      <c r="EE140" s="57"/>
      <c r="EF140" s="57"/>
      <c r="EG140" s="57"/>
      <c r="EH140" s="23">
        <v>957</v>
      </c>
      <c r="EI140" s="23"/>
      <c r="EJ140" s="23" t="s">
        <v>921</v>
      </c>
      <c r="EK140" s="23"/>
    </row>
    <row r="141" spans="2:141">
      <c r="B141" s="132" t="s">
        <v>1068</v>
      </c>
      <c r="C141" s="23" t="s">
        <v>1069</v>
      </c>
      <c r="D141" s="23" t="s">
        <v>159</v>
      </c>
      <c r="E141" s="23" t="s">
        <v>846</v>
      </c>
      <c r="F141" s="23" t="s">
        <v>847</v>
      </c>
      <c r="G141" s="23"/>
      <c r="H141" s="23" t="s">
        <v>848</v>
      </c>
      <c r="I141" s="58">
        <v>0</v>
      </c>
      <c r="J141" s="58">
        <v>0</v>
      </c>
      <c r="K141" s="58">
        <v>1</v>
      </c>
      <c r="L141" s="58">
        <v>0</v>
      </c>
      <c r="M141" s="176"/>
      <c r="N141" s="23" t="s">
        <v>849</v>
      </c>
      <c r="O141" s="23" t="s">
        <v>850</v>
      </c>
      <c r="P141" s="23" t="s">
        <v>851</v>
      </c>
      <c r="Q141" s="56">
        <v>46679</v>
      </c>
      <c r="R141" s="133">
        <v>46773</v>
      </c>
      <c r="S141" s="133">
        <v>47232</v>
      </c>
      <c r="T141" s="133" t="s">
        <v>848</v>
      </c>
      <c r="U141" s="133">
        <v>47358</v>
      </c>
      <c r="V141" s="133" t="s">
        <v>848</v>
      </c>
      <c r="W141" s="55">
        <v>0</v>
      </c>
      <c r="X141" s="55">
        <v>0</v>
      </c>
      <c r="Y141" s="55">
        <v>0</v>
      </c>
      <c r="Z141" s="55">
        <v>0.16938407244145792</v>
      </c>
      <c r="AA141" s="55">
        <v>0.33876814488291584</v>
      </c>
      <c r="AB141" s="55">
        <v>0.50815221732437377</v>
      </c>
      <c r="AC141" s="55">
        <v>0.67753628976583169</v>
      </c>
      <c r="AD141" s="59">
        <v>1.6938407244145792</v>
      </c>
      <c r="AE141" s="55">
        <v>0</v>
      </c>
      <c r="AF141" s="55"/>
      <c r="AG141" s="55"/>
      <c r="AH141" s="55"/>
      <c r="AI141" s="59">
        <v>1.6938407244145792</v>
      </c>
      <c r="AJ141" s="55">
        <v>0</v>
      </c>
      <c r="AK141" s="55">
        <v>0</v>
      </c>
      <c r="AL141" s="55">
        <v>0</v>
      </c>
      <c r="AM141" s="55">
        <v>0</v>
      </c>
      <c r="AN141" s="55">
        <v>0.19319451695071338</v>
      </c>
      <c r="AO141" s="55">
        <v>0.39411681457945535</v>
      </c>
      <c r="AP141" s="55">
        <v>0.6029987263065667</v>
      </c>
      <c r="AQ141" s="55">
        <v>0.82007826777693071</v>
      </c>
      <c r="AR141" s="59">
        <v>2.0103883256136665</v>
      </c>
      <c r="AS141" s="55">
        <v>0</v>
      </c>
      <c r="AT141" s="55"/>
      <c r="AU141" s="55"/>
      <c r="AV141" s="55"/>
      <c r="AW141" s="59">
        <v>2.0103883256136665</v>
      </c>
      <c r="AX141" s="55"/>
      <c r="AY141" s="55"/>
      <c r="AZ141" s="55"/>
      <c r="BA141" s="55"/>
      <c r="BB141" s="55"/>
      <c r="BC141" s="55"/>
      <c r="BD141" s="55"/>
      <c r="BE141" s="55"/>
      <c r="BF141" s="59">
        <v>0</v>
      </c>
      <c r="BG141" s="55"/>
      <c r="BH141" s="55"/>
      <c r="BI141" s="55"/>
      <c r="BJ141" s="55"/>
      <c r="BK141" s="59">
        <v>0</v>
      </c>
      <c r="BL141" s="55"/>
      <c r="BM141" s="23" t="s">
        <v>852</v>
      </c>
      <c r="BN141" s="23" t="s">
        <v>184</v>
      </c>
      <c r="BO141" s="23" t="s">
        <v>853</v>
      </c>
      <c r="BP141" s="23" t="s">
        <v>853</v>
      </c>
      <c r="BQ141" s="23" t="s">
        <v>853</v>
      </c>
      <c r="BR141" s="23"/>
      <c r="BS141" s="57"/>
      <c r="BT141" s="135" t="s">
        <v>23</v>
      </c>
      <c r="BU141" s="58">
        <v>1</v>
      </c>
      <c r="BV141" s="57">
        <v>0</v>
      </c>
      <c r="BW141" s="57">
        <v>0</v>
      </c>
      <c r="BX141" s="57">
        <v>0</v>
      </c>
      <c r="BY141" s="57">
        <v>0</v>
      </c>
      <c r="BZ141" s="57">
        <v>0</v>
      </c>
      <c r="CA141" s="57">
        <v>0</v>
      </c>
      <c r="CB141" s="67">
        <v>0</v>
      </c>
      <c r="CC141" s="134"/>
      <c r="CD141" s="134"/>
      <c r="CE141" s="57"/>
      <c r="CF141" s="57"/>
      <c r="CG141" s="57"/>
      <c r="CH141" s="57"/>
      <c r="CI141" s="57"/>
      <c r="CJ141" s="57"/>
      <c r="CK141" s="67"/>
      <c r="CL141" s="23"/>
      <c r="CM141" s="23"/>
      <c r="CN141" s="23"/>
      <c r="CO141" s="23"/>
      <c r="CP141" s="23"/>
      <c r="CQ141" s="23"/>
      <c r="CR141" s="57"/>
      <c r="CS141" s="134"/>
      <c r="CT141" s="58"/>
      <c r="CU141" s="57"/>
      <c r="CV141" s="57"/>
      <c r="CW141" s="57"/>
      <c r="CX141" s="57"/>
      <c r="CY141" s="57"/>
      <c r="CZ141" s="57"/>
      <c r="DA141" s="67"/>
      <c r="DB141" s="23"/>
      <c r="DC141" s="23"/>
      <c r="DD141" s="57"/>
      <c r="DE141" s="57"/>
      <c r="DF141" s="57"/>
      <c r="DG141" s="57"/>
      <c r="DH141" s="57"/>
      <c r="DI141" s="57"/>
      <c r="DJ141" s="67"/>
      <c r="DK141" s="23" t="s">
        <v>849</v>
      </c>
      <c r="DL141" s="55">
        <v>0</v>
      </c>
      <c r="DM141" s="55">
        <v>0</v>
      </c>
      <c r="DN141" s="55">
        <v>0</v>
      </c>
      <c r="DO141" s="59">
        <v>0</v>
      </c>
      <c r="DP141" s="23" t="s">
        <v>849</v>
      </c>
      <c r="DQ141" s="57"/>
      <c r="DR141" s="57"/>
      <c r="DS141" s="57"/>
      <c r="DT141" s="23" t="s">
        <v>854</v>
      </c>
      <c r="DU141" s="57"/>
      <c r="DV141" s="23" t="s">
        <v>858</v>
      </c>
      <c r="DW141" s="23" t="s">
        <v>854</v>
      </c>
      <c r="DX141" s="57"/>
      <c r="DY141" s="23" t="s">
        <v>849</v>
      </c>
      <c r="DZ141" s="23" t="s">
        <v>854</v>
      </c>
      <c r="EA141" s="56"/>
      <c r="EB141" s="57"/>
      <c r="EC141" s="57"/>
      <c r="ED141" s="23"/>
      <c r="EE141" s="57"/>
      <c r="EF141" s="57"/>
      <c r="EG141" s="57"/>
      <c r="EH141" s="23">
        <v>957</v>
      </c>
      <c r="EI141" s="23"/>
      <c r="EJ141" s="23" t="s">
        <v>921</v>
      </c>
      <c r="EK141" s="23"/>
    </row>
    <row r="142" spans="2:141">
      <c r="B142" s="132" t="s">
        <v>1070</v>
      </c>
      <c r="C142" s="23" t="s">
        <v>1071</v>
      </c>
      <c r="D142" s="23" t="s">
        <v>159</v>
      </c>
      <c r="E142" s="23" t="s">
        <v>846</v>
      </c>
      <c r="F142" s="23" t="s">
        <v>847</v>
      </c>
      <c r="G142" s="23"/>
      <c r="H142" s="23" t="s">
        <v>848</v>
      </c>
      <c r="I142" s="58">
        <v>0</v>
      </c>
      <c r="J142" s="58">
        <v>0</v>
      </c>
      <c r="K142" s="58">
        <v>1</v>
      </c>
      <c r="L142" s="58">
        <v>0</v>
      </c>
      <c r="M142" s="176"/>
      <c r="N142" s="23" t="s">
        <v>849</v>
      </c>
      <c r="O142" s="23" t="s">
        <v>850</v>
      </c>
      <c r="P142" s="23" t="s">
        <v>851</v>
      </c>
      <c r="Q142" s="56">
        <v>46679</v>
      </c>
      <c r="R142" s="133">
        <v>46773</v>
      </c>
      <c r="S142" s="133">
        <v>47232</v>
      </c>
      <c r="T142" s="133" t="s">
        <v>848</v>
      </c>
      <c r="U142" s="133">
        <v>47358</v>
      </c>
      <c r="V142" s="133" t="s">
        <v>848</v>
      </c>
      <c r="W142" s="55">
        <v>0</v>
      </c>
      <c r="X142" s="55">
        <v>0</v>
      </c>
      <c r="Y142" s="55">
        <v>0</v>
      </c>
      <c r="Z142" s="55">
        <v>0.16938407244145792</v>
      </c>
      <c r="AA142" s="55">
        <v>0.33876814488291584</v>
      </c>
      <c r="AB142" s="55">
        <v>0.50815221732437377</v>
      </c>
      <c r="AC142" s="55">
        <v>0.67753628976583169</v>
      </c>
      <c r="AD142" s="59">
        <v>1.6938407244145792</v>
      </c>
      <c r="AE142" s="55">
        <v>0</v>
      </c>
      <c r="AF142" s="55"/>
      <c r="AG142" s="55"/>
      <c r="AH142" s="55"/>
      <c r="AI142" s="59">
        <v>1.6938407244145792</v>
      </c>
      <c r="AJ142" s="55">
        <v>0</v>
      </c>
      <c r="AK142" s="55">
        <v>0</v>
      </c>
      <c r="AL142" s="55">
        <v>0</v>
      </c>
      <c r="AM142" s="55">
        <v>0</v>
      </c>
      <c r="AN142" s="55">
        <v>0.19319451695071338</v>
      </c>
      <c r="AO142" s="55">
        <v>0.39411681457945535</v>
      </c>
      <c r="AP142" s="55">
        <v>0.6029987263065667</v>
      </c>
      <c r="AQ142" s="55">
        <v>0.82007826777693071</v>
      </c>
      <c r="AR142" s="59">
        <v>2.0103883256136665</v>
      </c>
      <c r="AS142" s="55">
        <v>0</v>
      </c>
      <c r="AT142" s="55"/>
      <c r="AU142" s="55"/>
      <c r="AV142" s="55"/>
      <c r="AW142" s="59">
        <v>2.0103883256136665</v>
      </c>
      <c r="AX142" s="55"/>
      <c r="AY142" s="55"/>
      <c r="AZ142" s="55"/>
      <c r="BA142" s="55"/>
      <c r="BB142" s="55"/>
      <c r="BC142" s="55"/>
      <c r="BD142" s="55"/>
      <c r="BE142" s="55"/>
      <c r="BF142" s="59">
        <v>0</v>
      </c>
      <c r="BG142" s="55"/>
      <c r="BH142" s="55"/>
      <c r="BI142" s="55"/>
      <c r="BJ142" s="55"/>
      <c r="BK142" s="59">
        <v>0</v>
      </c>
      <c r="BL142" s="55"/>
      <c r="BM142" s="23" t="s">
        <v>852</v>
      </c>
      <c r="BN142" s="23" t="s">
        <v>184</v>
      </c>
      <c r="BO142" s="23" t="s">
        <v>853</v>
      </c>
      <c r="BP142" s="23" t="s">
        <v>853</v>
      </c>
      <c r="BQ142" s="23" t="s">
        <v>853</v>
      </c>
      <c r="BR142" s="23"/>
      <c r="BS142" s="57"/>
      <c r="BT142" s="135" t="s">
        <v>23</v>
      </c>
      <c r="BU142" s="58">
        <v>1</v>
      </c>
      <c r="BV142" s="57">
        <v>0</v>
      </c>
      <c r="BW142" s="57">
        <v>0</v>
      </c>
      <c r="BX142" s="57">
        <v>0</v>
      </c>
      <c r="BY142" s="57">
        <v>0</v>
      </c>
      <c r="BZ142" s="57">
        <v>0</v>
      </c>
      <c r="CA142" s="57">
        <v>0</v>
      </c>
      <c r="CB142" s="67">
        <v>0</v>
      </c>
      <c r="CC142" s="134"/>
      <c r="CD142" s="134"/>
      <c r="CE142" s="57"/>
      <c r="CF142" s="57"/>
      <c r="CG142" s="57"/>
      <c r="CH142" s="57"/>
      <c r="CI142" s="57"/>
      <c r="CJ142" s="57"/>
      <c r="CK142" s="67"/>
      <c r="CL142" s="23"/>
      <c r="CM142" s="23"/>
      <c r="CN142" s="23"/>
      <c r="CO142" s="23"/>
      <c r="CP142" s="23"/>
      <c r="CQ142" s="23"/>
      <c r="CR142" s="57"/>
      <c r="CS142" s="134"/>
      <c r="CT142" s="58"/>
      <c r="CU142" s="57"/>
      <c r="CV142" s="57"/>
      <c r="CW142" s="57"/>
      <c r="CX142" s="57"/>
      <c r="CY142" s="57"/>
      <c r="CZ142" s="57"/>
      <c r="DA142" s="67"/>
      <c r="DB142" s="23"/>
      <c r="DC142" s="23"/>
      <c r="DD142" s="57"/>
      <c r="DE142" s="57"/>
      <c r="DF142" s="57"/>
      <c r="DG142" s="57"/>
      <c r="DH142" s="57"/>
      <c r="DI142" s="57"/>
      <c r="DJ142" s="67"/>
      <c r="DK142" s="23" t="s">
        <v>849</v>
      </c>
      <c r="DL142" s="55">
        <v>0</v>
      </c>
      <c r="DM142" s="55">
        <v>0</v>
      </c>
      <c r="DN142" s="55">
        <v>0</v>
      </c>
      <c r="DO142" s="59">
        <v>0</v>
      </c>
      <c r="DP142" s="23" t="s">
        <v>849</v>
      </c>
      <c r="DQ142" s="57"/>
      <c r="DR142" s="57"/>
      <c r="DS142" s="57"/>
      <c r="DT142" s="23" t="s">
        <v>854</v>
      </c>
      <c r="DU142" s="57"/>
      <c r="DV142" s="23" t="s">
        <v>858</v>
      </c>
      <c r="DW142" s="23" t="s">
        <v>854</v>
      </c>
      <c r="DX142" s="57"/>
      <c r="DY142" s="23" t="s">
        <v>849</v>
      </c>
      <c r="DZ142" s="23" t="s">
        <v>854</v>
      </c>
      <c r="EA142" s="56"/>
      <c r="EB142" s="57"/>
      <c r="EC142" s="57"/>
      <c r="ED142" s="23"/>
      <c r="EE142" s="57"/>
      <c r="EF142" s="57"/>
      <c r="EG142" s="57"/>
      <c r="EH142" s="23">
        <v>957</v>
      </c>
      <c r="EI142" s="23"/>
      <c r="EJ142" s="23" t="s">
        <v>921</v>
      </c>
      <c r="EK142" s="23"/>
    </row>
    <row r="143" spans="2:141">
      <c r="B143" s="132" t="s">
        <v>1072</v>
      </c>
      <c r="C143" s="23" t="s">
        <v>1073</v>
      </c>
      <c r="D143" s="23" t="s">
        <v>159</v>
      </c>
      <c r="E143" s="23" t="s">
        <v>846</v>
      </c>
      <c r="F143" s="23" t="s">
        <v>847</v>
      </c>
      <c r="G143" s="23"/>
      <c r="H143" s="23" t="s">
        <v>848</v>
      </c>
      <c r="I143" s="58">
        <v>0</v>
      </c>
      <c r="J143" s="58">
        <v>0</v>
      </c>
      <c r="K143" s="58">
        <v>1</v>
      </c>
      <c r="L143" s="58">
        <v>0</v>
      </c>
      <c r="M143" s="176"/>
      <c r="N143" s="23" t="s">
        <v>849</v>
      </c>
      <c r="O143" s="23" t="s">
        <v>850</v>
      </c>
      <c r="P143" s="23" t="s">
        <v>851</v>
      </c>
      <c r="Q143" s="56">
        <v>46650</v>
      </c>
      <c r="R143" s="133">
        <v>46741</v>
      </c>
      <c r="S143" s="133">
        <v>47203</v>
      </c>
      <c r="T143" s="133" t="s">
        <v>848</v>
      </c>
      <c r="U143" s="133">
        <v>47329</v>
      </c>
      <c r="V143" s="133" t="s">
        <v>848</v>
      </c>
      <c r="W143" s="55">
        <v>0</v>
      </c>
      <c r="X143" s="55">
        <v>0</v>
      </c>
      <c r="Y143" s="55">
        <v>0</v>
      </c>
      <c r="Z143" s="55">
        <v>0.16938407244145792</v>
      </c>
      <c r="AA143" s="55">
        <v>0.33876814488291584</v>
      </c>
      <c r="AB143" s="55">
        <v>0.50815221732437377</v>
      </c>
      <c r="AC143" s="55">
        <v>0.67753628976583169</v>
      </c>
      <c r="AD143" s="59">
        <v>1.6938407244145792</v>
      </c>
      <c r="AE143" s="55">
        <v>0</v>
      </c>
      <c r="AF143" s="55"/>
      <c r="AG143" s="55"/>
      <c r="AH143" s="55"/>
      <c r="AI143" s="59">
        <v>1.6938407244145792</v>
      </c>
      <c r="AJ143" s="55">
        <v>0</v>
      </c>
      <c r="AK143" s="55">
        <v>0</v>
      </c>
      <c r="AL143" s="55">
        <v>0</v>
      </c>
      <c r="AM143" s="55">
        <v>0</v>
      </c>
      <c r="AN143" s="55">
        <v>0.19319451695071338</v>
      </c>
      <c r="AO143" s="55">
        <v>0.39411681457945535</v>
      </c>
      <c r="AP143" s="55">
        <v>0.6029987263065667</v>
      </c>
      <c r="AQ143" s="55">
        <v>0.82007826777693071</v>
      </c>
      <c r="AR143" s="59">
        <v>2.0103883256136665</v>
      </c>
      <c r="AS143" s="55">
        <v>0</v>
      </c>
      <c r="AT143" s="55"/>
      <c r="AU143" s="55"/>
      <c r="AV143" s="55"/>
      <c r="AW143" s="59">
        <v>2.0103883256136665</v>
      </c>
      <c r="AX143" s="55"/>
      <c r="AY143" s="55"/>
      <c r="AZ143" s="55"/>
      <c r="BA143" s="55"/>
      <c r="BB143" s="55"/>
      <c r="BC143" s="55"/>
      <c r="BD143" s="55"/>
      <c r="BE143" s="55"/>
      <c r="BF143" s="59">
        <v>0</v>
      </c>
      <c r="BG143" s="55"/>
      <c r="BH143" s="55"/>
      <c r="BI143" s="55"/>
      <c r="BJ143" s="55"/>
      <c r="BK143" s="59">
        <v>0</v>
      </c>
      <c r="BL143" s="55"/>
      <c r="BM143" s="23" t="s">
        <v>852</v>
      </c>
      <c r="BN143" s="23" t="s">
        <v>184</v>
      </c>
      <c r="BO143" s="23" t="s">
        <v>853</v>
      </c>
      <c r="BP143" s="23" t="s">
        <v>853</v>
      </c>
      <c r="BQ143" s="23" t="s">
        <v>853</v>
      </c>
      <c r="BR143" s="23"/>
      <c r="BS143" s="57"/>
      <c r="BT143" s="135" t="s">
        <v>23</v>
      </c>
      <c r="BU143" s="58">
        <v>1</v>
      </c>
      <c r="BV143" s="57">
        <v>0</v>
      </c>
      <c r="BW143" s="57">
        <v>0</v>
      </c>
      <c r="BX143" s="57">
        <v>0</v>
      </c>
      <c r="BY143" s="57">
        <v>0</v>
      </c>
      <c r="BZ143" s="57">
        <v>0</v>
      </c>
      <c r="CA143" s="57">
        <v>0</v>
      </c>
      <c r="CB143" s="67">
        <v>0</v>
      </c>
      <c r="CC143" s="134"/>
      <c r="CD143" s="134"/>
      <c r="CE143" s="57"/>
      <c r="CF143" s="57"/>
      <c r="CG143" s="57"/>
      <c r="CH143" s="57"/>
      <c r="CI143" s="57"/>
      <c r="CJ143" s="57"/>
      <c r="CK143" s="67"/>
      <c r="CL143" s="23"/>
      <c r="CM143" s="23"/>
      <c r="CN143" s="23"/>
      <c r="CO143" s="23"/>
      <c r="CP143" s="23"/>
      <c r="CQ143" s="23"/>
      <c r="CR143" s="57"/>
      <c r="CS143" s="134"/>
      <c r="CT143" s="58"/>
      <c r="CU143" s="57"/>
      <c r="CV143" s="57"/>
      <c r="CW143" s="57"/>
      <c r="CX143" s="57"/>
      <c r="CY143" s="57"/>
      <c r="CZ143" s="57"/>
      <c r="DA143" s="67"/>
      <c r="DB143" s="23"/>
      <c r="DC143" s="23"/>
      <c r="DD143" s="57"/>
      <c r="DE143" s="57"/>
      <c r="DF143" s="57"/>
      <c r="DG143" s="57"/>
      <c r="DH143" s="57"/>
      <c r="DI143" s="57"/>
      <c r="DJ143" s="67"/>
      <c r="DK143" s="23" t="s">
        <v>849</v>
      </c>
      <c r="DL143" s="55">
        <v>0</v>
      </c>
      <c r="DM143" s="55">
        <v>0</v>
      </c>
      <c r="DN143" s="55">
        <v>0</v>
      </c>
      <c r="DO143" s="59">
        <v>0</v>
      </c>
      <c r="DP143" s="23" t="s">
        <v>849</v>
      </c>
      <c r="DQ143" s="57"/>
      <c r="DR143" s="57"/>
      <c r="DS143" s="57"/>
      <c r="DT143" s="23" t="s">
        <v>854</v>
      </c>
      <c r="DU143" s="57"/>
      <c r="DV143" s="23" t="s">
        <v>858</v>
      </c>
      <c r="DW143" s="23" t="s">
        <v>854</v>
      </c>
      <c r="DX143" s="57"/>
      <c r="DY143" s="23" t="s">
        <v>849</v>
      </c>
      <c r="DZ143" s="23" t="s">
        <v>854</v>
      </c>
      <c r="EA143" s="56"/>
      <c r="EB143" s="57"/>
      <c r="EC143" s="57"/>
      <c r="ED143" s="23"/>
      <c r="EE143" s="57"/>
      <c r="EF143" s="57"/>
      <c r="EG143" s="57"/>
      <c r="EH143" s="23">
        <v>957</v>
      </c>
      <c r="EI143" s="23"/>
      <c r="EJ143" s="23" t="s">
        <v>921</v>
      </c>
      <c r="EK143" s="23"/>
    </row>
    <row r="144" spans="2:141">
      <c r="B144" s="132" t="s">
        <v>1074</v>
      </c>
      <c r="C144" s="23" t="s">
        <v>1075</v>
      </c>
      <c r="D144" s="23" t="s">
        <v>159</v>
      </c>
      <c r="E144" s="23" t="s">
        <v>846</v>
      </c>
      <c r="F144" s="23" t="s">
        <v>847</v>
      </c>
      <c r="G144" s="23"/>
      <c r="H144" s="23" t="s">
        <v>848</v>
      </c>
      <c r="I144" s="58">
        <v>0</v>
      </c>
      <c r="J144" s="58">
        <v>0</v>
      </c>
      <c r="K144" s="58">
        <v>1</v>
      </c>
      <c r="L144" s="58">
        <v>0</v>
      </c>
      <c r="M144" s="176"/>
      <c r="N144" s="23" t="s">
        <v>849</v>
      </c>
      <c r="O144" s="23" t="s">
        <v>850</v>
      </c>
      <c r="P144" s="23" t="s">
        <v>851</v>
      </c>
      <c r="Q144" s="56">
        <v>46132</v>
      </c>
      <c r="R144" s="133">
        <v>46188</v>
      </c>
      <c r="S144" s="133">
        <v>46645</v>
      </c>
      <c r="T144" s="133" t="s">
        <v>848</v>
      </c>
      <c r="U144" s="133">
        <v>46777</v>
      </c>
      <c r="V144" s="133" t="s">
        <v>848</v>
      </c>
      <c r="W144" s="55">
        <v>3.5247111083427249</v>
      </c>
      <c r="X144" s="55">
        <v>4.0692577057243984</v>
      </c>
      <c r="Y144" s="55">
        <v>0</v>
      </c>
      <c r="Z144" s="55">
        <v>0</v>
      </c>
      <c r="AA144" s="55">
        <v>0</v>
      </c>
      <c r="AB144" s="55">
        <v>0</v>
      </c>
      <c r="AC144" s="55">
        <v>0</v>
      </c>
      <c r="AD144" s="59">
        <v>4.0692577057243984</v>
      </c>
      <c r="AE144" s="55">
        <v>0</v>
      </c>
      <c r="AF144" s="55"/>
      <c r="AG144" s="55"/>
      <c r="AH144" s="55"/>
      <c r="AI144" s="59">
        <v>7.5939688140671233</v>
      </c>
      <c r="AJ144" s="55">
        <v>0</v>
      </c>
      <c r="AK144" s="55">
        <v>3.8640737785948454</v>
      </c>
      <c r="AL144" s="55">
        <v>4.4610498607438647</v>
      </c>
      <c r="AM144" s="55">
        <v>0</v>
      </c>
      <c r="AN144" s="55">
        <v>0</v>
      </c>
      <c r="AO144" s="55">
        <v>0</v>
      </c>
      <c r="AP144" s="55">
        <v>0</v>
      </c>
      <c r="AQ144" s="55">
        <v>0</v>
      </c>
      <c r="AR144" s="59">
        <v>4.4610498607438647</v>
      </c>
      <c r="AS144" s="55">
        <v>0</v>
      </c>
      <c r="AT144" s="55"/>
      <c r="AU144" s="55"/>
      <c r="AV144" s="55"/>
      <c r="AW144" s="59">
        <v>8.3251236393387096</v>
      </c>
      <c r="AX144" s="55"/>
      <c r="AY144" s="55"/>
      <c r="AZ144" s="55"/>
      <c r="BA144" s="55"/>
      <c r="BB144" s="55"/>
      <c r="BC144" s="55"/>
      <c r="BD144" s="55"/>
      <c r="BE144" s="55"/>
      <c r="BF144" s="59">
        <v>0</v>
      </c>
      <c r="BG144" s="55"/>
      <c r="BH144" s="55"/>
      <c r="BI144" s="55"/>
      <c r="BJ144" s="55"/>
      <c r="BK144" s="59">
        <v>0</v>
      </c>
      <c r="BL144" s="55"/>
      <c r="BM144" s="23" t="s">
        <v>852</v>
      </c>
      <c r="BN144" s="23" t="s">
        <v>184</v>
      </c>
      <c r="BO144" s="23" t="s">
        <v>853</v>
      </c>
      <c r="BP144" s="23" t="s">
        <v>853</v>
      </c>
      <c r="BQ144" s="23" t="s">
        <v>853</v>
      </c>
      <c r="BR144" s="23"/>
      <c r="BS144" s="57"/>
      <c r="BT144" s="135" t="s">
        <v>23</v>
      </c>
      <c r="BU144" s="58">
        <v>1</v>
      </c>
      <c r="BV144" s="57">
        <v>0</v>
      </c>
      <c r="BW144" s="57">
        <v>0</v>
      </c>
      <c r="BX144" s="57">
        <v>0</v>
      </c>
      <c r="BY144" s="57">
        <v>0</v>
      </c>
      <c r="BZ144" s="57">
        <v>0</v>
      </c>
      <c r="CA144" s="57">
        <v>0</v>
      </c>
      <c r="CB144" s="67">
        <v>0</v>
      </c>
      <c r="CC144" s="134"/>
      <c r="CD144" s="134"/>
      <c r="CE144" s="57"/>
      <c r="CF144" s="57"/>
      <c r="CG144" s="57"/>
      <c r="CH144" s="57"/>
      <c r="CI144" s="57"/>
      <c r="CJ144" s="57"/>
      <c r="CK144" s="67"/>
      <c r="CL144" s="23"/>
      <c r="CM144" s="23"/>
      <c r="CN144" s="23"/>
      <c r="CO144" s="23"/>
      <c r="CP144" s="23"/>
      <c r="CQ144" s="23"/>
      <c r="CR144" s="57"/>
      <c r="CS144" s="134"/>
      <c r="CT144" s="58"/>
      <c r="CU144" s="57"/>
      <c r="CV144" s="57"/>
      <c r="CW144" s="57"/>
      <c r="CX144" s="57"/>
      <c r="CY144" s="57"/>
      <c r="CZ144" s="57"/>
      <c r="DA144" s="67"/>
      <c r="DB144" s="23"/>
      <c r="DC144" s="23"/>
      <c r="DD144" s="57"/>
      <c r="DE144" s="57"/>
      <c r="DF144" s="57"/>
      <c r="DG144" s="57"/>
      <c r="DH144" s="57"/>
      <c r="DI144" s="57"/>
      <c r="DJ144" s="67"/>
      <c r="DK144" s="23" t="s">
        <v>849</v>
      </c>
      <c r="DL144" s="55">
        <v>0</v>
      </c>
      <c r="DM144" s="55">
        <v>3.5247111083427249</v>
      </c>
      <c r="DN144" s="55">
        <v>4.0692577057243984</v>
      </c>
      <c r="DO144" s="59">
        <v>7.5939688140671233</v>
      </c>
      <c r="DP144" s="23" t="s">
        <v>849</v>
      </c>
      <c r="DQ144" s="57"/>
      <c r="DR144" s="57"/>
      <c r="DS144" s="57"/>
      <c r="DT144" s="23" t="s">
        <v>854</v>
      </c>
      <c r="DU144" s="57"/>
      <c r="DV144" s="23" t="s">
        <v>858</v>
      </c>
      <c r="DW144" s="23" t="s">
        <v>854</v>
      </c>
      <c r="DX144" s="57"/>
      <c r="DY144" s="23" t="s">
        <v>849</v>
      </c>
      <c r="DZ144" s="23" t="s">
        <v>854</v>
      </c>
      <c r="EA144" s="56"/>
      <c r="EB144" s="57"/>
      <c r="EC144" s="57"/>
      <c r="ED144" s="23"/>
      <c r="EE144" s="57"/>
      <c r="EF144" s="57"/>
      <c r="EG144" s="57"/>
      <c r="EH144" s="23">
        <v>957</v>
      </c>
      <c r="EI144" s="23"/>
      <c r="EJ144" s="23" t="s">
        <v>921</v>
      </c>
      <c r="EK144" s="23"/>
    </row>
    <row r="145" spans="2:141">
      <c r="B145" s="132" t="s">
        <v>1076</v>
      </c>
      <c r="C145" s="23" t="s">
        <v>1077</v>
      </c>
      <c r="D145" s="23" t="s">
        <v>159</v>
      </c>
      <c r="E145" s="23" t="s">
        <v>846</v>
      </c>
      <c r="F145" s="23" t="s">
        <v>847</v>
      </c>
      <c r="G145" s="23"/>
      <c r="H145" s="23" t="s">
        <v>848</v>
      </c>
      <c r="I145" s="58">
        <v>0</v>
      </c>
      <c r="J145" s="58">
        <v>0</v>
      </c>
      <c r="K145" s="58">
        <v>1</v>
      </c>
      <c r="L145" s="58">
        <v>0</v>
      </c>
      <c r="M145" s="176"/>
      <c r="N145" s="23" t="s">
        <v>849</v>
      </c>
      <c r="O145" s="23" t="s">
        <v>850</v>
      </c>
      <c r="P145" s="23" t="s">
        <v>851</v>
      </c>
      <c r="Q145" s="56">
        <v>46650</v>
      </c>
      <c r="R145" s="133">
        <v>46738</v>
      </c>
      <c r="S145" s="133">
        <v>47203</v>
      </c>
      <c r="T145" s="133" t="s">
        <v>848</v>
      </c>
      <c r="U145" s="133">
        <v>47329</v>
      </c>
      <c r="V145" s="133" t="s">
        <v>848</v>
      </c>
      <c r="W145" s="55">
        <v>0</v>
      </c>
      <c r="X145" s="55">
        <v>0</v>
      </c>
      <c r="Y145" s="55">
        <v>0</v>
      </c>
      <c r="Z145" s="55">
        <v>0.17022573244437292</v>
      </c>
      <c r="AA145" s="55">
        <v>0.34045146488874584</v>
      </c>
      <c r="AB145" s="55">
        <v>0.51067719733311878</v>
      </c>
      <c r="AC145" s="55">
        <v>0.68090292977749167</v>
      </c>
      <c r="AD145" s="59">
        <v>1.7022573244437291</v>
      </c>
      <c r="AE145" s="55">
        <v>0</v>
      </c>
      <c r="AF145" s="55"/>
      <c r="AG145" s="55"/>
      <c r="AH145" s="55"/>
      <c r="AI145" s="59">
        <v>1.7022573244437291</v>
      </c>
      <c r="AJ145" s="55">
        <v>0</v>
      </c>
      <c r="AK145" s="55">
        <v>0</v>
      </c>
      <c r="AL145" s="55">
        <v>0</v>
      </c>
      <c r="AM145" s="55">
        <v>0</v>
      </c>
      <c r="AN145" s="55">
        <v>0.1941544897235731</v>
      </c>
      <c r="AO145" s="55">
        <v>0.39607515903608914</v>
      </c>
      <c r="AP145" s="55">
        <v>0.60599499332521656</v>
      </c>
      <c r="AQ145" s="55">
        <v>0.82415319092229433</v>
      </c>
      <c r="AR145" s="59">
        <v>2.0203778330071733</v>
      </c>
      <c r="AS145" s="55">
        <v>0</v>
      </c>
      <c r="AT145" s="55"/>
      <c r="AU145" s="55"/>
      <c r="AV145" s="55"/>
      <c r="AW145" s="59">
        <v>2.0203778330071733</v>
      </c>
      <c r="AX145" s="55"/>
      <c r="AY145" s="55"/>
      <c r="AZ145" s="55"/>
      <c r="BA145" s="55"/>
      <c r="BB145" s="55"/>
      <c r="BC145" s="55"/>
      <c r="BD145" s="55"/>
      <c r="BE145" s="55"/>
      <c r="BF145" s="59">
        <v>0</v>
      </c>
      <c r="BG145" s="55"/>
      <c r="BH145" s="55"/>
      <c r="BI145" s="55"/>
      <c r="BJ145" s="55"/>
      <c r="BK145" s="59">
        <v>0</v>
      </c>
      <c r="BL145" s="55"/>
      <c r="BM145" s="23" t="s">
        <v>852</v>
      </c>
      <c r="BN145" s="23" t="s">
        <v>184</v>
      </c>
      <c r="BO145" s="23" t="s">
        <v>853</v>
      </c>
      <c r="BP145" s="23" t="s">
        <v>853</v>
      </c>
      <c r="BQ145" s="23" t="s">
        <v>853</v>
      </c>
      <c r="BR145" s="23"/>
      <c r="BS145" s="57"/>
      <c r="BT145" s="135" t="s">
        <v>23</v>
      </c>
      <c r="BU145" s="58">
        <v>1</v>
      </c>
      <c r="BV145" s="57">
        <v>0</v>
      </c>
      <c r="BW145" s="57">
        <v>0</v>
      </c>
      <c r="BX145" s="57">
        <v>0</v>
      </c>
      <c r="BY145" s="57">
        <v>0</v>
      </c>
      <c r="BZ145" s="57">
        <v>0</v>
      </c>
      <c r="CA145" s="57">
        <v>0</v>
      </c>
      <c r="CB145" s="67">
        <v>0</v>
      </c>
      <c r="CC145" s="134"/>
      <c r="CD145" s="134"/>
      <c r="CE145" s="57"/>
      <c r="CF145" s="57"/>
      <c r="CG145" s="57"/>
      <c r="CH145" s="57"/>
      <c r="CI145" s="57"/>
      <c r="CJ145" s="57"/>
      <c r="CK145" s="67"/>
      <c r="CL145" s="23"/>
      <c r="CM145" s="23"/>
      <c r="CN145" s="23"/>
      <c r="CO145" s="23"/>
      <c r="CP145" s="23"/>
      <c r="CQ145" s="23"/>
      <c r="CR145" s="57"/>
      <c r="CS145" s="134"/>
      <c r="CT145" s="58"/>
      <c r="CU145" s="57"/>
      <c r="CV145" s="57"/>
      <c r="CW145" s="57"/>
      <c r="CX145" s="57"/>
      <c r="CY145" s="57"/>
      <c r="CZ145" s="57"/>
      <c r="DA145" s="67"/>
      <c r="DB145" s="23"/>
      <c r="DC145" s="23"/>
      <c r="DD145" s="57"/>
      <c r="DE145" s="57"/>
      <c r="DF145" s="57"/>
      <c r="DG145" s="57"/>
      <c r="DH145" s="57"/>
      <c r="DI145" s="57"/>
      <c r="DJ145" s="67"/>
      <c r="DK145" s="23" t="s">
        <v>849</v>
      </c>
      <c r="DL145" s="55">
        <v>0</v>
      </c>
      <c r="DM145" s="55">
        <v>0</v>
      </c>
      <c r="DN145" s="55">
        <v>0</v>
      </c>
      <c r="DO145" s="59">
        <v>0</v>
      </c>
      <c r="DP145" s="23" t="s">
        <v>849</v>
      </c>
      <c r="DQ145" s="57"/>
      <c r="DR145" s="57"/>
      <c r="DS145" s="57"/>
      <c r="DT145" s="23" t="s">
        <v>854</v>
      </c>
      <c r="DU145" s="57"/>
      <c r="DV145" s="23" t="s">
        <v>858</v>
      </c>
      <c r="DW145" s="23" t="s">
        <v>854</v>
      </c>
      <c r="DX145" s="57"/>
      <c r="DY145" s="23" t="s">
        <v>849</v>
      </c>
      <c r="DZ145" s="23" t="s">
        <v>854</v>
      </c>
      <c r="EA145" s="56"/>
      <c r="EB145" s="57"/>
      <c r="EC145" s="57"/>
      <c r="ED145" s="23"/>
      <c r="EE145" s="57"/>
      <c r="EF145" s="57"/>
      <c r="EG145" s="57"/>
      <c r="EH145" s="23">
        <v>957</v>
      </c>
      <c r="EI145" s="23"/>
      <c r="EJ145" s="23" t="s">
        <v>921</v>
      </c>
      <c r="EK145" s="23"/>
    </row>
    <row r="146" spans="2:141">
      <c r="B146" s="132" t="s">
        <v>1078</v>
      </c>
      <c r="C146" s="23" t="s">
        <v>1079</v>
      </c>
      <c r="D146" s="23" t="s">
        <v>159</v>
      </c>
      <c r="E146" s="23" t="s">
        <v>846</v>
      </c>
      <c r="F146" s="23" t="s">
        <v>847</v>
      </c>
      <c r="G146" s="23"/>
      <c r="H146" s="23" t="s">
        <v>848</v>
      </c>
      <c r="I146" s="58">
        <v>0</v>
      </c>
      <c r="J146" s="58">
        <v>0</v>
      </c>
      <c r="K146" s="58">
        <v>1</v>
      </c>
      <c r="L146" s="58">
        <v>0</v>
      </c>
      <c r="M146" s="176"/>
      <c r="N146" s="23" t="s">
        <v>849</v>
      </c>
      <c r="O146" s="23" t="s">
        <v>850</v>
      </c>
      <c r="P146" s="23" t="s">
        <v>851</v>
      </c>
      <c r="Q146" s="56">
        <v>46650</v>
      </c>
      <c r="R146" s="133">
        <v>46738</v>
      </c>
      <c r="S146" s="133">
        <v>47203</v>
      </c>
      <c r="T146" s="133" t="s">
        <v>848</v>
      </c>
      <c r="U146" s="133">
        <v>47329</v>
      </c>
      <c r="V146" s="133" t="s">
        <v>848</v>
      </c>
      <c r="W146" s="55">
        <v>0</v>
      </c>
      <c r="X146" s="55">
        <v>0</v>
      </c>
      <c r="Y146" s="55">
        <v>1.0520749839863386</v>
      </c>
      <c r="Z146" s="55">
        <v>0.61886763755229868</v>
      </c>
      <c r="AA146" s="55">
        <v>0</v>
      </c>
      <c r="AB146" s="55">
        <v>0</v>
      </c>
      <c r="AC146" s="55">
        <v>0</v>
      </c>
      <c r="AD146" s="59">
        <v>1.6709426215386372</v>
      </c>
      <c r="AE146" s="55">
        <v>0</v>
      </c>
      <c r="AF146" s="55"/>
      <c r="AG146" s="55"/>
      <c r="AH146" s="55"/>
      <c r="AI146" s="59">
        <v>1.6709426215386372</v>
      </c>
      <c r="AJ146" s="55">
        <v>0</v>
      </c>
      <c r="AK146" s="55">
        <v>0</v>
      </c>
      <c r="AL146" s="55">
        <v>0</v>
      </c>
      <c r="AM146" s="55">
        <v>1.1764371996607765</v>
      </c>
      <c r="AN146" s="55">
        <v>0.70586231969755109</v>
      </c>
      <c r="AO146" s="55">
        <v>0</v>
      </c>
      <c r="AP146" s="55">
        <v>0</v>
      </c>
      <c r="AQ146" s="55">
        <v>0</v>
      </c>
      <c r="AR146" s="59">
        <v>1.8822995193583276</v>
      </c>
      <c r="AS146" s="55">
        <v>0</v>
      </c>
      <c r="AT146" s="55"/>
      <c r="AU146" s="55"/>
      <c r="AV146" s="55"/>
      <c r="AW146" s="59">
        <v>1.8822995193583276</v>
      </c>
      <c r="AX146" s="55"/>
      <c r="AY146" s="55"/>
      <c r="AZ146" s="55"/>
      <c r="BA146" s="55"/>
      <c r="BB146" s="55"/>
      <c r="BC146" s="55"/>
      <c r="BD146" s="55"/>
      <c r="BE146" s="55"/>
      <c r="BF146" s="59">
        <v>0</v>
      </c>
      <c r="BG146" s="55"/>
      <c r="BH146" s="55"/>
      <c r="BI146" s="55"/>
      <c r="BJ146" s="55"/>
      <c r="BK146" s="59">
        <v>0</v>
      </c>
      <c r="BL146" s="55"/>
      <c r="BM146" s="23" t="s">
        <v>852</v>
      </c>
      <c r="BN146" s="23" t="s">
        <v>184</v>
      </c>
      <c r="BO146" s="23" t="s">
        <v>853</v>
      </c>
      <c r="BP146" s="23" t="s">
        <v>853</v>
      </c>
      <c r="BQ146" s="23" t="s">
        <v>853</v>
      </c>
      <c r="BR146" s="23"/>
      <c r="BS146" s="57"/>
      <c r="BT146" s="135" t="s">
        <v>23</v>
      </c>
      <c r="BU146" s="58">
        <v>1</v>
      </c>
      <c r="BV146" s="57">
        <v>0</v>
      </c>
      <c r="BW146" s="57">
        <v>0</v>
      </c>
      <c r="BX146" s="57">
        <v>0</v>
      </c>
      <c r="BY146" s="57">
        <v>0</v>
      </c>
      <c r="BZ146" s="57">
        <v>0</v>
      </c>
      <c r="CA146" s="57">
        <v>0</v>
      </c>
      <c r="CB146" s="67">
        <v>0</v>
      </c>
      <c r="CC146" s="134"/>
      <c r="CD146" s="134"/>
      <c r="CE146" s="57"/>
      <c r="CF146" s="57"/>
      <c r="CG146" s="57"/>
      <c r="CH146" s="57"/>
      <c r="CI146" s="57"/>
      <c r="CJ146" s="57"/>
      <c r="CK146" s="67"/>
      <c r="CL146" s="23"/>
      <c r="CM146" s="23"/>
      <c r="CN146" s="23"/>
      <c r="CO146" s="23"/>
      <c r="CP146" s="23"/>
      <c r="CQ146" s="23"/>
      <c r="CR146" s="57"/>
      <c r="CS146" s="134"/>
      <c r="CT146" s="58"/>
      <c r="CU146" s="57"/>
      <c r="CV146" s="57"/>
      <c r="CW146" s="57"/>
      <c r="CX146" s="57"/>
      <c r="CY146" s="57"/>
      <c r="CZ146" s="57"/>
      <c r="DA146" s="67"/>
      <c r="DB146" s="23"/>
      <c r="DC146" s="23"/>
      <c r="DD146" s="57"/>
      <c r="DE146" s="57"/>
      <c r="DF146" s="57"/>
      <c r="DG146" s="57"/>
      <c r="DH146" s="57"/>
      <c r="DI146" s="57"/>
      <c r="DJ146" s="67"/>
      <c r="DK146" s="23" t="s">
        <v>849</v>
      </c>
      <c r="DL146" s="55">
        <v>0</v>
      </c>
      <c r="DM146" s="55">
        <v>0</v>
      </c>
      <c r="DN146" s="55">
        <v>0</v>
      </c>
      <c r="DO146" s="59">
        <v>0</v>
      </c>
      <c r="DP146" s="23" t="s">
        <v>849</v>
      </c>
      <c r="DQ146" s="57"/>
      <c r="DR146" s="57"/>
      <c r="DS146" s="57"/>
      <c r="DT146" s="23" t="s">
        <v>854</v>
      </c>
      <c r="DU146" s="57"/>
      <c r="DV146" s="23" t="s">
        <v>858</v>
      </c>
      <c r="DW146" s="23" t="s">
        <v>854</v>
      </c>
      <c r="DX146" s="57"/>
      <c r="DY146" s="23" t="s">
        <v>849</v>
      </c>
      <c r="DZ146" s="23" t="s">
        <v>854</v>
      </c>
      <c r="EA146" s="56"/>
      <c r="EB146" s="57"/>
      <c r="EC146" s="57"/>
      <c r="ED146" s="23"/>
      <c r="EE146" s="57"/>
      <c r="EF146" s="57"/>
      <c r="EG146" s="57"/>
      <c r="EH146" s="23">
        <v>957</v>
      </c>
      <c r="EI146" s="23"/>
      <c r="EJ146" s="23" t="s">
        <v>921</v>
      </c>
      <c r="EK146" s="23"/>
    </row>
    <row r="147" spans="2:141" ht="29.1">
      <c r="B147" s="132" t="s">
        <v>1080</v>
      </c>
      <c r="C147" s="23" t="s">
        <v>1081</v>
      </c>
      <c r="D147" s="23" t="s">
        <v>159</v>
      </c>
      <c r="E147" s="23" t="s">
        <v>846</v>
      </c>
      <c r="F147" s="23" t="s">
        <v>847</v>
      </c>
      <c r="G147" s="23"/>
      <c r="H147" s="23" t="s">
        <v>848</v>
      </c>
      <c r="I147" s="58">
        <v>0</v>
      </c>
      <c r="J147" s="58">
        <v>0</v>
      </c>
      <c r="K147" s="58">
        <v>1</v>
      </c>
      <c r="L147" s="58">
        <v>0</v>
      </c>
      <c r="M147" s="176"/>
      <c r="N147" s="23" t="s">
        <v>849</v>
      </c>
      <c r="O147" s="23" t="s">
        <v>850</v>
      </c>
      <c r="P147" s="23" t="s">
        <v>851</v>
      </c>
      <c r="Q147" s="56">
        <v>46478</v>
      </c>
      <c r="R147" s="133">
        <v>46541</v>
      </c>
      <c r="S147" s="133">
        <v>47011</v>
      </c>
      <c r="T147" s="133" t="s">
        <v>848</v>
      </c>
      <c r="U147" s="133">
        <v>47102</v>
      </c>
      <c r="V147" s="133" t="s">
        <v>848</v>
      </c>
      <c r="W147" s="55">
        <v>0.37976683238990738</v>
      </c>
      <c r="X147" s="55">
        <v>2.0598470907394693</v>
      </c>
      <c r="Y147" s="55">
        <v>1.0097849702504187</v>
      </c>
      <c r="Z147" s="55">
        <v>3.1943515116424152E-4</v>
      </c>
      <c r="AA147" s="55">
        <v>3.1317082068028972E-4</v>
      </c>
      <c r="AB147" s="55">
        <v>7.6757582996286891E-5</v>
      </c>
      <c r="AC147" s="55">
        <v>0</v>
      </c>
      <c r="AD147" s="59">
        <v>3.0703414245447291</v>
      </c>
      <c r="AE147" s="55">
        <v>0</v>
      </c>
      <c r="AF147" s="55"/>
      <c r="AG147" s="55"/>
      <c r="AH147" s="55"/>
      <c r="AI147" s="59">
        <v>3.4501082569346364</v>
      </c>
      <c r="AJ147" s="55">
        <v>0</v>
      </c>
      <c r="AK147" s="55">
        <v>0.41633115847268404</v>
      </c>
      <c r="AL147" s="55">
        <v>2.258171205124289</v>
      </c>
      <c r="AM147" s="55">
        <v>1.1291482268305402</v>
      </c>
      <c r="AN147" s="55">
        <v>3.6433838693766726E-4</v>
      </c>
      <c r="AO147" s="55">
        <v>3.6433734437577573E-4</v>
      </c>
      <c r="AP147" s="55">
        <v>9.1084370397593277E-5</v>
      </c>
      <c r="AQ147" s="55">
        <v>0</v>
      </c>
      <c r="AR147" s="59">
        <v>3.3881391920565402</v>
      </c>
      <c r="AS147" s="55">
        <v>0</v>
      </c>
      <c r="AT147" s="55"/>
      <c r="AU147" s="55"/>
      <c r="AV147" s="55"/>
      <c r="AW147" s="59">
        <v>3.8044703505292241</v>
      </c>
      <c r="AX147" s="55"/>
      <c r="AY147" s="55"/>
      <c r="AZ147" s="55"/>
      <c r="BA147" s="55"/>
      <c r="BB147" s="55"/>
      <c r="BC147" s="55"/>
      <c r="BD147" s="55"/>
      <c r="BE147" s="55"/>
      <c r="BF147" s="59">
        <v>0</v>
      </c>
      <c r="BG147" s="55"/>
      <c r="BH147" s="55"/>
      <c r="BI147" s="55"/>
      <c r="BJ147" s="55"/>
      <c r="BK147" s="59">
        <v>0</v>
      </c>
      <c r="BL147" s="55"/>
      <c r="BM147" s="23" t="s">
        <v>852</v>
      </c>
      <c r="BN147" s="23" t="s">
        <v>184</v>
      </c>
      <c r="BO147" s="23" t="s">
        <v>853</v>
      </c>
      <c r="BP147" s="23" t="s">
        <v>853</v>
      </c>
      <c r="BQ147" s="23" t="s">
        <v>853</v>
      </c>
      <c r="BR147" s="23"/>
      <c r="BS147" s="57"/>
      <c r="BT147" s="135" t="s">
        <v>23</v>
      </c>
      <c r="BU147" s="58">
        <v>1</v>
      </c>
      <c r="BV147" s="57">
        <v>0</v>
      </c>
      <c r="BW147" s="57">
        <v>1</v>
      </c>
      <c r="BX147" s="57">
        <v>0</v>
      </c>
      <c r="BY147" s="57">
        <v>0</v>
      </c>
      <c r="BZ147" s="57">
        <v>0</v>
      </c>
      <c r="CA147" s="57">
        <v>0</v>
      </c>
      <c r="CB147" s="67">
        <v>1</v>
      </c>
      <c r="CC147" s="134"/>
      <c r="CD147" s="134"/>
      <c r="CE147" s="57"/>
      <c r="CF147" s="57"/>
      <c r="CG147" s="57"/>
      <c r="CH147" s="57"/>
      <c r="CI147" s="57"/>
      <c r="CJ147" s="57"/>
      <c r="CK147" s="67"/>
      <c r="CL147" s="23"/>
      <c r="CM147" s="23"/>
      <c r="CN147" s="23"/>
      <c r="CO147" s="23"/>
      <c r="CP147" s="23"/>
      <c r="CQ147" s="23"/>
      <c r="CR147" s="57"/>
      <c r="CS147" s="134"/>
      <c r="CT147" s="58"/>
      <c r="CU147" s="57"/>
      <c r="CV147" s="57"/>
      <c r="CW147" s="57"/>
      <c r="CX147" s="57"/>
      <c r="CY147" s="57"/>
      <c r="CZ147" s="57"/>
      <c r="DA147" s="67"/>
      <c r="DB147" s="23"/>
      <c r="DC147" s="23"/>
      <c r="DD147" s="57"/>
      <c r="DE147" s="57"/>
      <c r="DF147" s="57"/>
      <c r="DG147" s="57"/>
      <c r="DH147" s="57"/>
      <c r="DI147" s="57"/>
      <c r="DJ147" s="67"/>
      <c r="DK147" s="23" t="s">
        <v>849</v>
      </c>
      <c r="DL147" s="55">
        <v>0</v>
      </c>
      <c r="DM147" s="55">
        <v>0.37976683238990738</v>
      </c>
      <c r="DN147" s="55">
        <v>3.0703414245447291</v>
      </c>
      <c r="DO147" s="59">
        <v>3.4501082569346364</v>
      </c>
      <c r="DP147" s="23" t="s">
        <v>849</v>
      </c>
      <c r="DQ147" s="57"/>
      <c r="DR147" s="57"/>
      <c r="DS147" s="57"/>
      <c r="DT147" s="23" t="s">
        <v>854</v>
      </c>
      <c r="DU147" s="57"/>
      <c r="DV147" s="23" t="s">
        <v>858</v>
      </c>
      <c r="DW147" s="23" t="s">
        <v>854</v>
      </c>
      <c r="DX147" s="57"/>
      <c r="DY147" s="23" t="s">
        <v>849</v>
      </c>
      <c r="DZ147" s="23" t="s">
        <v>854</v>
      </c>
      <c r="EA147" s="56"/>
      <c r="EB147" s="57"/>
      <c r="EC147" s="57"/>
      <c r="ED147" s="23"/>
      <c r="EE147" s="57"/>
      <c r="EF147" s="57"/>
      <c r="EG147" s="57"/>
      <c r="EH147" s="23">
        <v>3287</v>
      </c>
      <c r="EI147" s="23"/>
      <c r="EJ147" s="23" t="s">
        <v>921</v>
      </c>
      <c r="EK147" s="23"/>
    </row>
    <row r="148" spans="2:141">
      <c r="B148" s="132" t="s">
        <v>1082</v>
      </c>
      <c r="C148" s="23" t="s">
        <v>1083</v>
      </c>
      <c r="D148" s="23" t="s">
        <v>159</v>
      </c>
      <c r="E148" s="23" t="s">
        <v>846</v>
      </c>
      <c r="F148" s="23" t="s">
        <v>847</v>
      </c>
      <c r="G148" s="23"/>
      <c r="H148" s="23" t="s">
        <v>848</v>
      </c>
      <c r="I148" s="58">
        <v>0</v>
      </c>
      <c r="J148" s="58">
        <v>0</v>
      </c>
      <c r="K148" s="58">
        <v>1</v>
      </c>
      <c r="L148" s="58">
        <v>0</v>
      </c>
      <c r="M148" s="176"/>
      <c r="N148" s="23" t="s">
        <v>849</v>
      </c>
      <c r="O148" s="23" t="s">
        <v>850</v>
      </c>
      <c r="P148" s="23" t="s">
        <v>851</v>
      </c>
      <c r="Q148" s="56">
        <v>46619</v>
      </c>
      <c r="R148" s="133">
        <v>46709</v>
      </c>
      <c r="S148" s="133">
        <v>47172</v>
      </c>
      <c r="T148" s="133" t="s">
        <v>848</v>
      </c>
      <c r="U148" s="133">
        <v>47298</v>
      </c>
      <c r="V148" s="133" t="s">
        <v>848</v>
      </c>
      <c r="W148" s="55">
        <v>0</v>
      </c>
      <c r="X148" s="55">
        <v>0.53655824202960689</v>
      </c>
      <c r="Y148" s="55">
        <v>1.1572824823849723</v>
      </c>
      <c r="Z148" s="55">
        <v>0</v>
      </c>
      <c r="AA148" s="55">
        <v>0</v>
      </c>
      <c r="AB148" s="55">
        <v>0</v>
      </c>
      <c r="AC148" s="55">
        <v>0</v>
      </c>
      <c r="AD148" s="59">
        <v>1.6938407244145792</v>
      </c>
      <c r="AE148" s="55">
        <v>0</v>
      </c>
      <c r="AF148" s="55"/>
      <c r="AG148" s="55"/>
      <c r="AH148" s="55"/>
      <c r="AI148" s="59">
        <v>1.6938407244145792</v>
      </c>
      <c r="AJ148" s="55">
        <v>0</v>
      </c>
      <c r="AK148" s="55">
        <v>0</v>
      </c>
      <c r="AL148" s="55">
        <v>0.58821860004588877</v>
      </c>
      <c r="AM148" s="55">
        <v>1.2940809196268541</v>
      </c>
      <c r="AN148" s="55">
        <v>0</v>
      </c>
      <c r="AO148" s="55">
        <v>0</v>
      </c>
      <c r="AP148" s="55">
        <v>0</v>
      </c>
      <c r="AQ148" s="55">
        <v>0</v>
      </c>
      <c r="AR148" s="59">
        <v>1.8822995196727428</v>
      </c>
      <c r="AS148" s="55">
        <v>0</v>
      </c>
      <c r="AT148" s="55"/>
      <c r="AU148" s="55"/>
      <c r="AV148" s="55"/>
      <c r="AW148" s="59">
        <v>1.8822995196727428</v>
      </c>
      <c r="AX148" s="55"/>
      <c r="AY148" s="55"/>
      <c r="AZ148" s="55"/>
      <c r="BA148" s="55"/>
      <c r="BB148" s="55"/>
      <c r="BC148" s="55"/>
      <c r="BD148" s="55"/>
      <c r="BE148" s="55"/>
      <c r="BF148" s="59">
        <v>0</v>
      </c>
      <c r="BG148" s="55"/>
      <c r="BH148" s="55"/>
      <c r="BI148" s="55"/>
      <c r="BJ148" s="55"/>
      <c r="BK148" s="59">
        <v>0</v>
      </c>
      <c r="BL148" s="55"/>
      <c r="BM148" s="23" t="s">
        <v>852</v>
      </c>
      <c r="BN148" s="23" t="s">
        <v>184</v>
      </c>
      <c r="BO148" s="23" t="s">
        <v>853</v>
      </c>
      <c r="BP148" s="23" t="s">
        <v>853</v>
      </c>
      <c r="BQ148" s="23" t="s">
        <v>853</v>
      </c>
      <c r="BR148" s="23"/>
      <c r="BS148" s="57"/>
      <c r="BT148" s="135" t="s">
        <v>23</v>
      </c>
      <c r="BU148" s="58">
        <v>1</v>
      </c>
      <c r="BV148" s="57">
        <v>0</v>
      </c>
      <c r="BW148" s="57">
        <v>1</v>
      </c>
      <c r="BX148" s="57">
        <v>0</v>
      </c>
      <c r="BY148" s="57">
        <v>0</v>
      </c>
      <c r="BZ148" s="57">
        <v>0</v>
      </c>
      <c r="CA148" s="57">
        <v>0</v>
      </c>
      <c r="CB148" s="67">
        <v>1</v>
      </c>
      <c r="CC148" s="134"/>
      <c r="CD148" s="134"/>
      <c r="CE148" s="57"/>
      <c r="CF148" s="57"/>
      <c r="CG148" s="57"/>
      <c r="CH148" s="57"/>
      <c r="CI148" s="57"/>
      <c r="CJ148" s="57"/>
      <c r="CK148" s="67"/>
      <c r="CL148" s="23"/>
      <c r="CM148" s="23"/>
      <c r="CN148" s="23"/>
      <c r="CO148" s="23"/>
      <c r="CP148" s="23"/>
      <c r="CQ148" s="23"/>
      <c r="CR148" s="57"/>
      <c r="CS148" s="134"/>
      <c r="CT148" s="58"/>
      <c r="CU148" s="57"/>
      <c r="CV148" s="57"/>
      <c r="CW148" s="57"/>
      <c r="CX148" s="57"/>
      <c r="CY148" s="57"/>
      <c r="CZ148" s="57"/>
      <c r="DA148" s="67"/>
      <c r="DB148" s="23"/>
      <c r="DC148" s="23"/>
      <c r="DD148" s="57"/>
      <c r="DE148" s="57"/>
      <c r="DF148" s="57"/>
      <c r="DG148" s="57"/>
      <c r="DH148" s="57"/>
      <c r="DI148" s="57"/>
      <c r="DJ148" s="67"/>
      <c r="DK148" s="23" t="s">
        <v>849</v>
      </c>
      <c r="DL148" s="55">
        <v>0</v>
      </c>
      <c r="DM148" s="55">
        <v>0</v>
      </c>
      <c r="DN148" s="55">
        <v>0</v>
      </c>
      <c r="DO148" s="59">
        <v>0</v>
      </c>
      <c r="DP148" s="23" t="s">
        <v>849</v>
      </c>
      <c r="DQ148" s="57"/>
      <c r="DR148" s="57"/>
      <c r="DS148" s="57"/>
      <c r="DT148" s="23" t="s">
        <v>854</v>
      </c>
      <c r="DU148" s="57"/>
      <c r="DV148" s="23" t="s">
        <v>858</v>
      </c>
      <c r="DW148" s="23" t="s">
        <v>854</v>
      </c>
      <c r="DX148" s="57"/>
      <c r="DY148" s="23" t="s">
        <v>849</v>
      </c>
      <c r="DZ148" s="23" t="s">
        <v>854</v>
      </c>
      <c r="EA148" s="56"/>
      <c r="EB148" s="57"/>
      <c r="EC148" s="57"/>
      <c r="ED148" s="23"/>
      <c r="EE148" s="57"/>
      <c r="EF148" s="57"/>
      <c r="EG148" s="57"/>
      <c r="EH148" s="23">
        <v>957</v>
      </c>
      <c r="EI148" s="23"/>
      <c r="EJ148" s="23" t="s">
        <v>921</v>
      </c>
      <c r="EK148" s="23"/>
    </row>
    <row r="149" spans="2:141" ht="29.1">
      <c r="B149" s="132" t="s">
        <v>1084</v>
      </c>
      <c r="C149" s="23" t="s">
        <v>1085</v>
      </c>
      <c r="D149" s="23" t="s">
        <v>159</v>
      </c>
      <c r="E149" s="23" t="s">
        <v>846</v>
      </c>
      <c r="F149" s="23" t="s">
        <v>847</v>
      </c>
      <c r="G149" s="23"/>
      <c r="H149" s="23" t="s">
        <v>848</v>
      </c>
      <c r="I149" s="58">
        <v>0</v>
      </c>
      <c r="J149" s="58">
        <v>0</v>
      </c>
      <c r="K149" s="58">
        <v>1</v>
      </c>
      <c r="L149" s="58">
        <v>0</v>
      </c>
      <c r="M149" s="176"/>
      <c r="N149" s="23" t="s">
        <v>849</v>
      </c>
      <c r="O149" s="23" t="s">
        <v>850</v>
      </c>
      <c r="P149" s="23" t="s">
        <v>851</v>
      </c>
      <c r="Q149" s="56">
        <v>46478</v>
      </c>
      <c r="R149" s="133">
        <v>46540</v>
      </c>
      <c r="S149" s="133">
        <v>47010</v>
      </c>
      <c r="T149" s="133" t="s">
        <v>848</v>
      </c>
      <c r="U149" s="133">
        <v>47102</v>
      </c>
      <c r="V149" s="133" t="s">
        <v>848</v>
      </c>
      <c r="W149" s="55">
        <v>0.7595337027564999</v>
      </c>
      <c r="X149" s="55">
        <v>4.1202307395434374</v>
      </c>
      <c r="Y149" s="55">
        <v>2.0197769545824422</v>
      </c>
      <c r="Z149" s="55">
        <v>3.1943515116424152E-4</v>
      </c>
      <c r="AA149" s="55">
        <v>3.1317082068028972E-4</v>
      </c>
      <c r="AB149" s="55">
        <v>7.6757582996286891E-5</v>
      </c>
      <c r="AC149" s="55">
        <v>0</v>
      </c>
      <c r="AD149" s="59">
        <v>6.1407170576807202</v>
      </c>
      <c r="AE149" s="55">
        <v>0</v>
      </c>
      <c r="AF149" s="55"/>
      <c r="AG149" s="55"/>
      <c r="AH149" s="55"/>
      <c r="AI149" s="59">
        <v>6.9002507604372205</v>
      </c>
      <c r="AJ149" s="55">
        <v>0</v>
      </c>
      <c r="AK149" s="55">
        <v>0.83266235857848592</v>
      </c>
      <c r="AL149" s="55">
        <v>4.5169306286540012</v>
      </c>
      <c r="AM149" s="55">
        <v>2.2585279381751695</v>
      </c>
      <c r="AN149" s="55">
        <v>3.6433838693766726E-4</v>
      </c>
      <c r="AO149" s="55">
        <v>3.6433734437577573E-4</v>
      </c>
      <c r="AP149" s="55">
        <v>9.1084370397593277E-5</v>
      </c>
      <c r="AQ149" s="55">
        <v>0</v>
      </c>
      <c r="AR149" s="59">
        <v>6.7762783269308811</v>
      </c>
      <c r="AS149" s="55">
        <v>0</v>
      </c>
      <c r="AT149" s="55"/>
      <c r="AU149" s="55"/>
      <c r="AV149" s="55"/>
      <c r="AW149" s="59">
        <v>7.6089406855093671</v>
      </c>
      <c r="AX149" s="55"/>
      <c r="AY149" s="55"/>
      <c r="AZ149" s="55"/>
      <c r="BA149" s="55"/>
      <c r="BB149" s="55"/>
      <c r="BC149" s="55"/>
      <c r="BD149" s="55"/>
      <c r="BE149" s="55"/>
      <c r="BF149" s="59">
        <v>0</v>
      </c>
      <c r="BG149" s="55"/>
      <c r="BH149" s="55"/>
      <c r="BI149" s="55"/>
      <c r="BJ149" s="55"/>
      <c r="BK149" s="59">
        <v>0</v>
      </c>
      <c r="BL149" s="55"/>
      <c r="BM149" s="23" t="s">
        <v>852</v>
      </c>
      <c r="BN149" s="23" t="s">
        <v>184</v>
      </c>
      <c r="BO149" s="23" t="s">
        <v>853</v>
      </c>
      <c r="BP149" s="23" t="s">
        <v>853</v>
      </c>
      <c r="BQ149" s="23" t="s">
        <v>853</v>
      </c>
      <c r="BR149" s="23"/>
      <c r="BS149" s="57"/>
      <c r="BT149" s="135" t="s">
        <v>23</v>
      </c>
      <c r="BU149" s="58">
        <v>1</v>
      </c>
      <c r="BV149" s="57">
        <v>0</v>
      </c>
      <c r="BW149" s="57">
        <v>2</v>
      </c>
      <c r="BX149" s="57">
        <v>0</v>
      </c>
      <c r="BY149" s="57">
        <v>0</v>
      </c>
      <c r="BZ149" s="57">
        <v>0</v>
      </c>
      <c r="CA149" s="57">
        <v>0</v>
      </c>
      <c r="CB149" s="67">
        <v>2</v>
      </c>
      <c r="CC149" s="134"/>
      <c r="CD149" s="134"/>
      <c r="CE149" s="57"/>
      <c r="CF149" s="57"/>
      <c r="CG149" s="57"/>
      <c r="CH149" s="57"/>
      <c r="CI149" s="57"/>
      <c r="CJ149" s="57"/>
      <c r="CK149" s="67"/>
      <c r="CL149" s="23"/>
      <c r="CM149" s="23"/>
      <c r="CN149" s="23"/>
      <c r="CO149" s="23"/>
      <c r="CP149" s="23"/>
      <c r="CQ149" s="23"/>
      <c r="CR149" s="57"/>
      <c r="CS149" s="134"/>
      <c r="CT149" s="58"/>
      <c r="CU149" s="57"/>
      <c r="CV149" s="57"/>
      <c r="CW149" s="57"/>
      <c r="CX149" s="57"/>
      <c r="CY149" s="57"/>
      <c r="CZ149" s="57"/>
      <c r="DA149" s="67"/>
      <c r="DB149" s="23"/>
      <c r="DC149" s="23"/>
      <c r="DD149" s="57"/>
      <c r="DE149" s="57"/>
      <c r="DF149" s="57"/>
      <c r="DG149" s="57"/>
      <c r="DH149" s="57"/>
      <c r="DI149" s="57"/>
      <c r="DJ149" s="67"/>
      <c r="DK149" s="23" t="s">
        <v>849</v>
      </c>
      <c r="DL149" s="55">
        <v>0</v>
      </c>
      <c r="DM149" s="55">
        <v>0.7595337027564999</v>
      </c>
      <c r="DN149" s="55">
        <v>6.1407170576807202</v>
      </c>
      <c r="DO149" s="59">
        <v>6.9002507604372205</v>
      </c>
      <c r="DP149" s="23" t="s">
        <v>849</v>
      </c>
      <c r="DQ149" s="57"/>
      <c r="DR149" s="57"/>
      <c r="DS149" s="57"/>
      <c r="DT149" s="23" t="s">
        <v>854</v>
      </c>
      <c r="DU149" s="57"/>
      <c r="DV149" s="23" t="s">
        <v>858</v>
      </c>
      <c r="DW149" s="23" t="s">
        <v>854</v>
      </c>
      <c r="DX149" s="57"/>
      <c r="DY149" s="23" t="s">
        <v>849</v>
      </c>
      <c r="DZ149" s="23" t="s">
        <v>854</v>
      </c>
      <c r="EA149" s="56"/>
      <c r="EB149" s="57"/>
      <c r="EC149" s="57"/>
      <c r="ED149" s="23"/>
      <c r="EE149" s="57"/>
      <c r="EF149" s="57"/>
      <c r="EG149" s="57"/>
      <c r="EH149" s="23">
        <v>3287</v>
      </c>
      <c r="EI149" s="23"/>
      <c r="EJ149" s="23" t="s">
        <v>921</v>
      </c>
      <c r="EK149" s="23"/>
    </row>
    <row r="150" spans="2:141">
      <c r="B150" s="132" t="s">
        <v>1086</v>
      </c>
      <c r="C150" s="23" t="s">
        <v>1087</v>
      </c>
      <c r="D150" s="23" t="s">
        <v>159</v>
      </c>
      <c r="E150" s="23" t="s">
        <v>846</v>
      </c>
      <c r="F150" s="23" t="s">
        <v>847</v>
      </c>
      <c r="G150" s="23"/>
      <c r="H150" s="23" t="s">
        <v>848</v>
      </c>
      <c r="I150" s="58">
        <v>0</v>
      </c>
      <c r="J150" s="58">
        <v>0</v>
      </c>
      <c r="K150" s="58">
        <v>1</v>
      </c>
      <c r="L150" s="58">
        <v>0</v>
      </c>
      <c r="M150" s="176"/>
      <c r="N150" s="23" t="s">
        <v>849</v>
      </c>
      <c r="O150" s="23" t="s">
        <v>850</v>
      </c>
      <c r="P150" s="23" t="s">
        <v>851</v>
      </c>
      <c r="Q150" s="56">
        <v>46338</v>
      </c>
      <c r="R150" s="133">
        <v>46406</v>
      </c>
      <c r="S150" s="133">
        <v>46882</v>
      </c>
      <c r="T150" s="133" t="s">
        <v>848</v>
      </c>
      <c r="U150" s="133">
        <v>46988</v>
      </c>
      <c r="V150" s="133" t="s">
        <v>848</v>
      </c>
      <c r="W150" s="55">
        <v>1.2955075941218026</v>
      </c>
      <c r="X150" s="55">
        <v>1.9385786092309643</v>
      </c>
      <c r="Y150" s="55">
        <v>0.31697842616425032</v>
      </c>
      <c r="Z150" s="55">
        <v>3.1943515116424152E-4</v>
      </c>
      <c r="AA150" s="55">
        <v>2.8707325229026555E-4</v>
      </c>
      <c r="AB150" s="55">
        <v>0</v>
      </c>
      <c r="AC150" s="55">
        <v>0</v>
      </c>
      <c r="AD150" s="59">
        <v>2.2561635437986687</v>
      </c>
      <c r="AE150" s="55">
        <v>0</v>
      </c>
      <c r="AF150" s="55"/>
      <c r="AG150" s="55"/>
      <c r="AH150" s="55"/>
      <c r="AI150" s="59">
        <v>3.5516711379204713</v>
      </c>
      <c r="AJ150" s="55">
        <v>0</v>
      </c>
      <c r="AK150" s="55">
        <v>1.4202403461003872</v>
      </c>
      <c r="AL150" s="55">
        <v>2.1252268743228484</v>
      </c>
      <c r="AM150" s="55">
        <v>0.35444737086761974</v>
      </c>
      <c r="AN150" s="55">
        <v>3.6433838693766726E-4</v>
      </c>
      <c r="AO150" s="55">
        <v>3.3397589901112772E-4</v>
      </c>
      <c r="AP150" s="55">
        <v>0</v>
      </c>
      <c r="AQ150" s="55">
        <v>0</v>
      </c>
      <c r="AR150" s="59">
        <v>2.4803725594764172</v>
      </c>
      <c r="AS150" s="55">
        <v>0</v>
      </c>
      <c r="AT150" s="55"/>
      <c r="AU150" s="55"/>
      <c r="AV150" s="55"/>
      <c r="AW150" s="59">
        <v>3.9006129055768044</v>
      </c>
      <c r="AX150" s="55"/>
      <c r="AY150" s="55"/>
      <c r="AZ150" s="55"/>
      <c r="BA150" s="55"/>
      <c r="BB150" s="55"/>
      <c r="BC150" s="55"/>
      <c r="BD150" s="55"/>
      <c r="BE150" s="55"/>
      <c r="BF150" s="59">
        <v>0</v>
      </c>
      <c r="BG150" s="55"/>
      <c r="BH150" s="55"/>
      <c r="BI150" s="55"/>
      <c r="BJ150" s="55"/>
      <c r="BK150" s="59">
        <v>0</v>
      </c>
      <c r="BL150" s="55"/>
      <c r="BM150" s="23" t="s">
        <v>852</v>
      </c>
      <c r="BN150" s="23" t="s">
        <v>184</v>
      </c>
      <c r="BO150" s="23" t="s">
        <v>853</v>
      </c>
      <c r="BP150" s="23" t="s">
        <v>853</v>
      </c>
      <c r="BQ150" s="23" t="s">
        <v>853</v>
      </c>
      <c r="BR150" s="23"/>
      <c r="BS150" s="57"/>
      <c r="BT150" s="135" t="s">
        <v>23</v>
      </c>
      <c r="BU150" s="58">
        <v>1</v>
      </c>
      <c r="BV150" s="57">
        <v>0</v>
      </c>
      <c r="BW150" s="57">
        <v>2</v>
      </c>
      <c r="BX150" s="57">
        <v>0</v>
      </c>
      <c r="BY150" s="57">
        <v>0</v>
      </c>
      <c r="BZ150" s="57">
        <v>0</v>
      </c>
      <c r="CA150" s="57">
        <v>0</v>
      </c>
      <c r="CB150" s="67">
        <v>2</v>
      </c>
      <c r="CC150" s="134"/>
      <c r="CD150" s="134"/>
      <c r="CE150" s="57"/>
      <c r="CF150" s="57"/>
      <c r="CG150" s="57"/>
      <c r="CH150" s="57"/>
      <c r="CI150" s="57"/>
      <c r="CJ150" s="57"/>
      <c r="CK150" s="67"/>
      <c r="CL150" s="23"/>
      <c r="CM150" s="23"/>
      <c r="CN150" s="23"/>
      <c r="CO150" s="23"/>
      <c r="CP150" s="23"/>
      <c r="CQ150" s="23"/>
      <c r="CR150" s="57"/>
      <c r="CS150" s="134"/>
      <c r="CT150" s="58"/>
      <c r="CU150" s="57"/>
      <c r="CV150" s="57"/>
      <c r="CW150" s="57"/>
      <c r="CX150" s="57"/>
      <c r="CY150" s="57"/>
      <c r="CZ150" s="57"/>
      <c r="DA150" s="67"/>
      <c r="DB150" s="23"/>
      <c r="DC150" s="23"/>
      <c r="DD150" s="57"/>
      <c r="DE150" s="57"/>
      <c r="DF150" s="57"/>
      <c r="DG150" s="57"/>
      <c r="DH150" s="57"/>
      <c r="DI150" s="57"/>
      <c r="DJ150" s="67"/>
      <c r="DK150" s="23" t="s">
        <v>849</v>
      </c>
      <c r="DL150" s="55">
        <v>0</v>
      </c>
      <c r="DM150" s="55">
        <v>1.2955075941218026</v>
      </c>
      <c r="DN150" s="55">
        <v>2.2561635437986687</v>
      </c>
      <c r="DO150" s="59">
        <v>3.5516711379204713</v>
      </c>
      <c r="DP150" s="23" t="s">
        <v>849</v>
      </c>
      <c r="DQ150" s="57"/>
      <c r="DR150" s="57"/>
      <c r="DS150" s="57"/>
      <c r="DT150" s="23" t="s">
        <v>854</v>
      </c>
      <c r="DU150" s="57"/>
      <c r="DV150" s="23" t="s">
        <v>858</v>
      </c>
      <c r="DW150" s="23" t="s">
        <v>854</v>
      </c>
      <c r="DX150" s="57"/>
      <c r="DY150" s="23" t="s">
        <v>849</v>
      </c>
      <c r="DZ150" s="23" t="s">
        <v>854</v>
      </c>
      <c r="EA150" s="56"/>
      <c r="EB150" s="57"/>
      <c r="EC150" s="57"/>
      <c r="ED150" s="23"/>
      <c r="EE150" s="57"/>
      <c r="EF150" s="57"/>
      <c r="EG150" s="57"/>
      <c r="EH150" s="23">
        <v>957</v>
      </c>
      <c r="EI150" s="23"/>
      <c r="EJ150" s="23" t="s">
        <v>921</v>
      </c>
      <c r="EK150" s="23"/>
    </row>
    <row r="151" spans="2:141">
      <c r="B151" s="132" t="s">
        <v>1088</v>
      </c>
      <c r="C151" s="23" t="s">
        <v>1089</v>
      </c>
      <c r="D151" s="23" t="s">
        <v>159</v>
      </c>
      <c r="E151" s="23" t="s">
        <v>846</v>
      </c>
      <c r="F151" s="23" t="s">
        <v>847</v>
      </c>
      <c r="G151" s="23"/>
      <c r="H151" s="23" t="s">
        <v>848</v>
      </c>
      <c r="I151" s="58">
        <v>0</v>
      </c>
      <c r="J151" s="58">
        <v>0</v>
      </c>
      <c r="K151" s="58">
        <v>1</v>
      </c>
      <c r="L151" s="58">
        <v>0</v>
      </c>
      <c r="M151" s="176"/>
      <c r="N151" s="23" t="s">
        <v>849</v>
      </c>
      <c r="O151" s="23" t="s">
        <v>850</v>
      </c>
      <c r="P151" s="23" t="s">
        <v>863</v>
      </c>
      <c r="Q151" s="56">
        <v>45807</v>
      </c>
      <c r="R151" s="133">
        <v>45835</v>
      </c>
      <c r="S151" s="133">
        <v>46133</v>
      </c>
      <c r="T151" s="133" t="s">
        <v>848</v>
      </c>
      <c r="U151" s="133">
        <v>46239</v>
      </c>
      <c r="V151" s="133" t="s">
        <v>848</v>
      </c>
      <c r="W151" s="55">
        <v>0.90646248790244777</v>
      </c>
      <c r="X151" s="55">
        <v>4.4716351794135273E-2</v>
      </c>
      <c r="Y151" s="55">
        <v>0</v>
      </c>
      <c r="Z151" s="55">
        <v>0</v>
      </c>
      <c r="AA151" s="55">
        <v>0</v>
      </c>
      <c r="AB151" s="55">
        <v>0</v>
      </c>
      <c r="AC151" s="55">
        <v>0</v>
      </c>
      <c r="AD151" s="59">
        <v>4.4716351794135273E-2</v>
      </c>
      <c r="AE151" s="55">
        <v>0</v>
      </c>
      <c r="AF151" s="55"/>
      <c r="AG151" s="55"/>
      <c r="AH151" s="55"/>
      <c r="AI151" s="59">
        <v>0.95117883969658301</v>
      </c>
      <c r="AJ151" s="55">
        <v>0</v>
      </c>
      <c r="AK151" s="55">
        <v>0.99373759242089832</v>
      </c>
      <c r="AL151" s="55">
        <v>4.902168635414296E-2</v>
      </c>
      <c r="AM151" s="55">
        <v>0</v>
      </c>
      <c r="AN151" s="55">
        <v>0</v>
      </c>
      <c r="AO151" s="55">
        <v>0</v>
      </c>
      <c r="AP151" s="55">
        <v>0</v>
      </c>
      <c r="AQ151" s="55">
        <v>0</v>
      </c>
      <c r="AR151" s="59">
        <v>4.902168635414296E-2</v>
      </c>
      <c r="AS151" s="55">
        <v>0</v>
      </c>
      <c r="AT151" s="55"/>
      <c r="AU151" s="55"/>
      <c r="AV151" s="55"/>
      <c r="AW151" s="59">
        <v>1.0427592787750413</v>
      </c>
      <c r="AX151" s="55"/>
      <c r="AY151" s="55"/>
      <c r="AZ151" s="55"/>
      <c r="BA151" s="55"/>
      <c r="BB151" s="55"/>
      <c r="BC151" s="55"/>
      <c r="BD151" s="55"/>
      <c r="BE151" s="55"/>
      <c r="BF151" s="59">
        <v>0</v>
      </c>
      <c r="BG151" s="55"/>
      <c r="BH151" s="55"/>
      <c r="BI151" s="55"/>
      <c r="BJ151" s="55"/>
      <c r="BK151" s="59">
        <v>0</v>
      </c>
      <c r="BL151" s="55"/>
      <c r="BM151" s="23" t="s">
        <v>852</v>
      </c>
      <c r="BN151" s="23" t="s">
        <v>184</v>
      </c>
      <c r="BO151" s="23" t="s">
        <v>853</v>
      </c>
      <c r="BP151" s="23" t="s">
        <v>853</v>
      </c>
      <c r="BQ151" s="23" t="s">
        <v>853</v>
      </c>
      <c r="BR151" s="23"/>
      <c r="BS151" s="57"/>
      <c r="BT151" s="135" t="s">
        <v>23</v>
      </c>
      <c r="BU151" s="58">
        <v>1</v>
      </c>
      <c r="BV151" s="57">
        <v>0</v>
      </c>
      <c r="BW151" s="57">
        <v>0</v>
      </c>
      <c r="BX151" s="57">
        <v>0</v>
      </c>
      <c r="BY151" s="57">
        <v>0</v>
      </c>
      <c r="BZ151" s="57">
        <v>0</v>
      </c>
      <c r="CA151" s="57">
        <v>0</v>
      </c>
      <c r="CB151" s="67">
        <v>0</v>
      </c>
      <c r="CC151" s="134"/>
      <c r="CD151" s="134"/>
      <c r="CE151" s="57"/>
      <c r="CF151" s="57"/>
      <c r="CG151" s="57"/>
      <c r="CH151" s="57"/>
      <c r="CI151" s="57"/>
      <c r="CJ151" s="57"/>
      <c r="CK151" s="67"/>
      <c r="CL151" s="23"/>
      <c r="CM151" s="23"/>
      <c r="CN151" s="23"/>
      <c r="CO151" s="23"/>
      <c r="CP151" s="23"/>
      <c r="CQ151" s="23"/>
      <c r="CR151" s="57"/>
      <c r="CS151" s="134"/>
      <c r="CT151" s="58"/>
      <c r="CU151" s="57"/>
      <c r="CV151" s="57"/>
      <c r="CW151" s="57"/>
      <c r="CX151" s="57"/>
      <c r="CY151" s="57"/>
      <c r="CZ151" s="57"/>
      <c r="DA151" s="67"/>
      <c r="DB151" s="23"/>
      <c r="DC151" s="23"/>
      <c r="DD151" s="57"/>
      <c r="DE151" s="57"/>
      <c r="DF151" s="57"/>
      <c r="DG151" s="57"/>
      <c r="DH151" s="57"/>
      <c r="DI151" s="57"/>
      <c r="DJ151" s="67"/>
      <c r="DK151" s="23" t="s">
        <v>849</v>
      </c>
      <c r="DL151" s="55">
        <v>0</v>
      </c>
      <c r="DM151" s="55">
        <v>0.90646248790244777</v>
      </c>
      <c r="DN151" s="55">
        <v>4.4716351794135273E-2</v>
      </c>
      <c r="DO151" s="59">
        <v>0.95117883969658301</v>
      </c>
      <c r="DP151" s="23" t="s">
        <v>849</v>
      </c>
      <c r="DQ151" s="57"/>
      <c r="DR151" s="57"/>
      <c r="DS151" s="57"/>
      <c r="DT151" s="23" t="s">
        <v>854</v>
      </c>
      <c r="DU151" s="57"/>
      <c r="DV151" s="23" t="s">
        <v>858</v>
      </c>
      <c r="DW151" s="23" t="s">
        <v>854</v>
      </c>
      <c r="DX151" s="57"/>
      <c r="DY151" s="23" t="s">
        <v>849</v>
      </c>
      <c r="DZ151" s="23" t="s">
        <v>854</v>
      </c>
      <c r="EA151" s="56"/>
      <c r="EB151" s="57"/>
      <c r="EC151" s="57"/>
      <c r="ED151" s="23"/>
      <c r="EE151" s="57"/>
      <c r="EF151" s="57"/>
      <c r="EG151" s="57"/>
      <c r="EH151" s="23">
        <v>957</v>
      </c>
      <c r="EI151" s="23"/>
      <c r="EJ151" s="23" t="s">
        <v>921</v>
      </c>
      <c r="EK151" s="23"/>
    </row>
    <row r="152" spans="2:141">
      <c r="B152" s="132" t="s">
        <v>1090</v>
      </c>
      <c r="C152" s="23" t="s">
        <v>1091</v>
      </c>
      <c r="D152" s="23" t="s">
        <v>159</v>
      </c>
      <c r="E152" s="23" t="s">
        <v>846</v>
      </c>
      <c r="F152" s="23" t="s">
        <v>847</v>
      </c>
      <c r="G152" s="23"/>
      <c r="H152" s="23" t="s">
        <v>848</v>
      </c>
      <c r="I152" s="58">
        <v>0</v>
      </c>
      <c r="J152" s="58">
        <v>0</v>
      </c>
      <c r="K152" s="58">
        <v>1</v>
      </c>
      <c r="L152" s="58">
        <v>0</v>
      </c>
      <c r="M152" s="176"/>
      <c r="N152" s="23" t="s">
        <v>849</v>
      </c>
      <c r="O152" s="23" t="s">
        <v>850</v>
      </c>
      <c r="P152" s="23" t="s">
        <v>851</v>
      </c>
      <c r="Q152" s="56">
        <v>46496</v>
      </c>
      <c r="R152" s="133">
        <v>46552</v>
      </c>
      <c r="S152" s="133">
        <v>47022</v>
      </c>
      <c r="T152" s="133" t="s">
        <v>848</v>
      </c>
      <c r="U152" s="133">
        <v>47115</v>
      </c>
      <c r="V152" s="133" t="s">
        <v>848</v>
      </c>
      <c r="W152" s="55">
        <v>0.18988340670078244</v>
      </c>
      <c r="X152" s="55">
        <v>0.69752571482277714</v>
      </c>
      <c r="Y152" s="55">
        <v>0.41030924368095667</v>
      </c>
      <c r="Z152" s="55">
        <v>0</v>
      </c>
      <c r="AA152" s="55">
        <v>0</v>
      </c>
      <c r="AB152" s="55">
        <v>0</v>
      </c>
      <c r="AC152" s="55">
        <v>0</v>
      </c>
      <c r="AD152" s="59">
        <v>1.1078349585037337</v>
      </c>
      <c r="AE152" s="55">
        <v>0</v>
      </c>
      <c r="AF152" s="55"/>
      <c r="AG152" s="55"/>
      <c r="AH152" s="55"/>
      <c r="AI152" s="59">
        <v>1.2977183652045161</v>
      </c>
      <c r="AJ152" s="55">
        <v>0</v>
      </c>
      <c r="AK152" s="55">
        <v>0.20816556882806256</v>
      </c>
      <c r="AL152" s="55">
        <v>0.76468418026168705</v>
      </c>
      <c r="AM152" s="55">
        <v>0.45881050778527382</v>
      </c>
      <c r="AN152" s="55">
        <v>0</v>
      </c>
      <c r="AO152" s="55">
        <v>0</v>
      </c>
      <c r="AP152" s="55">
        <v>0</v>
      </c>
      <c r="AQ152" s="55">
        <v>0</v>
      </c>
      <c r="AR152" s="59">
        <v>1.2234946880469608</v>
      </c>
      <c r="AS152" s="55">
        <v>0</v>
      </c>
      <c r="AT152" s="55"/>
      <c r="AU152" s="55"/>
      <c r="AV152" s="55"/>
      <c r="AW152" s="59">
        <v>1.4316602568750234</v>
      </c>
      <c r="AX152" s="55"/>
      <c r="AY152" s="55"/>
      <c r="AZ152" s="55"/>
      <c r="BA152" s="55"/>
      <c r="BB152" s="55"/>
      <c r="BC152" s="55"/>
      <c r="BD152" s="55"/>
      <c r="BE152" s="55"/>
      <c r="BF152" s="59">
        <v>0</v>
      </c>
      <c r="BG152" s="55"/>
      <c r="BH152" s="55"/>
      <c r="BI152" s="55"/>
      <c r="BJ152" s="55"/>
      <c r="BK152" s="59">
        <v>0</v>
      </c>
      <c r="BL152" s="55"/>
      <c r="BM152" s="23" t="s">
        <v>852</v>
      </c>
      <c r="BN152" s="23" t="s">
        <v>184</v>
      </c>
      <c r="BO152" s="23" t="s">
        <v>853</v>
      </c>
      <c r="BP152" s="23" t="s">
        <v>853</v>
      </c>
      <c r="BQ152" s="23" t="s">
        <v>853</v>
      </c>
      <c r="BR152" s="23"/>
      <c r="BS152" s="57"/>
      <c r="BT152" s="135" t="s">
        <v>23</v>
      </c>
      <c r="BU152" s="58">
        <v>1</v>
      </c>
      <c r="BV152" s="57">
        <v>0</v>
      </c>
      <c r="BW152" s="57">
        <v>0</v>
      </c>
      <c r="BX152" s="57">
        <v>0</v>
      </c>
      <c r="BY152" s="57">
        <v>0</v>
      </c>
      <c r="BZ152" s="57">
        <v>0</v>
      </c>
      <c r="CA152" s="57">
        <v>1</v>
      </c>
      <c r="CB152" s="67">
        <v>1</v>
      </c>
      <c r="CC152" s="134"/>
      <c r="CD152" s="134"/>
      <c r="CE152" s="57"/>
      <c r="CF152" s="57"/>
      <c r="CG152" s="57"/>
      <c r="CH152" s="57"/>
      <c r="CI152" s="57"/>
      <c r="CJ152" s="57"/>
      <c r="CK152" s="67"/>
      <c r="CL152" s="23"/>
      <c r="CM152" s="23"/>
      <c r="CN152" s="23"/>
      <c r="CO152" s="23"/>
      <c r="CP152" s="23"/>
      <c r="CQ152" s="23"/>
      <c r="CR152" s="57"/>
      <c r="CS152" s="134"/>
      <c r="CT152" s="58"/>
      <c r="CU152" s="57"/>
      <c r="CV152" s="57"/>
      <c r="CW152" s="57"/>
      <c r="CX152" s="57"/>
      <c r="CY152" s="57"/>
      <c r="CZ152" s="57"/>
      <c r="DA152" s="67"/>
      <c r="DB152" s="23"/>
      <c r="DC152" s="23"/>
      <c r="DD152" s="57"/>
      <c r="DE152" s="57"/>
      <c r="DF152" s="57"/>
      <c r="DG152" s="57"/>
      <c r="DH152" s="57"/>
      <c r="DI152" s="57"/>
      <c r="DJ152" s="67"/>
      <c r="DK152" s="23" t="s">
        <v>849</v>
      </c>
      <c r="DL152" s="55">
        <v>0</v>
      </c>
      <c r="DM152" s="55">
        <v>0.18988340670078244</v>
      </c>
      <c r="DN152" s="55">
        <v>1.1078349585037337</v>
      </c>
      <c r="DO152" s="59">
        <v>1.2977183652045161</v>
      </c>
      <c r="DP152" s="23" t="s">
        <v>849</v>
      </c>
      <c r="DQ152" s="57"/>
      <c r="DR152" s="57"/>
      <c r="DS152" s="57"/>
      <c r="DT152" s="23" t="s">
        <v>854</v>
      </c>
      <c r="DU152" s="57"/>
      <c r="DV152" s="23" t="s">
        <v>858</v>
      </c>
      <c r="DW152" s="23" t="s">
        <v>854</v>
      </c>
      <c r="DX152" s="57"/>
      <c r="DY152" s="23" t="s">
        <v>849</v>
      </c>
      <c r="DZ152" s="23" t="s">
        <v>854</v>
      </c>
      <c r="EA152" s="56"/>
      <c r="EB152" s="57"/>
      <c r="EC152" s="57"/>
      <c r="ED152" s="23"/>
      <c r="EE152" s="57"/>
      <c r="EF152" s="57"/>
      <c r="EG152" s="57"/>
      <c r="EH152" s="23">
        <v>957</v>
      </c>
      <c r="EI152" s="23"/>
      <c r="EJ152" s="23" t="s">
        <v>921</v>
      </c>
      <c r="EK152" s="23"/>
    </row>
    <row r="153" spans="2:141">
      <c r="B153" s="132" t="s">
        <v>1092</v>
      </c>
      <c r="C153" s="23" t="s">
        <v>1093</v>
      </c>
      <c r="D153" s="23" t="s">
        <v>159</v>
      </c>
      <c r="E153" s="23" t="s">
        <v>846</v>
      </c>
      <c r="F153" s="23" t="s">
        <v>847</v>
      </c>
      <c r="G153" s="23"/>
      <c r="H153" s="23" t="s">
        <v>848</v>
      </c>
      <c r="I153" s="58">
        <v>0</v>
      </c>
      <c r="J153" s="58">
        <v>0</v>
      </c>
      <c r="K153" s="58">
        <v>1</v>
      </c>
      <c r="L153" s="58">
        <v>0</v>
      </c>
      <c r="M153" s="176"/>
      <c r="N153" s="23" t="s">
        <v>849</v>
      </c>
      <c r="O153" s="23" t="s">
        <v>850</v>
      </c>
      <c r="P153" s="23" t="s">
        <v>851</v>
      </c>
      <c r="Q153" s="56" t="s">
        <v>848</v>
      </c>
      <c r="R153" s="133" t="s">
        <v>848</v>
      </c>
      <c r="S153" s="133" t="s">
        <v>848</v>
      </c>
      <c r="T153" s="133" t="s">
        <v>848</v>
      </c>
      <c r="U153" s="133" t="s">
        <v>848</v>
      </c>
      <c r="V153" s="133" t="s">
        <v>848</v>
      </c>
      <c r="W153" s="55">
        <v>0</v>
      </c>
      <c r="X153" s="55">
        <v>0</v>
      </c>
      <c r="Y153" s="55">
        <v>0</v>
      </c>
      <c r="Z153" s="55">
        <v>0</v>
      </c>
      <c r="AA153" s="55">
        <v>0</v>
      </c>
      <c r="AB153" s="55">
        <v>0.59338570524614354</v>
      </c>
      <c r="AC153" s="55">
        <v>1.3054485515906593</v>
      </c>
      <c r="AD153" s="59">
        <v>1.8988342568368028</v>
      </c>
      <c r="AE153" s="55">
        <v>0</v>
      </c>
      <c r="AF153" s="55"/>
      <c r="AG153" s="55"/>
      <c r="AH153" s="55"/>
      <c r="AI153" s="59">
        <v>1.8988342568368028</v>
      </c>
      <c r="AJ153" s="55">
        <v>0</v>
      </c>
      <c r="AK153" s="55">
        <v>0</v>
      </c>
      <c r="AL153" s="55">
        <v>0</v>
      </c>
      <c r="AM153" s="55">
        <v>0</v>
      </c>
      <c r="AN153" s="55">
        <v>0</v>
      </c>
      <c r="AO153" s="55">
        <v>0</v>
      </c>
      <c r="AP153" s="55">
        <v>0.70414102757627739</v>
      </c>
      <c r="AQ153" s="55">
        <v>1.5800924659406488</v>
      </c>
      <c r="AR153" s="59">
        <v>2.2842334935169264</v>
      </c>
      <c r="AS153" s="55">
        <v>0</v>
      </c>
      <c r="AT153" s="55"/>
      <c r="AU153" s="55"/>
      <c r="AV153" s="55"/>
      <c r="AW153" s="59">
        <v>2.2842334935169264</v>
      </c>
      <c r="AX153" s="55"/>
      <c r="AY153" s="55"/>
      <c r="AZ153" s="55"/>
      <c r="BA153" s="55"/>
      <c r="BB153" s="55"/>
      <c r="BC153" s="55"/>
      <c r="BD153" s="55"/>
      <c r="BE153" s="55"/>
      <c r="BF153" s="59">
        <v>0</v>
      </c>
      <c r="BG153" s="55"/>
      <c r="BH153" s="55"/>
      <c r="BI153" s="55"/>
      <c r="BJ153" s="55"/>
      <c r="BK153" s="59">
        <v>0</v>
      </c>
      <c r="BL153" s="55"/>
      <c r="BM153" s="23" t="s">
        <v>852</v>
      </c>
      <c r="BN153" s="23" t="s">
        <v>184</v>
      </c>
      <c r="BO153" s="23" t="s">
        <v>853</v>
      </c>
      <c r="BP153" s="23" t="s">
        <v>853</v>
      </c>
      <c r="BQ153" s="23" t="s">
        <v>853</v>
      </c>
      <c r="BR153" s="23"/>
      <c r="BS153" s="57"/>
      <c r="BT153" s="135" t="s">
        <v>23</v>
      </c>
      <c r="BU153" s="58">
        <v>1</v>
      </c>
      <c r="BV153" s="57">
        <v>0</v>
      </c>
      <c r="BW153" s="57">
        <v>0</v>
      </c>
      <c r="BX153" s="57">
        <v>0</v>
      </c>
      <c r="BY153" s="57">
        <v>0</v>
      </c>
      <c r="BZ153" s="57">
        <v>0</v>
      </c>
      <c r="CA153" s="57">
        <v>0</v>
      </c>
      <c r="CB153" s="67">
        <v>0</v>
      </c>
      <c r="CC153" s="134"/>
      <c r="CD153" s="134"/>
      <c r="CE153" s="57"/>
      <c r="CF153" s="57"/>
      <c r="CG153" s="57"/>
      <c r="CH153" s="57"/>
      <c r="CI153" s="57"/>
      <c r="CJ153" s="57"/>
      <c r="CK153" s="67"/>
      <c r="CL153" s="23"/>
      <c r="CM153" s="23"/>
      <c r="CN153" s="23"/>
      <c r="CO153" s="23"/>
      <c r="CP153" s="23"/>
      <c r="CQ153" s="23"/>
      <c r="CR153" s="57"/>
      <c r="CS153" s="134"/>
      <c r="CT153" s="58"/>
      <c r="CU153" s="57"/>
      <c r="CV153" s="57"/>
      <c r="CW153" s="57"/>
      <c r="CX153" s="57"/>
      <c r="CY153" s="57"/>
      <c r="CZ153" s="57"/>
      <c r="DA153" s="67"/>
      <c r="DB153" s="23"/>
      <c r="DC153" s="23"/>
      <c r="DD153" s="57"/>
      <c r="DE153" s="57"/>
      <c r="DF153" s="57"/>
      <c r="DG153" s="57"/>
      <c r="DH153" s="57"/>
      <c r="DI153" s="57"/>
      <c r="DJ153" s="67"/>
      <c r="DK153" s="23" t="s">
        <v>849</v>
      </c>
      <c r="DL153" s="55">
        <v>0</v>
      </c>
      <c r="DM153" s="55">
        <v>0</v>
      </c>
      <c r="DN153" s="55">
        <v>0</v>
      </c>
      <c r="DO153" s="59">
        <v>0</v>
      </c>
      <c r="DP153" s="23" t="s">
        <v>849</v>
      </c>
      <c r="DQ153" s="57"/>
      <c r="DR153" s="57"/>
      <c r="DS153" s="57"/>
      <c r="DT153" s="23" t="s">
        <v>854</v>
      </c>
      <c r="DU153" s="57"/>
      <c r="DV153" s="23" t="s">
        <v>858</v>
      </c>
      <c r="DW153" s="23" t="s">
        <v>854</v>
      </c>
      <c r="DX153" s="57"/>
      <c r="DY153" s="23" t="s">
        <v>849</v>
      </c>
      <c r="DZ153" s="23" t="s">
        <v>854</v>
      </c>
      <c r="EA153" s="56"/>
      <c r="EB153" s="57"/>
      <c r="EC153" s="57"/>
      <c r="ED153" s="23"/>
      <c r="EE153" s="57"/>
      <c r="EF153" s="57"/>
      <c r="EG153" s="57"/>
      <c r="EH153" s="23">
        <v>957</v>
      </c>
      <c r="EI153" s="23"/>
      <c r="EJ153" s="23" t="s">
        <v>921</v>
      </c>
      <c r="EK153" s="23"/>
    </row>
    <row r="154" spans="2:141" ht="29.1">
      <c r="B154" s="132" t="s">
        <v>1094</v>
      </c>
      <c r="C154" s="23" t="s">
        <v>1093</v>
      </c>
      <c r="D154" s="23" t="s">
        <v>159</v>
      </c>
      <c r="E154" s="23" t="s">
        <v>846</v>
      </c>
      <c r="F154" s="23" t="s">
        <v>847</v>
      </c>
      <c r="G154" s="23"/>
      <c r="H154" s="23" t="s">
        <v>848</v>
      </c>
      <c r="I154" s="58">
        <v>0</v>
      </c>
      <c r="J154" s="58">
        <v>0</v>
      </c>
      <c r="K154" s="58">
        <v>1</v>
      </c>
      <c r="L154" s="58">
        <v>0</v>
      </c>
      <c r="M154" s="176"/>
      <c r="N154" s="23" t="s">
        <v>849</v>
      </c>
      <c r="O154" s="23" t="s">
        <v>850</v>
      </c>
      <c r="P154" s="23" t="s">
        <v>851</v>
      </c>
      <c r="Q154" s="56" t="s">
        <v>848</v>
      </c>
      <c r="R154" s="133" t="s">
        <v>848</v>
      </c>
      <c r="S154" s="133" t="s">
        <v>848</v>
      </c>
      <c r="T154" s="133" t="s">
        <v>848</v>
      </c>
      <c r="U154" s="133" t="s">
        <v>848</v>
      </c>
      <c r="V154" s="133" t="s">
        <v>848</v>
      </c>
      <c r="W154" s="55">
        <v>0</v>
      </c>
      <c r="X154" s="55">
        <v>0</v>
      </c>
      <c r="Y154" s="55">
        <v>0</v>
      </c>
      <c r="Z154" s="55">
        <v>0</v>
      </c>
      <c r="AA154" s="55">
        <v>-0.588638619619409</v>
      </c>
      <c r="AB154" s="55">
        <v>-1.3101956372173937</v>
      </c>
      <c r="AC154" s="55">
        <v>0</v>
      </c>
      <c r="AD154" s="59">
        <v>-1.8988342568368028</v>
      </c>
      <c r="AE154" s="55">
        <v>0</v>
      </c>
      <c r="AF154" s="55"/>
      <c r="AG154" s="55"/>
      <c r="AH154" s="55"/>
      <c r="AI154" s="59">
        <v>-1.8988342568368028</v>
      </c>
      <c r="AJ154" s="55">
        <v>0</v>
      </c>
      <c r="AK154" s="55">
        <v>0</v>
      </c>
      <c r="AL154" s="55">
        <v>0</v>
      </c>
      <c r="AM154" s="55">
        <v>0</v>
      </c>
      <c r="AN154" s="55">
        <v>0</v>
      </c>
      <c r="AO154" s="55">
        <v>-0.68481166605269139</v>
      </c>
      <c r="AP154" s="55">
        <v>-1.5547433889286584</v>
      </c>
      <c r="AQ154" s="55">
        <v>0</v>
      </c>
      <c r="AR154" s="59">
        <v>-2.2395550549813499</v>
      </c>
      <c r="AS154" s="55">
        <v>0</v>
      </c>
      <c r="AT154" s="55"/>
      <c r="AU154" s="55"/>
      <c r="AV154" s="55"/>
      <c r="AW154" s="59">
        <v>-2.2395550549813499</v>
      </c>
      <c r="AX154" s="55"/>
      <c r="AY154" s="55"/>
      <c r="AZ154" s="55"/>
      <c r="BA154" s="55"/>
      <c r="BB154" s="55"/>
      <c r="BC154" s="55"/>
      <c r="BD154" s="55"/>
      <c r="BE154" s="55"/>
      <c r="BF154" s="59">
        <v>0</v>
      </c>
      <c r="BG154" s="55"/>
      <c r="BH154" s="55"/>
      <c r="BI154" s="55"/>
      <c r="BJ154" s="55"/>
      <c r="BK154" s="59">
        <v>0</v>
      </c>
      <c r="BL154" s="55"/>
      <c r="BM154" s="23" t="s">
        <v>852</v>
      </c>
      <c r="BN154" s="23" t="s">
        <v>184</v>
      </c>
      <c r="BO154" s="23" t="s">
        <v>853</v>
      </c>
      <c r="BP154" s="23" t="s">
        <v>853</v>
      </c>
      <c r="BQ154" s="23" t="s">
        <v>853</v>
      </c>
      <c r="BR154" s="23"/>
      <c r="BS154" s="57"/>
      <c r="BT154" s="135" t="s">
        <v>23</v>
      </c>
      <c r="BU154" s="58">
        <v>1</v>
      </c>
      <c r="BV154" s="57">
        <v>0</v>
      </c>
      <c r="BW154" s="57">
        <v>0</v>
      </c>
      <c r="BX154" s="57">
        <v>0</v>
      </c>
      <c r="BY154" s="57">
        <v>0</v>
      </c>
      <c r="BZ154" s="57">
        <v>0</v>
      </c>
      <c r="CA154" s="57">
        <v>0</v>
      </c>
      <c r="CB154" s="67">
        <v>0</v>
      </c>
      <c r="CC154" s="134"/>
      <c r="CD154" s="134"/>
      <c r="CE154" s="57"/>
      <c r="CF154" s="57"/>
      <c r="CG154" s="57"/>
      <c r="CH154" s="57"/>
      <c r="CI154" s="57"/>
      <c r="CJ154" s="57"/>
      <c r="CK154" s="67"/>
      <c r="CL154" s="23"/>
      <c r="CM154" s="23"/>
      <c r="CN154" s="23"/>
      <c r="CO154" s="23"/>
      <c r="CP154" s="23"/>
      <c r="CQ154" s="23"/>
      <c r="CR154" s="57"/>
      <c r="CS154" s="134"/>
      <c r="CT154" s="58"/>
      <c r="CU154" s="57"/>
      <c r="CV154" s="57"/>
      <c r="CW154" s="57"/>
      <c r="CX154" s="57"/>
      <c r="CY154" s="57"/>
      <c r="CZ154" s="57"/>
      <c r="DA154" s="67"/>
      <c r="DB154" s="23"/>
      <c r="DC154" s="23"/>
      <c r="DD154" s="57"/>
      <c r="DE154" s="57"/>
      <c r="DF154" s="57"/>
      <c r="DG154" s="57"/>
      <c r="DH154" s="57"/>
      <c r="DI154" s="57"/>
      <c r="DJ154" s="67"/>
      <c r="DK154" s="23" t="s">
        <v>849</v>
      </c>
      <c r="DL154" s="55">
        <v>0</v>
      </c>
      <c r="DM154" s="55">
        <v>0</v>
      </c>
      <c r="DN154" s="55">
        <v>0</v>
      </c>
      <c r="DO154" s="59">
        <v>0</v>
      </c>
      <c r="DP154" s="23" t="s">
        <v>849</v>
      </c>
      <c r="DQ154" s="57"/>
      <c r="DR154" s="57"/>
      <c r="DS154" s="57"/>
      <c r="DT154" s="23" t="s">
        <v>854</v>
      </c>
      <c r="DU154" s="57"/>
      <c r="DV154" s="23" t="s">
        <v>858</v>
      </c>
      <c r="DW154" s="23" t="s">
        <v>854</v>
      </c>
      <c r="DX154" s="57"/>
      <c r="DY154" s="23" t="s">
        <v>849</v>
      </c>
      <c r="DZ154" s="23" t="s">
        <v>854</v>
      </c>
      <c r="EA154" s="56"/>
      <c r="EB154" s="57"/>
      <c r="EC154" s="57"/>
      <c r="ED154" s="23"/>
      <c r="EE154" s="57"/>
      <c r="EF154" s="57"/>
      <c r="EG154" s="57"/>
      <c r="EH154" s="23">
        <v>957</v>
      </c>
      <c r="EI154" s="23"/>
      <c r="EJ154" s="23" t="s">
        <v>921</v>
      </c>
      <c r="EK154" s="23"/>
    </row>
    <row r="155" spans="2:141">
      <c r="B155" s="132" t="s">
        <v>1095</v>
      </c>
      <c r="C155" s="23" t="s">
        <v>1096</v>
      </c>
      <c r="D155" s="23" t="s">
        <v>159</v>
      </c>
      <c r="E155" s="23" t="s">
        <v>846</v>
      </c>
      <c r="F155" s="23" t="s">
        <v>847</v>
      </c>
      <c r="G155" s="23"/>
      <c r="H155" s="23" t="s">
        <v>848</v>
      </c>
      <c r="I155" s="58">
        <v>0</v>
      </c>
      <c r="J155" s="58">
        <v>0</v>
      </c>
      <c r="K155" s="58">
        <v>1</v>
      </c>
      <c r="L155" s="58">
        <v>0</v>
      </c>
      <c r="M155" s="176"/>
      <c r="N155" s="23" t="s">
        <v>849</v>
      </c>
      <c r="O155" s="23" t="s">
        <v>850</v>
      </c>
      <c r="P155" s="23" t="s">
        <v>851</v>
      </c>
      <c r="Q155" s="56" t="s">
        <v>848</v>
      </c>
      <c r="R155" s="133" t="s">
        <v>848</v>
      </c>
      <c r="S155" s="133" t="s">
        <v>848</v>
      </c>
      <c r="T155" s="133" t="s">
        <v>848</v>
      </c>
      <c r="U155" s="133" t="s">
        <v>848</v>
      </c>
      <c r="V155" s="133" t="s">
        <v>848</v>
      </c>
      <c r="W155" s="55">
        <v>0</v>
      </c>
      <c r="X155" s="55">
        <v>0.16096747260888206</v>
      </c>
      <c r="Y155" s="55">
        <v>0.34718474471549171</v>
      </c>
      <c r="Z155" s="55">
        <v>0</v>
      </c>
      <c r="AA155" s="55">
        <v>0</v>
      </c>
      <c r="AB155" s="55">
        <v>0</v>
      </c>
      <c r="AC155" s="55">
        <v>0</v>
      </c>
      <c r="AD155" s="59">
        <v>0.50815221732437377</v>
      </c>
      <c r="AE155" s="55">
        <v>0</v>
      </c>
      <c r="AF155" s="55"/>
      <c r="AG155" s="55"/>
      <c r="AH155" s="55"/>
      <c r="AI155" s="59">
        <v>0.50815221732437377</v>
      </c>
      <c r="AJ155" s="55">
        <v>0</v>
      </c>
      <c r="AK155" s="55">
        <v>0</v>
      </c>
      <c r="AL155" s="55">
        <v>0.17646558001376661</v>
      </c>
      <c r="AM155" s="55">
        <v>0.38822427588805619</v>
      </c>
      <c r="AN155" s="55">
        <v>0</v>
      </c>
      <c r="AO155" s="55">
        <v>0</v>
      </c>
      <c r="AP155" s="55">
        <v>0</v>
      </c>
      <c r="AQ155" s="55">
        <v>0</v>
      </c>
      <c r="AR155" s="59">
        <v>0.56468985590182275</v>
      </c>
      <c r="AS155" s="55">
        <v>0</v>
      </c>
      <c r="AT155" s="55"/>
      <c r="AU155" s="55"/>
      <c r="AV155" s="55"/>
      <c r="AW155" s="59">
        <v>0.56468985590182275</v>
      </c>
      <c r="AX155" s="55"/>
      <c r="AY155" s="55"/>
      <c r="AZ155" s="55"/>
      <c r="BA155" s="55"/>
      <c r="BB155" s="55"/>
      <c r="BC155" s="55"/>
      <c r="BD155" s="55"/>
      <c r="BE155" s="55"/>
      <c r="BF155" s="59">
        <v>0</v>
      </c>
      <c r="BG155" s="55"/>
      <c r="BH155" s="55"/>
      <c r="BI155" s="55"/>
      <c r="BJ155" s="55"/>
      <c r="BK155" s="59">
        <v>0</v>
      </c>
      <c r="BL155" s="55"/>
      <c r="BM155" s="23" t="s">
        <v>852</v>
      </c>
      <c r="BN155" s="23" t="s">
        <v>184</v>
      </c>
      <c r="BO155" s="23" t="s">
        <v>853</v>
      </c>
      <c r="BP155" s="23" t="s">
        <v>853</v>
      </c>
      <c r="BQ155" s="23" t="s">
        <v>853</v>
      </c>
      <c r="BR155" s="23"/>
      <c r="BS155" s="57"/>
      <c r="BT155" s="135" t="s">
        <v>23</v>
      </c>
      <c r="BU155" s="58">
        <v>1</v>
      </c>
      <c r="BV155" s="57">
        <v>0</v>
      </c>
      <c r="BW155" s="57">
        <v>0</v>
      </c>
      <c r="BX155" s="57">
        <v>0</v>
      </c>
      <c r="BY155" s="57">
        <v>0</v>
      </c>
      <c r="BZ155" s="57">
        <v>0</v>
      </c>
      <c r="CA155" s="57">
        <v>1</v>
      </c>
      <c r="CB155" s="67">
        <v>1</v>
      </c>
      <c r="CC155" s="134"/>
      <c r="CD155" s="134"/>
      <c r="CE155" s="57"/>
      <c r="CF155" s="57"/>
      <c r="CG155" s="57"/>
      <c r="CH155" s="57"/>
      <c r="CI155" s="57"/>
      <c r="CJ155" s="57"/>
      <c r="CK155" s="67"/>
      <c r="CL155" s="23"/>
      <c r="CM155" s="23"/>
      <c r="CN155" s="23"/>
      <c r="CO155" s="23"/>
      <c r="CP155" s="23"/>
      <c r="CQ155" s="23"/>
      <c r="CR155" s="57"/>
      <c r="CS155" s="134"/>
      <c r="CT155" s="58"/>
      <c r="CU155" s="57"/>
      <c r="CV155" s="57"/>
      <c r="CW155" s="57"/>
      <c r="CX155" s="57"/>
      <c r="CY155" s="57"/>
      <c r="CZ155" s="57"/>
      <c r="DA155" s="67"/>
      <c r="DB155" s="23"/>
      <c r="DC155" s="23"/>
      <c r="DD155" s="57"/>
      <c r="DE155" s="57"/>
      <c r="DF155" s="57"/>
      <c r="DG155" s="57"/>
      <c r="DH155" s="57"/>
      <c r="DI155" s="57"/>
      <c r="DJ155" s="67"/>
      <c r="DK155" s="23" t="s">
        <v>849</v>
      </c>
      <c r="DL155" s="55">
        <v>0</v>
      </c>
      <c r="DM155" s="55">
        <v>0</v>
      </c>
      <c r="DN155" s="55">
        <v>0</v>
      </c>
      <c r="DO155" s="59">
        <v>0</v>
      </c>
      <c r="DP155" s="23" t="s">
        <v>849</v>
      </c>
      <c r="DQ155" s="57"/>
      <c r="DR155" s="57"/>
      <c r="DS155" s="57"/>
      <c r="DT155" s="23" t="s">
        <v>854</v>
      </c>
      <c r="DU155" s="57"/>
      <c r="DV155" s="23" t="s">
        <v>858</v>
      </c>
      <c r="DW155" s="23" t="s">
        <v>854</v>
      </c>
      <c r="DX155" s="57"/>
      <c r="DY155" s="23" t="s">
        <v>849</v>
      </c>
      <c r="DZ155" s="23" t="s">
        <v>854</v>
      </c>
      <c r="EA155" s="56"/>
      <c r="EB155" s="57"/>
      <c r="EC155" s="57"/>
      <c r="ED155" s="23"/>
      <c r="EE155" s="57"/>
      <c r="EF155" s="57"/>
      <c r="EG155" s="57"/>
      <c r="EH155" s="23">
        <v>957</v>
      </c>
      <c r="EI155" s="23"/>
      <c r="EJ155" s="23" t="s">
        <v>921</v>
      </c>
      <c r="EK155" s="23"/>
    </row>
    <row r="156" spans="2:141">
      <c r="B156" s="132" t="s">
        <v>1097</v>
      </c>
      <c r="C156" s="23" t="s">
        <v>1098</v>
      </c>
      <c r="D156" s="23" t="s">
        <v>159</v>
      </c>
      <c r="E156" s="23" t="s">
        <v>846</v>
      </c>
      <c r="F156" s="23" t="s">
        <v>847</v>
      </c>
      <c r="G156" s="23"/>
      <c r="H156" s="23" t="s">
        <v>848</v>
      </c>
      <c r="I156" s="58">
        <v>0</v>
      </c>
      <c r="J156" s="58">
        <v>0</v>
      </c>
      <c r="K156" s="58">
        <v>1</v>
      </c>
      <c r="L156" s="58">
        <v>0</v>
      </c>
      <c r="M156" s="176"/>
      <c r="N156" s="23" t="s">
        <v>849</v>
      </c>
      <c r="O156" s="23" t="s">
        <v>850</v>
      </c>
      <c r="P156" s="23" t="s">
        <v>851</v>
      </c>
      <c r="Q156" s="56" t="s">
        <v>848</v>
      </c>
      <c r="R156" s="133" t="s">
        <v>848</v>
      </c>
      <c r="S156" s="133" t="s">
        <v>848</v>
      </c>
      <c r="T156" s="133" t="s">
        <v>848</v>
      </c>
      <c r="U156" s="133" t="s">
        <v>848</v>
      </c>
      <c r="V156" s="133" t="s">
        <v>848</v>
      </c>
      <c r="W156" s="55">
        <v>0</v>
      </c>
      <c r="X156" s="55">
        <v>0.16096747260888206</v>
      </c>
      <c r="Y156" s="55">
        <v>0.34718474471549171</v>
      </c>
      <c r="Z156" s="55">
        <v>0</v>
      </c>
      <c r="AA156" s="55">
        <v>0</v>
      </c>
      <c r="AB156" s="55">
        <v>0</v>
      </c>
      <c r="AC156" s="55">
        <v>0</v>
      </c>
      <c r="AD156" s="59">
        <v>0.50815221732437377</v>
      </c>
      <c r="AE156" s="55">
        <v>0</v>
      </c>
      <c r="AF156" s="55"/>
      <c r="AG156" s="55"/>
      <c r="AH156" s="55"/>
      <c r="AI156" s="59">
        <v>0.50815221732437377</v>
      </c>
      <c r="AJ156" s="55">
        <v>0</v>
      </c>
      <c r="AK156" s="55">
        <v>0</v>
      </c>
      <c r="AL156" s="55">
        <v>0.17646558001376661</v>
      </c>
      <c r="AM156" s="55">
        <v>0.38822427588805619</v>
      </c>
      <c r="AN156" s="55">
        <v>0</v>
      </c>
      <c r="AO156" s="55">
        <v>0</v>
      </c>
      <c r="AP156" s="55">
        <v>0</v>
      </c>
      <c r="AQ156" s="55">
        <v>0</v>
      </c>
      <c r="AR156" s="59">
        <v>0.56468985590182275</v>
      </c>
      <c r="AS156" s="55">
        <v>0</v>
      </c>
      <c r="AT156" s="55"/>
      <c r="AU156" s="55"/>
      <c r="AV156" s="55"/>
      <c r="AW156" s="59">
        <v>0.56468985590182275</v>
      </c>
      <c r="AX156" s="55"/>
      <c r="AY156" s="55"/>
      <c r="AZ156" s="55"/>
      <c r="BA156" s="55"/>
      <c r="BB156" s="55"/>
      <c r="BC156" s="55"/>
      <c r="BD156" s="55"/>
      <c r="BE156" s="55"/>
      <c r="BF156" s="59">
        <v>0</v>
      </c>
      <c r="BG156" s="55"/>
      <c r="BH156" s="55"/>
      <c r="BI156" s="55"/>
      <c r="BJ156" s="55"/>
      <c r="BK156" s="59">
        <v>0</v>
      </c>
      <c r="BL156" s="55"/>
      <c r="BM156" s="23" t="s">
        <v>852</v>
      </c>
      <c r="BN156" s="23" t="s">
        <v>184</v>
      </c>
      <c r="BO156" s="23" t="s">
        <v>853</v>
      </c>
      <c r="BP156" s="23" t="s">
        <v>853</v>
      </c>
      <c r="BQ156" s="23" t="s">
        <v>853</v>
      </c>
      <c r="BR156" s="23"/>
      <c r="BS156" s="57"/>
      <c r="BT156" s="135" t="s">
        <v>23</v>
      </c>
      <c r="BU156" s="58">
        <v>1</v>
      </c>
      <c r="BV156" s="57">
        <v>0</v>
      </c>
      <c r="BW156" s="57">
        <v>0</v>
      </c>
      <c r="BX156" s="57">
        <v>0</v>
      </c>
      <c r="BY156" s="57">
        <v>0</v>
      </c>
      <c r="BZ156" s="57">
        <v>0</v>
      </c>
      <c r="CA156" s="57">
        <v>1</v>
      </c>
      <c r="CB156" s="67">
        <v>1</v>
      </c>
      <c r="CC156" s="134"/>
      <c r="CD156" s="134"/>
      <c r="CE156" s="57"/>
      <c r="CF156" s="57"/>
      <c r="CG156" s="57"/>
      <c r="CH156" s="57"/>
      <c r="CI156" s="57"/>
      <c r="CJ156" s="57"/>
      <c r="CK156" s="67"/>
      <c r="CL156" s="23"/>
      <c r="CM156" s="23"/>
      <c r="CN156" s="23"/>
      <c r="CO156" s="23"/>
      <c r="CP156" s="23"/>
      <c r="CQ156" s="23"/>
      <c r="CR156" s="57"/>
      <c r="CS156" s="134"/>
      <c r="CT156" s="58"/>
      <c r="CU156" s="57"/>
      <c r="CV156" s="57"/>
      <c r="CW156" s="57"/>
      <c r="CX156" s="57"/>
      <c r="CY156" s="57"/>
      <c r="CZ156" s="57"/>
      <c r="DA156" s="67"/>
      <c r="DB156" s="23"/>
      <c r="DC156" s="23"/>
      <c r="DD156" s="57"/>
      <c r="DE156" s="57"/>
      <c r="DF156" s="57"/>
      <c r="DG156" s="57"/>
      <c r="DH156" s="57"/>
      <c r="DI156" s="57"/>
      <c r="DJ156" s="67"/>
      <c r="DK156" s="23" t="s">
        <v>849</v>
      </c>
      <c r="DL156" s="55">
        <v>0</v>
      </c>
      <c r="DM156" s="55">
        <v>0</v>
      </c>
      <c r="DN156" s="55">
        <v>0</v>
      </c>
      <c r="DO156" s="59">
        <v>0</v>
      </c>
      <c r="DP156" s="23" t="s">
        <v>849</v>
      </c>
      <c r="DQ156" s="57"/>
      <c r="DR156" s="57"/>
      <c r="DS156" s="57"/>
      <c r="DT156" s="23" t="s">
        <v>854</v>
      </c>
      <c r="DU156" s="57"/>
      <c r="DV156" s="23" t="s">
        <v>858</v>
      </c>
      <c r="DW156" s="23" t="s">
        <v>854</v>
      </c>
      <c r="DX156" s="57"/>
      <c r="DY156" s="23" t="s">
        <v>849</v>
      </c>
      <c r="DZ156" s="23" t="s">
        <v>854</v>
      </c>
      <c r="EA156" s="56"/>
      <c r="EB156" s="57"/>
      <c r="EC156" s="57"/>
      <c r="ED156" s="23"/>
      <c r="EE156" s="57"/>
      <c r="EF156" s="57"/>
      <c r="EG156" s="57"/>
      <c r="EH156" s="23">
        <v>957</v>
      </c>
      <c r="EI156" s="23"/>
      <c r="EJ156" s="23" t="s">
        <v>921</v>
      </c>
      <c r="EK156" s="23"/>
    </row>
    <row r="157" spans="2:141">
      <c r="B157" s="132" t="s">
        <v>1099</v>
      </c>
      <c r="C157" s="23" t="s">
        <v>1100</v>
      </c>
      <c r="D157" s="23" t="s">
        <v>159</v>
      </c>
      <c r="E157" s="23" t="s">
        <v>846</v>
      </c>
      <c r="F157" s="23" t="s">
        <v>847</v>
      </c>
      <c r="G157" s="23"/>
      <c r="H157" s="23" t="s">
        <v>848</v>
      </c>
      <c r="I157" s="58">
        <v>0</v>
      </c>
      <c r="J157" s="58">
        <v>0</v>
      </c>
      <c r="K157" s="58">
        <v>1</v>
      </c>
      <c r="L157" s="58">
        <v>0</v>
      </c>
      <c r="M157" s="176"/>
      <c r="N157" s="23" t="s">
        <v>849</v>
      </c>
      <c r="O157" s="23" t="s">
        <v>850</v>
      </c>
      <c r="P157" s="23" t="s">
        <v>851</v>
      </c>
      <c r="Q157" s="56" t="s">
        <v>848</v>
      </c>
      <c r="R157" s="133" t="s">
        <v>848</v>
      </c>
      <c r="S157" s="133" t="s">
        <v>848</v>
      </c>
      <c r="T157" s="133" t="s">
        <v>848</v>
      </c>
      <c r="U157" s="133" t="s">
        <v>848</v>
      </c>
      <c r="V157" s="133" t="s">
        <v>848</v>
      </c>
      <c r="W157" s="55">
        <v>0</v>
      </c>
      <c r="X157" s="55">
        <v>0.21209831892855696</v>
      </c>
      <c r="Y157" s="55">
        <v>0.29705646888525894</v>
      </c>
      <c r="Z157" s="55">
        <v>0</v>
      </c>
      <c r="AA157" s="55">
        <v>0</v>
      </c>
      <c r="AB157" s="55">
        <v>0</v>
      </c>
      <c r="AC157" s="55">
        <v>0</v>
      </c>
      <c r="AD157" s="59">
        <v>0.50915478781381585</v>
      </c>
      <c r="AE157" s="55">
        <v>0</v>
      </c>
      <c r="AF157" s="55"/>
      <c r="AG157" s="55"/>
      <c r="AH157" s="55"/>
      <c r="AI157" s="59">
        <v>0.50915478781381585</v>
      </c>
      <c r="AJ157" s="55">
        <v>0</v>
      </c>
      <c r="AK157" s="55">
        <v>0</v>
      </c>
      <c r="AL157" s="55">
        <v>0.23251935476812233</v>
      </c>
      <c r="AM157" s="55">
        <v>0.33217050658532771</v>
      </c>
      <c r="AN157" s="55">
        <v>0</v>
      </c>
      <c r="AO157" s="55">
        <v>0</v>
      </c>
      <c r="AP157" s="55">
        <v>0</v>
      </c>
      <c r="AQ157" s="55">
        <v>0</v>
      </c>
      <c r="AR157" s="59">
        <v>0.56468986135345001</v>
      </c>
      <c r="AS157" s="55">
        <v>0</v>
      </c>
      <c r="AT157" s="55"/>
      <c r="AU157" s="55"/>
      <c r="AV157" s="55"/>
      <c r="AW157" s="59">
        <v>0.56468986135345001</v>
      </c>
      <c r="AX157" s="55"/>
      <c r="AY157" s="55"/>
      <c r="AZ157" s="55"/>
      <c r="BA157" s="55"/>
      <c r="BB157" s="55"/>
      <c r="BC157" s="55"/>
      <c r="BD157" s="55"/>
      <c r="BE157" s="55"/>
      <c r="BF157" s="59">
        <v>0</v>
      </c>
      <c r="BG157" s="55"/>
      <c r="BH157" s="55"/>
      <c r="BI157" s="55"/>
      <c r="BJ157" s="55"/>
      <c r="BK157" s="59">
        <v>0</v>
      </c>
      <c r="BL157" s="55"/>
      <c r="BM157" s="23" t="s">
        <v>852</v>
      </c>
      <c r="BN157" s="23" t="s">
        <v>184</v>
      </c>
      <c r="BO157" s="23" t="s">
        <v>853</v>
      </c>
      <c r="BP157" s="23" t="s">
        <v>853</v>
      </c>
      <c r="BQ157" s="23" t="s">
        <v>853</v>
      </c>
      <c r="BR157" s="23"/>
      <c r="BS157" s="57"/>
      <c r="BT157" s="135" t="s">
        <v>23</v>
      </c>
      <c r="BU157" s="58">
        <v>1</v>
      </c>
      <c r="BV157" s="57">
        <v>0</v>
      </c>
      <c r="BW157" s="57">
        <v>0</v>
      </c>
      <c r="BX157" s="57">
        <v>0</v>
      </c>
      <c r="BY157" s="57">
        <v>0</v>
      </c>
      <c r="BZ157" s="57">
        <v>0</v>
      </c>
      <c r="CA157" s="57">
        <v>1</v>
      </c>
      <c r="CB157" s="67">
        <v>1</v>
      </c>
      <c r="CC157" s="134"/>
      <c r="CD157" s="134"/>
      <c r="CE157" s="57"/>
      <c r="CF157" s="57"/>
      <c r="CG157" s="57"/>
      <c r="CH157" s="57"/>
      <c r="CI157" s="57"/>
      <c r="CJ157" s="57"/>
      <c r="CK157" s="67"/>
      <c r="CL157" s="23"/>
      <c r="CM157" s="23"/>
      <c r="CN157" s="23"/>
      <c r="CO157" s="23"/>
      <c r="CP157" s="23"/>
      <c r="CQ157" s="23"/>
      <c r="CR157" s="57"/>
      <c r="CS157" s="134"/>
      <c r="CT157" s="58"/>
      <c r="CU157" s="57"/>
      <c r="CV157" s="57"/>
      <c r="CW157" s="57"/>
      <c r="CX157" s="57"/>
      <c r="CY157" s="57"/>
      <c r="CZ157" s="57"/>
      <c r="DA157" s="67"/>
      <c r="DB157" s="23"/>
      <c r="DC157" s="23"/>
      <c r="DD157" s="57"/>
      <c r="DE157" s="57"/>
      <c r="DF157" s="57"/>
      <c r="DG157" s="57"/>
      <c r="DH157" s="57"/>
      <c r="DI157" s="57"/>
      <c r="DJ157" s="67"/>
      <c r="DK157" s="23" t="s">
        <v>849</v>
      </c>
      <c r="DL157" s="55">
        <v>0</v>
      </c>
      <c r="DM157" s="55">
        <v>0</v>
      </c>
      <c r="DN157" s="55">
        <v>0</v>
      </c>
      <c r="DO157" s="59">
        <v>0</v>
      </c>
      <c r="DP157" s="23" t="s">
        <v>849</v>
      </c>
      <c r="DQ157" s="57"/>
      <c r="DR157" s="57"/>
      <c r="DS157" s="57"/>
      <c r="DT157" s="23" t="s">
        <v>854</v>
      </c>
      <c r="DU157" s="57"/>
      <c r="DV157" s="23" t="s">
        <v>858</v>
      </c>
      <c r="DW157" s="23" t="s">
        <v>854</v>
      </c>
      <c r="DX157" s="57"/>
      <c r="DY157" s="23" t="s">
        <v>849</v>
      </c>
      <c r="DZ157" s="23" t="s">
        <v>854</v>
      </c>
      <c r="EA157" s="56"/>
      <c r="EB157" s="57"/>
      <c r="EC157" s="57"/>
      <c r="ED157" s="23"/>
      <c r="EE157" s="57"/>
      <c r="EF157" s="57"/>
      <c r="EG157" s="57"/>
      <c r="EH157" s="23">
        <v>957</v>
      </c>
      <c r="EI157" s="23"/>
      <c r="EJ157" s="23" t="s">
        <v>921</v>
      </c>
      <c r="EK157" s="23"/>
    </row>
    <row r="158" spans="2:141">
      <c r="B158" s="132" t="s">
        <v>1101</v>
      </c>
      <c r="C158" s="23" t="s">
        <v>1102</v>
      </c>
      <c r="D158" s="23" t="s">
        <v>159</v>
      </c>
      <c r="E158" s="23" t="s">
        <v>846</v>
      </c>
      <c r="F158" s="23" t="s">
        <v>847</v>
      </c>
      <c r="G158" s="23"/>
      <c r="H158" s="23" t="s">
        <v>848</v>
      </c>
      <c r="I158" s="58">
        <v>0</v>
      </c>
      <c r="J158" s="58">
        <v>0</v>
      </c>
      <c r="K158" s="58">
        <v>1</v>
      </c>
      <c r="L158" s="58">
        <v>0</v>
      </c>
      <c r="M158" s="176"/>
      <c r="N158" s="23" t="s">
        <v>849</v>
      </c>
      <c r="O158" s="23" t="s">
        <v>850</v>
      </c>
      <c r="P158" s="23" t="s">
        <v>851</v>
      </c>
      <c r="Q158" s="56" t="s">
        <v>848</v>
      </c>
      <c r="R158" s="133" t="s">
        <v>848</v>
      </c>
      <c r="S158" s="133" t="s">
        <v>848</v>
      </c>
      <c r="T158" s="133" t="s">
        <v>848</v>
      </c>
      <c r="U158" s="133" t="s">
        <v>848</v>
      </c>
      <c r="V158" s="133" t="s">
        <v>848</v>
      </c>
      <c r="W158" s="55">
        <v>0</v>
      </c>
      <c r="X158" s="55">
        <v>0.16096747260888206</v>
      </c>
      <c r="Y158" s="55">
        <v>0.34718474471549171</v>
      </c>
      <c r="Z158" s="55">
        <v>0</v>
      </c>
      <c r="AA158" s="55">
        <v>0</v>
      </c>
      <c r="AB158" s="55">
        <v>0</v>
      </c>
      <c r="AC158" s="55">
        <v>0</v>
      </c>
      <c r="AD158" s="59">
        <v>0.50815221732437377</v>
      </c>
      <c r="AE158" s="55">
        <v>0</v>
      </c>
      <c r="AF158" s="55"/>
      <c r="AG158" s="55"/>
      <c r="AH158" s="55"/>
      <c r="AI158" s="59">
        <v>0.50815221732437377</v>
      </c>
      <c r="AJ158" s="55">
        <v>0</v>
      </c>
      <c r="AK158" s="55">
        <v>0</v>
      </c>
      <c r="AL158" s="55">
        <v>0.17646558001376661</v>
      </c>
      <c r="AM158" s="55">
        <v>0.38822427588805619</v>
      </c>
      <c r="AN158" s="55">
        <v>0</v>
      </c>
      <c r="AO158" s="55">
        <v>0</v>
      </c>
      <c r="AP158" s="55">
        <v>0</v>
      </c>
      <c r="AQ158" s="55">
        <v>0</v>
      </c>
      <c r="AR158" s="59">
        <v>0.56468985590182275</v>
      </c>
      <c r="AS158" s="55">
        <v>0</v>
      </c>
      <c r="AT158" s="55"/>
      <c r="AU158" s="55"/>
      <c r="AV158" s="55"/>
      <c r="AW158" s="59">
        <v>0.56468985590182275</v>
      </c>
      <c r="AX158" s="55"/>
      <c r="AY158" s="55"/>
      <c r="AZ158" s="55"/>
      <c r="BA158" s="55"/>
      <c r="BB158" s="55"/>
      <c r="BC158" s="55"/>
      <c r="BD158" s="55"/>
      <c r="BE158" s="55"/>
      <c r="BF158" s="59">
        <v>0</v>
      </c>
      <c r="BG158" s="55"/>
      <c r="BH158" s="55"/>
      <c r="BI158" s="55"/>
      <c r="BJ158" s="55"/>
      <c r="BK158" s="59">
        <v>0</v>
      </c>
      <c r="BL158" s="55"/>
      <c r="BM158" s="23" t="s">
        <v>852</v>
      </c>
      <c r="BN158" s="23" t="s">
        <v>184</v>
      </c>
      <c r="BO158" s="23" t="s">
        <v>853</v>
      </c>
      <c r="BP158" s="23" t="s">
        <v>853</v>
      </c>
      <c r="BQ158" s="23" t="s">
        <v>853</v>
      </c>
      <c r="BR158" s="23"/>
      <c r="BS158" s="57"/>
      <c r="BT158" s="135" t="s">
        <v>23</v>
      </c>
      <c r="BU158" s="58">
        <v>1</v>
      </c>
      <c r="BV158" s="57">
        <v>0</v>
      </c>
      <c r="BW158" s="57">
        <v>0</v>
      </c>
      <c r="BX158" s="57">
        <v>0</v>
      </c>
      <c r="BY158" s="57">
        <v>0</v>
      </c>
      <c r="BZ158" s="57">
        <v>0</v>
      </c>
      <c r="CA158" s="57">
        <v>1</v>
      </c>
      <c r="CB158" s="67">
        <v>1</v>
      </c>
      <c r="CC158" s="134"/>
      <c r="CD158" s="134"/>
      <c r="CE158" s="57"/>
      <c r="CF158" s="57"/>
      <c r="CG158" s="57"/>
      <c r="CH158" s="57"/>
      <c r="CI158" s="57"/>
      <c r="CJ158" s="57"/>
      <c r="CK158" s="67"/>
      <c r="CL158" s="23"/>
      <c r="CM158" s="23"/>
      <c r="CN158" s="23"/>
      <c r="CO158" s="23"/>
      <c r="CP158" s="23"/>
      <c r="CQ158" s="23"/>
      <c r="CR158" s="57"/>
      <c r="CS158" s="134"/>
      <c r="CT158" s="58"/>
      <c r="CU158" s="57"/>
      <c r="CV158" s="57"/>
      <c r="CW158" s="57"/>
      <c r="CX158" s="57"/>
      <c r="CY158" s="57"/>
      <c r="CZ158" s="57"/>
      <c r="DA158" s="67"/>
      <c r="DB158" s="23"/>
      <c r="DC158" s="23"/>
      <c r="DD158" s="57"/>
      <c r="DE158" s="57"/>
      <c r="DF158" s="57"/>
      <c r="DG158" s="57"/>
      <c r="DH158" s="57"/>
      <c r="DI158" s="57"/>
      <c r="DJ158" s="67"/>
      <c r="DK158" s="23" t="s">
        <v>849</v>
      </c>
      <c r="DL158" s="55">
        <v>0</v>
      </c>
      <c r="DM158" s="55">
        <v>0</v>
      </c>
      <c r="DN158" s="55">
        <v>0</v>
      </c>
      <c r="DO158" s="59">
        <v>0</v>
      </c>
      <c r="DP158" s="23" t="s">
        <v>849</v>
      </c>
      <c r="DQ158" s="57"/>
      <c r="DR158" s="57"/>
      <c r="DS158" s="57"/>
      <c r="DT158" s="23" t="s">
        <v>854</v>
      </c>
      <c r="DU158" s="57"/>
      <c r="DV158" s="23" t="s">
        <v>858</v>
      </c>
      <c r="DW158" s="23" t="s">
        <v>854</v>
      </c>
      <c r="DX158" s="57"/>
      <c r="DY158" s="23" t="s">
        <v>849</v>
      </c>
      <c r="DZ158" s="23" t="s">
        <v>854</v>
      </c>
      <c r="EA158" s="56"/>
      <c r="EB158" s="57"/>
      <c r="EC158" s="57"/>
      <c r="ED158" s="23"/>
      <c r="EE158" s="57"/>
      <c r="EF158" s="57"/>
      <c r="EG158" s="57"/>
      <c r="EH158" s="23">
        <v>957</v>
      </c>
      <c r="EI158" s="23"/>
      <c r="EJ158" s="23" t="s">
        <v>921</v>
      </c>
      <c r="EK158" s="23"/>
    </row>
    <row r="159" spans="2:141">
      <c r="B159" s="132" t="s">
        <v>1103</v>
      </c>
      <c r="C159" s="23" t="s">
        <v>1104</v>
      </c>
      <c r="D159" s="23" t="s">
        <v>159</v>
      </c>
      <c r="E159" s="23" t="s">
        <v>846</v>
      </c>
      <c r="F159" s="23" t="s">
        <v>847</v>
      </c>
      <c r="G159" s="23"/>
      <c r="H159" s="23" t="s">
        <v>848</v>
      </c>
      <c r="I159" s="58">
        <v>0</v>
      </c>
      <c r="J159" s="58">
        <v>0</v>
      </c>
      <c r="K159" s="58">
        <v>1</v>
      </c>
      <c r="L159" s="58">
        <v>0</v>
      </c>
      <c r="M159" s="176"/>
      <c r="N159" s="23" t="s">
        <v>849</v>
      </c>
      <c r="O159" s="23" t="s">
        <v>850</v>
      </c>
      <c r="P159" s="23" t="s">
        <v>851</v>
      </c>
      <c r="Q159" s="56" t="s">
        <v>848</v>
      </c>
      <c r="R159" s="133" t="s">
        <v>848</v>
      </c>
      <c r="S159" s="133" t="s">
        <v>848</v>
      </c>
      <c r="T159" s="133" t="s">
        <v>848</v>
      </c>
      <c r="U159" s="133" t="s">
        <v>848</v>
      </c>
      <c r="V159" s="133" t="s">
        <v>848</v>
      </c>
      <c r="W159" s="55">
        <v>0</v>
      </c>
      <c r="X159" s="55">
        <v>0</v>
      </c>
      <c r="Y159" s="55">
        <v>0</v>
      </c>
      <c r="Z159" s="55">
        <v>0</v>
      </c>
      <c r="AA159" s="55">
        <v>0</v>
      </c>
      <c r="AB159" s="55">
        <v>0.59338570524614354</v>
      </c>
      <c r="AC159" s="55">
        <v>1.3054485515906593</v>
      </c>
      <c r="AD159" s="59">
        <v>1.8988342568368028</v>
      </c>
      <c r="AE159" s="55">
        <v>0</v>
      </c>
      <c r="AF159" s="55"/>
      <c r="AG159" s="55"/>
      <c r="AH159" s="55"/>
      <c r="AI159" s="59">
        <v>1.8988342568368028</v>
      </c>
      <c r="AJ159" s="55">
        <v>0</v>
      </c>
      <c r="AK159" s="55">
        <v>0</v>
      </c>
      <c r="AL159" s="55">
        <v>0</v>
      </c>
      <c r="AM159" s="55">
        <v>0</v>
      </c>
      <c r="AN159" s="55">
        <v>0</v>
      </c>
      <c r="AO159" s="55">
        <v>0</v>
      </c>
      <c r="AP159" s="55">
        <v>0.70414102757627739</v>
      </c>
      <c r="AQ159" s="55">
        <v>1.5800924659406488</v>
      </c>
      <c r="AR159" s="59">
        <v>2.2842334935169264</v>
      </c>
      <c r="AS159" s="55">
        <v>0</v>
      </c>
      <c r="AT159" s="55"/>
      <c r="AU159" s="55"/>
      <c r="AV159" s="55"/>
      <c r="AW159" s="59">
        <v>2.2842334935169264</v>
      </c>
      <c r="AX159" s="55"/>
      <c r="AY159" s="55"/>
      <c r="AZ159" s="55"/>
      <c r="BA159" s="55"/>
      <c r="BB159" s="55"/>
      <c r="BC159" s="55"/>
      <c r="BD159" s="55"/>
      <c r="BE159" s="55"/>
      <c r="BF159" s="59">
        <v>0</v>
      </c>
      <c r="BG159" s="55"/>
      <c r="BH159" s="55"/>
      <c r="BI159" s="55"/>
      <c r="BJ159" s="55"/>
      <c r="BK159" s="59">
        <v>0</v>
      </c>
      <c r="BL159" s="55"/>
      <c r="BM159" s="23" t="s">
        <v>852</v>
      </c>
      <c r="BN159" s="23" t="s">
        <v>184</v>
      </c>
      <c r="BO159" s="23" t="s">
        <v>853</v>
      </c>
      <c r="BP159" s="23" t="s">
        <v>853</v>
      </c>
      <c r="BQ159" s="23" t="s">
        <v>853</v>
      </c>
      <c r="BR159" s="23"/>
      <c r="BS159" s="57"/>
      <c r="BT159" s="135" t="s">
        <v>23</v>
      </c>
      <c r="BU159" s="58">
        <v>1</v>
      </c>
      <c r="BV159" s="57">
        <v>0</v>
      </c>
      <c r="BW159" s="57">
        <v>0</v>
      </c>
      <c r="BX159" s="57">
        <v>0</v>
      </c>
      <c r="BY159" s="57">
        <v>0</v>
      </c>
      <c r="BZ159" s="57">
        <v>0</v>
      </c>
      <c r="CA159" s="57">
        <v>0</v>
      </c>
      <c r="CB159" s="67">
        <v>0</v>
      </c>
      <c r="CC159" s="134"/>
      <c r="CD159" s="134"/>
      <c r="CE159" s="57"/>
      <c r="CF159" s="57"/>
      <c r="CG159" s="57"/>
      <c r="CH159" s="57"/>
      <c r="CI159" s="57"/>
      <c r="CJ159" s="57"/>
      <c r="CK159" s="67"/>
      <c r="CL159" s="23"/>
      <c r="CM159" s="23"/>
      <c r="CN159" s="23"/>
      <c r="CO159" s="23"/>
      <c r="CP159" s="23"/>
      <c r="CQ159" s="23"/>
      <c r="CR159" s="57"/>
      <c r="CS159" s="134"/>
      <c r="CT159" s="58"/>
      <c r="CU159" s="57"/>
      <c r="CV159" s="57"/>
      <c r="CW159" s="57"/>
      <c r="CX159" s="57"/>
      <c r="CY159" s="57"/>
      <c r="CZ159" s="57"/>
      <c r="DA159" s="67"/>
      <c r="DB159" s="23"/>
      <c r="DC159" s="23"/>
      <c r="DD159" s="57"/>
      <c r="DE159" s="57"/>
      <c r="DF159" s="57"/>
      <c r="DG159" s="57"/>
      <c r="DH159" s="57"/>
      <c r="DI159" s="57"/>
      <c r="DJ159" s="67"/>
      <c r="DK159" s="23" t="s">
        <v>849</v>
      </c>
      <c r="DL159" s="55">
        <v>0</v>
      </c>
      <c r="DM159" s="55">
        <v>0</v>
      </c>
      <c r="DN159" s="55">
        <v>0</v>
      </c>
      <c r="DO159" s="59">
        <v>0</v>
      </c>
      <c r="DP159" s="23" t="s">
        <v>849</v>
      </c>
      <c r="DQ159" s="57"/>
      <c r="DR159" s="57"/>
      <c r="DS159" s="57"/>
      <c r="DT159" s="23" t="s">
        <v>854</v>
      </c>
      <c r="DU159" s="57"/>
      <c r="DV159" s="23" t="s">
        <v>858</v>
      </c>
      <c r="DW159" s="23" t="s">
        <v>854</v>
      </c>
      <c r="DX159" s="57"/>
      <c r="DY159" s="23" t="s">
        <v>849</v>
      </c>
      <c r="DZ159" s="23" t="s">
        <v>854</v>
      </c>
      <c r="EA159" s="56"/>
      <c r="EB159" s="57"/>
      <c r="EC159" s="57"/>
      <c r="ED159" s="23"/>
      <c r="EE159" s="57"/>
      <c r="EF159" s="57"/>
      <c r="EG159" s="57"/>
      <c r="EH159" s="23">
        <v>957</v>
      </c>
      <c r="EI159" s="23"/>
      <c r="EJ159" s="23" t="s">
        <v>921</v>
      </c>
      <c r="EK159" s="23"/>
    </row>
    <row r="160" spans="2:141" ht="29.1">
      <c r="B160" s="132" t="s">
        <v>1105</v>
      </c>
      <c r="C160" s="23" t="s">
        <v>1104</v>
      </c>
      <c r="D160" s="23" t="s">
        <v>159</v>
      </c>
      <c r="E160" s="23" t="s">
        <v>846</v>
      </c>
      <c r="F160" s="23" t="s">
        <v>847</v>
      </c>
      <c r="G160" s="23"/>
      <c r="H160" s="23" t="s">
        <v>848</v>
      </c>
      <c r="I160" s="58">
        <v>0</v>
      </c>
      <c r="J160" s="58">
        <v>0</v>
      </c>
      <c r="K160" s="58">
        <v>1</v>
      </c>
      <c r="L160" s="58">
        <v>0</v>
      </c>
      <c r="M160" s="176"/>
      <c r="N160" s="23" t="s">
        <v>849</v>
      </c>
      <c r="O160" s="23" t="s">
        <v>850</v>
      </c>
      <c r="P160" s="23" t="s">
        <v>851</v>
      </c>
      <c r="Q160" s="56" t="s">
        <v>848</v>
      </c>
      <c r="R160" s="133" t="s">
        <v>848</v>
      </c>
      <c r="S160" s="133" t="s">
        <v>848</v>
      </c>
      <c r="T160" s="133" t="s">
        <v>848</v>
      </c>
      <c r="U160" s="133" t="s">
        <v>848</v>
      </c>
      <c r="V160" s="133" t="s">
        <v>848</v>
      </c>
      <c r="W160" s="55">
        <v>0</v>
      </c>
      <c r="X160" s="55">
        <v>0</v>
      </c>
      <c r="Y160" s="55">
        <v>0</v>
      </c>
      <c r="Z160" s="55">
        <v>0</v>
      </c>
      <c r="AA160" s="55">
        <v>-0.588638619619409</v>
      </c>
      <c r="AB160" s="55">
        <v>-1.3101956372173937</v>
      </c>
      <c r="AC160" s="55">
        <v>0</v>
      </c>
      <c r="AD160" s="59">
        <v>-1.8988342568368028</v>
      </c>
      <c r="AE160" s="55">
        <v>0</v>
      </c>
      <c r="AF160" s="55"/>
      <c r="AG160" s="55"/>
      <c r="AH160" s="55"/>
      <c r="AI160" s="59">
        <v>-1.8988342568368028</v>
      </c>
      <c r="AJ160" s="55">
        <v>0</v>
      </c>
      <c r="AK160" s="55">
        <v>0</v>
      </c>
      <c r="AL160" s="55">
        <v>0</v>
      </c>
      <c r="AM160" s="55">
        <v>0</v>
      </c>
      <c r="AN160" s="55">
        <v>0</v>
      </c>
      <c r="AO160" s="55">
        <v>-0.68481166605269139</v>
      </c>
      <c r="AP160" s="55">
        <v>-1.5547433889286584</v>
      </c>
      <c r="AQ160" s="55">
        <v>0</v>
      </c>
      <c r="AR160" s="59">
        <v>-2.2395550549813499</v>
      </c>
      <c r="AS160" s="55">
        <v>0</v>
      </c>
      <c r="AT160" s="55"/>
      <c r="AU160" s="55"/>
      <c r="AV160" s="55"/>
      <c r="AW160" s="59">
        <v>-2.2395550549813499</v>
      </c>
      <c r="AX160" s="55"/>
      <c r="AY160" s="55"/>
      <c r="AZ160" s="55"/>
      <c r="BA160" s="55"/>
      <c r="BB160" s="55"/>
      <c r="BC160" s="55"/>
      <c r="BD160" s="55"/>
      <c r="BE160" s="55"/>
      <c r="BF160" s="59">
        <v>0</v>
      </c>
      <c r="BG160" s="55"/>
      <c r="BH160" s="55"/>
      <c r="BI160" s="55"/>
      <c r="BJ160" s="55"/>
      <c r="BK160" s="59">
        <v>0</v>
      </c>
      <c r="BL160" s="55"/>
      <c r="BM160" s="23" t="s">
        <v>852</v>
      </c>
      <c r="BN160" s="23" t="s">
        <v>184</v>
      </c>
      <c r="BO160" s="23" t="s">
        <v>853</v>
      </c>
      <c r="BP160" s="23" t="s">
        <v>853</v>
      </c>
      <c r="BQ160" s="23" t="s">
        <v>853</v>
      </c>
      <c r="BR160" s="23"/>
      <c r="BS160" s="57"/>
      <c r="BT160" s="135" t="s">
        <v>23</v>
      </c>
      <c r="BU160" s="58">
        <v>1</v>
      </c>
      <c r="BV160" s="57">
        <v>0</v>
      </c>
      <c r="BW160" s="57">
        <v>0</v>
      </c>
      <c r="BX160" s="57">
        <v>0</v>
      </c>
      <c r="BY160" s="57">
        <v>0</v>
      </c>
      <c r="BZ160" s="57">
        <v>0</v>
      </c>
      <c r="CA160" s="57">
        <v>0</v>
      </c>
      <c r="CB160" s="67">
        <v>0</v>
      </c>
      <c r="CC160" s="134"/>
      <c r="CD160" s="134"/>
      <c r="CE160" s="57"/>
      <c r="CF160" s="57"/>
      <c r="CG160" s="57"/>
      <c r="CH160" s="57"/>
      <c r="CI160" s="57"/>
      <c r="CJ160" s="57"/>
      <c r="CK160" s="67"/>
      <c r="CL160" s="23"/>
      <c r="CM160" s="23"/>
      <c r="CN160" s="23"/>
      <c r="CO160" s="23"/>
      <c r="CP160" s="23"/>
      <c r="CQ160" s="23"/>
      <c r="CR160" s="57"/>
      <c r="CS160" s="134"/>
      <c r="CT160" s="58"/>
      <c r="CU160" s="57"/>
      <c r="CV160" s="57"/>
      <c r="CW160" s="57"/>
      <c r="CX160" s="57"/>
      <c r="CY160" s="57"/>
      <c r="CZ160" s="57"/>
      <c r="DA160" s="67"/>
      <c r="DB160" s="23"/>
      <c r="DC160" s="23"/>
      <c r="DD160" s="57"/>
      <c r="DE160" s="57"/>
      <c r="DF160" s="57"/>
      <c r="DG160" s="57"/>
      <c r="DH160" s="57"/>
      <c r="DI160" s="57"/>
      <c r="DJ160" s="67"/>
      <c r="DK160" s="23" t="s">
        <v>849</v>
      </c>
      <c r="DL160" s="55">
        <v>0</v>
      </c>
      <c r="DM160" s="55">
        <v>0</v>
      </c>
      <c r="DN160" s="55">
        <v>0</v>
      </c>
      <c r="DO160" s="59">
        <v>0</v>
      </c>
      <c r="DP160" s="23" t="s">
        <v>849</v>
      </c>
      <c r="DQ160" s="57"/>
      <c r="DR160" s="57"/>
      <c r="DS160" s="57"/>
      <c r="DT160" s="23" t="s">
        <v>854</v>
      </c>
      <c r="DU160" s="57"/>
      <c r="DV160" s="23" t="s">
        <v>858</v>
      </c>
      <c r="DW160" s="23" t="s">
        <v>854</v>
      </c>
      <c r="DX160" s="57"/>
      <c r="DY160" s="23" t="s">
        <v>849</v>
      </c>
      <c r="DZ160" s="23" t="s">
        <v>854</v>
      </c>
      <c r="EA160" s="56"/>
      <c r="EB160" s="57"/>
      <c r="EC160" s="57"/>
      <c r="ED160" s="23"/>
      <c r="EE160" s="57"/>
      <c r="EF160" s="57"/>
      <c r="EG160" s="57"/>
      <c r="EH160" s="23">
        <v>957</v>
      </c>
      <c r="EI160" s="23"/>
      <c r="EJ160" s="23" t="s">
        <v>921</v>
      </c>
      <c r="EK160" s="23"/>
    </row>
    <row r="161" spans="2:141">
      <c r="B161" s="132" t="s">
        <v>1106</v>
      </c>
      <c r="C161" s="23" t="s">
        <v>1107</v>
      </c>
      <c r="D161" s="23" t="s">
        <v>159</v>
      </c>
      <c r="E161" s="23" t="s">
        <v>846</v>
      </c>
      <c r="F161" s="23" t="s">
        <v>847</v>
      </c>
      <c r="G161" s="23"/>
      <c r="H161" s="23" t="s">
        <v>848</v>
      </c>
      <c r="I161" s="58">
        <v>0</v>
      </c>
      <c r="J161" s="58">
        <v>0</v>
      </c>
      <c r="K161" s="58">
        <v>1</v>
      </c>
      <c r="L161" s="58">
        <v>0</v>
      </c>
      <c r="M161" s="176"/>
      <c r="N161" s="23" t="s">
        <v>849</v>
      </c>
      <c r="O161" s="23" t="s">
        <v>850</v>
      </c>
      <c r="P161" s="23" t="s">
        <v>851</v>
      </c>
      <c r="Q161" s="56" t="s">
        <v>848</v>
      </c>
      <c r="R161" s="133" t="s">
        <v>848</v>
      </c>
      <c r="S161" s="133" t="s">
        <v>848</v>
      </c>
      <c r="T161" s="133" t="s">
        <v>848</v>
      </c>
      <c r="U161" s="133" t="s">
        <v>848</v>
      </c>
      <c r="V161" s="133" t="s">
        <v>848</v>
      </c>
      <c r="W161" s="55">
        <v>0</v>
      </c>
      <c r="X161" s="55">
        <v>0</v>
      </c>
      <c r="Y161" s="55">
        <v>0</v>
      </c>
      <c r="Z161" s="55">
        <v>0</v>
      </c>
      <c r="AA161" s="55">
        <v>0</v>
      </c>
      <c r="AB161" s="55">
        <v>0.59338570524614354</v>
      </c>
      <c r="AC161" s="55">
        <v>1.3054485515906593</v>
      </c>
      <c r="AD161" s="59">
        <v>1.8988342568368028</v>
      </c>
      <c r="AE161" s="55">
        <v>0</v>
      </c>
      <c r="AF161" s="55"/>
      <c r="AG161" s="55"/>
      <c r="AH161" s="55"/>
      <c r="AI161" s="59">
        <v>1.8988342568368028</v>
      </c>
      <c r="AJ161" s="55">
        <v>0</v>
      </c>
      <c r="AK161" s="55">
        <v>0</v>
      </c>
      <c r="AL161" s="55">
        <v>0</v>
      </c>
      <c r="AM161" s="55">
        <v>0</v>
      </c>
      <c r="AN161" s="55">
        <v>0</v>
      </c>
      <c r="AO161" s="55">
        <v>0</v>
      </c>
      <c r="AP161" s="55">
        <v>0.70414102757627739</v>
      </c>
      <c r="AQ161" s="55">
        <v>1.5800924659406488</v>
      </c>
      <c r="AR161" s="59">
        <v>2.2842334935169264</v>
      </c>
      <c r="AS161" s="55">
        <v>0</v>
      </c>
      <c r="AT161" s="55"/>
      <c r="AU161" s="55"/>
      <c r="AV161" s="55"/>
      <c r="AW161" s="59">
        <v>2.2842334935169264</v>
      </c>
      <c r="AX161" s="55"/>
      <c r="AY161" s="55"/>
      <c r="AZ161" s="55"/>
      <c r="BA161" s="55"/>
      <c r="BB161" s="55"/>
      <c r="BC161" s="55"/>
      <c r="BD161" s="55"/>
      <c r="BE161" s="55"/>
      <c r="BF161" s="59">
        <v>0</v>
      </c>
      <c r="BG161" s="55"/>
      <c r="BH161" s="55"/>
      <c r="BI161" s="55"/>
      <c r="BJ161" s="55"/>
      <c r="BK161" s="59">
        <v>0</v>
      </c>
      <c r="BL161" s="55"/>
      <c r="BM161" s="23" t="s">
        <v>852</v>
      </c>
      <c r="BN161" s="23" t="s">
        <v>184</v>
      </c>
      <c r="BO161" s="23" t="s">
        <v>853</v>
      </c>
      <c r="BP161" s="23" t="s">
        <v>853</v>
      </c>
      <c r="BQ161" s="23" t="s">
        <v>853</v>
      </c>
      <c r="BR161" s="23"/>
      <c r="BS161" s="57"/>
      <c r="BT161" s="135" t="s">
        <v>23</v>
      </c>
      <c r="BU161" s="58">
        <v>1</v>
      </c>
      <c r="BV161" s="57">
        <v>0</v>
      </c>
      <c r="BW161" s="57">
        <v>0</v>
      </c>
      <c r="BX161" s="57">
        <v>0</v>
      </c>
      <c r="BY161" s="57">
        <v>0</v>
      </c>
      <c r="BZ161" s="57">
        <v>0</v>
      </c>
      <c r="CA161" s="57">
        <v>0</v>
      </c>
      <c r="CB161" s="67">
        <v>0</v>
      </c>
      <c r="CC161" s="134"/>
      <c r="CD161" s="134"/>
      <c r="CE161" s="57"/>
      <c r="CF161" s="57"/>
      <c r="CG161" s="57"/>
      <c r="CH161" s="57"/>
      <c r="CI161" s="57"/>
      <c r="CJ161" s="57"/>
      <c r="CK161" s="67"/>
      <c r="CL161" s="23"/>
      <c r="CM161" s="23"/>
      <c r="CN161" s="23"/>
      <c r="CO161" s="23"/>
      <c r="CP161" s="23"/>
      <c r="CQ161" s="23"/>
      <c r="CR161" s="57"/>
      <c r="CS161" s="134"/>
      <c r="CT161" s="58"/>
      <c r="CU161" s="57"/>
      <c r="CV161" s="57"/>
      <c r="CW161" s="57"/>
      <c r="CX161" s="57"/>
      <c r="CY161" s="57"/>
      <c r="CZ161" s="57"/>
      <c r="DA161" s="67"/>
      <c r="DB161" s="23"/>
      <c r="DC161" s="23"/>
      <c r="DD161" s="57"/>
      <c r="DE161" s="57"/>
      <c r="DF161" s="57"/>
      <c r="DG161" s="57"/>
      <c r="DH161" s="57"/>
      <c r="DI161" s="57"/>
      <c r="DJ161" s="67"/>
      <c r="DK161" s="23" t="s">
        <v>849</v>
      </c>
      <c r="DL161" s="55">
        <v>0</v>
      </c>
      <c r="DM161" s="55">
        <v>0</v>
      </c>
      <c r="DN161" s="55">
        <v>0</v>
      </c>
      <c r="DO161" s="59">
        <v>0</v>
      </c>
      <c r="DP161" s="23" t="s">
        <v>849</v>
      </c>
      <c r="DQ161" s="57"/>
      <c r="DR161" s="57"/>
      <c r="DS161" s="57"/>
      <c r="DT161" s="23" t="s">
        <v>854</v>
      </c>
      <c r="DU161" s="57"/>
      <c r="DV161" s="23" t="s">
        <v>858</v>
      </c>
      <c r="DW161" s="23" t="s">
        <v>854</v>
      </c>
      <c r="DX161" s="57"/>
      <c r="DY161" s="23" t="s">
        <v>849</v>
      </c>
      <c r="DZ161" s="23" t="s">
        <v>854</v>
      </c>
      <c r="EA161" s="56"/>
      <c r="EB161" s="57"/>
      <c r="EC161" s="57"/>
      <c r="ED161" s="23"/>
      <c r="EE161" s="57"/>
      <c r="EF161" s="57"/>
      <c r="EG161" s="57"/>
      <c r="EH161" s="23">
        <v>957</v>
      </c>
      <c r="EI161" s="23"/>
      <c r="EJ161" s="23" t="s">
        <v>921</v>
      </c>
      <c r="EK161" s="23"/>
    </row>
    <row r="162" spans="2:141" ht="29.1">
      <c r="B162" s="132" t="s">
        <v>1108</v>
      </c>
      <c r="C162" s="23" t="s">
        <v>1107</v>
      </c>
      <c r="D162" s="23" t="s">
        <v>159</v>
      </c>
      <c r="E162" s="23" t="s">
        <v>846</v>
      </c>
      <c r="F162" s="23" t="s">
        <v>847</v>
      </c>
      <c r="G162" s="23"/>
      <c r="H162" s="23" t="s">
        <v>848</v>
      </c>
      <c r="I162" s="58">
        <v>0</v>
      </c>
      <c r="J162" s="58">
        <v>0</v>
      </c>
      <c r="K162" s="58">
        <v>1</v>
      </c>
      <c r="L162" s="58">
        <v>0</v>
      </c>
      <c r="M162" s="176"/>
      <c r="N162" s="23" t="s">
        <v>849</v>
      </c>
      <c r="O162" s="23" t="s">
        <v>850</v>
      </c>
      <c r="P162" s="23" t="s">
        <v>851</v>
      </c>
      <c r="Q162" s="56" t="s">
        <v>848</v>
      </c>
      <c r="R162" s="133" t="s">
        <v>848</v>
      </c>
      <c r="S162" s="133" t="s">
        <v>848</v>
      </c>
      <c r="T162" s="133" t="s">
        <v>848</v>
      </c>
      <c r="U162" s="133" t="s">
        <v>848</v>
      </c>
      <c r="V162" s="133" t="s">
        <v>848</v>
      </c>
      <c r="W162" s="55">
        <v>0</v>
      </c>
      <c r="X162" s="55">
        <v>0</v>
      </c>
      <c r="Y162" s="55">
        <v>0</v>
      </c>
      <c r="Z162" s="55">
        <v>0</v>
      </c>
      <c r="AA162" s="55">
        <v>-0.588638619619409</v>
      </c>
      <c r="AB162" s="55">
        <v>-1.3101956372173937</v>
      </c>
      <c r="AC162" s="55">
        <v>0</v>
      </c>
      <c r="AD162" s="59">
        <v>-1.8988342568368028</v>
      </c>
      <c r="AE162" s="55">
        <v>0</v>
      </c>
      <c r="AF162" s="55"/>
      <c r="AG162" s="55"/>
      <c r="AH162" s="55"/>
      <c r="AI162" s="59">
        <v>-1.8988342568368028</v>
      </c>
      <c r="AJ162" s="55">
        <v>0</v>
      </c>
      <c r="AK162" s="55">
        <v>0</v>
      </c>
      <c r="AL162" s="55">
        <v>0</v>
      </c>
      <c r="AM162" s="55">
        <v>0</v>
      </c>
      <c r="AN162" s="55">
        <v>0</v>
      </c>
      <c r="AO162" s="55">
        <v>-0.68481166605269139</v>
      </c>
      <c r="AP162" s="55">
        <v>-1.5547433889286584</v>
      </c>
      <c r="AQ162" s="55">
        <v>0</v>
      </c>
      <c r="AR162" s="59">
        <v>-2.2395550549813499</v>
      </c>
      <c r="AS162" s="55">
        <v>0</v>
      </c>
      <c r="AT162" s="55"/>
      <c r="AU162" s="55"/>
      <c r="AV162" s="55"/>
      <c r="AW162" s="59">
        <v>-2.2395550549813499</v>
      </c>
      <c r="AX162" s="55"/>
      <c r="AY162" s="55"/>
      <c r="AZ162" s="55"/>
      <c r="BA162" s="55"/>
      <c r="BB162" s="55"/>
      <c r="BC162" s="55"/>
      <c r="BD162" s="55"/>
      <c r="BE162" s="55"/>
      <c r="BF162" s="59">
        <v>0</v>
      </c>
      <c r="BG162" s="55"/>
      <c r="BH162" s="55"/>
      <c r="BI162" s="55"/>
      <c r="BJ162" s="55"/>
      <c r="BK162" s="59">
        <v>0</v>
      </c>
      <c r="BL162" s="55"/>
      <c r="BM162" s="23" t="s">
        <v>852</v>
      </c>
      <c r="BN162" s="23" t="s">
        <v>184</v>
      </c>
      <c r="BO162" s="23" t="s">
        <v>853</v>
      </c>
      <c r="BP162" s="23" t="s">
        <v>853</v>
      </c>
      <c r="BQ162" s="23" t="s">
        <v>853</v>
      </c>
      <c r="BR162" s="23"/>
      <c r="BS162" s="57"/>
      <c r="BT162" s="135" t="s">
        <v>23</v>
      </c>
      <c r="BU162" s="58">
        <v>1</v>
      </c>
      <c r="BV162" s="57">
        <v>0</v>
      </c>
      <c r="BW162" s="57">
        <v>0</v>
      </c>
      <c r="BX162" s="57">
        <v>0</v>
      </c>
      <c r="BY162" s="57">
        <v>0</v>
      </c>
      <c r="BZ162" s="57">
        <v>0</v>
      </c>
      <c r="CA162" s="57">
        <v>0</v>
      </c>
      <c r="CB162" s="67">
        <v>0</v>
      </c>
      <c r="CC162" s="134"/>
      <c r="CD162" s="134"/>
      <c r="CE162" s="57"/>
      <c r="CF162" s="57"/>
      <c r="CG162" s="57"/>
      <c r="CH162" s="57"/>
      <c r="CI162" s="57"/>
      <c r="CJ162" s="57"/>
      <c r="CK162" s="67"/>
      <c r="CL162" s="23"/>
      <c r="CM162" s="23"/>
      <c r="CN162" s="23"/>
      <c r="CO162" s="23"/>
      <c r="CP162" s="23"/>
      <c r="CQ162" s="23"/>
      <c r="CR162" s="57"/>
      <c r="CS162" s="134"/>
      <c r="CT162" s="58"/>
      <c r="CU162" s="57"/>
      <c r="CV162" s="57"/>
      <c r="CW162" s="57"/>
      <c r="CX162" s="57"/>
      <c r="CY162" s="57"/>
      <c r="CZ162" s="57"/>
      <c r="DA162" s="67"/>
      <c r="DB162" s="23"/>
      <c r="DC162" s="23"/>
      <c r="DD162" s="57"/>
      <c r="DE162" s="57"/>
      <c r="DF162" s="57"/>
      <c r="DG162" s="57"/>
      <c r="DH162" s="57"/>
      <c r="DI162" s="57"/>
      <c r="DJ162" s="67"/>
      <c r="DK162" s="23" t="s">
        <v>849</v>
      </c>
      <c r="DL162" s="55">
        <v>0</v>
      </c>
      <c r="DM162" s="55">
        <v>0</v>
      </c>
      <c r="DN162" s="55">
        <v>0</v>
      </c>
      <c r="DO162" s="59">
        <v>0</v>
      </c>
      <c r="DP162" s="23" t="s">
        <v>849</v>
      </c>
      <c r="DQ162" s="57"/>
      <c r="DR162" s="57"/>
      <c r="DS162" s="57"/>
      <c r="DT162" s="23" t="s">
        <v>854</v>
      </c>
      <c r="DU162" s="57"/>
      <c r="DV162" s="23" t="s">
        <v>858</v>
      </c>
      <c r="DW162" s="23" t="s">
        <v>854</v>
      </c>
      <c r="DX162" s="57"/>
      <c r="DY162" s="23" t="s">
        <v>849</v>
      </c>
      <c r="DZ162" s="23" t="s">
        <v>854</v>
      </c>
      <c r="EA162" s="56"/>
      <c r="EB162" s="57"/>
      <c r="EC162" s="57"/>
      <c r="ED162" s="23"/>
      <c r="EE162" s="57"/>
      <c r="EF162" s="57"/>
      <c r="EG162" s="57"/>
      <c r="EH162" s="23">
        <v>957</v>
      </c>
      <c r="EI162" s="23"/>
      <c r="EJ162" s="23" t="s">
        <v>921</v>
      </c>
      <c r="EK162" s="23"/>
    </row>
    <row r="163" spans="2:141">
      <c r="B163" s="132" t="s">
        <v>1109</v>
      </c>
      <c r="C163" s="23" t="s">
        <v>1110</v>
      </c>
      <c r="D163" s="23" t="s">
        <v>159</v>
      </c>
      <c r="E163" s="23" t="s">
        <v>846</v>
      </c>
      <c r="F163" s="23" t="s">
        <v>847</v>
      </c>
      <c r="G163" s="23"/>
      <c r="H163" s="23" t="s">
        <v>848</v>
      </c>
      <c r="I163" s="58">
        <v>0</v>
      </c>
      <c r="J163" s="58">
        <v>0</v>
      </c>
      <c r="K163" s="58">
        <v>1</v>
      </c>
      <c r="L163" s="58">
        <v>0</v>
      </c>
      <c r="M163" s="176"/>
      <c r="N163" s="23" t="s">
        <v>849</v>
      </c>
      <c r="O163" s="23" t="s">
        <v>850</v>
      </c>
      <c r="P163" s="23" t="s">
        <v>851</v>
      </c>
      <c r="Q163" s="56" t="s">
        <v>848</v>
      </c>
      <c r="R163" s="133" t="s">
        <v>848</v>
      </c>
      <c r="S163" s="133" t="s">
        <v>848</v>
      </c>
      <c r="T163" s="133" t="s">
        <v>848</v>
      </c>
      <c r="U163" s="133" t="s">
        <v>848</v>
      </c>
      <c r="V163" s="133" t="s">
        <v>848</v>
      </c>
      <c r="W163" s="55">
        <v>0</v>
      </c>
      <c r="X163" s="55">
        <v>0</v>
      </c>
      <c r="Y163" s="55">
        <v>0</v>
      </c>
      <c r="Z163" s="55">
        <v>0</v>
      </c>
      <c r="AA163" s="55">
        <v>0</v>
      </c>
      <c r="AB163" s="55">
        <v>0.59338570524614354</v>
      </c>
      <c r="AC163" s="55">
        <v>1.3054485515906593</v>
      </c>
      <c r="AD163" s="59">
        <v>1.8988342568368028</v>
      </c>
      <c r="AE163" s="55">
        <v>0</v>
      </c>
      <c r="AF163" s="55"/>
      <c r="AG163" s="55"/>
      <c r="AH163" s="55"/>
      <c r="AI163" s="59">
        <v>1.8988342568368028</v>
      </c>
      <c r="AJ163" s="55">
        <v>0</v>
      </c>
      <c r="AK163" s="55">
        <v>0</v>
      </c>
      <c r="AL163" s="55">
        <v>0</v>
      </c>
      <c r="AM163" s="55">
        <v>0</v>
      </c>
      <c r="AN163" s="55">
        <v>0</v>
      </c>
      <c r="AO163" s="55">
        <v>0</v>
      </c>
      <c r="AP163" s="55">
        <v>0.70414102757627739</v>
      </c>
      <c r="AQ163" s="55">
        <v>1.5800924659406488</v>
      </c>
      <c r="AR163" s="59">
        <v>2.2842334935169264</v>
      </c>
      <c r="AS163" s="55">
        <v>0</v>
      </c>
      <c r="AT163" s="55"/>
      <c r="AU163" s="55"/>
      <c r="AV163" s="55"/>
      <c r="AW163" s="59">
        <v>2.2842334935169264</v>
      </c>
      <c r="AX163" s="55"/>
      <c r="AY163" s="55"/>
      <c r="AZ163" s="55"/>
      <c r="BA163" s="55"/>
      <c r="BB163" s="55"/>
      <c r="BC163" s="55"/>
      <c r="BD163" s="55"/>
      <c r="BE163" s="55"/>
      <c r="BF163" s="59">
        <v>0</v>
      </c>
      <c r="BG163" s="55"/>
      <c r="BH163" s="55"/>
      <c r="BI163" s="55"/>
      <c r="BJ163" s="55"/>
      <c r="BK163" s="59">
        <v>0</v>
      </c>
      <c r="BL163" s="55"/>
      <c r="BM163" s="23" t="s">
        <v>852</v>
      </c>
      <c r="BN163" s="23" t="s">
        <v>184</v>
      </c>
      <c r="BO163" s="23" t="s">
        <v>853</v>
      </c>
      <c r="BP163" s="23" t="s">
        <v>853</v>
      </c>
      <c r="BQ163" s="23" t="s">
        <v>853</v>
      </c>
      <c r="BR163" s="23"/>
      <c r="BS163" s="57"/>
      <c r="BT163" s="135" t="s">
        <v>23</v>
      </c>
      <c r="BU163" s="58">
        <v>1</v>
      </c>
      <c r="BV163" s="57">
        <v>0</v>
      </c>
      <c r="BW163" s="57">
        <v>0</v>
      </c>
      <c r="BX163" s="57">
        <v>0</v>
      </c>
      <c r="BY163" s="57">
        <v>0</v>
      </c>
      <c r="BZ163" s="57">
        <v>0</v>
      </c>
      <c r="CA163" s="57">
        <v>0</v>
      </c>
      <c r="CB163" s="67">
        <v>0</v>
      </c>
      <c r="CC163" s="134"/>
      <c r="CD163" s="134"/>
      <c r="CE163" s="57"/>
      <c r="CF163" s="57"/>
      <c r="CG163" s="57"/>
      <c r="CH163" s="57"/>
      <c r="CI163" s="57"/>
      <c r="CJ163" s="57"/>
      <c r="CK163" s="67"/>
      <c r="CL163" s="23"/>
      <c r="CM163" s="23"/>
      <c r="CN163" s="23"/>
      <c r="CO163" s="23"/>
      <c r="CP163" s="23"/>
      <c r="CQ163" s="23"/>
      <c r="CR163" s="57"/>
      <c r="CS163" s="134"/>
      <c r="CT163" s="58"/>
      <c r="CU163" s="57"/>
      <c r="CV163" s="57"/>
      <c r="CW163" s="57"/>
      <c r="CX163" s="57"/>
      <c r="CY163" s="57"/>
      <c r="CZ163" s="57"/>
      <c r="DA163" s="67"/>
      <c r="DB163" s="23"/>
      <c r="DC163" s="23"/>
      <c r="DD163" s="57"/>
      <c r="DE163" s="57"/>
      <c r="DF163" s="57"/>
      <c r="DG163" s="57"/>
      <c r="DH163" s="57"/>
      <c r="DI163" s="57"/>
      <c r="DJ163" s="67"/>
      <c r="DK163" s="23" t="s">
        <v>849</v>
      </c>
      <c r="DL163" s="55">
        <v>0</v>
      </c>
      <c r="DM163" s="55">
        <v>0</v>
      </c>
      <c r="DN163" s="55">
        <v>0</v>
      </c>
      <c r="DO163" s="59">
        <v>0</v>
      </c>
      <c r="DP163" s="23" t="s">
        <v>849</v>
      </c>
      <c r="DQ163" s="57"/>
      <c r="DR163" s="57"/>
      <c r="DS163" s="57"/>
      <c r="DT163" s="23" t="s">
        <v>854</v>
      </c>
      <c r="DU163" s="57"/>
      <c r="DV163" s="23" t="s">
        <v>858</v>
      </c>
      <c r="DW163" s="23" t="s">
        <v>854</v>
      </c>
      <c r="DX163" s="57"/>
      <c r="DY163" s="23" t="s">
        <v>849</v>
      </c>
      <c r="DZ163" s="23" t="s">
        <v>854</v>
      </c>
      <c r="EA163" s="56"/>
      <c r="EB163" s="57"/>
      <c r="EC163" s="57"/>
      <c r="ED163" s="23"/>
      <c r="EE163" s="57"/>
      <c r="EF163" s="57"/>
      <c r="EG163" s="57"/>
      <c r="EH163" s="23">
        <v>957</v>
      </c>
      <c r="EI163" s="23"/>
      <c r="EJ163" s="23" t="s">
        <v>921</v>
      </c>
      <c r="EK163" s="23"/>
    </row>
    <row r="164" spans="2:141" ht="29.1">
      <c r="B164" s="132" t="s">
        <v>1111</v>
      </c>
      <c r="C164" s="23" t="s">
        <v>1110</v>
      </c>
      <c r="D164" s="23" t="s">
        <v>159</v>
      </c>
      <c r="E164" s="23" t="s">
        <v>846</v>
      </c>
      <c r="F164" s="23" t="s">
        <v>847</v>
      </c>
      <c r="G164" s="23"/>
      <c r="H164" s="23" t="s">
        <v>848</v>
      </c>
      <c r="I164" s="58">
        <v>0</v>
      </c>
      <c r="J164" s="58">
        <v>0</v>
      </c>
      <c r="K164" s="58">
        <v>1</v>
      </c>
      <c r="L164" s="58">
        <v>0</v>
      </c>
      <c r="M164" s="176"/>
      <c r="N164" s="23" t="s">
        <v>849</v>
      </c>
      <c r="O164" s="23" t="s">
        <v>850</v>
      </c>
      <c r="P164" s="23" t="s">
        <v>851</v>
      </c>
      <c r="Q164" s="56" t="s">
        <v>848</v>
      </c>
      <c r="R164" s="133" t="s">
        <v>848</v>
      </c>
      <c r="S164" s="133" t="s">
        <v>848</v>
      </c>
      <c r="T164" s="133" t="s">
        <v>848</v>
      </c>
      <c r="U164" s="133" t="s">
        <v>848</v>
      </c>
      <c r="V164" s="133" t="s">
        <v>848</v>
      </c>
      <c r="W164" s="55">
        <v>0</v>
      </c>
      <c r="X164" s="55">
        <v>0</v>
      </c>
      <c r="Y164" s="55">
        <v>0</v>
      </c>
      <c r="Z164" s="55">
        <v>0</v>
      </c>
      <c r="AA164" s="55">
        <v>-0.588638619619409</v>
      </c>
      <c r="AB164" s="55">
        <v>-1.3101956372173937</v>
      </c>
      <c r="AC164" s="55">
        <v>0</v>
      </c>
      <c r="AD164" s="59">
        <v>-1.8988342568368028</v>
      </c>
      <c r="AE164" s="55">
        <v>0</v>
      </c>
      <c r="AF164" s="55"/>
      <c r="AG164" s="55"/>
      <c r="AH164" s="55"/>
      <c r="AI164" s="59">
        <v>-1.8988342568368028</v>
      </c>
      <c r="AJ164" s="55">
        <v>0</v>
      </c>
      <c r="AK164" s="55">
        <v>0</v>
      </c>
      <c r="AL164" s="55">
        <v>0</v>
      </c>
      <c r="AM164" s="55">
        <v>0</v>
      </c>
      <c r="AN164" s="55">
        <v>0</v>
      </c>
      <c r="AO164" s="55">
        <v>-0.68481166605269139</v>
      </c>
      <c r="AP164" s="55">
        <v>-1.5547433889286584</v>
      </c>
      <c r="AQ164" s="55">
        <v>0</v>
      </c>
      <c r="AR164" s="59">
        <v>-2.2395550549813499</v>
      </c>
      <c r="AS164" s="55">
        <v>0</v>
      </c>
      <c r="AT164" s="55"/>
      <c r="AU164" s="55"/>
      <c r="AV164" s="55"/>
      <c r="AW164" s="59">
        <v>-2.2395550549813499</v>
      </c>
      <c r="AX164" s="55"/>
      <c r="AY164" s="55"/>
      <c r="AZ164" s="55"/>
      <c r="BA164" s="55"/>
      <c r="BB164" s="55"/>
      <c r="BC164" s="55"/>
      <c r="BD164" s="55"/>
      <c r="BE164" s="55"/>
      <c r="BF164" s="59">
        <v>0</v>
      </c>
      <c r="BG164" s="55"/>
      <c r="BH164" s="55"/>
      <c r="BI164" s="55"/>
      <c r="BJ164" s="55"/>
      <c r="BK164" s="59">
        <v>0</v>
      </c>
      <c r="BL164" s="55"/>
      <c r="BM164" s="23" t="s">
        <v>852</v>
      </c>
      <c r="BN164" s="23" t="s">
        <v>184</v>
      </c>
      <c r="BO164" s="23" t="s">
        <v>853</v>
      </c>
      <c r="BP164" s="23" t="s">
        <v>853</v>
      </c>
      <c r="BQ164" s="23" t="s">
        <v>853</v>
      </c>
      <c r="BR164" s="23"/>
      <c r="BS164" s="57"/>
      <c r="BT164" s="135" t="s">
        <v>23</v>
      </c>
      <c r="BU164" s="58">
        <v>1</v>
      </c>
      <c r="BV164" s="57">
        <v>0</v>
      </c>
      <c r="BW164" s="57">
        <v>0</v>
      </c>
      <c r="BX164" s="57">
        <v>0</v>
      </c>
      <c r="BY164" s="57">
        <v>0</v>
      </c>
      <c r="BZ164" s="57">
        <v>0</v>
      </c>
      <c r="CA164" s="57">
        <v>0</v>
      </c>
      <c r="CB164" s="67">
        <v>0</v>
      </c>
      <c r="CC164" s="134"/>
      <c r="CD164" s="134"/>
      <c r="CE164" s="57"/>
      <c r="CF164" s="57"/>
      <c r="CG164" s="57"/>
      <c r="CH164" s="57"/>
      <c r="CI164" s="57"/>
      <c r="CJ164" s="57"/>
      <c r="CK164" s="67"/>
      <c r="CL164" s="23"/>
      <c r="CM164" s="23"/>
      <c r="CN164" s="23"/>
      <c r="CO164" s="23"/>
      <c r="CP164" s="23"/>
      <c r="CQ164" s="23"/>
      <c r="CR164" s="57"/>
      <c r="CS164" s="134"/>
      <c r="CT164" s="58"/>
      <c r="CU164" s="57"/>
      <c r="CV164" s="57"/>
      <c r="CW164" s="57"/>
      <c r="CX164" s="57"/>
      <c r="CY164" s="57"/>
      <c r="CZ164" s="57"/>
      <c r="DA164" s="67"/>
      <c r="DB164" s="23"/>
      <c r="DC164" s="23"/>
      <c r="DD164" s="57"/>
      <c r="DE164" s="57"/>
      <c r="DF164" s="57"/>
      <c r="DG164" s="57"/>
      <c r="DH164" s="57"/>
      <c r="DI164" s="57"/>
      <c r="DJ164" s="67"/>
      <c r="DK164" s="23" t="s">
        <v>849</v>
      </c>
      <c r="DL164" s="55">
        <v>0</v>
      </c>
      <c r="DM164" s="55">
        <v>0</v>
      </c>
      <c r="DN164" s="55">
        <v>0</v>
      </c>
      <c r="DO164" s="59">
        <v>0</v>
      </c>
      <c r="DP164" s="23" t="s">
        <v>849</v>
      </c>
      <c r="DQ164" s="57"/>
      <c r="DR164" s="57"/>
      <c r="DS164" s="57"/>
      <c r="DT164" s="23" t="s">
        <v>854</v>
      </c>
      <c r="DU164" s="57"/>
      <c r="DV164" s="23" t="s">
        <v>858</v>
      </c>
      <c r="DW164" s="23" t="s">
        <v>854</v>
      </c>
      <c r="DX164" s="57"/>
      <c r="DY164" s="23" t="s">
        <v>849</v>
      </c>
      <c r="DZ164" s="23" t="s">
        <v>854</v>
      </c>
      <c r="EA164" s="56"/>
      <c r="EB164" s="57"/>
      <c r="EC164" s="57"/>
      <c r="ED164" s="23"/>
      <c r="EE164" s="57"/>
      <c r="EF164" s="57"/>
      <c r="EG164" s="57"/>
      <c r="EH164" s="23">
        <v>957</v>
      </c>
      <c r="EI164" s="23"/>
      <c r="EJ164" s="23" t="s">
        <v>921</v>
      </c>
      <c r="EK164" s="23"/>
    </row>
    <row r="165" spans="2:141">
      <c r="B165" s="132" t="s">
        <v>1112</v>
      </c>
      <c r="C165" s="23" t="s">
        <v>1113</v>
      </c>
      <c r="D165" s="23" t="s">
        <v>159</v>
      </c>
      <c r="E165" s="23" t="s">
        <v>846</v>
      </c>
      <c r="F165" s="23" t="s">
        <v>847</v>
      </c>
      <c r="G165" s="23"/>
      <c r="H165" s="23" t="s">
        <v>848</v>
      </c>
      <c r="I165" s="58">
        <v>0</v>
      </c>
      <c r="J165" s="58">
        <v>0</v>
      </c>
      <c r="K165" s="58">
        <v>1</v>
      </c>
      <c r="L165" s="58">
        <v>0</v>
      </c>
      <c r="M165" s="176"/>
      <c r="N165" s="23" t="s">
        <v>849</v>
      </c>
      <c r="O165" s="23" t="s">
        <v>850</v>
      </c>
      <c r="P165" s="23" t="s">
        <v>851</v>
      </c>
      <c r="Q165" s="56" t="s">
        <v>848</v>
      </c>
      <c r="R165" s="133" t="s">
        <v>848</v>
      </c>
      <c r="S165" s="133" t="s">
        <v>848</v>
      </c>
      <c r="T165" s="133" t="s">
        <v>848</v>
      </c>
      <c r="U165" s="133" t="s">
        <v>848</v>
      </c>
      <c r="V165" s="133" t="s">
        <v>848</v>
      </c>
      <c r="W165" s="55">
        <v>0</v>
      </c>
      <c r="X165" s="55">
        <v>0</v>
      </c>
      <c r="Y165" s="55">
        <v>0</v>
      </c>
      <c r="Z165" s="55">
        <v>0</v>
      </c>
      <c r="AA165" s="55">
        <v>0</v>
      </c>
      <c r="AB165" s="55">
        <v>0.59338570524614354</v>
      </c>
      <c r="AC165" s="55">
        <v>1.3054485515906593</v>
      </c>
      <c r="AD165" s="59">
        <v>1.8988342568368028</v>
      </c>
      <c r="AE165" s="55">
        <v>0</v>
      </c>
      <c r="AF165" s="55"/>
      <c r="AG165" s="55"/>
      <c r="AH165" s="55"/>
      <c r="AI165" s="59">
        <v>1.8988342568368028</v>
      </c>
      <c r="AJ165" s="55">
        <v>0</v>
      </c>
      <c r="AK165" s="55">
        <v>0</v>
      </c>
      <c r="AL165" s="55">
        <v>0</v>
      </c>
      <c r="AM165" s="55">
        <v>0</v>
      </c>
      <c r="AN165" s="55">
        <v>0</v>
      </c>
      <c r="AO165" s="55">
        <v>0</v>
      </c>
      <c r="AP165" s="55">
        <v>0.70414102757627739</v>
      </c>
      <c r="AQ165" s="55">
        <v>1.5800924659406488</v>
      </c>
      <c r="AR165" s="59">
        <v>2.2842334935169264</v>
      </c>
      <c r="AS165" s="55">
        <v>0</v>
      </c>
      <c r="AT165" s="55"/>
      <c r="AU165" s="55"/>
      <c r="AV165" s="55"/>
      <c r="AW165" s="59">
        <v>2.2842334935169264</v>
      </c>
      <c r="AX165" s="55"/>
      <c r="AY165" s="55"/>
      <c r="AZ165" s="55"/>
      <c r="BA165" s="55"/>
      <c r="BB165" s="55"/>
      <c r="BC165" s="55"/>
      <c r="BD165" s="55"/>
      <c r="BE165" s="55"/>
      <c r="BF165" s="59">
        <v>0</v>
      </c>
      <c r="BG165" s="55"/>
      <c r="BH165" s="55"/>
      <c r="BI165" s="55"/>
      <c r="BJ165" s="55"/>
      <c r="BK165" s="59">
        <v>0</v>
      </c>
      <c r="BL165" s="55"/>
      <c r="BM165" s="23" t="s">
        <v>852</v>
      </c>
      <c r="BN165" s="23" t="s">
        <v>184</v>
      </c>
      <c r="BO165" s="23" t="s">
        <v>853</v>
      </c>
      <c r="BP165" s="23" t="s">
        <v>853</v>
      </c>
      <c r="BQ165" s="23" t="s">
        <v>853</v>
      </c>
      <c r="BR165" s="23"/>
      <c r="BS165" s="57"/>
      <c r="BT165" s="135" t="s">
        <v>23</v>
      </c>
      <c r="BU165" s="58">
        <v>1</v>
      </c>
      <c r="BV165" s="57">
        <v>0</v>
      </c>
      <c r="BW165" s="57">
        <v>0</v>
      </c>
      <c r="BX165" s="57">
        <v>0</v>
      </c>
      <c r="BY165" s="57">
        <v>0</v>
      </c>
      <c r="BZ165" s="57">
        <v>0</v>
      </c>
      <c r="CA165" s="57">
        <v>0</v>
      </c>
      <c r="CB165" s="67">
        <v>0</v>
      </c>
      <c r="CC165" s="134"/>
      <c r="CD165" s="134"/>
      <c r="CE165" s="57"/>
      <c r="CF165" s="57"/>
      <c r="CG165" s="57"/>
      <c r="CH165" s="57"/>
      <c r="CI165" s="57"/>
      <c r="CJ165" s="57"/>
      <c r="CK165" s="67"/>
      <c r="CL165" s="23"/>
      <c r="CM165" s="23"/>
      <c r="CN165" s="23"/>
      <c r="CO165" s="23"/>
      <c r="CP165" s="23"/>
      <c r="CQ165" s="23"/>
      <c r="CR165" s="57"/>
      <c r="CS165" s="134"/>
      <c r="CT165" s="58"/>
      <c r="CU165" s="57"/>
      <c r="CV165" s="57"/>
      <c r="CW165" s="57"/>
      <c r="CX165" s="57"/>
      <c r="CY165" s="57"/>
      <c r="CZ165" s="57"/>
      <c r="DA165" s="67"/>
      <c r="DB165" s="23"/>
      <c r="DC165" s="23"/>
      <c r="DD165" s="57"/>
      <c r="DE165" s="57"/>
      <c r="DF165" s="57"/>
      <c r="DG165" s="57"/>
      <c r="DH165" s="57"/>
      <c r="DI165" s="57"/>
      <c r="DJ165" s="67"/>
      <c r="DK165" s="23" t="s">
        <v>849</v>
      </c>
      <c r="DL165" s="55">
        <v>0</v>
      </c>
      <c r="DM165" s="55">
        <v>0</v>
      </c>
      <c r="DN165" s="55">
        <v>0</v>
      </c>
      <c r="DO165" s="59">
        <v>0</v>
      </c>
      <c r="DP165" s="23" t="s">
        <v>849</v>
      </c>
      <c r="DQ165" s="57"/>
      <c r="DR165" s="57"/>
      <c r="DS165" s="57"/>
      <c r="DT165" s="23" t="s">
        <v>854</v>
      </c>
      <c r="DU165" s="57"/>
      <c r="DV165" s="23" t="s">
        <v>858</v>
      </c>
      <c r="DW165" s="23" t="s">
        <v>854</v>
      </c>
      <c r="DX165" s="57"/>
      <c r="DY165" s="23" t="s">
        <v>849</v>
      </c>
      <c r="DZ165" s="23" t="s">
        <v>854</v>
      </c>
      <c r="EA165" s="56"/>
      <c r="EB165" s="57"/>
      <c r="EC165" s="57"/>
      <c r="ED165" s="23"/>
      <c r="EE165" s="57"/>
      <c r="EF165" s="57"/>
      <c r="EG165" s="57"/>
      <c r="EH165" s="23">
        <v>957</v>
      </c>
      <c r="EI165" s="23"/>
      <c r="EJ165" s="23" t="s">
        <v>921</v>
      </c>
      <c r="EK165" s="23"/>
    </row>
    <row r="166" spans="2:141" ht="29.1">
      <c r="B166" s="132" t="s">
        <v>1114</v>
      </c>
      <c r="C166" s="23" t="s">
        <v>1113</v>
      </c>
      <c r="D166" s="23" t="s">
        <v>159</v>
      </c>
      <c r="E166" s="23" t="s">
        <v>846</v>
      </c>
      <c r="F166" s="23" t="s">
        <v>847</v>
      </c>
      <c r="G166" s="23"/>
      <c r="H166" s="23" t="s">
        <v>848</v>
      </c>
      <c r="I166" s="58">
        <v>0</v>
      </c>
      <c r="J166" s="58">
        <v>0</v>
      </c>
      <c r="K166" s="58">
        <v>1</v>
      </c>
      <c r="L166" s="58">
        <v>0</v>
      </c>
      <c r="M166" s="176"/>
      <c r="N166" s="23" t="s">
        <v>849</v>
      </c>
      <c r="O166" s="23" t="s">
        <v>850</v>
      </c>
      <c r="P166" s="23" t="s">
        <v>851</v>
      </c>
      <c r="Q166" s="56" t="s">
        <v>848</v>
      </c>
      <c r="R166" s="133" t="s">
        <v>848</v>
      </c>
      <c r="S166" s="133" t="s">
        <v>848</v>
      </c>
      <c r="T166" s="133" t="s">
        <v>848</v>
      </c>
      <c r="U166" s="133" t="s">
        <v>848</v>
      </c>
      <c r="V166" s="133" t="s">
        <v>848</v>
      </c>
      <c r="W166" s="55">
        <v>0</v>
      </c>
      <c r="X166" s="55">
        <v>0</v>
      </c>
      <c r="Y166" s="55">
        <v>0</v>
      </c>
      <c r="Z166" s="55">
        <v>0</v>
      </c>
      <c r="AA166" s="55">
        <v>-0.588638619619409</v>
      </c>
      <c r="AB166" s="55">
        <v>-1.3101956372173937</v>
      </c>
      <c r="AC166" s="55">
        <v>0</v>
      </c>
      <c r="AD166" s="59">
        <v>-1.8988342568368028</v>
      </c>
      <c r="AE166" s="55">
        <v>0</v>
      </c>
      <c r="AF166" s="55"/>
      <c r="AG166" s="55"/>
      <c r="AH166" s="55"/>
      <c r="AI166" s="59">
        <v>-1.8988342568368028</v>
      </c>
      <c r="AJ166" s="55">
        <v>0</v>
      </c>
      <c r="AK166" s="55">
        <v>0</v>
      </c>
      <c r="AL166" s="55">
        <v>0</v>
      </c>
      <c r="AM166" s="55">
        <v>0</v>
      </c>
      <c r="AN166" s="55">
        <v>0</v>
      </c>
      <c r="AO166" s="55">
        <v>-0.68481166605269139</v>
      </c>
      <c r="AP166" s="55">
        <v>-1.5547433889286584</v>
      </c>
      <c r="AQ166" s="55">
        <v>0</v>
      </c>
      <c r="AR166" s="59">
        <v>-2.2395550549813499</v>
      </c>
      <c r="AS166" s="55">
        <v>0</v>
      </c>
      <c r="AT166" s="55"/>
      <c r="AU166" s="55"/>
      <c r="AV166" s="55"/>
      <c r="AW166" s="59">
        <v>-2.2395550549813499</v>
      </c>
      <c r="AX166" s="55"/>
      <c r="AY166" s="55"/>
      <c r="AZ166" s="55"/>
      <c r="BA166" s="55"/>
      <c r="BB166" s="55"/>
      <c r="BC166" s="55"/>
      <c r="BD166" s="55"/>
      <c r="BE166" s="55"/>
      <c r="BF166" s="59">
        <v>0</v>
      </c>
      <c r="BG166" s="55"/>
      <c r="BH166" s="55"/>
      <c r="BI166" s="55"/>
      <c r="BJ166" s="55"/>
      <c r="BK166" s="59">
        <v>0</v>
      </c>
      <c r="BL166" s="55"/>
      <c r="BM166" s="23" t="s">
        <v>852</v>
      </c>
      <c r="BN166" s="23" t="s">
        <v>184</v>
      </c>
      <c r="BO166" s="23" t="s">
        <v>853</v>
      </c>
      <c r="BP166" s="23" t="s">
        <v>853</v>
      </c>
      <c r="BQ166" s="23" t="s">
        <v>853</v>
      </c>
      <c r="BR166" s="23"/>
      <c r="BS166" s="57"/>
      <c r="BT166" s="135" t="s">
        <v>23</v>
      </c>
      <c r="BU166" s="58">
        <v>1</v>
      </c>
      <c r="BV166" s="57">
        <v>0</v>
      </c>
      <c r="BW166" s="57">
        <v>0</v>
      </c>
      <c r="BX166" s="57">
        <v>0</v>
      </c>
      <c r="BY166" s="57">
        <v>0</v>
      </c>
      <c r="BZ166" s="57">
        <v>0</v>
      </c>
      <c r="CA166" s="57">
        <v>0</v>
      </c>
      <c r="CB166" s="67">
        <v>0</v>
      </c>
      <c r="CC166" s="134"/>
      <c r="CD166" s="134"/>
      <c r="CE166" s="57"/>
      <c r="CF166" s="57"/>
      <c r="CG166" s="57"/>
      <c r="CH166" s="57"/>
      <c r="CI166" s="57"/>
      <c r="CJ166" s="57"/>
      <c r="CK166" s="67"/>
      <c r="CL166" s="23"/>
      <c r="CM166" s="23"/>
      <c r="CN166" s="23"/>
      <c r="CO166" s="23"/>
      <c r="CP166" s="23"/>
      <c r="CQ166" s="23"/>
      <c r="CR166" s="57"/>
      <c r="CS166" s="134"/>
      <c r="CT166" s="58"/>
      <c r="CU166" s="57"/>
      <c r="CV166" s="57"/>
      <c r="CW166" s="57"/>
      <c r="CX166" s="57"/>
      <c r="CY166" s="57"/>
      <c r="CZ166" s="57"/>
      <c r="DA166" s="67"/>
      <c r="DB166" s="23"/>
      <c r="DC166" s="23"/>
      <c r="DD166" s="57"/>
      <c r="DE166" s="57"/>
      <c r="DF166" s="57"/>
      <c r="DG166" s="57"/>
      <c r="DH166" s="57"/>
      <c r="DI166" s="57"/>
      <c r="DJ166" s="67"/>
      <c r="DK166" s="23" t="s">
        <v>849</v>
      </c>
      <c r="DL166" s="55">
        <v>0</v>
      </c>
      <c r="DM166" s="55">
        <v>0</v>
      </c>
      <c r="DN166" s="55">
        <v>0</v>
      </c>
      <c r="DO166" s="59">
        <v>0</v>
      </c>
      <c r="DP166" s="23" t="s">
        <v>849</v>
      </c>
      <c r="DQ166" s="57"/>
      <c r="DR166" s="57"/>
      <c r="DS166" s="57"/>
      <c r="DT166" s="23" t="s">
        <v>854</v>
      </c>
      <c r="DU166" s="57"/>
      <c r="DV166" s="23" t="s">
        <v>858</v>
      </c>
      <c r="DW166" s="23" t="s">
        <v>854</v>
      </c>
      <c r="DX166" s="57"/>
      <c r="DY166" s="23" t="s">
        <v>849</v>
      </c>
      <c r="DZ166" s="23" t="s">
        <v>854</v>
      </c>
      <c r="EA166" s="56"/>
      <c r="EB166" s="57"/>
      <c r="EC166" s="57"/>
      <c r="ED166" s="23"/>
      <c r="EE166" s="57"/>
      <c r="EF166" s="57"/>
      <c r="EG166" s="57"/>
      <c r="EH166" s="23">
        <v>957</v>
      </c>
      <c r="EI166" s="23"/>
      <c r="EJ166" s="23" t="s">
        <v>921</v>
      </c>
      <c r="EK166" s="23"/>
    </row>
    <row r="167" spans="2:141">
      <c r="B167" s="132" t="s">
        <v>1115</v>
      </c>
      <c r="C167" s="23" t="s">
        <v>1116</v>
      </c>
      <c r="D167" s="23" t="s">
        <v>159</v>
      </c>
      <c r="E167" s="23" t="s">
        <v>846</v>
      </c>
      <c r="F167" s="23" t="s">
        <v>847</v>
      </c>
      <c r="G167" s="23"/>
      <c r="H167" s="23" t="s">
        <v>848</v>
      </c>
      <c r="I167" s="58">
        <v>0</v>
      </c>
      <c r="J167" s="58">
        <v>0</v>
      </c>
      <c r="K167" s="58">
        <v>1</v>
      </c>
      <c r="L167" s="58">
        <v>0</v>
      </c>
      <c r="M167" s="176"/>
      <c r="N167" s="23" t="s">
        <v>849</v>
      </c>
      <c r="O167" s="23" t="s">
        <v>850</v>
      </c>
      <c r="P167" s="23" t="s">
        <v>851</v>
      </c>
      <c r="Q167" s="56" t="s">
        <v>848</v>
      </c>
      <c r="R167" s="133" t="s">
        <v>848</v>
      </c>
      <c r="S167" s="133" t="s">
        <v>848</v>
      </c>
      <c r="T167" s="133" t="s">
        <v>848</v>
      </c>
      <c r="U167" s="133" t="s">
        <v>848</v>
      </c>
      <c r="V167" s="133" t="s">
        <v>848</v>
      </c>
      <c r="W167" s="55">
        <v>0</v>
      </c>
      <c r="X167" s="55">
        <v>0</v>
      </c>
      <c r="Y167" s="55">
        <v>0</v>
      </c>
      <c r="Z167" s="55">
        <v>0</v>
      </c>
      <c r="AA167" s="55">
        <v>0</v>
      </c>
      <c r="AB167" s="55">
        <v>0.59338570524614354</v>
      </c>
      <c r="AC167" s="55">
        <v>1.3054485515906593</v>
      </c>
      <c r="AD167" s="59">
        <v>1.8988342568368028</v>
      </c>
      <c r="AE167" s="55">
        <v>0</v>
      </c>
      <c r="AF167" s="55"/>
      <c r="AG167" s="55"/>
      <c r="AH167" s="55"/>
      <c r="AI167" s="59">
        <v>1.8988342568368028</v>
      </c>
      <c r="AJ167" s="55">
        <v>0</v>
      </c>
      <c r="AK167" s="55">
        <v>0</v>
      </c>
      <c r="AL167" s="55">
        <v>0</v>
      </c>
      <c r="AM167" s="55">
        <v>0</v>
      </c>
      <c r="AN167" s="55">
        <v>0</v>
      </c>
      <c r="AO167" s="55">
        <v>0</v>
      </c>
      <c r="AP167" s="55">
        <v>0.70414102757627739</v>
      </c>
      <c r="AQ167" s="55">
        <v>1.5800924659406488</v>
      </c>
      <c r="AR167" s="59">
        <v>2.2842334935169264</v>
      </c>
      <c r="AS167" s="55">
        <v>0</v>
      </c>
      <c r="AT167" s="55"/>
      <c r="AU167" s="55"/>
      <c r="AV167" s="55"/>
      <c r="AW167" s="59">
        <v>2.2842334935169264</v>
      </c>
      <c r="AX167" s="55"/>
      <c r="AY167" s="55"/>
      <c r="AZ167" s="55"/>
      <c r="BA167" s="55"/>
      <c r="BB167" s="55"/>
      <c r="BC167" s="55"/>
      <c r="BD167" s="55"/>
      <c r="BE167" s="55"/>
      <c r="BF167" s="59">
        <v>0</v>
      </c>
      <c r="BG167" s="55"/>
      <c r="BH167" s="55"/>
      <c r="BI167" s="55"/>
      <c r="BJ167" s="55"/>
      <c r="BK167" s="59">
        <v>0</v>
      </c>
      <c r="BL167" s="55"/>
      <c r="BM167" s="23" t="s">
        <v>852</v>
      </c>
      <c r="BN167" s="23" t="s">
        <v>184</v>
      </c>
      <c r="BO167" s="23" t="s">
        <v>853</v>
      </c>
      <c r="BP167" s="23" t="s">
        <v>853</v>
      </c>
      <c r="BQ167" s="23" t="s">
        <v>853</v>
      </c>
      <c r="BR167" s="23"/>
      <c r="BS167" s="57"/>
      <c r="BT167" s="135" t="s">
        <v>23</v>
      </c>
      <c r="BU167" s="58">
        <v>1</v>
      </c>
      <c r="BV167" s="57">
        <v>0</v>
      </c>
      <c r="BW167" s="57">
        <v>0</v>
      </c>
      <c r="BX167" s="57">
        <v>0</v>
      </c>
      <c r="BY167" s="57">
        <v>0</v>
      </c>
      <c r="BZ167" s="57">
        <v>0</v>
      </c>
      <c r="CA167" s="57">
        <v>0</v>
      </c>
      <c r="CB167" s="67">
        <v>0</v>
      </c>
      <c r="CC167" s="134"/>
      <c r="CD167" s="134"/>
      <c r="CE167" s="57"/>
      <c r="CF167" s="57"/>
      <c r="CG167" s="57"/>
      <c r="CH167" s="57"/>
      <c r="CI167" s="57"/>
      <c r="CJ167" s="57"/>
      <c r="CK167" s="67"/>
      <c r="CL167" s="23"/>
      <c r="CM167" s="23"/>
      <c r="CN167" s="23"/>
      <c r="CO167" s="23"/>
      <c r="CP167" s="23"/>
      <c r="CQ167" s="23"/>
      <c r="CR167" s="57"/>
      <c r="CS167" s="134"/>
      <c r="CT167" s="58"/>
      <c r="CU167" s="57"/>
      <c r="CV167" s="57"/>
      <c r="CW167" s="57"/>
      <c r="CX167" s="57"/>
      <c r="CY167" s="57"/>
      <c r="CZ167" s="57"/>
      <c r="DA167" s="67"/>
      <c r="DB167" s="23"/>
      <c r="DC167" s="23"/>
      <c r="DD167" s="57"/>
      <c r="DE167" s="57"/>
      <c r="DF167" s="57"/>
      <c r="DG167" s="57"/>
      <c r="DH167" s="57"/>
      <c r="DI167" s="57"/>
      <c r="DJ167" s="67"/>
      <c r="DK167" s="23" t="s">
        <v>849</v>
      </c>
      <c r="DL167" s="55">
        <v>0</v>
      </c>
      <c r="DM167" s="55">
        <v>0</v>
      </c>
      <c r="DN167" s="55">
        <v>0</v>
      </c>
      <c r="DO167" s="59">
        <v>0</v>
      </c>
      <c r="DP167" s="23" t="s">
        <v>849</v>
      </c>
      <c r="DQ167" s="57"/>
      <c r="DR167" s="57"/>
      <c r="DS167" s="57"/>
      <c r="DT167" s="23" t="s">
        <v>854</v>
      </c>
      <c r="DU167" s="57"/>
      <c r="DV167" s="23" t="s">
        <v>858</v>
      </c>
      <c r="DW167" s="23" t="s">
        <v>854</v>
      </c>
      <c r="DX167" s="57"/>
      <c r="DY167" s="23" t="s">
        <v>849</v>
      </c>
      <c r="DZ167" s="23" t="s">
        <v>854</v>
      </c>
      <c r="EA167" s="56"/>
      <c r="EB167" s="57"/>
      <c r="EC167" s="57"/>
      <c r="ED167" s="23"/>
      <c r="EE167" s="57"/>
      <c r="EF167" s="57"/>
      <c r="EG167" s="57"/>
      <c r="EH167" s="23">
        <v>957</v>
      </c>
      <c r="EI167" s="23"/>
      <c r="EJ167" s="23" t="s">
        <v>921</v>
      </c>
      <c r="EK167" s="23"/>
    </row>
    <row r="168" spans="2:141" ht="29.1">
      <c r="B168" s="132" t="s">
        <v>1117</v>
      </c>
      <c r="C168" s="23" t="s">
        <v>1116</v>
      </c>
      <c r="D168" s="23" t="s">
        <v>159</v>
      </c>
      <c r="E168" s="23" t="s">
        <v>846</v>
      </c>
      <c r="F168" s="23" t="s">
        <v>847</v>
      </c>
      <c r="G168" s="23"/>
      <c r="H168" s="23" t="s">
        <v>848</v>
      </c>
      <c r="I168" s="58">
        <v>0</v>
      </c>
      <c r="J168" s="58">
        <v>0</v>
      </c>
      <c r="K168" s="58">
        <v>1</v>
      </c>
      <c r="L168" s="58">
        <v>0</v>
      </c>
      <c r="M168" s="176"/>
      <c r="N168" s="23" t="s">
        <v>849</v>
      </c>
      <c r="O168" s="23" t="s">
        <v>850</v>
      </c>
      <c r="P168" s="23" t="s">
        <v>851</v>
      </c>
      <c r="Q168" s="56" t="s">
        <v>848</v>
      </c>
      <c r="R168" s="133" t="s">
        <v>848</v>
      </c>
      <c r="S168" s="133" t="s">
        <v>848</v>
      </c>
      <c r="T168" s="133" t="s">
        <v>848</v>
      </c>
      <c r="U168" s="133" t="s">
        <v>848</v>
      </c>
      <c r="V168" s="133" t="s">
        <v>848</v>
      </c>
      <c r="W168" s="55">
        <v>0</v>
      </c>
      <c r="X168" s="55">
        <v>0</v>
      </c>
      <c r="Y168" s="55">
        <v>0</v>
      </c>
      <c r="Z168" s="55">
        <v>0</v>
      </c>
      <c r="AA168" s="55">
        <v>-0.588638619619409</v>
      </c>
      <c r="AB168" s="55">
        <v>-1.3101956372173937</v>
      </c>
      <c r="AC168" s="55">
        <v>0</v>
      </c>
      <c r="AD168" s="59">
        <v>-1.8988342568368028</v>
      </c>
      <c r="AE168" s="55">
        <v>0</v>
      </c>
      <c r="AF168" s="55"/>
      <c r="AG168" s="55"/>
      <c r="AH168" s="55"/>
      <c r="AI168" s="59">
        <v>-1.8988342568368028</v>
      </c>
      <c r="AJ168" s="55">
        <v>0</v>
      </c>
      <c r="AK168" s="55">
        <v>0</v>
      </c>
      <c r="AL168" s="55">
        <v>0</v>
      </c>
      <c r="AM168" s="55">
        <v>0</v>
      </c>
      <c r="AN168" s="55">
        <v>0</v>
      </c>
      <c r="AO168" s="55">
        <v>-0.68481166605269139</v>
      </c>
      <c r="AP168" s="55">
        <v>-1.5547433889286584</v>
      </c>
      <c r="AQ168" s="55">
        <v>0</v>
      </c>
      <c r="AR168" s="59">
        <v>-2.2395550549813499</v>
      </c>
      <c r="AS168" s="55">
        <v>0</v>
      </c>
      <c r="AT168" s="55"/>
      <c r="AU168" s="55"/>
      <c r="AV168" s="55"/>
      <c r="AW168" s="59">
        <v>-2.2395550549813499</v>
      </c>
      <c r="AX168" s="55"/>
      <c r="AY168" s="55"/>
      <c r="AZ168" s="55"/>
      <c r="BA168" s="55"/>
      <c r="BB168" s="55"/>
      <c r="BC168" s="55"/>
      <c r="BD168" s="55"/>
      <c r="BE168" s="55"/>
      <c r="BF168" s="59">
        <v>0</v>
      </c>
      <c r="BG168" s="55"/>
      <c r="BH168" s="55"/>
      <c r="BI168" s="55"/>
      <c r="BJ168" s="55"/>
      <c r="BK168" s="59">
        <v>0</v>
      </c>
      <c r="BL168" s="55"/>
      <c r="BM168" s="23" t="s">
        <v>852</v>
      </c>
      <c r="BN168" s="23" t="s">
        <v>184</v>
      </c>
      <c r="BO168" s="23" t="s">
        <v>853</v>
      </c>
      <c r="BP168" s="23" t="s">
        <v>853</v>
      </c>
      <c r="BQ168" s="23" t="s">
        <v>853</v>
      </c>
      <c r="BR168" s="23"/>
      <c r="BS168" s="57"/>
      <c r="BT168" s="135" t="s">
        <v>23</v>
      </c>
      <c r="BU168" s="58">
        <v>1</v>
      </c>
      <c r="BV168" s="57">
        <v>0</v>
      </c>
      <c r="BW168" s="57">
        <v>0</v>
      </c>
      <c r="BX168" s="57">
        <v>0</v>
      </c>
      <c r="BY168" s="57">
        <v>0</v>
      </c>
      <c r="BZ168" s="57">
        <v>0</v>
      </c>
      <c r="CA168" s="57">
        <v>0</v>
      </c>
      <c r="CB168" s="67">
        <v>0</v>
      </c>
      <c r="CC168" s="134"/>
      <c r="CD168" s="134"/>
      <c r="CE168" s="57"/>
      <c r="CF168" s="57"/>
      <c r="CG168" s="57"/>
      <c r="CH168" s="57"/>
      <c r="CI168" s="57"/>
      <c r="CJ168" s="57"/>
      <c r="CK168" s="67"/>
      <c r="CL168" s="23"/>
      <c r="CM168" s="23"/>
      <c r="CN168" s="23"/>
      <c r="CO168" s="23"/>
      <c r="CP168" s="23"/>
      <c r="CQ168" s="23"/>
      <c r="CR168" s="57"/>
      <c r="CS168" s="134"/>
      <c r="CT168" s="58"/>
      <c r="CU168" s="57"/>
      <c r="CV168" s="57"/>
      <c r="CW168" s="57"/>
      <c r="CX168" s="57"/>
      <c r="CY168" s="57"/>
      <c r="CZ168" s="57"/>
      <c r="DA168" s="67"/>
      <c r="DB168" s="23"/>
      <c r="DC168" s="23"/>
      <c r="DD168" s="57"/>
      <c r="DE168" s="57"/>
      <c r="DF168" s="57"/>
      <c r="DG168" s="57"/>
      <c r="DH168" s="57"/>
      <c r="DI168" s="57"/>
      <c r="DJ168" s="67"/>
      <c r="DK168" s="23" t="s">
        <v>849</v>
      </c>
      <c r="DL168" s="55">
        <v>0</v>
      </c>
      <c r="DM168" s="55">
        <v>0</v>
      </c>
      <c r="DN168" s="55">
        <v>0</v>
      </c>
      <c r="DO168" s="59">
        <v>0</v>
      </c>
      <c r="DP168" s="23" t="s">
        <v>849</v>
      </c>
      <c r="DQ168" s="57"/>
      <c r="DR168" s="57"/>
      <c r="DS168" s="57"/>
      <c r="DT168" s="23" t="s">
        <v>854</v>
      </c>
      <c r="DU168" s="57"/>
      <c r="DV168" s="23" t="s">
        <v>858</v>
      </c>
      <c r="DW168" s="23" t="s">
        <v>854</v>
      </c>
      <c r="DX168" s="57"/>
      <c r="DY168" s="23" t="s">
        <v>849</v>
      </c>
      <c r="DZ168" s="23" t="s">
        <v>854</v>
      </c>
      <c r="EA168" s="56"/>
      <c r="EB168" s="57"/>
      <c r="EC168" s="57"/>
      <c r="ED168" s="23"/>
      <c r="EE168" s="57"/>
      <c r="EF168" s="57"/>
      <c r="EG168" s="57"/>
      <c r="EH168" s="23">
        <v>957</v>
      </c>
      <c r="EI168" s="23"/>
      <c r="EJ168" s="23" t="s">
        <v>921</v>
      </c>
      <c r="EK168" s="23"/>
    </row>
    <row r="169" spans="2:141" ht="57.95">
      <c r="B169" s="132" t="s">
        <v>1118</v>
      </c>
      <c r="C169" s="23" t="s">
        <v>1119</v>
      </c>
      <c r="D169" s="23">
        <v>0</v>
      </c>
      <c r="E169" s="23" t="s">
        <v>846</v>
      </c>
      <c r="F169" s="23" t="s">
        <v>847</v>
      </c>
      <c r="G169" s="23"/>
      <c r="H169" s="23" t="s">
        <v>848</v>
      </c>
      <c r="I169" s="58">
        <v>0</v>
      </c>
      <c r="J169" s="58">
        <v>0</v>
      </c>
      <c r="K169" s="58">
        <v>1</v>
      </c>
      <c r="L169" s="58">
        <v>0</v>
      </c>
      <c r="M169" s="176"/>
      <c r="N169" s="23" t="s">
        <v>849</v>
      </c>
      <c r="O169" s="23" t="s">
        <v>850</v>
      </c>
      <c r="P169" s="23" t="s">
        <v>851</v>
      </c>
      <c r="Q169" s="56" t="s">
        <v>848</v>
      </c>
      <c r="R169" s="133" t="s">
        <v>848</v>
      </c>
      <c r="S169" s="133" t="s">
        <v>848</v>
      </c>
      <c r="T169" s="133" t="s">
        <v>848</v>
      </c>
      <c r="U169" s="133" t="s">
        <v>848</v>
      </c>
      <c r="V169" s="133" t="s">
        <v>848</v>
      </c>
      <c r="W169" s="55">
        <v>0</v>
      </c>
      <c r="X169" s="55">
        <v>2.169744997619261E-2</v>
      </c>
      <c r="Y169" s="55">
        <v>2.169744997619261E-2</v>
      </c>
      <c r="Z169" s="55">
        <v>2.169744997619261E-2</v>
      </c>
      <c r="AA169" s="55">
        <v>2.169744997619261E-2</v>
      </c>
      <c r="AB169" s="55">
        <v>2.169744997619261E-2</v>
      </c>
      <c r="AC169" s="55">
        <v>2.169744997619261E-2</v>
      </c>
      <c r="AD169" s="59">
        <v>0.13018469985715567</v>
      </c>
      <c r="AE169" s="55">
        <v>0</v>
      </c>
      <c r="AF169" s="55"/>
      <c r="AG169" s="55"/>
      <c r="AH169" s="55"/>
      <c r="AI169" s="59">
        <v>0.13018469985715567</v>
      </c>
      <c r="AJ169" s="55">
        <v>0</v>
      </c>
      <c r="AK169" s="55">
        <v>0</v>
      </c>
      <c r="AL169" s="55">
        <v>2.3786501911301317E-2</v>
      </c>
      <c r="AM169" s="55">
        <v>2.4262231949527348E-2</v>
      </c>
      <c r="AN169" s="55">
        <v>2.4747476588517895E-2</v>
      </c>
      <c r="AO169" s="55">
        <v>2.5242426120288253E-2</v>
      </c>
      <c r="AP169" s="55">
        <v>2.574727464269402E-2</v>
      </c>
      <c r="AQ169" s="55">
        <v>2.6262220135547899E-2</v>
      </c>
      <c r="AR169" s="59">
        <v>0.15004813134787673</v>
      </c>
      <c r="AS169" s="55">
        <v>0</v>
      </c>
      <c r="AT169" s="55"/>
      <c r="AU169" s="55"/>
      <c r="AV169" s="55"/>
      <c r="AW169" s="59">
        <v>0.15004813134787673</v>
      </c>
      <c r="AX169" s="55"/>
      <c r="AY169" s="55"/>
      <c r="AZ169" s="55"/>
      <c r="BA169" s="55"/>
      <c r="BB169" s="55"/>
      <c r="BC169" s="55"/>
      <c r="BD169" s="55"/>
      <c r="BE169" s="55"/>
      <c r="BF169" s="59">
        <v>0</v>
      </c>
      <c r="BG169" s="55"/>
      <c r="BH169" s="55"/>
      <c r="BI169" s="55"/>
      <c r="BJ169" s="55"/>
      <c r="BK169" s="59">
        <v>0</v>
      </c>
      <c r="BL169" s="55"/>
      <c r="BM169" s="23" t="s">
        <v>852</v>
      </c>
      <c r="BN169" s="23" t="s">
        <v>214</v>
      </c>
      <c r="BO169" s="23" t="s">
        <v>853</v>
      </c>
      <c r="BP169" s="23" t="s">
        <v>853</v>
      </c>
      <c r="BQ169" s="23" t="s">
        <v>311</v>
      </c>
      <c r="BR169" s="23"/>
      <c r="BS169" s="57"/>
      <c r="BT169" s="135" t="s">
        <v>212</v>
      </c>
      <c r="BU169" s="58">
        <v>1</v>
      </c>
      <c r="BV169" s="57">
        <v>0</v>
      </c>
      <c r="BW169" s="57">
        <v>0</v>
      </c>
      <c r="BX169" s="57">
        <v>0</v>
      </c>
      <c r="BY169" s="57">
        <v>0</v>
      </c>
      <c r="BZ169" s="57">
        <v>0</v>
      </c>
      <c r="CA169" s="57">
        <v>0</v>
      </c>
      <c r="CB169" s="67">
        <v>0</v>
      </c>
      <c r="CC169" s="134"/>
      <c r="CD169" s="134"/>
      <c r="CE169" s="57"/>
      <c r="CF169" s="57"/>
      <c r="CG169" s="57"/>
      <c r="CH169" s="57"/>
      <c r="CI169" s="57"/>
      <c r="CJ169" s="57"/>
      <c r="CK169" s="67"/>
      <c r="CL169" s="23"/>
      <c r="CM169" s="23"/>
      <c r="CN169" s="23"/>
      <c r="CO169" s="23"/>
      <c r="CP169" s="23"/>
      <c r="CQ169" s="23"/>
      <c r="CR169" s="57"/>
      <c r="CS169" s="134"/>
      <c r="CT169" s="58"/>
      <c r="CU169" s="57"/>
      <c r="CV169" s="57"/>
      <c r="CW169" s="57"/>
      <c r="CX169" s="57"/>
      <c r="CY169" s="57"/>
      <c r="CZ169" s="57"/>
      <c r="DA169" s="67"/>
      <c r="DB169" s="23"/>
      <c r="DC169" s="23"/>
      <c r="DD169" s="57"/>
      <c r="DE169" s="57"/>
      <c r="DF169" s="57"/>
      <c r="DG169" s="57"/>
      <c r="DH169" s="57"/>
      <c r="DI169" s="57"/>
      <c r="DJ169" s="67"/>
      <c r="DK169" s="23" t="s">
        <v>849</v>
      </c>
      <c r="DL169" s="55">
        <v>0</v>
      </c>
      <c r="DM169" s="55">
        <v>0</v>
      </c>
      <c r="DN169" s="55">
        <v>0</v>
      </c>
      <c r="DO169" s="59">
        <v>0</v>
      </c>
      <c r="DP169" s="23" t="s">
        <v>849</v>
      </c>
      <c r="DQ169" s="57"/>
      <c r="DR169" s="57"/>
      <c r="DS169" s="57"/>
      <c r="DT169" s="23" t="s">
        <v>854</v>
      </c>
      <c r="DU169" s="57"/>
      <c r="DV169" s="23" t="s">
        <v>849</v>
      </c>
      <c r="DW169" s="23" t="s">
        <v>854</v>
      </c>
      <c r="DX169" s="57"/>
      <c r="DY169" s="23" t="s">
        <v>858</v>
      </c>
      <c r="DZ169" s="23" t="s">
        <v>854</v>
      </c>
      <c r="EA169" s="56"/>
      <c r="EB169" s="57"/>
      <c r="EC169" s="57"/>
      <c r="ED169" s="23"/>
      <c r="EE169" s="57"/>
      <c r="EF169" s="57"/>
      <c r="EG169" s="57"/>
      <c r="EH169" s="23">
        <v>3281</v>
      </c>
      <c r="EI169" s="23"/>
      <c r="EJ169" s="23" t="s">
        <v>868</v>
      </c>
      <c r="EK169" s="23"/>
    </row>
    <row r="170" spans="2:141" ht="57.95">
      <c r="B170" s="132" t="s">
        <v>1120</v>
      </c>
      <c r="C170" s="23" t="s">
        <v>1121</v>
      </c>
      <c r="D170" s="23" t="s">
        <v>155</v>
      </c>
      <c r="E170" s="23" t="s">
        <v>846</v>
      </c>
      <c r="F170" s="23" t="s">
        <v>847</v>
      </c>
      <c r="G170" s="23"/>
      <c r="H170" s="23" t="s">
        <v>848</v>
      </c>
      <c r="I170" s="58">
        <v>0</v>
      </c>
      <c r="J170" s="58">
        <v>0</v>
      </c>
      <c r="K170" s="58">
        <v>1</v>
      </c>
      <c r="L170" s="58">
        <v>0</v>
      </c>
      <c r="M170" s="176"/>
      <c r="N170" s="23" t="s">
        <v>849</v>
      </c>
      <c r="O170" s="23" t="s">
        <v>850</v>
      </c>
      <c r="P170" s="23" t="s">
        <v>851</v>
      </c>
      <c r="Q170" s="56" t="s">
        <v>848</v>
      </c>
      <c r="R170" s="133" t="s">
        <v>848</v>
      </c>
      <c r="S170" s="133" t="s">
        <v>848</v>
      </c>
      <c r="T170" s="133" t="s">
        <v>848</v>
      </c>
      <c r="U170" s="133" t="s">
        <v>848</v>
      </c>
      <c r="V170" s="133" t="s">
        <v>848</v>
      </c>
      <c r="W170" s="55">
        <v>0</v>
      </c>
      <c r="X170" s="55">
        <v>0</v>
      </c>
      <c r="Y170" s="55">
        <v>0</v>
      </c>
      <c r="Z170" s="55">
        <v>2.0257936611982088</v>
      </c>
      <c r="AA170" s="55">
        <v>4.0515873223964176</v>
      </c>
      <c r="AB170" s="55">
        <v>6.0773809835946269</v>
      </c>
      <c r="AC170" s="55">
        <v>8.1031746447928352</v>
      </c>
      <c r="AD170" s="59">
        <v>20.257936611982089</v>
      </c>
      <c r="AE170" s="55">
        <v>0</v>
      </c>
      <c r="AF170" s="55"/>
      <c r="AG170" s="55"/>
      <c r="AH170" s="55"/>
      <c r="AI170" s="59">
        <v>20.257936611982089</v>
      </c>
      <c r="AJ170" s="55">
        <v>0</v>
      </c>
      <c r="AK170" s="55">
        <v>0</v>
      </c>
      <c r="AL170" s="55">
        <v>0</v>
      </c>
      <c r="AM170" s="55">
        <v>0</v>
      </c>
      <c r="AN170" s="55">
        <v>2.3105609764594019</v>
      </c>
      <c r="AO170" s="55">
        <v>4.7135443919771802</v>
      </c>
      <c r="AP170" s="55">
        <v>7.2117229197250863</v>
      </c>
      <c r="AQ170" s="55">
        <v>9.8079431708261176</v>
      </c>
      <c r="AR170" s="59">
        <v>24.043771458987784</v>
      </c>
      <c r="AS170" s="55">
        <v>0</v>
      </c>
      <c r="AT170" s="55"/>
      <c r="AU170" s="55"/>
      <c r="AV170" s="55"/>
      <c r="AW170" s="59">
        <v>24.043771458987784</v>
      </c>
      <c r="AX170" s="55"/>
      <c r="AY170" s="55"/>
      <c r="AZ170" s="55"/>
      <c r="BA170" s="55"/>
      <c r="BB170" s="55"/>
      <c r="BC170" s="55"/>
      <c r="BD170" s="55"/>
      <c r="BE170" s="55"/>
      <c r="BF170" s="59">
        <v>0</v>
      </c>
      <c r="BG170" s="55"/>
      <c r="BH170" s="55"/>
      <c r="BI170" s="55"/>
      <c r="BJ170" s="55"/>
      <c r="BK170" s="59">
        <v>0</v>
      </c>
      <c r="BL170" s="55"/>
      <c r="BM170" s="23" t="s">
        <v>852</v>
      </c>
      <c r="BN170" s="23" t="s">
        <v>214</v>
      </c>
      <c r="BO170" s="23" t="s">
        <v>853</v>
      </c>
      <c r="BP170" s="23" t="s">
        <v>853</v>
      </c>
      <c r="BQ170" s="23" t="s">
        <v>311</v>
      </c>
      <c r="BR170" s="23"/>
      <c r="BS170" s="57"/>
      <c r="BT170" s="135" t="s">
        <v>212</v>
      </c>
      <c r="BU170" s="58">
        <v>1</v>
      </c>
      <c r="BV170" s="57">
        <v>0</v>
      </c>
      <c r="BW170" s="57">
        <v>0</v>
      </c>
      <c r="BX170" s="57">
        <v>0</v>
      </c>
      <c r="BY170" s="57">
        <v>0</v>
      </c>
      <c r="BZ170" s="57">
        <v>0</v>
      </c>
      <c r="CA170" s="57">
        <v>0</v>
      </c>
      <c r="CB170" s="67">
        <v>0</v>
      </c>
      <c r="CC170" s="134"/>
      <c r="CD170" s="134"/>
      <c r="CE170" s="57"/>
      <c r="CF170" s="57"/>
      <c r="CG170" s="57"/>
      <c r="CH170" s="57"/>
      <c r="CI170" s="57"/>
      <c r="CJ170" s="57"/>
      <c r="CK170" s="67"/>
      <c r="CL170" s="23"/>
      <c r="CM170" s="23"/>
      <c r="CN170" s="23"/>
      <c r="CO170" s="23"/>
      <c r="CP170" s="23"/>
      <c r="CQ170" s="23"/>
      <c r="CR170" s="57"/>
      <c r="CS170" s="134"/>
      <c r="CT170" s="58"/>
      <c r="CU170" s="57"/>
      <c r="CV170" s="57"/>
      <c r="CW170" s="57"/>
      <c r="CX170" s="57"/>
      <c r="CY170" s="57"/>
      <c r="CZ170" s="57"/>
      <c r="DA170" s="67"/>
      <c r="DB170" s="23"/>
      <c r="DC170" s="23"/>
      <c r="DD170" s="57"/>
      <c r="DE170" s="57"/>
      <c r="DF170" s="57"/>
      <c r="DG170" s="57"/>
      <c r="DH170" s="57"/>
      <c r="DI170" s="57"/>
      <c r="DJ170" s="67"/>
      <c r="DK170" s="23" t="s">
        <v>849</v>
      </c>
      <c r="DL170" s="55">
        <v>0</v>
      </c>
      <c r="DM170" s="55">
        <v>0</v>
      </c>
      <c r="DN170" s="55">
        <v>0</v>
      </c>
      <c r="DO170" s="59">
        <v>0</v>
      </c>
      <c r="DP170" s="23" t="s">
        <v>849</v>
      </c>
      <c r="DQ170" s="57"/>
      <c r="DR170" s="57"/>
      <c r="DS170" s="57"/>
      <c r="DT170" s="23" t="s">
        <v>854</v>
      </c>
      <c r="DU170" s="57"/>
      <c r="DV170" s="23" t="s">
        <v>849</v>
      </c>
      <c r="DW170" s="23" t="s">
        <v>854</v>
      </c>
      <c r="DX170" s="57"/>
      <c r="DY170" s="23" t="s">
        <v>858</v>
      </c>
      <c r="DZ170" s="23" t="s">
        <v>854</v>
      </c>
      <c r="EA170" s="56"/>
      <c r="EB170" s="57"/>
      <c r="EC170" s="57"/>
      <c r="ED170" s="23"/>
      <c r="EE170" s="57"/>
      <c r="EF170" s="57"/>
      <c r="EG170" s="57"/>
      <c r="EH170" s="23">
        <v>3281</v>
      </c>
      <c r="EI170" s="23"/>
      <c r="EJ170" s="23" t="s">
        <v>868</v>
      </c>
      <c r="EK170" s="23"/>
    </row>
    <row r="171" spans="2:141" ht="57.95">
      <c r="B171" s="132" t="s">
        <v>1122</v>
      </c>
      <c r="C171" s="23" t="s">
        <v>1123</v>
      </c>
      <c r="D171" s="23" t="s">
        <v>155</v>
      </c>
      <c r="E171" s="23" t="s">
        <v>846</v>
      </c>
      <c r="F171" s="23" t="s">
        <v>847</v>
      </c>
      <c r="G171" s="23"/>
      <c r="H171" s="23" t="s">
        <v>848</v>
      </c>
      <c r="I171" s="58">
        <v>0</v>
      </c>
      <c r="J171" s="58">
        <v>0</v>
      </c>
      <c r="K171" s="58">
        <v>1</v>
      </c>
      <c r="L171" s="58">
        <v>0</v>
      </c>
      <c r="M171" s="176"/>
      <c r="N171" s="23" t="s">
        <v>849</v>
      </c>
      <c r="O171" s="23" t="s">
        <v>850</v>
      </c>
      <c r="P171" s="23" t="s">
        <v>851</v>
      </c>
      <c r="Q171" s="56">
        <v>46599</v>
      </c>
      <c r="R171" s="133">
        <v>46691</v>
      </c>
      <c r="S171" s="133">
        <v>47105</v>
      </c>
      <c r="T171" s="133" t="s">
        <v>848</v>
      </c>
      <c r="U171" s="133">
        <v>47177</v>
      </c>
      <c r="V171" s="133" t="s">
        <v>848</v>
      </c>
      <c r="W171" s="55">
        <v>0</v>
      </c>
      <c r="X171" s="55">
        <v>0.71884752611598424</v>
      </c>
      <c r="Y171" s="55">
        <v>10.236973580338772</v>
      </c>
      <c r="Z171" s="55">
        <v>0</v>
      </c>
      <c r="AA171" s="55">
        <v>0</v>
      </c>
      <c r="AB171" s="55">
        <v>0</v>
      </c>
      <c r="AC171" s="55">
        <v>0</v>
      </c>
      <c r="AD171" s="59">
        <v>10.955821106454756</v>
      </c>
      <c r="AE171" s="55">
        <v>0</v>
      </c>
      <c r="AF171" s="55"/>
      <c r="AG171" s="55"/>
      <c r="AH171" s="55"/>
      <c r="AI171" s="59">
        <v>10.955821106454756</v>
      </c>
      <c r="AJ171" s="55">
        <v>0</v>
      </c>
      <c r="AK171" s="55">
        <v>0</v>
      </c>
      <c r="AL171" s="55">
        <v>0.78805887662622609</v>
      </c>
      <c r="AM171" s="55">
        <v>11.447051507890887</v>
      </c>
      <c r="AN171" s="55">
        <v>0</v>
      </c>
      <c r="AO171" s="55">
        <v>0</v>
      </c>
      <c r="AP171" s="55">
        <v>0</v>
      </c>
      <c r="AQ171" s="55">
        <v>0</v>
      </c>
      <c r="AR171" s="59">
        <v>12.235110384517112</v>
      </c>
      <c r="AS171" s="55">
        <v>0</v>
      </c>
      <c r="AT171" s="55"/>
      <c r="AU171" s="55"/>
      <c r="AV171" s="55"/>
      <c r="AW171" s="59">
        <v>12.235110384517112</v>
      </c>
      <c r="AX171" s="55"/>
      <c r="AY171" s="55"/>
      <c r="AZ171" s="55"/>
      <c r="BA171" s="55"/>
      <c r="BB171" s="55"/>
      <c r="BC171" s="55"/>
      <c r="BD171" s="55"/>
      <c r="BE171" s="55"/>
      <c r="BF171" s="59">
        <v>0</v>
      </c>
      <c r="BG171" s="55"/>
      <c r="BH171" s="55"/>
      <c r="BI171" s="55"/>
      <c r="BJ171" s="55"/>
      <c r="BK171" s="59">
        <v>0</v>
      </c>
      <c r="BL171" s="55"/>
      <c r="BM171" s="23" t="s">
        <v>852</v>
      </c>
      <c r="BN171" s="23" t="s">
        <v>233</v>
      </c>
      <c r="BO171" s="23" t="s">
        <v>569</v>
      </c>
      <c r="BP171" s="23" t="s">
        <v>1124</v>
      </c>
      <c r="BQ171" s="23" t="s">
        <v>853</v>
      </c>
      <c r="BR171" s="23"/>
      <c r="BS171" s="57"/>
      <c r="BT171" s="135" t="s">
        <v>859</v>
      </c>
      <c r="BU171" s="58">
        <v>1</v>
      </c>
      <c r="BV171" s="57">
        <v>0</v>
      </c>
      <c r="BW171" s="57">
        <v>67787</v>
      </c>
      <c r="BX171" s="57">
        <v>0</v>
      </c>
      <c r="BY171" s="57">
        <v>0</v>
      </c>
      <c r="BZ171" s="57">
        <v>0</v>
      </c>
      <c r="CA171" s="57">
        <v>0</v>
      </c>
      <c r="CB171" s="67">
        <v>67787</v>
      </c>
      <c r="CC171" s="134"/>
      <c r="CD171" s="134"/>
      <c r="CE171" s="57"/>
      <c r="CF171" s="57"/>
      <c r="CG171" s="57"/>
      <c r="CH171" s="57"/>
      <c r="CI171" s="57"/>
      <c r="CJ171" s="57"/>
      <c r="CK171" s="67"/>
      <c r="CL171" s="23"/>
      <c r="CM171" s="23"/>
      <c r="CN171" s="23"/>
      <c r="CO171" s="23"/>
      <c r="CP171" s="23"/>
      <c r="CQ171" s="23"/>
      <c r="CR171" s="57"/>
      <c r="CS171" s="134"/>
      <c r="CT171" s="58"/>
      <c r="CU171" s="57"/>
      <c r="CV171" s="57"/>
      <c r="CW171" s="57"/>
      <c r="CX171" s="57"/>
      <c r="CY171" s="57"/>
      <c r="CZ171" s="57"/>
      <c r="DA171" s="67"/>
      <c r="DB171" s="23"/>
      <c r="DC171" s="23"/>
      <c r="DD171" s="57"/>
      <c r="DE171" s="57"/>
      <c r="DF171" s="57"/>
      <c r="DG171" s="57"/>
      <c r="DH171" s="57"/>
      <c r="DI171" s="57"/>
      <c r="DJ171" s="67"/>
      <c r="DK171" s="23" t="s">
        <v>849</v>
      </c>
      <c r="DL171" s="55">
        <v>0</v>
      </c>
      <c r="DM171" s="55">
        <v>0</v>
      </c>
      <c r="DN171" s="55">
        <v>0</v>
      </c>
      <c r="DO171" s="59">
        <v>0</v>
      </c>
      <c r="DP171" s="23" t="s">
        <v>849</v>
      </c>
      <c r="DQ171" s="57"/>
      <c r="DR171" s="57"/>
      <c r="DS171" s="57"/>
      <c r="DT171" s="23" t="s">
        <v>854</v>
      </c>
      <c r="DU171" s="57"/>
      <c r="DV171" s="23" t="s">
        <v>849</v>
      </c>
      <c r="DW171" s="23" t="s">
        <v>854</v>
      </c>
      <c r="DX171" s="57"/>
      <c r="DY171" s="23" t="s">
        <v>849</v>
      </c>
      <c r="DZ171" s="23" t="s">
        <v>854</v>
      </c>
      <c r="EA171" s="56"/>
      <c r="EB171" s="57"/>
      <c r="EC171" s="57"/>
      <c r="ED171" s="23"/>
      <c r="EE171" s="57"/>
      <c r="EF171" s="57"/>
      <c r="EG171" s="57"/>
      <c r="EH171" s="23">
        <v>675</v>
      </c>
      <c r="EI171" s="23"/>
      <c r="EJ171" s="23" t="s">
        <v>1125</v>
      </c>
      <c r="EK171" s="23"/>
    </row>
    <row r="172" spans="2:141">
      <c r="B172" s="132" t="s">
        <v>1126</v>
      </c>
      <c r="C172" s="23" t="s">
        <v>1127</v>
      </c>
      <c r="D172" s="23" t="s">
        <v>193</v>
      </c>
      <c r="E172" s="23" t="s">
        <v>846</v>
      </c>
      <c r="F172" s="23" t="s">
        <v>847</v>
      </c>
      <c r="G172" s="23"/>
      <c r="H172" s="23" t="s">
        <v>848</v>
      </c>
      <c r="I172" s="58">
        <v>1</v>
      </c>
      <c r="J172" s="58">
        <v>0</v>
      </c>
      <c r="K172" s="58">
        <v>0</v>
      </c>
      <c r="L172" s="58">
        <v>0</v>
      </c>
      <c r="M172" s="176"/>
      <c r="N172" s="23" t="s">
        <v>849</v>
      </c>
      <c r="O172" s="23" t="s">
        <v>850</v>
      </c>
      <c r="P172" s="23" t="s">
        <v>851</v>
      </c>
      <c r="Q172" s="56" t="s">
        <v>848</v>
      </c>
      <c r="R172" s="133" t="s">
        <v>848</v>
      </c>
      <c r="S172" s="133" t="s">
        <v>848</v>
      </c>
      <c r="T172" s="133" t="s">
        <v>848</v>
      </c>
      <c r="U172" s="133" t="s">
        <v>848</v>
      </c>
      <c r="V172" s="133" t="s">
        <v>848</v>
      </c>
      <c r="W172" s="55">
        <v>0</v>
      </c>
      <c r="X172" s="55">
        <v>2.1899991844232316</v>
      </c>
      <c r="Y172" s="55">
        <v>2.2848123918982601</v>
      </c>
      <c r="Z172" s="55">
        <v>2.4670024768502783</v>
      </c>
      <c r="AA172" s="55">
        <v>2.6547698093008276</v>
      </c>
      <c r="AB172" s="55">
        <v>2.8295235642548029</v>
      </c>
      <c r="AC172" s="55">
        <v>3.013572731706331</v>
      </c>
      <c r="AD172" s="59">
        <v>15.439680158433731</v>
      </c>
      <c r="AE172" s="55">
        <v>0</v>
      </c>
      <c r="AF172" s="55"/>
      <c r="AG172" s="55"/>
      <c r="AH172" s="55"/>
      <c r="AI172" s="59">
        <v>15.439680158433731</v>
      </c>
      <c r="AJ172" s="55">
        <v>0</v>
      </c>
      <c r="AK172" s="55">
        <v>0</v>
      </c>
      <c r="AL172" s="55">
        <v>2.4008544710640933</v>
      </c>
      <c r="AM172" s="55">
        <v>2.5548923156507</v>
      </c>
      <c r="AN172" s="55">
        <v>2.8137908420877542</v>
      </c>
      <c r="AO172" s="55">
        <v>3.0885118228721482</v>
      </c>
      <c r="AP172" s="55">
        <v>3.3576535674367203</v>
      </c>
      <c r="AQ172" s="55">
        <v>3.6475765844094759</v>
      </c>
      <c r="AR172" s="59">
        <v>17.863279603520891</v>
      </c>
      <c r="AS172" s="55">
        <v>0</v>
      </c>
      <c r="AT172" s="55"/>
      <c r="AU172" s="55"/>
      <c r="AV172" s="55"/>
      <c r="AW172" s="59">
        <v>17.863279603520891</v>
      </c>
      <c r="AX172" s="55"/>
      <c r="AY172" s="55"/>
      <c r="AZ172" s="55"/>
      <c r="BA172" s="55"/>
      <c r="BB172" s="55"/>
      <c r="BC172" s="55"/>
      <c r="BD172" s="55"/>
      <c r="BE172" s="55"/>
      <c r="BF172" s="59">
        <v>0</v>
      </c>
      <c r="BG172" s="55"/>
      <c r="BH172" s="55"/>
      <c r="BI172" s="55"/>
      <c r="BJ172" s="55"/>
      <c r="BK172" s="59">
        <v>0</v>
      </c>
      <c r="BL172" s="55"/>
      <c r="BM172" s="23" t="s">
        <v>864</v>
      </c>
      <c r="BN172" s="23" t="s">
        <v>1128</v>
      </c>
      <c r="BO172" s="23" t="s">
        <v>532</v>
      </c>
      <c r="BP172" s="23" t="s">
        <v>533</v>
      </c>
      <c r="BQ172" s="23" t="s">
        <v>534</v>
      </c>
      <c r="BR172" s="23"/>
      <c r="BS172" s="57"/>
      <c r="BT172" s="135" t="s">
        <v>23</v>
      </c>
      <c r="BU172" s="58">
        <v>1</v>
      </c>
      <c r="BV172" s="57">
        <v>0</v>
      </c>
      <c r="BW172" s="57">
        <v>0</v>
      </c>
      <c r="BX172" s="57">
        <v>0</v>
      </c>
      <c r="BY172" s="57">
        <v>0</v>
      </c>
      <c r="BZ172" s="57">
        <v>0</v>
      </c>
      <c r="CA172" s="57">
        <v>600.29999999999995</v>
      </c>
      <c r="CB172" s="67">
        <v>600.29999999999995</v>
      </c>
      <c r="CC172" s="134"/>
      <c r="CD172" s="134"/>
      <c r="CE172" s="57"/>
      <c r="CF172" s="57"/>
      <c r="CG172" s="57"/>
      <c r="CH172" s="57"/>
      <c r="CI172" s="57"/>
      <c r="CJ172" s="57"/>
      <c r="CK172" s="67"/>
      <c r="CL172" s="23"/>
      <c r="CM172" s="23"/>
      <c r="CN172" s="23"/>
      <c r="CO172" s="23"/>
      <c r="CP172" s="23"/>
      <c r="CQ172" s="23"/>
      <c r="CR172" s="57"/>
      <c r="CS172" s="134"/>
      <c r="CT172" s="58"/>
      <c r="CU172" s="57"/>
      <c r="CV172" s="57"/>
      <c r="CW172" s="57"/>
      <c r="CX172" s="57"/>
      <c r="CY172" s="57"/>
      <c r="CZ172" s="57"/>
      <c r="DA172" s="67"/>
      <c r="DB172" s="23"/>
      <c r="DC172" s="23"/>
      <c r="DD172" s="57"/>
      <c r="DE172" s="57"/>
      <c r="DF172" s="57"/>
      <c r="DG172" s="57"/>
      <c r="DH172" s="57"/>
      <c r="DI172" s="57"/>
      <c r="DJ172" s="67"/>
      <c r="DK172" s="23" t="s">
        <v>849</v>
      </c>
      <c r="DL172" s="55">
        <v>0</v>
      </c>
      <c r="DM172" s="55">
        <v>0</v>
      </c>
      <c r="DN172" s="55">
        <v>0</v>
      </c>
      <c r="DO172" s="59">
        <v>0</v>
      </c>
      <c r="DP172" s="23" t="s">
        <v>849</v>
      </c>
      <c r="DQ172" s="57"/>
      <c r="DR172" s="57"/>
      <c r="DS172" s="57"/>
      <c r="DT172" s="23" t="s">
        <v>854</v>
      </c>
      <c r="DU172" s="57"/>
      <c r="DV172" s="23" t="s">
        <v>849</v>
      </c>
      <c r="DW172" s="23" t="s">
        <v>854</v>
      </c>
      <c r="DX172" s="57"/>
      <c r="DY172" s="23" t="s">
        <v>849</v>
      </c>
      <c r="DZ172" s="23" t="s">
        <v>854</v>
      </c>
      <c r="EA172" s="56"/>
      <c r="EB172" s="57"/>
      <c r="EC172" s="57"/>
      <c r="ED172" s="23"/>
      <c r="EE172" s="57"/>
      <c r="EF172" s="57"/>
      <c r="EG172" s="57"/>
      <c r="EH172" s="23">
        <v>1206</v>
      </c>
      <c r="EI172" s="23" t="s">
        <v>531</v>
      </c>
      <c r="EJ172" s="23"/>
      <c r="EK172" s="23" t="s">
        <v>630</v>
      </c>
    </row>
    <row r="173" spans="2:141">
      <c r="B173" s="132" t="s">
        <v>1129</v>
      </c>
      <c r="C173" s="23" t="s">
        <v>1130</v>
      </c>
      <c r="D173" s="23" t="s">
        <v>155</v>
      </c>
      <c r="E173" s="23" t="s">
        <v>846</v>
      </c>
      <c r="F173" s="23" t="s">
        <v>847</v>
      </c>
      <c r="G173" s="23"/>
      <c r="H173" s="23" t="s">
        <v>848</v>
      </c>
      <c r="I173" s="58">
        <v>0</v>
      </c>
      <c r="J173" s="58">
        <v>0</v>
      </c>
      <c r="K173" s="58">
        <v>0</v>
      </c>
      <c r="L173" s="58">
        <v>1</v>
      </c>
      <c r="M173" s="176"/>
      <c r="N173" s="23" t="s">
        <v>849</v>
      </c>
      <c r="O173" s="23" t="s">
        <v>850</v>
      </c>
      <c r="P173" s="23" t="s">
        <v>863</v>
      </c>
      <c r="Q173" s="56">
        <v>45894</v>
      </c>
      <c r="R173" s="133">
        <v>45912</v>
      </c>
      <c r="S173" s="133">
        <v>46469</v>
      </c>
      <c r="T173" s="133" t="s">
        <v>848</v>
      </c>
      <c r="U173" s="133">
        <v>46547</v>
      </c>
      <c r="V173" s="133" t="s">
        <v>848</v>
      </c>
      <c r="W173" s="55">
        <v>14.93115753373637</v>
      </c>
      <c r="X173" s="55">
        <v>3.4157509964630683E-2</v>
      </c>
      <c r="Y173" s="55">
        <v>0</v>
      </c>
      <c r="Z173" s="55">
        <v>0</v>
      </c>
      <c r="AA173" s="55">
        <v>0</v>
      </c>
      <c r="AB173" s="55">
        <v>0</v>
      </c>
      <c r="AC173" s="55">
        <v>0</v>
      </c>
      <c r="AD173" s="59">
        <v>3.4157509964630683E-2</v>
      </c>
      <c r="AE173" s="55">
        <v>1.3766548362461559</v>
      </c>
      <c r="AF173" s="55"/>
      <c r="AG173" s="55"/>
      <c r="AH173" s="55"/>
      <c r="AI173" s="59">
        <v>14.965315043701001</v>
      </c>
      <c r="AJ173" s="55">
        <v>1.3766548362461559</v>
      </c>
      <c r="AK173" s="55">
        <v>16.368744142922708</v>
      </c>
      <c r="AL173" s="55">
        <v>3.7446228794189115E-2</v>
      </c>
      <c r="AM173" s="55">
        <v>0</v>
      </c>
      <c r="AN173" s="55">
        <v>0</v>
      </c>
      <c r="AO173" s="55">
        <v>0</v>
      </c>
      <c r="AP173" s="55">
        <v>0</v>
      </c>
      <c r="AQ173" s="55">
        <v>0</v>
      </c>
      <c r="AR173" s="59">
        <v>3.7446228794189115E-2</v>
      </c>
      <c r="AS173" s="55">
        <v>1.6662793277474059</v>
      </c>
      <c r="AT173" s="55"/>
      <c r="AU173" s="55"/>
      <c r="AV173" s="55"/>
      <c r="AW173" s="59">
        <v>16.406190371716896</v>
      </c>
      <c r="AX173" s="55"/>
      <c r="AY173" s="55"/>
      <c r="AZ173" s="55"/>
      <c r="BA173" s="55"/>
      <c r="BB173" s="55"/>
      <c r="BC173" s="55"/>
      <c r="BD173" s="55"/>
      <c r="BE173" s="55"/>
      <c r="BF173" s="59">
        <v>0</v>
      </c>
      <c r="BG173" s="55"/>
      <c r="BH173" s="55"/>
      <c r="BI173" s="55"/>
      <c r="BJ173" s="55"/>
      <c r="BK173" s="59">
        <v>0</v>
      </c>
      <c r="BL173" s="55"/>
      <c r="BM173" s="23" t="s">
        <v>1131</v>
      </c>
      <c r="BN173" s="23" t="s">
        <v>153</v>
      </c>
      <c r="BO173" s="23" t="s">
        <v>569</v>
      </c>
      <c r="BP173" s="23" t="s">
        <v>569</v>
      </c>
      <c r="BQ173" s="23" t="s">
        <v>853</v>
      </c>
      <c r="BR173" s="23"/>
      <c r="BS173" s="57"/>
      <c r="BT173" s="135" t="s">
        <v>154</v>
      </c>
      <c r="BU173" s="58">
        <v>1</v>
      </c>
      <c r="BV173" s="57">
        <v>0</v>
      </c>
      <c r="BW173" s="57">
        <v>0</v>
      </c>
      <c r="BX173" s="57">
        <v>0</v>
      </c>
      <c r="BY173" s="57">
        <v>0</v>
      </c>
      <c r="BZ173" s="57">
        <v>0</v>
      </c>
      <c r="CA173" s="57">
        <v>0</v>
      </c>
      <c r="CB173" s="67">
        <v>0</v>
      </c>
      <c r="CC173" s="134"/>
      <c r="CD173" s="134"/>
      <c r="CE173" s="57"/>
      <c r="CF173" s="57"/>
      <c r="CG173" s="57"/>
      <c r="CH173" s="57"/>
      <c r="CI173" s="57"/>
      <c r="CJ173" s="57"/>
      <c r="CK173" s="67"/>
      <c r="CL173" s="23"/>
      <c r="CM173" s="23"/>
      <c r="CN173" s="23"/>
      <c r="CO173" s="23"/>
      <c r="CP173" s="23"/>
      <c r="CQ173" s="23"/>
      <c r="CR173" s="57"/>
      <c r="CS173" s="134"/>
      <c r="CT173" s="58"/>
      <c r="CU173" s="57"/>
      <c r="CV173" s="57"/>
      <c r="CW173" s="57"/>
      <c r="CX173" s="57"/>
      <c r="CY173" s="57"/>
      <c r="CZ173" s="57"/>
      <c r="DA173" s="67"/>
      <c r="DB173" s="23"/>
      <c r="DC173" s="23"/>
      <c r="DD173" s="57"/>
      <c r="DE173" s="57"/>
      <c r="DF173" s="57"/>
      <c r="DG173" s="57"/>
      <c r="DH173" s="57"/>
      <c r="DI173" s="57"/>
      <c r="DJ173" s="67"/>
      <c r="DK173" s="23" t="s">
        <v>849</v>
      </c>
      <c r="DL173" s="55">
        <v>0</v>
      </c>
      <c r="DM173" s="55">
        <v>14.93115753373637</v>
      </c>
      <c r="DN173" s="55">
        <v>3.4157509964630683E-2</v>
      </c>
      <c r="DO173" s="59">
        <v>14.965315043701001</v>
      </c>
      <c r="DP173" s="23" t="s">
        <v>849</v>
      </c>
      <c r="DQ173" s="57"/>
      <c r="DR173" s="57"/>
      <c r="DS173" s="57"/>
      <c r="DT173" s="23" t="s">
        <v>854</v>
      </c>
      <c r="DU173" s="57"/>
      <c r="DV173" s="23" t="s">
        <v>849</v>
      </c>
      <c r="DW173" s="23" t="s">
        <v>854</v>
      </c>
      <c r="DX173" s="57"/>
      <c r="DY173" s="23" t="s">
        <v>849</v>
      </c>
      <c r="DZ173" s="23" t="s">
        <v>854</v>
      </c>
      <c r="EA173" s="56"/>
      <c r="EB173" s="57"/>
      <c r="EC173" s="57"/>
      <c r="ED173" s="23"/>
      <c r="EE173" s="57"/>
      <c r="EF173" s="57"/>
      <c r="EG173" s="57"/>
      <c r="EH173" s="23">
        <v>609</v>
      </c>
      <c r="EI173" s="23"/>
      <c r="EJ173" s="23" t="s">
        <v>1132</v>
      </c>
      <c r="EK173" s="23"/>
    </row>
    <row r="174" spans="2:141">
      <c r="B174" s="132" t="s">
        <v>1133</v>
      </c>
      <c r="C174" s="23" t="s">
        <v>1134</v>
      </c>
      <c r="D174" s="23" t="s">
        <v>159</v>
      </c>
      <c r="E174" s="23" t="s">
        <v>846</v>
      </c>
      <c r="F174" s="23" t="s">
        <v>847</v>
      </c>
      <c r="G174" s="23"/>
      <c r="H174" s="23" t="s">
        <v>848</v>
      </c>
      <c r="I174" s="58">
        <v>0</v>
      </c>
      <c r="J174" s="58">
        <v>0</v>
      </c>
      <c r="K174" s="58">
        <v>1</v>
      </c>
      <c r="L174" s="58">
        <v>0</v>
      </c>
      <c r="M174" s="176"/>
      <c r="N174" s="23" t="s">
        <v>849</v>
      </c>
      <c r="O174" s="23" t="s">
        <v>850</v>
      </c>
      <c r="P174" s="23" t="s">
        <v>863</v>
      </c>
      <c r="Q174" s="56">
        <v>46807</v>
      </c>
      <c r="R174" s="133">
        <v>46875</v>
      </c>
      <c r="S174" s="133">
        <v>47696</v>
      </c>
      <c r="T174" s="133" t="s">
        <v>848</v>
      </c>
      <c r="U174" s="133">
        <v>47857</v>
      </c>
      <c r="V174" s="133" t="s">
        <v>848</v>
      </c>
      <c r="W174" s="55">
        <v>37.23451581862755</v>
      </c>
      <c r="X174" s="55">
        <v>19.415357418084284</v>
      </c>
      <c r="Y174" s="55">
        <v>26.935615958551466</v>
      </c>
      <c r="Z174" s="55">
        <v>18.924522254815138</v>
      </c>
      <c r="AA174" s="55">
        <v>10.418973446508708</v>
      </c>
      <c r="AB174" s="55">
        <v>15.440498759132423</v>
      </c>
      <c r="AC174" s="55">
        <v>17.305072760799657</v>
      </c>
      <c r="AD174" s="59">
        <v>108.4400405978917</v>
      </c>
      <c r="AE174" s="55">
        <v>0.96124528033945289</v>
      </c>
      <c r="AF174" s="55"/>
      <c r="AG174" s="55"/>
      <c r="AH174" s="55"/>
      <c r="AI174" s="59">
        <v>145.67455641651924</v>
      </c>
      <c r="AJ174" s="55">
        <v>0.96124528033945289</v>
      </c>
      <c r="AK174" s="55">
        <v>40.819491813921381</v>
      </c>
      <c r="AL174" s="55">
        <v>21.284687225484689</v>
      </c>
      <c r="AM174" s="55">
        <v>30.119583767070981</v>
      </c>
      <c r="AN174" s="55">
        <v>21.584756363710948</v>
      </c>
      <c r="AO174" s="55">
        <v>12.121247785399502</v>
      </c>
      <c r="AP174" s="55">
        <v>18.322464741606446</v>
      </c>
      <c r="AQ174" s="55">
        <v>20.945762327114849</v>
      </c>
      <c r="AR174" s="59">
        <v>124.37850221038742</v>
      </c>
      <c r="AS174" s="55">
        <v>1.1634747486101114</v>
      </c>
      <c r="AT174" s="55"/>
      <c r="AU174" s="55"/>
      <c r="AV174" s="55"/>
      <c r="AW174" s="59">
        <v>165.1979940243088</v>
      </c>
      <c r="AX174" s="55"/>
      <c r="AY174" s="55"/>
      <c r="AZ174" s="55"/>
      <c r="BA174" s="55"/>
      <c r="BB174" s="55"/>
      <c r="BC174" s="55"/>
      <c r="BD174" s="55"/>
      <c r="BE174" s="55"/>
      <c r="BF174" s="59">
        <v>0</v>
      </c>
      <c r="BG174" s="55"/>
      <c r="BH174" s="55"/>
      <c r="BI174" s="55"/>
      <c r="BJ174" s="55"/>
      <c r="BK174" s="59">
        <v>0</v>
      </c>
      <c r="BL174" s="55"/>
      <c r="BM174" s="23" t="s">
        <v>852</v>
      </c>
      <c r="BN174" s="23" t="s">
        <v>911</v>
      </c>
      <c r="BO174" s="23" t="s">
        <v>853</v>
      </c>
      <c r="BP174" s="23" t="s">
        <v>853</v>
      </c>
      <c r="BQ174" s="23" t="s">
        <v>853</v>
      </c>
      <c r="BR174" s="23"/>
      <c r="BS174" s="57"/>
      <c r="BT174" s="135" t="s">
        <v>23</v>
      </c>
      <c r="BU174" s="58">
        <v>1</v>
      </c>
      <c r="BV174" s="57">
        <v>11</v>
      </c>
      <c r="BW174" s="57">
        <v>41</v>
      </c>
      <c r="BX174" s="57">
        <v>70</v>
      </c>
      <c r="BY174" s="57">
        <v>22</v>
      </c>
      <c r="BZ174" s="57">
        <v>18</v>
      </c>
      <c r="CA174" s="57">
        <v>5</v>
      </c>
      <c r="CB174" s="67">
        <v>167</v>
      </c>
      <c r="CC174" s="134"/>
      <c r="CD174" s="134"/>
      <c r="CE174" s="57"/>
      <c r="CF174" s="57"/>
      <c r="CG174" s="57"/>
      <c r="CH174" s="57"/>
      <c r="CI174" s="57"/>
      <c r="CJ174" s="57"/>
      <c r="CK174" s="67"/>
      <c r="CL174" s="23"/>
      <c r="CM174" s="23"/>
      <c r="CN174" s="23"/>
      <c r="CO174" s="23"/>
      <c r="CP174" s="23"/>
      <c r="CQ174" s="23"/>
      <c r="CR174" s="57"/>
      <c r="CS174" s="134"/>
      <c r="CT174" s="58"/>
      <c r="CU174" s="57"/>
      <c r="CV174" s="57"/>
      <c r="CW174" s="57"/>
      <c r="CX174" s="57"/>
      <c r="CY174" s="57"/>
      <c r="CZ174" s="57"/>
      <c r="DA174" s="67"/>
      <c r="DB174" s="23"/>
      <c r="DC174" s="23"/>
      <c r="DD174" s="57"/>
      <c r="DE174" s="57"/>
      <c r="DF174" s="57"/>
      <c r="DG174" s="57"/>
      <c r="DH174" s="57"/>
      <c r="DI174" s="57"/>
      <c r="DJ174" s="67"/>
      <c r="DK174" s="23" t="s">
        <v>849</v>
      </c>
      <c r="DL174" s="55">
        <v>0</v>
      </c>
      <c r="DM174" s="55">
        <v>37.23451581862755</v>
      </c>
      <c r="DN174" s="55">
        <v>108.4400405978917</v>
      </c>
      <c r="DO174" s="59">
        <v>145.67455641651924</v>
      </c>
      <c r="DP174" s="23" t="s">
        <v>849</v>
      </c>
      <c r="DQ174" s="57"/>
      <c r="DR174" s="57"/>
      <c r="DS174" s="57"/>
      <c r="DT174" s="23" t="s">
        <v>854</v>
      </c>
      <c r="DU174" s="57"/>
      <c r="DV174" s="23" t="s">
        <v>849</v>
      </c>
      <c r="DW174" s="23" t="s">
        <v>854</v>
      </c>
      <c r="DX174" s="57"/>
      <c r="DY174" s="23" t="s">
        <v>849</v>
      </c>
      <c r="DZ174" s="23" t="s">
        <v>854</v>
      </c>
      <c r="EA174" s="56"/>
      <c r="EB174" s="57"/>
      <c r="EC174" s="57"/>
      <c r="ED174" s="23"/>
      <c r="EE174" s="57"/>
      <c r="EF174" s="57"/>
      <c r="EG174" s="57"/>
      <c r="EH174" s="23">
        <v>837</v>
      </c>
      <c r="EI174" s="23"/>
      <c r="EJ174" s="23" t="s">
        <v>912</v>
      </c>
      <c r="EK174" s="23"/>
    </row>
    <row r="175" spans="2:141">
      <c r="B175" s="132" t="s">
        <v>1135</v>
      </c>
      <c r="C175" s="23" t="s">
        <v>1136</v>
      </c>
      <c r="D175" s="23" t="s">
        <v>159</v>
      </c>
      <c r="E175" s="23" t="s">
        <v>846</v>
      </c>
      <c r="F175" s="23" t="s">
        <v>847</v>
      </c>
      <c r="G175" s="23"/>
      <c r="H175" s="23" t="s">
        <v>848</v>
      </c>
      <c r="I175" s="58">
        <v>0</v>
      </c>
      <c r="J175" s="58">
        <v>0</v>
      </c>
      <c r="K175" s="58">
        <v>1</v>
      </c>
      <c r="L175" s="58">
        <v>0</v>
      </c>
      <c r="M175" s="176"/>
      <c r="N175" s="23" t="s">
        <v>849</v>
      </c>
      <c r="O175" s="23" t="s">
        <v>850</v>
      </c>
      <c r="P175" s="23" t="s">
        <v>863</v>
      </c>
      <c r="Q175" s="56">
        <v>45929</v>
      </c>
      <c r="R175" s="133">
        <v>46034</v>
      </c>
      <c r="S175" s="133">
        <v>46640</v>
      </c>
      <c r="T175" s="133" t="s">
        <v>848</v>
      </c>
      <c r="U175" s="133">
        <v>46729</v>
      </c>
      <c r="V175" s="133" t="s">
        <v>848</v>
      </c>
      <c r="W175" s="55">
        <v>13.752040062979157</v>
      </c>
      <c r="X175" s="55">
        <v>12.992553368853548</v>
      </c>
      <c r="Y175" s="55">
        <v>5.9520111283988824</v>
      </c>
      <c r="Z175" s="55">
        <v>1.2669798440368831</v>
      </c>
      <c r="AA175" s="55">
        <v>0.67226466926203665</v>
      </c>
      <c r="AB175" s="55">
        <v>0.73080146094322052</v>
      </c>
      <c r="AC175" s="55">
        <v>0.95165642603608913</v>
      </c>
      <c r="AD175" s="59">
        <v>22.566266897530657</v>
      </c>
      <c r="AE175" s="55">
        <v>1.8056062419635314E-2</v>
      </c>
      <c r="AF175" s="55"/>
      <c r="AG175" s="55"/>
      <c r="AH175" s="55"/>
      <c r="AI175" s="59">
        <v>36.318306960509815</v>
      </c>
      <c r="AJ175" s="55">
        <v>1.8056062419635314E-2</v>
      </c>
      <c r="AK175" s="55">
        <v>15.076100076334715</v>
      </c>
      <c r="AL175" s="55">
        <v>14.243489252424578</v>
      </c>
      <c r="AM175" s="55">
        <v>6.6555781772435756</v>
      </c>
      <c r="AN175" s="55">
        <v>1.4450801390407815</v>
      </c>
      <c r="AO175" s="55">
        <v>0.78210071993468155</v>
      </c>
      <c r="AP175" s="55">
        <v>0.86720540638798671</v>
      </c>
      <c r="AQ175" s="55">
        <v>1.1518685643424234</v>
      </c>
      <c r="AR175" s="59">
        <v>25.145322259374026</v>
      </c>
      <c r="AS175" s="55">
        <v>2.1854747289011416E-2</v>
      </c>
      <c r="AT175" s="55"/>
      <c r="AU175" s="55"/>
      <c r="AV175" s="55"/>
      <c r="AW175" s="59">
        <v>40.221422335708738</v>
      </c>
      <c r="AX175" s="55"/>
      <c r="AY175" s="55"/>
      <c r="AZ175" s="55"/>
      <c r="BA175" s="55"/>
      <c r="BB175" s="55"/>
      <c r="BC175" s="55"/>
      <c r="BD175" s="55"/>
      <c r="BE175" s="55"/>
      <c r="BF175" s="59">
        <v>0</v>
      </c>
      <c r="BG175" s="55"/>
      <c r="BH175" s="55"/>
      <c r="BI175" s="55"/>
      <c r="BJ175" s="55"/>
      <c r="BK175" s="59">
        <v>0</v>
      </c>
      <c r="BL175" s="55"/>
      <c r="BM175" s="23" t="s">
        <v>852</v>
      </c>
      <c r="BN175" s="23" t="s">
        <v>1137</v>
      </c>
      <c r="BO175" s="23" t="s">
        <v>853</v>
      </c>
      <c r="BP175" s="23" t="s">
        <v>853</v>
      </c>
      <c r="BQ175" s="23" t="s">
        <v>853</v>
      </c>
      <c r="BR175" s="23"/>
      <c r="BS175" s="57"/>
      <c r="BT175" s="135" t="s">
        <v>23</v>
      </c>
      <c r="BU175" s="58">
        <v>1</v>
      </c>
      <c r="BV175" s="57">
        <v>43</v>
      </c>
      <c r="BW175" s="57">
        <v>8</v>
      </c>
      <c r="BX175" s="57">
        <v>40</v>
      </c>
      <c r="BY175" s="57">
        <v>4</v>
      </c>
      <c r="BZ175" s="57">
        <v>3</v>
      </c>
      <c r="CA175" s="57">
        <v>0</v>
      </c>
      <c r="CB175" s="67">
        <v>98</v>
      </c>
      <c r="CC175" s="134"/>
      <c r="CD175" s="134"/>
      <c r="CE175" s="57"/>
      <c r="CF175" s="57"/>
      <c r="CG175" s="57"/>
      <c r="CH175" s="57"/>
      <c r="CI175" s="57"/>
      <c r="CJ175" s="57"/>
      <c r="CK175" s="67"/>
      <c r="CL175" s="23"/>
      <c r="CM175" s="23"/>
      <c r="CN175" s="23"/>
      <c r="CO175" s="23"/>
      <c r="CP175" s="23"/>
      <c r="CQ175" s="23"/>
      <c r="CR175" s="57"/>
      <c r="CS175" s="134"/>
      <c r="CT175" s="58"/>
      <c r="CU175" s="57"/>
      <c r="CV175" s="57"/>
      <c r="CW175" s="57"/>
      <c r="CX175" s="57"/>
      <c r="CY175" s="57"/>
      <c r="CZ175" s="57"/>
      <c r="DA175" s="67"/>
      <c r="DB175" s="23"/>
      <c r="DC175" s="23"/>
      <c r="DD175" s="57"/>
      <c r="DE175" s="57"/>
      <c r="DF175" s="57"/>
      <c r="DG175" s="57"/>
      <c r="DH175" s="57"/>
      <c r="DI175" s="57"/>
      <c r="DJ175" s="67"/>
      <c r="DK175" s="23" t="s">
        <v>849</v>
      </c>
      <c r="DL175" s="55">
        <v>0</v>
      </c>
      <c r="DM175" s="55">
        <v>13.752040062979157</v>
      </c>
      <c r="DN175" s="55">
        <v>22.566266897530657</v>
      </c>
      <c r="DO175" s="59">
        <v>36.318306960509815</v>
      </c>
      <c r="DP175" s="23" t="s">
        <v>849</v>
      </c>
      <c r="DQ175" s="57"/>
      <c r="DR175" s="57"/>
      <c r="DS175" s="57"/>
      <c r="DT175" s="23" t="s">
        <v>854</v>
      </c>
      <c r="DU175" s="57"/>
      <c r="DV175" s="23" t="s">
        <v>849</v>
      </c>
      <c r="DW175" s="23" t="s">
        <v>854</v>
      </c>
      <c r="DX175" s="57"/>
      <c r="DY175" s="23" t="s">
        <v>849</v>
      </c>
      <c r="DZ175" s="23" t="s">
        <v>854</v>
      </c>
      <c r="EA175" s="56"/>
      <c r="EB175" s="57"/>
      <c r="EC175" s="57"/>
      <c r="ED175" s="23"/>
      <c r="EE175" s="57"/>
      <c r="EF175" s="57"/>
      <c r="EG175" s="57"/>
      <c r="EH175" s="23">
        <v>835</v>
      </c>
      <c r="EI175" s="23"/>
      <c r="EJ175" s="23" t="s">
        <v>1138</v>
      </c>
      <c r="EK175" s="23"/>
    </row>
    <row r="176" spans="2:141">
      <c r="B176" s="132" t="s">
        <v>1139</v>
      </c>
      <c r="C176" s="23" t="s">
        <v>1140</v>
      </c>
      <c r="D176" s="23" t="s">
        <v>155</v>
      </c>
      <c r="E176" s="23" t="s">
        <v>846</v>
      </c>
      <c r="F176" s="23" t="s">
        <v>847</v>
      </c>
      <c r="G176" s="23"/>
      <c r="H176" s="23" t="s">
        <v>848</v>
      </c>
      <c r="I176" s="58">
        <v>0</v>
      </c>
      <c r="J176" s="58">
        <v>0</v>
      </c>
      <c r="K176" s="58">
        <v>1</v>
      </c>
      <c r="L176" s="58">
        <v>0</v>
      </c>
      <c r="M176" s="176"/>
      <c r="N176" s="23" t="s">
        <v>849</v>
      </c>
      <c r="O176" s="23" t="s">
        <v>850</v>
      </c>
      <c r="P176" s="23" t="s">
        <v>851</v>
      </c>
      <c r="Q176" s="56" t="s">
        <v>848</v>
      </c>
      <c r="R176" s="133" t="s">
        <v>848</v>
      </c>
      <c r="S176" s="133" t="s">
        <v>848</v>
      </c>
      <c r="T176" s="133" t="s">
        <v>848</v>
      </c>
      <c r="U176" s="133" t="s">
        <v>848</v>
      </c>
      <c r="V176" s="133" t="s">
        <v>848</v>
      </c>
      <c r="W176" s="55">
        <v>0</v>
      </c>
      <c r="X176" s="55">
        <v>0.16537438365743801</v>
      </c>
      <c r="Y176" s="55">
        <v>0.17253405561544255</v>
      </c>
      <c r="Z176" s="55">
        <v>0.18629185663278461</v>
      </c>
      <c r="AA176" s="55">
        <v>0.20047081482412688</v>
      </c>
      <c r="AB176" s="55">
        <v>0.21366707294280188</v>
      </c>
      <c r="AC176" s="55">
        <v>0.22756525968481073</v>
      </c>
      <c r="AD176" s="59">
        <v>1.1659034433574047</v>
      </c>
      <c r="AE176" s="55">
        <v>0</v>
      </c>
      <c r="AF176" s="55"/>
      <c r="AG176" s="55"/>
      <c r="AH176" s="55"/>
      <c r="AI176" s="59">
        <v>1.1659034433574047</v>
      </c>
      <c r="AJ176" s="55">
        <v>0</v>
      </c>
      <c r="AK176" s="55">
        <v>0</v>
      </c>
      <c r="AL176" s="55">
        <v>0.18129679281501423</v>
      </c>
      <c r="AM176" s="55">
        <v>0.19292872116896906</v>
      </c>
      <c r="AN176" s="55">
        <v>0.21247904088775132</v>
      </c>
      <c r="AO176" s="55">
        <v>0.23322416864767379</v>
      </c>
      <c r="AP176" s="55">
        <v>0.25354798905839959</v>
      </c>
      <c r="AQ176" s="55">
        <v>0.27544107494674053</v>
      </c>
      <c r="AR176" s="59">
        <v>1.3489177875245488</v>
      </c>
      <c r="AS176" s="55">
        <v>0</v>
      </c>
      <c r="AT176" s="55"/>
      <c r="AU176" s="55"/>
      <c r="AV176" s="55"/>
      <c r="AW176" s="59">
        <v>1.3489177875245488</v>
      </c>
      <c r="AX176" s="55"/>
      <c r="AY176" s="55"/>
      <c r="AZ176" s="55"/>
      <c r="BA176" s="55"/>
      <c r="BB176" s="55"/>
      <c r="BC176" s="55"/>
      <c r="BD176" s="55"/>
      <c r="BE176" s="55"/>
      <c r="BF176" s="59">
        <v>0</v>
      </c>
      <c r="BG176" s="55"/>
      <c r="BH176" s="55"/>
      <c r="BI176" s="55"/>
      <c r="BJ176" s="55"/>
      <c r="BK176" s="59">
        <v>0</v>
      </c>
      <c r="BL176" s="55"/>
      <c r="BM176" s="23" t="s">
        <v>852</v>
      </c>
      <c r="BN176" s="23" t="s">
        <v>1141</v>
      </c>
      <c r="BO176" s="23" t="s">
        <v>571</v>
      </c>
      <c r="BP176" s="23" t="s">
        <v>403</v>
      </c>
      <c r="BQ176" s="23" t="s">
        <v>853</v>
      </c>
      <c r="BR176" s="23"/>
      <c r="BS176" s="57"/>
      <c r="BT176" s="135" t="s">
        <v>23</v>
      </c>
      <c r="BU176" s="58">
        <v>1</v>
      </c>
      <c r="BV176" s="57">
        <v>0</v>
      </c>
      <c r="BW176" s="57">
        <v>0</v>
      </c>
      <c r="BX176" s="57">
        <v>0</v>
      </c>
      <c r="BY176" s="57">
        <v>0</v>
      </c>
      <c r="BZ176" s="57">
        <v>0</v>
      </c>
      <c r="CA176" s="57">
        <v>0</v>
      </c>
      <c r="CB176" s="67">
        <v>0</v>
      </c>
      <c r="CC176" s="134"/>
      <c r="CD176" s="134"/>
      <c r="CE176" s="57"/>
      <c r="CF176" s="57"/>
      <c r="CG176" s="57"/>
      <c r="CH176" s="57"/>
      <c r="CI176" s="57"/>
      <c r="CJ176" s="57"/>
      <c r="CK176" s="67"/>
      <c r="CL176" s="23"/>
      <c r="CM176" s="23"/>
      <c r="CN176" s="23"/>
      <c r="CO176" s="23"/>
      <c r="CP176" s="23"/>
      <c r="CQ176" s="23"/>
      <c r="CR176" s="57"/>
      <c r="CS176" s="134"/>
      <c r="CT176" s="58"/>
      <c r="CU176" s="57"/>
      <c r="CV176" s="57"/>
      <c r="CW176" s="57"/>
      <c r="CX176" s="57"/>
      <c r="CY176" s="57"/>
      <c r="CZ176" s="57"/>
      <c r="DA176" s="67"/>
      <c r="DB176" s="23"/>
      <c r="DC176" s="23"/>
      <c r="DD176" s="57"/>
      <c r="DE176" s="57"/>
      <c r="DF176" s="57"/>
      <c r="DG176" s="57"/>
      <c r="DH176" s="57"/>
      <c r="DI176" s="57"/>
      <c r="DJ176" s="67"/>
      <c r="DK176" s="23" t="s">
        <v>849</v>
      </c>
      <c r="DL176" s="55">
        <v>0</v>
      </c>
      <c r="DM176" s="55">
        <v>0</v>
      </c>
      <c r="DN176" s="55">
        <v>0</v>
      </c>
      <c r="DO176" s="59">
        <v>0</v>
      </c>
      <c r="DP176" s="23" t="s">
        <v>849</v>
      </c>
      <c r="DQ176" s="57"/>
      <c r="DR176" s="57"/>
      <c r="DS176" s="57"/>
      <c r="DT176" s="23" t="s">
        <v>854</v>
      </c>
      <c r="DU176" s="57"/>
      <c r="DV176" s="23" t="s">
        <v>849</v>
      </c>
      <c r="DW176" s="23" t="s">
        <v>854</v>
      </c>
      <c r="DX176" s="57"/>
      <c r="DY176" s="23" t="s">
        <v>849</v>
      </c>
      <c r="DZ176" s="23" t="s">
        <v>854</v>
      </c>
      <c r="EA176" s="56"/>
      <c r="EB176" s="57"/>
      <c r="EC176" s="57"/>
      <c r="ED176" s="23"/>
      <c r="EE176" s="57"/>
      <c r="EF176" s="57"/>
      <c r="EG176" s="57"/>
      <c r="EH176" s="23">
        <v>606</v>
      </c>
      <c r="EI176" s="23"/>
      <c r="EJ176" s="23" t="s">
        <v>891</v>
      </c>
      <c r="EK176" s="23"/>
    </row>
    <row r="177" spans="2:141">
      <c r="B177" s="132" t="s">
        <v>1142</v>
      </c>
      <c r="C177" s="23" t="s">
        <v>1143</v>
      </c>
      <c r="D177" s="23" t="s">
        <v>193</v>
      </c>
      <c r="E177" s="23" t="s">
        <v>846</v>
      </c>
      <c r="F177" s="23" t="s">
        <v>847</v>
      </c>
      <c r="G177" s="23"/>
      <c r="H177" s="23" t="s">
        <v>848</v>
      </c>
      <c r="I177" s="58">
        <v>0</v>
      </c>
      <c r="J177" s="58">
        <v>0</v>
      </c>
      <c r="K177" s="58">
        <v>1</v>
      </c>
      <c r="L177" s="58">
        <v>0</v>
      </c>
      <c r="M177" s="176"/>
      <c r="N177" s="23" t="s">
        <v>849</v>
      </c>
      <c r="O177" s="23" t="s">
        <v>850</v>
      </c>
      <c r="P177" s="23" t="s">
        <v>851</v>
      </c>
      <c r="Q177" s="56" t="s">
        <v>848</v>
      </c>
      <c r="R177" s="133" t="s">
        <v>848</v>
      </c>
      <c r="S177" s="133" t="s">
        <v>848</v>
      </c>
      <c r="T177" s="133" t="s">
        <v>848</v>
      </c>
      <c r="U177" s="133" t="s">
        <v>848</v>
      </c>
      <c r="V177" s="133" t="s">
        <v>848</v>
      </c>
      <c r="W177" s="55">
        <v>0</v>
      </c>
      <c r="X177" s="55">
        <v>0.47051784816923087</v>
      </c>
      <c r="Y177" s="55">
        <v>0.49088831528012283</v>
      </c>
      <c r="Z177" s="55">
        <v>0.530031565806935</v>
      </c>
      <c r="AA177" s="55">
        <v>0.57037307910497592</v>
      </c>
      <c r="AB177" s="55">
        <v>0.60791864593681599</v>
      </c>
      <c r="AC177" s="55">
        <v>0.647461317387371</v>
      </c>
      <c r="AD177" s="59">
        <v>3.3171907716854512</v>
      </c>
      <c r="AE177" s="55">
        <v>0</v>
      </c>
      <c r="AF177" s="55"/>
      <c r="AG177" s="55"/>
      <c r="AH177" s="55"/>
      <c r="AI177" s="59">
        <v>3.3171907716854512</v>
      </c>
      <c r="AJ177" s="55">
        <v>0</v>
      </c>
      <c r="AK177" s="55">
        <v>0</v>
      </c>
      <c r="AL177" s="55">
        <v>0.51581977177313998</v>
      </c>
      <c r="AM177" s="55">
        <v>0.54891455814887335</v>
      </c>
      <c r="AN177" s="55">
        <v>0.60453849555478134</v>
      </c>
      <c r="AO177" s="55">
        <v>0.66356186215921031</v>
      </c>
      <c r="AP177" s="55">
        <v>0.72138653871879865</v>
      </c>
      <c r="AQ177" s="55">
        <v>0.78367603866520097</v>
      </c>
      <c r="AR177" s="59">
        <v>3.8378972650200049</v>
      </c>
      <c r="AS177" s="55">
        <v>0</v>
      </c>
      <c r="AT177" s="55"/>
      <c r="AU177" s="55"/>
      <c r="AV177" s="55"/>
      <c r="AW177" s="59">
        <v>3.8378972650200049</v>
      </c>
      <c r="AX177" s="55"/>
      <c r="AY177" s="55"/>
      <c r="AZ177" s="55"/>
      <c r="BA177" s="55"/>
      <c r="BB177" s="55"/>
      <c r="BC177" s="55"/>
      <c r="BD177" s="55"/>
      <c r="BE177" s="55"/>
      <c r="BF177" s="59">
        <v>0</v>
      </c>
      <c r="BG177" s="55"/>
      <c r="BH177" s="55"/>
      <c r="BI177" s="55"/>
      <c r="BJ177" s="55"/>
      <c r="BK177" s="59">
        <v>0</v>
      </c>
      <c r="BL177" s="55"/>
      <c r="BM177" s="23" t="s">
        <v>852</v>
      </c>
      <c r="BN177" s="23" t="s">
        <v>1144</v>
      </c>
      <c r="BO177" s="23" t="s">
        <v>853</v>
      </c>
      <c r="BP177" s="23" t="s">
        <v>853</v>
      </c>
      <c r="BQ177" s="23" t="s">
        <v>311</v>
      </c>
      <c r="BR177" s="23"/>
      <c r="BS177" s="57"/>
      <c r="BT177" s="135" t="s">
        <v>23</v>
      </c>
      <c r="BU177" s="58">
        <v>1</v>
      </c>
      <c r="BV177" s="57">
        <v>1</v>
      </c>
      <c r="BW177" s="57">
        <v>1</v>
      </c>
      <c r="BX177" s="57">
        <v>1</v>
      </c>
      <c r="BY177" s="57">
        <v>1</v>
      </c>
      <c r="BZ177" s="57">
        <v>1</v>
      </c>
      <c r="CA177" s="57">
        <v>1</v>
      </c>
      <c r="CB177" s="67">
        <v>6</v>
      </c>
      <c r="CC177" s="134"/>
      <c r="CD177" s="134"/>
      <c r="CE177" s="57"/>
      <c r="CF177" s="57"/>
      <c r="CG177" s="57"/>
      <c r="CH177" s="57"/>
      <c r="CI177" s="57"/>
      <c r="CJ177" s="57"/>
      <c r="CK177" s="67"/>
      <c r="CL177" s="23"/>
      <c r="CM177" s="23"/>
      <c r="CN177" s="23"/>
      <c r="CO177" s="23"/>
      <c r="CP177" s="23"/>
      <c r="CQ177" s="23"/>
      <c r="CR177" s="57"/>
      <c r="CS177" s="134"/>
      <c r="CT177" s="58"/>
      <c r="CU177" s="57"/>
      <c r="CV177" s="57"/>
      <c r="CW177" s="57"/>
      <c r="CX177" s="57"/>
      <c r="CY177" s="57"/>
      <c r="CZ177" s="57"/>
      <c r="DA177" s="67"/>
      <c r="DB177" s="23"/>
      <c r="DC177" s="23"/>
      <c r="DD177" s="57"/>
      <c r="DE177" s="57"/>
      <c r="DF177" s="57"/>
      <c r="DG177" s="57"/>
      <c r="DH177" s="57"/>
      <c r="DI177" s="57"/>
      <c r="DJ177" s="67"/>
      <c r="DK177" s="23" t="s">
        <v>849</v>
      </c>
      <c r="DL177" s="55">
        <v>0</v>
      </c>
      <c r="DM177" s="55">
        <v>0</v>
      </c>
      <c r="DN177" s="55">
        <v>0</v>
      </c>
      <c r="DO177" s="59">
        <v>0</v>
      </c>
      <c r="DP177" s="23" t="s">
        <v>849</v>
      </c>
      <c r="DQ177" s="57"/>
      <c r="DR177" s="57"/>
      <c r="DS177" s="57"/>
      <c r="DT177" s="23" t="s">
        <v>854</v>
      </c>
      <c r="DU177" s="57"/>
      <c r="DV177" s="23" t="s">
        <v>849</v>
      </c>
      <c r="DW177" s="23" t="s">
        <v>854</v>
      </c>
      <c r="DX177" s="57"/>
      <c r="DY177" s="23" t="s">
        <v>849</v>
      </c>
      <c r="DZ177" s="23" t="s">
        <v>854</v>
      </c>
      <c r="EA177" s="56"/>
      <c r="EB177" s="57"/>
      <c r="EC177" s="57"/>
      <c r="ED177" s="23"/>
      <c r="EE177" s="57"/>
      <c r="EF177" s="57"/>
      <c r="EG177" s="57"/>
      <c r="EH177" s="23">
        <v>931</v>
      </c>
      <c r="EI177" s="23"/>
      <c r="EJ177" s="23" t="s">
        <v>891</v>
      </c>
      <c r="EK177" s="23"/>
    </row>
    <row r="178" spans="2:141">
      <c r="B178" s="132" t="s">
        <v>1145</v>
      </c>
      <c r="C178" s="23" t="s">
        <v>1146</v>
      </c>
      <c r="D178" s="23" t="s">
        <v>193</v>
      </c>
      <c r="E178" s="23" t="s">
        <v>846</v>
      </c>
      <c r="F178" s="23" t="s">
        <v>847</v>
      </c>
      <c r="G178" s="23"/>
      <c r="H178" s="23" t="s">
        <v>848</v>
      </c>
      <c r="I178" s="58">
        <v>0</v>
      </c>
      <c r="J178" s="58">
        <v>0</v>
      </c>
      <c r="K178" s="58">
        <v>1</v>
      </c>
      <c r="L178" s="58">
        <v>0</v>
      </c>
      <c r="M178" s="176"/>
      <c r="N178" s="23" t="s">
        <v>849</v>
      </c>
      <c r="O178" s="23" t="s">
        <v>850</v>
      </c>
      <c r="P178" s="23" t="s">
        <v>851</v>
      </c>
      <c r="Q178" s="56" t="s">
        <v>848</v>
      </c>
      <c r="R178" s="133" t="s">
        <v>848</v>
      </c>
      <c r="S178" s="133" t="s">
        <v>848</v>
      </c>
      <c r="T178" s="133" t="s">
        <v>848</v>
      </c>
      <c r="U178" s="133" t="s">
        <v>848</v>
      </c>
      <c r="V178" s="133" t="s">
        <v>848</v>
      </c>
      <c r="W178" s="55">
        <v>0</v>
      </c>
      <c r="X178" s="55">
        <v>0.47051784816923087</v>
      </c>
      <c r="Y178" s="55">
        <v>0.49088831528012283</v>
      </c>
      <c r="Z178" s="55">
        <v>0.530031565806935</v>
      </c>
      <c r="AA178" s="55">
        <v>0.57037307910497592</v>
      </c>
      <c r="AB178" s="55">
        <v>0.60791864593681599</v>
      </c>
      <c r="AC178" s="55">
        <v>0.647461317387371</v>
      </c>
      <c r="AD178" s="59">
        <v>3.3171907716854512</v>
      </c>
      <c r="AE178" s="55">
        <v>0</v>
      </c>
      <c r="AF178" s="55"/>
      <c r="AG178" s="55"/>
      <c r="AH178" s="55"/>
      <c r="AI178" s="59">
        <v>3.3171907716854512</v>
      </c>
      <c r="AJ178" s="55">
        <v>0</v>
      </c>
      <c r="AK178" s="55">
        <v>0</v>
      </c>
      <c r="AL178" s="55">
        <v>0.51581977177313998</v>
      </c>
      <c r="AM178" s="55">
        <v>0.54891455814887335</v>
      </c>
      <c r="AN178" s="55">
        <v>0.60453849555478134</v>
      </c>
      <c r="AO178" s="55">
        <v>0.66356186215921031</v>
      </c>
      <c r="AP178" s="55">
        <v>0.72138653871879865</v>
      </c>
      <c r="AQ178" s="55">
        <v>0.78367603866520097</v>
      </c>
      <c r="AR178" s="59">
        <v>3.8378972650200049</v>
      </c>
      <c r="AS178" s="55">
        <v>0</v>
      </c>
      <c r="AT178" s="55"/>
      <c r="AU178" s="55"/>
      <c r="AV178" s="55"/>
      <c r="AW178" s="59">
        <v>3.8378972650200049</v>
      </c>
      <c r="AX178" s="55"/>
      <c r="AY178" s="55"/>
      <c r="AZ178" s="55"/>
      <c r="BA178" s="55"/>
      <c r="BB178" s="55"/>
      <c r="BC178" s="55"/>
      <c r="BD178" s="55"/>
      <c r="BE178" s="55"/>
      <c r="BF178" s="59">
        <v>0</v>
      </c>
      <c r="BG178" s="55"/>
      <c r="BH178" s="55"/>
      <c r="BI178" s="55"/>
      <c r="BJ178" s="55"/>
      <c r="BK178" s="59">
        <v>0</v>
      </c>
      <c r="BL178" s="55"/>
      <c r="BM178" s="23" t="s">
        <v>852</v>
      </c>
      <c r="BN178" s="23" t="s">
        <v>263</v>
      </c>
      <c r="BO178" s="23" t="s">
        <v>853</v>
      </c>
      <c r="BP178" s="23" t="s">
        <v>853</v>
      </c>
      <c r="BQ178" s="23" t="s">
        <v>311</v>
      </c>
      <c r="BR178" s="23"/>
      <c r="BS178" s="57"/>
      <c r="BT178" s="135" t="s">
        <v>200</v>
      </c>
      <c r="BU178" s="58">
        <v>1</v>
      </c>
      <c r="BV178" s="57">
        <v>750</v>
      </c>
      <c r="BW178" s="57">
        <v>750</v>
      </c>
      <c r="BX178" s="57">
        <v>750</v>
      </c>
      <c r="BY178" s="57">
        <v>750</v>
      </c>
      <c r="BZ178" s="57">
        <v>750</v>
      </c>
      <c r="CA178" s="57">
        <v>750</v>
      </c>
      <c r="CB178" s="67">
        <v>4500</v>
      </c>
      <c r="CC178" s="134"/>
      <c r="CD178" s="134"/>
      <c r="CE178" s="57"/>
      <c r="CF178" s="57"/>
      <c r="CG178" s="57"/>
      <c r="CH178" s="57"/>
      <c r="CI178" s="57"/>
      <c r="CJ178" s="57"/>
      <c r="CK178" s="67"/>
      <c r="CL178" s="23"/>
      <c r="CM178" s="23"/>
      <c r="CN178" s="23"/>
      <c r="CO178" s="23"/>
      <c r="CP178" s="23"/>
      <c r="CQ178" s="23"/>
      <c r="CR178" s="57"/>
      <c r="CS178" s="134"/>
      <c r="CT178" s="58"/>
      <c r="CU178" s="57"/>
      <c r="CV178" s="57"/>
      <c r="CW178" s="57"/>
      <c r="CX178" s="57"/>
      <c r="CY178" s="57"/>
      <c r="CZ178" s="57"/>
      <c r="DA178" s="67"/>
      <c r="DB178" s="23"/>
      <c r="DC178" s="23"/>
      <c r="DD178" s="57"/>
      <c r="DE178" s="57"/>
      <c r="DF178" s="57"/>
      <c r="DG178" s="57"/>
      <c r="DH178" s="57"/>
      <c r="DI178" s="57"/>
      <c r="DJ178" s="67"/>
      <c r="DK178" s="23" t="s">
        <v>849</v>
      </c>
      <c r="DL178" s="55">
        <v>0</v>
      </c>
      <c r="DM178" s="55">
        <v>0</v>
      </c>
      <c r="DN178" s="55">
        <v>0</v>
      </c>
      <c r="DO178" s="59">
        <v>0</v>
      </c>
      <c r="DP178" s="23" t="s">
        <v>849</v>
      </c>
      <c r="DQ178" s="57"/>
      <c r="DR178" s="57"/>
      <c r="DS178" s="57"/>
      <c r="DT178" s="23" t="s">
        <v>854</v>
      </c>
      <c r="DU178" s="57"/>
      <c r="DV178" s="23" t="s">
        <v>849</v>
      </c>
      <c r="DW178" s="23" t="s">
        <v>854</v>
      </c>
      <c r="DX178" s="57"/>
      <c r="DY178" s="23" t="s">
        <v>849</v>
      </c>
      <c r="DZ178" s="23" t="s">
        <v>854</v>
      </c>
      <c r="EA178" s="56"/>
      <c r="EB178" s="57"/>
      <c r="EC178" s="57"/>
      <c r="ED178" s="23"/>
      <c r="EE178" s="57"/>
      <c r="EF178" s="57"/>
      <c r="EG178" s="57"/>
      <c r="EH178" s="23">
        <v>929</v>
      </c>
      <c r="EI178" s="23"/>
      <c r="EJ178" s="23" t="s">
        <v>1147</v>
      </c>
      <c r="EK178" s="23"/>
    </row>
    <row r="179" spans="2:141">
      <c r="B179" s="132" t="s">
        <v>1148</v>
      </c>
      <c r="C179" s="23" t="s">
        <v>1149</v>
      </c>
      <c r="D179" s="23" t="s">
        <v>193</v>
      </c>
      <c r="E179" s="23" t="s">
        <v>846</v>
      </c>
      <c r="F179" s="23" t="s">
        <v>847</v>
      </c>
      <c r="G179" s="23"/>
      <c r="H179" s="23" t="s">
        <v>848</v>
      </c>
      <c r="I179" s="58">
        <v>0</v>
      </c>
      <c r="J179" s="58">
        <v>0</v>
      </c>
      <c r="K179" s="58">
        <v>1</v>
      </c>
      <c r="L179" s="58">
        <v>0</v>
      </c>
      <c r="M179" s="176"/>
      <c r="N179" s="23" t="s">
        <v>849</v>
      </c>
      <c r="O179" s="23" t="s">
        <v>850</v>
      </c>
      <c r="P179" s="23" t="s">
        <v>851</v>
      </c>
      <c r="Q179" s="56" t="s">
        <v>848</v>
      </c>
      <c r="R179" s="133" t="s">
        <v>848</v>
      </c>
      <c r="S179" s="133" t="s">
        <v>848</v>
      </c>
      <c r="T179" s="133" t="s">
        <v>848</v>
      </c>
      <c r="U179" s="133" t="s">
        <v>848</v>
      </c>
      <c r="V179" s="133" t="s">
        <v>848</v>
      </c>
      <c r="W179" s="55">
        <v>0</v>
      </c>
      <c r="X179" s="55">
        <v>0</v>
      </c>
      <c r="Y179" s="55">
        <v>0</v>
      </c>
      <c r="Z179" s="55">
        <v>0</v>
      </c>
      <c r="AA179" s="55">
        <v>0</v>
      </c>
      <c r="AB179" s="55">
        <v>0</v>
      </c>
      <c r="AC179" s="55">
        <v>0</v>
      </c>
      <c r="AD179" s="59">
        <v>0</v>
      </c>
      <c r="AE179" s="55">
        <v>0</v>
      </c>
      <c r="AF179" s="55"/>
      <c r="AG179" s="55"/>
      <c r="AH179" s="55"/>
      <c r="AI179" s="59">
        <v>0</v>
      </c>
      <c r="AJ179" s="55">
        <v>0</v>
      </c>
      <c r="AK179" s="55">
        <v>0</v>
      </c>
      <c r="AL179" s="55">
        <v>0</v>
      </c>
      <c r="AM179" s="55">
        <v>0</v>
      </c>
      <c r="AN179" s="55">
        <v>0</v>
      </c>
      <c r="AO179" s="55">
        <v>0</v>
      </c>
      <c r="AP179" s="55">
        <v>0</v>
      </c>
      <c r="AQ179" s="55">
        <v>0</v>
      </c>
      <c r="AR179" s="59">
        <v>0</v>
      </c>
      <c r="AS179" s="55">
        <v>0</v>
      </c>
      <c r="AT179" s="55"/>
      <c r="AU179" s="55"/>
      <c r="AV179" s="55"/>
      <c r="AW179" s="59">
        <v>0</v>
      </c>
      <c r="AX179" s="55"/>
      <c r="AY179" s="55"/>
      <c r="AZ179" s="55"/>
      <c r="BA179" s="55"/>
      <c r="BB179" s="55"/>
      <c r="BC179" s="55"/>
      <c r="BD179" s="55"/>
      <c r="BE179" s="55"/>
      <c r="BF179" s="59">
        <v>0</v>
      </c>
      <c r="BG179" s="55"/>
      <c r="BH179" s="55"/>
      <c r="BI179" s="55"/>
      <c r="BJ179" s="55"/>
      <c r="BK179" s="59">
        <v>0</v>
      </c>
      <c r="BL179" s="55"/>
      <c r="BM179" s="23" t="s">
        <v>852</v>
      </c>
      <c r="BN179" s="23" t="s">
        <v>1150</v>
      </c>
      <c r="BO179" s="23" t="s">
        <v>853</v>
      </c>
      <c r="BP179" s="23" t="s">
        <v>853</v>
      </c>
      <c r="BQ179" s="23" t="s">
        <v>853</v>
      </c>
      <c r="BR179" s="23"/>
      <c r="BS179" s="57"/>
      <c r="BT179" s="135" t="s">
        <v>23</v>
      </c>
      <c r="BU179" s="58">
        <v>1</v>
      </c>
      <c r="BV179" s="57">
        <v>0</v>
      </c>
      <c r="BW179" s="57">
        <v>0</v>
      </c>
      <c r="BX179" s="57">
        <v>0</v>
      </c>
      <c r="BY179" s="57">
        <v>0</v>
      </c>
      <c r="BZ179" s="57">
        <v>0</v>
      </c>
      <c r="CA179" s="57">
        <v>0</v>
      </c>
      <c r="CB179" s="67">
        <v>0</v>
      </c>
      <c r="CC179" s="134"/>
      <c r="CD179" s="134"/>
      <c r="CE179" s="57"/>
      <c r="CF179" s="57"/>
      <c r="CG179" s="57"/>
      <c r="CH179" s="57"/>
      <c r="CI179" s="57"/>
      <c r="CJ179" s="57"/>
      <c r="CK179" s="67"/>
      <c r="CL179" s="23"/>
      <c r="CM179" s="23"/>
      <c r="CN179" s="23"/>
      <c r="CO179" s="23"/>
      <c r="CP179" s="23"/>
      <c r="CQ179" s="23"/>
      <c r="CR179" s="57"/>
      <c r="CS179" s="134"/>
      <c r="CT179" s="58"/>
      <c r="CU179" s="57"/>
      <c r="CV179" s="57"/>
      <c r="CW179" s="57"/>
      <c r="CX179" s="57"/>
      <c r="CY179" s="57"/>
      <c r="CZ179" s="57"/>
      <c r="DA179" s="67"/>
      <c r="DB179" s="23"/>
      <c r="DC179" s="23"/>
      <c r="DD179" s="57"/>
      <c r="DE179" s="57"/>
      <c r="DF179" s="57"/>
      <c r="DG179" s="57"/>
      <c r="DH179" s="57"/>
      <c r="DI179" s="57"/>
      <c r="DJ179" s="67"/>
      <c r="DK179" s="23" t="s">
        <v>849</v>
      </c>
      <c r="DL179" s="55">
        <v>0</v>
      </c>
      <c r="DM179" s="55">
        <v>0</v>
      </c>
      <c r="DN179" s="55">
        <v>0</v>
      </c>
      <c r="DO179" s="59">
        <v>0</v>
      </c>
      <c r="DP179" s="23" t="s">
        <v>849</v>
      </c>
      <c r="DQ179" s="57"/>
      <c r="DR179" s="57"/>
      <c r="DS179" s="57"/>
      <c r="DT179" s="23" t="s">
        <v>854</v>
      </c>
      <c r="DU179" s="57"/>
      <c r="DV179" s="23" t="s">
        <v>849</v>
      </c>
      <c r="DW179" s="23" t="s">
        <v>854</v>
      </c>
      <c r="DX179" s="57"/>
      <c r="DY179" s="23" t="s">
        <v>849</v>
      </c>
      <c r="DZ179" s="23" t="s">
        <v>854</v>
      </c>
      <c r="EA179" s="56"/>
      <c r="EB179" s="57"/>
      <c r="EC179" s="57"/>
      <c r="ED179" s="23"/>
      <c r="EE179" s="57"/>
      <c r="EF179" s="57"/>
      <c r="EG179" s="57"/>
      <c r="EH179" s="23">
        <v>923</v>
      </c>
      <c r="EI179" s="23"/>
      <c r="EJ179" s="23" t="s">
        <v>891</v>
      </c>
      <c r="EK179" s="23"/>
    </row>
    <row r="180" spans="2:141">
      <c r="B180" s="132" t="s">
        <v>1151</v>
      </c>
      <c r="C180" s="23" t="s">
        <v>1152</v>
      </c>
      <c r="D180" s="23" t="s">
        <v>502</v>
      </c>
      <c r="E180" s="23" t="s">
        <v>846</v>
      </c>
      <c r="F180" s="23" t="s">
        <v>847</v>
      </c>
      <c r="G180" s="23"/>
      <c r="H180" s="23" t="s">
        <v>848</v>
      </c>
      <c r="I180" s="58">
        <v>0</v>
      </c>
      <c r="J180" s="58">
        <v>0</v>
      </c>
      <c r="K180" s="58">
        <v>1</v>
      </c>
      <c r="L180" s="58">
        <v>0</v>
      </c>
      <c r="M180" s="176"/>
      <c r="N180" s="23" t="s">
        <v>849</v>
      </c>
      <c r="O180" s="23" t="s">
        <v>850</v>
      </c>
      <c r="P180" s="23" t="s">
        <v>851</v>
      </c>
      <c r="Q180" s="56" t="s">
        <v>848</v>
      </c>
      <c r="R180" s="133" t="s">
        <v>848</v>
      </c>
      <c r="S180" s="133" t="s">
        <v>848</v>
      </c>
      <c r="T180" s="133" t="s">
        <v>848</v>
      </c>
      <c r="U180" s="133" t="s">
        <v>848</v>
      </c>
      <c r="V180" s="133" t="s">
        <v>848</v>
      </c>
      <c r="W180" s="55">
        <v>0</v>
      </c>
      <c r="X180" s="55">
        <v>0.61429458734915765</v>
      </c>
      <c r="Y180" s="55">
        <v>0.61429458734915765</v>
      </c>
      <c r="Z180" s="55">
        <v>1.2285891746983153</v>
      </c>
      <c r="AA180" s="55">
        <v>1.2285891746983153</v>
      </c>
      <c r="AB180" s="55">
        <v>2.4571783493966306</v>
      </c>
      <c r="AC180" s="55">
        <v>0</v>
      </c>
      <c r="AD180" s="59">
        <v>6.1429458734915769</v>
      </c>
      <c r="AE180" s="55">
        <v>0</v>
      </c>
      <c r="AF180" s="55"/>
      <c r="AG180" s="55"/>
      <c r="AH180" s="55"/>
      <c r="AI180" s="59">
        <v>6.1429458734915769</v>
      </c>
      <c r="AJ180" s="55">
        <v>0</v>
      </c>
      <c r="AK180" s="55">
        <v>0</v>
      </c>
      <c r="AL180" s="55">
        <v>0.67343947754762101</v>
      </c>
      <c r="AM180" s="55">
        <v>0.68690826709857344</v>
      </c>
      <c r="AN180" s="55">
        <v>1.4012928648810901</v>
      </c>
      <c r="AO180" s="55">
        <v>1.4293187221787118</v>
      </c>
      <c r="AP180" s="55">
        <v>2.9158101932445724</v>
      </c>
      <c r="AQ180" s="55">
        <v>0</v>
      </c>
      <c r="AR180" s="59">
        <v>7.1067695249505682</v>
      </c>
      <c r="AS180" s="55">
        <v>0</v>
      </c>
      <c r="AT180" s="55"/>
      <c r="AU180" s="55"/>
      <c r="AV180" s="55"/>
      <c r="AW180" s="59">
        <v>7.1067695249505682</v>
      </c>
      <c r="AX180" s="55"/>
      <c r="AY180" s="55"/>
      <c r="AZ180" s="55"/>
      <c r="BA180" s="55"/>
      <c r="BB180" s="55"/>
      <c r="BC180" s="55"/>
      <c r="BD180" s="55"/>
      <c r="BE180" s="55"/>
      <c r="BF180" s="59">
        <v>0</v>
      </c>
      <c r="BG180" s="55"/>
      <c r="BH180" s="55"/>
      <c r="BI180" s="55"/>
      <c r="BJ180" s="55"/>
      <c r="BK180" s="59">
        <v>0</v>
      </c>
      <c r="BL180" s="55"/>
      <c r="BM180" s="23" t="s">
        <v>852</v>
      </c>
      <c r="BN180" s="23" t="s">
        <v>897</v>
      </c>
      <c r="BO180" s="23" t="s">
        <v>853</v>
      </c>
      <c r="BP180" s="23" t="s">
        <v>853</v>
      </c>
      <c r="BQ180" s="23" t="s">
        <v>853</v>
      </c>
      <c r="BR180" s="23"/>
      <c r="BS180" s="57"/>
      <c r="BT180" s="135" t="s">
        <v>23</v>
      </c>
      <c r="BU180" s="58">
        <v>1</v>
      </c>
      <c r="BV180" s="57">
        <v>0</v>
      </c>
      <c r="BW180" s="57">
        <v>0</v>
      </c>
      <c r="BX180" s="57">
        <v>0</v>
      </c>
      <c r="BY180" s="57">
        <v>0</v>
      </c>
      <c r="BZ180" s="57">
        <v>0</v>
      </c>
      <c r="CA180" s="57">
        <v>1</v>
      </c>
      <c r="CB180" s="67">
        <v>1</v>
      </c>
      <c r="CC180" s="134"/>
      <c r="CD180" s="134"/>
      <c r="CE180" s="57"/>
      <c r="CF180" s="57"/>
      <c r="CG180" s="57"/>
      <c r="CH180" s="57"/>
      <c r="CI180" s="57"/>
      <c r="CJ180" s="57"/>
      <c r="CK180" s="67"/>
      <c r="CL180" s="23"/>
      <c r="CM180" s="23"/>
      <c r="CN180" s="23"/>
      <c r="CO180" s="23"/>
      <c r="CP180" s="23"/>
      <c r="CQ180" s="23"/>
      <c r="CR180" s="57"/>
      <c r="CS180" s="134"/>
      <c r="CT180" s="58"/>
      <c r="CU180" s="57"/>
      <c r="CV180" s="57"/>
      <c r="CW180" s="57"/>
      <c r="CX180" s="57"/>
      <c r="CY180" s="57"/>
      <c r="CZ180" s="57"/>
      <c r="DA180" s="67"/>
      <c r="DB180" s="23"/>
      <c r="DC180" s="23"/>
      <c r="DD180" s="57"/>
      <c r="DE180" s="57"/>
      <c r="DF180" s="57"/>
      <c r="DG180" s="57"/>
      <c r="DH180" s="57"/>
      <c r="DI180" s="57"/>
      <c r="DJ180" s="67"/>
      <c r="DK180" s="23" t="s">
        <v>849</v>
      </c>
      <c r="DL180" s="55">
        <v>0</v>
      </c>
      <c r="DM180" s="55">
        <v>0</v>
      </c>
      <c r="DN180" s="55">
        <v>0</v>
      </c>
      <c r="DO180" s="59">
        <v>0</v>
      </c>
      <c r="DP180" s="23" t="s">
        <v>849</v>
      </c>
      <c r="DQ180" s="57"/>
      <c r="DR180" s="57"/>
      <c r="DS180" s="57"/>
      <c r="DT180" s="23" t="s">
        <v>854</v>
      </c>
      <c r="DU180" s="57"/>
      <c r="DV180" s="23" t="s">
        <v>849</v>
      </c>
      <c r="DW180" s="23" t="s">
        <v>854</v>
      </c>
      <c r="DX180" s="57"/>
      <c r="DY180" s="23" t="s">
        <v>849</v>
      </c>
      <c r="DZ180" s="23" t="s">
        <v>854</v>
      </c>
      <c r="EA180" s="56"/>
      <c r="EB180" s="57"/>
      <c r="EC180" s="57"/>
      <c r="ED180" s="23"/>
      <c r="EE180" s="57"/>
      <c r="EF180" s="57"/>
      <c r="EG180" s="57"/>
      <c r="EH180" s="23">
        <v>841</v>
      </c>
      <c r="EI180" s="23"/>
      <c r="EJ180" s="23" t="s">
        <v>891</v>
      </c>
      <c r="EK180" s="23"/>
    </row>
    <row r="181" spans="2:141">
      <c r="B181" s="132" t="s">
        <v>1153</v>
      </c>
      <c r="C181" s="23" t="s">
        <v>1154</v>
      </c>
      <c r="D181" s="23">
        <v>0</v>
      </c>
      <c r="E181" s="23" t="s">
        <v>846</v>
      </c>
      <c r="F181" s="23" t="s">
        <v>847</v>
      </c>
      <c r="G181" s="23"/>
      <c r="H181" s="23" t="s">
        <v>848</v>
      </c>
      <c r="I181" s="58">
        <v>0</v>
      </c>
      <c r="J181" s="58">
        <v>0</v>
      </c>
      <c r="K181" s="58">
        <v>1</v>
      </c>
      <c r="L181" s="58">
        <v>0</v>
      </c>
      <c r="M181" s="176"/>
      <c r="N181" s="23" t="s">
        <v>849</v>
      </c>
      <c r="O181" s="23" t="s">
        <v>850</v>
      </c>
      <c r="P181" s="23" t="s">
        <v>851</v>
      </c>
      <c r="Q181" s="56" t="s">
        <v>848</v>
      </c>
      <c r="R181" s="133" t="s">
        <v>848</v>
      </c>
      <c r="S181" s="133" t="s">
        <v>848</v>
      </c>
      <c r="T181" s="133" t="s">
        <v>848</v>
      </c>
      <c r="U181" s="133" t="s">
        <v>848</v>
      </c>
      <c r="V181" s="133" t="s">
        <v>848</v>
      </c>
      <c r="W181" s="55">
        <v>0</v>
      </c>
      <c r="X181" s="55">
        <v>3.3318336933371144</v>
      </c>
      <c r="Y181" s="55">
        <v>3.4760811622337124</v>
      </c>
      <c r="Z181" s="55">
        <v>3.7532625730546272</v>
      </c>
      <c r="AA181" s="55">
        <v>4.0389291291047531</v>
      </c>
      <c r="AB181" s="55">
        <v>4.3047970129533848</v>
      </c>
      <c r="AC181" s="55">
        <v>4.5848068055173696</v>
      </c>
      <c r="AD181" s="59">
        <v>23.489710376200964</v>
      </c>
      <c r="AE181" s="55">
        <v>0</v>
      </c>
      <c r="AF181" s="55"/>
      <c r="AG181" s="55"/>
      <c r="AH181" s="55"/>
      <c r="AI181" s="59">
        <v>23.489710376200964</v>
      </c>
      <c r="AJ181" s="55">
        <v>0</v>
      </c>
      <c r="AK181" s="55">
        <v>0</v>
      </c>
      <c r="AL181" s="55">
        <v>3.6526259353823098</v>
      </c>
      <c r="AM181" s="55">
        <v>3.8869769270598944</v>
      </c>
      <c r="AN181" s="55">
        <v>4.2808614726221723</v>
      </c>
      <c r="AO181" s="55">
        <v>4.6988180757818778</v>
      </c>
      <c r="AP181" s="55">
        <v>5.1082865081000124</v>
      </c>
      <c r="AQ181" s="55">
        <v>5.549371273470908</v>
      </c>
      <c r="AR181" s="59">
        <v>27.17694019241717</v>
      </c>
      <c r="AS181" s="55">
        <v>0</v>
      </c>
      <c r="AT181" s="55"/>
      <c r="AU181" s="55"/>
      <c r="AV181" s="55"/>
      <c r="AW181" s="59">
        <v>27.17694019241717</v>
      </c>
      <c r="AX181" s="55"/>
      <c r="AY181" s="55"/>
      <c r="AZ181" s="55"/>
      <c r="BA181" s="55"/>
      <c r="BB181" s="55"/>
      <c r="BC181" s="55"/>
      <c r="BD181" s="55"/>
      <c r="BE181" s="55"/>
      <c r="BF181" s="59">
        <v>0</v>
      </c>
      <c r="BG181" s="55"/>
      <c r="BH181" s="55"/>
      <c r="BI181" s="55"/>
      <c r="BJ181" s="55"/>
      <c r="BK181" s="59">
        <v>0</v>
      </c>
      <c r="BL181" s="55"/>
      <c r="BM181" s="23" t="s">
        <v>852</v>
      </c>
      <c r="BN181" s="23" t="s">
        <v>242</v>
      </c>
      <c r="BO181" s="23" t="s">
        <v>853</v>
      </c>
      <c r="BP181" s="23" t="s">
        <v>853</v>
      </c>
      <c r="BQ181" s="23" t="s">
        <v>425</v>
      </c>
      <c r="BR181" s="23"/>
      <c r="BS181" s="57"/>
      <c r="BT181" s="135" t="s">
        <v>23</v>
      </c>
      <c r="BU181" s="58">
        <v>1</v>
      </c>
      <c r="BV181" s="57">
        <v>0</v>
      </c>
      <c r="BW181" s="57">
        <v>0</v>
      </c>
      <c r="BX181" s="57">
        <v>0</v>
      </c>
      <c r="BY181" s="57">
        <v>0</v>
      </c>
      <c r="BZ181" s="57">
        <v>0</v>
      </c>
      <c r="CA181" s="57">
        <v>0</v>
      </c>
      <c r="CB181" s="67">
        <v>0</v>
      </c>
      <c r="CC181" s="134"/>
      <c r="CD181" s="134"/>
      <c r="CE181" s="57"/>
      <c r="CF181" s="57"/>
      <c r="CG181" s="57"/>
      <c r="CH181" s="57"/>
      <c r="CI181" s="57"/>
      <c r="CJ181" s="57"/>
      <c r="CK181" s="67"/>
      <c r="CL181" s="23"/>
      <c r="CM181" s="23"/>
      <c r="CN181" s="23"/>
      <c r="CO181" s="23"/>
      <c r="CP181" s="23"/>
      <c r="CQ181" s="23"/>
      <c r="CR181" s="57"/>
      <c r="CS181" s="134"/>
      <c r="CT181" s="58"/>
      <c r="CU181" s="57"/>
      <c r="CV181" s="57"/>
      <c r="CW181" s="57"/>
      <c r="CX181" s="57"/>
      <c r="CY181" s="57"/>
      <c r="CZ181" s="57"/>
      <c r="DA181" s="67"/>
      <c r="DB181" s="23"/>
      <c r="DC181" s="23"/>
      <c r="DD181" s="57"/>
      <c r="DE181" s="57"/>
      <c r="DF181" s="57"/>
      <c r="DG181" s="57"/>
      <c r="DH181" s="57"/>
      <c r="DI181" s="57"/>
      <c r="DJ181" s="67"/>
      <c r="DK181" s="23" t="s">
        <v>849</v>
      </c>
      <c r="DL181" s="55">
        <v>0</v>
      </c>
      <c r="DM181" s="55">
        <v>0</v>
      </c>
      <c r="DN181" s="55">
        <v>0</v>
      </c>
      <c r="DO181" s="59">
        <v>0</v>
      </c>
      <c r="DP181" s="23" t="s">
        <v>849</v>
      </c>
      <c r="DQ181" s="57"/>
      <c r="DR181" s="57"/>
      <c r="DS181" s="57"/>
      <c r="DT181" s="23" t="s">
        <v>854</v>
      </c>
      <c r="DU181" s="57"/>
      <c r="DV181" s="23" t="s">
        <v>849</v>
      </c>
      <c r="DW181" s="23" t="s">
        <v>854</v>
      </c>
      <c r="DX181" s="57"/>
      <c r="DY181" s="23" t="s">
        <v>849</v>
      </c>
      <c r="DZ181" s="23" t="s">
        <v>854</v>
      </c>
      <c r="EA181" s="56"/>
      <c r="EB181" s="57"/>
      <c r="EC181" s="57"/>
      <c r="ED181" s="23"/>
      <c r="EE181" s="57"/>
      <c r="EF181" s="57"/>
      <c r="EG181" s="57"/>
      <c r="EH181" s="23">
        <v>777</v>
      </c>
      <c r="EI181" s="23"/>
      <c r="EJ181" s="23" t="s">
        <v>918</v>
      </c>
      <c r="EK181" s="23"/>
    </row>
    <row r="182" spans="2:141">
      <c r="B182" s="132" t="s">
        <v>1155</v>
      </c>
      <c r="C182" s="23" t="s">
        <v>1156</v>
      </c>
      <c r="D182" s="23" t="s">
        <v>159</v>
      </c>
      <c r="E182" s="23" t="s">
        <v>846</v>
      </c>
      <c r="F182" s="23" t="s">
        <v>847</v>
      </c>
      <c r="G182" s="23"/>
      <c r="H182" s="23" t="s">
        <v>848</v>
      </c>
      <c r="I182" s="58">
        <v>0</v>
      </c>
      <c r="J182" s="58">
        <v>0</v>
      </c>
      <c r="K182" s="58">
        <v>1</v>
      </c>
      <c r="L182" s="58">
        <v>0</v>
      </c>
      <c r="M182" s="176"/>
      <c r="N182" s="23" t="s">
        <v>849</v>
      </c>
      <c r="O182" s="23" t="s">
        <v>850</v>
      </c>
      <c r="P182" s="23" t="s">
        <v>851</v>
      </c>
      <c r="Q182" s="56" t="s">
        <v>848</v>
      </c>
      <c r="R182" s="133" t="s">
        <v>848</v>
      </c>
      <c r="S182" s="133" t="s">
        <v>848</v>
      </c>
      <c r="T182" s="133" t="s">
        <v>848</v>
      </c>
      <c r="U182" s="133" t="s">
        <v>848</v>
      </c>
      <c r="V182" s="133" t="s">
        <v>848</v>
      </c>
      <c r="W182" s="55">
        <v>0</v>
      </c>
      <c r="X182" s="55">
        <v>0</v>
      </c>
      <c r="Y182" s="55">
        <v>0</v>
      </c>
      <c r="Z182" s="55">
        <v>1.2285891746983153</v>
      </c>
      <c r="AA182" s="55">
        <v>2.4571783493966306</v>
      </c>
      <c r="AB182" s="55">
        <v>3.6857675240949463</v>
      </c>
      <c r="AC182" s="55">
        <v>4.9143566987932612</v>
      </c>
      <c r="AD182" s="59">
        <v>12.285891746983154</v>
      </c>
      <c r="AE182" s="55">
        <v>0</v>
      </c>
      <c r="AF182" s="55"/>
      <c r="AG182" s="55"/>
      <c r="AH182" s="55"/>
      <c r="AI182" s="59">
        <v>12.285891746983154</v>
      </c>
      <c r="AJ182" s="55">
        <v>0</v>
      </c>
      <c r="AK182" s="55">
        <v>0</v>
      </c>
      <c r="AL182" s="55">
        <v>0</v>
      </c>
      <c r="AM182" s="55">
        <v>0</v>
      </c>
      <c r="AN182" s="55">
        <v>1.4012928648810901</v>
      </c>
      <c r="AO182" s="55">
        <v>2.8586374443574236</v>
      </c>
      <c r="AP182" s="55">
        <v>4.3737152898668583</v>
      </c>
      <c r="AQ182" s="55">
        <v>5.9482527942189272</v>
      </c>
      <c r="AR182" s="59">
        <v>14.581898393324298</v>
      </c>
      <c r="AS182" s="55">
        <v>0</v>
      </c>
      <c r="AT182" s="55"/>
      <c r="AU182" s="55"/>
      <c r="AV182" s="55"/>
      <c r="AW182" s="59">
        <v>14.581898393324298</v>
      </c>
      <c r="AX182" s="55"/>
      <c r="AY182" s="55"/>
      <c r="AZ182" s="55"/>
      <c r="BA182" s="55"/>
      <c r="BB182" s="55"/>
      <c r="BC182" s="55"/>
      <c r="BD182" s="55"/>
      <c r="BE182" s="55"/>
      <c r="BF182" s="59">
        <v>0</v>
      </c>
      <c r="BG182" s="55"/>
      <c r="BH182" s="55"/>
      <c r="BI182" s="55"/>
      <c r="BJ182" s="55"/>
      <c r="BK182" s="59">
        <v>0</v>
      </c>
      <c r="BL182" s="55"/>
      <c r="BM182" s="23" t="s">
        <v>852</v>
      </c>
      <c r="BN182" s="23" t="s">
        <v>242</v>
      </c>
      <c r="BO182" s="23" t="s">
        <v>853</v>
      </c>
      <c r="BP182" s="23" t="s">
        <v>853</v>
      </c>
      <c r="BQ182" s="23" t="s">
        <v>425</v>
      </c>
      <c r="BR182" s="23"/>
      <c r="BS182" s="57"/>
      <c r="BT182" s="135" t="s">
        <v>23</v>
      </c>
      <c r="BU182" s="58">
        <v>1</v>
      </c>
      <c r="BV182" s="57">
        <v>0</v>
      </c>
      <c r="BW182" s="57">
        <v>0</v>
      </c>
      <c r="BX182" s="57">
        <v>0</v>
      </c>
      <c r="BY182" s="57">
        <v>0</v>
      </c>
      <c r="BZ182" s="57">
        <v>0</v>
      </c>
      <c r="CA182" s="57">
        <v>0</v>
      </c>
      <c r="CB182" s="67">
        <v>0</v>
      </c>
      <c r="CC182" s="134"/>
      <c r="CD182" s="134"/>
      <c r="CE182" s="57"/>
      <c r="CF182" s="57"/>
      <c r="CG182" s="57"/>
      <c r="CH182" s="57"/>
      <c r="CI182" s="57"/>
      <c r="CJ182" s="57"/>
      <c r="CK182" s="67"/>
      <c r="CL182" s="23"/>
      <c r="CM182" s="23"/>
      <c r="CN182" s="23"/>
      <c r="CO182" s="23"/>
      <c r="CP182" s="23"/>
      <c r="CQ182" s="23"/>
      <c r="CR182" s="57"/>
      <c r="CS182" s="134"/>
      <c r="CT182" s="58"/>
      <c r="CU182" s="57"/>
      <c r="CV182" s="57"/>
      <c r="CW182" s="57"/>
      <c r="CX182" s="57"/>
      <c r="CY182" s="57"/>
      <c r="CZ182" s="57"/>
      <c r="DA182" s="67"/>
      <c r="DB182" s="23"/>
      <c r="DC182" s="23"/>
      <c r="DD182" s="57"/>
      <c r="DE182" s="57"/>
      <c r="DF182" s="57"/>
      <c r="DG182" s="57"/>
      <c r="DH182" s="57"/>
      <c r="DI182" s="57"/>
      <c r="DJ182" s="67"/>
      <c r="DK182" s="23" t="s">
        <v>849</v>
      </c>
      <c r="DL182" s="55">
        <v>0</v>
      </c>
      <c r="DM182" s="55">
        <v>0</v>
      </c>
      <c r="DN182" s="55">
        <v>0</v>
      </c>
      <c r="DO182" s="59">
        <v>0</v>
      </c>
      <c r="DP182" s="23" t="s">
        <v>849</v>
      </c>
      <c r="DQ182" s="57"/>
      <c r="DR182" s="57"/>
      <c r="DS182" s="57"/>
      <c r="DT182" s="23" t="s">
        <v>854</v>
      </c>
      <c r="DU182" s="57"/>
      <c r="DV182" s="23" t="s">
        <v>849</v>
      </c>
      <c r="DW182" s="23" t="s">
        <v>854</v>
      </c>
      <c r="DX182" s="57"/>
      <c r="DY182" s="23" t="s">
        <v>849</v>
      </c>
      <c r="DZ182" s="23" t="s">
        <v>854</v>
      </c>
      <c r="EA182" s="56"/>
      <c r="EB182" s="57"/>
      <c r="EC182" s="57"/>
      <c r="ED182" s="23"/>
      <c r="EE182" s="57"/>
      <c r="EF182" s="57"/>
      <c r="EG182" s="57"/>
      <c r="EH182" s="23">
        <v>777</v>
      </c>
      <c r="EI182" s="23"/>
      <c r="EJ182" s="23" t="s">
        <v>918</v>
      </c>
      <c r="EK182" s="23"/>
    </row>
    <row r="183" spans="2:141">
      <c r="B183" s="132" t="s">
        <v>1157</v>
      </c>
      <c r="C183" s="23" t="s">
        <v>1158</v>
      </c>
      <c r="D183" s="23" t="s">
        <v>159</v>
      </c>
      <c r="E183" s="23" t="s">
        <v>846</v>
      </c>
      <c r="F183" s="23" t="s">
        <v>847</v>
      </c>
      <c r="G183" s="23"/>
      <c r="H183" s="23" t="s">
        <v>848</v>
      </c>
      <c r="I183" s="58">
        <v>0</v>
      </c>
      <c r="J183" s="58">
        <v>0</v>
      </c>
      <c r="K183" s="58">
        <v>1</v>
      </c>
      <c r="L183" s="58">
        <v>0</v>
      </c>
      <c r="M183" s="176"/>
      <c r="N183" s="23" t="s">
        <v>849</v>
      </c>
      <c r="O183" s="23" t="s">
        <v>850</v>
      </c>
      <c r="P183" s="23" t="s">
        <v>851</v>
      </c>
      <c r="Q183" s="56" t="s">
        <v>848</v>
      </c>
      <c r="R183" s="133" t="s">
        <v>848</v>
      </c>
      <c r="S183" s="133" t="s">
        <v>848</v>
      </c>
      <c r="T183" s="133" t="s">
        <v>848</v>
      </c>
      <c r="U183" s="133" t="s">
        <v>848</v>
      </c>
      <c r="V183" s="133" t="s">
        <v>848</v>
      </c>
      <c r="W183" s="55">
        <v>0</v>
      </c>
      <c r="X183" s="55">
        <v>0</v>
      </c>
      <c r="Y183" s="55">
        <v>0</v>
      </c>
      <c r="Z183" s="55">
        <v>1.2531609581922816</v>
      </c>
      <c r="AA183" s="55">
        <v>2.5063219163845631</v>
      </c>
      <c r="AB183" s="55">
        <v>3.7594828745768449</v>
      </c>
      <c r="AC183" s="55">
        <v>5.0126438327691263</v>
      </c>
      <c r="AD183" s="59">
        <v>12.531609581922815</v>
      </c>
      <c r="AE183" s="55">
        <v>0</v>
      </c>
      <c r="AF183" s="55"/>
      <c r="AG183" s="55"/>
      <c r="AH183" s="55"/>
      <c r="AI183" s="59">
        <v>12.531609581922815</v>
      </c>
      <c r="AJ183" s="55">
        <v>0</v>
      </c>
      <c r="AK183" s="55">
        <v>0</v>
      </c>
      <c r="AL183" s="55">
        <v>0</v>
      </c>
      <c r="AM183" s="55">
        <v>0</v>
      </c>
      <c r="AN183" s="55">
        <v>1.4293187221787118</v>
      </c>
      <c r="AO183" s="55">
        <v>2.9158101932445719</v>
      </c>
      <c r="AP183" s="55">
        <v>4.4611895956641954</v>
      </c>
      <c r="AQ183" s="55">
        <v>6.0672178501033054</v>
      </c>
      <c r="AR183" s="59">
        <v>14.873536361190784</v>
      </c>
      <c r="AS183" s="55">
        <v>0</v>
      </c>
      <c r="AT183" s="55"/>
      <c r="AU183" s="55"/>
      <c r="AV183" s="55"/>
      <c r="AW183" s="59">
        <v>14.873536361190784</v>
      </c>
      <c r="AX183" s="55"/>
      <c r="AY183" s="55"/>
      <c r="AZ183" s="55"/>
      <c r="BA183" s="55"/>
      <c r="BB183" s="55"/>
      <c r="BC183" s="55"/>
      <c r="BD183" s="55"/>
      <c r="BE183" s="55"/>
      <c r="BF183" s="59">
        <v>0</v>
      </c>
      <c r="BG183" s="55"/>
      <c r="BH183" s="55"/>
      <c r="BI183" s="55"/>
      <c r="BJ183" s="55"/>
      <c r="BK183" s="59">
        <v>0</v>
      </c>
      <c r="BL183" s="55"/>
      <c r="BM183" s="23" t="s">
        <v>852</v>
      </c>
      <c r="BN183" s="23" t="s">
        <v>242</v>
      </c>
      <c r="BO183" s="23" t="s">
        <v>853</v>
      </c>
      <c r="BP183" s="23" t="s">
        <v>853</v>
      </c>
      <c r="BQ183" s="23" t="s">
        <v>425</v>
      </c>
      <c r="BR183" s="23"/>
      <c r="BS183" s="57"/>
      <c r="BT183" s="135" t="s">
        <v>23</v>
      </c>
      <c r="BU183" s="58">
        <v>1</v>
      </c>
      <c r="BV183" s="57">
        <v>0</v>
      </c>
      <c r="BW183" s="57">
        <v>0</v>
      </c>
      <c r="BX183" s="57">
        <v>0</v>
      </c>
      <c r="BY183" s="57">
        <v>0</v>
      </c>
      <c r="BZ183" s="57">
        <v>0</v>
      </c>
      <c r="CA183" s="57">
        <v>0</v>
      </c>
      <c r="CB183" s="67">
        <v>0</v>
      </c>
      <c r="CC183" s="134"/>
      <c r="CD183" s="134"/>
      <c r="CE183" s="57"/>
      <c r="CF183" s="57"/>
      <c r="CG183" s="57"/>
      <c r="CH183" s="57"/>
      <c r="CI183" s="57"/>
      <c r="CJ183" s="57"/>
      <c r="CK183" s="67"/>
      <c r="CL183" s="23"/>
      <c r="CM183" s="23"/>
      <c r="CN183" s="23"/>
      <c r="CO183" s="23"/>
      <c r="CP183" s="23"/>
      <c r="CQ183" s="23"/>
      <c r="CR183" s="57"/>
      <c r="CS183" s="134"/>
      <c r="CT183" s="58"/>
      <c r="CU183" s="57"/>
      <c r="CV183" s="57"/>
      <c r="CW183" s="57"/>
      <c r="CX183" s="57"/>
      <c r="CY183" s="57"/>
      <c r="CZ183" s="57"/>
      <c r="DA183" s="67"/>
      <c r="DB183" s="23"/>
      <c r="DC183" s="23"/>
      <c r="DD183" s="57"/>
      <c r="DE183" s="57"/>
      <c r="DF183" s="57"/>
      <c r="DG183" s="57"/>
      <c r="DH183" s="57"/>
      <c r="DI183" s="57"/>
      <c r="DJ183" s="67"/>
      <c r="DK183" s="23" t="s">
        <v>849</v>
      </c>
      <c r="DL183" s="55">
        <v>0</v>
      </c>
      <c r="DM183" s="55">
        <v>0</v>
      </c>
      <c r="DN183" s="55">
        <v>0</v>
      </c>
      <c r="DO183" s="59">
        <v>0</v>
      </c>
      <c r="DP183" s="23" t="s">
        <v>849</v>
      </c>
      <c r="DQ183" s="57"/>
      <c r="DR183" s="57"/>
      <c r="DS183" s="57"/>
      <c r="DT183" s="23" t="s">
        <v>854</v>
      </c>
      <c r="DU183" s="57"/>
      <c r="DV183" s="23" t="s">
        <v>849</v>
      </c>
      <c r="DW183" s="23" t="s">
        <v>854</v>
      </c>
      <c r="DX183" s="57"/>
      <c r="DY183" s="23" t="s">
        <v>849</v>
      </c>
      <c r="DZ183" s="23" t="s">
        <v>854</v>
      </c>
      <c r="EA183" s="56"/>
      <c r="EB183" s="57"/>
      <c r="EC183" s="57"/>
      <c r="ED183" s="23"/>
      <c r="EE183" s="57"/>
      <c r="EF183" s="57"/>
      <c r="EG183" s="57"/>
      <c r="EH183" s="23">
        <v>777</v>
      </c>
      <c r="EI183" s="23"/>
      <c r="EJ183" s="23" t="s">
        <v>918</v>
      </c>
      <c r="EK183" s="23"/>
    </row>
    <row r="184" spans="2:141">
      <c r="B184" s="132" t="s">
        <v>1159</v>
      </c>
      <c r="C184" s="23" t="s">
        <v>1160</v>
      </c>
      <c r="D184" s="23" t="s">
        <v>155</v>
      </c>
      <c r="E184" s="23" t="s">
        <v>846</v>
      </c>
      <c r="F184" s="23" t="s">
        <v>847</v>
      </c>
      <c r="G184" s="23"/>
      <c r="H184" s="23" t="s">
        <v>848</v>
      </c>
      <c r="I184" s="58">
        <v>-2.3160120701979452E-3</v>
      </c>
      <c r="J184" s="58">
        <v>1.0023160120701979</v>
      </c>
      <c r="K184" s="58">
        <v>0</v>
      </c>
      <c r="L184" s="58">
        <v>0</v>
      </c>
      <c r="M184" s="176"/>
      <c r="N184" s="23" t="s">
        <v>849</v>
      </c>
      <c r="O184" s="23" t="s">
        <v>850</v>
      </c>
      <c r="P184" s="23" t="s">
        <v>851</v>
      </c>
      <c r="Q184" s="56" t="s">
        <v>848</v>
      </c>
      <c r="R184" s="133" t="s">
        <v>848</v>
      </c>
      <c r="S184" s="133" t="s">
        <v>848</v>
      </c>
      <c r="T184" s="133" t="s">
        <v>848</v>
      </c>
      <c r="U184" s="133" t="s">
        <v>848</v>
      </c>
      <c r="V184" s="133" t="s">
        <v>848</v>
      </c>
      <c r="W184" s="55">
        <v>0</v>
      </c>
      <c r="X184" s="55">
        <v>1.3002917573439421</v>
      </c>
      <c r="Y184" s="55">
        <v>1.3565862222204621</v>
      </c>
      <c r="Z184" s="55">
        <v>1.4647598998263252</v>
      </c>
      <c r="AA184" s="55">
        <v>1.5762450165425712</v>
      </c>
      <c r="AB184" s="55">
        <v>1.6800034420012557</v>
      </c>
      <c r="AC184" s="55">
        <v>1.789280932643913</v>
      </c>
      <c r="AD184" s="59">
        <v>9.1671672705784708</v>
      </c>
      <c r="AE184" s="55">
        <v>0</v>
      </c>
      <c r="AF184" s="55"/>
      <c r="AG184" s="55"/>
      <c r="AH184" s="55"/>
      <c r="AI184" s="59">
        <v>9.1671672705784708</v>
      </c>
      <c r="AJ184" s="55">
        <v>0</v>
      </c>
      <c r="AK184" s="55">
        <v>0</v>
      </c>
      <c r="AL184" s="55">
        <v>1.4254851332874652</v>
      </c>
      <c r="AM184" s="55">
        <v>1.5169436785963497</v>
      </c>
      <c r="AN184" s="55">
        <v>1.6706622837488234</v>
      </c>
      <c r="AO184" s="55">
        <v>1.8337753248057165</v>
      </c>
      <c r="AP184" s="55">
        <v>1.9935757459673575</v>
      </c>
      <c r="AQ184" s="55">
        <v>2.1657148553859056</v>
      </c>
      <c r="AR184" s="59">
        <v>10.606157021791619</v>
      </c>
      <c r="AS184" s="55">
        <v>0</v>
      </c>
      <c r="AT184" s="55"/>
      <c r="AU184" s="55"/>
      <c r="AV184" s="55"/>
      <c r="AW184" s="59">
        <v>10.606157021791619</v>
      </c>
      <c r="AX184" s="55"/>
      <c r="AY184" s="55"/>
      <c r="AZ184" s="55"/>
      <c r="BA184" s="55"/>
      <c r="BB184" s="55"/>
      <c r="BC184" s="55"/>
      <c r="BD184" s="55"/>
      <c r="BE184" s="55"/>
      <c r="BF184" s="59">
        <v>0</v>
      </c>
      <c r="BG184" s="55"/>
      <c r="BH184" s="55"/>
      <c r="BI184" s="55"/>
      <c r="BJ184" s="55"/>
      <c r="BK184" s="59">
        <v>0</v>
      </c>
      <c r="BL184" s="55"/>
      <c r="BM184" s="23" t="s">
        <v>864</v>
      </c>
      <c r="BN184" s="23" t="s">
        <v>1161</v>
      </c>
      <c r="BO184" s="23" t="s">
        <v>569</v>
      </c>
      <c r="BP184" s="23" t="s">
        <v>386</v>
      </c>
      <c r="BQ184" s="23" t="s">
        <v>358</v>
      </c>
      <c r="BR184" s="23"/>
      <c r="BS184" s="57"/>
      <c r="BT184" s="135" t="s">
        <v>23</v>
      </c>
      <c r="BU184" s="58">
        <v>-2.3160120701979452E-3</v>
      </c>
      <c r="BV184" s="57">
        <v>0</v>
      </c>
      <c r="BW184" s="57">
        <v>0</v>
      </c>
      <c r="BX184" s="57">
        <v>0</v>
      </c>
      <c r="BY184" s="57">
        <v>0</v>
      </c>
      <c r="BZ184" s="57">
        <v>0</v>
      </c>
      <c r="CA184" s="57">
        <v>0</v>
      </c>
      <c r="CB184" s="67">
        <v>0</v>
      </c>
      <c r="CC184" s="134"/>
      <c r="CD184" s="134"/>
      <c r="CE184" s="57"/>
      <c r="CF184" s="57"/>
      <c r="CG184" s="57"/>
      <c r="CH184" s="57"/>
      <c r="CI184" s="57"/>
      <c r="CJ184" s="57"/>
      <c r="CK184" s="67"/>
      <c r="CL184" s="23"/>
      <c r="CM184" s="23"/>
      <c r="CN184" s="23"/>
      <c r="CO184" s="23"/>
      <c r="CP184" s="23"/>
      <c r="CQ184" s="23"/>
      <c r="CR184" s="57"/>
      <c r="CS184" s="134"/>
      <c r="CT184" s="58"/>
      <c r="CU184" s="57"/>
      <c r="CV184" s="57"/>
      <c r="CW184" s="57"/>
      <c r="CX184" s="57"/>
      <c r="CY184" s="57"/>
      <c r="CZ184" s="57"/>
      <c r="DA184" s="67"/>
      <c r="DB184" s="23"/>
      <c r="DC184" s="23"/>
      <c r="DD184" s="57"/>
      <c r="DE184" s="57"/>
      <c r="DF184" s="57"/>
      <c r="DG184" s="57"/>
      <c r="DH184" s="57"/>
      <c r="DI184" s="57"/>
      <c r="DJ184" s="67"/>
      <c r="DK184" s="23" t="s">
        <v>849</v>
      </c>
      <c r="DL184" s="55">
        <v>0</v>
      </c>
      <c r="DM184" s="55">
        <v>0</v>
      </c>
      <c r="DN184" s="55">
        <v>0</v>
      </c>
      <c r="DO184" s="59">
        <v>0</v>
      </c>
      <c r="DP184" s="23" t="s">
        <v>849</v>
      </c>
      <c r="DQ184" s="57"/>
      <c r="DR184" s="57"/>
      <c r="DS184" s="57"/>
      <c r="DT184" s="23" t="s">
        <v>854</v>
      </c>
      <c r="DU184" s="57"/>
      <c r="DV184" s="23" t="s">
        <v>849</v>
      </c>
      <c r="DW184" s="23" t="s">
        <v>854</v>
      </c>
      <c r="DX184" s="57"/>
      <c r="DY184" s="23" t="s">
        <v>849</v>
      </c>
      <c r="DZ184" s="23" t="s">
        <v>854</v>
      </c>
      <c r="EA184" s="56"/>
      <c r="EB184" s="57"/>
      <c r="EC184" s="57"/>
      <c r="ED184" s="23"/>
      <c r="EE184" s="57"/>
      <c r="EF184" s="57"/>
      <c r="EG184" s="57"/>
      <c r="EH184" s="23">
        <v>1235</v>
      </c>
      <c r="EI184" s="23" t="s">
        <v>387</v>
      </c>
      <c r="EJ184" s="23"/>
      <c r="EK184" s="23" t="s">
        <v>388</v>
      </c>
    </row>
    <row r="185" spans="2:141">
      <c r="B185" s="132" t="s">
        <v>1162</v>
      </c>
      <c r="C185" s="23" t="s">
        <v>1163</v>
      </c>
      <c r="D185" s="23" t="s">
        <v>159</v>
      </c>
      <c r="E185" s="23" t="s">
        <v>846</v>
      </c>
      <c r="F185" s="23" t="s">
        <v>847</v>
      </c>
      <c r="G185" s="23"/>
      <c r="H185" s="23" t="s">
        <v>848</v>
      </c>
      <c r="I185" s="58">
        <v>0</v>
      </c>
      <c r="J185" s="58">
        <v>1</v>
      </c>
      <c r="K185" s="58">
        <v>0</v>
      </c>
      <c r="L185" s="58">
        <v>0</v>
      </c>
      <c r="M185" s="176"/>
      <c r="N185" s="23" t="s">
        <v>849</v>
      </c>
      <c r="O185" s="23" t="s">
        <v>850</v>
      </c>
      <c r="P185" s="23" t="s">
        <v>851</v>
      </c>
      <c r="Q185" s="56" t="s">
        <v>848</v>
      </c>
      <c r="R185" s="133" t="s">
        <v>848</v>
      </c>
      <c r="S185" s="133" t="s">
        <v>848</v>
      </c>
      <c r="T185" s="133" t="s">
        <v>848</v>
      </c>
      <c r="U185" s="133" t="s">
        <v>848</v>
      </c>
      <c r="V185" s="133" t="s">
        <v>848</v>
      </c>
      <c r="W185" s="55">
        <v>0</v>
      </c>
      <c r="X185" s="55">
        <v>0.83111436224438406</v>
      </c>
      <c r="Y185" s="55">
        <v>0.86709639320742626</v>
      </c>
      <c r="Z185" s="55">
        <v>0.93623833505797771</v>
      </c>
      <c r="AA185" s="55">
        <v>1.0074968669651787</v>
      </c>
      <c r="AB185" s="55">
        <v>1.0738166887401974</v>
      </c>
      <c r="AC185" s="55">
        <v>1.1436641606096321</v>
      </c>
      <c r="AD185" s="59">
        <v>5.8594268068247963</v>
      </c>
      <c r="AE185" s="55">
        <v>0</v>
      </c>
      <c r="AF185" s="55"/>
      <c r="AG185" s="55"/>
      <c r="AH185" s="55"/>
      <c r="AI185" s="59">
        <v>5.8594268068247963</v>
      </c>
      <c r="AJ185" s="55">
        <v>0</v>
      </c>
      <c r="AK185" s="55">
        <v>0</v>
      </c>
      <c r="AL185" s="55">
        <v>0.91113487473079835</v>
      </c>
      <c r="AM185" s="55">
        <v>0.96959291703313621</v>
      </c>
      <c r="AN185" s="55">
        <v>1.0678460511969334</v>
      </c>
      <c r="AO185" s="55">
        <v>1.1721038766627019</v>
      </c>
      <c r="AP185" s="55">
        <v>1.2742443573433089</v>
      </c>
      <c r="AQ185" s="55">
        <v>1.3842714226797461</v>
      </c>
      <c r="AR185" s="59">
        <v>6.7791934996466257</v>
      </c>
      <c r="AS185" s="55">
        <v>0</v>
      </c>
      <c r="AT185" s="55"/>
      <c r="AU185" s="55"/>
      <c r="AV185" s="55"/>
      <c r="AW185" s="59">
        <v>6.7791934996466257</v>
      </c>
      <c r="AX185" s="55"/>
      <c r="AY185" s="55"/>
      <c r="AZ185" s="55"/>
      <c r="BA185" s="55"/>
      <c r="BB185" s="55"/>
      <c r="BC185" s="55"/>
      <c r="BD185" s="55"/>
      <c r="BE185" s="55"/>
      <c r="BF185" s="59">
        <v>0</v>
      </c>
      <c r="BG185" s="55"/>
      <c r="BH185" s="55"/>
      <c r="BI185" s="55"/>
      <c r="BJ185" s="55"/>
      <c r="BK185" s="59">
        <v>0</v>
      </c>
      <c r="BL185" s="55"/>
      <c r="BM185" s="23" t="s">
        <v>1164</v>
      </c>
      <c r="BN185" s="23" t="s">
        <v>1161</v>
      </c>
      <c r="BO185" s="23" t="s">
        <v>580</v>
      </c>
      <c r="BP185" s="23" t="s">
        <v>450</v>
      </c>
      <c r="BQ185" s="23" t="s">
        <v>358</v>
      </c>
      <c r="BR185" s="23"/>
      <c r="BS185" s="57"/>
      <c r="BT185" s="135" t="s">
        <v>23</v>
      </c>
      <c r="BU185" s="58" t="s">
        <v>1165</v>
      </c>
      <c r="BV185" s="57">
        <v>0</v>
      </c>
      <c r="BW185" s="57">
        <v>0</v>
      </c>
      <c r="BX185" s="57">
        <v>0</v>
      </c>
      <c r="BY185" s="57">
        <v>0</v>
      </c>
      <c r="BZ185" s="57">
        <v>0</v>
      </c>
      <c r="CA185" s="57">
        <v>0</v>
      </c>
      <c r="CB185" s="67">
        <v>0</v>
      </c>
      <c r="CC185" s="134"/>
      <c r="CD185" s="134"/>
      <c r="CE185" s="57"/>
      <c r="CF185" s="57"/>
      <c r="CG185" s="57"/>
      <c r="CH185" s="57"/>
      <c r="CI185" s="57"/>
      <c r="CJ185" s="57"/>
      <c r="CK185" s="67"/>
      <c r="CL185" s="23"/>
      <c r="CM185" s="23"/>
      <c r="CN185" s="23"/>
      <c r="CO185" s="23"/>
      <c r="CP185" s="23"/>
      <c r="CQ185" s="23"/>
      <c r="CR185" s="57"/>
      <c r="CS185" s="134"/>
      <c r="CT185" s="58"/>
      <c r="CU185" s="57"/>
      <c r="CV185" s="57"/>
      <c r="CW185" s="57"/>
      <c r="CX185" s="57"/>
      <c r="CY185" s="57"/>
      <c r="CZ185" s="57"/>
      <c r="DA185" s="67"/>
      <c r="DB185" s="23"/>
      <c r="DC185" s="23"/>
      <c r="DD185" s="57"/>
      <c r="DE185" s="57"/>
      <c r="DF185" s="57"/>
      <c r="DG185" s="57"/>
      <c r="DH185" s="57"/>
      <c r="DI185" s="57"/>
      <c r="DJ185" s="67"/>
      <c r="DK185" s="23" t="s">
        <v>849</v>
      </c>
      <c r="DL185" s="55">
        <v>0</v>
      </c>
      <c r="DM185" s="55">
        <v>0</v>
      </c>
      <c r="DN185" s="55">
        <v>0</v>
      </c>
      <c r="DO185" s="59">
        <v>0</v>
      </c>
      <c r="DP185" s="23" t="s">
        <v>849</v>
      </c>
      <c r="DQ185" s="57"/>
      <c r="DR185" s="57"/>
      <c r="DS185" s="57"/>
      <c r="DT185" s="23" t="s">
        <v>854</v>
      </c>
      <c r="DU185" s="57"/>
      <c r="DV185" s="23" t="s">
        <v>849</v>
      </c>
      <c r="DW185" s="23" t="s">
        <v>854</v>
      </c>
      <c r="DX185" s="57"/>
      <c r="DY185" s="23" t="s">
        <v>849</v>
      </c>
      <c r="DZ185" s="23" t="s">
        <v>854</v>
      </c>
      <c r="EA185" s="56"/>
      <c r="EB185" s="57"/>
      <c r="EC185" s="57"/>
      <c r="ED185" s="23"/>
      <c r="EE185" s="57"/>
      <c r="EF185" s="57"/>
      <c r="EG185" s="57"/>
      <c r="EH185" s="23">
        <v>1247</v>
      </c>
      <c r="EI185" s="23" t="s">
        <v>451</v>
      </c>
      <c r="EJ185" s="23"/>
      <c r="EK185" s="23" t="s">
        <v>452</v>
      </c>
    </row>
    <row r="186" spans="2:141">
      <c r="B186" s="132" t="s">
        <v>1166</v>
      </c>
      <c r="C186" s="23" t="s">
        <v>1167</v>
      </c>
      <c r="D186" s="23" t="s">
        <v>159</v>
      </c>
      <c r="E186" s="23" t="s">
        <v>846</v>
      </c>
      <c r="F186" s="23" t="s">
        <v>847</v>
      </c>
      <c r="G186" s="23"/>
      <c r="H186" s="23" t="s">
        <v>848</v>
      </c>
      <c r="I186" s="58">
        <v>0</v>
      </c>
      <c r="J186" s="58">
        <v>1</v>
      </c>
      <c r="K186" s="58">
        <v>0</v>
      </c>
      <c r="L186" s="58">
        <v>0</v>
      </c>
      <c r="M186" s="176"/>
      <c r="N186" s="23" t="s">
        <v>849</v>
      </c>
      <c r="O186" s="23" t="s">
        <v>850</v>
      </c>
      <c r="P186" s="23" t="s">
        <v>851</v>
      </c>
      <c r="Q186" s="56" t="s">
        <v>848</v>
      </c>
      <c r="R186" s="133" t="s">
        <v>848</v>
      </c>
      <c r="S186" s="133" t="s">
        <v>848</v>
      </c>
      <c r="T186" s="133" t="s">
        <v>848</v>
      </c>
      <c r="U186" s="133" t="s">
        <v>848</v>
      </c>
      <c r="V186" s="133" t="s">
        <v>848</v>
      </c>
      <c r="W186" s="55">
        <v>0</v>
      </c>
      <c r="X186" s="55">
        <v>1.0053795348732131</v>
      </c>
      <c r="Y186" s="55">
        <v>1.048906153106264</v>
      </c>
      <c r="Z186" s="55">
        <v>1.1325455371619304</v>
      </c>
      <c r="AA186" s="55">
        <v>1.2187453105254229</v>
      </c>
      <c r="AB186" s="55">
        <v>1.2989708421706541</v>
      </c>
      <c r="AC186" s="55">
        <v>1.3834636893289289</v>
      </c>
      <c r="AD186" s="59">
        <v>7.0880110671664127</v>
      </c>
      <c r="AE186" s="55">
        <v>0</v>
      </c>
      <c r="AF186" s="55"/>
      <c r="AG186" s="55"/>
      <c r="AH186" s="55"/>
      <c r="AI186" s="59">
        <v>7.0880110671664127</v>
      </c>
      <c r="AJ186" s="55">
        <v>0</v>
      </c>
      <c r="AK186" s="55">
        <v>0</v>
      </c>
      <c r="AL186" s="55">
        <v>1.1021784704693365</v>
      </c>
      <c r="AM186" s="55">
        <v>1.1728937920296698</v>
      </c>
      <c r="AN186" s="55">
        <v>1.2917483020861185</v>
      </c>
      <c r="AO186" s="55">
        <v>1.4178665462596505</v>
      </c>
      <c r="AP186" s="55">
        <v>1.541423488147992</v>
      </c>
      <c r="AQ186" s="55">
        <v>1.6745206463690225</v>
      </c>
      <c r="AR186" s="59">
        <v>8.2006312453617909</v>
      </c>
      <c r="AS186" s="55">
        <v>0</v>
      </c>
      <c r="AT186" s="55"/>
      <c r="AU186" s="55"/>
      <c r="AV186" s="55"/>
      <c r="AW186" s="59">
        <v>8.2006312453617909</v>
      </c>
      <c r="AX186" s="55"/>
      <c r="AY186" s="55"/>
      <c r="AZ186" s="55"/>
      <c r="BA186" s="55"/>
      <c r="BB186" s="55"/>
      <c r="BC186" s="55"/>
      <c r="BD186" s="55"/>
      <c r="BE186" s="55"/>
      <c r="BF186" s="59">
        <v>0</v>
      </c>
      <c r="BG186" s="55"/>
      <c r="BH186" s="55"/>
      <c r="BI186" s="55"/>
      <c r="BJ186" s="55"/>
      <c r="BK186" s="59">
        <v>0</v>
      </c>
      <c r="BL186" s="55"/>
      <c r="BM186" s="23" t="s">
        <v>1164</v>
      </c>
      <c r="BN186" s="23" t="s">
        <v>1168</v>
      </c>
      <c r="BO186" s="23" t="s">
        <v>582</v>
      </c>
      <c r="BP186" s="23" t="s">
        <v>462</v>
      </c>
      <c r="BQ186" s="23" t="s">
        <v>358</v>
      </c>
      <c r="BR186" s="23"/>
      <c r="BS186" s="57"/>
      <c r="BT186" s="135" t="s">
        <v>23</v>
      </c>
      <c r="BU186" s="58" t="s">
        <v>1165</v>
      </c>
      <c r="BV186" s="57">
        <v>0</v>
      </c>
      <c r="BW186" s="57">
        <v>0</v>
      </c>
      <c r="BX186" s="57">
        <v>0</v>
      </c>
      <c r="BY186" s="57">
        <v>0</v>
      </c>
      <c r="BZ186" s="57">
        <v>0</v>
      </c>
      <c r="CA186" s="57">
        <v>0</v>
      </c>
      <c r="CB186" s="67">
        <v>0</v>
      </c>
      <c r="CC186" s="134"/>
      <c r="CD186" s="134"/>
      <c r="CE186" s="57"/>
      <c r="CF186" s="57"/>
      <c r="CG186" s="57"/>
      <c r="CH186" s="57"/>
      <c r="CI186" s="57"/>
      <c r="CJ186" s="57"/>
      <c r="CK186" s="67"/>
      <c r="CL186" s="23"/>
      <c r="CM186" s="23"/>
      <c r="CN186" s="23"/>
      <c r="CO186" s="23"/>
      <c r="CP186" s="23"/>
      <c r="CQ186" s="23"/>
      <c r="CR186" s="57"/>
      <c r="CS186" s="134"/>
      <c r="CT186" s="58"/>
      <c r="CU186" s="57"/>
      <c r="CV186" s="57"/>
      <c r="CW186" s="57"/>
      <c r="CX186" s="57"/>
      <c r="CY186" s="57"/>
      <c r="CZ186" s="57"/>
      <c r="DA186" s="67"/>
      <c r="DB186" s="23"/>
      <c r="DC186" s="23"/>
      <c r="DD186" s="57"/>
      <c r="DE186" s="57"/>
      <c r="DF186" s="57"/>
      <c r="DG186" s="57"/>
      <c r="DH186" s="57"/>
      <c r="DI186" s="57"/>
      <c r="DJ186" s="67"/>
      <c r="DK186" s="23" t="s">
        <v>849</v>
      </c>
      <c r="DL186" s="55">
        <v>0</v>
      </c>
      <c r="DM186" s="55">
        <v>0</v>
      </c>
      <c r="DN186" s="55">
        <v>0</v>
      </c>
      <c r="DO186" s="59">
        <v>0</v>
      </c>
      <c r="DP186" s="23" t="s">
        <v>849</v>
      </c>
      <c r="DQ186" s="57"/>
      <c r="DR186" s="57"/>
      <c r="DS186" s="57"/>
      <c r="DT186" s="23" t="s">
        <v>854</v>
      </c>
      <c r="DU186" s="57"/>
      <c r="DV186" s="23" t="s">
        <v>849</v>
      </c>
      <c r="DW186" s="23" t="s">
        <v>854</v>
      </c>
      <c r="DX186" s="57"/>
      <c r="DY186" s="23" t="s">
        <v>849</v>
      </c>
      <c r="DZ186" s="23" t="s">
        <v>854</v>
      </c>
      <c r="EA186" s="56"/>
      <c r="EB186" s="57"/>
      <c r="EC186" s="57"/>
      <c r="ED186" s="23"/>
      <c r="EE186" s="57"/>
      <c r="EF186" s="57"/>
      <c r="EG186" s="57"/>
      <c r="EH186" s="23">
        <v>1255</v>
      </c>
      <c r="EI186" s="23" t="s">
        <v>463</v>
      </c>
      <c r="EJ186" s="23"/>
      <c r="EK186" s="23" t="s">
        <v>464</v>
      </c>
    </row>
    <row r="187" spans="2:141" ht="57.95">
      <c r="B187" s="132" t="s">
        <v>1169</v>
      </c>
      <c r="C187" s="23" t="s">
        <v>1170</v>
      </c>
      <c r="D187" s="23" t="s">
        <v>159</v>
      </c>
      <c r="E187" s="23" t="s">
        <v>846</v>
      </c>
      <c r="F187" s="23" t="s">
        <v>847</v>
      </c>
      <c r="G187" s="23"/>
      <c r="H187" s="23" t="s">
        <v>848</v>
      </c>
      <c r="I187" s="58">
        <v>0</v>
      </c>
      <c r="J187" s="58">
        <v>0</v>
      </c>
      <c r="K187" s="58">
        <v>0</v>
      </c>
      <c r="L187" s="58">
        <v>1</v>
      </c>
      <c r="M187" s="176"/>
      <c r="N187" s="23" t="s">
        <v>849</v>
      </c>
      <c r="O187" s="23" t="s">
        <v>850</v>
      </c>
      <c r="P187" s="23" t="s">
        <v>851</v>
      </c>
      <c r="Q187" s="56" t="s">
        <v>848</v>
      </c>
      <c r="R187" s="133" t="s">
        <v>848</v>
      </c>
      <c r="S187" s="133" t="s">
        <v>848</v>
      </c>
      <c r="T187" s="133" t="s">
        <v>848</v>
      </c>
      <c r="U187" s="133" t="s">
        <v>848</v>
      </c>
      <c r="V187" s="133" t="s">
        <v>848</v>
      </c>
      <c r="W187" s="55">
        <v>0</v>
      </c>
      <c r="X187" s="55">
        <v>1.6160096962459396</v>
      </c>
      <c r="Y187" s="55">
        <v>1.6859727645893543</v>
      </c>
      <c r="Z187" s="55">
        <v>1.8204116017982697</v>
      </c>
      <c r="AA187" s="55">
        <v>1.9589659136156208</v>
      </c>
      <c r="AB187" s="55">
        <v>2.087917451346621</v>
      </c>
      <c r="AC187" s="55">
        <v>2.2237281134250146</v>
      </c>
      <c r="AD187" s="59">
        <v>11.39300554102082</v>
      </c>
      <c r="AE187" s="55">
        <v>0</v>
      </c>
      <c r="AF187" s="55"/>
      <c r="AG187" s="55"/>
      <c r="AH187" s="55"/>
      <c r="AI187" s="59">
        <v>11.39300554102082</v>
      </c>
      <c r="AJ187" s="55">
        <v>0</v>
      </c>
      <c r="AK187" s="55">
        <v>0</v>
      </c>
      <c r="AL187" s="55">
        <v>1.7716007074846443</v>
      </c>
      <c r="AM187" s="55">
        <v>1.8852658870022072</v>
      </c>
      <c r="AN187" s="55">
        <v>2.0763082088632774</v>
      </c>
      <c r="AO187" s="55">
        <v>2.2790259869645029</v>
      </c>
      <c r="AP187" s="55">
        <v>2.4776268229714096</v>
      </c>
      <c r="AQ187" s="55">
        <v>2.691562248119177</v>
      </c>
      <c r="AR187" s="59">
        <v>13.181389861405219</v>
      </c>
      <c r="AS187" s="55">
        <v>0</v>
      </c>
      <c r="AT187" s="55"/>
      <c r="AU187" s="55"/>
      <c r="AV187" s="55"/>
      <c r="AW187" s="59">
        <v>13.181389861405219</v>
      </c>
      <c r="AX187" s="55"/>
      <c r="AY187" s="55"/>
      <c r="AZ187" s="55"/>
      <c r="BA187" s="55"/>
      <c r="BB187" s="55"/>
      <c r="BC187" s="55"/>
      <c r="BD187" s="55"/>
      <c r="BE187" s="55"/>
      <c r="BF187" s="59">
        <v>0</v>
      </c>
      <c r="BG187" s="55"/>
      <c r="BH187" s="55"/>
      <c r="BI187" s="55"/>
      <c r="BJ187" s="55"/>
      <c r="BK187" s="59">
        <v>0</v>
      </c>
      <c r="BL187" s="55"/>
      <c r="BM187" s="23" t="s">
        <v>1131</v>
      </c>
      <c r="BN187" s="23" t="s">
        <v>163</v>
      </c>
      <c r="BO187" s="23" t="s">
        <v>853</v>
      </c>
      <c r="BP187" s="23" t="s">
        <v>853</v>
      </c>
      <c r="BQ187" s="23" t="s">
        <v>853</v>
      </c>
      <c r="BR187" s="23"/>
      <c r="BS187" s="57"/>
      <c r="BT187" s="135" t="s">
        <v>859</v>
      </c>
      <c r="BU187" s="58">
        <v>1</v>
      </c>
      <c r="BV187" s="57">
        <v>0</v>
      </c>
      <c r="BW187" s="57">
        <v>0</v>
      </c>
      <c r="BX187" s="57">
        <v>0</v>
      </c>
      <c r="BY187" s="57">
        <v>0</v>
      </c>
      <c r="BZ187" s="57">
        <v>0</v>
      </c>
      <c r="CA187" s="57">
        <v>1</v>
      </c>
      <c r="CB187" s="67">
        <v>1</v>
      </c>
      <c r="CC187" s="134"/>
      <c r="CD187" s="134"/>
      <c r="CE187" s="57"/>
      <c r="CF187" s="57"/>
      <c r="CG187" s="57"/>
      <c r="CH187" s="57"/>
      <c r="CI187" s="57"/>
      <c r="CJ187" s="57"/>
      <c r="CK187" s="67"/>
      <c r="CL187" s="23"/>
      <c r="CM187" s="23"/>
      <c r="CN187" s="23"/>
      <c r="CO187" s="23"/>
      <c r="CP187" s="23"/>
      <c r="CQ187" s="23"/>
      <c r="CR187" s="57"/>
      <c r="CS187" s="134"/>
      <c r="CT187" s="58"/>
      <c r="CU187" s="57"/>
      <c r="CV187" s="57"/>
      <c r="CW187" s="57"/>
      <c r="CX187" s="57"/>
      <c r="CY187" s="57"/>
      <c r="CZ187" s="57"/>
      <c r="DA187" s="67"/>
      <c r="DB187" s="23"/>
      <c r="DC187" s="23"/>
      <c r="DD187" s="57"/>
      <c r="DE187" s="57"/>
      <c r="DF187" s="57"/>
      <c r="DG187" s="57"/>
      <c r="DH187" s="57"/>
      <c r="DI187" s="57"/>
      <c r="DJ187" s="67"/>
      <c r="DK187" s="23" t="s">
        <v>849</v>
      </c>
      <c r="DL187" s="55">
        <v>0</v>
      </c>
      <c r="DM187" s="55">
        <v>0</v>
      </c>
      <c r="DN187" s="55">
        <v>0</v>
      </c>
      <c r="DO187" s="59">
        <v>0</v>
      </c>
      <c r="DP187" s="23" t="s">
        <v>849</v>
      </c>
      <c r="DQ187" s="57"/>
      <c r="DR187" s="57"/>
      <c r="DS187" s="57"/>
      <c r="DT187" s="23" t="s">
        <v>854</v>
      </c>
      <c r="DU187" s="57"/>
      <c r="DV187" s="23" t="s">
        <v>849</v>
      </c>
      <c r="DW187" s="23" t="s">
        <v>854</v>
      </c>
      <c r="DX187" s="57"/>
      <c r="DY187" s="23" t="s">
        <v>849</v>
      </c>
      <c r="DZ187" s="23" t="s">
        <v>854</v>
      </c>
      <c r="EA187" s="56"/>
      <c r="EB187" s="57"/>
      <c r="EC187" s="57"/>
      <c r="ED187" s="23"/>
      <c r="EE187" s="57"/>
      <c r="EF187" s="57"/>
      <c r="EG187" s="57"/>
      <c r="EH187" s="23">
        <v>2841</v>
      </c>
      <c r="EI187" s="23"/>
      <c r="EJ187" s="23" t="s">
        <v>1171</v>
      </c>
      <c r="EK187" s="23"/>
    </row>
    <row r="188" spans="2:141" ht="29.1">
      <c r="B188" s="132" t="s">
        <v>1172</v>
      </c>
      <c r="C188" s="23" t="s">
        <v>1173</v>
      </c>
      <c r="D188" s="23" t="s">
        <v>155</v>
      </c>
      <c r="E188" s="23" t="s">
        <v>846</v>
      </c>
      <c r="F188" s="23" t="s">
        <v>847</v>
      </c>
      <c r="G188" s="23"/>
      <c r="H188" s="23" t="s">
        <v>848</v>
      </c>
      <c r="I188" s="58">
        <v>0</v>
      </c>
      <c r="J188" s="58">
        <v>0</v>
      </c>
      <c r="K188" s="58">
        <v>1</v>
      </c>
      <c r="L188" s="58">
        <v>0</v>
      </c>
      <c r="M188" s="176"/>
      <c r="N188" s="23" t="s">
        <v>849</v>
      </c>
      <c r="O188" s="23" t="s">
        <v>850</v>
      </c>
      <c r="P188" s="23" t="s">
        <v>851</v>
      </c>
      <c r="Q188" s="56" t="s">
        <v>848</v>
      </c>
      <c r="R188" s="133" t="s">
        <v>848</v>
      </c>
      <c r="S188" s="133" t="s">
        <v>848</v>
      </c>
      <c r="T188" s="133" t="s">
        <v>848</v>
      </c>
      <c r="U188" s="133" t="s">
        <v>848</v>
      </c>
      <c r="V188" s="133" t="s">
        <v>848</v>
      </c>
      <c r="W188" s="55">
        <v>0</v>
      </c>
      <c r="X188" s="55">
        <v>1.6185813977021544</v>
      </c>
      <c r="Y188" s="55">
        <v>1.6886558045636226</v>
      </c>
      <c r="Z188" s="55">
        <v>1.823</v>
      </c>
      <c r="AA188" s="55">
        <v>1.962</v>
      </c>
      <c r="AB188" s="55">
        <v>2.0910000000000002</v>
      </c>
      <c r="AC188" s="55">
        <v>2.2269999999999999</v>
      </c>
      <c r="AD188" s="59">
        <v>11.410237202265776</v>
      </c>
      <c r="AE188" s="55">
        <v>0</v>
      </c>
      <c r="AF188" s="55"/>
      <c r="AG188" s="55"/>
      <c r="AH188" s="55"/>
      <c r="AI188" s="59">
        <v>11.410237202265776</v>
      </c>
      <c r="AJ188" s="55">
        <v>0</v>
      </c>
      <c r="AK188" s="55">
        <v>0</v>
      </c>
      <c r="AL188" s="55">
        <v>1.7744200148996017</v>
      </c>
      <c r="AM188" s="55">
        <v>1.8882660800321245</v>
      </c>
      <c r="AN188" s="55">
        <v>2.0796124247084475</v>
      </c>
      <c r="AO188" s="55">
        <v>2.2826528058276838</v>
      </c>
      <c r="AP188" s="55">
        <v>2.4815696931926676</v>
      </c>
      <c r="AQ188" s="55">
        <v>2.6958455730082918</v>
      </c>
      <c r="AR188" s="59">
        <v>13.202366591668818</v>
      </c>
      <c r="AS188" s="55">
        <v>0</v>
      </c>
      <c r="AT188" s="55"/>
      <c r="AU188" s="55"/>
      <c r="AV188" s="55"/>
      <c r="AW188" s="59">
        <v>13.202366591668818</v>
      </c>
      <c r="AX188" s="55"/>
      <c r="AY188" s="55"/>
      <c r="AZ188" s="55"/>
      <c r="BA188" s="55"/>
      <c r="BB188" s="55"/>
      <c r="BC188" s="55"/>
      <c r="BD188" s="55"/>
      <c r="BE188" s="55"/>
      <c r="BF188" s="59">
        <v>0</v>
      </c>
      <c r="BG188" s="55"/>
      <c r="BH188" s="55"/>
      <c r="BI188" s="55"/>
      <c r="BJ188" s="55"/>
      <c r="BK188" s="59">
        <v>0</v>
      </c>
      <c r="BL188" s="55"/>
      <c r="BM188" s="23" t="s">
        <v>852</v>
      </c>
      <c r="BN188" s="23" t="s">
        <v>204</v>
      </c>
      <c r="BO188" s="23" t="s">
        <v>853</v>
      </c>
      <c r="BP188" s="23" t="s">
        <v>853</v>
      </c>
      <c r="BQ188" s="23" t="s">
        <v>853</v>
      </c>
      <c r="BR188" s="23"/>
      <c r="BS188" s="57"/>
      <c r="BT188" s="135" t="s">
        <v>192</v>
      </c>
      <c r="BU188" s="58">
        <v>1</v>
      </c>
      <c r="BV188" s="57">
        <v>0</v>
      </c>
      <c r="BW188" s="57">
        <v>0</v>
      </c>
      <c r="BX188" s="57">
        <v>0</v>
      </c>
      <c r="BY188" s="57">
        <v>0</v>
      </c>
      <c r="BZ188" s="57">
        <v>0</v>
      </c>
      <c r="CA188" s="57">
        <v>0</v>
      </c>
      <c r="CB188" s="67">
        <v>0</v>
      </c>
      <c r="CC188" s="134"/>
      <c r="CD188" s="134"/>
      <c r="CE188" s="57"/>
      <c r="CF188" s="57"/>
      <c r="CG188" s="57"/>
      <c r="CH188" s="57"/>
      <c r="CI188" s="57"/>
      <c r="CJ188" s="57"/>
      <c r="CK188" s="67"/>
      <c r="CL188" s="23"/>
      <c r="CM188" s="23"/>
      <c r="CN188" s="23"/>
      <c r="CO188" s="23"/>
      <c r="CP188" s="23"/>
      <c r="CQ188" s="23"/>
      <c r="CR188" s="57"/>
      <c r="CS188" s="134"/>
      <c r="CT188" s="58"/>
      <c r="CU188" s="57"/>
      <c r="CV188" s="57"/>
      <c r="CW188" s="57"/>
      <c r="CX188" s="57"/>
      <c r="CY188" s="57"/>
      <c r="CZ188" s="57"/>
      <c r="DA188" s="67"/>
      <c r="DB188" s="23"/>
      <c r="DC188" s="23"/>
      <c r="DD188" s="57"/>
      <c r="DE188" s="57"/>
      <c r="DF188" s="57"/>
      <c r="DG188" s="57"/>
      <c r="DH188" s="57"/>
      <c r="DI188" s="57"/>
      <c r="DJ188" s="67"/>
      <c r="DK188" s="23" t="s">
        <v>849</v>
      </c>
      <c r="DL188" s="55">
        <v>0</v>
      </c>
      <c r="DM188" s="55">
        <v>0</v>
      </c>
      <c r="DN188" s="55">
        <v>0</v>
      </c>
      <c r="DO188" s="59">
        <v>0</v>
      </c>
      <c r="DP188" s="23" t="s">
        <v>849</v>
      </c>
      <c r="DQ188" s="57"/>
      <c r="DR188" s="57"/>
      <c r="DS188" s="57"/>
      <c r="DT188" s="23" t="s">
        <v>854</v>
      </c>
      <c r="DU188" s="57"/>
      <c r="DV188" s="23" t="s">
        <v>849</v>
      </c>
      <c r="DW188" s="23" t="s">
        <v>854</v>
      </c>
      <c r="DX188" s="57"/>
      <c r="DY188" s="23" t="s">
        <v>849</v>
      </c>
      <c r="DZ188" s="23" t="s">
        <v>854</v>
      </c>
      <c r="EA188" s="56"/>
      <c r="EB188" s="57"/>
      <c r="EC188" s="57"/>
      <c r="ED188" s="23"/>
      <c r="EE188" s="57"/>
      <c r="EF188" s="57"/>
      <c r="EG188" s="57"/>
      <c r="EH188" s="23">
        <v>785</v>
      </c>
      <c r="EI188" s="23"/>
      <c r="EJ188" s="23" t="s">
        <v>1174</v>
      </c>
      <c r="EK188" s="23"/>
    </row>
    <row r="189" spans="2:141" ht="57.95">
      <c r="B189" s="132" t="s">
        <v>1175</v>
      </c>
      <c r="C189" s="23" t="s">
        <v>1176</v>
      </c>
      <c r="D189" s="23" t="s">
        <v>159</v>
      </c>
      <c r="E189" s="23" t="s">
        <v>846</v>
      </c>
      <c r="F189" s="23" t="s">
        <v>847</v>
      </c>
      <c r="G189" s="23"/>
      <c r="H189" s="23" t="s">
        <v>848</v>
      </c>
      <c r="I189" s="58">
        <v>0</v>
      </c>
      <c r="J189" s="58">
        <v>0</v>
      </c>
      <c r="K189" s="58">
        <v>0</v>
      </c>
      <c r="L189" s="58">
        <v>1</v>
      </c>
      <c r="M189" s="176"/>
      <c r="N189" s="23" t="s">
        <v>849</v>
      </c>
      <c r="O189" s="23" t="s">
        <v>850</v>
      </c>
      <c r="P189" s="23" t="s">
        <v>851</v>
      </c>
      <c r="Q189" s="56" t="s">
        <v>848</v>
      </c>
      <c r="R189" s="133" t="s">
        <v>848</v>
      </c>
      <c r="S189" s="133" t="s">
        <v>848</v>
      </c>
      <c r="T189" s="133" t="s">
        <v>848</v>
      </c>
      <c r="U189" s="133" t="s">
        <v>848</v>
      </c>
      <c r="V189" s="133" t="s">
        <v>848</v>
      </c>
      <c r="W189" s="55">
        <v>0</v>
      </c>
      <c r="X189" s="55">
        <v>1.2547142617846156</v>
      </c>
      <c r="Y189" s="55">
        <v>1.309035507413661</v>
      </c>
      <c r="Z189" s="55">
        <v>1.4134175088184933</v>
      </c>
      <c r="AA189" s="55">
        <v>1.5209948776132691</v>
      </c>
      <c r="AB189" s="55">
        <v>1.621116389164843</v>
      </c>
      <c r="AC189" s="55">
        <v>1.7265635130329897</v>
      </c>
      <c r="AD189" s="59">
        <v>8.8458420578278716</v>
      </c>
      <c r="AE189" s="55">
        <v>0</v>
      </c>
      <c r="AF189" s="55"/>
      <c r="AG189" s="55"/>
      <c r="AH189" s="55"/>
      <c r="AI189" s="59">
        <v>8.8458420578278716</v>
      </c>
      <c r="AJ189" s="55">
        <v>0</v>
      </c>
      <c r="AK189" s="55">
        <v>0</v>
      </c>
      <c r="AL189" s="55">
        <v>1.3755193913950399</v>
      </c>
      <c r="AM189" s="55">
        <v>1.4637721550636624</v>
      </c>
      <c r="AN189" s="55">
        <v>1.6121026548127502</v>
      </c>
      <c r="AO189" s="55">
        <v>1.7694982990912276</v>
      </c>
      <c r="AP189" s="55">
        <v>1.9236974365834634</v>
      </c>
      <c r="AQ189" s="55">
        <v>2.0898027697738697</v>
      </c>
      <c r="AR189" s="59">
        <v>10.234392706720014</v>
      </c>
      <c r="AS189" s="55">
        <v>0</v>
      </c>
      <c r="AT189" s="55"/>
      <c r="AU189" s="55"/>
      <c r="AV189" s="55"/>
      <c r="AW189" s="59">
        <v>10.234392706720014</v>
      </c>
      <c r="AX189" s="55"/>
      <c r="AY189" s="55"/>
      <c r="AZ189" s="55"/>
      <c r="BA189" s="55"/>
      <c r="BB189" s="55"/>
      <c r="BC189" s="55"/>
      <c r="BD189" s="55"/>
      <c r="BE189" s="55"/>
      <c r="BF189" s="59">
        <v>0</v>
      </c>
      <c r="BG189" s="55"/>
      <c r="BH189" s="55"/>
      <c r="BI189" s="55"/>
      <c r="BJ189" s="55"/>
      <c r="BK189" s="59">
        <v>0</v>
      </c>
      <c r="BL189" s="55"/>
      <c r="BM189" s="23" t="s">
        <v>1131</v>
      </c>
      <c r="BN189" s="23" t="s">
        <v>157</v>
      </c>
      <c r="BO189" s="23" t="s">
        <v>853</v>
      </c>
      <c r="BP189" s="23" t="s">
        <v>853</v>
      </c>
      <c r="BQ189" s="23" t="s">
        <v>853</v>
      </c>
      <c r="BR189" s="23"/>
      <c r="BS189" s="57"/>
      <c r="BT189" s="135" t="s">
        <v>859</v>
      </c>
      <c r="BU189" s="58">
        <v>1</v>
      </c>
      <c r="BV189" s="57">
        <v>0</v>
      </c>
      <c r="BW189" s="57">
        <v>0</v>
      </c>
      <c r="BX189" s="57">
        <v>0</v>
      </c>
      <c r="BY189" s="57">
        <v>0</v>
      </c>
      <c r="BZ189" s="57">
        <v>0</v>
      </c>
      <c r="CA189" s="57">
        <v>0</v>
      </c>
      <c r="CB189" s="67">
        <v>0</v>
      </c>
      <c r="CC189" s="134"/>
      <c r="CD189" s="134"/>
      <c r="CE189" s="57"/>
      <c r="CF189" s="57"/>
      <c r="CG189" s="57"/>
      <c r="CH189" s="57"/>
      <c r="CI189" s="57"/>
      <c r="CJ189" s="57"/>
      <c r="CK189" s="67"/>
      <c r="CL189" s="23"/>
      <c r="CM189" s="23"/>
      <c r="CN189" s="23"/>
      <c r="CO189" s="23"/>
      <c r="CP189" s="23"/>
      <c r="CQ189" s="23"/>
      <c r="CR189" s="57"/>
      <c r="CS189" s="134"/>
      <c r="CT189" s="58"/>
      <c r="CU189" s="57"/>
      <c r="CV189" s="57"/>
      <c r="CW189" s="57"/>
      <c r="CX189" s="57"/>
      <c r="CY189" s="57"/>
      <c r="CZ189" s="57"/>
      <c r="DA189" s="67"/>
      <c r="DB189" s="23"/>
      <c r="DC189" s="23"/>
      <c r="DD189" s="57"/>
      <c r="DE189" s="57"/>
      <c r="DF189" s="57"/>
      <c r="DG189" s="57"/>
      <c r="DH189" s="57"/>
      <c r="DI189" s="57"/>
      <c r="DJ189" s="67"/>
      <c r="DK189" s="23" t="s">
        <v>849</v>
      </c>
      <c r="DL189" s="55">
        <v>0</v>
      </c>
      <c r="DM189" s="55">
        <v>0</v>
      </c>
      <c r="DN189" s="55">
        <v>0</v>
      </c>
      <c r="DO189" s="59">
        <v>0</v>
      </c>
      <c r="DP189" s="23" t="s">
        <v>849</v>
      </c>
      <c r="DQ189" s="57"/>
      <c r="DR189" s="57"/>
      <c r="DS189" s="57"/>
      <c r="DT189" s="23" t="s">
        <v>854</v>
      </c>
      <c r="DU189" s="57"/>
      <c r="DV189" s="23" t="s">
        <v>849</v>
      </c>
      <c r="DW189" s="23" t="s">
        <v>854</v>
      </c>
      <c r="DX189" s="57"/>
      <c r="DY189" s="23" t="s">
        <v>849</v>
      </c>
      <c r="DZ189" s="23" t="s">
        <v>854</v>
      </c>
      <c r="EA189" s="56"/>
      <c r="EB189" s="57"/>
      <c r="EC189" s="57"/>
      <c r="ED189" s="23"/>
      <c r="EE189" s="57"/>
      <c r="EF189" s="57"/>
      <c r="EG189" s="57"/>
      <c r="EH189" s="23">
        <v>811</v>
      </c>
      <c r="EI189" s="23"/>
      <c r="EJ189" s="23" t="s">
        <v>1177</v>
      </c>
      <c r="EK189" s="23"/>
    </row>
    <row r="190" spans="2:141" ht="29.1">
      <c r="B190" s="132" t="s">
        <v>1178</v>
      </c>
      <c r="C190" s="23" t="s">
        <v>1179</v>
      </c>
      <c r="D190" s="23" t="s">
        <v>193</v>
      </c>
      <c r="E190" s="23" t="s">
        <v>846</v>
      </c>
      <c r="F190" s="23" t="s">
        <v>847</v>
      </c>
      <c r="G190" s="23"/>
      <c r="H190" s="23" t="s">
        <v>848</v>
      </c>
      <c r="I190" s="58">
        <v>0</v>
      </c>
      <c r="J190" s="58">
        <v>0</v>
      </c>
      <c r="K190" s="58">
        <v>1</v>
      </c>
      <c r="L190" s="58">
        <v>0</v>
      </c>
      <c r="M190" s="176"/>
      <c r="N190" s="23" t="s">
        <v>849</v>
      </c>
      <c r="O190" s="23" t="s">
        <v>850</v>
      </c>
      <c r="P190" s="23" t="s">
        <v>851</v>
      </c>
      <c r="Q190" s="56" t="s">
        <v>848</v>
      </c>
      <c r="R190" s="133" t="s">
        <v>848</v>
      </c>
      <c r="S190" s="133" t="s">
        <v>848</v>
      </c>
      <c r="T190" s="133" t="s">
        <v>848</v>
      </c>
      <c r="U190" s="133" t="s">
        <v>848</v>
      </c>
      <c r="V190" s="133" t="s">
        <v>848</v>
      </c>
      <c r="W190" s="55">
        <v>0</v>
      </c>
      <c r="X190" s="55">
        <v>1.6185813977021544</v>
      </c>
      <c r="Y190" s="55">
        <v>1.6886558045636226</v>
      </c>
      <c r="Z190" s="55">
        <v>1.8233085863758562</v>
      </c>
      <c r="AA190" s="55">
        <v>1.9620833921211174</v>
      </c>
      <c r="AB190" s="55">
        <v>2.0912401420226474</v>
      </c>
      <c r="AC190" s="55">
        <v>2.2269999999999999</v>
      </c>
      <c r="AD190" s="59">
        <v>11.410869322785398</v>
      </c>
      <c r="AE190" s="55">
        <v>0</v>
      </c>
      <c r="AF190" s="55"/>
      <c r="AG190" s="55"/>
      <c r="AH190" s="55"/>
      <c r="AI190" s="59">
        <v>11.410869322785398</v>
      </c>
      <c r="AJ190" s="55">
        <v>0</v>
      </c>
      <c r="AK190" s="55">
        <v>0</v>
      </c>
      <c r="AL190" s="55">
        <v>1.7744200148996017</v>
      </c>
      <c r="AM190" s="55">
        <v>1.8882660800321245</v>
      </c>
      <c r="AN190" s="55">
        <v>2.0796124247084475</v>
      </c>
      <c r="AO190" s="55">
        <v>2.2826528058276838</v>
      </c>
      <c r="AP190" s="55">
        <v>2.4815696931926676</v>
      </c>
      <c r="AQ190" s="55">
        <v>2.6958455730082918</v>
      </c>
      <c r="AR190" s="59">
        <v>13.202366591668818</v>
      </c>
      <c r="AS190" s="55">
        <v>0</v>
      </c>
      <c r="AT190" s="55"/>
      <c r="AU190" s="55"/>
      <c r="AV190" s="55"/>
      <c r="AW190" s="59">
        <v>13.202366591668818</v>
      </c>
      <c r="AX190" s="55"/>
      <c r="AY190" s="55"/>
      <c r="AZ190" s="55"/>
      <c r="BA190" s="55"/>
      <c r="BB190" s="55"/>
      <c r="BC190" s="55"/>
      <c r="BD190" s="55"/>
      <c r="BE190" s="55"/>
      <c r="BF190" s="59">
        <v>0</v>
      </c>
      <c r="BG190" s="55"/>
      <c r="BH190" s="55"/>
      <c r="BI190" s="55"/>
      <c r="BJ190" s="55"/>
      <c r="BK190" s="59">
        <v>0</v>
      </c>
      <c r="BL190" s="55"/>
      <c r="BM190" s="23" t="s">
        <v>852</v>
      </c>
      <c r="BN190" s="23" t="s">
        <v>204</v>
      </c>
      <c r="BO190" s="23" t="s">
        <v>853</v>
      </c>
      <c r="BP190" s="23" t="s">
        <v>853</v>
      </c>
      <c r="BQ190" s="23" t="s">
        <v>853</v>
      </c>
      <c r="BR190" s="23"/>
      <c r="BS190" s="57"/>
      <c r="BT190" s="135" t="s">
        <v>192</v>
      </c>
      <c r="BU190" s="58">
        <v>1</v>
      </c>
      <c r="BV190" s="57">
        <v>0</v>
      </c>
      <c r="BW190" s="57">
        <v>0</v>
      </c>
      <c r="BX190" s="57">
        <v>0</v>
      </c>
      <c r="BY190" s="57">
        <v>0</v>
      </c>
      <c r="BZ190" s="57">
        <v>0</v>
      </c>
      <c r="CA190" s="57">
        <v>0</v>
      </c>
      <c r="CB190" s="67">
        <v>0</v>
      </c>
      <c r="CC190" s="134"/>
      <c r="CD190" s="134"/>
      <c r="CE190" s="57"/>
      <c r="CF190" s="57"/>
      <c r="CG190" s="57"/>
      <c r="CH190" s="57"/>
      <c r="CI190" s="57"/>
      <c r="CJ190" s="57"/>
      <c r="CK190" s="67"/>
      <c r="CL190" s="23"/>
      <c r="CM190" s="23"/>
      <c r="CN190" s="23"/>
      <c r="CO190" s="23"/>
      <c r="CP190" s="23"/>
      <c r="CQ190" s="23"/>
      <c r="CR190" s="57"/>
      <c r="CS190" s="134"/>
      <c r="CT190" s="58"/>
      <c r="CU190" s="57"/>
      <c r="CV190" s="57"/>
      <c r="CW190" s="57"/>
      <c r="CX190" s="57"/>
      <c r="CY190" s="57"/>
      <c r="CZ190" s="57"/>
      <c r="DA190" s="67"/>
      <c r="DB190" s="23"/>
      <c r="DC190" s="23"/>
      <c r="DD190" s="57"/>
      <c r="DE190" s="57"/>
      <c r="DF190" s="57"/>
      <c r="DG190" s="57"/>
      <c r="DH190" s="57"/>
      <c r="DI190" s="57"/>
      <c r="DJ190" s="67"/>
      <c r="DK190" s="23" t="s">
        <v>849</v>
      </c>
      <c r="DL190" s="55">
        <v>0</v>
      </c>
      <c r="DM190" s="55">
        <v>0</v>
      </c>
      <c r="DN190" s="55">
        <v>0</v>
      </c>
      <c r="DO190" s="59">
        <v>0</v>
      </c>
      <c r="DP190" s="23" t="s">
        <v>849</v>
      </c>
      <c r="DQ190" s="57"/>
      <c r="DR190" s="57"/>
      <c r="DS190" s="57"/>
      <c r="DT190" s="23" t="s">
        <v>854</v>
      </c>
      <c r="DU190" s="57"/>
      <c r="DV190" s="23" t="s">
        <v>849</v>
      </c>
      <c r="DW190" s="23" t="s">
        <v>854</v>
      </c>
      <c r="DX190" s="57"/>
      <c r="DY190" s="23" t="s">
        <v>849</v>
      </c>
      <c r="DZ190" s="23" t="s">
        <v>854</v>
      </c>
      <c r="EA190" s="56"/>
      <c r="EB190" s="57"/>
      <c r="EC190" s="57"/>
      <c r="ED190" s="23"/>
      <c r="EE190" s="57"/>
      <c r="EF190" s="57"/>
      <c r="EG190" s="57"/>
      <c r="EH190" s="23">
        <v>2254</v>
      </c>
      <c r="EI190" s="23"/>
      <c r="EJ190" s="23" t="s">
        <v>1174</v>
      </c>
      <c r="EK190" s="23"/>
    </row>
    <row r="191" spans="2:141">
      <c r="B191" s="132" t="s">
        <v>1180</v>
      </c>
      <c r="C191" s="23" t="s">
        <v>1181</v>
      </c>
      <c r="D191" s="23" t="s">
        <v>155</v>
      </c>
      <c r="E191" s="23" t="s">
        <v>846</v>
      </c>
      <c r="F191" s="23" t="s">
        <v>847</v>
      </c>
      <c r="G191" s="23"/>
      <c r="H191" s="23" t="s">
        <v>848</v>
      </c>
      <c r="I191" s="58">
        <v>0</v>
      </c>
      <c r="J191" s="58">
        <v>0</v>
      </c>
      <c r="K191" s="58">
        <v>1</v>
      </c>
      <c r="L191" s="58">
        <v>0</v>
      </c>
      <c r="M191" s="176"/>
      <c r="N191" s="23" t="s">
        <v>849</v>
      </c>
      <c r="O191" s="23" t="s">
        <v>850</v>
      </c>
      <c r="P191" s="23" t="s">
        <v>863</v>
      </c>
      <c r="Q191" s="56">
        <v>46449</v>
      </c>
      <c r="R191" s="133">
        <v>46580</v>
      </c>
      <c r="S191" s="133">
        <v>47553</v>
      </c>
      <c r="T191" s="133" t="s">
        <v>848</v>
      </c>
      <c r="U191" s="133">
        <v>47731</v>
      </c>
      <c r="V191" s="133" t="s">
        <v>848</v>
      </c>
      <c r="W191" s="55">
        <v>14.982965170947566</v>
      </c>
      <c r="X191" s="55">
        <v>35.291091584710124</v>
      </c>
      <c r="Y191" s="55">
        <v>33.962136202270862</v>
      </c>
      <c r="Z191" s="55">
        <v>18.556303523377874</v>
      </c>
      <c r="AA191" s="55">
        <v>0</v>
      </c>
      <c r="AB191" s="55">
        <v>0.96009838417037685</v>
      </c>
      <c r="AC191" s="55">
        <v>0</v>
      </c>
      <c r="AD191" s="59">
        <v>88.769629694529243</v>
      </c>
      <c r="AE191" s="55">
        <v>0</v>
      </c>
      <c r="AF191" s="55"/>
      <c r="AG191" s="55"/>
      <c r="AH191" s="55"/>
      <c r="AI191" s="59">
        <v>103.75259486547681</v>
      </c>
      <c r="AJ191" s="55">
        <v>0</v>
      </c>
      <c r="AK191" s="55">
        <v>16.425539870664736</v>
      </c>
      <c r="AL191" s="55">
        <v>38.688952773376606</v>
      </c>
      <c r="AM191" s="55">
        <v>37.976685137887685</v>
      </c>
      <c r="AN191" s="55">
        <v>21.164776852492075</v>
      </c>
      <c r="AO191" s="55">
        <v>0</v>
      </c>
      <c r="AP191" s="55">
        <v>1.1393005541372474</v>
      </c>
      <c r="AQ191" s="55">
        <v>0</v>
      </c>
      <c r="AR191" s="59">
        <v>98.96971531789363</v>
      </c>
      <c r="AS191" s="55">
        <v>0</v>
      </c>
      <c r="AT191" s="55"/>
      <c r="AU191" s="55"/>
      <c r="AV191" s="55"/>
      <c r="AW191" s="59">
        <v>115.39525518855837</v>
      </c>
      <c r="AX191" s="55"/>
      <c r="AY191" s="55"/>
      <c r="AZ191" s="55"/>
      <c r="BA191" s="55"/>
      <c r="BB191" s="55"/>
      <c r="BC191" s="55"/>
      <c r="BD191" s="55"/>
      <c r="BE191" s="55"/>
      <c r="BF191" s="59">
        <v>0</v>
      </c>
      <c r="BG191" s="55"/>
      <c r="BH191" s="55"/>
      <c r="BI191" s="55"/>
      <c r="BJ191" s="55"/>
      <c r="BK191" s="59">
        <v>0</v>
      </c>
      <c r="BL191" s="55"/>
      <c r="BM191" s="23" t="s">
        <v>852</v>
      </c>
      <c r="BN191" s="23" t="s">
        <v>174</v>
      </c>
      <c r="BO191" s="23" t="s">
        <v>569</v>
      </c>
      <c r="BP191" s="23" t="s">
        <v>386</v>
      </c>
      <c r="BQ191" s="23" t="s">
        <v>853</v>
      </c>
      <c r="BR191" s="23"/>
      <c r="BS191" s="57"/>
      <c r="BT191" s="135" t="s">
        <v>154</v>
      </c>
      <c r="BU191" s="58">
        <v>1</v>
      </c>
      <c r="BV191" s="57">
        <v>0</v>
      </c>
      <c r="BW191" s="57">
        <v>0</v>
      </c>
      <c r="BX191" s="57">
        <v>33</v>
      </c>
      <c r="BY191" s="57">
        <v>0</v>
      </c>
      <c r="BZ191" s="57">
        <v>0</v>
      </c>
      <c r="CA191" s="57">
        <v>0</v>
      </c>
      <c r="CB191" s="67">
        <v>33</v>
      </c>
      <c r="CC191" s="134"/>
      <c r="CD191" s="134"/>
      <c r="CE191" s="57"/>
      <c r="CF191" s="57"/>
      <c r="CG191" s="57"/>
      <c r="CH191" s="57"/>
      <c r="CI191" s="57"/>
      <c r="CJ191" s="57"/>
      <c r="CK191" s="67"/>
      <c r="CL191" s="23"/>
      <c r="CM191" s="23"/>
      <c r="CN191" s="23"/>
      <c r="CO191" s="23"/>
      <c r="CP191" s="23"/>
      <c r="CQ191" s="23"/>
      <c r="CR191" s="57"/>
      <c r="CS191" s="134"/>
      <c r="CT191" s="58"/>
      <c r="CU191" s="57"/>
      <c r="CV191" s="57"/>
      <c r="CW191" s="57"/>
      <c r="CX191" s="57"/>
      <c r="CY191" s="57"/>
      <c r="CZ191" s="57"/>
      <c r="DA191" s="67"/>
      <c r="DB191" s="23"/>
      <c r="DC191" s="23"/>
      <c r="DD191" s="57"/>
      <c r="DE191" s="57"/>
      <c r="DF191" s="57"/>
      <c r="DG191" s="57"/>
      <c r="DH191" s="57"/>
      <c r="DI191" s="57"/>
      <c r="DJ191" s="67"/>
      <c r="DK191" s="23" t="s">
        <v>849</v>
      </c>
      <c r="DL191" s="55">
        <v>0</v>
      </c>
      <c r="DM191" s="55">
        <v>14.982965170947566</v>
      </c>
      <c r="DN191" s="55">
        <v>88.769629694529243</v>
      </c>
      <c r="DO191" s="59">
        <v>103.75259486547681</v>
      </c>
      <c r="DP191" s="23" t="s">
        <v>849</v>
      </c>
      <c r="DQ191" s="57"/>
      <c r="DR191" s="57"/>
      <c r="DS191" s="57"/>
      <c r="DT191" s="23" t="s">
        <v>854</v>
      </c>
      <c r="DU191" s="57"/>
      <c r="DV191" s="23" t="s">
        <v>849</v>
      </c>
      <c r="DW191" s="23" t="s">
        <v>854</v>
      </c>
      <c r="DX191" s="57"/>
      <c r="DY191" s="23" t="s">
        <v>849</v>
      </c>
      <c r="DZ191" s="23" t="s">
        <v>854</v>
      </c>
      <c r="EA191" s="56"/>
      <c r="EB191" s="57"/>
      <c r="EC191" s="57"/>
      <c r="ED191" s="23"/>
      <c r="EE191" s="57"/>
      <c r="EF191" s="57"/>
      <c r="EG191" s="57"/>
      <c r="EH191" s="23">
        <v>532</v>
      </c>
      <c r="EI191" s="23"/>
      <c r="EJ191" s="23" t="s">
        <v>1182</v>
      </c>
      <c r="EK191" s="23"/>
    </row>
    <row r="192" spans="2:141" ht="29.1">
      <c r="B192" s="132" t="s">
        <v>1183</v>
      </c>
      <c r="C192" s="23" t="s">
        <v>1184</v>
      </c>
      <c r="D192" s="23" t="s">
        <v>155</v>
      </c>
      <c r="E192" s="23" t="s">
        <v>846</v>
      </c>
      <c r="F192" s="23" t="s">
        <v>847</v>
      </c>
      <c r="G192" s="23"/>
      <c r="H192" s="23" t="s">
        <v>848</v>
      </c>
      <c r="I192" s="58">
        <v>0</v>
      </c>
      <c r="J192" s="58">
        <v>0</v>
      </c>
      <c r="K192" s="58">
        <v>0</v>
      </c>
      <c r="L192" s="58">
        <v>1</v>
      </c>
      <c r="M192" s="176"/>
      <c r="N192" s="23" t="s">
        <v>849</v>
      </c>
      <c r="O192" s="23" t="s">
        <v>850</v>
      </c>
      <c r="P192" s="23" t="s">
        <v>851</v>
      </c>
      <c r="Q192" s="56" t="s">
        <v>848</v>
      </c>
      <c r="R192" s="133">
        <v>46889</v>
      </c>
      <c r="S192" s="133">
        <v>47281</v>
      </c>
      <c r="T192" s="133" t="s">
        <v>848</v>
      </c>
      <c r="U192" s="133">
        <v>47394</v>
      </c>
      <c r="V192" s="133" t="s">
        <v>848</v>
      </c>
      <c r="W192" s="55">
        <v>0.77186508370508933</v>
      </c>
      <c r="X192" s="55">
        <v>2.9754184962539325</v>
      </c>
      <c r="Y192" s="55">
        <v>13.78811086988958</v>
      </c>
      <c r="Z192" s="55">
        <v>4.5050670617598225</v>
      </c>
      <c r="AA192" s="55">
        <v>0.12637635992258642</v>
      </c>
      <c r="AB192" s="55">
        <v>3.0974597969652802E-2</v>
      </c>
      <c r="AC192" s="55">
        <v>0</v>
      </c>
      <c r="AD192" s="59">
        <v>21.42594738579557</v>
      </c>
      <c r="AE192" s="55">
        <v>0.55080114753200637</v>
      </c>
      <c r="AF192" s="55"/>
      <c r="AG192" s="55"/>
      <c r="AH192" s="55"/>
      <c r="AI192" s="59">
        <v>22.197812469500661</v>
      </c>
      <c r="AJ192" s="55">
        <v>0.55080114753200637</v>
      </c>
      <c r="AK192" s="55">
        <v>0.84618101707634863</v>
      </c>
      <c r="AL192" s="55">
        <v>3.2618947307505102</v>
      </c>
      <c r="AM192" s="55">
        <v>15.417956692520162</v>
      </c>
      <c r="AN192" s="55">
        <v>5.1383476750924624</v>
      </c>
      <c r="AO192" s="55">
        <v>0.14702400200010152</v>
      </c>
      <c r="AP192" s="55">
        <v>3.6756000439993997E-2</v>
      </c>
      <c r="AQ192" s="55">
        <v>0</v>
      </c>
      <c r="AR192" s="59">
        <v>24.001979100803229</v>
      </c>
      <c r="AS192" s="55">
        <v>0.6666802321595332</v>
      </c>
      <c r="AT192" s="55"/>
      <c r="AU192" s="55"/>
      <c r="AV192" s="55"/>
      <c r="AW192" s="59">
        <v>24.848160117879576</v>
      </c>
      <c r="AX192" s="55"/>
      <c r="AY192" s="55"/>
      <c r="AZ192" s="55"/>
      <c r="BA192" s="55"/>
      <c r="BB192" s="55"/>
      <c r="BC192" s="55"/>
      <c r="BD192" s="55"/>
      <c r="BE192" s="55"/>
      <c r="BF192" s="59">
        <v>0</v>
      </c>
      <c r="BG192" s="55"/>
      <c r="BH192" s="55"/>
      <c r="BI192" s="55"/>
      <c r="BJ192" s="55"/>
      <c r="BK192" s="59">
        <v>0</v>
      </c>
      <c r="BL192" s="55"/>
      <c r="BM192" s="23" t="s">
        <v>1131</v>
      </c>
      <c r="BN192" s="23" t="s">
        <v>153</v>
      </c>
      <c r="BO192" s="23" t="s">
        <v>853</v>
      </c>
      <c r="BP192" s="23" t="s">
        <v>853</v>
      </c>
      <c r="BQ192" s="23" t="s">
        <v>853</v>
      </c>
      <c r="BR192" s="23"/>
      <c r="BS192" s="57"/>
      <c r="BT192" s="135" t="s">
        <v>154</v>
      </c>
      <c r="BU192" s="58">
        <v>1</v>
      </c>
      <c r="BV192" s="57">
        <v>0</v>
      </c>
      <c r="BW192" s="57">
        <v>0</v>
      </c>
      <c r="BX192" s="57">
        <v>0</v>
      </c>
      <c r="BY192" s="57">
        <v>0</v>
      </c>
      <c r="BZ192" s="57">
        <v>0</v>
      </c>
      <c r="CA192" s="57">
        <v>0</v>
      </c>
      <c r="CB192" s="67">
        <v>0</v>
      </c>
      <c r="CC192" s="134"/>
      <c r="CD192" s="134"/>
      <c r="CE192" s="57"/>
      <c r="CF192" s="57"/>
      <c r="CG192" s="57"/>
      <c r="CH192" s="57"/>
      <c r="CI192" s="57"/>
      <c r="CJ192" s="57"/>
      <c r="CK192" s="67"/>
      <c r="CL192" s="23"/>
      <c r="CM192" s="23"/>
      <c r="CN192" s="23"/>
      <c r="CO192" s="23"/>
      <c r="CP192" s="23"/>
      <c r="CQ192" s="23"/>
      <c r="CR192" s="57"/>
      <c r="CS192" s="134"/>
      <c r="CT192" s="58"/>
      <c r="CU192" s="57"/>
      <c r="CV192" s="57"/>
      <c r="CW192" s="57"/>
      <c r="CX192" s="57"/>
      <c r="CY192" s="57"/>
      <c r="CZ192" s="57"/>
      <c r="DA192" s="67"/>
      <c r="DB192" s="23"/>
      <c r="DC192" s="23"/>
      <c r="DD192" s="57"/>
      <c r="DE192" s="57"/>
      <c r="DF192" s="57"/>
      <c r="DG192" s="57"/>
      <c r="DH192" s="57"/>
      <c r="DI192" s="57"/>
      <c r="DJ192" s="67"/>
      <c r="DK192" s="23" t="s">
        <v>849</v>
      </c>
      <c r="DL192" s="55">
        <v>0</v>
      </c>
      <c r="DM192" s="55">
        <v>0.77186508370508933</v>
      </c>
      <c r="DN192" s="55">
        <v>21.42594738579557</v>
      </c>
      <c r="DO192" s="59">
        <v>22.197812469500661</v>
      </c>
      <c r="DP192" s="23" t="s">
        <v>849</v>
      </c>
      <c r="DQ192" s="57"/>
      <c r="DR192" s="57"/>
      <c r="DS192" s="57"/>
      <c r="DT192" s="23" t="s">
        <v>854</v>
      </c>
      <c r="DU192" s="57"/>
      <c r="DV192" s="23" t="s">
        <v>849</v>
      </c>
      <c r="DW192" s="23" t="s">
        <v>854</v>
      </c>
      <c r="DX192" s="57"/>
      <c r="DY192" s="23" t="s">
        <v>858</v>
      </c>
      <c r="DZ192" s="23" t="s">
        <v>854</v>
      </c>
      <c r="EA192" s="56"/>
      <c r="EB192" s="57"/>
      <c r="EC192" s="57"/>
      <c r="ED192" s="23"/>
      <c r="EE192" s="57"/>
      <c r="EF192" s="57"/>
      <c r="EG192" s="57"/>
      <c r="EH192" s="23">
        <v>2845</v>
      </c>
      <c r="EI192" s="23"/>
      <c r="EJ192" s="23" t="s">
        <v>1132</v>
      </c>
      <c r="EK192" s="23"/>
    </row>
    <row r="193" spans="2:141" ht="29.1">
      <c r="B193" s="132" t="s">
        <v>1185</v>
      </c>
      <c r="C193" s="23" t="s">
        <v>1186</v>
      </c>
      <c r="D193" s="23" t="s">
        <v>155</v>
      </c>
      <c r="E193" s="23" t="s">
        <v>846</v>
      </c>
      <c r="F193" s="23" t="s">
        <v>847</v>
      </c>
      <c r="G193" s="23"/>
      <c r="H193" s="23" t="s">
        <v>848</v>
      </c>
      <c r="I193" s="58">
        <v>0</v>
      </c>
      <c r="J193" s="58">
        <v>0</v>
      </c>
      <c r="K193" s="58">
        <v>0</v>
      </c>
      <c r="L193" s="58">
        <v>1</v>
      </c>
      <c r="M193" s="176"/>
      <c r="N193" s="23" t="s">
        <v>849</v>
      </c>
      <c r="O193" s="23" t="s">
        <v>850</v>
      </c>
      <c r="P193" s="23" t="s">
        <v>851</v>
      </c>
      <c r="Q193" s="56">
        <v>47057</v>
      </c>
      <c r="R193" s="133">
        <v>47151</v>
      </c>
      <c r="S193" s="133">
        <v>47926</v>
      </c>
      <c r="T193" s="133" t="s">
        <v>848</v>
      </c>
      <c r="U193" s="133">
        <v>48050</v>
      </c>
      <c r="V193" s="133" t="s">
        <v>848</v>
      </c>
      <c r="W193" s="55">
        <v>0.18440601041501128</v>
      </c>
      <c r="X193" s="55">
        <v>0</v>
      </c>
      <c r="Y193" s="55">
        <v>0.26480672029978841</v>
      </c>
      <c r="Z193" s="55">
        <v>1.8026056881554999</v>
      </c>
      <c r="AA193" s="55">
        <v>7.1074606147074837</v>
      </c>
      <c r="AB193" s="55">
        <v>6.9680986426795055</v>
      </c>
      <c r="AC193" s="55">
        <v>0.24002459607330892</v>
      </c>
      <c r="AD193" s="59">
        <v>16.382996261915583</v>
      </c>
      <c r="AE193" s="55">
        <v>0.66459214181867798</v>
      </c>
      <c r="AF193" s="55"/>
      <c r="AG193" s="55"/>
      <c r="AH193" s="55"/>
      <c r="AI193" s="59">
        <v>16.567402272330593</v>
      </c>
      <c r="AJ193" s="55">
        <v>0.66459214181867798</v>
      </c>
      <c r="AK193" s="55">
        <v>0.20216080341261475</v>
      </c>
      <c r="AL193" s="55">
        <v>0</v>
      </c>
      <c r="AM193" s="55">
        <v>0.29610862459674531</v>
      </c>
      <c r="AN193" s="55">
        <v>2.0559993047526506</v>
      </c>
      <c r="AO193" s="55">
        <v>8.2686928494578016</v>
      </c>
      <c r="AP193" s="55">
        <v>8.2686928504183044</v>
      </c>
      <c r="AQ193" s="55">
        <v>0.29052164134217462</v>
      </c>
      <c r="AR193" s="59">
        <v>19.180015270567676</v>
      </c>
      <c r="AS193" s="55">
        <v>0.80441089381232889</v>
      </c>
      <c r="AT193" s="55"/>
      <c r="AU193" s="55"/>
      <c r="AV193" s="55"/>
      <c r="AW193" s="59">
        <v>19.38217607398029</v>
      </c>
      <c r="AX193" s="55"/>
      <c r="AY193" s="55"/>
      <c r="AZ193" s="55"/>
      <c r="BA193" s="55"/>
      <c r="BB193" s="55"/>
      <c r="BC193" s="55"/>
      <c r="BD193" s="55"/>
      <c r="BE193" s="55"/>
      <c r="BF193" s="59">
        <v>0</v>
      </c>
      <c r="BG193" s="55"/>
      <c r="BH193" s="55"/>
      <c r="BI193" s="55"/>
      <c r="BJ193" s="55"/>
      <c r="BK193" s="59">
        <v>0</v>
      </c>
      <c r="BL193" s="55"/>
      <c r="BM193" s="23" t="s">
        <v>1131</v>
      </c>
      <c r="BN193" s="23" t="s">
        <v>153</v>
      </c>
      <c r="BO193" s="23" t="s">
        <v>853</v>
      </c>
      <c r="BP193" s="23" t="s">
        <v>853</v>
      </c>
      <c r="BQ193" s="23" t="s">
        <v>853</v>
      </c>
      <c r="BR193" s="23"/>
      <c r="BS193" s="57"/>
      <c r="BT193" s="135" t="s">
        <v>154</v>
      </c>
      <c r="BU193" s="58">
        <v>1</v>
      </c>
      <c r="BV193" s="57">
        <v>0</v>
      </c>
      <c r="BW193" s="57">
        <v>0</v>
      </c>
      <c r="BX193" s="57">
        <v>0</v>
      </c>
      <c r="BY193" s="57">
        <v>0</v>
      </c>
      <c r="BZ193" s="57">
        <v>0</v>
      </c>
      <c r="CA193" s="57">
        <v>0</v>
      </c>
      <c r="CB193" s="67">
        <v>0</v>
      </c>
      <c r="CC193" s="134"/>
      <c r="CD193" s="134"/>
      <c r="CE193" s="57"/>
      <c r="CF193" s="57"/>
      <c r="CG193" s="57"/>
      <c r="CH193" s="57"/>
      <c r="CI193" s="57"/>
      <c r="CJ193" s="57"/>
      <c r="CK193" s="67"/>
      <c r="CL193" s="23"/>
      <c r="CM193" s="23"/>
      <c r="CN193" s="23"/>
      <c r="CO193" s="23"/>
      <c r="CP193" s="23"/>
      <c r="CQ193" s="23"/>
      <c r="CR193" s="57"/>
      <c r="CS193" s="134"/>
      <c r="CT193" s="58"/>
      <c r="CU193" s="57"/>
      <c r="CV193" s="57"/>
      <c r="CW193" s="57"/>
      <c r="CX193" s="57"/>
      <c r="CY193" s="57"/>
      <c r="CZ193" s="57"/>
      <c r="DA193" s="67"/>
      <c r="DB193" s="23"/>
      <c r="DC193" s="23"/>
      <c r="DD193" s="57"/>
      <c r="DE193" s="57"/>
      <c r="DF193" s="57"/>
      <c r="DG193" s="57"/>
      <c r="DH193" s="57"/>
      <c r="DI193" s="57"/>
      <c r="DJ193" s="67"/>
      <c r="DK193" s="23" t="s">
        <v>849</v>
      </c>
      <c r="DL193" s="55">
        <v>0</v>
      </c>
      <c r="DM193" s="55">
        <v>0.18440601041501128</v>
      </c>
      <c r="DN193" s="55">
        <v>16.382996261915583</v>
      </c>
      <c r="DO193" s="59">
        <v>16.567402272330593</v>
      </c>
      <c r="DP193" s="23" t="s">
        <v>849</v>
      </c>
      <c r="DQ193" s="57"/>
      <c r="DR193" s="57"/>
      <c r="DS193" s="57"/>
      <c r="DT193" s="23" t="s">
        <v>854</v>
      </c>
      <c r="DU193" s="57"/>
      <c r="DV193" s="23" t="s">
        <v>849</v>
      </c>
      <c r="DW193" s="23" t="s">
        <v>854</v>
      </c>
      <c r="DX193" s="57"/>
      <c r="DY193" s="23" t="s">
        <v>858</v>
      </c>
      <c r="DZ193" s="23" t="s">
        <v>854</v>
      </c>
      <c r="EA193" s="56"/>
      <c r="EB193" s="57"/>
      <c r="EC193" s="57"/>
      <c r="ED193" s="23"/>
      <c r="EE193" s="57"/>
      <c r="EF193" s="57"/>
      <c r="EG193" s="57"/>
      <c r="EH193" s="23">
        <v>2845</v>
      </c>
      <c r="EI193" s="23"/>
      <c r="EJ193" s="23" t="s">
        <v>1132</v>
      </c>
      <c r="EK193" s="23"/>
    </row>
    <row r="194" spans="2:141">
      <c r="B194" s="132" t="s">
        <v>1187</v>
      </c>
      <c r="C194" s="23" t="s">
        <v>1188</v>
      </c>
      <c r="D194" s="23" t="s">
        <v>155</v>
      </c>
      <c r="E194" s="23" t="s">
        <v>846</v>
      </c>
      <c r="F194" s="23" t="s">
        <v>847</v>
      </c>
      <c r="G194" s="23"/>
      <c r="H194" s="23" t="s">
        <v>848</v>
      </c>
      <c r="I194" s="58">
        <v>0</v>
      </c>
      <c r="J194" s="58">
        <v>0</v>
      </c>
      <c r="K194" s="58">
        <v>1</v>
      </c>
      <c r="L194" s="58">
        <v>0</v>
      </c>
      <c r="M194" s="176"/>
      <c r="N194" s="23" t="s">
        <v>849</v>
      </c>
      <c r="O194" s="23" t="s">
        <v>850</v>
      </c>
      <c r="P194" s="23" t="s">
        <v>863</v>
      </c>
      <c r="Q194" s="56">
        <v>47109</v>
      </c>
      <c r="R194" s="133">
        <v>47204</v>
      </c>
      <c r="S194" s="133">
        <v>47934</v>
      </c>
      <c r="T194" s="133" t="s">
        <v>848</v>
      </c>
      <c r="U194" s="133">
        <v>48026</v>
      </c>
      <c r="V194" s="133" t="s">
        <v>848</v>
      </c>
      <c r="W194" s="55">
        <v>1.161478150239023</v>
      </c>
      <c r="X194" s="55">
        <v>0</v>
      </c>
      <c r="Y194" s="55">
        <v>0</v>
      </c>
      <c r="Z194" s="55">
        <v>4.8881986880667618</v>
      </c>
      <c r="AA194" s="55">
        <v>9.7763973761335237</v>
      </c>
      <c r="AB194" s="55">
        <v>14.664596064200284</v>
      </c>
      <c r="AC194" s="55">
        <v>19.552794752267047</v>
      </c>
      <c r="AD194" s="59">
        <v>48.881986880667618</v>
      </c>
      <c r="AE194" s="55">
        <v>0</v>
      </c>
      <c r="AF194" s="55"/>
      <c r="AG194" s="55"/>
      <c r="AH194" s="55"/>
      <c r="AI194" s="59">
        <v>50.043465030906638</v>
      </c>
      <c r="AJ194" s="55">
        <v>0</v>
      </c>
      <c r="AK194" s="55">
        <v>1.2733064148510236</v>
      </c>
      <c r="AL194" s="55">
        <v>0</v>
      </c>
      <c r="AM194" s="55">
        <v>0</v>
      </c>
      <c r="AN194" s="55">
        <v>5.5753363978573649</v>
      </c>
      <c r="AO194" s="55">
        <v>11.373686251629024</v>
      </c>
      <c r="AP194" s="55">
        <v>17.401739964992409</v>
      </c>
      <c r="AQ194" s="55">
        <v>23.666366352389677</v>
      </c>
      <c r="AR194" s="59">
        <v>58.017128966868469</v>
      </c>
      <c r="AS194" s="55">
        <v>0</v>
      </c>
      <c r="AT194" s="55"/>
      <c r="AU194" s="55"/>
      <c r="AV194" s="55"/>
      <c r="AW194" s="59">
        <v>59.29043538171949</v>
      </c>
      <c r="AX194" s="55"/>
      <c r="AY194" s="55"/>
      <c r="AZ194" s="55"/>
      <c r="BA194" s="55"/>
      <c r="BB194" s="55"/>
      <c r="BC194" s="55"/>
      <c r="BD194" s="55"/>
      <c r="BE194" s="55"/>
      <c r="BF194" s="59">
        <v>0</v>
      </c>
      <c r="BG194" s="55"/>
      <c r="BH194" s="55"/>
      <c r="BI194" s="55"/>
      <c r="BJ194" s="55"/>
      <c r="BK194" s="59">
        <v>0</v>
      </c>
      <c r="BL194" s="55"/>
      <c r="BM194" s="23" t="s">
        <v>852</v>
      </c>
      <c r="BN194" s="23" t="s">
        <v>174</v>
      </c>
      <c r="BO194" s="23" t="s">
        <v>569</v>
      </c>
      <c r="BP194" s="23" t="s">
        <v>386</v>
      </c>
      <c r="BQ194" s="23" t="s">
        <v>853</v>
      </c>
      <c r="BR194" s="23"/>
      <c r="BS194" s="57"/>
      <c r="BT194" s="135" t="s">
        <v>154</v>
      </c>
      <c r="BU194" s="58">
        <v>1</v>
      </c>
      <c r="BV194" s="57">
        <v>0</v>
      </c>
      <c r="BW194" s="57">
        <v>0</v>
      </c>
      <c r="BX194" s="57">
        <v>0</v>
      </c>
      <c r="BY194" s="57">
        <v>0</v>
      </c>
      <c r="BZ194" s="57">
        <v>0</v>
      </c>
      <c r="CA194" s="57">
        <v>6.5</v>
      </c>
      <c r="CB194" s="67">
        <v>6.5</v>
      </c>
      <c r="CC194" s="134"/>
      <c r="CD194" s="134"/>
      <c r="CE194" s="57"/>
      <c r="CF194" s="57"/>
      <c r="CG194" s="57"/>
      <c r="CH194" s="57"/>
      <c r="CI194" s="57"/>
      <c r="CJ194" s="57"/>
      <c r="CK194" s="67"/>
      <c r="CL194" s="23"/>
      <c r="CM194" s="23"/>
      <c r="CN194" s="23"/>
      <c r="CO194" s="23"/>
      <c r="CP194" s="23"/>
      <c r="CQ194" s="23"/>
      <c r="CR194" s="57"/>
      <c r="CS194" s="134"/>
      <c r="CT194" s="58"/>
      <c r="CU194" s="57"/>
      <c r="CV194" s="57"/>
      <c r="CW194" s="57"/>
      <c r="CX194" s="57"/>
      <c r="CY194" s="57"/>
      <c r="CZ194" s="57"/>
      <c r="DA194" s="67"/>
      <c r="DB194" s="23"/>
      <c r="DC194" s="23"/>
      <c r="DD194" s="57"/>
      <c r="DE194" s="57"/>
      <c r="DF194" s="57"/>
      <c r="DG194" s="57"/>
      <c r="DH194" s="57"/>
      <c r="DI194" s="57"/>
      <c r="DJ194" s="67"/>
      <c r="DK194" s="23" t="s">
        <v>849</v>
      </c>
      <c r="DL194" s="55">
        <v>0</v>
      </c>
      <c r="DM194" s="55">
        <v>1.161478150239023</v>
      </c>
      <c r="DN194" s="55">
        <v>48.881986880667618</v>
      </c>
      <c r="DO194" s="59">
        <v>50.043465030906638</v>
      </c>
      <c r="DP194" s="23" t="s">
        <v>849</v>
      </c>
      <c r="DQ194" s="57"/>
      <c r="DR194" s="57"/>
      <c r="DS194" s="57"/>
      <c r="DT194" s="23" t="s">
        <v>854</v>
      </c>
      <c r="DU194" s="57"/>
      <c r="DV194" s="23" t="s">
        <v>849</v>
      </c>
      <c r="DW194" s="23" t="s">
        <v>854</v>
      </c>
      <c r="DX194" s="57"/>
      <c r="DY194" s="23" t="s">
        <v>849</v>
      </c>
      <c r="DZ194" s="23" t="s">
        <v>854</v>
      </c>
      <c r="EA194" s="56"/>
      <c r="EB194" s="57"/>
      <c r="EC194" s="57"/>
      <c r="ED194" s="23"/>
      <c r="EE194" s="57"/>
      <c r="EF194" s="57"/>
      <c r="EG194" s="57"/>
      <c r="EH194" s="23">
        <v>533</v>
      </c>
      <c r="EI194" s="23"/>
      <c r="EJ194" s="23" t="s">
        <v>1182</v>
      </c>
      <c r="EK194" s="23"/>
    </row>
    <row r="195" spans="2:141">
      <c r="B195" s="132" t="s">
        <v>1189</v>
      </c>
      <c r="C195" s="23" t="s">
        <v>1190</v>
      </c>
      <c r="D195" s="23">
        <v>0</v>
      </c>
      <c r="E195" s="23" t="s">
        <v>846</v>
      </c>
      <c r="F195" s="23" t="s">
        <v>847</v>
      </c>
      <c r="G195" s="23"/>
      <c r="H195" s="23" t="s">
        <v>848</v>
      </c>
      <c r="I195" s="58">
        <v>0</v>
      </c>
      <c r="J195" s="58">
        <v>1</v>
      </c>
      <c r="K195" s="58">
        <v>0</v>
      </c>
      <c r="L195" s="58">
        <v>0</v>
      </c>
      <c r="M195" s="176"/>
      <c r="N195" s="23" t="s">
        <v>849</v>
      </c>
      <c r="O195" s="23" t="s">
        <v>850</v>
      </c>
      <c r="P195" s="23" t="s">
        <v>851</v>
      </c>
      <c r="Q195" s="56" t="s">
        <v>848</v>
      </c>
      <c r="R195" s="133" t="s">
        <v>848</v>
      </c>
      <c r="S195" s="133" t="s">
        <v>848</v>
      </c>
      <c r="T195" s="133" t="s">
        <v>848</v>
      </c>
      <c r="U195" s="133" t="s">
        <v>848</v>
      </c>
      <c r="V195" s="133" t="s">
        <v>848</v>
      </c>
      <c r="W195" s="55">
        <v>0</v>
      </c>
      <c r="X195" s="55">
        <v>-0.53608189632356773</v>
      </c>
      <c r="Y195" s="55">
        <v>-0.55929087485710094</v>
      </c>
      <c r="Z195" s="55">
        <v>0.34117913097086361</v>
      </c>
      <c r="AA195" s="55">
        <v>0.29493367640407864</v>
      </c>
      <c r="AB195" s="55">
        <v>0.2521563434207037</v>
      </c>
      <c r="AC195" s="55">
        <v>0.20710362038502206</v>
      </c>
      <c r="AD195" s="59">
        <v>-6.6613381477509392E-16</v>
      </c>
      <c r="AE195" s="55">
        <v>0</v>
      </c>
      <c r="AF195" s="55"/>
      <c r="AG195" s="55"/>
      <c r="AH195" s="55"/>
      <c r="AI195" s="59">
        <v>-6.6613381477509392E-16</v>
      </c>
      <c r="AJ195" s="55">
        <v>0</v>
      </c>
      <c r="AK195" s="55">
        <v>0</v>
      </c>
      <c r="AL195" s="55">
        <v>-0.58769639130432827</v>
      </c>
      <c r="AM195" s="55">
        <v>-0.62540275230159603</v>
      </c>
      <c r="AN195" s="55">
        <v>0.38913893408933808</v>
      </c>
      <c r="AO195" s="55">
        <v>0.34312057615912295</v>
      </c>
      <c r="AP195" s="55">
        <v>0.29922127411626742</v>
      </c>
      <c r="AQ195" s="55">
        <v>0.25067465879116213</v>
      </c>
      <c r="AR195" s="59">
        <v>6.9056299549966393E-2</v>
      </c>
      <c r="AS195" s="55">
        <v>0</v>
      </c>
      <c r="AT195" s="55"/>
      <c r="AU195" s="55"/>
      <c r="AV195" s="55"/>
      <c r="AW195" s="59">
        <v>6.9056299549966393E-2</v>
      </c>
      <c r="AX195" s="55"/>
      <c r="AY195" s="55"/>
      <c r="AZ195" s="55"/>
      <c r="BA195" s="55"/>
      <c r="BB195" s="55"/>
      <c r="BC195" s="55"/>
      <c r="BD195" s="55"/>
      <c r="BE195" s="55"/>
      <c r="BF195" s="59">
        <v>0</v>
      </c>
      <c r="BG195" s="55"/>
      <c r="BH195" s="55"/>
      <c r="BI195" s="55"/>
      <c r="BJ195" s="55"/>
      <c r="BK195" s="59">
        <v>0</v>
      </c>
      <c r="BL195" s="55"/>
      <c r="BM195" s="23" t="s">
        <v>1164</v>
      </c>
      <c r="BN195" s="23" t="s">
        <v>1191</v>
      </c>
      <c r="BO195" s="23">
        <v>0</v>
      </c>
      <c r="BP195" s="23">
        <v>0</v>
      </c>
      <c r="BQ195" s="23" t="s">
        <v>311</v>
      </c>
      <c r="BR195" s="23"/>
      <c r="BS195" s="57"/>
      <c r="BT195" s="135" t="s">
        <v>23</v>
      </c>
      <c r="BU195" s="58" t="s">
        <v>1165</v>
      </c>
      <c r="BV195" s="57">
        <v>0</v>
      </c>
      <c r="BW195" s="57">
        <v>0</v>
      </c>
      <c r="BX195" s="57">
        <v>0</v>
      </c>
      <c r="BY195" s="57">
        <v>0</v>
      </c>
      <c r="BZ195" s="57">
        <v>0</v>
      </c>
      <c r="CA195" s="57">
        <v>0</v>
      </c>
      <c r="CB195" s="67">
        <v>0</v>
      </c>
      <c r="CC195" s="134"/>
      <c r="CD195" s="134"/>
      <c r="CE195" s="57"/>
      <c r="CF195" s="57"/>
      <c r="CG195" s="57"/>
      <c r="CH195" s="57"/>
      <c r="CI195" s="57"/>
      <c r="CJ195" s="57"/>
      <c r="CK195" s="67"/>
      <c r="CL195" s="23"/>
      <c r="CM195" s="23"/>
      <c r="CN195" s="23"/>
      <c r="CO195" s="23"/>
      <c r="CP195" s="23"/>
      <c r="CQ195" s="23"/>
      <c r="CR195" s="57"/>
      <c r="CS195" s="134"/>
      <c r="CT195" s="58"/>
      <c r="CU195" s="57"/>
      <c r="CV195" s="57"/>
      <c r="CW195" s="57"/>
      <c r="CX195" s="57"/>
      <c r="CY195" s="57"/>
      <c r="CZ195" s="57"/>
      <c r="DA195" s="67"/>
      <c r="DB195" s="23"/>
      <c r="DC195" s="23"/>
      <c r="DD195" s="57"/>
      <c r="DE195" s="57"/>
      <c r="DF195" s="57"/>
      <c r="DG195" s="57"/>
      <c r="DH195" s="57"/>
      <c r="DI195" s="57"/>
      <c r="DJ195" s="67"/>
      <c r="DK195" s="23" t="s">
        <v>849</v>
      </c>
      <c r="DL195" s="55">
        <v>0</v>
      </c>
      <c r="DM195" s="55">
        <v>0</v>
      </c>
      <c r="DN195" s="55">
        <v>0</v>
      </c>
      <c r="DO195" s="59">
        <v>0</v>
      </c>
      <c r="DP195" s="23" t="s">
        <v>849</v>
      </c>
      <c r="DQ195" s="57"/>
      <c r="DR195" s="57"/>
      <c r="DS195" s="57"/>
      <c r="DT195" s="23" t="s">
        <v>854</v>
      </c>
      <c r="DU195" s="57"/>
      <c r="DV195" s="23" t="s">
        <v>849</v>
      </c>
      <c r="DW195" s="23" t="s">
        <v>854</v>
      </c>
      <c r="DX195" s="57"/>
      <c r="DY195" s="23" t="s">
        <v>849</v>
      </c>
      <c r="DZ195" s="23" t="s">
        <v>854</v>
      </c>
      <c r="EA195" s="56"/>
      <c r="EB195" s="57"/>
      <c r="EC195" s="57"/>
      <c r="ED195" s="23"/>
      <c r="EE195" s="57"/>
      <c r="EF195" s="57"/>
      <c r="EG195" s="57"/>
      <c r="EH195" s="23">
        <v>2420</v>
      </c>
      <c r="EI195" s="23"/>
      <c r="EJ195" s="23"/>
      <c r="EK195" s="23"/>
    </row>
    <row r="196" spans="2:141">
      <c r="B196" s="132" t="s">
        <v>1192</v>
      </c>
      <c r="C196" s="23" t="s">
        <v>1193</v>
      </c>
      <c r="D196" s="23" t="s">
        <v>155</v>
      </c>
      <c r="E196" s="23" t="s">
        <v>846</v>
      </c>
      <c r="F196" s="23" t="s">
        <v>847</v>
      </c>
      <c r="G196" s="23"/>
      <c r="H196" s="23" t="s">
        <v>848</v>
      </c>
      <c r="I196" s="58">
        <v>0</v>
      </c>
      <c r="J196" s="58">
        <v>0</v>
      </c>
      <c r="K196" s="58">
        <v>1</v>
      </c>
      <c r="L196" s="58">
        <v>0</v>
      </c>
      <c r="M196" s="176"/>
      <c r="N196" s="23" t="s">
        <v>849</v>
      </c>
      <c r="O196" s="23" t="s">
        <v>850</v>
      </c>
      <c r="P196" s="23" t="s">
        <v>851</v>
      </c>
      <c r="Q196" s="56">
        <v>47561</v>
      </c>
      <c r="R196" s="133">
        <v>47648</v>
      </c>
      <c r="S196" s="133">
        <v>48416</v>
      </c>
      <c r="T196" s="133" t="s">
        <v>848</v>
      </c>
      <c r="U196" s="133">
        <v>48555</v>
      </c>
      <c r="V196" s="133" t="s">
        <v>848</v>
      </c>
      <c r="W196" s="55">
        <v>0.10271642325020469</v>
      </c>
      <c r="X196" s="55">
        <v>1.2894630211792224</v>
      </c>
      <c r="Y196" s="55">
        <v>2.5789260423584448</v>
      </c>
      <c r="Z196" s="55">
        <v>3.8683890635376668</v>
      </c>
      <c r="AA196" s="55">
        <v>3.8683890635376668</v>
      </c>
      <c r="AB196" s="55">
        <v>1.2894630211792224</v>
      </c>
      <c r="AC196" s="55">
        <v>0</v>
      </c>
      <c r="AD196" s="59">
        <v>12.894630211792222</v>
      </c>
      <c r="AE196" s="55">
        <v>0</v>
      </c>
      <c r="AF196" s="55"/>
      <c r="AG196" s="55"/>
      <c r="AH196" s="55"/>
      <c r="AI196" s="59">
        <v>12.997346635042426</v>
      </c>
      <c r="AJ196" s="55">
        <v>0</v>
      </c>
      <c r="AK196" s="55">
        <v>0.11260606203235336</v>
      </c>
      <c r="AL196" s="55">
        <v>1.4136137956988679</v>
      </c>
      <c r="AM196" s="55">
        <v>2.8837721432256909</v>
      </c>
      <c r="AN196" s="55">
        <v>4.4121713791353061</v>
      </c>
      <c r="AO196" s="55">
        <v>4.5004148067180125</v>
      </c>
      <c r="AP196" s="55">
        <v>1.5301410342841246</v>
      </c>
      <c r="AQ196" s="55">
        <v>0</v>
      </c>
      <c r="AR196" s="59">
        <v>14.740113159062002</v>
      </c>
      <c r="AS196" s="55">
        <v>0</v>
      </c>
      <c r="AT196" s="55"/>
      <c r="AU196" s="55"/>
      <c r="AV196" s="55"/>
      <c r="AW196" s="59">
        <v>14.852719221094356</v>
      </c>
      <c r="AX196" s="55"/>
      <c r="AY196" s="55"/>
      <c r="AZ196" s="55"/>
      <c r="BA196" s="55"/>
      <c r="BB196" s="55"/>
      <c r="BC196" s="55"/>
      <c r="BD196" s="55"/>
      <c r="BE196" s="55"/>
      <c r="BF196" s="59">
        <v>0</v>
      </c>
      <c r="BG196" s="55"/>
      <c r="BH196" s="55"/>
      <c r="BI196" s="55"/>
      <c r="BJ196" s="55"/>
      <c r="BK196" s="59">
        <v>0</v>
      </c>
      <c r="BL196" s="55"/>
      <c r="BM196" s="23" t="s">
        <v>852</v>
      </c>
      <c r="BN196" s="23" t="s">
        <v>174</v>
      </c>
      <c r="BO196" s="23" t="s">
        <v>569</v>
      </c>
      <c r="BP196" s="23" t="s">
        <v>386</v>
      </c>
      <c r="BQ196" s="23" t="s">
        <v>853</v>
      </c>
      <c r="BR196" s="23"/>
      <c r="BS196" s="57"/>
      <c r="BT196" s="135" t="s">
        <v>154</v>
      </c>
      <c r="BU196" s="58">
        <v>1</v>
      </c>
      <c r="BV196" s="57">
        <v>0</v>
      </c>
      <c r="BW196" s="57">
        <v>0</v>
      </c>
      <c r="BX196" s="57">
        <v>0</v>
      </c>
      <c r="BY196" s="57">
        <v>17</v>
      </c>
      <c r="BZ196" s="57">
        <v>0</v>
      </c>
      <c r="CA196" s="57">
        <v>0</v>
      </c>
      <c r="CB196" s="67">
        <v>17</v>
      </c>
      <c r="CC196" s="134"/>
      <c r="CD196" s="134"/>
      <c r="CE196" s="57"/>
      <c r="CF196" s="57"/>
      <c r="CG196" s="57"/>
      <c r="CH196" s="57"/>
      <c r="CI196" s="57"/>
      <c r="CJ196" s="57"/>
      <c r="CK196" s="67"/>
      <c r="CL196" s="23"/>
      <c r="CM196" s="23"/>
      <c r="CN196" s="23"/>
      <c r="CO196" s="23"/>
      <c r="CP196" s="23"/>
      <c r="CQ196" s="23"/>
      <c r="CR196" s="57"/>
      <c r="CS196" s="134"/>
      <c r="CT196" s="58"/>
      <c r="CU196" s="57"/>
      <c r="CV196" s="57"/>
      <c r="CW196" s="57"/>
      <c r="CX196" s="57"/>
      <c r="CY196" s="57"/>
      <c r="CZ196" s="57"/>
      <c r="DA196" s="67"/>
      <c r="DB196" s="23"/>
      <c r="DC196" s="23"/>
      <c r="DD196" s="57"/>
      <c r="DE196" s="57"/>
      <c r="DF196" s="57"/>
      <c r="DG196" s="57"/>
      <c r="DH196" s="57"/>
      <c r="DI196" s="57"/>
      <c r="DJ196" s="67"/>
      <c r="DK196" s="23" t="s">
        <v>849</v>
      </c>
      <c r="DL196" s="55">
        <v>0</v>
      </c>
      <c r="DM196" s="55">
        <v>0.10271642325020469</v>
      </c>
      <c r="DN196" s="55">
        <v>12.894630211792222</v>
      </c>
      <c r="DO196" s="59">
        <v>12.997346635042426</v>
      </c>
      <c r="DP196" s="23" t="s">
        <v>849</v>
      </c>
      <c r="DQ196" s="57"/>
      <c r="DR196" s="57"/>
      <c r="DS196" s="57"/>
      <c r="DT196" s="23" t="s">
        <v>854</v>
      </c>
      <c r="DU196" s="57"/>
      <c r="DV196" s="23" t="s">
        <v>849</v>
      </c>
      <c r="DW196" s="23" t="s">
        <v>854</v>
      </c>
      <c r="DX196" s="57"/>
      <c r="DY196" s="23" t="s">
        <v>849</v>
      </c>
      <c r="DZ196" s="23" t="s">
        <v>854</v>
      </c>
      <c r="EA196" s="56"/>
      <c r="EB196" s="57"/>
      <c r="EC196" s="57"/>
      <c r="ED196" s="23"/>
      <c r="EE196" s="57"/>
      <c r="EF196" s="57"/>
      <c r="EG196" s="57"/>
      <c r="EH196" s="23">
        <v>533</v>
      </c>
      <c r="EI196" s="23"/>
      <c r="EJ196" s="23" t="s">
        <v>1182</v>
      </c>
      <c r="EK196" s="23"/>
    </row>
    <row r="197" spans="2:141">
      <c r="B197" s="132" t="s">
        <v>1194</v>
      </c>
      <c r="C197" s="23" t="s">
        <v>1193</v>
      </c>
      <c r="D197" s="23" t="s">
        <v>155</v>
      </c>
      <c r="E197" s="23" t="s">
        <v>846</v>
      </c>
      <c r="F197" s="23" t="s">
        <v>847</v>
      </c>
      <c r="G197" s="23"/>
      <c r="H197" s="23" t="s">
        <v>848</v>
      </c>
      <c r="I197" s="58">
        <v>0</v>
      </c>
      <c r="J197" s="58">
        <v>0</v>
      </c>
      <c r="K197" s="58">
        <v>1</v>
      </c>
      <c r="L197" s="58">
        <v>0</v>
      </c>
      <c r="M197" s="176"/>
      <c r="N197" s="23" t="s">
        <v>849</v>
      </c>
      <c r="O197" s="23" t="s">
        <v>850</v>
      </c>
      <c r="P197" s="23" t="s">
        <v>851</v>
      </c>
      <c r="Q197" s="56">
        <v>47561</v>
      </c>
      <c r="R197" s="133">
        <v>47648</v>
      </c>
      <c r="S197" s="133">
        <v>48416</v>
      </c>
      <c r="T197" s="133" t="s">
        <v>848</v>
      </c>
      <c r="U197" s="133">
        <v>48555</v>
      </c>
      <c r="V197" s="133" t="s">
        <v>848</v>
      </c>
      <c r="W197" s="55">
        <v>0.10271642325020469</v>
      </c>
      <c r="X197" s="55">
        <v>1.1677153283771251</v>
      </c>
      <c r="Y197" s="55">
        <v>2.3354306567542502</v>
      </c>
      <c r="Z197" s="55">
        <v>3.503145985131376</v>
      </c>
      <c r="AA197" s="55">
        <v>3.503145985131376</v>
      </c>
      <c r="AB197" s="55">
        <v>1.1677153283771251</v>
      </c>
      <c r="AC197" s="55">
        <v>0</v>
      </c>
      <c r="AD197" s="59">
        <v>11.677153283771252</v>
      </c>
      <c r="AE197" s="55">
        <v>0</v>
      </c>
      <c r="AF197" s="55"/>
      <c r="AG197" s="55"/>
      <c r="AH197" s="55"/>
      <c r="AI197" s="59">
        <v>11.779869707021458</v>
      </c>
      <c r="AJ197" s="55">
        <v>0</v>
      </c>
      <c r="AK197" s="55">
        <v>0.11260606203235336</v>
      </c>
      <c r="AL197" s="55">
        <v>1.2801441146667107</v>
      </c>
      <c r="AM197" s="55">
        <v>2.6114939939200901</v>
      </c>
      <c r="AN197" s="55">
        <v>3.9955858106977389</v>
      </c>
      <c r="AO197" s="55">
        <v>4.0754975269116942</v>
      </c>
      <c r="AP197" s="55">
        <v>1.3856691591499757</v>
      </c>
      <c r="AQ197" s="55">
        <v>0</v>
      </c>
      <c r="AR197" s="59">
        <v>13.348390605346209</v>
      </c>
      <c r="AS197" s="55">
        <v>0</v>
      </c>
      <c r="AT197" s="55"/>
      <c r="AU197" s="55"/>
      <c r="AV197" s="55"/>
      <c r="AW197" s="59">
        <v>13.460996667378563</v>
      </c>
      <c r="AX197" s="55"/>
      <c r="AY197" s="55"/>
      <c r="AZ197" s="55"/>
      <c r="BA197" s="55"/>
      <c r="BB197" s="55"/>
      <c r="BC197" s="55"/>
      <c r="BD197" s="55"/>
      <c r="BE197" s="55"/>
      <c r="BF197" s="59">
        <v>0</v>
      </c>
      <c r="BG197" s="55"/>
      <c r="BH197" s="55"/>
      <c r="BI197" s="55"/>
      <c r="BJ197" s="55"/>
      <c r="BK197" s="59">
        <v>0</v>
      </c>
      <c r="BL197" s="55"/>
      <c r="BM197" s="23" t="s">
        <v>852</v>
      </c>
      <c r="BN197" s="23" t="s">
        <v>174</v>
      </c>
      <c r="BO197" s="23" t="s">
        <v>569</v>
      </c>
      <c r="BP197" s="23" t="s">
        <v>386</v>
      </c>
      <c r="BQ197" s="23" t="s">
        <v>853</v>
      </c>
      <c r="BR197" s="23"/>
      <c r="BS197" s="57"/>
      <c r="BT197" s="135" t="s">
        <v>154</v>
      </c>
      <c r="BU197" s="58">
        <v>1</v>
      </c>
      <c r="BV197" s="57">
        <v>0</v>
      </c>
      <c r="BW197" s="57">
        <v>0</v>
      </c>
      <c r="BX197" s="57">
        <v>0</v>
      </c>
      <c r="BY197" s="57">
        <v>0</v>
      </c>
      <c r="BZ197" s="57">
        <v>0</v>
      </c>
      <c r="CA197" s="57">
        <v>0</v>
      </c>
      <c r="CB197" s="67">
        <v>0</v>
      </c>
      <c r="CC197" s="134"/>
      <c r="CD197" s="134"/>
      <c r="CE197" s="57"/>
      <c r="CF197" s="57"/>
      <c r="CG197" s="57"/>
      <c r="CH197" s="57"/>
      <c r="CI197" s="57"/>
      <c r="CJ197" s="57"/>
      <c r="CK197" s="67"/>
      <c r="CL197" s="23"/>
      <c r="CM197" s="23"/>
      <c r="CN197" s="23"/>
      <c r="CO197" s="23"/>
      <c r="CP197" s="23"/>
      <c r="CQ197" s="23"/>
      <c r="CR197" s="57"/>
      <c r="CS197" s="134"/>
      <c r="CT197" s="58"/>
      <c r="CU197" s="57"/>
      <c r="CV197" s="57"/>
      <c r="CW197" s="57"/>
      <c r="CX197" s="57"/>
      <c r="CY197" s="57"/>
      <c r="CZ197" s="57"/>
      <c r="DA197" s="67"/>
      <c r="DB197" s="23"/>
      <c r="DC197" s="23"/>
      <c r="DD197" s="57"/>
      <c r="DE197" s="57"/>
      <c r="DF197" s="57"/>
      <c r="DG197" s="57"/>
      <c r="DH197" s="57"/>
      <c r="DI197" s="57"/>
      <c r="DJ197" s="67"/>
      <c r="DK197" s="23" t="s">
        <v>849</v>
      </c>
      <c r="DL197" s="55">
        <v>0</v>
      </c>
      <c r="DM197" s="55">
        <v>0.10271642325020469</v>
      </c>
      <c r="DN197" s="55">
        <v>11.677153283771252</v>
      </c>
      <c r="DO197" s="59">
        <v>11.779869707021458</v>
      </c>
      <c r="DP197" s="23" t="s">
        <v>849</v>
      </c>
      <c r="DQ197" s="57"/>
      <c r="DR197" s="57"/>
      <c r="DS197" s="57"/>
      <c r="DT197" s="23" t="s">
        <v>854</v>
      </c>
      <c r="DU197" s="57"/>
      <c r="DV197" s="23" t="s">
        <v>849</v>
      </c>
      <c r="DW197" s="23" t="s">
        <v>854</v>
      </c>
      <c r="DX197" s="57"/>
      <c r="DY197" s="23" t="s">
        <v>849</v>
      </c>
      <c r="DZ197" s="23" t="s">
        <v>854</v>
      </c>
      <c r="EA197" s="56"/>
      <c r="EB197" s="57"/>
      <c r="EC197" s="57"/>
      <c r="ED197" s="23"/>
      <c r="EE197" s="57"/>
      <c r="EF197" s="57"/>
      <c r="EG197" s="57"/>
      <c r="EH197" s="23">
        <v>534</v>
      </c>
      <c r="EI197" s="23"/>
      <c r="EJ197" s="23" t="s">
        <v>1182</v>
      </c>
      <c r="EK197" s="23"/>
    </row>
    <row r="198" spans="2:141">
      <c r="B198" s="132" t="s">
        <v>1195</v>
      </c>
      <c r="C198" s="23" t="s">
        <v>1196</v>
      </c>
      <c r="D198" s="23" t="s">
        <v>155</v>
      </c>
      <c r="E198" s="23" t="s">
        <v>846</v>
      </c>
      <c r="F198" s="23" t="s">
        <v>847</v>
      </c>
      <c r="G198" s="23"/>
      <c r="H198" s="23" t="s">
        <v>848</v>
      </c>
      <c r="I198" s="58">
        <v>0</v>
      </c>
      <c r="J198" s="58">
        <v>0</v>
      </c>
      <c r="K198" s="58">
        <v>1</v>
      </c>
      <c r="L198" s="58">
        <v>0</v>
      </c>
      <c r="M198" s="176"/>
      <c r="N198" s="23" t="s">
        <v>849</v>
      </c>
      <c r="O198" s="23" t="s">
        <v>850</v>
      </c>
      <c r="P198" s="23" t="s">
        <v>863</v>
      </c>
      <c r="Q198" s="56">
        <v>46636</v>
      </c>
      <c r="R198" s="133">
        <v>46689</v>
      </c>
      <c r="S198" s="133">
        <v>47785</v>
      </c>
      <c r="T198" s="133" t="s">
        <v>848</v>
      </c>
      <c r="U198" s="133">
        <v>47879</v>
      </c>
      <c r="V198" s="133" t="s">
        <v>848</v>
      </c>
      <c r="W198" s="55">
        <v>1.6804682603837282</v>
      </c>
      <c r="X198" s="55">
        <v>13.012167958921403</v>
      </c>
      <c r="Y198" s="55">
        <v>23.484817184095871</v>
      </c>
      <c r="Z198" s="55">
        <v>14.021867262965859</v>
      </c>
      <c r="AA198" s="55">
        <v>11.996429310154186</v>
      </c>
      <c r="AB198" s="55">
        <v>0</v>
      </c>
      <c r="AC198" s="55">
        <v>0</v>
      </c>
      <c r="AD198" s="59">
        <v>62.515281716137309</v>
      </c>
      <c r="AE198" s="55">
        <v>0</v>
      </c>
      <c r="AF198" s="55"/>
      <c r="AG198" s="55"/>
      <c r="AH198" s="55"/>
      <c r="AI198" s="59">
        <v>64.195749976521043</v>
      </c>
      <c r="AJ198" s="55">
        <v>0</v>
      </c>
      <c r="AK198" s="55">
        <v>1.8422654059052233</v>
      </c>
      <c r="AL198" s="55">
        <v>14.264992354616323</v>
      </c>
      <c r="AM198" s="55">
        <v>26.260877773101569</v>
      </c>
      <c r="AN198" s="55">
        <v>15.992931528741998</v>
      </c>
      <c r="AO198" s="55">
        <v>13.956431788117674</v>
      </c>
      <c r="AP198" s="55">
        <v>0</v>
      </c>
      <c r="AQ198" s="55">
        <v>0</v>
      </c>
      <c r="AR198" s="59">
        <v>70.475233444577569</v>
      </c>
      <c r="AS198" s="55">
        <v>0</v>
      </c>
      <c r="AT198" s="55"/>
      <c r="AU198" s="55"/>
      <c r="AV198" s="55"/>
      <c r="AW198" s="59">
        <v>72.317498850482792</v>
      </c>
      <c r="AX198" s="55"/>
      <c r="AY198" s="55"/>
      <c r="AZ198" s="55"/>
      <c r="BA198" s="55"/>
      <c r="BB198" s="55"/>
      <c r="BC198" s="55"/>
      <c r="BD198" s="55"/>
      <c r="BE198" s="55"/>
      <c r="BF198" s="59">
        <v>0</v>
      </c>
      <c r="BG198" s="55"/>
      <c r="BH198" s="55"/>
      <c r="BI198" s="55"/>
      <c r="BJ198" s="55"/>
      <c r="BK198" s="59">
        <v>0</v>
      </c>
      <c r="BL198" s="55"/>
      <c r="BM198" s="23" t="s">
        <v>852</v>
      </c>
      <c r="BN198" s="23" t="s">
        <v>174</v>
      </c>
      <c r="BO198" s="23" t="s">
        <v>569</v>
      </c>
      <c r="BP198" s="23" t="s">
        <v>386</v>
      </c>
      <c r="BQ198" s="23" t="s">
        <v>853</v>
      </c>
      <c r="BR198" s="23"/>
      <c r="BS198" s="57"/>
      <c r="BT198" s="135" t="s">
        <v>154</v>
      </c>
      <c r="BU198" s="58">
        <v>1</v>
      </c>
      <c r="BV198" s="57">
        <v>0</v>
      </c>
      <c r="BW198" s="57">
        <v>0</v>
      </c>
      <c r="BX198" s="57">
        <v>0</v>
      </c>
      <c r="BY198" s="57">
        <v>0</v>
      </c>
      <c r="BZ198" s="57">
        <v>0</v>
      </c>
      <c r="CA198" s="57">
        <v>0</v>
      </c>
      <c r="CB198" s="67">
        <v>0</v>
      </c>
      <c r="CC198" s="134"/>
      <c r="CD198" s="134"/>
      <c r="CE198" s="57"/>
      <c r="CF198" s="57"/>
      <c r="CG198" s="57"/>
      <c r="CH198" s="57"/>
      <c r="CI198" s="57"/>
      <c r="CJ198" s="57"/>
      <c r="CK198" s="67"/>
      <c r="CL198" s="23"/>
      <c r="CM198" s="23"/>
      <c r="CN198" s="23"/>
      <c r="CO198" s="23"/>
      <c r="CP198" s="23"/>
      <c r="CQ198" s="23"/>
      <c r="CR198" s="57"/>
      <c r="CS198" s="134"/>
      <c r="CT198" s="58"/>
      <c r="CU198" s="57"/>
      <c r="CV198" s="57"/>
      <c r="CW198" s="57"/>
      <c r="CX198" s="57"/>
      <c r="CY198" s="57"/>
      <c r="CZ198" s="57"/>
      <c r="DA198" s="67"/>
      <c r="DB198" s="23"/>
      <c r="DC198" s="23"/>
      <c r="DD198" s="57"/>
      <c r="DE198" s="57"/>
      <c r="DF198" s="57"/>
      <c r="DG198" s="57"/>
      <c r="DH198" s="57"/>
      <c r="DI198" s="57"/>
      <c r="DJ198" s="67"/>
      <c r="DK198" s="23" t="s">
        <v>849</v>
      </c>
      <c r="DL198" s="55">
        <v>0</v>
      </c>
      <c r="DM198" s="55">
        <v>1.6804682603837282</v>
      </c>
      <c r="DN198" s="55">
        <v>62.515281716137309</v>
      </c>
      <c r="DO198" s="59">
        <v>64.195749976521043</v>
      </c>
      <c r="DP198" s="23" t="s">
        <v>849</v>
      </c>
      <c r="DQ198" s="57"/>
      <c r="DR198" s="57"/>
      <c r="DS198" s="57"/>
      <c r="DT198" s="23" t="s">
        <v>854</v>
      </c>
      <c r="DU198" s="57"/>
      <c r="DV198" s="23" t="s">
        <v>849</v>
      </c>
      <c r="DW198" s="23" t="s">
        <v>854</v>
      </c>
      <c r="DX198" s="57"/>
      <c r="DY198" s="23" t="s">
        <v>849</v>
      </c>
      <c r="DZ198" s="23" t="s">
        <v>854</v>
      </c>
      <c r="EA198" s="56"/>
      <c r="EB198" s="57"/>
      <c r="EC198" s="57"/>
      <c r="ED198" s="23"/>
      <c r="EE198" s="57"/>
      <c r="EF198" s="57"/>
      <c r="EG198" s="57"/>
      <c r="EH198" s="23">
        <v>532</v>
      </c>
      <c r="EI198" s="23"/>
      <c r="EJ198" s="23" t="s">
        <v>1182</v>
      </c>
      <c r="EK198" s="23"/>
    </row>
    <row r="199" spans="2:141">
      <c r="B199" s="132" t="s">
        <v>1197</v>
      </c>
      <c r="C199" s="23" t="s">
        <v>1198</v>
      </c>
      <c r="D199" s="23" t="s">
        <v>155</v>
      </c>
      <c r="E199" s="23" t="s">
        <v>846</v>
      </c>
      <c r="F199" s="23" t="s">
        <v>847</v>
      </c>
      <c r="G199" s="23"/>
      <c r="H199" s="23" t="s">
        <v>848</v>
      </c>
      <c r="I199" s="58">
        <v>0</v>
      </c>
      <c r="J199" s="58">
        <v>0</v>
      </c>
      <c r="K199" s="58">
        <v>1</v>
      </c>
      <c r="L199" s="58">
        <v>0</v>
      </c>
      <c r="M199" s="176"/>
      <c r="N199" s="23" t="s">
        <v>849</v>
      </c>
      <c r="O199" s="23" t="s">
        <v>850</v>
      </c>
      <c r="P199" s="23" t="s">
        <v>851</v>
      </c>
      <c r="Q199" s="56">
        <v>47157</v>
      </c>
      <c r="R199" s="133">
        <v>47246</v>
      </c>
      <c r="S199" s="133">
        <v>47947</v>
      </c>
      <c r="T199" s="133" t="s">
        <v>848</v>
      </c>
      <c r="U199" s="133">
        <v>48057</v>
      </c>
      <c r="V199" s="133" t="s">
        <v>848</v>
      </c>
      <c r="W199" s="55">
        <v>0.20317513256896577</v>
      </c>
      <c r="X199" s="55">
        <v>4.3000621109772394</v>
      </c>
      <c r="Y199" s="55">
        <v>8.6001242219544789</v>
      </c>
      <c r="Z199" s="55">
        <v>12.900186332931716</v>
      </c>
      <c r="AA199" s="55">
        <v>12.900186332931716</v>
      </c>
      <c r="AB199" s="55">
        <v>4.3000621109772394</v>
      </c>
      <c r="AC199" s="55">
        <v>0</v>
      </c>
      <c r="AD199" s="59">
        <v>43.000621109772389</v>
      </c>
      <c r="AE199" s="55">
        <v>0</v>
      </c>
      <c r="AF199" s="55"/>
      <c r="AG199" s="55"/>
      <c r="AH199" s="55"/>
      <c r="AI199" s="59">
        <v>43.203796242341355</v>
      </c>
      <c r="AJ199" s="55">
        <v>0</v>
      </c>
      <c r="AK199" s="55">
        <v>0.22273703520383228</v>
      </c>
      <c r="AL199" s="55">
        <v>4.7140763423215333</v>
      </c>
      <c r="AM199" s="55">
        <v>9.6167157383359285</v>
      </c>
      <c r="AN199" s="55">
        <v>14.713575079653967</v>
      </c>
      <c r="AO199" s="55">
        <v>15.007846581247048</v>
      </c>
      <c r="AP199" s="55">
        <v>5.1026678376239971</v>
      </c>
      <c r="AQ199" s="55">
        <v>0</v>
      </c>
      <c r="AR199" s="59">
        <v>49.154881579182472</v>
      </c>
      <c r="AS199" s="55">
        <v>0</v>
      </c>
      <c r="AT199" s="55"/>
      <c r="AU199" s="55"/>
      <c r="AV199" s="55"/>
      <c r="AW199" s="59">
        <v>49.377618614386307</v>
      </c>
      <c r="AX199" s="55"/>
      <c r="AY199" s="55"/>
      <c r="AZ199" s="55"/>
      <c r="BA199" s="55"/>
      <c r="BB199" s="55"/>
      <c r="BC199" s="55"/>
      <c r="BD199" s="55"/>
      <c r="BE199" s="55"/>
      <c r="BF199" s="59">
        <v>0</v>
      </c>
      <c r="BG199" s="55"/>
      <c r="BH199" s="55"/>
      <c r="BI199" s="55"/>
      <c r="BJ199" s="55"/>
      <c r="BK199" s="59">
        <v>0</v>
      </c>
      <c r="BL199" s="55"/>
      <c r="BM199" s="23" t="s">
        <v>852</v>
      </c>
      <c r="BN199" s="23" t="s">
        <v>174</v>
      </c>
      <c r="BO199" s="23" t="s">
        <v>569</v>
      </c>
      <c r="BP199" s="23" t="s">
        <v>386</v>
      </c>
      <c r="BQ199" s="23" t="s">
        <v>853</v>
      </c>
      <c r="BR199" s="23"/>
      <c r="BS199" s="57"/>
      <c r="BT199" s="135" t="s">
        <v>154</v>
      </c>
      <c r="BU199" s="58">
        <v>1</v>
      </c>
      <c r="BV199" s="57">
        <v>0</v>
      </c>
      <c r="BW199" s="57">
        <v>0</v>
      </c>
      <c r="BX199" s="57">
        <v>0</v>
      </c>
      <c r="BY199" s="57">
        <v>2</v>
      </c>
      <c r="BZ199" s="57">
        <v>0</v>
      </c>
      <c r="CA199" s="57">
        <v>0</v>
      </c>
      <c r="CB199" s="67">
        <v>2</v>
      </c>
      <c r="CC199" s="134"/>
      <c r="CD199" s="134"/>
      <c r="CE199" s="57"/>
      <c r="CF199" s="57"/>
      <c r="CG199" s="57"/>
      <c r="CH199" s="57"/>
      <c r="CI199" s="57"/>
      <c r="CJ199" s="57"/>
      <c r="CK199" s="67"/>
      <c r="CL199" s="23"/>
      <c r="CM199" s="23"/>
      <c r="CN199" s="23"/>
      <c r="CO199" s="23"/>
      <c r="CP199" s="23"/>
      <c r="CQ199" s="23"/>
      <c r="CR199" s="57"/>
      <c r="CS199" s="134"/>
      <c r="CT199" s="58"/>
      <c r="CU199" s="57"/>
      <c r="CV199" s="57"/>
      <c r="CW199" s="57"/>
      <c r="CX199" s="57"/>
      <c r="CY199" s="57"/>
      <c r="CZ199" s="57"/>
      <c r="DA199" s="67"/>
      <c r="DB199" s="23"/>
      <c r="DC199" s="23"/>
      <c r="DD199" s="57"/>
      <c r="DE199" s="57"/>
      <c r="DF199" s="57"/>
      <c r="DG199" s="57"/>
      <c r="DH199" s="57"/>
      <c r="DI199" s="57"/>
      <c r="DJ199" s="67"/>
      <c r="DK199" s="23" t="s">
        <v>849</v>
      </c>
      <c r="DL199" s="55">
        <v>0</v>
      </c>
      <c r="DM199" s="55">
        <v>0.20317513256896577</v>
      </c>
      <c r="DN199" s="55">
        <v>43.000621109772389</v>
      </c>
      <c r="DO199" s="59">
        <v>43.203796242341355</v>
      </c>
      <c r="DP199" s="23" t="s">
        <v>849</v>
      </c>
      <c r="DQ199" s="57"/>
      <c r="DR199" s="57"/>
      <c r="DS199" s="57"/>
      <c r="DT199" s="23" t="s">
        <v>854</v>
      </c>
      <c r="DU199" s="57"/>
      <c r="DV199" s="23" t="s">
        <v>849</v>
      </c>
      <c r="DW199" s="23" t="s">
        <v>854</v>
      </c>
      <c r="DX199" s="57"/>
      <c r="DY199" s="23" t="s">
        <v>849</v>
      </c>
      <c r="DZ199" s="23" t="s">
        <v>854</v>
      </c>
      <c r="EA199" s="56"/>
      <c r="EB199" s="57"/>
      <c r="EC199" s="57"/>
      <c r="ED199" s="23"/>
      <c r="EE199" s="57"/>
      <c r="EF199" s="57"/>
      <c r="EG199" s="57"/>
      <c r="EH199" s="23">
        <v>533</v>
      </c>
      <c r="EI199" s="23"/>
      <c r="EJ199" s="23" t="s">
        <v>1182</v>
      </c>
      <c r="EK199" s="23"/>
    </row>
    <row r="200" spans="2:141">
      <c r="B200" s="132" t="s">
        <v>1199</v>
      </c>
      <c r="C200" s="23" t="s">
        <v>1200</v>
      </c>
      <c r="D200" s="23" t="s">
        <v>155</v>
      </c>
      <c r="E200" s="23" t="s">
        <v>846</v>
      </c>
      <c r="F200" s="23" t="s">
        <v>847</v>
      </c>
      <c r="G200" s="23"/>
      <c r="H200" s="23" t="s">
        <v>848</v>
      </c>
      <c r="I200" s="58">
        <v>0</v>
      </c>
      <c r="J200" s="58">
        <v>0</v>
      </c>
      <c r="K200" s="58">
        <v>1</v>
      </c>
      <c r="L200" s="58">
        <v>0</v>
      </c>
      <c r="M200" s="176"/>
      <c r="N200" s="23" t="s">
        <v>849</v>
      </c>
      <c r="O200" s="23" t="s">
        <v>850</v>
      </c>
      <c r="P200" s="23" t="s">
        <v>851</v>
      </c>
      <c r="Q200" s="56">
        <v>47177</v>
      </c>
      <c r="R200" s="133">
        <v>47266</v>
      </c>
      <c r="S200" s="133">
        <v>48032</v>
      </c>
      <c r="T200" s="133" t="s">
        <v>848</v>
      </c>
      <c r="U200" s="133">
        <v>48142</v>
      </c>
      <c r="V200" s="133" t="s">
        <v>848</v>
      </c>
      <c r="W200" s="55">
        <v>4.7382123897456711E-2</v>
      </c>
      <c r="X200" s="55">
        <v>1.7496182860631517</v>
      </c>
      <c r="Y200" s="55">
        <v>3.4992365721263035</v>
      </c>
      <c r="Z200" s="55">
        <v>5.2488548581894543</v>
      </c>
      <c r="AA200" s="55">
        <v>5.2488548581894543</v>
      </c>
      <c r="AB200" s="55">
        <v>1.7496182860631517</v>
      </c>
      <c r="AC200" s="55">
        <v>0</v>
      </c>
      <c r="AD200" s="59">
        <v>17.496182860631514</v>
      </c>
      <c r="AE200" s="55">
        <v>0</v>
      </c>
      <c r="AF200" s="55"/>
      <c r="AG200" s="55"/>
      <c r="AH200" s="55"/>
      <c r="AI200" s="59">
        <v>17.54356498452897</v>
      </c>
      <c r="AJ200" s="55">
        <v>0</v>
      </c>
      <c r="AK200" s="55">
        <v>5.1944121631114434E-2</v>
      </c>
      <c r="AL200" s="55">
        <v>1.9180732644229259</v>
      </c>
      <c r="AM200" s="55">
        <v>3.9128694594227693</v>
      </c>
      <c r="AN200" s="55">
        <v>5.9866902729168361</v>
      </c>
      <c r="AO200" s="55">
        <v>6.1064240783751726</v>
      </c>
      <c r="AP200" s="55">
        <v>2.0761841866475592</v>
      </c>
      <c r="AQ200" s="55">
        <v>0</v>
      </c>
      <c r="AR200" s="59">
        <v>20.000241261785263</v>
      </c>
      <c r="AS200" s="55">
        <v>0</v>
      </c>
      <c r="AT200" s="55"/>
      <c r="AU200" s="55"/>
      <c r="AV200" s="55"/>
      <c r="AW200" s="59">
        <v>20.052185383416376</v>
      </c>
      <c r="AX200" s="55"/>
      <c r="AY200" s="55"/>
      <c r="AZ200" s="55"/>
      <c r="BA200" s="55"/>
      <c r="BB200" s="55"/>
      <c r="BC200" s="55"/>
      <c r="BD200" s="55"/>
      <c r="BE200" s="55"/>
      <c r="BF200" s="59">
        <v>0</v>
      </c>
      <c r="BG200" s="55"/>
      <c r="BH200" s="55"/>
      <c r="BI200" s="55"/>
      <c r="BJ200" s="55"/>
      <c r="BK200" s="59">
        <v>0</v>
      </c>
      <c r="BL200" s="55"/>
      <c r="BM200" s="23" t="s">
        <v>852</v>
      </c>
      <c r="BN200" s="23" t="s">
        <v>174</v>
      </c>
      <c r="BO200" s="23" t="s">
        <v>569</v>
      </c>
      <c r="BP200" s="23" t="s">
        <v>386</v>
      </c>
      <c r="BQ200" s="23" t="s">
        <v>853</v>
      </c>
      <c r="BR200" s="23"/>
      <c r="BS200" s="57"/>
      <c r="BT200" s="135" t="s">
        <v>154</v>
      </c>
      <c r="BU200" s="58">
        <v>1</v>
      </c>
      <c r="BV200" s="57">
        <v>0</v>
      </c>
      <c r="BW200" s="57">
        <v>0</v>
      </c>
      <c r="BX200" s="57">
        <v>0</v>
      </c>
      <c r="BY200" s="57">
        <v>11</v>
      </c>
      <c r="BZ200" s="57">
        <v>0</v>
      </c>
      <c r="CA200" s="57">
        <v>0</v>
      </c>
      <c r="CB200" s="67">
        <v>11</v>
      </c>
      <c r="CC200" s="134"/>
      <c r="CD200" s="134"/>
      <c r="CE200" s="57"/>
      <c r="CF200" s="57"/>
      <c r="CG200" s="57"/>
      <c r="CH200" s="57"/>
      <c r="CI200" s="57"/>
      <c r="CJ200" s="57"/>
      <c r="CK200" s="67"/>
      <c r="CL200" s="23"/>
      <c r="CM200" s="23"/>
      <c r="CN200" s="23"/>
      <c r="CO200" s="23"/>
      <c r="CP200" s="23"/>
      <c r="CQ200" s="23"/>
      <c r="CR200" s="57"/>
      <c r="CS200" s="134"/>
      <c r="CT200" s="58"/>
      <c r="CU200" s="57"/>
      <c r="CV200" s="57"/>
      <c r="CW200" s="57"/>
      <c r="CX200" s="57"/>
      <c r="CY200" s="57"/>
      <c r="CZ200" s="57"/>
      <c r="DA200" s="67"/>
      <c r="DB200" s="23"/>
      <c r="DC200" s="23"/>
      <c r="DD200" s="57"/>
      <c r="DE200" s="57"/>
      <c r="DF200" s="57"/>
      <c r="DG200" s="57"/>
      <c r="DH200" s="57"/>
      <c r="DI200" s="57"/>
      <c r="DJ200" s="67"/>
      <c r="DK200" s="23" t="s">
        <v>849</v>
      </c>
      <c r="DL200" s="55">
        <v>0</v>
      </c>
      <c r="DM200" s="55">
        <v>4.7382123897456711E-2</v>
      </c>
      <c r="DN200" s="55">
        <v>17.496182860631514</v>
      </c>
      <c r="DO200" s="59">
        <v>17.54356498452897</v>
      </c>
      <c r="DP200" s="23" t="s">
        <v>849</v>
      </c>
      <c r="DQ200" s="57"/>
      <c r="DR200" s="57"/>
      <c r="DS200" s="57"/>
      <c r="DT200" s="23" t="s">
        <v>854</v>
      </c>
      <c r="DU200" s="57"/>
      <c r="DV200" s="23" t="s">
        <v>849</v>
      </c>
      <c r="DW200" s="23" t="s">
        <v>854</v>
      </c>
      <c r="DX200" s="57"/>
      <c r="DY200" s="23" t="s">
        <v>849</v>
      </c>
      <c r="DZ200" s="23" t="s">
        <v>854</v>
      </c>
      <c r="EA200" s="56"/>
      <c r="EB200" s="57"/>
      <c r="EC200" s="57"/>
      <c r="ED200" s="23"/>
      <c r="EE200" s="57"/>
      <c r="EF200" s="57"/>
      <c r="EG200" s="57"/>
      <c r="EH200" s="23">
        <v>533</v>
      </c>
      <c r="EI200" s="23"/>
      <c r="EJ200" s="23" t="s">
        <v>1182</v>
      </c>
      <c r="EK200" s="23"/>
    </row>
    <row r="201" spans="2:141">
      <c r="B201" s="132" t="s">
        <v>1201</v>
      </c>
      <c r="C201" s="23" t="s">
        <v>1200</v>
      </c>
      <c r="D201" s="23" t="s">
        <v>155</v>
      </c>
      <c r="E201" s="23" t="s">
        <v>846</v>
      </c>
      <c r="F201" s="23" t="s">
        <v>847</v>
      </c>
      <c r="G201" s="23"/>
      <c r="H201" s="23" t="s">
        <v>848</v>
      </c>
      <c r="I201" s="58">
        <v>0</v>
      </c>
      <c r="J201" s="58">
        <v>0</v>
      </c>
      <c r="K201" s="58">
        <v>1</v>
      </c>
      <c r="L201" s="58">
        <v>0</v>
      </c>
      <c r="M201" s="176"/>
      <c r="N201" s="23" t="s">
        <v>849</v>
      </c>
      <c r="O201" s="23" t="s">
        <v>850</v>
      </c>
      <c r="P201" s="23" t="s">
        <v>851</v>
      </c>
      <c r="Q201" s="56">
        <v>47177</v>
      </c>
      <c r="R201" s="133">
        <v>47266</v>
      </c>
      <c r="S201" s="133">
        <v>48032</v>
      </c>
      <c r="T201" s="133" t="s">
        <v>848</v>
      </c>
      <c r="U201" s="133">
        <v>48142</v>
      </c>
      <c r="V201" s="133" t="s">
        <v>848</v>
      </c>
      <c r="W201" s="55">
        <v>4.7382123897456711E-2</v>
      </c>
      <c r="X201" s="55">
        <v>0.70756006354233925</v>
      </c>
      <c r="Y201" s="55">
        <v>1.4151201270846785</v>
      </c>
      <c r="Z201" s="55">
        <v>2.1226801906270172</v>
      </c>
      <c r="AA201" s="55">
        <v>2.1226801906270172</v>
      </c>
      <c r="AB201" s="55">
        <v>0.70756006354233925</v>
      </c>
      <c r="AC201" s="55">
        <v>0</v>
      </c>
      <c r="AD201" s="59">
        <v>7.0756006354233909</v>
      </c>
      <c r="AE201" s="55">
        <v>0</v>
      </c>
      <c r="AF201" s="55"/>
      <c r="AG201" s="55"/>
      <c r="AH201" s="55"/>
      <c r="AI201" s="59">
        <v>7.1229827593208475</v>
      </c>
      <c r="AJ201" s="55">
        <v>0</v>
      </c>
      <c r="AK201" s="55">
        <v>5.1944121631114434E-2</v>
      </c>
      <c r="AL201" s="55">
        <v>0.77568464599652776</v>
      </c>
      <c r="AM201" s="55">
        <v>1.5823966778329168</v>
      </c>
      <c r="AN201" s="55">
        <v>2.4210669170843624</v>
      </c>
      <c r="AO201" s="55">
        <v>2.4694882554260493</v>
      </c>
      <c r="AP201" s="55">
        <v>0.83962600684485711</v>
      </c>
      <c r="AQ201" s="55">
        <v>0</v>
      </c>
      <c r="AR201" s="59">
        <v>8.0882625031847137</v>
      </c>
      <c r="AS201" s="55">
        <v>0</v>
      </c>
      <c r="AT201" s="55"/>
      <c r="AU201" s="55"/>
      <c r="AV201" s="55"/>
      <c r="AW201" s="59">
        <v>8.1402066248158285</v>
      </c>
      <c r="AX201" s="55"/>
      <c r="AY201" s="55"/>
      <c r="AZ201" s="55"/>
      <c r="BA201" s="55"/>
      <c r="BB201" s="55"/>
      <c r="BC201" s="55"/>
      <c r="BD201" s="55"/>
      <c r="BE201" s="55"/>
      <c r="BF201" s="59">
        <v>0</v>
      </c>
      <c r="BG201" s="55"/>
      <c r="BH201" s="55"/>
      <c r="BI201" s="55"/>
      <c r="BJ201" s="55"/>
      <c r="BK201" s="59">
        <v>0</v>
      </c>
      <c r="BL201" s="55"/>
      <c r="BM201" s="23" t="s">
        <v>852</v>
      </c>
      <c r="BN201" s="23" t="s">
        <v>174</v>
      </c>
      <c r="BO201" s="23" t="s">
        <v>569</v>
      </c>
      <c r="BP201" s="23" t="s">
        <v>386</v>
      </c>
      <c r="BQ201" s="23" t="s">
        <v>853</v>
      </c>
      <c r="BR201" s="23"/>
      <c r="BS201" s="57"/>
      <c r="BT201" s="135" t="s">
        <v>154</v>
      </c>
      <c r="BU201" s="58">
        <v>1</v>
      </c>
      <c r="BV201" s="57">
        <v>0</v>
      </c>
      <c r="BW201" s="57">
        <v>0</v>
      </c>
      <c r="BX201" s="57">
        <v>0</v>
      </c>
      <c r="BY201" s="57">
        <v>0</v>
      </c>
      <c r="BZ201" s="57">
        <v>0</v>
      </c>
      <c r="CA201" s="57">
        <v>0</v>
      </c>
      <c r="CB201" s="67">
        <v>0</v>
      </c>
      <c r="CC201" s="134"/>
      <c r="CD201" s="134"/>
      <c r="CE201" s="57"/>
      <c r="CF201" s="57"/>
      <c r="CG201" s="57"/>
      <c r="CH201" s="57"/>
      <c r="CI201" s="57"/>
      <c r="CJ201" s="57"/>
      <c r="CK201" s="67"/>
      <c r="CL201" s="23"/>
      <c r="CM201" s="23"/>
      <c r="CN201" s="23"/>
      <c r="CO201" s="23"/>
      <c r="CP201" s="23"/>
      <c r="CQ201" s="23"/>
      <c r="CR201" s="57"/>
      <c r="CS201" s="134"/>
      <c r="CT201" s="58"/>
      <c r="CU201" s="57"/>
      <c r="CV201" s="57"/>
      <c r="CW201" s="57"/>
      <c r="CX201" s="57"/>
      <c r="CY201" s="57"/>
      <c r="CZ201" s="57"/>
      <c r="DA201" s="67"/>
      <c r="DB201" s="23"/>
      <c r="DC201" s="23"/>
      <c r="DD201" s="57"/>
      <c r="DE201" s="57"/>
      <c r="DF201" s="57"/>
      <c r="DG201" s="57"/>
      <c r="DH201" s="57"/>
      <c r="DI201" s="57"/>
      <c r="DJ201" s="67"/>
      <c r="DK201" s="23" t="s">
        <v>849</v>
      </c>
      <c r="DL201" s="55">
        <v>0</v>
      </c>
      <c r="DM201" s="55">
        <v>4.7382123897456711E-2</v>
      </c>
      <c r="DN201" s="55">
        <v>7.0756006354233909</v>
      </c>
      <c r="DO201" s="59">
        <v>7.1229827593208475</v>
      </c>
      <c r="DP201" s="23" t="s">
        <v>849</v>
      </c>
      <c r="DQ201" s="57"/>
      <c r="DR201" s="57"/>
      <c r="DS201" s="57"/>
      <c r="DT201" s="23" t="s">
        <v>854</v>
      </c>
      <c r="DU201" s="57"/>
      <c r="DV201" s="23" t="s">
        <v>849</v>
      </c>
      <c r="DW201" s="23" t="s">
        <v>854</v>
      </c>
      <c r="DX201" s="57"/>
      <c r="DY201" s="23" t="s">
        <v>849</v>
      </c>
      <c r="DZ201" s="23" t="s">
        <v>854</v>
      </c>
      <c r="EA201" s="56"/>
      <c r="EB201" s="57"/>
      <c r="EC201" s="57"/>
      <c r="ED201" s="23"/>
      <c r="EE201" s="57"/>
      <c r="EF201" s="57"/>
      <c r="EG201" s="57"/>
      <c r="EH201" s="23">
        <v>534</v>
      </c>
      <c r="EI201" s="23"/>
      <c r="EJ201" s="23" t="s">
        <v>1182</v>
      </c>
      <c r="EK201" s="23"/>
    </row>
    <row r="202" spans="2:141">
      <c r="B202" s="132" t="s">
        <v>1202</v>
      </c>
      <c r="C202" s="23" t="s">
        <v>1203</v>
      </c>
      <c r="D202" s="23" t="s">
        <v>155</v>
      </c>
      <c r="E202" s="23" t="s">
        <v>846</v>
      </c>
      <c r="F202" s="23" t="s">
        <v>847</v>
      </c>
      <c r="G202" s="23"/>
      <c r="H202" s="23" t="s">
        <v>848</v>
      </c>
      <c r="I202" s="58">
        <v>0</v>
      </c>
      <c r="J202" s="58">
        <v>0</v>
      </c>
      <c r="K202" s="58">
        <v>1</v>
      </c>
      <c r="L202" s="58">
        <v>0</v>
      </c>
      <c r="M202" s="176"/>
      <c r="N202" s="23" t="s">
        <v>849</v>
      </c>
      <c r="O202" s="23" t="s">
        <v>850</v>
      </c>
      <c r="P202" s="23" t="s">
        <v>863</v>
      </c>
      <c r="Q202" s="56">
        <v>46583</v>
      </c>
      <c r="R202" s="133">
        <v>46672</v>
      </c>
      <c r="S202" s="133">
        <v>47401</v>
      </c>
      <c r="T202" s="133" t="s">
        <v>848</v>
      </c>
      <c r="U202" s="133">
        <v>47515</v>
      </c>
      <c r="V202" s="133" t="s">
        <v>848</v>
      </c>
      <c r="W202" s="55">
        <v>1.0789575477558593</v>
      </c>
      <c r="X202" s="55">
        <v>0</v>
      </c>
      <c r="Y202" s="55">
        <v>0</v>
      </c>
      <c r="Z202" s="55">
        <v>5.2647396451854371</v>
      </c>
      <c r="AA202" s="55">
        <v>10.529479290370874</v>
      </c>
      <c r="AB202" s="55">
        <v>15.794218935556307</v>
      </c>
      <c r="AC202" s="55">
        <v>21.058958580741749</v>
      </c>
      <c r="AD202" s="59">
        <v>52.647396451854362</v>
      </c>
      <c r="AE202" s="55">
        <v>0</v>
      </c>
      <c r="AF202" s="55"/>
      <c r="AG202" s="55"/>
      <c r="AH202" s="55"/>
      <c r="AI202" s="59">
        <v>53.726353999610225</v>
      </c>
      <c r="AJ202" s="55">
        <v>0</v>
      </c>
      <c r="AK202" s="55">
        <v>1.182840647175962</v>
      </c>
      <c r="AL202" s="55">
        <v>0</v>
      </c>
      <c r="AM202" s="55">
        <v>0</v>
      </c>
      <c r="AN202" s="55">
        <v>6.0048079961851473</v>
      </c>
      <c r="AO202" s="55">
        <v>12.2498083122177</v>
      </c>
      <c r="AP202" s="55">
        <v>18.74220671769308</v>
      </c>
      <c r="AQ202" s="55">
        <v>25.489401136062593</v>
      </c>
      <c r="AR202" s="59">
        <v>62.486224162158521</v>
      </c>
      <c r="AS202" s="55">
        <v>0</v>
      </c>
      <c r="AT202" s="55"/>
      <c r="AU202" s="55"/>
      <c r="AV202" s="55"/>
      <c r="AW202" s="59">
        <v>63.669064809334486</v>
      </c>
      <c r="AX202" s="55"/>
      <c r="AY202" s="55"/>
      <c r="AZ202" s="55"/>
      <c r="BA202" s="55"/>
      <c r="BB202" s="55"/>
      <c r="BC202" s="55"/>
      <c r="BD202" s="55"/>
      <c r="BE202" s="55"/>
      <c r="BF202" s="59">
        <v>0</v>
      </c>
      <c r="BG202" s="55"/>
      <c r="BH202" s="55"/>
      <c r="BI202" s="55"/>
      <c r="BJ202" s="55"/>
      <c r="BK202" s="59">
        <v>0</v>
      </c>
      <c r="BL202" s="55"/>
      <c r="BM202" s="23" t="s">
        <v>852</v>
      </c>
      <c r="BN202" s="23" t="s">
        <v>174</v>
      </c>
      <c r="BO202" s="23" t="s">
        <v>569</v>
      </c>
      <c r="BP202" s="23" t="s">
        <v>386</v>
      </c>
      <c r="BQ202" s="23" t="s">
        <v>853</v>
      </c>
      <c r="BR202" s="23"/>
      <c r="BS202" s="57"/>
      <c r="BT202" s="135" t="s">
        <v>154</v>
      </c>
      <c r="BU202" s="58">
        <v>1</v>
      </c>
      <c r="BV202" s="57">
        <v>0</v>
      </c>
      <c r="BW202" s="57">
        <v>0</v>
      </c>
      <c r="BX202" s="57">
        <v>0</v>
      </c>
      <c r="BY202" s="57">
        <v>0</v>
      </c>
      <c r="BZ202" s="57">
        <v>0</v>
      </c>
      <c r="CA202" s="57">
        <v>91</v>
      </c>
      <c r="CB202" s="67">
        <v>91</v>
      </c>
      <c r="CC202" s="134"/>
      <c r="CD202" s="134"/>
      <c r="CE202" s="57"/>
      <c r="CF202" s="57"/>
      <c r="CG202" s="57"/>
      <c r="CH202" s="57"/>
      <c r="CI202" s="57"/>
      <c r="CJ202" s="57"/>
      <c r="CK202" s="67"/>
      <c r="CL202" s="23"/>
      <c r="CM202" s="23"/>
      <c r="CN202" s="23"/>
      <c r="CO202" s="23"/>
      <c r="CP202" s="23"/>
      <c r="CQ202" s="23"/>
      <c r="CR202" s="57"/>
      <c r="CS202" s="134"/>
      <c r="CT202" s="58"/>
      <c r="CU202" s="57"/>
      <c r="CV202" s="57"/>
      <c r="CW202" s="57"/>
      <c r="CX202" s="57"/>
      <c r="CY202" s="57"/>
      <c r="CZ202" s="57"/>
      <c r="DA202" s="67"/>
      <c r="DB202" s="23"/>
      <c r="DC202" s="23"/>
      <c r="DD202" s="57"/>
      <c r="DE202" s="57"/>
      <c r="DF202" s="57"/>
      <c r="DG202" s="57"/>
      <c r="DH202" s="57"/>
      <c r="DI202" s="57"/>
      <c r="DJ202" s="67"/>
      <c r="DK202" s="23" t="s">
        <v>849</v>
      </c>
      <c r="DL202" s="55">
        <v>0</v>
      </c>
      <c r="DM202" s="55">
        <v>1.0789575477558593</v>
      </c>
      <c r="DN202" s="55">
        <v>52.647396451854362</v>
      </c>
      <c r="DO202" s="59">
        <v>53.726353999610225</v>
      </c>
      <c r="DP202" s="23" t="s">
        <v>849</v>
      </c>
      <c r="DQ202" s="57"/>
      <c r="DR202" s="57"/>
      <c r="DS202" s="57"/>
      <c r="DT202" s="23" t="s">
        <v>854</v>
      </c>
      <c r="DU202" s="57"/>
      <c r="DV202" s="23" t="s">
        <v>849</v>
      </c>
      <c r="DW202" s="23" t="s">
        <v>854</v>
      </c>
      <c r="DX202" s="57"/>
      <c r="DY202" s="23" t="s">
        <v>849</v>
      </c>
      <c r="DZ202" s="23" t="s">
        <v>854</v>
      </c>
      <c r="EA202" s="56"/>
      <c r="EB202" s="57"/>
      <c r="EC202" s="57"/>
      <c r="ED202" s="23"/>
      <c r="EE202" s="57"/>
      <c r="EF202" s="57"/>
      <c r="EG202" s="57"/>
      <c r="EH202" s="23">
        <v>533</v>
      </c>
      <c r="EI202" s="23"/>
      <c r="EJ202" s="23" t="s">
        <v>1182</v>
      </c>
      <c r="EK202" s="23"/>
    </row>
    <row r="203" spans="2:141">
      <c r="B203" s="132" t="s">
        <v>1204</v>
      </c>
      <c r="C203" s="23" t="s">
        <v>1205</v>
      </c>
      <c r="D203" s="23" t="s">
        <v>155</v>
      </c>
      <c r="E203" s="23" t="s">
        <v>846</v>
      </c>
      <c r="F203" s="23" t="s">
        <v>847</v>
      </c>
      <c r="G203" s="23"/>
      <c r="H203" s="23" t="s">
        <v>848</v>
      </c>
      <c r="I203" s="58">
        <v>0</v>
      </c>
      <c r="J203" s="58">
        <v>0</v>
      </c>
      <c r="K203" s="58">
        <v>1</v>
      </c>
      <c r="L203" s="58">
        <v>0</v>
      </c>
      <c r="M203" s="176"/>
      <c r="N203" s="23" t="s">
        <v>849</v>
      </c>
      <c r="O203" s="23" t="s">
        <v>850</v>
      </c>
      <c r="P203" s="23" t="s">
        <v>863</v>
      </c>
      <c r="Q203" s="56">
        <v>45740</v>
      </c>
      <c r="R203" s="133">
        <v>45768</v>
      </c>
      <c r="S203" s="133">
        <v>46798</v>
      </c>
      <c r="T203" s="133" t="s">
        <v>848</v>
      </c>
      <c r="U203" s="133">
        <v>46833</v>
      </c>
      <c r="V203" s="133" t="s">
        <v>848</v>
      </c>
      <c r="W203" s="55">
        <v>77.827629677175977</v>
      </c>
      <c r="X203" s="55">
        <v>20.863812713294852</v>
      </c>
      <c r="Y203" s="55">
        <v>1.1456039518051899</v>
      </c>
      <c r="Z203" s="55">
        <v>1.1231411300880136</v>
      </c>
      <c r="AA203" s="55">
        <v>1.0093588584212403</v>
      </c>
      <c r="AB203" s="55">
        <v>0</v>
      </c>
      <c r="AC203" s="55">
        <v>0</v>
      </c>
      <c r="AD203" s="59">
        <v>24.141916653609297</v>
      </c>
      <c r="AE203" s="55">
        <v>1.8328497664642789</v>
      </c>
      <c r="AF203" s="55"/>
      <c r="AG203" s="55"/>
      <c r="AH203" s="55"/>
      <c r="AI203" s="59">
        <v>101.96954633078528</v>
      </c>
      <c r="AJ203" s="55">
        <v>1.8328497664642789</v>
      </c>
      <c r="AK203" s="55">
        <v>85.320950807558802</v>
      </c>
      <c r="AL203" s="55">
        <v>22.87260122854795</v>
      </c>
      <c r="AM203" s="55">
        <v>1.281021909555752</v>
      </c>
      <c r="AN203" s="55">
        <v>1.2810219105448999</v>
      </c>
      <c r="AO203" s="55">
        <v>1.174270084296217</v>
      </c>
      <c r="AP203" s="55">
        <v>0</v>
      </c>
      <c r="AQ203" s="55">
        <v>0</v>
      </c>
      <c r="AR203" s="59">
        <v>26.608915132944819</v>
      </c>
      <c r="AS203" s="55">
        <v>2.2184498222181848</v>
      </c>
      <c r="AT203" s="55"/>
      <c r="AU203" s="55"/>
      <c r="AV203" s="55"/>
      <c r="AW203" s="59">
        <v>111.92986594050362</v>
      </c>
      <c r="AX203" s="55"/>
      <c r="AY203" s="55"/>
      <c r="AZ203" s="55"/>
      <c r="BA203" s="55"/>
      <c r="BB203" s="55"/>
      <c r="BC203" s="55"/>
      <c r="BD203" s="55"/>
      <c r="BE203" s="55"/>
      <c r="BF203" s="59">
        <v>0</v>
      </c>
      <c r="BG203" s="55"/>
      <c r="BH203" s="55"/>
      <c r="BI203" s="55"/>
      <c r="BJ203" s="55"/>
      <c r="BK203" s="59">
        <v>0</v>
      </c>
      <c r="BL203" s="55"/>
      <c r="BM203" s="23" t="s">
        <v>852</v>
      </c>
      <c r="BN203" s="23" t="s">
        <v>174</v>
      </c>
      <c r="BO203" s="23" t="s">
        <v>569</v>
      </c>
      <c r="BP203" s="23" t="s">
        <v>386</v>
      </c>
      <c r="BQ203" s="23" t="s">
        <v>853</v>
      </c>
      <c r="BR203" s="23"/>
      <c r="BS203" s="57"/>
      <c r="BT203" s="135" t="s">
        <v>154</v>
      </c>
      <c r="BU203" s="58">
        <v>1</v>
      </c>
      <c r="BV203" s="57">
        <v>85</v>
      </c>
      <c r="BW203" s="57">
        <v>0</v>
      </c>
      <c r="BX203" s="57">
        <v>0</v>
      </c>
      <c r="BY203" s="57">
        <v>0</v>
      </c>
      <c r="BZ203" s="57">
        <v>0</v>
      </c>
      <c r="CA203" s="57">
        <v>0</v>
      </c>
      <c r="CB203" s="67">
        <v>85</v>
      </c>
      <c r="CC203" s="134"/>
      <c r="CD203" s="134"/>
      <c r="CE203" s="57"/>
      <c r="CF203" s="57"/>
      <c r="CG203" s="57"/>
      <c r="CH203" s="57"/>
      <c r="CI203" s="57"/>
      <c r="CJ203" s="57"/>
      <c r="CK203" s="67"/>
      <c r="CL203" s="23"/>
      <c r="CM203" s="23"/>
      <c r="CN203" s="23"/>
      <c r="CO203" s="23"/>
      <c r="CP203" s="23"/>
      <c r="CQ203" s="23"/>
      <c r="CR203" s="57"/>
      <c r="CS203" s="134"/>
      <c r="CT203" s="58"/>
      <c r="CU203" s="57"/>
      <c r="CV203" s="57"/>
      <c r="CW203" s="57"/>
      <c r="CX203" s="57"/>
      <c r="CY203" s="57"/>
      <c r="CZ203" s="57"/>
      <c r="DA203" s="67"/>
      <c r="DB203" s="23"/>
      <c r="DC203" s="23"/>
      <c r="DD203" s="57"/>
      <c r="DE203" s="57"/>
      <c r="DF203" s="57"/>
      <c r="DG203" s="57"/>
      <c r="DH203" s="57"/>
      <c r="DI203" s="57"/>
      <c r="DJ203" s="67"/>
      <c r="DK203" s="23" t="s">
        <v>849</v>
      </c>
      <c r="DL203" s="55">
        <v>0</v>
      </c>
      <c r="DM203" s="55">
        <v>77.827629677175977</v>
      </c>
      <c r="DN203" s="55">
        <v>24.141916653609297</v>
      </c>
      <c r="DO203" s="59">
        <v>101.96954633078528</v>
      </c>
      <c r="DP203" s="23" t="s">
        <v>849</v>
      </c>
      <c r="DQ203" s="57"/>
      <c r="DR203" s="57"/>
      <c r="DS203" s="57"/>
      <c r="DT203" s="23" t="s">
        <v>854</v>
      </c>
      <c r="DU203" s="57"/>
      <c r="DV203" s="23" t="s">
        <v>849</v>
      </c>
      <c r="DW203" s="23" t="s">
        <v>854</v>
      </c>
      <c r="DX203" s="57"/>
      <c r="DY203" s="23" t="s">
        <v>849</v>
      </c>
      <c r="DZ203" s="23" t="s">
        <v>854</v>
      </c>
      <c r="EA203" s="56"/>
      <c r="EB203" s="57"/>
      <c r="EC203" s="57"/>
      <c r="ED203" s="23"/>
      <c r="EE203" s="57"/>
      <c r="EF203" s="57"/>
      <c r="EG203" s="57"/>
      <c r="EH203" s="23">
        <v>532</v>
      </c>
      <c r="EI203" s="23"/>
      <c r="EJ203" s="23" t="s">
        <v>1182</v>
      </c>
      <c r="EK203" s="23"/>
    </row>
    <row r="204" spans="2:141">
      <c r="B204" s="132" t="s">
        <v>1206</v>
      </c>
      <c r="C204" s="23" t="s">
        <v>1207</v>
      </c>
      <c r="D204" s="23" t="s">
        <v>155</v>
      </c>
      <c r="E204" s="23" t="s">
        <v>846</v>
      </c>
      <c r="F204" s="23" t="s">
        <v>847</v>
      </c>
      <c r="G204" s="23"/>
      <c r="H204" s="23" t="s">
        <v>848</v>
      </c>
      <c r="I204" s="58">
        <v>0</v>
      </c>
      <c r="J204" s="58">
        <v>0</v>
      </c>
      <c r="K204" s="58">
        <v>1</v>
      </c>
      <c r="L204" s="58">
        <v>0</v>
      </c>
      <c r="M204" s="176"/>
      <c r="N204" s="23" t="s">
        <v>849</v>
      </c>
      <c r="O204" s="23" t="s">
        <v>850</v>
      </c>
      <c r="P204" s="23" t="s">
        <v>863</v>
      </c>
      <c r="Q204" s="56">
        <v>45740</v>
      </c>
      <c r="R204" s="133">
        <v>45754</v>
      </c>
      <c r="S204" s="133">
        <v>46675</v>
      </c>
      <c r="T204" s="133" t="s">
        <v>848</v>
      </c>
      <c r="U204" s="133">
        <v>46771</v>
      </c>
      <c r="V204" s="133" t="s">
        <v>848</v>
      </c>
      <c r="W204" s="55">
        <v>93.893072331400617</v>
      </c>
      <c r="X204" s="55">
        <v>9.4492564877177685</v>
      </c>
      <c r="Y204" s="55">
        <v>0.10379677898747505</v>
      </c>
      <c r="Z204" s="55">
        <v>5.9360903167479766E-2</v>
      </c>
      <c r="AA204" s="55">
        <v>0</v>
      </c>
      <c r="AB204" s="55">
        <v>0</v>
      </c>
      <c r="AC204" s="55">
        <v>0</v>
      </c>
      <c r="AD204" s="59">
        <v>9.6124141698727232</v>
      </c>
      <c r="AE204" s="55">
        <v>3.0186480339588244</v>
      </c>
      <c r="AF204" s="55"/>
      <c r="AG204" s="55"/>
      <c r="AH204" s="55"/>
      <c r="AI204" s="59">
        <v>103.50548650127334</v>
      </c>
      <c r="AJ204" s="55">
        <v>3.0186480339588244</v>
      </c>
      <c r="AK204" s="55">
        <v>102.93319016379272</v>
      </c>
      <c r="AL204" s="55">
        <v>10.35904024445715</v>
      </c>
      <c r="AM204" s="55">
        <v>0.11606624419787488</v>
      </c>
      <c r="AN204" s="55">
        <v>6.7705309288527915E-2</v>
      </c>
      <c r="AO204" s="55">
        <v>0</v>
      </c>
      <c r="AP204" s="55">
        <v>0</v>
      </c>
      <c r="AQ204" s="55">
        <v>0</v>
      </c>
      <c r="AR204" s="59">
        <v>10.542811797943552</v>
      </c>
      <c r="AS204" s="55">
        <v>3.6537196429327432</v>
      </c>
      <c r="AT204" s="55"/>
      <c r="AU204" s="55"/>
      <c r="AV204" s="55"/>
      <c r="AW204" s="59">
        <v>113.47600196173627</v>
      </c>
      <c r="AX204" s="55"/>
      <c r="AY204" s="55"/>
      <c r="AZ204" s="55"/>
      <c r="BA204" s="55"/>
      <c r="BB204" s="55"/>
      <c r="BC204" s="55"/>
      <c r="BD204" s="55"/>
      <c r="BE204" s="55"/>
      <c r="BF204" s="59">
        <v>0</v>
      </c>
      <c r="BG204" s="55"/>
      <c r="BH204" s="55"/>
      <c r="BI204" s="55"/>
      <c r="BJ204" s="55"/>
      <c r="BK204" s="59">
        <v>0</v>
      </c>
      <c r="BL204" s="55"/>
      <c r="BM204" s="23" t="s">
        <v>852</v>
      </c>
      <c r="BN204" s="23" t="s">
        <v>174</v>
      </c>
      <c r="BO204" s="23" t="s">
        <v>569</v>
      </c>
      <c r="BP204" s="23" t="s">
        <v>386</v>
      </c>
      <c r="BQ204" s="23" t="s">
        <v>853</v>
      </c>
      <c r="BR204" s="23"/>
      <c r="BS204" s="57"/>
      <c r="BT204" s="135" t="s">
        <v>154</v>
      </c>
      <c r="BU204" s="58">
        <v>1</v>
      </c>
      <c r="BV204" s="57">
        <v>21.58</v>
      </c>
      <c r="BW204" s="57">
        <v>0</v>
      </c>
      <c r="BX204" s="57">
        <v>0</v>
      </c>
      <c r="BY204" s="57">
        <v>0</v>
      </c>
      <c r="BZ204" s="57">
        <v>0</v>
      </c>
      <c r="CA204" s="57">
        <v>0</v>
      </c>
      <c r="CB204" s="67">
        <v>21.58</v>
      </c>
      <c r="CC204" s="134"/>
      <c r="CD204" s="134"/>
      <c r="CE204" s="57"/>
      <c r="CF204" s="57"/>
      <c r="CG204" s="57"/>
      <c r="CH204" s="57"/>
      <c r="CI204" s="57"/>
      <c r="CJ204" s="57"/>
      <c r="CK204" s="67"/>
      <c r="CL204" s="23"/>
      <c r="CM204" s="23"/>
      <c r="CN204" s="23"/>
      <c r="CO204" s="23"/>
      <c r="CP204" s="23"/>
      <c r="CQ204" s="23"/>
      <c r="CR204" s="57"/>
      <c r="CS204" s="134"/>
      <c r="CT204" s="58"/>
      <c r="CU204" s="57"/>
      <c r="CV204" s="57"/>
      <c r="CW204" s="57"/>
      <c r="CX204" s="57"/>
      <c r="CY204" s="57"/>
      <c r="CZ204" s="57"/>
      <c r="DA204" s="67"/>
      <c r="DB204" s="23"/>
      <c r="DC204" s="23"/>
      <c r="DD204" s="57"/>
      <c r="DE204" s="57"/>
      <c r="DF204" s="57"/>
      <c r="DG204" s="57"/>
      <c r="DH204" s="57"/>
      <c r="DI204" s="57"/>
      <c r="DJ204" s="67"/>
      <c r="DK204" s="23" t="s">
        <v>849</v>
      </c>
      <c r="DL204" s="55">
        <v>0</v>
      </c>
      <c r="DM204" s="55">
        <v>93.893072331400617</v>
      </c>
      <c r="DN204" s="55">
        <v>9.6124141698727232</v>
      </c>
      <c r="DO204" s="59">
        <v>103.50548650127334</v>
      </c>
      <c r="DP204" s="23" t="s">
        <v>849</v>
      </c>
      <c r="DQ204" s="57"/>
      <c r="DR204" s="57"/>
      <c r="DS204" s="57"/>
      <c r="DT204" s="23" t="s">
        <v>854</v>
      </c>
      <c r="DU204" s="57"/>
      <c r="DV204" s="23" t="s">
        <v>849</v>
      </c>
      <c r="DW204" s="23" t="s">
        <v>854</v>
      </c>
      <c r="DX204" s="57"/>
      <c r="DY204" s="23" t="s">
        <v>849</v>
      </c>
      <c r="DZ204" s="23" t="s">
        <v>854</v>
      </c>
      <c r="EA204" s="56"/>
      <c r="EB204" s="57"/>
      <c r="EC204" s="57"/>
      <c r="ED204" s="23"/>
      <c r="EE204" s="57"/>
      <c r="EF204" s="57"/>
      <c r="EG204" s="57"/>
      <c r="EH204" s="23">
        <v>532</v>
      </c>
      <c r="EI204" s="23"/>
      <c r="EJ204" s="23" t="s">
        <v>1182</v>
      </c>
      <c r="EK204" s="23"/>
    </row>
    <row r="205" spans="2:141">
      <c r="B205" s="132" t="s">
        <v>1208</v>
      </c>
      <c r="C205" s="23" t="s">
        <v>1209</v>
      </c>
      <c r="D205" s="23" t="s">
        <v>155</v>
      </c>
      <c r="E205" s="23" t="s">
        <v>846</v>
      </c>
      <c r="F205" s="23" t="s">
        <v>847</v>
      </c>
      <c r="G205" s="23"/>
      <c r="H205" s="23" t="s">
        <v>848</v>
      </c>
      <c r="I205" s="58">
        <v>0</v>
      </c>
      <c r="J205" s="58">
        <v>0</v>
      </c>
      <c r="K205" s="58">
        <v>1</v>
      </c>
      <c r="L205" s="58">
        <v>0</v>
      </c>
      <c r="M205" s="176"/>
      <c r="N205" s="23" t="s">
        <v>849</v>
      </c>
      <c r="O205" s="23" t="s">
        <v>850</v>
      </c>
      <c r="P205" s="23" t="s">
        <v>851</v>
      </c>
      <c r="Q205" s="56">
        <v>46745</v>
      </c>
      <c r="R205" s="133">
        <v>46840</v>
      </c>
      <c r="S205" s="133">
        <v>47752</v>
      </c>
      <c r="T205" s="133" t="s">
        <v>848</v>
      </c>
      <c r="U205" s="133">
        <v>47938</v>
      </c>
      <c r="V205" s="133" t="s">
        <v>848</v>
      </c>
      <c r="W205" s="55">
        <v>0.36043556035420032</v>
      </c>
      <c r="X205" s="55">
        <v>0</v>
      </c>
      <c r="Y205" s="55">
        <v>0</v>
      </c>
      <c r="Z205" s="55">
        <v>2.1461322787117525</v>
      </c>
      <c r="AA205" s="55">
        <v>4.292264557423505</v>
      </c>
      <c r="AB205" s="55">
        <v>6.438396836135257</v>
      </c>
      <c r="AC205" s="55">
        <v>8.58452911484701</v>
      </c>
      <c r="AD205" s="59">
        <v>21.461322787117524</v>
      </c>
      <c r="AE205" s="55">
        <v>0</v>
      </c>
      <c r="AF205" s="55"/>
      <c r="AG205" s="55"/>
      <c r="AH205" s="55"/>
      <c r="AI205" s="59">
        <v>21.821758347471725</v>
      </c>
      <c r="AJ205" s="55">
        <v>0</v>
      </c>
      <c r="AK205" s="55">
        <v>0.39513865245332369</v>
      </c>
      <c r="AL205" s="55">
        <v>0</v>
      </c>
      <c r="AM205" s="55">
        <v>0</v>
      </c>
      <c r="AN205" s="55">
        <v>2.447815682559829</v>
      </c>
      <c r="AO205" s="55">
        <v>4.993543992422051</v>
      </c>
      <c r="AP205" s="55">
        <v>7.6401223084057381</v>
      </c>
      <c r="AQ205" s="55">
        <v>10.390566339431805</v>
      </c>
      <c r="AR205" s="59">
        <v>25.472048322819425</v>
      </c>
      <c r="AS205" s="55">
        <v>0</v>
      </c>
      <c r="AT205" s="55"/>
      <c r="AU205" s="55"/>
      <c r="AV205" s="55"/>
      <c r="AW205" s="59">
        <v>25.867186975272748</v>
      </c>
      <c r="AX205" s="55"/>
      <c r="AY205" s="55"/>
      <c r="AZ205" s="55"/>
      <c r="BA205" s="55"/>
      <c r="BB205" s="55"/>
      <c r="BC205" s="55"/>
      <c r="BD205" s="55"/>
      <c r="BE205" s="55"/>
      <c r="BF205" s="59">
        <v>0</v>
      </c>
      <c r="BG205" s="55"/>
      <c r="BH205" s="55"/>
      <c r="BI205" s="55"/>
      <c r="BJ205" s="55"/>
      <c r="BK205" s="59">
        <v>0</v>
      </c>
      <c r="BL205" s="55"/>
      <c r="BM205" s="23" t="s">
        <v>852</v>
      </c>
      <c r="BN205" s="23" t="s">
        <v>174</v>
      </c>
      <c r="BO205" s="23" t="s">
        <v>569</v>
      </c>
      <c r="BP205" s="23" t="s">
        <v>386</v>
      </c>
      <c r="BQ205" s="23" t="s">
        <v>853</v>
      </c>
      <c r="BR205" s="23"/>
      <c r="BS205" s="57"/>
      <c r="BT205" s="135" t="s">
        <v>154</v>
      </c>
      <c r="BU205" s="58">
        <v>1</v>
      </c>
      <c r="BV205" s="57">
        <v>0</v>
      </c>
      <c r="BW205" s="57">
        <v>0</v>
      </c>
      <c r="BX205" s="57">
        <v>0</v>
      </c>
      <c r="BY205" s="57">
        <v>0</v>
      </c>
      <c r="BZ205" s="57">
        <v>0</v>
      </c>
      <c r="CA205" s="57">
        <v>45</v>
      </c>
      <c r="CB205" s="67">
        <v>45</v>
      </c>
      <c r="CC205" s="134"/>
      <c r="CD205" s="134"/>
      <c r="CE205" s="57"/>
      <c r="CF205" s="57"/>
      <c r="CG205" s="57"/>
      <c r="CH205" s="57"/>
      <c r="CI205" s="57"/>
      <c r="CJ205" s="57"/>
      <c r="CK205" s="67"/>
      <c r="CL205" s="23"/>
      <c r="CM205" s="23"/>
      <c r="CN205" s="23"/>
      <c r="CO205" s="23"/>
      <c r="CP205" s="23"/>
      <c r="CQ205" s="23"/>
      <c r="CR205" s="57"/>
      <c r="CS205" s="134"/>
      <c r="CT205" s="58"/>
      <c r="CU205" s="57"/>
      <c r="CV205" s="57"/>
      <c r="CW205" s="57"/>
      <c r="CX205" s="57"/>
      <c r="CY205" s="57"/>
      <c r="CZ205" s="57"/>
      <c r="DA205" s="67"/>
      <c r="DB205" s="23"/>
      <c r="DC205" s="23"/>
      <c r="DD205" s="57"/>
      <c r="DE205" s="57"/>
      <c r="DF205" s="57"/>
      <c r="DG205" s="57"/>
      <c r="DH205" s="57"/>
      <c r="DI205" s="57"/>
      <c r="DJ205" s="67"/>
      <c r="DK205" s="23" t="s">
        <v>849</v>
      </c>
      <c r="DL205" s="55">
        <v>0</v>
      </c>
      <c r="DM205" s="55">
        <v>0.36043556035420032</v>
      </c>
      <c r="DN205" s="55">
        <v>21.461322787117524</v>
      </c>
      <c r="DO205" s="59">
        <v>21.821758347471725</v>
      </c>
      <c r="DP205" s="23" t="s">
        <v>849</v>
      </c>
      <c r="DQ205" s="57"/>
      <c r="DR205" s="57"/>
      <c r="DS205" s="57"/>
      <c r="DT205" s="23" t="s">
        <v>854</v>
      </c>
      <c r="DU205" s="57"/>
      <c r="DV205" s="23" t="s">
        <v>849</v>
      </c>
      <c r="DW205" s="23" t="s">
        <v>854</v>
      </c>
      <c r="DX205" s="57"/>
      <c r="DY205" s="23" t="s">
        <v>849</v>
      </c>
      <c r="DZ205" s="23" t="s">
        <v>854</v>
      </c>
      <c r="EA205" s="56"/>
      <c r="EB205" s="57"/>
      <c r="EC205" s="57"/>
      <c r="ED205" s="23"/>
      <c r="EE205" s="57"/>
      <c r="EF205" s="57"/>
      <c r="EG205" s="57"/>
      <c r="EH205" s="23">
        <v>533</v>
      </c>
      <c r="EI205" s="23"/>
      <c r="EJ205" s="23" t="s">
        <v>1182</v>
      </c>
      <c r="EK205" s="23"/>
    </row>
    <row r="206" spans="2:141">
      <c r="B206" s="132" t="s">
        <v>1210</v>
      </c>
      <c r="C206" s="23" t="s">
        <v>1211</v>
      </c>
      <c r="D206" s="23" t="s">
        <v>155</v>
      </c>
      <c r="E206" s="23" t="s">
        <v>846</v>
      </c>
      <c r="F206" s="23" t="s">
        <v>847</v>
      </c>
      <c r="G206" s="23"/>
      <c r="H206" s="23" t="s">
        <v>848</v>
      </c>
      <c r="I206" s="58">
        <v>0</v>
      </c>
      <c r="J206" s="58">
        <v>0</v>
      </c>
      <c r="K206" s="58">
        <v>1</v>
      </c>
      <c r="L206" s="58">
        <v>0</v>
      </c>
      <c r="M206" s="176"/>
      <c r="N206" s="23" t="s">
        <v>849</v>
      </c>
      <c r="O206" s="23" t="s">
        <v>850</v>
      </c>
      <c r="P206" s="23" t="s">
        <v>863</v>
      </c>
      <c r="Q206" s="56">
        <v>46804</v>
      </c>
      <c r="R206" s="133">
        <v>46904</v>
      </c>
      <c r="S206" s="133">
        <v>48008</v>
      </c>
      <c r="T206" s="133" t="s">
        <v>848</v>
      </c>
      <c r="U206" s="133">
        <v>48158</v>
      </c>
      <c r="V206" s="133" t="s">
        <v>848</v>
      </c>
      <c r="W206" s="55">
        <v>1.6537859078650914</v>
      </c>
      <c r="X206" s="55">
        <v>0</v>
      </c>
      <c r="Y206" s="55">
        <v>0</v>
      </c>
      <c r="Z206" s="55">
        <v>4.9963410063277083</v>
      </c>
      <c r="AA206" s="55">
        <v>9.9926820126554166</v>
      </c>
      <c r="AB206" s="55">
        <v>14.989023018983122</v>
      </c>
      <c r="AC206" s="55">
        <v>19.985364025310833</v>
      </c>
      <c r="AD206" s="59">
        <v>49.963410063277081</v>
      </c>
      <c r="AE206" s="55">
        <v>0</v>
      </c>
      <c r="AF206" s="55"/>
      <c r="AG206" s="55"/>
      <c r="AH206" s="55"/>
      <c r="AI206" s="59">
        <v>51.617195971142174</v>
      </c>
      <c r="AJ206" s="55">
        <v>0</v>
      </c>
      <c r="AK206" s="55">
        <v>1.8130140501063174</v>
      </c>
      <c r="AL206" s="55">
        <v>0</v>
      </c>
      <c r="AM206" s="55">
        <v>0</v>
      </c>
      <c r="AN206" s="55">
        <v>5.6986803618866553</v>
      </c>
      <c r="AO206" s="55">
        <v>11.625307938248778</v>
      </c>
      <c r="AP206" s="55">
        <v>17.786721145520627</v>
      </c>
      <c r="AQ206" s="55">
        <v>24.189940757908055</v>
      </c>
      <c r="AR206" s="59">
        <v>59.300650203564111</v>
      </c>
      <c r="AS206" s="55">
        <v>0</v>
      </c>
      <c r="AT206" s="55"/>
      <c r="AU206" s="55"/>
      <c r="AV206" s="55"/>
      <c r="AW206" s="59">
        <v>61.113664253670429</v>
      </c>
      <c r="AX206" s="55"/>
      <c r="AY206" s="55"/>
      <c r="AZ206" s="55"/>
      <c r="BA206" s="55"/>
      <c r="BB206" s="55"/>
      <c r="BC206" s="55"/>
      <c r="BD206" s="55"/>
      <c r="BE206" s="55"/>
      <c r="BF206" s="59">
        <v>0</v>
      </c>
      <c r="BG206" s="55"/>
      <c r="BH206" s="55"/>
      <c r="BI206" s="55"/>
      <c r="BJ206" s="55"/>
      <c r="BK206" s="59">
        <v>0</v>
      </c>
      <c r="BL206" s="55"/>
      <c r="BM206" s="23" t="s">
        <v>852</v>
      </c>
      <c r="BN206" s="23" t="s">
        <v>174</v>
      </c>
      <c r="BO206" s="23" t="s">
        <v>569</v>
      </c>
      <c r="BP206" s="23" t="s">
        <v>386</v>
      </c>
      <c r="BQ206" s="23" t="s">
        <v>853</v>
      </c>
      <c r="BR206" s="23"/>
      <c r="BS206" s="57"/>
      <c r="BT206" s="135" t="s">
        <v>154</v>
      </c>
      <c r="BU206" s="58">
        <v>1</v>
      </c>
      <c r="BV206" s="57">
        <v>0</v>
      </c>
      <c r="BW206" s="57">
        <v>0</v>
      </c>
      <c r="BX206" s="57">
        <v>0</v>
      </c>
      <c r="BY206" s="57">
        <v>0</v>
      </c>
      <c r="BZ206" s="57">
        <v>120</v>
      </c>
      <c r="CA206" s="57">
        <v>0</v>
      </c>
      <c r="CB206" s="67">
        <v>120</v>
      </c>
      <c r="CC206" s="134"/>
      <c r="CD206" s="134"/>
      <c r="CE206" s="57"/>
      <c r="CF206" s="57"/>
      <c r="CG206" s="57"/>
      <c r="CH206" s="57"/>
      <c r="CI206" s="57"/>
      <c r="CJ206" s="57"/>
      <c r="CK206" s="67"/>
      <c r="CL206" s="23"/>
      <c r="CM206" s="23"/>
      <c r="CN206" s="23"/>
      <c r="CO206" s="23"/>
      <c r="CP206" s="23"/>
      <c r="CQ206" s="23"/>
      <c r="CR206" s="57"/>
      <c r="CS206" s="134"/>
      <c r="CT206" s="58"/>
      <c r="CU206" s="57"/>
      <c r="CV206" s="57"/>
      <c r="CW206" s="57"/>
      <c r="CX206" s="57"/>
      <c r="CY206" s="57"/>
      <c r="CZ206" s="57"/>
      <c r="DA206" s="67"/>
      <c r="DB206" s="23"/>
      <c r="DC206" s="23"/>
      <c r="DD206" s="57"/>
      <c r="DE206" s="57"/>
      <c r="DF206" s="57"/>
      <c r="DG206" s="57"/>
      <c r="DH206" s="57"/>
      <c r="DI206" s="57"/>
      <c r="DJ206" s="67"/>
      <c r="DK206" s="23" t="s">
        <v>849</v>
      </c>
      <c r="DL206" s="55">
        <v>0</v>
      </c>
      <c r="DM206" s="55">
        <v>1.6537859078650914</v>
      </c>
      <c r="DN206" s="55">
        <v>49.963410063277081</v>
      </c>
      <c r="DO206" s="59">
        <v>51.617195971142174</v>
      </c>
      <c r="DP206" s="23" t="s">
        <v>849</v>
      </c>
      <c r="DQ206" s="57"/>
      <c r="DR206" s="57"/>
      <c r="DS206" s="57"/>
      <c r="DT206" s="23" t="s">
        <v>854</v>
      </c>
      <c r="DU206" s="57"/>
      <c r="DV206" s="23" t="s">
        <v>849</v>
      </c>
      <c r="DW206" s="23" t="s">
        <v>854</v>
      </c>
      <c r="DX206" s="57"/>
      <c r="DY206" s="23" t="s">
        <v>849</v>
      </c>
      <c r="DZ206" s="23" t="s">
        <v>854</v>
      </c>
      <c r="EA206" s="56"/>
      <c r="EB206" s="57"/>
      <c r="EC206" s="57"/>
      <c r="ED206" s="23"/>
      <c r="EE206" s="57"/>
      <c r="EF206" s="57"/>
      <c r="EG206" s="57"/>
      <c r="EH206" s="23">
        <v>532</v>
      </c>
      <c r="EI206" s="23"/>
      <c r="EJ206" s="23" t="s">
        <v>1182</v>
      </c>
      <c r="EK206" s="23"/>
    </row>
    <row r="207" spans="2:141" ht="29.1">
      <c r="B207" s="132" t="s">
        <v>1212</v>
      </c>
      <c r="C207" s="23" t="s">
        <v>1213</v>
      </c>
      <c r="D207" s="23" t="s">
        <v>155</v>
      </c>
      <c r="E207" s="23" t="s">
        <v>846</v>
      </c>
      <c r="F207" s="23" t="s">
        <v>847</v>
      </c>
      <c r="G207" s="23"/>
      <c r="H207" s="23" t="s">
        <v>848</v>
      </c>
      <c r="I207" s="58">
        <v>0</v>
      </c>
      <c r="J207" s="58">
        <v>0</v>
      </c>
      <c r="K207" s="58">
        <v>0</v>
      </c>
      <c r="L207" s="58">
        <v>1</v>
      </c>
      <c r="M207" s="176"/>
      <c r="N207" s="23" t="s">
        <v>849</v>
      </c>
      <c r="O207" s="23" t="s">
        <v>850</v>
      </c>
      <c r="P207" s="23" t="s">
        <v>851</v>
      </c>
      <c r="Q207" s="56">
        <v>46798</v>
      </c>
      <c r="R207" s="133">
        <v>46864</v>
      </c>
      <c r="S207" s="133">
        <v>47619</v>
      </c>
      <c r="T207" s="133" t="s">
        <v>848</v>
      </c>
      <c r="U207" s="133">
        <v>47729</v>
      </c>
      <c r="V207" s="133" t="s">
        <v>848</v>
      </c>
      <c r="W207" s="55">
        <v>0.16929855277118971</v>
      </c>
      <c r="X207" s="55">
        <v>0.9905463019324956</v>
      </c>
      <c r="Y207" s="55">
        <v>2.1588637759560587</v>
      </c>
      <c r="Z207" s="55">
        <v>2.1165331133644218</v>
      </c>
      <c r="AA207" s="55">
        <v>0.44245315496053716</v>
      </c>
      <c r="AB207" s="55">
        <v>2.6882754325781466E-2</v>
      </c>
      <c r="AC207" s="55">
        <v>1.3177821196005792E-2</v>
      </c>
      <c r="AD207" s="59">
        <v>5.7484569217353005</v>
      </c>
      <c r="AE207" s="55">
        <v>0.44242831539646221</v>
      </c>
      <c r="AF207" s="55"/>
      <c r="AG207" s="55"/>
      <c r="AH207" s="55"/>
      <c r="AI207" s="59">
        <v>5.9177554745064906</v>
      </c>
      <c r="AJ207" s="55">
        <v>0.44242831539646221</v>
      </c>
      <c r="AK207" s="55">
        <v>0.18559878481070696</v>
      </c>
      <c r="AL207" s="55">
        <v>1.0859170791960626</v>
      </c>
      <c r="AM207" s="55">
        <v>2.4140557409811154</v>
      </c>
      <c r="AN207" s="55">
        <v>2.4140557406184269</v>
      </c>
      <c r="AO207" s="55">
        <v>0.51474210508767049</v>
      </c>
      <c r="AP207" s="55">
        <v>3.1900415004409814E-2</v>
      </c>
      <c r="AQ207" s="55">
        <v>1.5950208044545607E-2</v>
      </c>
      <c r="AR207" s="59">
        <v>6.4766212889322308</v>
      </c>
      <c r="AS207" s="55">
        <v>0.53550762075223335</v>
      </c>
      <c r="AT207" s="55"/>
      <c r="AU207" s="55"/>
      <c r="AV207" s="55"/>
      <c r="AW207" s="59">
        <v>6.6622200737429376</v>
      </c>
      <c r="AX207" s="55"/>
      <c r="AY207" s="55"/>
      <c r="AZ207" s="55"/>
      <c r="BA207" s="55"/>
      <c r="BB207" s="55"/>
      <c r="BC207" s="55"/>
      <c r="BD207" s="55"/>
      <c r="BE207" s="55"/>
      <c r="BF207" s="59">
        <v>0</v>
      </c>
      <c r="BG207" s="55"/>
      <c r="BH207" s="55"/>
      <c r="BI207" s="55"/>
      <c r="BJ207" s="55"/>
      <c r="BK207" s="59">
        <v>0</v>
      </c>
      <c r="BL207" s="55"/>
      <c r="BM207" s="23" t="s">
        <v>1131</v>
      </c>
      <c r="BN207" s="23" t="s">
        <v>153</v>
      </c>
      <c r="BO207" s="23" t="s">
        <v>853</v>
      </c>
      <c r="BP207" s="23" t="s">
        <v>853</v>
      </c>
      <c r="BQ207" s="23" t="s">
        <v>853</v>
      </c>
      <c r="BR207" s="23"/>
      <c r="BS207" s="57"/>
      <c r="BT207" s="135" t="s">
        <v>154</v>
      </c>
      <c r="BU207" s="58">
        <v>1</v>
      </c>
      <c r="BV207" s="57">
        <v>0</v>
      </c>
      <c r="BW207" s="57">
        <v>0</v>
      </c>
      <c r="BX207" s="57">
        <v>0</v>
      </c>
      <c r="BY207" s="57">
        <v>0</v>
      </c>
      <c r="BZ207" s="57">
        <v>0</v>
      </c>
      <c r="CA207" s="57">
        <v>0</v>
      </c>
      <c r="CB207" s="67">
        <v>0</v>
      </c>
      <c r="CC207" s="134"/>
      <c r="CD207" s="134"/>
      <c r="CE207" s="57"/>
      <c r="CF207" s="57"/>
      <c r="CG207" s="57"/>
      <c r="CH207" s="57"/>
      <c r="CI207" s="57"/>
      <c r="CJ207" s="57"/>
      <c r="CK207" s="67"/>
      <c r="CL207" s="23"/>
      <c r="CM207" s="23"/>
      <c r="CN207" s="23"/>
      <c r="CO207" s="23"/>
      <c r="CP207" s="23"/>
      <c r="CQ207" s="23"/>
      <c r="CR207" s="57"/>
      <c r="CS207" s="134"/>
      <c r="CT207" s="58"/>
      <c r="CU207" s="57"/>
      <c r="CV207" s="57"/>
      <c r="CW207" s="57"/>
      <c r="CX207" s="57"/>
      <c r="CY207" s="57"/>
      <c r="CZ207" s="57"/>
      <c r="DA207" s="67"/>
      <c r="DB207" s="23"/>
      <c r="DC207" s="23"/>
      <c r="DD207" s="57"/>
      <c r="DE207" s="57"/>
      <c r="DF207" s="57"/>
      <c r="DG207" s="57"/>
      <c r="DH207" s="57"/>
      <c r="DI207" s="57"/>
      <c r="DJ207" s="67"/>
      <c r="DK207" s="23" t="s">
        <v>849</v>
      </c>
      <c r="DL207" s="55">
        <v>0</v>
      </c>
      <c r="DM207" s="55">
        <v>0.16929855277118971</v>
      </c>
      <c r="DN207" s="55">
        <v>5.7484569217353005</v>
      </c>
      <c r="DO207" s="59">
        <v>5.9177554745064906</v>
      </c>
      <c r="DP207" s="23" t="s">
        <v>849</v>
      </c>
      <c r="DQ207" s="57"/>
      <c r="DR207" s="57"/>
      <c r="DS207" s="57"/>
      <c r="DT207" s="23" t="s">
        <v>854</v>
      </c>
      <c r="DU207" s="57"/>
      <c r="DV207" s="23" t="s">
        <v>849</v>
      </c>
      <c r="DW207" s="23" t="s">
        <v>854</v>
      </c>
      <c r="DX207" s="57"/>
      <c r="DY207" s="23" t="s">
        <v>858</v>
      </c>
      <c r="DZ207" s="23" t="s">
        <v>854</v>
      </c>
      <c r="EA207" s="56"/>
      <c r="EB207" s="57"/>
      <c r="EC207" s="57"/>
      <c r="ED207" s="23"/>
      <c r="EE207" s="57"/>
      <c r="EF207" s="57"/>
      <c r="EG207" s="57"/>
      <c r="EH207" s="23">
        <v>2845</v>
      </c>
      <c r="EI207" s="23"/>
      <c r="EJ207" s="23" t="s">
        <v>1132</v>
      </c>
      <c r="EK207" s="23"/>
    </row>
    <row r="208" spans="2:141">
      <c r="B208" s="132" t="s">
        <v>1214</v>
      </c>
      <c r="C208" s="23" t="s">
        <v>1215</v>
      </c>
      <c r="D208" s="23" t="s">
        <v>155</v>
      </c>
      <c r="E208" s="23" t="s">
        <v>846</v>
      </c>
      <c r="F208" s="23" t="s">
        <v>847</v>
      </c>
      <c r="G208" s="23"/>
      <c r="H208" s="23" t="s">
        <v>848</v>
      </c>
      <c r="I208" s="58">
        <v>0</v>
      </c>
      <c r="J208" s="58">
        <v>0</v>
      </c>
      <c r="K208" s="58">
        <v>1</v>
      </c>
      <c r="L208" s="58">
        <v>0</v>
      </c>
      <c r="M208" s="176"/>
      <c r="N208" s="23" t="s">
        <v>849</v>
      </c>
      <c r="O208" s="23" t="s">
        <v>850</v>
      </c>
      <c r="P208" s="23" t="s">
        <v>863</v>
      </c>
      <c r="Q208" s="56">
        <v>47080</v>
      </c>
      <c r="R208" s="133">
        <v>47149</v>
      </c>
      <c r="S208" s="133">
        <v>47928</v>
      </c>
      <c r="T208" s="133" t="s">
        <v>848</v>
      </c>
      <c r="U208" s="133">
        <v>48036</v>
      </c>
      <c r="V208" s="133" t="s">
        <v>848</v>
      </c>
      <c r="W208" s="55">
        <v>0.31315323918528581</v>
      </c>
      <c r="X208" s="55">
        <v>0</v>
      </c>
      <c r="Y208" s="55">
        <v>0</v>
      </c>
      <c r="Z208" s="55">
        <v>0</v>
      </c>
      <c r="AA208" s="55">
        <v>3.4677111174027604</v>
      </c>
      <c r="AB208" s="55">
        <v>8.0913259406064402</v>
      </c>
      <c r="AC208" s="55">
        <v>0</v>
      </c>
      <c r="AD208" s="59">
        <v>11.559037058009201</v>
      </c>
      <c r="AE208" s="55">
        <v>0</v>
      </c>
      <c r="AF208" s="55"/>
      <c r="AG208" s="55"/>
      <c r="AH208" s="55"/>
      <c r="AI208" s="59">
        <v>11.872190297194487</v>
      </c>
      <c r="AJ208" s="55">
        <v>0</v>
      </c>
      <c r="AK208" s="55">
        <v>0.34330394265612646</v>
      </c>
      <c r="AL208" s="55">
        <v>0</v>
      </c>
      <c r="AM208" s="55">
        <v>0</v>
      </c>
      <c r="AN208" s="55">
        <v>0</v>
      </c>
      <c r="AO208" s="55">
        <v>4.0342732341167702</v>
      </c>
      <c r="AP208" s="55">
        <v>9.6015702971979131</v>
      </c>
      <c r="AQ208" s="55">
        <v>0</v>
      </c>
      <c r="AR208" s="59">
        <v>13.635843531314684</v>
      </c>
      <c r="AS208" s="55">
        <v>0</v>
      </c>
      <c r="AT208" s="55"/>
      <c r="AU208" s="55"/>
      <c r="AV208" s="55"/>
      <c r="AW208" s="59">
        <v>13.97914747397081</v>
      </c>
      <c r="AX208" s="55"/>
      <c r="AY208" s="55"/>
      <c r="AZ208" s="55"/>
      <c r="BA208" s="55"/>
      <c r="BB208" s="55"/>
      <c r="BC208" s="55"/>
      <c r="BD208" s="55"/>
      <c r="BE208" s="55"/>
      <c r="BF208" s="59">
        <v>0</v>
      </c>
      <c r="BG208" s="55"/>
      <c r="BH208" s="55"/>
      <c r="BI208" s="55"/>
      <c r="BJ208" s="55"/>
      <c r="BK208" s="59">
        <v>0</v>
      </c>
      <c r="BL208" s="55"/>
      <c r="BM208" s="23" t="s">
        <v>852</v>
      </c>
      <c r="BN208" s="23" t="s">
        <v>171</v>
      </c>
      <c r="BO208" s="23" t="s">
        <v>569</v>
      </c>
      <c r="BP208" s="23" t="s">
        <v>386</v>
      </c>
      <c r="BQ208" s="23" t="s">
        <v>853</v>
      </c>
      <c r="BR208" s="23"/>
      <c r="BS208" s="57"/>
      <c r="BT208" s="135" t="s">
        <v>154</v>
      </c>
      <c r="BU208" s="58">
        <v>1</v>
      </c>
      <c r="BV208" s="57">
        <v>0</v>
      </c>
      <c r="BW208" s="57">
        <v>0</v>
      </c>
      <c r="BX208" s="57">
        <v>0</v>
      </c>
      <c r="BY208" s="57">
        <v>0</v>
      </c>
      <c r="BZ208" s="57">
        <v>0</v>
      </c>
      <c r="CA208" s="57">
        <v>91</v>
      </c>
      <c r="CB208" s="67">
        <v>91</v>
      </c>
      <c r="CC208" s="134"/>
      <c r="CD208" s="134"/>
      <c r="CE208" s="57"/>
      <c r="CF208" s="57"/>
      <c r="CG208" s="57"/>
      <c r="CH208" s="57"/>
      <c r="CI208" s="57"/>
      <c r="CJ208" s="57"/>
      <c r="CK208" s="67"/>
      <c r="CL208" s="23"/>
      <c r="CM208" s="23"/>
      <c r="CN208" s="23"/>
      <c r="CO208" s="23"/>
      <c r="CP208" s="23"/>
      <c r="CQ208" s="23"/>
      <c r="CR208" s="57"/>
      <c r="CS208" s="134"/>
      <c r="CT208" s="58"/>
      <c r="CU208" s="57"/>
      <c r="CV208" s="57"/>
      <c r="CW208" s="57"/>
      <c r="CX208" s="57"/>
      <c r="CY208" s="57"/>
      <c r="CZ208" s="57"/>
      <c r="DA208" s="67"/>
      <c r="DB208" s="23"/>
      <c r="DC208" s="23"/>
      <c r="DD208" s="57"/>
      <c r="DE208" s="57"/>
      <c r="DF208" s="57"/>
      <c r="DG208" s="57"/>
      <c r="DH208" s="57"/>
      <c r="DI208" s="57"/>
      <c r="DJ208" s="67"/>
      <c r="DK208" s="23" t="s">
        <v>849</v>
      </c>
      <c r="DL208" s="55">
        <v>0</v>
      </c>
      <c r="DM208" s="55">
        <v>0.31315323918528581</v>
      </c>
      <c r="DN208" s="55">
        <v>11.559037058009201</v>
      </c>
      <c r="DO208" s="59">
        <v>11.872190297194487</v>
      </c>
      <c r="DP208" s="23" t="s">
        <v>849</v>
      </c>
      <c r="DQ208" s="57"/>
      <c r="DR208" s="57"/>
      <c r="DS208" s="57"/>
      <c r="DT208" s="23" t="s">
        <v>854</v>
      </c>
      <c r="DU208" s="57"/>
      <c r="DV208" s="23" t="s">
        <v>849</v>
      </c>
      <c r="DW208" s="23" t="s">
        <v>854</v>
      </c>
      <c r="DX208" s="57"/>
      <c r="DY208" s="23" t="s">
        <v>849</v>
      </c>
      <c r="DZ208" s="23" t="s">
        <v>854</v>
      </c>
      <c r="EA208" s="56"/>
      <c r="EB208" s="57"/>
      <c r="EC208" s="57"/>
      <c r="ED208" s="23"/>
      <c r="EE208" s="57"/>
      <c r="EF208" s="57"/>
      <c r="EG208" s="57"/>
      <c r="EH208" s="23">
        <v>536</v>
      </c>
      <c r="EI208" s="23"/>
      <c r="EJ208" s="23" t="s">
        <v>1216</v>
      </c>
      <c r="EK208" s="23"/>
    </row>
    <row r="209" spans="2:141" ht="57.95">
      <c r="B209" s="132" t="s">
        <v>1217</v>
      </c>
      <c r="C209" s="23" t="s">
        <v>1218</v>
      </c>
      <c r="D209" s="23" t="s">
        <v>155</v>
      </c>
      <c r="E209" s="23" t="s">
        <v>846</v>
      </c>
      <c r="F209" s="23" t="s">
        <v>847</v>
      </c>
      <c r="G209" s="23"/>
      <c r="H209" s="23" t="s">
        <v>848</v>
      </c>
      <c r="I209" s="58">
        <v>0</v>
      </c>
      <c r="J209" s="58">
        <v>0</v>
      </c>
      <c r="K209" s="58">
        <v>1</v>
      </c>
      <c r="L209" s="58">
        <v>0</v>
      </c>
      <c r="M209" s="176"/>
      <c r="N209" s="23" t="s">
        <v>849</v>
      </c>
      <c r="O209" s="23" t="s">
        <v>850</v>
      </c>
      <c r="P209" s="23" t="s">
        <v>851</v>
      </c>
      <c r="Q209" s="56">
        <v>47144</v>
      </c>
      <c r="R209" s="133">
        <v>47234</v>
      </c>
      <c r="S209" s="133">
        <v>48059</v>
      </c>
      <c r="T209" s="133" t="s">
        <v>848</v>
      </c>
      <c r="U209" s="133">
        <v>48151</v>
      </c>
      <c r="V209" s="133" t="s">
        <v>848</v>
      </c>
      <c r="W209" s="55">
        <v>5.7038123331456532E-2</v>
      </c>
      <c r="X209" s="55">
        <v>8.6103814927617123E-2</v>
      </c>
      <c r="Y209" s="55">
        <v>0.13931968767435257</v>
      </c>
      <c r="Z209" s="55">
        <v>0.75695018973993589</v>
      </c>
      <c r="AA209" s="55">
        <v>0.74210802852082436</v>
      </c>
      <c r="AB209" s="55">
        <v>0.25761965496756539</v>
      </c>
      <c r="AC209" s="55">
        <v>2.2411237189215848E-2</v>
      </c>
      <c r="AD209" s="59">
        <v>2.0045126130195112</v>
      </c>
      <c r="AE209" s="55">
        <v>0</v>
      </c>
      <c r="AF209" s="55"/>
      <c r="AG209" s="55"/>
      <c r="AH209" s="55"/>
      <c r="AI209" s="59">
        <v>2.0615507363509677</v>
      </c>
      <c r="AJ209" s="55">
        <v>0</v>
      </c>
      <c r="AK209" s="55">
        <v>6.2529810237120162E-2</v>
      </c>
      <c r="AL209" s="55">
        <v>9.4393975356245732E-2</v>
      </c>
      <c r="AM209" s="55">
        <v>0.15578819544231043</v>
      </c>
      <c r="AN209" s="55">
        <v>0.86335523851039997</v>
      </c>
      <c r="AO209" s="55">
        <v>0.86335523777051737</v>
      </c>
      <c r="AP209" s="55">
        <v>0.30570431166261475</v>
      </c>
      <c r="AQ209" s="55">
        <v>2.7126175897120068E-2</v>
      </c>
      <c r="AR209" s="59">
        <v>2.3097231346392082</v>
      </c>
      <c r="AS209" s="55">
        <v>0</v>
      </c>
      <c r="AT209" s="55"/>
      <c r="AU209" s="55"/>
      <c r="AV209" s="55"/>
      <c r="AW209" s="59">
        <v>2.3722529448763283</v>
      </c>
      <c r="AX209" s="55"/>
      <c r="AY209" s="55"/>
      <c r="AZ209" s="55"/>
      <c r="BA209" s="55"/>
      <c r="BB209" s="55"/>
      <c r="BC209" s="55"/>
      <c r="BD209" s="55"/>
      <c r="BE209" s="55"/>
      <c r="BF209" s="59">
        <v>0</v>
      </c>
      <c r="BG209" s="55"/>
      <c r="BH209" s="55"/>
      <c r="BI209" s="55"/>
      <c r="BJ209" s="55"/>
      <c r="BK209" s="59">
        <v>0</v>
      </c>
      <c r="BL209" s="55"/>
      <c r="BM209" s="23" t="s">
        <v>852</v>
      </c>
      <c r="BN209" s="23" t="s">
        <v>214</v>
      </c>
      <c r="BO209" s="23" t="s">
        <v>853</v>
      </c>
      <c r="BP209" s="23" t="s">
        <v>853</v>
      </c>
      <c r="BQ209" s="23" t="s">
        <v>311</v>
      </c>
      <c r="BR209" s="23"/>
      <c r="BS209" s="57"/>
      <c r="BT209" s="135" t="s">
        <v>212</v>
      </c>
      <c r="BU209" s="58">
        <v>1</v>
      </c>
      <c r="BV209" s="57">
        <v>0</v>
      </c>
      <c r="BW209" s="57">
        <v>0</v>
      </c>
      <c r="BX209" s="57">
        <v>0</v>
      </c>
      <c r="BY209" s="57">
        <v>0</v>
      </c>
      <c r="BZ209" s="57">
        <v>0</v>
      </c>
      <c r="CA209" s="57">
        <v>0</v>
      </c>
      <c r="CB209" s="67">
        <v>0</v>
      </c>
      <c r="CC209" s="134"/>
      <c r="CD209" s="134"/>
      <c r="CE209" s="57"/>
      <c r="CF209" s="57"/>
      <c r="CG209" s="57"/>
      <c r="CH209" s="57"/>
      <c r="CI209" s="57"/>
      <c r="CJ209" s="57"/>
      <c r="CK209" s="67"/>
      <c r="CL209" s="23"/>
      <c r="CM209" s="23"/>
      <c r="CN209" s="23"/>
      <c r="CO209" s="23"/>
      <c r="CP209" s="23"/>
      <c r="CQ209" s="23"/>
      <c r="CR209" s="57"/>
      <c r="CS209" s="134"/>
      <c r="CT209" s="58"/>
      <c r="CU209" s="57"/>
      <c r="CV209" s="57"/>
      <c r="CW209" s="57"/>
      <c r="CX209" s="57"/>
      <c r="CY209" s="57"/>
      <c r="CZ209" s="57"/>
      <c r="DA209" s="67"/>
      <c r="DB209" s="23"/>
      <c r="DC209" s="23"/>
      <c r="DD209" s="57"/>
      <c r="DE209" s="57"/>
      <c r="DF209" s="57"/>
      <c r="DG209" s="57"/>
      <c r="DH209" s="57"/>
      <c r="DI209" s="57"/>
      <c r="DJ209" s="67"/>
      <c r="DK209" s="23" t="s">
        <v>849</v>
      </c>
      <c r="DL209" s="55">
        <v>0</v>
      </c>
      <c r="DM209" s="55">
        <v>5.7038123331456532E-2</v>
      </c>
      <c r="DN209" s="55">
        <v>2.0045126130195112</v>
      </c>
      <c r="DO209" s="59">
        <v>2.0615507363509677</v>
      </c>
      <c r="DP209" s="23" t="s">
        <v>849</v>
      </c>
      <c r="DQ209" s="57"/>
      <c r="DR209" s="57"/>
      <c r="DS209" s="57"/>
      <c r="DT209" s="23" t="s">
        <v>854</v>
      </c>
      <c r="DU209" s="57"/>
      <c r="DV209" s="23" t="s">
        <v>849</v>
      </c>
      <c r="DW209" s="23" t="s">
        <v>854</v>
      </c>
      <c r="DX209" s="57"/>
      <c r="DY209" s="23" t="s">
        <v>858</v>
      </c>
      <c r="DZ209" s="23" t="s">
        <v>854</v>
      </c>
      <c r="EA209" s="56"/>
      <c r="EB209" s="57"/>
      <c r="EC209" s="57"/>
      <c r="ED209" s="23"/>
      <c r="EE209" s="57"/>
      <c r="EF209" s="57"/>
      <c r="EG209" s="57"/>
      <c r="EH209" s="23">
        <v>3281</v>
      </c>
      <c r="EI209" s="23"/>
      <c r="EJ209" s="23" t="s">
        <v>868</v>
      </c>
      <c r="EK209" s="23"/>
    </row>
    <row r="210" spans="2:141">
      <c r="B210" s="132" t="s">
        <v>1219</v>
      </c>
      <c r="C210" s="23" t="s">
        <v>1220</v>
      </c>
      <c r="D210" s="23" t="s">
        <v>159</v>
      </c>
      <c r="E210" s="23" t="s">
        <v>846</v>
      </c>
      <c r="F210" s="23" t="s">
        <v>847</v>
      </c>
      <c r="G210" s="23"/>
      <c r="H210" s="23" t="s">
        <v>848</v>
      </c>
      <c r="I210" s="58">
        <v>0</v>
      </c>
      <c r="J210" s="58">
        <v>0</v>
      </c>
      <c r="K210" s="58">
        <v>1</v>
      </c>
      <c r="L210" s="58">
        <v>0</v>
      </c>
      <c r="M210" s="176"/>
      <c r="N210" s="23" t="s">
        <v>849</v>
      </c>
      <c r="O210" s="23" t="s">
        <v>850</v>
      </c>
      <c r="P210" s="23" t="s">
        <v>851</v>
      </c>
      <c r="Q210" s="56" t="s">
        <v>848</v>
      </c>
      <c r="R210" s="133" t="s">
        <v>848</v>
      </c>
      <c r="S210" s="133" t="s">
        <v>848</v>
      </c>
      <c r="T210" s="133" t="s">
        <v>848</v>
      </c>
      <c r="U210" s="133" t="s">
        <v>848</v>
      </c>
      <c r="V210" s="133" t="s">
        <v>848</v>
      </c>
      <c r="W210" s="55">
        <v>0</v>
      </c>
      <c r="X210" s="55">
        <v>0</v>
      </c>
      <c r="Y210" s="55">
        <v>0</v>
      </c>
      <c r="Z210" s="55">
        <v>0</v>
      </c>
      <c r="AA210" s="55">
        <v>0</v>
      </c>
      <c r="AB210" s="55">
        <v>0.17801571157384308</v>
      </c>
      <c r="AC210" s="55">
        <v>0.39163456547719777</v>
      </c>
      <c r="AD210" s="59">
        <v>0.56965027705104088</v>
      </c>
      <c r="AE210" s="55">
        <v>0</v>
      </c>
      <c r="AF210" s="55"/>
      <c r="AG210" s="55"/>
      <c r="AH210" s="55"/>
      <c r="AI210" s="59">
        <v>0.56965027705104088</v>
      </c>
      <c r="AJ210" s="55">
        <v>0</v>
      </c>
      <c r="AK210" s="55">
        <v>0</v>
      </c>
      <c r="AL210" s="55">
        <v>0</v>
      </c>
      <c r="AM210" s="55">
        <v>0</v>
      </c>
      <c r="AN210" s="55">
        <v>0</v>
      </c>
      <c r="AO210" s="55">
        <v>0</v>
      </c>
      <c r="AP210" s="55">
        <v>0.21124230827288323</v>
      </c>
      <c r="AQ210" s="55">
        <v>0.47402773978219465</v>
      </c>
      <c r="AR210" s="59">
        <v>0.68527004805507785</v>
      </c>
      <c r="AS210" s="55">
        <v>0</v>
      </c>
      <c r="AT210" s="55"/>
      <c r="AU210" s="55"/>
      <c r="AV210" s="55"/>
      <c r="AW210" s="59">
        <v>0.68527004805507785</v>
      </c>
      <c r="AX210" s="55"/>
      <c r="AY210" s="55"/>
      <c r="AZ210" s="55"/>
      <c r="BA210" s="55"/>
      <c r="BB210" s="55"/>
      <c r="BC210" s="55"/>
      <c r="BD210" s="55"/>
      <c r="BE210" s="55"/>
      <c r="BF210" s="59">
        <v>0</v>
      </c>
      <c r="BG210" s="55"/>
      <c r="BH210" s="55"/>
      <c r="BI210" s="55"/>
      <c r="BJ210" s="55"/>
      <c r="BK210" s="59">
        <v>0</v>
      </c>
      <c r="BL210" s="55"/>
      <c r="BM210" s="23" t="s">
        <v>852</v>
      </c>
      <c r="BN210" s="23" t="s">
        <v>184</v>
      </c>
      <c r="BO210" s="23" t="s">
        <v>853</v>
      </c>
      <c r="BP210" s="23" t="s">
        <v>853</v>
      </c>
      <c r="BQ210" s="23" t="s">
        <v>853</v>
      </c>
      <c r="BR210" s="23"/>
      <c r="BS210" s="57"/>
      <c r="BT210" s="135" t="s">
        <v>23</v>
      </c>
      <c r="BU210" s="58">
        <v>1</v>
      </c>
      <c r="BV210" s="57">
        <v>0</v>
      </c>
      <c r="BW210" s="57">
        <v>0</v>
      </c>
      <c r="BX210" s="57">
        <v>0</v>
      </c>
      <c r="BY210" s="57">
        <v>0</v>
      </c>
      <c r="BZ210" s="57">
        <v>0</v>
      </c>
      <c r="CA210" s="57">
        <v>1</v>
      </c>
      <c r="CB210" s="67">
        <v>1</v>
      </c>
      <c r="CC210" s="134"/>
      <c r="CD210" s="134"/>
      <c r="CE210" s="57"/>
      <c r="CF210" s="57"/>
      <c r="CG210" s="57"/>
      <c r="CH210" s="57"/>
      <c r="CI210" s="57"/>
      <c r="CJ210" s="57"/>
      <c r="CK210" s="67"/>
      <c r="CL210" s="23"/>
      <c r="CM210" s="23"/>
      <c r="CN210" s="23"/>
      <c r="CO210" s="23"/>
      <c r="CP210" s="23"/>
      <c r="CQ210" s="23"/>
      <c r="CR210" s="57"/>
      <c r="CS210" s="134"/>
      <c r="CT210" s="58"/>
      <c r="CU210" s="57"/>
      <c r="CV210" s="57"/>
      <c r="CW210" s="57"/>
      <c r="CX210" s="57"/>
      <c r="CY210" s="57"/>
      <c r="CZ210" s="57"/>
      <c r="DA210" s="67"/>
      <c r="DB210" s="23"/>
      <c r="DC210" s="23"/>
      <c r="DD210" s="57"/>
      <c r="DE210" s="57"/>
      <c r="DF210" s="57"/>
      <c r="DG210" s="57"/>
      <c r="DH210" s="57"/>
      <c r="DI210" s="57"/>
      <c r="DJ210" s="67"/>
      <c r="DK210" s="23" t="s">
        <v>849</v>
      </c>
      <c r="DL210" s="55">
        <v>0</v>
      </c>
      <c r="DM210" s="55">
        <v>0</v>
      </c>
      <c r="DN210" s="55">
        <v>0</v>
      </c>
      <c r="DO210" s="59">
        <v>0</v>
      </c>
      <c r="DP210" s="23" t="s">
        <v>849</v>
      </c>
      <c r="DQ210" s="57"/>
      <c r="DR210" s="57"/>
      <c r="DS210" s="57"/>
      <c r="DT210" s="23" t="s">
        <v>854</v>
      </c>
      <c r="DU210" s="57"/>
      <c r="DV210" s="23" t="s">
        <v>858</v>
      </c>
      <c r="DW210" s="23" t="s">
        <v>854</v>
      </c>
      <c r="DX210" s="57"/>
      <c r="DY210" s="23" t="s">
        <v>849</v>
      </c>
      <c r="DZ210" s="23" t="s">
        <v>854</v>
      </c>
      <c r="EA210" s="56"/>
      <c r="EB210" s="57"/>
      <c r="EC210" s="57"/>
      <c r="ED210" s="23"/>
      <c r="EE210" s="57"/>
      <c r="EF210" s="57"/>
      <c r="EG210" s="57"/>
      <c r="EH210" s="23">
        <v>957</v>
      </c>
      <c r="EI210" s="23"/>
      <c r="EJ210" s="23" t="s">
        <v>921</v>
      </c>
      <c r="EK210" s="23"/>
    </row>
    <row r="211" spans="2:141">
      <c r="B211" s="132" t="s">
        <v>1221</v>
      </c>
      <c r="C211" s="23" t="s">
        <v>1222</v>
      </c>
      <c r="D211" s="23" t="s">
        <v>159</v>
      </c>
      <c r="E211" s="23" t="s">
        <v>846</v>
      </c>
      <c r="F211" s="23" t="s">
        <v>847</v>
      </c>
      <c r="G211" s="23"/>
      <c r="H211" s="23" t="s">
        <v>848</v>
      </c>
      <c r="I211" s="58">
        <v>0</v>
      </c>
      <c r="J211" s="58">
        <v>0</v>
      </c>
      <c r="K211" s="58">
        <v>1</v>
      </c>
      <c r="L211" s="58">
        <v>0</v>
      </c>
      <c r="M211" s="176"/>
      <c r="N211" s="23" t="s">
        <v>849</v>
      </c>
      <c r="O211" s="23" t="s">
        <v>850</v>
      </c>
      <c r="P211" s="23" t="s">
        <v>851</v>
      </c>
      <c r="Q211" s="56" t="s">
        <v>848</v>
      </c>
      <c r="R211" s="133" t="s">
        <v>848</v>
      </c>
      <c r="S211" s="133" t="s">
        <v>848</v>
      </c>
      <c r="T211" s="133" t="s">
        <v>848</v>
      </c>
      <c r="U211" s="133" t="s">
        <v>848</v>
      </c>
      <c r="V211" s="133" t="s">
        <v>848</v>
      </c>
      <c r="W211" s="55">
        <v>0</v>
      </c>
      <c r="X211" s="55">
        <v>0</v>
      </c>
      <c r="Y211" s="55">
        <v>0</v>
      </c>
      <c r="Z211" s="55">
        <v>0</v>
      </c>
      <c r="AA211" s="55">
        <v>0</v>
      </c>
      <c r="AB211" s="55">
        <v>0.17801571157384308</v>
      </c>
      <c r="AC211" s="55">
        <v>0.39163456547719777</v>
      </c>
      <c r="AD211" s="59">
        <v>0.56965027705104088</v>
      </c>
      <c r="AE211" s="55">
        <v>0</v>
      </c>
      <c r="AF211" s="55"/>
      <c r="AG211" s="55"/>
      <c r="AH211" s="55"/>
      <c r="AI211" s="59">
        <v>0.56965027705104088</v>
      </c>
      <c r="AJ211" s="55">
        <v>0</v>
      </c>
      <c r="AK211" s="55">
        <v>0</v>
      </c>
      <c r="AL211" s="55">
        <v>0</v>
      </c>
      <c r="AM211" s="55">
        <v>0</v>
      </c>
      <c r="AN211" s="55">
        <v>0</v>
      </c>
      <c r="AO211" s="55">
        <v>0</v>
      </c>
      <c r="AP211" s="55">
        <v>0.21124230827288323</v>
      </c>
      <c r="AQ211" s="55">
        <v>0.47402773978219465</v>
      </c>
      <c r="AR211" s="59">
        <v>0.68527004805507785</v>
      </c>
      <c r="AS211" s="55">
        <v>0</v>
      </c>
      <c r="AT211" s="55"/>
      <c r="AU211" s="55"/>
      <c r="AV211" s="55"/>
      <c r="AW211" s="59">
        <v>0.68527004805507785</v>
      </c>
      <c r="AX211" s="55"/>
      <c r="AY211" s="55"/>
      <c r="AZ211" s="55"/>
      <c r="BA211" s="55"/>
      <c r="BB211" s="55"/>
      <c r="BC211" s="55"/>
      <c r="BD211" s="55"/>
      <c r="BE211" s="55"/>
      <c r="BF211" s="59">
        <v>0</v>
      </c>
      <c r="BG211" s="55"/>
      <c r="BH211" s="55"/>
      <c r="BI211" s="55"/>
      <c r="BJ211" s="55"/>
      <c r="BK211" s="59">
        <v>0</v>
      </c>
      <c r="BL211" s="55"/>
      <c r="BM211" s="23" t="s">
        <v>852</v>
      </c>
      <c r="BN211" s="23" t="s">
        <v>184</v>
      </c>
      <c r="BO211" s="23" t="s">
        <v>853</v>
      </c>
      <c r="BP211" s="23" t="s">
        <v>853</v>
      </c>
      <c r="BQ211" s="23" t="s">
        <v>853</v>
      </c>
      <c r="BR211" s="23"/>
      <c r="BS211" s="57"/>
      <c r="BT211" s="135" t="s">
        <v>23</v>
      </c>
      <c r="BU211" s="58">
        <v>1</v>
      </c>
      <c r="BV211" s="57">
        <v>0</v>
      </c>
      <c r="BW211" s="57">
        <v>0</v>
      </c>
      <c r="BX211" s="57">
        <v>0</v>
      </c>
      <c r="BY211" s="57">
        <v>0</v>
      </c>
      <c r="BZ211" s="57">
        <v>0</v>
      </c>
      <c r="CA211" s="57">
        <v>1</v>
      </c>
      <c r="CB211" s="67">
        <v>1</v>
      </c>
      <c r="CC211" s="134"/>
      <c r="CD211" s="134"/>
      <c r="CE211" s="57"/>
      <c r="CF211" s="57"/>
      <c r="CG211" s="57"/>
      <c r="CH211" s="57"/>
      <c r="CI211" s="57"/>
      <c r="CJ211" s="57"/>
      <c r="CK211" s="67"/>
      <c r="CL211" s="23"/>
      <c r="CM211" s="23"/>
      <c r="CN211" s="23"/>
      <c r="CO211" s="23"/>
      <c r="CP211" s="23"/>
      <c r="CQ211" s="23"/>
      <c r="CR211" s="57"/>
      <c r="CS211" s="134"/>
      <c r="CT211" s="58"/>
      <c r="CU211" s="57"/>
      <c r="CV211" s="57"/>
      <c r="CW211" s="57"/>
      <c r="CX211" s="57"/>
      <c r="CY211" s="57"/>
      <c r="CZ211" s="57"/>
      <c r="DA211" s="67"/>
      <c r="DB211" s="23"/>
      <c r="DC211" s="23"/>
      <c r="DD211" s="57"/>
      <c r="DE211" s="57"/>
      <c r="DF211" s="57"/>
      <c r="DG211" s="57"/>
      <c r="DH211" s="57"/>
      <c r="DI211" s="57"/>
      <c r="DJ211" s="67"/>
      <c r="DK211" s="23" t="s">
        <v>849</v>
      </c>
      <c r="DL211" s="55">
        <v>0</v>
      </c>
      <c r="DM211" s="55">
        <v>0</v>
      </c>
      <c r="DN211" s="55">
        <v>0</v>
      </c>
      <c r="DO211" s="59">
        <v>0</v>
      </c>
      <c r="DP211" s="23" t="s">
        <v>849</v>
      </c>
      <c r="DQ211" s="57"/>
      <c r="DR211" s="57"/>
      <c r="DS211" s="57"/>
      <c r="DT211" s="23" t="s">
        <v>854</v>
      </c>
      <c r="DU211" s="57"/>
      <c r="DV211" s="23" t="s">
        <v>858</v>
      </c>
      <c r="DW211" s="23" t="s">
        <v>854</v>
      </c>
      <c r="DX211" s="57"/>
      <c r="DY211" s="23" t="s">
        <v>849</v>
      </c>
      <c r="DZ211" s="23" t="s">
        <v>854</v>
      </c>
      <c r="EA211" s="56"/>
      <c r="EB211" s="57"/>
      <c r="EC211" s="57"/>
      <c r="ED211" s="23"/>
      <c r="EE211" s="57"/>
      <c r="EF211" s="57"/>
      <c r="EG211" s="57"/>
      <c r="EH211" s="23">
        <v>957</v>
      </c>
      <c r="EI211" s="23"/>
      <c r="EJ211" s="23" t="s">
        <v>921</v>
      </c>
      <c r="EK211" s="23"/>
    </row>
    <row r="212" spans="2:141">
      <c r="B212" s="132" t="s">
        <v>1223</v>
      </c>
      <c r="C212" s="23" t="s">
        <v>1224</v>
      </c>
      <c r="D212" s="23" t="s">
        <v>159</v>
      </c>
      <c r="E212" s="23" t="s">
        <v>846</v>
      </c>
      <c r="F212" s="23" t="s">
        <v>847</v>
      </c>
      <c r="G212" s="23"/>
      <c r="H212" s="23" t="s">
        <v>848</v>
      </c>
      <c r="I212" s="58">
        <v>0</v>
      </c>
      <c r="J212" s="58">
        <v>0</v>
      </c>
      <c r="K212" s="58">
        <v>1</v>
      </c>
      <c r="L212" s="58">
        <v>0</v>
      </c>
      <c r="M212" s="176"/>
      <c r="N212" s="23" t="s">
        <v>849</v>
      </c>
      <c r="O212" s="23" t="s">
        <v>850</v>
      </c>
      <c r="P212" s="23" t="s">
        <v>851</v>
      </c>
      <c r="Q212" s="56" t="s">
        <v>848</v>
      </c>
      <c r="R212" s="133" t="s">
        <v>848</v>
      </c>
      <c r="S212" s="133" t="s">
        <v>848</v>
      </c>
      <c r="T212" s="133" t="s">
        <v>848</v>
      </c>
      <c r="U212" s="133" t="s">
        <v>848</v>
      </c>
      <c r="V212" s="133" t="s">
        <v>848</v>
      </c>
      <c r="W212" s="55">
        <v>0</v>
      </c>
      <c r="X212" s="55">
        <v>0</v>
      </c>
      <c r="Y212" s="55">
        <v>0</v>
      </c>
      <c r="Z212" s="55">
        <v>0</v>
      </c>
      <c r="AA212" s="55">
        <v>0</v>
      </c>
      <c r="AB212" s="55">
        <v>0.17801571157384308</v>
      </c>
      <c r="AC212" s="55">
        <v>0.39163456547719777</v>
      </c>
      <c r="AD212" s="59">
        <v>0.56965027705104088</v>
      </c>
      <c r="AE212" s="55">
        <v>0</v>
      </c>
      <c r="AF212" s="55"/>
      <c r="AG212" s="55"/>
      <c r="AH212" s="55"/>
      <c r="AI212" s="59">
        <v>0.56965027705104088</v>
      </c>
      <c r="AJ212" s="55">
        <v>0</v>
      </c>
      <c r="AK212" s="55">
        <v>0</v>
      </c>
      <c r="AL212" s="55">
        <v>0</v>
      </c>
      <c r="AM212" s="55">
        <v>0</v>
      </c>
      <c r="AN212" s="55">
        <v>0</v>
      </c>
      <c r="AO212" s="55">
        <v>0</v>
      </c>
      <c r="AP212" s="55">
        <v>0.21124230827288323</v>
      </c>
      <c r="AQ212" s="55">
        <v>0.47402773978219465</v>
      </c>
      <c r="AR212" s="59">
        <v>0.68527004805507785</v>
      </c>
      <c r="AS212" s="55">
        <v>0</v>
      </c>
      <c r="AT212" s="55"/>
      <c r="AU212" s="55"/>
      <c r="AV212" s="55"/>
      <c r="AW212" s="59">
        <v>0.68527004805507785</v>
      </c>
      <c r="AX212" s="55"/>
      <c r="AY212" s="55"/>
      <c r="AZ212" s="55"/>
      <c r="BA212" s="55"/>
      <c r="BB212" s="55"/>
      <c r="BC212" s="55"/>
      <c r="BD212" s="55"/>
      <c r="BE212" s="55"/>
      <c r="BF212" s="59">
        <v>0</v>
      </c>
      <c r="BG212" s="55"/>
      <c r="BH212" s="55"/>
      <c r="BI212" s="55"/>
      <c r="BJ212" s="55"/>
      <c r="BK212" s="59">
        <v>0</v>
      </c>
      <c r="BL212" s="55"/>
      <c r="BM212" s="23" t="s">
        <v>852</v>
      </c>
      <c r="BN212" s="23" t="s">
        <v>184</v>
      </c>
      <c r="BO212" s="23" t="s">
        <v>853</v>
      </c>
      <c r="BP212" s="23" t="s">
        <v>853</v>
      </c>
      <c r="BQ212" s="23" t="s">
        <v>853</v>
      </c>
      <c r="BR212" s="23"/>
      <c r="BS212" s="57"/>
      <c r="BT212" s="135" t="s">
        <v>23</v>
      </c>
      <c r="BU212" s="58">
        <v>1</v>
      </c>
      <c r="BV212" s="57">
        <v>0</v>
      </c>
      <c r="BW212" s="57">
        <v>0</v>
      </c>
      <c r="BX212" s="57">
        <v>0</v>
      </c>
      <c r="BY212" s="57">
        <v>0</v>
      </c>
      <c r="BZ212" s="57">
        <v>0</v>
      </c>
      <c r="CA212" s="57">
        <v>1</v>
      </c>
      <c r="CB212" s="67">
        <v>1</v>
      </c>
      <c r="CC212" s="134"/>
      <c r="CD212" s="134"/>
      <c r="CE212" s="57"/>
      <c r="CF212" s="57"/>
      <c r="CG212" s="57"/>
      <c r="CH212" s="57"/>
      <c r="CI212" s="57"/>
      <c r="CJ212" s="57"/>
      <c r="CK212" s="67"/>
      <c r="CL212" s="23"/>
      <c r="CM212" s="23"/>
      <c r="CN212" s="23"/>
      <c r="CO212" s="23"/>
      <c r="CP212" s="23"/>
      <c r="CQ212" s="23"/>
      <c r="CR212" s="57"/>
      <c r="CS212" s="134"/>
      <c r="CT212" s="58"/>
      <c r="CU212" s="57"/>
      <c r="CV212" s="57"/>
      <c r="CW212" s="57"/>
      <c r="CX212" s="57"/>
      <c r="CY212" s="57"/>
      <c r="CZ212" s="57"/>
      <c r="DA212" s="67"/>
      <c r="DB212" s="23"/>
      <c r="DC212" s="23"/>
      <c r="DD212" s="57"/>
      <c r="DE212" s="57"/>
      <c r="DF212" s="57"/>
      <c r="DG212" s="57"/>
      <c r="DH212" s="57"/>
      <c r="DI212" s="57"/>
      <c r="DJ212" s="67"/>
      <c r="DK212" s="23" t="s">
        <v>849</v>
      </c>
      <c r="DL212" s="55">
        <v>0</v>
      </c>
      <c r="DM212" s="55">
        <v>0</v>
      </c>
      <c r="DN212" s="55">
        <v>0</v>
      </c>
      <c r="DO212" s="59">
        <v>0</v>
      </c>
      <c r="DP212" s="23" t="s">
        <v>849</v>
      </c>
      <c r="DQ212" s="57"/>
      <c r="DR212" s="57"/>
      <c r="DS212" s="57"/>
      <c r="DT212" s="23" t="s">
        <v>854</v>
      </c>
      <c r="DU212" s="57"/>
      <c r="DV212" s="23" t="s">
        <v>858</v>
      </c>
      <c r="DW212" s="23" t="s">
        <v>854</v>
      </c>
      <c r="DX212" s="57"/>
      <c r="DY212" s="23" t="s">
        <v>849</v>
      </c>
      <c r="DZ212" s="23" t="s">
        <v>854</v>
      </c>
      <c r="EA212" s="56"/>
      <c r="EB212" s="57"/>
      <c r="EC212" s="57"/>
      <c r="ED212" s="23"/>
      <c r="EE212" s="57"/>
      <c r="EF212" s="57"/>
      <c r="EG212" s="57"/>
      <c r="EH212" s="23">
        <v>957</v>
      </c>
      <c r="EI212" s="23"/>
      <c r="EJ212" s="23" t="s">
        <v>921</v>
      </c>
      <c r="EK212" s="23"/>
    </row>
    <row r="213" spans="2:141">
      <c r="B213" s="132" t="s">
        <v>1225</v>
      </c>
      <c r="C213" s="23" t="s">
        <v>1226</v>
      </c>
      <c r="D213" s="23" t="s">
        <v>159</v>
      </c>
      <c r="E213" s="23" t="s">
        <v>846</v>
      </c>
      <c r="F213" s="23" t="s">
        <v>847</v>
      </c>
      <c r="G213" s="23"/>
      <c r="H213" s="23" t="s">
        <v>848</v>
      </c>
      <c r="I213" s="58">
        <v>0</v>
      </c>
      <c r="J213" s="58">
        <v>0</v>
      </c>
      <c r="K213" s="58">
        <v>1</v>
      </c>
      <c r="L213" s="58">
        <v>0</v>
      </c>
      <c r="M213" s="176"/>
      <c r="N213" s="23" t="s">
        <v>849</v>
      </c>
      <c r="O213" s="23" t="s">
        <v>850</v>
      </c>
      <c r="P213" s="23" t="s">
        <v>851</v>
      </c>
      <c r="Q213" s="56" t="s">
        <v>848</v>
      </c>
      <c r="R213" s="133" t="s">
        <v>848</v>
      </c>
      <c r="S213" s="133" t="s">
        <v>848</v>
      </c>
      <c r="T213" s="133" t="s">
        <v>848</v>
      </c>
      <c r="U213" s="133" t="s">
        <v>848</v>
      </c>
      <c r="V213" s="133" t="s">
        <v>848</v>
      </c>
      <c r="W213" s="55">
        <v>0</v>
      </c>
      <c r="X213" s="55">
        <v>0</v>
      </c>
      <c r="Y213" s="55">
        <v>0</v>
      </c>
      <c r="Z213" s="55">
        <v>0</v>
      </c>
      <c r="AA213" s="55">
        <v>0</v>
      </c>
      <c r="AB213" s="55">
        <v>0.17801571157384308</v>
      </c>
      <c r="AC213" s="55">
        <v>0.39163456547719777</v>
      </c>
      <c r="AD213" s="59">
        <v>0.56965027705104088</v>
      </c>
      <c r="AE213" s="55">
        <v>0</v>
      </c>
      <c r="AF213" s="55"/>
      <c r="AG213" s="55"/>
      <c r="AH213" s="55"/>
      <c r="AI213" s="59">
        <v>0.56965027705104088</v>
      </c>
      <c r="AJ213" s="55">
        <v>0</v>
      </c>
      <c r="AK213" s="55">
        <v>0</v>
      </c>
      <c r="AL213" s="55">
        <v>0</v>
      </c>
      <c r="AM213" s="55">
        <v>0</v>
      </c>
      <c r="AN213" s="55">
        <v>0</v>
      </c>
      <c r="AO213" s="55">
        <v>0</v>
      </c>
      <c r="AP213" s="55">
        <v>0.21124230827288323</v>
      </c>
      <c r="AQ213" s="55">
        <v>0.47402773978219465</v>
      </c>
      <c r="AR213" s="59">
        <v>0.68527004805507785</v>
      </c>
      <c r="AS213" s="55">
        <v>0</v>
      </c>
      <c r="AT213" s="55"/>
      <c r="AU213" s="55"/>
      <c r="AV213" s="55"/>
      <c r="AW213" s="59">
        <v>0.68527004805507785</v>
      </c>
      <c r="AX213" s="55"/>
      <c r="AY213" s="55"/>
      <c r="AZ213" s="55"/>
      <c r="BA213" s="55"/>
      <c r="BB213" s="55"/>
      <c r="BC213" s="55"/>
      <c r="BD213" s="55"/>
      <c r="BE213" s="55"/>
      <c r="BF213" s="59">
        <v>0</v>
      </c>
      <c r="BG213" s="55"/>
      <c r="BH213" s="55"/>
      <c r="BI213" s="55"/>
      <c r="BJ213" s="55"/>
      <c r="BK213" s="59">
        <v>0</v>
      </c>
      <c r="BL213" s="55"/>
      <c r="BM213" s="23" t="s">
        <v>852</v>
      </c>
      <c r="BN213" s="23" t="s">
        <v>184</v>
      </c>
      <c r="BO213" s="23" t="s">
        <v>853</v>
      </c>
      <c r="BP213" s="23" t="s">
        <v>853</v>
      </c>
      <c r="BQ213" s="23" t="s">
        <v>853</v>
      </c>
      <c r="BR213" s="23"/>
      <c r="BS213" s="57"/>
      <c r="BT213" s="135" t="s">
        <v>23</v>
      </c>
      <c r="BU213" s="58">
        <v>1</v>
      </c>
      <c r="BV213" s="57">
        <v>0</v>
      </c>
      <c r="BW213" s="57">
        <v>0</v>
      </c>
      <c r="BX213" s="57">
        <v>0</v>
      </c>
      <c r="BY213" s="57">
        <v>0</v>
      </c>
      <c r="BZ213" s="57">
        <v>0</v>
      </c>
      <c r="CA213" s="57">
        <v>1</v>
      </c>
      <c r="CB213" s="67">
        <v>1</v>
      </c>
      <c r="CC213" s="134"/>
      <c r="CD213" s="134"/>
      <c r="CE213" s="57"/>
      <c r="CF213" s="57"/>
      <c r="CG213" s="57"/>
      <c r="CH213" s="57"/>
      <c r="CI213" s="57"/>
      <c r="CJ213" s="57"/>
      <c r="CK213" s="67"/>
      <c r="CL213" s="23"/>
      <c r="CM213" s="23"/>
      <c r="CN213" s="23"/>
      <c r="CO213" s="23"/>
      <c r="CP213" s="23"/>
      <c r="CQ213" s="23"/>
      <c r="CR213" s="57"/>
      <c r="CS213" s="134"/>
      <c r="CT213" s="58"/>
      <c r="CU213" s="57"/>
      <c r="CV213" s="57"/>
      <c r="CW213" s="57"/>
      <c r="CX213" s="57"/>
      <c r="CY213" s="57"/>
      <c r="CZ213" s="57"/>
      <c r="DA213" s="67"/>
      <c r="DB213" s="23"/>
      <c r="DC213" s="23"/>
      <c r="DD213" s="57"/>
      <c r="DE213" s="57"/>
      <c r="DF213" s="57"/>
      <c r="DG213" s="57"/>
      <c r="DH213" s="57"/>
      <c r="DI213" s="57"/>
      <c r="DJ213" s="67"/>
      <c r="DK213" s="23" t="s">
        <v>849</v>
      </c>
      <c r="DL213" s="55">
        <v>0</v>
      </c>
      <c r="DM213" s="55">
        <v>0</v>
      </c>
      <c r="DN213" s="55">
        <v>0</v>
      </c>
      <c r="DO213" s="59">
        <v>0</v>
      </c>
      <c r="DP213" s="23" t="s">
        <v>849</v>
      </c>
      <c r="DQ213" s="57"/>
      <c r="DR213" s="57"/>
      <c r="DS213" s="57"/>
      <c r="DT213" s="23" t="s">
        <v>854</v>
      </c>
      <c r="DU213" s="57"/>
      <c r="DV213" s="23" t="s">
        <v>858</v>
      </c>
      <c r="DW213" s="23" t="s">
        <v>854</v>
      </c>
      <c r="DX213" s="57"/>
      <c r="DY213" s="23" t="s">
        <v>849</v>
      </c>
      <c r="DZ213" s="23" t="s">
        <v>854</v>
      </c>
      <c r="EA213" s="56"/>
      <c r="EB213" s="57"/>
      <c r="EC213" s="57"/>
      <c r="ED213" s="23"/>
      <c r="EE213" s="57"/>
      <c r="EF213" s="57"/>
      <c r="EG213" s="57"/>
      <c r="EH213" s="23">
        <v>957</v>
      </c>
      <c r="EI213" s="23"/>
      <c r="EJ213" s="23" t="s">
        <v>921</v>
      </c>
      <c r="EK213" s="23"/>
    </row>
    <row r="214" spans="2:141">
      <c r="B214" s="132" t="s">
        <v>1227</v>
      </c>
      <c r="C214" s="23" t="s">
        <v>1228</v>
      </c>
      <c r="D214" s="23" t="s">
        <v>159</v>
      </c>
      <c r="E214" s="23" t="s">
        <v>846</v>
      </c>
      <c r="F214" s="23" t="s">
        <v>847</v>
      </c>
      <c r="G214" s="23"/>
      <c r="H214" s="23" t="s">
        <v>848</v>
      </c>
      <c r="I214" s="58">
        <v>0</v>
      </c>
      <c r="J214" s="58">
        <v>0</v>
      </c>
      <c r="K214" s="58">
        <v>1</v>
      </c>
      <c r="L214" s="58">
        <v>0</v>
      </c>
      <c r="M214" s="176"/>
      <c r="N214" s="23" t="s">
        <v>849</v>
      </c>
      <c r="O214" s="23" t="s">
        <v>850</v>
      </c>
      <c r="P214" s="23" t="s">
        <v>851</v>
      </c>
      <c r="Q214" s="56" t="s">
        <v>848</v>
      </c>
      <c r="R214" s="133" t="s">
        <v>848</v>
      </c>
      <c r="S214" s="133" t="s">
        <v>848</v>
      </c>
      <c r="T214" s="133" t="s">
        <v>848</v>
      </c>
      <c r="U214" s="133" t="s">
        <v>848</v>
      </c>
      <c r="V214" s="133" t="s">
        <v>848</v>
      </c>
      <c r="W214" s="55">
        <v>0</v>
      </c>
      <c r="X214" s="55">
        <v>0</v>
      </c>
      <c r="Y214" s="55">
        <v>0</v>
      </c>
      <c r="Z214" s="55">
        <v>0</v>
      </c>
      <c r="AA214" s="55">
        <v>0</v>
      </c>
      <c r="AB214" s="55">
        <v>0.17801571157384308</v>
      </c>
      <c r="AC214" s="55">
        <v>0.39163456547719777</v>
      </c>
      <c r="AD214" s="59">
        <v>0.56965027705104088</v>
      </c>
      <c r="AE214" s="55">
        <v>0</v>
      </c>
      <c r="AF214" s="55"/>
      <c r="AG214" s="55"/>
      <c r="AH214" s="55"/>
      <c r="AI214" s="59">
        <v>0.56965027705104088</v>
      </c>
      <c r="AJ214" s="55">
        <v>0</v>
      </c>
      <c r="AK214" s="55">
        <v>0</v>
      </c>
      <c r="AL214" s="55">
        <v>0</v>
      </c>
      <c r="AM214" s="55">
        <v>0</v>
      </c>
      <c r="AN214" s="55">
        <v>0</v>
      </c>
      <c r="AO214" s="55">
        <v>0</v>
      </c>
      <c r="AP214" s="55">
        <v>0.21124230827288323</v>
      </c>
      <c r="AQ214" s="55">
        <v>0.47402773978219465</v>
      </c>
      <c r="AR214" s="59">
        <v>0.68527004805507785</v>
      </c>
      <c r="AS214" s="55">
        <v>0</v>
      </c>
      <c r="AT214" s="55"/>
      <c r="AU214" s="55"/>
      <c r="AV214" s="55"/>
      <c r="AW214" s="59">
        <v>0.68527004805507785</v>
      </c>
      <c r="AX214" s="55"/>
      <c r="AY214" s="55"/>
      <c r="AZ214" s="55"/>
      <c r="BA214" s="55"/>
      <c r="BB214" s="55"/>
      <c r="BC214" s="55"/>
      <c r="BD214" s="55"/>
      <c r="BE214" s="55"/>
      <c r="BF214" s="59">
        <v>0</v>
      </c>
      <c r="BG214" s="55"/>
      <c r="BH214" s="55"/>
      <c r="BI214" s="55"/>
      <c r="BJ214" s="55"/>
      <c r="BK214" s="59">
        <v>0</v>
      </c>
      <c r="BL214" s="55"/>
      <c r="BM214" s="23" t="s">
        <v>852</v>
      </c>
      <c r="BN214" s="23" t="s">
        <v>184</v>
      </c>
      <c r="BO214" s="23" t="s">
        <v>853</v>
      </c>
      <c r="BP214" s="23" t="s">
        <v>853</v>
      </c>
      <c r="BQ214" s="23" t="s">
        <v>853</v>
      </c>
      <c r="BR214" s="23"/>
      <c r="BS214" s="57"/>
      <c r="BT214" s="135" t="s">
        <v>23</v>
      </c>
      <c r="BU214" s="58">
        <v>1</v>
      </c>
      <c r="BV214" s="57">
        <v>0</v>
      </c>
      <c r="BW214" s="57">
        <v>0</v>
      </c>
      <c r="BX214" s="57">
        <v>0</v>
      </c>
      <c r="BY214" s="57">
        <v>0</v>
      </c>
      <c r="BZ214" s="57">
        <v>0</v>
      </c>
      <c r="CA214" s="57">
        <v>1</v>
      </c>
      <c r="CB214" s="67">
        <v>1</v>
      </c>
      <c r="CC214" s="134"/>
      <c r="CD214" s="134"/>
      <c r="CE214" s="57"/>
      <c r="CF214" s="57"/>
      <c r="CG214" s="57"/>
      <c r="CH214" s="57"/>
      <c r="CI214" s="57"/>
      <c r="CJ214" s="57"/>
      <c r="CK214" s="67"/>
      <c r="CL214" s="23"/>
      <c r="CM214" s="23"/>
      <c r="CN214" s="23"/>
      <c r="CO214" s="23"/>
      <c r="CP214" s="23"/>
      <c r="CQ214" s="23"/>
      <c r="CR214" s="57"/>
      <c r="CS214" s="134"/>
      <c r="CT214" s="58"/>
      <c r="CU214" s="57"/>
      <c r="CV214" s="57"/>
      <c r="CW214" s="57"/>
      <c r="CX214" s="57"/>
      <c r="CY214" s="57"/>
      <c r="CZ214" s="57"/>
      <c r="DA214" s="67"/>
      <c r="DB214" s="23"/>
      <c r="DC214" s="23"/>
      <c r="DD214" s="57"/>
      <c r="DE214" s="57"/>
      <c r="DF214" s="57"/>
      <c r="DG214" s="57"/>
      <c r="DH214" s="57"/>
      <c r="DI214" s="57"/>
      <c r="DJ214" s="67"/>
      <c r="DK214" s="23" t="s">
        <v>849</v>
      </c>
      <c r="DL214" s="55">
        <v>0</v>
      </c>
      <c r="DM214" s="55">
        <v>0</v>
      </c>
      <c r="DN214" s="55">
        <v>0</v>
      </c>
      <c r="DO214" s="59">
        <v>0</v>
      </c>
      <c r="DP214" s="23" t="s">
        <v>849</v>
      </c>
      <c r="DQ214" s="57"/>
      <c r="DR214" s="57"/>
      <c r="DS214" s="57"/>
      <c r="DT214" s="23" t="s">
        <v>854</v>
      </c>
      <c r="DU214" s="57"/>
      <c r="DV214" s="23" t="s">
        <v>858</v>
      </c>
      <c r="DW214" s="23" t="s">
        <v>854</v>
      </c>
      <c r="DX214" s="57"/>
      <c r="DY214" s="23" t="s">
        <v>849</v>
      </c>
      <c r="DZ214" s="23" t="s">
        <v>854</v>
      </c>
      <c r="EA214" s="56"/>
      <c r="EB214" s="57"/>
      <c r="EC214" s="57"/>
      <c r="ED214" s="23"/>
      <c r="EE214" s="57"/>
      <c r="EF214" s="57"/>
      <c r="EG214" s="57"/>
      <c r="EH214" s="23">
        <v>957</v>
      </c>
      <c r="EI214" s="23"/>
      <c r="EJ214" s="23" t="s">
        <v>921</v>
      </c>
      <c r="EK214" s="23"/>
    </row>
    <row r="215" spans="2:141">
      <c r="B215" s="132" t="s">
        <v>1229</v>
      </c>
      <c r="C215" s="23" t="s">
        <v>1230</v>
      </c>
      <c r="D215" s="23" t="s">
        <v>159</v>
      </c>
      <c r="E215" s="23" t="s">
        <v>846</v>
      </c>
      <c r="F215" s="23" t="s">
        <v>847</v>
      </c>
      <c r="G215" s="23"/>
      <c r="H215" s="23" t="s">
        <v>848</v>
      </c>
      <c r="I215" s="58">
        <v>0</v>
      </c>
      <c r="J215" s="58">
        <v>0</v>
      </c>
      <c r="K215" s="58">
        <v>1</v>
      </c>
      <c r="L215" s="58">
        <v>0</v>
      </c>
      <c r="M215" s="176"/>
      <c r="N215" s="23" t="s">
        <v>849</v>
      </c>
      <c r="O215" s="23" t="s">
        <v>850</v>
      </c>
      <c r="P215" s="23" t="s">
        <v>851</v>
      </c>
      <c r="Q215" s="56" t="s">
        <v>848</v>
      </c>
      <c r="R215" s="133" t="s">
        <v>848</v>
      </c>
      <c r="S215" s="133" t="s">
        <v>848</v>
      </c>
      <c r="T215" s="133" t="s">
        <v>848</v>
      </c>
      <c r="U215" s="133" t="s">
        <v>848</v>
      </c>
      <c r="V215" s="133" t="s">
        <v>848</v>
      </c>
      <c r="W215" s="55">
        <v>0</v>
      </c>
      <c r="X215" s="55">
        <v>0</v>
      </c>
      <c r="Y215" s="55">
        <v>0</v>
      </c>
      <c r="Z215" s="55">
        <v>0</v>
      </c>
      <c r="AA215" s="55">
        <v>0</v>
      </c>
      <c r="AB215" s="55">
        <v>0.17801571157384308</v>
      </c>
      <c r="AC215" s="55">
        <v>0.39163456547719777</v>
      </c>
      <c r="AD215" s="59">
        <v>0.56965027705104088</v>
      </c>
      <c r="AE215" s="55">
        <v>0</v>
      </c>
      <c r="AF215" s="55"/>
      <c r="AG215" s="55"/>
      <c r="AH215" s="55"/>
      <c r="AI215" s="59">
        <v>0.56965027705104088</v>
      </c>
      <c r="AJ215" s="55">
        <v>0</v>
      </c>
      <c r="AK215" s="55">
        <v>0</v>
      </c>
      <c r="AL215" s="55">
        <v>0</v>
      </c>
      <c r="AM215" s="55">
        <v>0</v>
      </c>
      <c r="AN215" s="55">
        <v>0</v>
      </c>
      <c r="AO215" s="55">
        <v>0</v>
      </c>
      <c r="AP215" s="55">
        <v>0.21124230827288323</v>
      </c>
      <c r="AQ215" s="55">
        <v>0.47402773978219465</v>
      </c>
      <c r="AR215" s="59">
        <v>0.68527004805507785</v>
      </c>
      <c r="AS215" s="55">
        <v>0</v>
      </c>
      <c r="AT215" s="55"/>
      <c r="AU215" s="55"/>
      <c r="AV215" s="55"/>
      <c r="AW215" s="59">
        <v>0.68527004805507785</v>
      </c>
      <c r="AX215" s="55"/>
      <c r="AY215" s="55"/>
      <c r="AZ215" s="55"/>
      <c r="BA215" s="55"/>
      <c r="BB215" s="55"/>
      <c r="BC215" s="55"/>
      <c r="BD215" s="55"/>
      <c r="BE215" s="55"/>
      <c r="BF215" s="59">
        <v>0</v>
      </c>
      <c r="BG215" s="55"/>
      <c r="BH215" s="55"/>
      <c r="BI215" s="55"/>
      <c r="BJ215" s="55"/>
      <c r="BK215" s="59">
        <v>0</v>
      </c>
      <c r="BL215" s="55"/>
      <c r="BM215" s="23" t="s">
        <v>852</v>
      </c>
      <c r="BN215" s="23" t="s">
        <v>184</v>
      </c>
      <c r="BO215" s="23" t="s">
        <v>853</v>
      </c>
      <c r="BP215" s="23" t="s">
        <v>853</v>
      </c>
      <c r="BQ215" s="23" t="s">
        <v>853</v>
      </c>
      <c r="BR215" s="23"/>
      <c r="BS215" s="57"/>
      <c r="BT215" s="135" t="s">
        <v>23</v>
      </c>
      <c r="BU215" s="58">
        <v>1</v>
      </c>
      <c r="BV215" s="57">
        <v>0</v>
      </c>
      <c r="BW215" s="57">
        <v>0</v>
      </c>
      <c r="BX215" s="57">
        <v>0</v>
      </c>
      <c r="BY215" s="57">
        <v>0</v>
      </c>
      <c r="BZ215" s="57">
        <v>0</v>
      </c>
      <c r="CA215" s="57">
        <v>1</v>
      </c>
      <c r="CB215" s="67">
        <v>1</v>
      </c>
      <c r="CC215" s="134"/>
      <c r="CD215" s="134"/>
      <c r="CE215" s="57"/>
      <c r="CF215" s="57"/>
      <c r="CG215" s="57"/>
      <c r="CH215" s="57"/>
      <c r="CI215" s="57"/>
      <c r="CJ215" s="57"/>
      <c r="CK215" s="67"/>
      <c r="CL215" s="23"/>
      <c r="CM215" s="23"/>
      <c r="CN215" s="23"/>
      <c r="CO215" s="23"/>
      <c r="CP215" s="23"/>
      <c r="CQ215" s="23"/>
      <c r="CR215" s="57"/>
      <c r="CS215" s="134"/>
      <c r="CT215" s="58"/>
      <c r="CU215" s="57"/>
      <c r="CV215" s="57"/>
      <c r="CW215" s="57"/>
      <c r="CX215" s="57"/>
      <c r="CY215" s="57"/>
      <c r="CZ215" s="57"/>
      <c r="DA215" s="67"/>
      <c r="DB215" s="23"/>
      <c r="DC215" s="23"/>
      <c r="DD215" s="57"/>
      <c r="DE215" s="57"/>
      <c r="DF215" s="57"/>
      <c r="DG215" s="57"/>
      <c r="DH215" s="57"/>
      <c r="DI215" s="57"/>
      <c r="DJ215" s="67"/>
      <c r="DK215" s="23" t="s">
        <v>849</v>
      </c>
      <c r="DL215" s="55">
        <v>0</v>
      </c>
      <c r="DM215" s="55">
        <v>0</v>
      </c>
      <c r="DN215" s="55">
        <v>0</v>
      </c>
      <c r="DO215" s="59">
        <v>0</v>
      </c>
      <c r="DP215" s="23" t="s">
        <v>849</v>
      </c>
      <c r="DQ215" s="57"/>
      <c r="DR215" s="57"/>
      <c r="DS215" s="57"/>
      <c r="DT215" s="23" t="s">
        <v>854</v>
      </c>
      <c r="DU215" s="57"/>
      <c r="DV215" s="23" t="s">
        <v>858</v>
      </c>
      <c r="DW215" s="23" t="s">
        <v>854</v>
      </c>
      <c r="DX215" s="57"/>
      <c r="DY215" s="23" t="s">
        <v>849</v>
      </c>
      <c r="DZ215" s="23" t="s">
        <v>854</v>
      </c>
      <c r="EA215" s="56"/>
      <c r="EB215" s="57"/>
      <c r="EC215" s="57"/>
      <c r="ED215" s="23"/>
      <c r="EE215" s="57"/>
      <c r="EF215" s="57"/>
      <c r="EG215" s="57"/>
      <c r="EH215" s="23">
        <v>957</v>
      </c>
      <c r="EI215" s="23"/>
      <c r="EJ215" s="23" t="s">
        <v>921</v>
      </c>
      <c r="EK215" s="23"/>
    </row>
    <row r="216" spans="2:141">
      <c r="B216" s="132" t="s">
        <v>1231</v>
      </c>
      <c r="C216" s="23" t="s">
        <v>1232</v>
      </c>
      <c r="D216" s="23" t="s">
        <v>159</v>
      </c>
      <c r="E216" s="23" t="s">
        <v>846</v>
      </c>
      <c r="F216" s="23" t="s">
        <v>847</v>
      </c>
      <c r="G216" s="23"/>
      <c r="H216" s="23" t="s">
        <v>848</v>
      </c>
      <c r="I216" s="58">
        <v>0</v>
      </c>
      <c r="J216" s="58">
        <v>0</v>
      </c>
      <c r="K216" s="58">
        <v>1</v>
      </c>
      <c r="L216" s="58">
        <v>0</v>
      </c>
      <c r="M216" s="176"/>
      <c r="N216" s="23" t="s">
        <v>849</v>
      </c>
      <c r="O216" s="23" t="s">
        <v>850</v>
      </c>
      <c r="P216" s="23" t="s">
        <v>851</v>
      </c>
      <c r="Q216" s="56" t="s">
        <v>848</v>
      </c>
      <c r="R216" s="133" t="s">
        <v>848</v>
      </c>
      <c r="S216" s="133" t="s">
        <v>848</v>
      </c>
      <c r="T216" s="133" t="s">
        <v>848</v>
      </c>
      <c r="U216" s="133" t="s">
        <v>848</v>
      </c>
      <c r="V216" s="133" t="s">
        <v>848</v>
      </c>
      <c r="W216" s="55">
        <v>0</v>
      </c>
      <c r="X216" s="55">
        <v>0</v>
      </c>
      <c r="Y216" s="55">
        <v>0</v>
      </c>
      <c r="Z216" s="55">
        <v>0</v>
      </c>
      <c r="AA216" s="55">
        <v>0</v>
      </c>
      <c r="AB216" s="55">
        <v>0.17801571157384308</v>
      </c>
      <c r="AC216" s="55">
        <v>0.39163456547719777</v>
      </c>
      <c r="AD216" s="59">
        <v>0.56965027705104088</v>
      </c>
      <c r="AE216" s="55">
        <v>0</v>
      </c>
      <c r="AF216" s="55"/>
      <c r="AG216" s="55"/>
      <c r="AH216" s="55"/>
      <c r="AI216" s="59">
        <v>0.56965027705104088</v>
      </c>
      <c r="AJ216" s="55">
        <v>0</v>
      </c>
      <c r="AK216" s="55">
        <v>0</v>
      </c>
      <c r="AL216" s="55">
        <v>0</v>
      </c>
      <c r="AM216" s="55">
        <v>0</v>
      </c>
      <c r="AN216" s="55">
        <v>0</v>
      </c>
      <c r="AO216" s="55">
        <v>0</v>
      </c>
      <c r="AP216" s="55">
        <v>0.21124230827288323</v>
      </c>
      <c r="AQ216" s="55">
        <v>0.47402773978219465</v>
      </c>
      <c r="AR216" s="59">
        <v>0.68527004805507785</v>
      </c>
      <c r="AS216" s="55">
        <v>0</v>
      </c>
      <c r="AT216" s="55"/>
      <c r="AU216" s="55"/>
      <c r="AV216" s="55"/>
      <c r="AW216" s="59">
        <v>0.68527004805507785</v>
      </c>
      <c r="AX216" s="55"/>
      <c r="AY216" s="55"/>
      <c r="AZ216" s="55"/>
      <c r="BA216" s="55"/>
      <c r="BB216" s="55"/>
      <c r="BC216" s="55"/>
      <c r="BD216" s="55"/>
      <c r="BE216" s="55"/>
      <c r="BF216" s="59">
        <v>0</v>
      </c>
      <c r="BG216" s="55"/>
      <c r="BH216" s="55"/>
      <c r="BI216" s="55"/>
      <c r="BJ216" s="55"/>
      <c r="BK216" s="59">
        <v>0</v>
      </c>
      <c r="BL216" s="55"/>
      <c r="BM216" s="23" t="s">
        <v>852</v>
      </c>
      <c r="BN216" s="23" t="s">
        <v>184</v>
      </c>
      <c r="BO216" s="23" t="s">
        <v>853</v>
      </c>
      <c r="BP216" s="23" t="s">
        <v>853</v>
      </c>
      <c r="BQ216" s="23" t="s">
        <v>853</v>
      </c>
      <c r="BR216" s="23"/>
      <c r="BS216" s="57"/>
      <c r="BT216" s="135" t="s">
        <v>23</v>
      </c>
      <c r="BU216" s="58">
        <v>1</v>
      </c>
      <c r="BV216" s="57">
        <v>0</v>
      </c>
      <c r="BW216" s="57">
        <v>0</v>
      </c>
      <c r="BX216" s="57">
        <v>0</v>
      </c>
      <c r="BY216" s="57">
        <v>0</v>
      </c>
      <c r="BZ216" s="57">
        <v>0</v>
      </c>
      <c r="CA216" s="57">
        <v>1</v>
      </c>
      <c r="CB216" s="67">
        <v>1</v>
      </c>
      <c r="CC216" s="134"/>
      <c r="CD216" s="134"/>
      <c r="CE216" s="57"/>
      <c r="CF216" s="57"/>
      <c r="CG216" s="57"/>
      <c r="CH216" s="57"/>
      <c r="CI216" s="57"/>
      <c r="CJ216" s="57"/>
      <c r="CK216" s="67"/>
      <c r="CL216" s="23"/>
      <c r="CM216" s="23"/>
      <c r="CN216" s="23"/>
      <c r="CO216" s="23"/>
      <c r="CP216" s="23"/>
      <c r="CQ216" s="23"/>
      <c r="CR216" s="57"/>
      <c r="CS216" s="134"/>
      <c r="CT216" s="58"/>
      <c r="CU216" s="57"/>
      <c r="CV216" s="57"/>
      <c r="CW216" s="57"/>
      <c r="CX216" s="57"/>
      <c r="CY216" s="57"/>
      <c r="CZ216" s="57"/>
      <c r="DA216" s="67"/>
      <c r="DB216" s="23"/>
      <c r="DC216" s="23"/>
      <c r="DD216" s="57"/>
      <c r="DE216" s="57"/>
      <c r="DF216" s="57"/>
      <c r="DG216" s="57"/>
      <c r="DH216" s="57"/>
      <c r="DI216" s="57"/>
      <c r="DJ216" s="67"/>
      <c r="DK216" s="23" t="s">
        <v>849</v>
      </c>
      <c r="DL216" s="55">
        <v>0</v>
      </c>
      <c r="DM216" s="55">
        <v>0</v>
      </c>
      <c r="DN216" s="55">
        <v>0</v>
      </c>
      <c r="DO216" s="59">
        <v>0</v>
      </c>
      <c r="DP216" s="23" t="s">
        <v>849</v>
      </c>
      <c r="DQ216" s="57"/>
      <c r="DR216" s="57"/>
      <c r="DS216" s="57"/>
      <c r="DT216" s="23" t="s">
        <v>854</v>
      </c>
      <c r="DU216" s="57"/>
      <c r="DV216" s="23" t="s">
        <v>858</v>
      </c>
      <c r="DW216" s="23" t="s">
        <v>854</v>
      </c>
      <c r="DX216" s="57"/>
      <c r="DY216" s="23" t="s">
        <v>849</v>
      </c>
      <c r="DZ216" s="23" t="s">
        <v>854</v>
      </c>
      <c r="EA216" s="56"/>
      <c r="EB216" s="57"/>
      <c r="EC216" s="57"/>
      <c r="ED216" s="23"/>
      <c r="EE216" s="57"/>
      <c r="EF216" s="57"/>
      <c r="EG216" s="57"/>
      <c r="EH216" s="23">
        <v>957</v>
      </c>
      <c r="EI216" s="23"/>
      <c r="EJ216" s="23" t="s">
        <v>921</v>
      </c>
      <c r="EK216" s="23"/>
    </row>
    <row r="217" spans="2:141">
      <c r="B217" s="132" t="s">
        <v>1233</v>
      </c>
      <c r="C217" s="23" t="s">
        <v>1234</v>
      </c>
      <c r="D217" s="23" t="s">
        <v>159</v>
      </c>
      <c r="E217" s="23" t="s">
        <v>846</v>
      </c>
      <c r="F217" s="23" t="s">
        <v>847</v>
      </c>
      <c r="G217" s="23"/>
      <c r="H217" s="23" t="s">
        <v>848</v>
      </c>
      <c r="I217" s="58">
        <v>0</v>
      </c>
      <c r="J217" s="58">
        <v>0</v>
      </c>
      <c r="K217" s="58">
        <v>1</v>
      </c>
      <c r="L217" s="58">
        <v>0</v>
      </c>
      <c r="M217" s="176"/>
      <c r="N217" s="23" t="s">
        <v>849</v>
      </c>
      <c r="O217" s="23" t="s">
        <v>850</v>
      </c>
      <c r="P217" s="23" t="s">
        <v>851</v>
      </c>
      <c r="Q217" s="56" t="s">
        <v>848</v>
      </c>
      <c r="R217" s="133" t="s">
        <v>848</v>
      </c>
      <c r="S217" s="133" t="s">
        <v>848</v>
      </c>
      <c r="T217" s="133" t="s">
        <v>848</v>
      </c>
      <c r="U217" s="133" t="s">
        <v>848</v>
      </c>
      <c r="V217" s="133" t="s">
        <v>848</v>
      </c>
      <c r="W217" s="55">
        <v>0</v>
      </c>
      <c r="X217" s="55">
        <v>0.16585189526547586</v>
      </c>
      <c r="Y217" s="55">
        <v>0.17303224047645993</v>
      </c>
      <c r="Z217" s="55">
        <v>0.18682976656815486</v>
      </c>
      <c r="AA217" s="55">
        <v>0.20104966590755474</v>
      </c>
      <c r="AB217" s="55">
        <v>0.21428402766897642</v>
      </c>
      <c r="AC217" s="55">
        <v>0.22822234484323967</v>
      </c>
      <c r="AD217" s="59">
        <v>1.1692699407298615</v>
      </c>
      <c r="AE217" s="55">
        <v>0</v>
      </c>
      <c r="AF217" s="55"/>
      <c r="AG217" s="55"/>
      <c r="AH217" s="55"/>
      <c r="AI217" s="59">
        <v>1.1692699407298615</v>
      </c>
      <c r="AJ217" s="55">
        <v>0</v>
      </c>
      <c r="AK217" s="55">
        <v>0</v>
      </c>
      <c r="AL217" s="55">
        <v>0.18182027971277059</v>
      </c>
      <c r="AM217" s="55">
        <v>0.19348579477278008</v>
      </c>
      <c r="AN217" s="55">
        <v>0.21309256522111372</v>
      </c>
      <c r="AO217" s="55">
        <v>0.23389759366877572</v>
      </c>
      <c r="AP217" s="55">
        <v>0.25428009825991194</v>
      </c>
      <c r="AQ217" s="55">
        <v>0.27623639951701939</v>
      </c>
      <c r="AR217" s="59">
        <v>1.3528127311523714</v>
      </c>
      <c r="AS217" s="55">
        <v>0</v>
      </c>
      <c r="AT217" s="55"/>
      <c r="AU217" s="55"/>
      <c r="AV217" s="55"/>
      <c r="AW217" s="59">
        <v>1.3528127311523714</v>
      </c>
      <c r="AX217" s="55"/>
      <c r="AY217" s="55"/>
      <c r="AZ217" s="55"/>
      <c r="BA217" s="55"/>
      <c r="BB217" s="55"/>
      <c r="BC217" s="55"/>
      <c r="BD217" s="55"/>
      <c r="BE217" s="55"/>
      <c r="BF217" s="59">
        <v>0</v>
      </c>
      <c r="BG217" s="55"/>
      <c r="BH217" s="55"/>
      <c r="BI217" s="55"/>
      <c r="BJ217" s="55"/>
      <c r="BK217" s="59">
        <v>0</v>
      </c>
      <c r="BL217" s="55"/>
      <c r="BM217" s="23" t="s">
        <v>852</v>
      </c>
      <c r="BN217" s="23" t="s">
        <v>1235</v>
      </c>
      <c r="BO217" s="23" t="s">
        <v>853</v>
      </c>
      <c r="BP217" s="23" t="s">
        <v>853</v>
      </c>
      <c r="BQ217" s="23" t="s">
        <v>853</v>
      </c>
      <c r="BR217" s="23"/>
      <c r="BS217" s="57"/>
      <c r="BT217" s="135" t="s">
        <v>1236</v>
      </c>
      <c r="BU217" s="58">
        <v>1</v>
      </c>
      <c r="BV217" s="57">
        <v>0</v>
      </c>
      <c r="BW217" s="57">
        <v>0</v>
      </c>
      <c r="BX217" s="57">
        <v>0</v>
      </c>
      <c r="BY217" s="57">
        <v>0</v>
      </c>
      <c r="BZ217" s="57">
        <v>0</v>
      </c>
      <c r="CA217" s="57">
        <v>0</v>
      </c>
      <c r="CB217" s="67">
        <v>0</v>
      </c>
      <c r="CC217" s="134"/>
      <c r="CD217" s="134"/>
      <c r="CE217" s="57"/>
      <c r="CF217" s="57"/>
      <c r="CG217" s="57"/>
      <c r="CH217" s="57"/>
      <c r="CI217" s="57"/>
      <c r="CJ217" s="57"/>
      <c r="CK217" s="67"/>
      <c r="CL217" s="23"/>
      <c r="CM217" s="23"/>
      <c r="CN217" s="23"/>
      <c r="CO217" s="23"/>
      <c r="CP217" s="23"/>
      <c r="CQ217" s="23"/>
      <c r="CR217" s="57"/>
      <c r="CS217" s="134"/>
      <c r="CT217" s="58"/>
      <c r="CU217" s="57"/>
      <c r="CV217" s="57"/>
      <c r="CW217" s="57"/>
      <c r="CX217" s="57"/>
      <c r="CY217" s="57"/>
      <c r="CZ217" s="57"/>
      <c r="DA217" s="67"/>
      <c r="DB217" s="23"/>
      <c r="DC217" s="23"/>
      <c r="DD217" s="57"/>
      <c r="DE217" s="57"/>
      <c r="DF217" s="57"/>
      <c r="DG217" s="57"/>
      <c r="DH217" s="57"/>
      <c r="DI217" s="57"/>
      <c r="DJ217" s="67"/>
      <c r="DK217" s="23" t="s">
        <v>849</v>
      </c>
      <c r="DL217" s="55">
        <v>0</v>
      </c>
      <c r="DM217" s="55">
        <v>0</v>
      </c>
      <c r="DN217" s="55">
        <v>0</v>
      </c>
      <c r="DO217" s="59">
        <v>0</v>
      </c>
      <c r="DP217" s="23" t="s">
        <v>849</v>
      </c>
      <c r="DQ217" s="57"/>
      <c r="DR217" s="57"/>
      <c r="DS217" s="57"/>
      <c r="DT217" s="23" t="s">
        <v>854</v>
      </c>
      <c r="DU217" s="57"/>
      <c r="DV217" s="23" t="s">
        <v>849</v>
      </c>
      <c r="DW217" s="23" t="s">
        <v>854</v>
      </c>
      <c r="DX217" s="57"/>
      <c r="DY217" s="23" t="s">
        <v>849</v>
      </c>
      <c r="DZ217" s="23" t="s">
        <v>854</v>
      </c>
      <c r="EA217" s="56"/>
      <c r="EB217" s="57"/>
      <c r="EC217" s="57"/>
      <c r="ED217" s="23"/>
      <c r="EE217" s="57"/>
      <c r="EF217" s="57"/>
      <c r="EG217" s="57"/>
      <c r="EH217" s="23">
        <v>2840</v>
      </c>
      <c r="EI217" s="23"/>
      <c r="EJ217" s="23" t="s">
        <v>1237</v>
      </c>
      <c r="EK217" s="23"/>
    </row>
    <row r="218" spans="2:141">
      <c r="B218" s="132" t="s">
        <v>1238</v>
      </c>
      <c r="C218" s="23" t="s">
        <v>1239</v>
      </c>
      <c r="D218" s="23" t="s">
        <v>155</v>
      </c>
      <c r="E218" s="23" t="s">
        <v>846</v>
      </c>
      <c r="F218" s="23" t="s">
        <v>847</v>
      </c>
      <c r="G218" s="23"/>
      <c r="H218" s="23" t="s">
        <v>848</v>
      </c>
      <c r="I218" s="58">
        <v>0</v>
      </c>
      <c r="J218" s="58">
        <v>0</v>
      </c>
      <c r="K218" s="58">
        <v>1</v>
      </c>
      <c r="L218" s="58">
        <v>0</v>
      </c>
      <c r="M218" s="176"/>
      <c r="N218" s="23" t="s">
        <v>849</v>
      </c>
      <c r="O218" s="23" t="s">
        <v>850</v>
      </c>
      <c r="P218" s="23" t="s">
        <v>851</v>
      </c>
      <c r="Q218" s="56" t="s">
        <v>848</v>
      </c>
      <c r="R218" s="133" t="s">
        <v>848</v>
      </c>
      <c r="S218" s="133" t="s">
        <v>848</v>
      </c>
      <c r="T218" s="133" t="s">
        <v>848</v>
      </c>
      <c r="U218" s="133" t="s">
        <v>848</v>
      </c>
      <c r="V218" s="133" t="s">
        <v>848</v>
      </c>
      <c r="W218" s="55">
        <v>5.3244547280206183</v>
      </c>
      <c r="X218" s="55">
        <v>3.2335870881692959</v>
      </c>
      <c r="Y218" s="55">
        <v>0.66137672625208299</v>
      </c>
      <c r="Z218" s="55">
        <v>0.6549809362696194</v>
      </c>
      <c r="AA218" s="55">
        <v>0.68341337665639346</v>
      </c>
      <c r="AB218" s="55">
        <v>0.70987525186784672</v>
      </c>
      <c r="AC218" s="55">
        <v>0.73774467363310059</v>
      </c>
      <c r="AD218" s="59">
        <v>6.6809780528483396</v>
      </c>
      <c r="AE218" s="55">
        <v>0</v>
      </c>
      <c r="AF218" s="55"/>
      <c r="AG218" s="55"/>
      <c r="AH218" s="55"/>
      <c r="AI218" s="59">
        <v>12.005432780868958</v>
      </c>
      <c r="AJ218" s="55">
        <v>0</v>
      </c>
      <c r="AK218" s="55">
        <v>5.8370984933098526</v>
      </c>
      <c r="AL218" s="55">
        <v>3.5449200499364451</v>
      </c>
      <c r="AM218" s="55">
        <v>0.73955582595899438</v>
      </c>
      <c r="AN218" s="55">
        <v>0.74705209156114183</v>
      </c>
      <c r="AO218" s="55">
        <v>0.79507092717320726</v>
      </c>
      <c r="AP218" s="55">
        <v>0.84237332460486147</v>
      </c>
      <c r="AQ218" s="55">
        <v>0.89295345969408024</v>
      </c>
      <c r="AR218" s="59">
        <v>7.5619256789287306</v>
      </c>
      <c r="AS218" s="55">
        <v>0</v>
      </c>
      <c r="AT218" s="55"/>
      <c r="AU218" s="55"/>
      <c r="AV218" s="55"/>
      <c r="AW218" s="59">
        <v>13.399024172238583</v>
      </c>
      <c r="AX218" s="55"/>
      <c r="AY218" s="55"/>
      <c r="AZ218" s="55"/>
      <c r="BA218" s="55"/>
      <c r="BB218" s="55"/>
      <c r="BC218" s="55"/>
      <c r="BD218" s="55"/>
      <c r="BE218" s="55"/>
      <c r="BF218" s="59">
        <v>0</v>
      </c>
      <c r="BG218" s="55"/>
      <c r="BH218" s="55"/>
      <c r="BI218" s="55"/>
      <c r="BJ218" s="55"/>
      <c r="BK218" s="59">
        <v>0</v>
      </c>
      <c r="BL218" s="55"/>
      <c r="BM218" s="23" t="s">
        <v>852</v>
      </c>
      <c r="BN218" s="23" t="s">
        <v>236</v>
      </c>
      <c r="BO218" s="23" t="s">
        <v>853</v>
      </c>
      <c r="BP218" s="23" t="s">
        <v>853</v>
      </c>
      <c r="BQ218" s="23" t="s">
        <v>853</v>
      </c>
      <c r="BR218" s="23"/>
      <c r="BS218" s="57"/>
      <c r="BT218" s="135" t="s">
        <v>1240</v>
      </c>
      <c r="BU218" s="58">
        <v>1</v>
      </c>
      <c r="BV218" s="57">
        <v>3.4058655477000803</v>
      </c>
      <c r="BW218" s="57">
        <v>0.69661343411286625</v>
      </c>
      <c r="BX218" s="57">
        <v>0.68987689040532363</v>
      </c>
      <c r="BY218" s="57">
        <v>0.71982414913376402</v>
      </c>
      <c r="BZ218" s="57">
        <v>0.74769585527706517</v>
      </c>
      <c r="CA218" s="57">
        <v>0.77705009898118016</v>
      </c>
      <c r="CB218" s="67">
        <v>7.0369259756102807</v>
      </c>
      <c r="CC218" s="134"/>
      <c r="CD218" s="134"/>
      <c r="CE218" s="57"/>
      <c r="CF218" s="57"/>
      <c r="CG218" s="57"/>
      <c r="CH218" s="57"/>
      <c r="CI218" s="57"/>
      <c r="CJ218" s="57"/>
      <c r="CK218" s="67"/>
      <c r="CL218" s="23"/>
      <c r="CM218" s="23"/>
      <c r="CN218" s="23"/>
      <c r="CO218" s="23"/>
      <c r="CP218" s="23"/>
      <c r="CQ218" s="23"/>
      <c r="CR218" s="57"/>
      <c r="CS218" s="134"/>
      <c r="CT218" s="58"/>
      <c r="CU218" s="57"/>
      <c r="CV218" s="57"/>
      <c r="CW218" s="57"/>
      <c r="CX218" s="57"/>
      <c r="CY218" s="57"/>
      <c r="CZ218" s="57"/>
      <c r="DA218" s="67"/>
      <c r="DB218" s="23"/>
      <c r="DC218" s="23"/>
      <c r="DD218" s="57"/>
      <c r="DE218" s="57"/>
      <c r="DF218" s="57"/>
      <c r="DG218" s="57"/>
      <c r="DH218" s="57"/>
      <c r="DI218" s="57"/>
      <c r="DJ218" s="67"/>
      <c r="DK218" s="23" t="s">
        <v>849</v>
      </c>
      <c r="DL218" s="55">
        <v>0</v>
      </c>
      <c r="DM218" s="55">
        <v>5.3244547280206183</v>
      </c>
      <c r="DN218" s="55">
        <v>6.6809780528483396</v>
      </c>
      <c r="DO218" s="59">
        <v>12.005432780868958</v>
      </c>
      <c r="DP218" s="23" t="s">
        <v>849</v>
      </c>
      <c r="DQ218" s="57"/>
      <c r="DR218" s="57"/>
      <c r="DS218" s="57"/>
      <c r="DT218" s="23" t="s">
        <v>854</v>
      </c>
      <c r="DU218" s="57"/>
      <c r="DV218" s="23" t="s">
        <v>849</v>
      </c>
      <c r="DW218" s="23" t="s">
        <v>854</v>
      </c>
      <c r="DX218" s="57"/>
      <c r="DY218" s="23" t="s">
        <v>849</v>
      </c>
      <c r="DZ218" s="23" t="s">
        <v>854</v>
      </c>
      <c r="EA218" s="56"/>
      <c r="EB218" s="57"/>
      <c r="EC218" s="57"/>
      <c r="ED218" s="23"/>
      <c r="EE218" s="57"/>
      <c r="EF218" s="57"/>
      <c r="EG218" s="57"/>
      <c r="EH218" s="23">
        <v>936</v>
      </c>
      <c r="EI218" s="23"/>
      <c r="EJ218" s="23" t="s">
        <v>1241</v>
      </c>
      <c r="EK218" s="23"/>
    </row>
    <row r="219" spans="2:141">
      <c r="B219" s="132" t="s">
        <v>1242</v>
      </c>
      <c r="C219" s="23" t="s">
        <v>1243</v>
      </c>
      <c r="D219" s="23" t="s">
        <v>193</v>
      </c>
      <c r="E219" s="23" t="s">
        <v>846</v>
      </c>
      <c r="F219" s="23" t="s">
        <v>847</v>
      </c>
      <c r="G219" s="23"/>
      <c r="H219" s="23" t="s">
        <v>848</v>
      </c>
      <c r="I219" s="58">
        <v>1</v>
      </c>
      <c r="J219" s="58">
        <v>0</v>
      </c>
      <c r="K219" s="58">
        <v>0</v>
      </c>
      <c r="L219" s="58">
        <v>0</v>
      </c>
      <c r="M219" s="176"/>
      <c r="N219" s="23" t="s">
        <v>849</v>
      </c>
      <c r="O219" s="23" t="s">
        <v>850</v>
      </c>
      <c r="P219" s="23" t="s">
        <v>851</v>
      </c>
      <c r="Q219" s="56" t="s">
        <v>848</v>
      </c>
      <c r="R219" s="133" t="s">
        <v>848</v>
      </c>
      <c r="S219" s="133" t="s">
        <v>848</v>
      </c>
      <c r="T219" s="133" t="s">
        <v>848</v>
      </c>
      <c r="U219" s="133" t="s">
        <v>848</v>
      </c>
      <c r="V219" s="133" t="s">
        <v>848</v>
      </c>
      <c r="W219" s="55">
        <v>0</v>
      </c>
      <c r="X219" s="55">
        <v>1.219861087846154</v>
      </c>
      <c r="Y219" s="55">
        <v>1.2726734099855037</v>
      </c>
      <c r="Z219" s="55">
        <v>1.3741559113513127</v>
      </c>
      <c r="AA219" s="55">
        <v>1.4787450199017895</v>
      </c>
      <c r="AB219" s="55">
        <v>1.5760853783547084</v>
      </c>
      <c r="AC219" s="55">
        <v>1.6786034154487399</v>
      </c>
      <c r="AD219" s="59">
        <v>8.6001242228882084</v>
      </c>
      <c r="AE219" s="55">
        <v>0</v>
      </c>
      <c r="AF219" s="55"/>
      <c r="AG219" s="55"/>
      <c r="AH219" s="55"/>
      <c r="AI219" s="59">
        <v>8.6001242228882084</v>
      </c>
      <c r="AJ219" s="55">
        <v>0</v>
      </c>
      <c r="AK219" s="55">
        <v>0</v>
      </c>
      <c r="AL219" s="55">
        <v>1.3373105194118442</v>
      </c>
      <c r="AM219" s="55">
        <v>1.4231118174230051</v>
      </c>
      <c r="AN219" s="55">
        <v>1.5673220255123956</v>
      </c>
      <c r="AO219" s="55">
        <v>1.7203455685609159</v>
      </c>
      <c r="AP219" s="55">
        <v>1.8702613966783672</v>
      </c>
      <c r="AQ219" s="55">
        <v>2.0317526928357066</v>
      </c>
      <c r="AR219" s="59">
        <v>9.9501040204222342</v>
      </c>
      <c r="AS219" s="55">
        <v>0</v>
      </c>
      <c r="AT219" s="55"/>
      <c r="AU219" s="55"/>
      <c r="AV219" s="55"/>
      <c r="AW219" s="59">
        <v>9.9501040204222342</v>
      </c>
      <c r="AX219" s="55"/>
      <c r="AY219" s="55"/>
      <c r="AZ219" s="55"/>
      <c r="BA219" s="55"/>
      <c r="BB219" s="55"/>
      <c r="BC219" s="55"/>
      <c r="BD219" s="55"/>
      <c r="BE219" s="55"/>
      <c r="BF219" s="59">
        <v>0</v>
      </c>
      <c r="BG219" s="55"/>
      <c r="BH219" s="55"/>
      <c r="BI219" s="55"/>
      <c r="BJ219" s="55"/>
      <c r="BK219" s="59">
        <v>0</v>
      </c>
      <c r="BL219" s="55"/>
      <c r="BM219" s="23" t="s">
        <v>864</v>
      </c>
      <c r="BN219" s="23" t="s">
        <v>1244</v>
      </c>
      <c r="BO219" s="23" t="s">
        <v>532</v>
      </c>
      <c r="BP219" s="23" t="s">
        <v>533</v>
      </c>
      <c r="BQ219" s="23" t="s">
        <v>542</v>
      </c>
      <c r="BR219" s="23"/>
      <c r="BS219" s="57"/>
      <c r="BT219" s="135" t="s">
        <v>23</v>
      </c>
      <c r="BU219" s="58">
        <v>1</v>
      </c>
      <c r="BV219" s="57">
        <v>0</v>
      </c>
      <c r="BW219" s="57">
        <v>0</v>
      </c>
      <c r="BX219" s="57">
        <v>0</v>
      </c>
      <c r="BY219" s="57">
        <v>0</v>
      </c>
      <c r="BZ219" s="57">
        <v>0</v>
      </c>
      <c r="CA219" s="57">
        <v>170</v>
      </c>
      <c r="CB219" s="67">
        <v>170</v>
      </c>
      <c r="CC219" s="134"/>
      <c r="CD219" s="134"/>
      <c r="CE219" s="57"/>
      <c r="CF219" s="57"/>
      <c r="CG219" s="57"/>
      <c r="CH219" s="57"/>
      <c r="CI219" s="57"/>
      <c r="CJ219" s="57"/>
      <c r="CK219" s="67"/>
      <c r="CL219" s="23"/>
      <c r="CM219" s="23"/>
      <c r="CN219" s="23"/>
      <c r="CO219" s="23"/>
      <c r="CP219" s="23"/>
      <c r="CQ219" s="23"/>
      <c r="CR219" s="57"/>
      <c r="CS219" s="134"/>
      <c r="CT219" s="58"/>
      <c r="CU219" s="57"/>
      <c r="CV219" s="57"/>
      <c r="CW219" s="57"/>
      <c r="CX219" s="57"/>
      <c r="CY219" s="57"/>
      <c r="CZ219" s="57"/>
      <c r="DA219" s="67"/>
      <c r="DB219" s="23"/>
      <c r="DC219" s="23"/>
      <c r="DD219" s="57"/>
      <c r="DE219" s="57"/>
      <c r="DF219" s="57"/>
      <c r="DG219" s="57"/>
      <c r="DH219" s="57"/>
      <c r="DI219" s="57"/>
      <c r="DJ219" s="67"/>
      <c r="DK219" s="23" t="s">
        <v>849</v>
      </c>
      <c r="DL219" s="55">
        <v>0</v>
      </c>
      <c r="DM219" s="55">
        <v>0</v>
      </c>
      <c r="DN219" s="55">
        <v>0</v>
      </c>
      <c r="DO219" s="59">
        <v>0</v>
      </c>
      <c r="DP219" s="23" t="s">
        <v>849</v>
      </c>
      <c r="DQ219" s="57"/>
      <c r="DR219" s="57"/>
      <c r="DS219" s="57"/>
      <c r="DT219" s="23" t="s">
        <v>854</v>
      </c>
      <c r="DU219" s="57"/>
      <c r="DV219" s="23" t="s">
        <v>849</v>
      </c>
      <c r="DW219" s="23" t="s">
        <v>854</v>
      </c>
      <c r="DX219" s="57"/>
      <c r="DY219" s="23" t="s">
        <v>849</v>
      </c>
      <c r="DZ219" s="23" t="s">
        <v>854</v>
      </c>
      <c r="EA219" s="56"/>
      <c r="EB219" s="57"/>
      <c r="EC219" s="57"/>
      <c r="ED219" s="23"/>
      <c r="EE219" s="57"/>
      <c r="EF219" s="57"/>
      <c r="EG219" s="57"/>
      <c r="EH219" s="23">
        <v>881</v>
      </c>
      <c r="EI219" s="23" t="s">
        <v>541</v>
      </c>
      <c r="EJ219" s="23"/>
      <c r="EK219" s="23" t="s">
        <v>634</v>
      </c>
    </row>
    <row r="220" spans="2:141">
      <c r="B220" s="132" t="s">
        <v>1245</v>
      </c>
      <c r="C220" s="23" t="s">
        <v>1246</v>
      </c>
      <c r="D220" s="23" t="s">
        <v>155</v>
      </c>
      <c r="E220" s="23" t="s">
        <v>846</v>
      </c>
      <c r="F220" s="23" t="s">
        <v>847</v>
      </c>
      <c r="G220" s="23"/>
      <c r="H220" s="23" t="s">
        <v>848</v>
      </c>
      <c r="I220" s="58">
        <v>0</v>
      </c>
      <c r="J220" s="58">
        <v>0</v>
      </c>
      <c r="K220" s="58">
        <v>1</v>
      </c>
      <c r="L220" s="58">
        <v>0</v>
      </c>
      <c r="M220" s="176"/>
      <c r="N220" s="23" t="s">
        <v>849</v>
      </c>
      <c r="O220" s="23" t="s">
        <v>850</v>
      </c>
      <c r="P220" s="23" t="s">
        <v>851</v>
      </c>
      <c r="Q220" s="56" t="s">
        <v>848</v>
      </c>
      <c r="R220" s="133" t="s">
        <v>848</v>
      </c>
      <c r="S220" s="133" t="s">
        <v>848</v>
      </c>
      <c r="T220" s="133" t="s">
        <v>848</v>
      </c>
      <c r="U220" s="133" t="s">
        <v>848</v>
      </c>
      <c r="V220" s="133" t="s">
        <v>848</v>
      </c>
      <c r="W220" s="55">
        <v>0</v>
      </c>
      <c r="X220" s="55">
        <v>0.15683928272307696</v>
      </c>
      <c r="Y220" s="55">
        <v>0.16362943842670763</v>
      </c>
      <c r="Z220" s="55">
        <v>0.17667718860231166</v>
      </c>
      <c r="AA220" s="55">
        <v>0.19012435970165864</v>
      </c>
      <c r="AB220" s="55">
        <v>0.20263954864560538</v>
      </c>
      <c r="AC220" s="55">
        <v>0.21582043912912371</v>
      </c>
      <c r="AD220" s="59">
        <v>1.1057302572284839</v>
      </c>
      <c r="AE220" s="55">
        <v>0</v>
      </c>
      <c r="AF220" s="55"/>
      <c r="AG220" s="55"/>
      <c r="AH220" s="55"/>
      <c r="AI220" s="59">
        <v>1.1057302572284839</v>
      </c>
      <c r="AJ220" s="55">
        <v>0</v>
      </c>
      <c r="AK220" s="55">
        <v>0</v>
      </c>
      <c r="AL220" s="55">
        <v>0.17193992392437998</v>
      </c>
      <c r="AM220" s="55">
        <v>0.1829715193829578</v>
      </c>
      <c r="AN220" s="55">
        <v>0.20151283185159377</v>
      </c>
      <c r="AO220" s="55">
        <v>0.22118728738640345</v>
      </c>
      <c r="AP220" s="55">
        <v>0.24046217957293292</v>
      </c>
      <c r="AQ220" s="55">
        <v>0.26122534622173371</v>
      </c>
      <c r="AR220" s="59">
        <v>1.2792990883400017</v>
      </c>
      <c r="AS220" s="55">
        <v>0</v>
      </c>
      <c r="AT220" s="55"/>
      <c r="AU220" s="55"/>
      <c r="AV220" s="55"/>
      <c r="AW220" s="59">
        <v>1.2792990883400017</v>
      </c>
      <c r="AX220" s="55"/>
      <c r="AY220" s="55"/>
      <c r="AZ220" s="55"/>
      <c r="BA220" s="55"/>
      <c r="BB220" s="55"/>
      <c r="BC220" s="55"/>
      <c r="BD220" s="55"/>
      <c r="BE220" s="55"/>
      <c r="BF220" s="59">
        <v>0</v>
      </c>
      <c r="BG220" s="55"/>
      <c r="BH220" s="55"/>
      <c r="BI220" s="55"/>
      <c r="BJ220" s="55"/>
      <c r="BK220" s="59">
        <v>0</v>
      </c>
      <c r="BL220" s="55"/>
      <c r="BM220" s="23" t="s">
        <v>852</v>
      </c>
      <c r="BN220" s="23" t="s">
        <v>1247</v>
      </c>
      <c r="BO220" s="23" t="s">
        <v>571</v>
      </c>
      <c r="BP220" s="23" t="s">
        <v>403</v>
      </c>
      <c r="BQ220" s="23" t="s">
        <v>853</v>
      </c>
      <c r="BR220" s="23"/>
      <c r="BS220" s="57"/>
      <c r="BT220" s="135" t="s">
        <v>23</v>
      </c>
      <c r="BU220" s="58">
        <v>1</v>
      </c>
      <c r="BV220" s="57">
        <v>894</v>
      </c>
      <c r="BW220" s="57">
        <v>932</v>
      </c>
      <c r="BX220" s="57">
        <v>1007</v>
      </c>
      <c r="BY220" s="57">
        <v>1083</v>
      </c>
      <c r="BZ220" s="57">
        <v>1155</v>
      </c>
      <c r="CA220" s="57">
        <v>1230</v>
      </c>
      <c r="CB220" s="67">
        <v>6301</v>
      </c>
      <c r="CC220" s="134"/>
      <c r="CD220" s="134"/>
      <c r="CE220" s="57"/>
      <c r="CF220" s="57"/>
      <c r="CG220" s="57"/>
      <c r="CH220" s="57"/>
      <c r="CI220" s="57"/>
      <c r="CJ220" s="57"/>
      <c r="CK220" s="67"/>
      <c r="CL220" s="23"/>
      <c r="CM220" s="23"/>
      <c r="CN220" s="23"/>
      <c r="CO220" s="23"/>
      <c r="CP220" s="23"/>
      <c r="CQ220" s="23"/>
      <c r="CR220" s="57"/>
      <c r="CS220" s="134"/>
      <c r="CT220" s="58"/>
      <c r="CU220" s="57"/>
      <c r="CV220" s="57"/>
      <c r="CW220" s="57"/>
      <c r="CX220" s="57"/>
      <c r="CY220" s="57"/>
      <c r="CZ220" s="57"/>
      <c r="DA220" s="67"/>
      <c r="DB220" s="23"/>
      <c r="DC220" s="23"/>
      <c r="DD220" s="57"/>
      <c r="DE220" s="57"/>
      <c r="DF220" s="57"/>
      <c r="DG220" s="57"/>
      <c r="DH220" s="57"/>
      <c r="DI220" s="57"/>
      <c r="DJ220" s="67"/>
      <c r="DK220" s="23" t="s">
        <v>849</v>
      </c>
      <c r="DL220" s="55">
        <v>0</v>
      </c>
      <c r="DM220" s="55">
        <v>0</v>
      </c>
      <c r="DN220" s="55">
        <v>0</v>
      </c>
      <c r="DO220" s="59">
        <v>0</v>
      </c>
      <c r="DP220" s="23" t="s">
        <v>849</v>
      </c>
      <c r="DQ220" s="57"/>
      <c r="DR220" s="57"/>
      <c r="DS220" s="57"/>
      <c r="DT220" s="23" t="s">
        <v>854</v>
      </c>
      <c r="DU220" s="57"/>
      <c r="DV220" s="23" t="s">
        <v>849</v>
      </c>
      <c r="DW220" s="23" t="s">
        <v>854</v>
      </c>
      <c r="DX220" s="57"/>
      <c r="DY220" s="23" t="s">
        <v>849</v>
      </c>
      <c r="DZ220" s="23" t="s">
        <v>854</v>
      </c>
      <c r="EA220" s="56"/>
      <c r="EB220" s="57"/>
      <c r="EC220" s="57"/>
      <c r="ED220" s="23"/>
      <c r="EE220" s="57"/>
      <c r="EF220" s="57"/>
      <c r="EG220" s="57"/>
      <c r="EH220" s="23">
        <v>659</v>
      </c>
      <c r="EI220" s="23"/>
      <c r="EJ220" s="23" t="s">
        <v>891</v>
      </c>
      <c r="EK220" s="23"/>
    </row>
    <row r="221" spans="2:141" ht="57.95">
      <c r="B221" s="132" t="s">
        <v>1248</v>
      </c>
      <c r="C221" s="23" t="s">
        <v>1249</v>
      </c>
      <c r="D221" s="23" t="s">
        <v>159</v>
      </c>
      <c r="E221" s="23" t="s">
        <v>846</v>
      </c>
      <c r="F221" s="23" t="s">
        <v>847</v>
      </c>
      <c r="G221" s="23"/>
      <c r="H221" s="23" t="s">
        <v>848</v>
      </c>
      <c r="I221" s="58">
        <v>0</v>
      </c>
      <c r="J221" s="58">
        <v>0</v>
      </c>
      <c r="K221" s="58">
        <v>0</v>
      </c>
      <c r="L221" s="58">
        <v>1</v>
      </c>
      <c r="M221" s="176"/>
      <c r="N221" s="23" t="s">
        <v>849</v>
      </c>
      <c r="O221" s="23" t="s">
        <v>850</v>
      </c>
      <c r="P221" s="23" t="s">
        <v>863</v>
      </c>
      <c r="Q221" s="56">
        <v>46351</v>
      </c>
      <c r="R221" s="133">
        <v>46437</v>
      </c>
      <c r="S221" s="133">
        <v>47228</v>
      </c>
      <c r="T221" s="133" t="s">
        <v>848</v>
      </c>
      <c r="U221" s="133">
        <v>47959</v>
      </c>
      <c r="V221" s="133" t="s">
        <v>848</v>
      </c>
      <c r="W221" s="55">
        <v>0.50499716140025175</v>
      </c>
      <c r="X221" s="55">
        <v>1.7357996293135738</v>
      </c>
      <c r="Y221" s="55">
        <v>1.7017643423486557</v>
      </c>
      <c r="Z221" s="55">
        <v>1.6683964137204139</v>
      </c>
      <c r="AA221" s="55">
        <v>1.6356827589541372</v>
      </c>
      <c r="AB221" s="55">
        <v>0.14209907975219097</v>
      </c>
      <c r="AC221" s="55">
        <v>0</v>
      </c>
      <c r="AD221" s="59">
        <v>6.8837422240889712</v>
      </c>
      <c r="AE221" s="55">
        <v>0</v>
      </c>
      <c r="AF221" s="55"/>
      <c r="AG221" s="55"/>
      <c r="AH221" s="55"/>
      <c r="AI221" s="59">
        <v>7.3887393854892229</v>
      </c>
      <c r="AJ221" s="55">
        <v>0</v>
      </c>
      <c r="AK221" s="55">
        <v>0.55361878737036141</v>
      </c>
      <c r="AL221" s="55">
        <v>1.9029241337395455</v>
      </c>
      <c r="AM221" s="55">
        <v>1.9029241336102447</v>
      </c>
      <c r="AN221" s="55">
        <v>1.9029241332145859</v>
      </c>
      <c r="AO221" s="55">
        <v>1.9029241336854203</v>
      </c>
      <c r="AP221" s="55">
        <v>0.16862184435812447</v>
      </c>
      <c r="AQ221" s="55">
        <v>0</v>
      </c>
      <c r="AR221" s="59">
        <v>7.7803183786079213</v>
      </c>
      <c r="AS221" s="55">
        <v>0</v>
      </c>
      <c r="AT221" s="55"/>
      <c r="AU221" s="55"/>
      <c r="AV221" s="55"/>
      <c r="AW221" s="59">
        <v>8.3339371659782824</v>
      </c>
      <c r="AX221" s="55"/>
      <c r="AY221" s="55"/>
      <c r="AZ221" s="55"/>
      <c r="BA221" s="55"/>
      <c r="BB221" s="55"/>
      <c r="BC221" s="55"/>
      <c r="BD221" s="55"/>
      <c r="BE221" s="55"/>
      <c r="BF221" s="59">
        <v>0</v>
      </c>
      <c r="BG221" s="55"/>
      <c r="BH221" s="55"/>
      <c r="BI221" s="55"/>
      <c r="BJ221" s="55"/>
      <c r="BK221" s="59">
        <v>0</v>
      </c>
      <c r="BL221" s="55"/>
      <c r="BM221" s="23" t="s">
        <v>1131</v>
      </c>
      <c r="BN221" s="23" t="s">
        <v>157</v>
      </c>
      <c r="BO221" s="23" t="s">
        <v>853</v>
      </c>
      <c r="BP221" s="23" t="s">
        <v>853</v>
      </c>
      <c r="BQ221" s="23" t="s">
        <v>853</v>
      </c>
      <c r="BR221" s="23"/>
      <c r="BS221" s="57"/>
      <c r="BT221" s="135" t="s">
        <v>859</v>
      </c>
      <c r="BU221" s="58">
        <v>1</v>
      </c>
      <c r="BV221" s="57">
        <v>0</v>
      </c>
      <c r="BW221" s="57">
        <v>0</v>
      </c>
      <c r="BX221" s="57">
        <v>1323</v>
      </c>
      <c r="BY221" s="57">
        <v>0</v>
      </c>
      <c r="BZ221" s="57">
        <v>0</v>
      </c>
      <c r="CA221" s="57">
        <v>0</v>
      </c>
      <c r="CB221" s="67">
        <v>1323</v>
      </c>
      <c r="CC221" s="134"/>
      <c r="CD221" s="134"/>
      <c r="CE221" s="57"/>
      <c r="CF221" s="57"/>
      <c r="CG221" s="57"/>
      <c r="CH221" s="57"/>
      <c r="CI221" s="57"/>
      <c r="CJ221" s="57"/>
      <c r="CK221" s="67"/>
      <c r="CL221" s="23"/>
      <c r="CM221" s="23"/>
      <c r="CN221" s="23"/>
      <c r="CO221" s="23"/>
      <c r="CP221" s="23"/>
      <c r="CQ221" s="23"/>
      <c r="CR221" s="57"/>
      <c r="CS221" s="134"/>
      <c r="CT221" s="58"/>
      <c r="CU221" s="57"/>
      <c r="CV221" s="57"/>
      <c r="CW221" s="57"/>
      <c r="CX221" s="57"/>
      <c r="CY221" s="57"/>
      <c r="CZ221" s="57"/>
      <c r="DA221" s="67"/>
      <c r="DB221" s="23"/>
      <c r="DC221" s="23"/>
      <c r="DD221" s="57"/>
      <c r="DE221" s="57"/>
      <c r="DF221" s="57"/>
      <c r="DG221" s="57"/>
      <c r="DH221" s="57"/>
      <c r="DI221" s="57"/>
      <c r="DJ221" s="67"/>
      <c r="DK221" s="23" t="s">
        <v>849</v>
      </c>
      <c r="DL221" s="55">
        <v>0</v>
      </c>
      <c r="DM221" s="55">
        <v>0.50499716140025175</v>
      </c>
      <c r="DN221" s="55">
        <v>6.8837422240889712</v>
      </c>
      <c r="DO221" s="59">
        <v>7.3887393854892229</v>
      </c>
      <c r="DP221" s="23" t="s">
        <v>849</v>
      </c>
      <c r="DQ221" s="57"/>
      <c r="DR221" s="57"/>
      <c r="DS221" s="57"/>
      <c r="DT221" s="23" t="s">
        <v>854</v>
      </c>
      <c r="DU221" s="57"/>
      <c r="DV221" s="23" t="s">
        <v>849</v>
      </c>
      <c r="DW221" s="23" t="s">
        <v>854</v>
      </c>
      <c r="DX221" s="57"/>
      <c r="DY221" s="23" t="s">
        <v>849</v>
      </c>
      <c r="DZ221" s="23" t="s">
        <v>854</v>
      </c>
      <c r="EA221" s="56"/>
      <c r="EB221" s="57"/>
      <c r="EC221" s="57"/>
      <c r="ED221" s="23"/>
      <c r="EE221" s="57"/>
      <c r="EF221" s="57"/>
      <c r="EG221" s="57"/>
      <c r="EH221" s="23">
        <v>811</v>
      </c>
      <c r="EI221" s="23"/>
      <c r="EJ221" s="23" t="s">
        <v>1177</v>
      </c>
      <c r="EK221" s="23"/>
    </row>
    <row r="222" spans="2:141">
      <c r="B222" s="132" t="s">
        <v>1250</v>
      </c>
      <c r="C222" s="23" t="s">
        <v>1251</v>
      </c>
      <c r="D222" s="23" t="s">
        <v>193</v>
      </c>
      <c r="E222" s="23" t="s">
        <v>846</v>
      </c>
      <c r="F222" s="23" t="s">
        <v>847</v>
      </c>
      <c r="G222" s="23"/>
      <c r="H222" s="23" t="s">
        <v>848</v>
      </c>
      <c r="I222" s="58">
        <v>0.76429999999999998</v>
      </c>
      <c r="J222" s="58">
        <v>0.23569999999999999</v>
      </c>
      <c r="K222" s="58">
        <v>0</v>
      </c>
      <c r="L222" s="58">
        <v>0</v>
      </c>
      <c r="M222" s="176"/>
      <c r="N222" s="23" t="s">
        <v>849</v>
      </c>
      <c r="O222" s="23" t="s">
        <v>850</v>
      </c>
      <c r="P222" s="23" t="s">
        <v>851</v>
      </c>
      <c r="Q222" s="56" t="s">
        <v>848</v>
      </c>
      <c r="R222" s="133" t="s">
        <v>848</v>
      </c>
      <c r="S222" s="133" t="s">
        <v>848</v>
      </c>
      <c r="T222" s="133" t="s">
        <v>848</v>
      </c>
      <c r="U222" s="133" t="s">
        <v>848</v>
      </c>
      <c r="V222" s="133" t="s">
        <v>848</v>
      </c>
      <c r="W222" s="55">
        <v>0</v>
      </c>
      <c r="X222" s="55">
        <v>6.2591508082060408</v>
      </c>
      <c r="Y222" s="55">
        <v>6.5301327192574039</v>
      </c>
      <c r="Z222" s="55">
        <v>7.0508430581404191</v>
      </c>
      <c r="AA222" s="55">
        <v>7.5874935094382217</v>
      </c>
      <c r="AB222" s="55">
        <v>8.0869503651015187</v>
      </c>
      <c r="AC222" s="55">
        <v>8.6129740747894648</v>
      </c>
      <c r="AD222" s="59">
        <v>44.127544534933065</v>
      </c>
      <c r="AE222" s="55">
        <v>0</v>
      </c>
      <c r="AF222" s="55"/>
      <c r="AG222" s="55"/>
      <c r="AH222" s="55"/>
      <c r="AI222" s="59">
        <v>44.127544534933065</v>
      </c>
      <c r="AJ222" s="55">
        <v>0</v>
      </c>
      <c r="AK222" s="55">
        <v>0</v>
      </c>
      <c r="AL222" s="55">
        <v>6.8617880361921522</v>
      </c>
      <c r="AM222" s="55">
        <v>7.3020375606194889</v>
      </c>
      <c r="AN222" s="55">
        <v>8.0419852886907268</v>
      </c>
      <c r="AO222" s="55">
        <v>8.8271545531992235</v>
      </c>
      <c r="AP222" s="55">
        <v>9.596378021406581</v>
      </c>
      <c r="AQ222" s="55">
        <v>10.424995629536184</v>
      </c>
      <c r="AR222" s="59">
        <v>51.054339089644351</v>
      </c>
      <c r="AS222" s="55">
        <v>0</v>
      </c>
      <c r="AT222" s="55"/>
      <c r="AU222" s="55"/>
      <c r="AV222" s="55"/>
      <c r="AW222" s="59">
        <v>51.054339089644351</v>
      </c>
      <c r="AX222" s="55"/>
      <c r="AY222" s="55"/>
      <c r="AZ222" s="55"/>
      <c r="BA222" s="55"/>
      <c r="BB222" s="55"/>
      <c r="BC222" s="55"/>
      <c r="BD222" s="55"/>
      <c r="BE222" s="55"/>
      <c r="BF222" s="59">
        <v>0</v>
      </c>
      <c r="BG222" s="55"/>
      <c r="BH222" s="55"/>
      <c r="BI222" s="55"/>
      <c r="BJ222" s="55"/>
      <c r="BK222" s="59">
        <v>0</v>
      </c>
      <c r="BL222" s="55"/>
      <c r="BM222" s="23" t="s">
        <v>864</v>
      </c>
      <c r="BN222" s="23" t="s">
        <v>1252</v>
      </c>
      <c r="BO222" s="23" t="s">
        <v>532</v>
      </c>
      <c r="BP222" s="23" t="s">
        <v>533</v>
      </c>
      <c r="BQ222" s="23" t="s">
        <v>536</v>
      </c>
      <c r="BR222" s="23"/>
      <c r="BS222" s="57"/>
      <c r="BT222" s="135" t="s">
        <v>23</v>
      </c>
      <c r="BU222" s="58">
        <v>0.76429999999999998</v>
      </c>
      <c r="BV222" s="57">
        <v>0</v>
      </c>
      <c r="BW222" s="57">
        <v>0</v>
      </c>
      <c r="BX222" s="57">
        <v>0</v>
      </c>
      <c r="BY222" s="57">
        <v>0</v>
      </c>
      <c r="BZ222" s="57">
        <v>0</v>
      </c>
      <c r="CA222" s="57">
        <v>0</v>
      </c>
      <c r="CB222" s="67">
        <v>0</v>
      </c>
      <c r="CC222" s="134"/>
      <c r="CD222" s="134"/>
      <c r="CE222" s="57"/>
      <c r="CF222" s="57"/>
      <c r="CG222" s="57"/>
      <c r="CH222" s="57"/>
      <c r="CI222" s="57"/>
      <c r="CJ222" s="57"/>
      <c r="CK222" s="67"/>
      <c r="CL222" s="23"/>
      <c r="CM222" s="23"/>
      <c r="CN222" s="23"/>
      <c r="CO222" s="23"/>
      <c r="CP222" s="23"/>
      <c r="CQ222" s="23"/>
      <c r="CR222" s="57"/>
      <c r="CS222" s="134"/>
      <c r="CT222" s="58"/>
      <c r="CU222" s="57"/>
      <c r="CV222" s="57"/>
      <c r="CW222" s="57"/>
      <c r="CX222" s="57"/>
      <c r="CY222" s="57"/>
      <c r="CZ222" s="57"/>
      <c r="DA222" s="67"/>
      <c r="DB222" s="23"/>
      <c r="DC222" s="23"/>
      <c r="DD222" s="57"/>
      <c r="DE222" s="57"/>
      <c r="DF222" s="57"/>
      <c r="DG222" s="57"/>
      <c r="DH222" s="57"/>
      <c r="DI222" s="57"/>
      <c r="DJ222" s="67"/>
      <c r="DK222" s="23" t="s">
        <v>849</v>
      </c>
      <c r="DL222" s="55">
        <v>0</v>
      </c>
      <c r="DM222" s="55">
        <v>0</v>
      </c>
      <c r="DN222" s="55">
        <v>0</v>
      </c>
      <c r="DO222" s="59">
        <v>0</v>
      </c>
      <c r="DP222" s="23" t="s">
        <v>849</v>
      </c>
      <c r="DQ222" s="57"/>
      <c r="DR222" s="57"/>
      <c r="DS222" s="57"/>
      <c r="DT222" s="23" t="s">
        <v>854</v>
      </c>
      <c r="DU222" s="57"/>
      <c r="DV222" s="23" t="s">
        <v>849</v>
      </c>
      <c r="DW222" s="23" t="s">
        <v>854</v>
      </c>
      <c r="DX222" s="57"/>
      <c r="DY222" s="23" t="s">
        <v>849</v>
      </c>
      <c r="DZ222" s="23" t="s">
        <v>854</v>
      </c>
      <c r="EA222" s="56"/>
      <c r="EB222" s="57"/>
      <c r="EC222" s="57"/>
      <c r="ED222" s="23"/>
      <c r="EE222" s="57"/>
      <c r="EF222" s="57"/>
      <c r="EG222" s="57"/>
      <c r="EH222" s="23">
        <v>1203</v>
      </c>
      <c r="EI222" s="23" t="s">
        <v>535</v>
      </c>
      <c r="EJ222" s="23"/>
      <c r="EK222" s="23" t="s">
        <v>631</v>
      </c>
    </row>
    <row r="223" spans="2:141">
      <c r="B223" s="132" t="s">
        <v>1253</v>
      </c>
      <c r="C223" s="23" t="s">
        <v>1254</v>
      </c>
      <c r="D223" s="23" t="s">
        <v>193</v>
      </c>
      <c r="E223" s="23" t="s">
        <v>846</v>
      </c>
      <c r="F223" s="23" t="s">
        <v>847</v>
      </c>
      <c r="G223" s="23"/>
      <c r="H223" s="23" t="s">
        <v>848</v>
      </c>
      <c r="I223" s="58">
        <v>0</v>
      </c>
      <c r="J223" s="58">
        <v>0</v>
      </c>
      <c r="K223" s="58">
        <v>1</v>
      </c>
      <c r="L223" s="58">
        <v>0</v>
      </c>
      <c r="M223" s="176"/>
      <c r="N223" s="23" t="s">
        <v>849</v>
      </c>
      <c r="O223" s="23" t="s">
        <v>850</v>
      </c>
      <c r="P223" s="23" t="s">
        <v>983</v>
      </c>
      <c r="Q223" s="56">
        <v>45469</v>
      </c>
      <c r="R223" s="133" t="s">
        <v>848</v>
      </c>
      <c r="S223" s="133">
        <v>47527</v>
      </c>
      <c r="T223" s="133" t="s">
        <v>848</v>
      </c>
      <c r="U223" s="133" t="s">
        <v>848</v>
      </c>
      <c r="V223" s="133" t="s">
        <v>848</v>
      </c>
      <c r="W223" s="55">
        <v>2.9057975987387898</v>
      </c>
      <c r="X223" s="55">
        <v>0.79828979367355313</v>
      </c>
      <c r="Y223" s="55">
        <v>0.77241457129802171</v>
      </c>
      <c r="Z223" s="55">
        <v>0.71745439739891104</v>
      </c>
      <c r="AA223" s="55">
        <v>0</v>
      </c>
      <c r="AB223" s="55">
        <v>0</v>
      </c>
      <c r="AC223" s="55">
        <v>0</v>
      </c>
      <c r="AD223" s="59">
        <v>2.288158762370486</v>
      </c>
      <c r="AE223" s="55">
        <v>0</v>
      </c>
      <c r="AF223" s="55"/>
      <c r="AG223" s="55"/>
      <c r="AH223" s="55"/>
      <c r="AI223" s="59">
        <v>5.1939563611092758</v>
      </c>
      <c r="AJ223" s="55">
        <v>0</v>
      </c>
      <c r="AK223" s="55">
        <v>3.1855706643912129</v>
      </c>
      <c r="AL223" s="55">
        <v>0.87514992424562987</v>
      </c>
      <c r="AM223" s="55">
        <v>0.86371907807554471</v>
      </c>
      <c r="AN223" s="55">
        <v>0.81830749338933984</v>
      </c>
      <c r="AO223" s="55">
        <v>0</v>
      </c>
      <c r="AP223" s="55">
        <v>0</v>
      </c>
      <c r="AQ223" s="55">
        <v>0</v>
      </c>
      <c r="AR223" s="59">
        <v>2.5571764957105145</v>
      </c>
      <c r="AS223" s="55">
        <v>0</v>
      </c>
      <c r="AT223" s="55"/>
      <c r="AU223" s="55"/>
      <c r="AV223" s="55"/>
      <c r="AW223" s="59">
        <v>5.742747160101727</v>
      </c>
      <c r="AX223" s="55"/>
      <c r="AY223" s="55"/>
      <c r="AZ223" s="55"/>
      <c r="BA223" s="55"/>
      <c r="BB223" s="55"/>
      <c r="BC223" s="55"/>
      <c r="BD223" s="55"/>
      <c r="BE223" s="55"/>
      <c r="BF223" s="59">
        <v>0</v>
      </c>
      <c r="BG223" s="55"/>
      <c r="BH223" s="55"/>
      <c r="BI223" s="55"/>
      <c r="BJ223" s="55"/>
      <c r="BK223" s="59">
        <v>0</v>
      </c>
      <c r="BL223" s="55"/>
      <c r="BM223" s="23" t="s">
        <v>852</v>
      </c>
      <c r="BN223" s="23" t="s">
        <v>1255</v>
      </c>
      <c r="BO223" s="23" t="s">
        <v>853</v>
      </c>
      <c r="BP223" s="23" t="s">
        <v>853</v>
      </c>
      <c r="BQ223" s="23" t="s">
        <v>853</v>
      </c>
      <c r="BR223" s="23"/>
      <c r="BS223" s="57"/>
      <c r="BT223" s="135" t="s">
        <v>23</v>
      </c>
      <c r="BU223" s="58">
        <v>1</v>
      </c>
      <c r="BV223" s="57">
        <v>1</v>
      </c>
      <c r="BW223" s="57">
        <v>0</v>
      </c>
      <c r="BX223" s="57">
        <v>1</v>
      </c>
      <c r="BY223" s="57">
        <v>0</v>
      </c>
      <c r="BZ223" s="57">
        <v>0</v>
      </c>
      <c r="CA223" s="57">
        <v>0</v>
      </c>
      <c r="CB223" s="67">
        <v>2</v>
      </c>
      <c r="CC223" s="134"/>
      <c r="CD223" s="134"/>
      <c r="CE223" s="57"/>
      <c r="CF223" s="57"/>
      <c r="CG223" s="57"/>
      <c r="CH223" s="57"/>
      <c r="CI223" s="57"/>
      <c r="CJ223" s="57"/>
      <c r="CK223" s="67"/>
      <c r="CL223" s="23"/>
      <c r="CM223" s="23"/>
      <c r="CN223" s="23"/>
      <c r="CO223" s="23"/>
      <c r="CP223" s="23"/>
      <c r="CQ223" s="23"/>
      <c r="CR223" s="57"/>
      <c r="CS223" s="134"/>
      <c r="CT223" s="58"/>
      <c r="CU223" s="57"/>
      <c r="CV223" s="57"/>
      <c r="CW223" s="57"/>
      <c r="CX223" s="57"/>
      <c r="CY223" s="57"/>
      <c r="CZ223" s="57"/>
      <c r="DA223" s="67"/>
      <c r="DB223" s="23"/>
      <c r="DC223" s="23"/>
      <c r="DD223" s="57"/>
      <c r="DE223" s="57"/>
      <c r="DF223" s="57"/>
      <c r="DG223" s="57"/>
      <c r="DH223" s="57"/>
      <c r="DI223" s="57"/>
      <c r="DJ223" s="67"/>
      <c r="DK223" s="23" t="s">
        <v>849</v>
      </c>
      <c r="DL223" s="55">
        <v>0</v>
      </c>
      <c r="DM223" s="55">
        <v>2.9057975987387898</v>
      </c>
      <c r="DN223" s="55">
        <v>2.288158762370486</v>
      </c>
      <c r="DO223" s="59">
        <v>5.1939563611092758</v>
      </c>
      <c r="DP223" s="23" t="s">
        <v>849</v>
      </c>
      <c r="DQ223" s="57"/>
      <c r="DR223" s="57"/>
      <c r="DS223" s="57"/>
      <c r="DT223" s="23" t="s">
        <v>854</v>
      </c>
      <c r="DU223" s="57"/>
      <c r="DV223" s="23" t="s">
        <v>849</v>
      </c>
      <c r="DW223" s="23" t="s">
        <v>854</v>
      </c>
      <c r="DX223" s="57"/>
      <c r="DY223" s="23" t="s">
        <v>849</v>
      </c>
      <c r="DZ223" s="23" t="s">
        <v>854</v>
      </c>
      <c r="EA223" s="56"/>
      <c r="EB223" s="57"/>
      <c r="EC223" s="57"/>
      <c r="ED223" s="23"/>
      <c r="EE223" s="57"/>
      <c r="EF223" s="57"/>
      <c r="EG223" s="57"/>
      <c r="EH223" s="23">
        <v>2322</v>
      </c>
      <c r="EI223" s="23"/>
      <c r="EJ223" s="23" t="s">
        <v>891</v>
      </c>
      <c r="EK223" s="23"/>
    </row>
    <row r="224" spans="2:141" ht="29.1">
      <c r="B224" s="132" t="s">
        <v>1256</v>
      </c>
      <c r="C224" s="23" t="s">
        <v>1257</v>
      </c>
      <c r="D224" s="23" t="s">
        <v>155</v>
      </c>
      <c r="E224" s="23" t="s">
        <v>846</v>
      </c>
      <c r="F224" s="23" t="s">
        <v>847</v>
      </c>
      <c r="G224" s="23"/>
      <c r="H224" s="23" t="s">
        <v>848</v>
      </c>
      <c r="I224" s="58">
        <v>0</v>
      </c>
      <c r="J224" s="58">
        <v>0</v>
      </c>
      <c r="K224" s="58">
        <v>1</v>
      </c>
      <c r="L224" s="58">
        <v>0</v>
      </c>
      <c r="M224" s="176"/>
      <c r="N224" s="23" t="s">
        <v>849</v>
      </c>
      <c r="O224" s="23" t="s">
        <v>850</v>
      </c>
      <c r="P224" s="23" t="s">
        <v>851</v>
      </c>
      <c r="Q224" s="56" t="s">
        <v>848</v>
      </c>
      <c r="R224" s="133" t="s">
        <v>848</v>
      </c>
      <c r="S224" s="133" t="s">
        <v>848</v>
      </c>
      <c r="T224" s="133" t="s">
        <v>848</v>
      </c>
      <c r="U224" s="133" t="s">
        <v>848</v>
      </c>
      <c r="V224" s="133" t="s">
        <v>848</v>
      </c>
      <c r="W224" s="55">
        <v>0</v>
      </c>
      <c r="X224" s="55">
        <v>1.7426584180976861</v>
      </c>
      <c r="Y224" s="55">
        <v>1.8181045805110831</v>
      </c>
      <c r="Z224" s="55">
        <v>1.9630795592662387</v>
      </c>
      <c r="AA224" s="55">
        <v>2.1124925475751231</v>
      </c>
      <c r="AB224" s="55">
        <v>2.2515501802586395</v>
      </c>
      <c r="AC224" s="55">
        <v>2.3980044955317048</v>
      </c>
      <c r="AD224" s="59">
        <v>12.285889781240476</v>
      </c>
      <c r="AE224" s="55">
        <v>0</v>
      </c>
      <c r="AF224" s="55"/>
      <c r="AG224" s="55"/>
      <c r="AH224" s="55"/>
      <c r="AI224" s="59">
        <v>12.285889781240476</v>
      </c>
      <c r="AJ224" s="55">
        <v>0</v>
      </c>
      <c r="AK224" s="55">
        <v>0</v>
      </c>
      <c r="AL224" s="55">
        <v>1.9104432934888023</v>
      </c>
      <c r="AM224" s="55">
        <v>2.0330165567501632</v>
      </c>
      <c r="AN224" s="55">
        <v>2.239031106772674</v>
      </c>
      <c r="AO224" s="55">
        <v>2.4576361332937493</v>
      </c>
      <c r="AP224" s="55">
        <v>2.6718015677664906</v>
      </c>
      <c r="AQ224" s="55">
        <v>2.9025033825075366</v>
      </c>
      <c r="AR224" s="59">
        <v>14.214432040579414</v>
      </c>
      <c r="AS224" s="55">
        <v>0</v>
      </c>
      <c r="AT224" s="55"/>
      <c r="AU224" s="55"/>
      <c r="AV224" s="55"/>
      <c r="AW224" s="59">
        <v>14.214432040579414</v>
      </c>
      <c r="AX224" s="55"/>
      <c r="AY224" s="55"/>
      <c r="AZ224" s="55"/>
      <c r="BA224" s="55"/>
      <c r="BB224" s="55"/>
      <c r="BC224" s="55"/>
      <c r="BD224" s="55"/>
      <c r="BE224" s="55"/>
      <c r="BF224" s="59">
        <v>0</v>
      </c>
      <c r="BG224" s="55"/>
      <c r="BH224" s="55"/>
      <c r="BI224" s="55"/>
      <c r="BJ224" s="55"/>
      <c r="BK224" s="59">
        <v>0</v>
      </c>
      <c r="BL224" s="55"/>
      <c r="BM224" s="23" t="s">
        <v>852</v>
      </c>
      <c r="BN224" s="23" t="s">
        <v>1255</v>
      </c>
      <c r="BO224" s="23" t="s">
        <v>853</v>
      </c>
      <c r="BP224" s="23" t="s">
        <v>853</v>
      </c>
      <c r="BQ224" s="23" t="s">
        <v>853</v>
      </c>
      <c r="BR224" s="23"/>
      <c r="BS224" s="57"/>
      <c r="BT224" s="135" t="s">
        <v>23</v>
      </c>
      <c r="BU224" s="58">
        <v>1</v>
      </c>
      <c r="BV224" s="57">
        <v>0</v>
      </c>
      <c r="BW224" s="57">
        <v>0</v>
      </c>
      <c r="BX224" s="57">
        <v>0</v>
      </c>
      <c r="BY224" s="57">
        <v>0.4</v>
      </c>
      <c r="BZ224" s="57">
        <v>0</v>
      </c>
      <c r="CA224" s="57">
        <v>0</v>
      </c>
      <c r="CB224" s="67">
        <v>0.4</v>
      </c>
      <c r="CC224" s="134"/>
      <c r="CD224" s="134"/>
      <c r="CE224" s="57"/>
      <c r="CF224" s="57"/>
      <c r="CG224" s="57"/>
      <c r="CH224" s="57"/>
      <c r="CI224" s="57"/>
      <c r="CJ224" s="57"/>
      <c r="CK224" s="67"/>
      <c r="CL224" s="23"/>
      <c r="CM224" s="23"/>
      <c r="CN224" s="23"/>
      <c r="CO224" s="23"/>
      <c r="CP224" s="23"/>
      <c r="CQ224" s="23"/>
      <c r="CR224" s="57"/>
      <c r="CS224" s="134"/>
      <c r="CT224" s="58"/>
      <c r="CU224" s="57"/>
      <c r="CV224" s="57"/>
      <c r="CW224" s="57"/>
      <c r="CX224" s="57"/>
      <c r="CY224" s="57"/>
      <c r="CZ224" s="57"/>
      <c r="DA224" s="67"/>
      <c r="DB224" s="23"/>
      <c r="DC224" s="23"/>
      <c r="DD224" s="57"/>
      <c r="DE224" s="57"/>
      <c r="DF224" s="57"/>
      <c r="DG224" s="57"/>
      <c r="DH224" s="57"/>
      <c r="DI224" s="57"/>
      <c r="DJ224" s="67"/>
      <c r="DK224" s="23" t="s">
        <v>849</v>
      </c>
      <c r="DL224" s="55">
        <v>0</v>
      </c>
      <c r="DM224" s="55">
        <v>0</v>
      </c>
      <c r="DN224" s="55">
        <v>0</v>
      </c>
      <c r="DO224" s="59">
        <v>0</v>
      </c>
      <c r="DP224" s="23" t="s">
        <v>849</v>
      </c>
      <c r="DQ224" s="57"/>
      <c r="DR224" s="57"/>
      <c r="DS224" s="57"/>
      <c r="DT224" s="23" t="s">
        <v>854</v>
      </c>
      <c r="DU224" s="57"/>
      <c r="DV224" s="23" t="s">
        <v>849</v>
      </c>
      <c r="DW224" s="23" t="s">
        <v>854</v>
      </c>
      <c r="DX224" s="57"/>
      <c r="DY224" s="23" t="s">
        <v>849</v>
      </c>
      <c r="DZ224" s="23" t="s">
        <v>854</v>
      </c>
      <c r="EA224" s="56"/>
      <c r="EB224" s="57"/>
      <c r="EC224" s="57"/>
      <c r="ED224" s="23"/>
      <c r="EE224" s="57"/>
      <c r="EF224" s="57"/>
      <c r="EG224" s="57"/>
      <c r="EH224" s="23">
        <v>2322</v>
      </c>
      <c r="EI224" s="23"/>
      <c r="EJ224" s="23" t="s">
        <v>891</v>
      </c>
      <c r="EK224" s="23"/>
    </row>
    <row r="225" spans="2:141">
      <c r="B225" s="132" t="s">
        <v>1258</v>
      </c>
      <c r="C225" s="23" t="s">
        <v>1259</v>
      </c>
      <c r="D225" s="23" t="s">
        <v>155</v>
      </c>
      <c r="E225" s="23" t="s">
        <v>846</v>
      </c>
      <c r="F225" s="23" t="s">
        <v>847</v>
      </c>
      <c r="G225" s="23"/>
      <c r="H225" s="23" t="s">
        <v>848</v>
      </c>
      <c r="I225" s="58">
        <v>0</v>
      </c>
      <c r="J225" s="58">
        <v>0</v>
      </c>
      <c r="K225" s="58">
        <v>1</v>
      </c>
      <c r="L225" s="58">
        <v>0</v>
      </c>
      <c r="M225" s="176"/>
      <c r="N225" s="23" t="s">
        <v>849</v>
      </c>
      <c r="O225" s="23" t="s">
        <v>850</v>
      </c>
      <c r="P225" s="23" t="s">
        <v>851</v>
      </c>
      <c r="Q225" s="56" t="s">
        <v>848</v>
      </c>
      <c r="R225" s="133" t="s">
        <v>848</v>
      </c>
      <c r="S225" s="133" t="s">
        <v>848</v>
      </c>
      <c r="T225" s="133" t="s">
        <v>848</v>
      </c>
      <c r="U225" s="133" t="s">
        <v>848</v>
      </c>
      <c r="V225" s="133" t="s">
        <v>848</v>
      </c>
      <c r="W225" s="55">
        <v>0</v>
      </c>
      <c r="X225" s="55">
        <v>1.7672346964586412</v>
      </c>
      <c r="Y225" s="55">
        <v>1.8513147071544509</v>
      </c>
      <c r="Z225" s="55">
        <v>1.8204116017982694</v>
      </c>
      <c r="AA225" s="55">
        <v>1.958965913615621</v>
      </c>
      <c r="AB225" s="55">
        <v>2.087917451346621</v>
      </c>
      <c r="AC225" s="55">
        <v>2.2237281134250146</v>
      </c>
      <c r="AD225" s="59">
        <v>11.709572483798619</v>
      </c>
      <c r="AE225" s="55">
        <v>0</v>
      </c>
      <c r="AF225" s="55"/>
      <c r="AG225" s="55"/>
      <c r="AH225" s="55"/>
      <c r="AI225" s="59">
        <v>11.709572483798619</v>
      </c>
      <c r="AJ225" s="55">
        <v>0</v>
      </c>
      <c r="AK225" s="55">
        <v>0</v>
      </c>
      <c r="AL225" s="55">
        <v>1.9373858002279334</v>
      </c>
      <c r="AM225" s="55">
        <v>2.0701523398296806</v>
      </c>
      <c r="AN225" s="55">
        <v>2.0763082088632774</v>
      </c>
      <c r="AO225" s="55">
        <v>2.2790259869645029</v>
      </c>
      <c r="AP225" s="55">
        <v>2.4776268229714096</v>
      </c>
      <c r="AQ225" s="55">
        <v>2.6915622481191765</v>
      </c>
      <c r="AR225" s="59">
        <v>13.532061406975981</v>
      </c>
      <c r="AS225" s="55">
        <v>0</v>
      </c>
      <c r="AT225" s="55"/>
      <c r="AU225" s="55"/>
      <c r="AV225" s="55"/>
      <c r="AW225" s="59">
        <v>13.532061406975981</v>
      </c>
      <c r="AX225" s="55"/>
      <c r="AY225" s="55"/>
      <c r="AZ225" s="55"/>
      <c r="BA225" s="55"/>
      <c r="BB225" s="55"/>
      <c r="BC225" s="55"/>
      <c r="BD225" s="55"/>
      <c r="BE225" s="55"/>
      <c r="BF225" s="59">
        <v>0</v>
      </c>
      <c r="BG225" s="55"/>
      <c r="BH225" s="55"/>
      <c r="BI225" s="55"/>
      <c r="BJ225" s="55"/>
      <c r="BK225" s="59">
        <v>0</v>
      </c>
      <c r="BL225" s="55"/>
      <c r="BM225" s="23" t="s">
        <v>852</v>
      </c>
      <c r="BN225" s="23" t="s">
        <v>208</v>
      </c>
      <c r="BO225" s="23" t="s">
        <v>571</v>
      </c>
      <c r="BP225" s="23" t="s">
        <v>403</v>
      </c>
      <c r="BQ225" s="23" t="s">
        <v>1260</v>
      </c>
      <c r="BR225" s="23"/>
      <c r="BS225" s="57"/>
      <c r="BT225" s="135" t="s">
        <v>23</v>
      </c>
      <c r="BU225" s="58">
        <v>1</v>
      </c>
      <c r="BV225" s="57">
        <v>0</v>
      </c>
      <c r="BW225" s="57">
        <v>3</v>
      </c>
      <c r="BX225" s="57">
        <v>14</v>
      </c>
      <c r="BY225" s="57">
        <v>9</v>
      </c>
      <c r="BZ225" s="57">
        <v>7</v>
      </c>
      <c r="CA225" s="57">
        <v>7</v>
      </c>
      <c r="CB225" s="67">
        <v>40</v>
      </c>
      <c r="CC225" s="134"/>
      <c r="CD225" s="134"/>
      <c r="CE225" s="57"/>
      <c r="CF225" s="57"/>
      <c r="CG225" s="57"/>
      <c r="CH225" s="57"/>
      <c r="CI225" s="57"/>
      <c r="CJ225" s="57"/>
      <c r="CK225" s="67"/>
      <c r="CL225" s="23"/>
      <c r="CM225" s="23"/>
      <c r="CN225" s="23"/>
      <c r="CO225" s="23"/>
      <c r="CP225" s="23"/>
      <c r="CQ225" s="23"/>
      <c r="CR225" s="57"/>
      <c r="CS225" s="134"/>
      <c r="CT225" s="58"/>
      <c r="CU225" s="57"/>
      <c r="CV225" s="57"/>
      <c r="CW225" s="57"/>
      <c r="CX225" s="57"/>
      <c r="CY225" s="57"/>
      <c r="CZ225" s="57"/>
      <c r="DA225" s="67"/>
      <c r="DB225" s="23"/>
      <c r="DC225" s="23"/>
      <c r="DD225" s="57"/>
      <c r="DE225" s="57"/>
      <c r="DF225" s="57"/>
      <c r="DG225" s="57"/>
      <c r="DH225" s="57"/>
      <c r="DI225" s="57"/>
      <c r="DJ225" s="67"/>
      <c r="DK225" s="23" t="s">
        <v>849</v>
      </c>
      <c r="DL225" s="55">
        <v>0</v>
      </c>
      <c r="DM225" s="55">
        <v>0</v>
      </c>
      <c r="DN225" s="55">
        <v>0</v>
      </c>
      <c r="DO225" s="59">
        <v>0</v>
      </c>
      <c r="DP225" s="23" t="s">
        <v>849</v>
      </c>
      <c r="DQ225" s="57"/>
      <c r="DR225" s="57"/>
      <c r="DS225" s="57"/>
      <c r="DT225" s="23" t="s">
        <v>854</v>
      </c>
      <c r="DU225" s="57"/>
      <c r="DV225" s="23" t="s">
        <v>849</v>
      </c>
      <c r="DW225" s="23" t="s">
        <v>854</v>
      </c>
      <c r="DX225" s="57"/>
      <c r="DY225" s="23" t="s">
        <v>849</v>
      </c>
      <c r="DZ225" s="23" t="s">
        <v>854</v>
      </c>
      <c r="EA225" s="56"/>
      <c r="EB225" s="57"/>
      <c r="EC225" s="57"/>
      <c r="ED225" s="23"/>
      <c r="EE225" s="57"/>
      <c r="EF225" s="57"/>
      <c r="EG225" s="57"/>
      <c r="EH225" s="23">
        <v>578</v>
      </c>
      <c r="EI225" s="23"/>
      <c r="EJ225" s="23" t="s">
        <v>1261</v>
      </c>
      <c r="EK225" s="23"/>
    </row>
    <row r="226" spans="2:141">
      <c r="B226" s="132" t="s">
        <v>1262</v>
      </c>
      <c r="C226" s="23" t="s">
        <v>1263</v>
      </c>
      <c r="D226" s="23" t="s">
        <v>155</v>
      </c>
      <c r="E226" s="23" t="s">
        <v>846</v>
      </c>
      <c r="F226" s="23" t="s">
        <v>847</v>
      </c>
      <c r="G226" s="23"/>
      <c r="H226" s="23" t="s">
        <v>848</v>
      </c>
      <c r="I226" s="58">
        <v>0.35799999999999998</v>
      </c>
      <c r="J226" s="58">
        <v>0.64200000000000002</v>
      </c>
      <c r="K226" s="58">
        <v>0</v>
      </c>
      <c r="L226" s="58">
        <v>0</v>
      </c>
      <c r="M226" s="176"/>
      <c r="N226" s="23" t="s">
        <v>849</v>
      </c>
      <c r="O226" s="23" t="s">
        <v>850</v>
      </c>
      <c r="P226" s="23" t="s">
        <v>851</v>
      </c>
      <c r="Q226" s="56" t="s">
        <v>848</v>
      </c>
      <c r="R226" s="133" t="s">
        <v>848</v>
      </c>
      <c r="S226" s="133" t="s">
        <v>848</v>
      </c>
      <c r="T226" s="133" t="s">
        <v>848</v>
      </c>
      <c r="U226" s="133" t="s">
        <v>848</v>
      </c>
      <c r="V226" s="133" t="s">
        <v>848</v>
      </c>
      <c r="W226" s="55">
        <v>0</v>
      </c>
      <c r="X226" s="55">
        <v>30.696454528793566</v>
      </c>
      <c r="Y226" s="55">
        <v>28.180080075360447</v>
      </c>
      <c r="Z226" s="55">
        <v>26.74138158900783</v>
      </c>
      <c r="AA226" s="55">
        <v>32.743005978531102</v>
      </c>
      <c r="AB226" s="55">
        <v>34.898357912692106</v>
      </c>
      <c r="AC226" s="55">
        <v>37.168356226329763</v>
      </c>
      <c r="AD226" s="59">
        <v>190.42763631071483</v>
      </c>
      <c r="AE226" s="55">
        <v>0</v>
      </c>
      <c r="AF226" s="55"/>
      <c r="AG226" s="55"/>
      <c r="AH226" s="55"/>
      <c r="AI226" s="59">
        <v>190.42763631071483</v>
      </c>
      <c r="AJ226" s="55">
        <v>0</v>
      </c>
      <c r="AK226" s="55">
        <v>0</v>
      </c>
      <c r="AL226" s="55">
        <v>33.651939519182534</v>
      </c>
      <c r="AM226" s="55">
        <v>31.511151766444787</v>
      </c>
      <c r="AN226" s="55">
        <v>30.500437403691702</v>
      </c>
      <c r="AO226" s="55">
        <v>38.092628870033757</v>
      </c>
      <c r="AP226" s="55">
        <v>41.412129385850982</v>
      </c>
      <c r="AQ226" s="55">
        <v>44.987938875922282</v>
      </c>
      <c r="AR226" s="59">
        <v>220.15622582112604</v>
      </c>
      <c r="AS226" s="55">
        <v>0</v>
      </c>
      <c r="AT226" s="55"/>
      <c r="AU226" s="55"/>
      <c r="AV226" s="55"/>
      <c r="AW226" s="59">
        <v>220.15622582112604</v>
      </c>
      <c r="AX226" s="55"/>
      <c r="AY226" s="55"/>
      <c r="AZ226" s="55"/>
      <c r="BA226" s="55"/>
      <c r="BB226" s="55"/>
      <c r="BC226" s="55"/>
      <c r="BD226" s="55"/>
      <c r="BE226" s="55"/>
      <c r="BF226" s="59">
        <v>0</v>
      </c>
      <c r="BG226" s="55"/>
      <c r="BH226" s="55"/>
      <c r="BI226" s="55"/>
      <c r="BJ226" s="55"/>
      <c r="BK226" s="59">
        <v>0</v>
      </c>
      <c r="BL226" s="55"/>
      <c r="BM226" s="23" t="s">
        <v>864</v>
      </c>
      <c r="BN226" s="23" t="s">
        <v>1264</v>
      </c>
      <c r="BO226" s="23" t="s">
        <v>566</v>
      </c>
      <c r="BP226" s="23" t="s">
        <v>367</v>
      </c>
      <c r="BQ226" s="23" t="s">
        <v>368</v>
      </c>
      <c r="BR226" s="23"/>
      <c r="BS226" s="57"/>
      <c r="BT226" s="135" t="s">
        <v>23</v>
      </c>
      <c r="BU226" s="58">
        <v>0.35799999999999998</v>
      </c>
      <c r="BV226" s="57">
        <v>0</v>
      </c>
      <c r="BW226" s="57">
        <v>0</v>
      </c>
      <c r="BX226" s="57">
        <v>0</v>
      </c>
      <c r="BY226" s="57">
        <v>0</v>
      </c>
      <c r="BZ226" s="57">
        <v>0</v>
      </c>
      <c r="CA226" s="57">
        <v>0</v>
      </c>
      <c r="CB226" s="67">
        <v>0</v>
      </c>
      <c r="CC226" s="134"/>
      <c r="CD226" s="134"/>
      <c r="CE226" s="57"/>
      <c r="CF226" s="57"/>
      <c r="CG226" s="57"/>
      <c r="CH226" s="57"/>
      <c r="CI226" s="57"/>
      <c r="CJ226" s="57"/>
      <c r="CK226" s="67"/>
      <c r="CL226" s="23"/>
      <c r="CM226" s="23"/>
      <c r="CN226" s="23"/>
      <c r="CO226" s="23"/>
      <c r="CP226" s="23"/>
      <c r="CQ226" s="23"/>
      <c r="CR226" s="57"/>
      <c r="CS226" s="134"/>
      <c r="CT226" s="58"/>
      <c r="CU226" s="57"/>
      <c r="CV226" s="57"/>
      <c r="CW226" s="57"/>
      <c r="CX226" s="57"/>
      <c r="CY226" s="57"/>
      <c r="CZ226" s="57"/>
      <c r="DA226" s="67"/>
      <c r="DB226" s="23"/>
      <c r="DC226" s="23"/>
      <c r="DD226" s="57"/>
      <c r="DE226" s="57"/>
      <c r="DF226" s="57"/>
      <c r="DG226" s="57"/>
      <c r="DH226" s="57"/>
      <c r="DI226" s="57"/>
      <c r="DJ226" s="67"/>
      <c r="DK226" s="23" t="s">
        <v>849</v>
      </c>
      <c r="DL226" s="55">
        <v>0</v>
      </c>
      <c r="DM226" s="55">
        <v>0</v>
      </c>
      <c r="DN226" s="55">
        <v>0</v>
      </c>
      <c r="DO226" s="59">
        <v>0</v>
      </c>
      <c r="DP226" s="23" t="s">
        <v>849</v>
      </c>
      <c r="DQ226" s="57"/>
      <c r="DR226" s="57"/>
      <c r="DS226" s="57"/>
      <c r="DT226" s="23" t="s">
        <v>854</v>
      </c>
      <c r="DU226" s="57"/>
      <c r="DV226" s="23" t="s">
        <v>849</v>
      </c>
      <c r="DW226" s="23" t="s">
        <v>854</v>
      </c>
      <c r="DX226" s="57"/>
      <c r="DY226" s="23" t="s">
        <v>849</v>
      </c>
      <c r="DZ226" s="23" t="s">
        <v>854</v>
      </c>
      <c r="EA226" s="56"/>
      <c r="EB226" s="57"/>
      <c r="EC226" s="57"/>
      <c r="ED226" s="23"/>
      <c r="EE226" s="57"/>
      <c r="EF226" s="57"/>
      <c r="EG226" s="57"/>
      <c r="EH226" s="23">
        <v>624</v>
      </c>
      <c r="EI226" s="23" t="s">
        <v>365</v>
      </c>
      <c r="EJ226" s="23"/>
      <c r="EK226" s="23" t="s">
        <v>587</v>
      </c>
    </row>
    <row r="227" spans="2:141" ht="57.95">
      <c r="B227" s="132" t="s">
        <v>1265</v>
      </c>
      <c r="C227" s="23" t="s">
        <v>1266</v>
      </c>
      <c r="D227" s="23" t="s">
        <v>155</v>
      </c>
      <c r="E227" s="23" t="s">
        <v>846</v>
      </c>
      <c r="F227" s="23" t="s">
        <v>847</v>
      </c>
      <c r="G227" s="23"/>
      <c r="H227" s="23" t="s">
        <v>848</v>
      </c>
      <c r="I227" s="58">
        <v>0</v>
      </c>
      <c r="J227" s="58">
        <v>0</v>
      </c>
      <c r="K227" s="58">
        <v>1</v>
      </c>
      <c r="L227" s="58">
        <v>0</v>
      </c>
      <c r="M227" s="176"/>
      <c r="N227" s="23" t="s">
        <v>849</v>
      </c>
      <c r="O227" s="23" t="s">
        <v>850</v>
      </c>
      <c r="P227" s="23" t="s">
        <v>851</v>
      </c>
      <c r="Q227" s="56" t="s">
        <v>848</v>
      </c>
      <c r="R227" s="133" t="s">
        <v>848</v>
      </c>
      <c r="S227" s="133" t="s">
        <v>848</v>
      </c>
      <c r="T227" s="133" t="s">
        <v>848</v>
      </c>
      <c r="U227" s="133" t="s">
        <v>848</v>
      </c>
      <c r="V227" s="133" t="s">
        <v>848</v>
      </c>
      <c r="W227" s="55">
        <v>0</v>
      </c>
      <c r="X227" s="55">
        <v>0.47632445143958208</v>
      </c>
      <c r="Y227" s="55">
        <v>1.7483851056507075E-3</v>
      </c>
      <c r="Z227" s="55">
        <v>1.4284192039629964E-3</v>
      </c>
      <c r="AA227" s="55">
        <v>0</v>
      </c>
      <c r="AB227" s="55">
        <v>0</v>
      </c>
      <c r="AC227" s="55">
        <v>0</v>
      </c>
      <c r="AD227" s="59">
        <v>0.47950125574919578</v>
      </c>
      <c r="AE227" s="55">
        <v>0</v>
      </c>
      <c r="AF227" s="55"/>
      <c r="AG227" s="55"/>
      <c r="AH227" s="55"/>
      <c r="AI227" s="59">
        <v>0.47950125574919578</v>
      </c>
      <c r="AJ227" s="55">
        <v>0</v>
      </c>
      <c r="AK227" s="55">
        <v>0</v>
      </c>
      <c r="AL227" s="55">
        <v>0.52218544054711702</v>
      </c>
      <c r="AM227" s="55">
        <v>1.9550557792247991E-3</v>
      </c>
      <c r="AN227" s="55">
        <v>1.6292131493539995E-3</v>
      </c>
      <c r="AO227" s="55">
        <v>0</v>
      </c>
      <c r="AP227" s="55">
        <v>0</v>
      </c>
      <c r="AQ227" s="55">
        <v>0</v>
      </c>
      <c r="AR227" s="59">
        <v>0.5257697094756959</v>
      </c>
      <c r="AS227" s="55">
        <v>0</v>
      </c>
      <c r="AT227" s="55"/>
      <c r="AU227" s="55"/>
      <c r="AV227" s="55"/>
      <c r="AW227" s="59">
        <v>0.5257697094756959</v>
      </c>
      <c r="AX227" s="55"/>
      <c r="AY227" s="55"/>
      <c r="AZ227" s="55"/>
      <c r="BA227" s="55"/>
      <c r="BB227" s="55"/>
      <c r="BC227" s="55"/>
      <c r="BD227" s="55"/>
      <c r="BE227" s="55"/>
      <c r="BF227" s="59">
        <v>0</v>
      </c>
      <c r="BG227" s="55"/>
      <c r="BH227" s="55"/>
      <c r="BI227" s="55"/>
      <c r="BJ227" s="55"/>
      <c r="BK227" s="59">
        <v>0</v>
      </c>
      <c r="BL227" s="55"/>
      <c r="BM227" s="23" t="s">
        <v>852</v>
      </c>
      <c r="BN227" s="23" t="s">
        <v>214</v>
      </c>
      <c r="BO227" s="23" t="s">
        <v>571</v>
      </c>
      <c r="BP227" s="23" t="s">
        <v>403</v>
      </c>
      <c r="BQ227" s="23" t="s">
        <v>853</v>
      </c>
      <c r="BR227" s="23"/>
      <c r="BS227" s="57"/>
      <c r="BT227" s="135" t="s">
        <v>212</v>
      </c>
      <c r="BU227" s="58">
        <v>1</v>
      </c>
      <c r="BV227" s="57">
        <v>0</v>
      </c>
      <c r="BW227" s="57">
        <v>0</v>
      </c>
      <c r="BX227" s="57">
        <v>0</v>
      </c>
      <c r="BY227" s="57">
        <v>0</v>
      </c>
      <c r="BZ227" s="57">
        <v>0</v>
      </c>
      <c r="CA227" s="57">
        <v>0</v>
      </c>
      <c r="CB227" s="67">
        <v>0</v>
      </c>
      <c r="CC227" s="134"/>
      <c r="CD227" s="134"/>
      <c r="CE227" s="57"/>
      <c r="CF227" s="57"/>
      <c r="CG227" s="57"/>
      <c r="CH227" s="57"/>
      <c r="CI227" s="57"/>
      <c r="CJ227" s="57"/>
      <c r="CK227" s="67"/>
      <c r="CL227" s="23"/>
      <c r="CM227" s="23"/>
      <c r="CN227" s="23"/>
      <c r="CO227" s="23"/>
      <c r="CP227" s="23"/>
      <c r="CQ227" s="23"/>
      <c r="CR227" s="57"/>
      <c r="CS227" s="134"/>
      <c r="CT227" s="58"/>
      <c r="CU227" s="57"/>
      <c r="CV227" s="57"/>
      <c r="CW227" s="57"/>
      <c r="CX227" s="57"/>
      <c r="CY227" s="57"/>
      <c r="CZ227" s="57"/>
      <c r="DA227" s="67"/>
      <c r="DB227" s="23"/>
      <c r="DC227" s="23"/>
      <c r="DD227" s="57"/>
      <c r="DE227" s="57"/>
      <c r="DF227" s="57"/>
      <c r="DG227" s="57"/>
      <c r="DH227" s="57"/>
      <c r="DI227" s="57"/>
      <c r="DJ227" s="67"/>
      <c r="DK227" s="23" t="s">
        <v>849</v>
      </c>
      <c r="DL227" s="55">
        <v>0</v>
      </c>
      <c r="DM227" s="55">
        <v>0</v>
      </c>
      <c r="DN227" s="55">
        <v>0</v>
      </c>
      <c r="DO227" s="59">
        <v>0</v>
      </c>
      <c r="DP227" s="23" t="s">
        <v>849</v>
      </c>
      <c r="DQ227" s="57"/>
      <c r="DR227" s="57"/>
      <c r="DS227" s="57"/>
      <c r="DT227" s="23" t="s">
        <v>854</v>
      </c>
      <c r="DU227" s="57"/>
      <c r="DV227" s="23" t="s">
        <v>849</v>
      </c>
      <c r="DW227" s="23" t="s">
        <v>854</v>
      </c>
      <c r="DX227" s="57"/>
      <c r="DY227" s="23" t="s">
        <v>849</v>
      </c>
      <c r="DZ227" s="23" t="s">
        <v>854</v>
      </c>
      <c r="EA227" s="56"/>
      <c r="EB227" s="57"/>
      <c r="EC227" s="57"/>
      <c r="ED227" s="23"/>
      <c r="EE227" s="57"/>
      <c r="EF227" s="57"/>
      <c r="EG227" s="57"/>
      <c r="EH227" s="23">
        <v>595</v>
      </c>
      <c r="EI227" s="23"/>
      <c r="EJ227" s="23" t="s">
        <v>868</v>
      </c>
      <c r="EK227" s="23"/>
    </row>
    <row r="228" spans="2:141">
      <c r="B228" s="132" t="s">
        <v>1267</v>
      </c>
      <c r="C228" s="23" t="s">
        <v>1268</v>
      </c>
      <c r="D228" s="23" t="s">
        <v>193</v>
      </c>
      <c r="E228" s="23" t="s">
        <v>846</v>
      </c>
      <c r="F228" s="23" t="s">
        <v>847</v>
      </c>
      <c r="G228" s="23"/>
      <c r="H228" s="23" t="s">
        <v>848</v>
      </c>
      <c r="I228" s="58">
        <v>0.5</v>
      </c>
      <c r="J228" s="58">
        <v>0.5</v>
      </c>
      <c r="K228" s="58">
        <v>0</v>
      </c>
      <c r="L228" s="58">
        <v>0</v>
      </c>
      <c r="M228" s="176"/>
      <c r="N228" s="23" t="s">
        <v>849</v>
      </c>
      <c r="O228" s="23" t="s">
        <v>850</v>
      </c>
      <c r="P228" s="23" t="s">
        <v>851</v>
      </c>
      <c r="Q228" s="56" t="s">
        <v>848</v>
      </c>
      <c r="R228" s="133" t="s">
        <v>848</v>
      </c>
      <c r="S228" s="133" t="s">
        <v>848</v>
      </c>
      <c r="T228" s="133" t="s">
        <v>848</v>
      </c>
      <c r="U228" s="133" t="s">
        <v>848</v>
      </c>
      <c r="V228" s="133" t="s">
        <v>848</v>
      </c>
      <c r="W228" s="55">
        <v>0</v>
      </c>
      <c r="X228" s="55">
        <v>0.16729523490461543</v>
      </c>
      <c r="Y228" s="55">
        <v>0.17453806765515481</v>
      </c>
      <c r="Z228" s="55">
        <v>0.18845566784246576</v>
      </c>
      <c r="AA228" s="55">
        <v>0.20279931701510254</v>
      </c>
      <c r="AB228" s="55">
        <v>0.21614885188864572</v>
      </c>
      <c r="AC228" s="55">
        <v>0.2302084684043986</v>
      </c>
      <c r="AD228" s="59">
        <v>1.179445607710383</v>
      </c>
      <c r="AE228" s="55">
        <v>0</v>
      </c>
      <c r="AF228" s="55"/>
      <c r="AG228" s="55"/>
      <c r="AH228" s="55"/>
      <c r="AI228" s="59">
        <v>1.179445607710383</v>
      </c>
      <c r="AJ228" s="55">
        <v>0</v>
      </c>
      <c r="AK228" s="55">
        <v>0</v>
      </c>
      <c r="AL228" s="55">
        <v>0.18340258551933866</v>
      </c>
      <c r="AM228" s="55">
        <v>0.195169620675155</v>
      </c>
      <c r="AN228" s="55">
        <v>0.21494702064169999</v>
      </c>
      <c r="AO228" s="55">
        <v>0.23593310654549698</v>
      </c>
      <c r="AP228" s="55">
        <v>0.25649299154446176</v>
      </c>
      <c r="AQ228" s="55">
        <v>0.27864036930318259</v>
      </c>
      <c r="AR228" s="59">
        <v>1.3645856942293348</v>
      </c>
      <c r="AS228" s="55">
        <v>0</v>
      </c>
      <c r="AT228" s="55"/>
      <c r="AU228" s="55"/>
      <c r="AV228" s="55"/>
      <c r="AW228" s="59">
        <v>1.3645856942293348</v>
      </c>
      <c r="AX228" s="55"/>
      <c r="AY228" s="55"/>
      <c r="AZ228" s="55"/>
      <c r="BA228" s="55"/>
      <c r="BB228" s="55"/>
      <c r="BC228" s="55"/>
      <c r="BD228" s="55"/>
      <c r="BE228" s="55"/>
      <c r="BF228" s="59">
        <v>0</v>
      </c>
      <c r="BG228" s="55"/>
      <c r="BH228" s="55"/>
      <c r="BI228" s="55"/>
      <c r="BJ228" s="55"/>
      <c r="BK228" s="59">
        <v>0</v>
      </c>
      <c r="BL228" s="55"/>
      <c r="BM228" s="23" t="s">
        <v>864</v>
      </c>
      <c r="BN228" s="23" t="s">
        <v>1269</v>
      </c>
      <c r="BO228" s="23" t="s">
        <v>532</v>
      </c>
      <c r="BP228" s="23" t="s">
        <v>533</v>
      </c>
      <c r="BQ228" s="23" t="s">
        <v>311</v>
      </c>
      <c r="BR228" s="23"/>
      <c r="BS228" s="57"/>
      <c r="BT228" s="135" t="s">
        <v>23</v>
      </c>
      <c r="BU228" s="58">
        <v>0.5</v>
      </c>
      <c r="BV228" s="57">
        <v>1</v>
      </c>
      <c r="BW228" s="57">
        <v>1</v>
      </c>
      <c r="BX228" s="57">
        <v>1</v>
      </c>
      <c r="BY228" s="57">
        <v>1</v>
      </c>
      <c r="BZ228" s="57">
        <v>1</v>
      </c>
      <c r="CA228" s="57">
        <v>2</v>
      </c>
      <c r="CB228" s="67">
        <v>7</v>
      </c>
      <c r="CC228" s="134"/>
      <c r="CD228" s="134"/>
      <c r="CE228" s="57"/>
      <c r="CF228" s="57"/>
      <c r="CG228" s="57"/>
      <c r="CH228" s="57"/>
      <c r="CI228" s="57"/>
      <c r="CJ228" s="57"/>
      <c r="CK228" s="67"/>
      <c r="CL228" s="23"/>
      <c r="CM228" s="23"/>
      <c r="CN228" s="23"/>
      <c r="CO228" s="23"/>
      <c r="CP228" s="23"/>
      <c r="CQ228" s="23"/>
      <c r="CR228" s="57"/>
      <c r="CS228" s="134"/>
      <c r="CT228" s="58"/>
      <c r="CU228" s="57"/>
      <c r="CV228" s="57"/>
      <c r="CW228" s="57"/>
      <c r="CX228" s="57"/>
      <c r="CY228" s="57"/>
      <c r="CZ228" s="57"/>
      <c r="DA228" s="67"/>
      <c r="DB228" s="23"/>
      <c r="DC228" s="23"/>
      <c r="DD228" s="57"/>
      <c r="DE228" s="57"/>
      <c r="DF228" s="57"/>
      <c r="DG228" s="57"/>
      <c r="DH228" s="57"/>
      <c r="DI228" s="57"/>
      <c r="DJ228" s="67"/>
      <c r="DK228" s="23" t="s">
        <v>849</v>
      </c>
      <c r="DL228" s="55">
        <v>0</v>
      </c>
      <c r="DM228" s="55">
        <v>0</v>
      </c>
      <c r="DN228" s="55">
        <v>0</v>
      </c>
      <c r="DO228" s="59">
        <v>0</v>
      </c>
      <c r="DP228" s="23" t="s">
        <v>849</v>
      </c>
      <c r="DQ228" s="57"/>
      <c r="DR228" s="57"/>
      <c r="DS228" s="57"/>
      <c r="DT228" s="23" t="s">
        <v>854</v>
      </c>
      <c r="DU228" s="57"/>
      <c r="DV228" s="23" t="s">
        <v>849</v>
      </c>
      <c r="DW228" s="23" t="s">
        <v>854</v>
      </c>
      <c r="DX228" s="57"/>
      <c r="DY228" s="23" t="s">
        <v>849</v>
      </c>
      <c r="DZ228" s="23" t="s">
        <v>854</v>
      </c>
      <c r="EA228" s="56"/>
      <c r="EB228" s="57"/>
      <c r="EC228" s="57"/>
      <c r="ED228" s="23"/>
      <c r="EE228" s="57"/>
      <c r="EF228" s="57"/>
      <c r="EG228" s="57"/>
      <c r="EH228" s="23">
        <v>583</v>
      </c>
      <c r="EI228" s="23" t="s">
        <v>543</v>
      </c>
      <c r="EJ228" s="23"/>
      <c r="EK228" s="23" t="s">
        <v>635</v>
      </c>
    </row>
    <row r="229" spans="2:141">
      <c r="B229" s="132" t="s">
        <v>1270</v>
      </c>
      <c r="C229" s="23" t="s">
        <v>1271</v>
      </c>
      <c r="D229" s="23" t="s">
        <v>159</v>
      </c>
      <c r="E229" s="23" t="s">
        <v>846</v>
      </c>
      <c r="F229" s="23" t="s">
        <v>847</v>
      </c>
      <c r="G229" s="23"/>
      <c r="H229" s="23" t="s">
        <v>848</v>
      </c>
      <c r="I229" s="58">
        <v>0.99839226832484462</v>
      </c>
      <c r="J229" s="58">
        <v>1.6077316751553653E-3</v>
      </c>
      <c r="K229" s="58">
        <v>0</v>
      </c>
      <c r="L229" s="58">
        <v>0</v>
      </c>
      <c r="M229" s="176"/>
      <c r="N229" s="23" t="s">
        <v>849</v>
      </c>
      <c r="O229" s="23" t="s">
        <v>850</v>
      </c>
      <c r="P229" s="23" t="s">
        <v>851</v>
      </c>
      <c r="Q229" s="56" t="s">
        <v>848</v>
      </c>
      <c r="R229" s="133" t="s">
        <v>848</v>
      </c>
      <c r="S229" s="133" t="s">
        <v>848</v>
      </c>
      <c r="T229" s="133" t="s">
        <v>848</v>
      </c>
      <c r="U229" s="133" t="s">
        <v>848</v>
      </c>
      <c r="V229" s="133" t="s">
        <v>848</v>
      </c>
      <c r="W229" s="55">
        <v>1.2292116853825303</v>
      </c>
      <c r="X229" s="55">
        <v>3.3241107849500366</v>
      </c>
      <c r="Y229" s="55">
        <v>3.4680239004275006</v>
      </c>
      <c r="Z229" s="55">
        <v>3.7445628282077239</v>
      </c>
      <c r="AA229" s="55">
        <v>4.0295672333689749</v>
      </c>
      <c r="AB229" s="55">
        <v>4.2948188579744953</v>
      </c>
      <c r="AC229" s="55">
        <v>4.5741796115483941</v>
      </c>
      <c r="AD229" s="59">
        <v>23.435263216477125</v>
      </c>
      <c r="AE229" s="55">
        <v>4.317153963325629E-2</v>
      </c>
      <c r="AF229" s="55"/>
      <c r="AG229" s="55"/>
      <c r="AH229" s="55"/>
      <c r="AI229" s="59">
        <v>24.664474901859656</v>
      </c>
      <c r="AJ229" s="55">
        <v>4.317153963325629E-2</v>
      </c>
      <c r="AK229" s="55">
        <v>1.3475614017235846</v>
      </c>
      <c r="AL229" s="55">
        <v>3.6441594577403933</v>
      </c>
      <c r="AM229" s="55">
        <v>3.877967243662312</v>
      </c>
      <c r="AN229" s="55">
        <v>4.2709387981990927</v>
      </c>
      <c r="AO229" s="55">
        <v>4.6879266133420279</v>
      </c>
      <c r="AP229" s="55">
        <v>5.0964459325046905</v>
      </c>
      <c r="AQ229" s="55">
        <v>5.5365083007371245</v>
      </c>
      <c r="AR229" s="59">
        <v>27.113946346185642</v>
      </c>
      <c r="AS229" s="55">
        <v>5.225408878384976E-2</v>
      </c>
      <c r="AT229" s="55"/>
      <c r="AU229" s="55"/>
      <c r="AV229" s="55"/>
      <c r="AW229" s="59">
        <v>28.461507747909227</v>
      </c>
      <c r="AX229" s="55"/>
      <c r="AY229" s="55"/>
      <c r="AZ229" s="55"/>
      <c r="BA229" s="55"/>
      <c r="BB229" s="55"/>
      <c r="BC229" s="55"/>
      <c r="BD229" s="55"/>
      <c r="BE229" s="55"/>
      <c r="BF229" s="59">
        <v>0</v>
      </c>
      <c r="BG229" s="55"/>
      <c r="BH229" s="55"/>
      <c r="BI229" s="55"/>
      <c r="BJ229" s="55"/>
      <c r="BK229" s="59">
        <v>0</v>
      </c>
      <c r="BL229" s="55"/>
      <c r="BM229" s="23" t="s">
        <v>864</v>
      </c>
      <c r="BN229" s="23" t="s">
        <v>1272</v>
      </c>
      <c r="BO229" s="23" t="s">
        <v>582</v>
      </c>
      <c r="BP229" s="23" t="s">
        <v>462</v>
      </c>
      <c r="BQ229" s="23" t="s">
        <v>358</v>
      </c>
      <c r="BR229" s="23"/>
      <c r="BS229" s="57"/>
      <c r="BT229" s="135" t="s">
        <v>23</v>
      </c>
      <c r="BU229" s="58">
        <v>0.99839226832484462</v>
      </c>
      <c r="BV229" s="57">
        <v>2</v>
      </c>
      <c r="BW229" s="57">
        <v>3</v>
      </c>
      <c r="BX229" s="57">
        <v>3</v>
      </c>
      <c r="BY229" s="57">
        <v>3</v>
      </c>
      <c r="BZ229" s="57">
        <v>0</v>
      </c>
      <c r="CA229" s="57">
        <v>0</v>
      </c>
      <c r="CB229" s="67">
        <v>11</v>
      </c>
      <c r="CC229" s="134"/>
      <c r="CD229" s="134"/>
      <c r="CE229" s="57"/>
      <c r="CF229" s="57"/>
      <c r="CG229" s="57"/>
      <c r="CH229" s="57"/>
      <c r="CI229" s="57"/>
      <c r="CJ229" s="57"/>
      <c r="CK229" s="67"/>
      <c r="CL229" s="23"/>
      <c r="CM229" s="23"/>
      <c r="CN229" s="23"/>
      <c r="CO229" s="23"/>
      <c r="CP229" s="23"/>
      <c r="CQ229" s="23"/>
      <c r="CR229" s="57"/>
      <c r="CS229" s="134"/>
      <c r="CT229" s="58"/>
      <c r="CU229" s="57"/>
      <c r="CV229" s="57"/>
      <c r="CW229" s="57"/>
      <c r="CX229" s="57"/>
      <c r="CY229" s="57"/>
      <c r="CZ229" s="57"/>
      <c r="DA229" s="67"/>
      <c r="DB229" s="23"/>
      <c r="DC229" s="23"/>
      <c r="DD229" s="57"/>
      <c r="DE229" s="57"/>
      <c r="DF229" s="57"/>
      <c r="DG229" s="57"/>
      <c r="DH229" s="57"/>
      <c r="DI229" s="57"/>
      <c r="DJ229" s="67"/>
      <c r="DK229" s="23" t="s">
        <v>849</v>
      </c>
      <c r="DL229" s="55">
        <v>0</v>
      </c>
      <c r="DM229" s="55">
        <v>1.2292116853825303</v>
      </c>
      <c r="DN229" s="55">
        <v>23.435263216477125</v>
      </c>
      <c r="DO229" s="59">
        <v>24.664474901859656</v>
      </c>
      <c r="DP229" s="23" t="s">
        <v>849</v>
      </c>
      <c r="DQ229" s="57"/>
      <c r="DR229" s="57"/>
      <c r="DS229" s="57"/>
      <c r="DT229" s="23" t="s">
        <v>854</v>
      </c>
      <c r="DU229" s="57"/>
      <c r="DV229" s="23" t="s">
        <v>849</v>
      </c>
      <c r="DW229" s="23" t="s">
        <v>854</v>
      </c>
      <c r="DX229" s="57"/>
      <c r="DY229" s="23" t="s">
        <v>849</v>
      </c>
      <c r="DZ229" s="23" t="s">
        <v>854</v>
      </c>
      <c r="EA229" s="56"/>
      <c r="EB229" s="57"/>
      <c r="EC229" s="57"/>
      <c r="ED229" s="23"/>
      <c r="EE229" s="57"/>
      <c r="EF229" s="57"/>
      <c r="EG229" s="57"/>
      <c r="EH229" s="23">
        <v>739</v>
      </c>
      <c r="EI229" s="23" t="s">
        <v>463</v>
      </c>
      <c r="EJ229" s="23"/>
      <c r="EK229" s="23" t="s">
        <v>464</v>
      </c>
    </row>
    <row r="230" spans="2:141" ht="29.1">
      <c r="B230" s="132" t="s">
        <v>1273</v>
      </c>
      <c r="C230" s="23" t="s">
        <v>1274</v>
      </c>
      <c r="D230" s="23" t="s">
        <v>193</v>
      </c>
      <c r="E230" s="23" t="s">
        <v>846</v>
      </c>
      <c r="F230" s="23" t="s">
        <v>847</v>
      </c>
      <c r="G230" s="23"/>
      <c r="H230" s="23" t="s">
        <v>848</v>
      </c>
      <c r="I230" s="58">
        <v>0</v>
      </c>
      <c r="J230" s="58">
        <v>0</v>
      </c>
      <c r="K230" s="58">
        <v>1</v>
      </c>
      <c r="L230" s="58">
        <v>0</v>
      </c>
      <c r="M230" s="176"/>
      <c r="N230" s="23" t="s">
        <v>849</v>
      </c>
      <c r="O230" s="23" t="s">
        <v>850</v>
      </c>
      <c r="P230" s="23" t="s">
        <v>851</v>
      </c>
      <c r="Q230" s="56" t="s">
        <v>848</v>
      </c>
      <c r="R230" s="133" t="s">
        <v>848</v>
      </c>
      <c r="S230" s="133" t="s">
        <v>848</v>
      </c>
      <c r="T230" s="133" t="s">
        <v>848</v>
      </c>
      <c r="U230" s="133" t="s">
        <v>848</v>
      </c>
      <c r="V230" s="133" t="s">
        <v>848</v>
      </c>
      <c r="W230" s="55">
        <v>0</v>
      </c>
      <c r="X230" s="55">
        <v>4.5577223704569443</v>
      </c>
      <c r="Y230" s="55">
        <v>4.7550431182441297</v>
      </c>
      <c r="Z230" s="55">
        <v>5.1342084767371521</v>
      </c>
      <c r="AA230" s="55">
        <v>5.5249809380411845</v>
      </c>
      <c r="AB230" s="55">
        <v>5.888670159452861</v>
      </c>
      <c r="AC230" s="55">
        <v>6.2717045522162191</v>
      </c>
      <c r="AD230" s="59">
        <v>32.132329615148493</v>
      </c>
      <c r="AE230" s="55">
        <v>0</v>
      </c>
      <c r="AF230" s="55"/>
      <c r="AG230" s="55"/>
      <c r="AH230" s="55"/>
      <c r="AI230" s="59">
        <v>32.132329615148493</v>
      </c>
      <c r="AJ230" s="55">
        <v>0</v>
      </c>
      <c r="AK230" s="55">
        <v>0</v>
      </c>
      <c r="AL230" s="55">
        <v>4.996544386322336</v>
      </c>
      <c r="AM230" s="55">
        <v>5.3171206382053944</v>
      </c>
      <c r="AN230" s="55">
        <v>5.8559279647164599</v>
      </c>
      <c r="AO230" s="55">
        <v>6.4276642323190698</v>
      </c>
      <c r="AP230" s="55">
        <v>6.9877892582783057</v>
      </c>
      <c r="AQ230" s="55">
        <v>7.5911632821435697</v>
      </c>
      <c r="AR230" s="59">
        <v>37.176209761985135</v>
      </c>
      <c r="AS230" s="55">
        <v>0</v>
      </c>
      <c r="AT230" s="55"/>
      <c r="AU230" s="55"/>
      <c r="AV230" s="55"/>
      <c r="AW230" s="59">
        <v>37.176209761985135</v>
      </c>
      <c r="AX230" s="55"/>
      <c r="AY230" s="55"/>
      <c r="AZ230" s="55"/>
      <c r="BA230" s="55"/>
      <c r="BB230" s="55"/>
      <c r="BC230" s="55"/>
      <c r="BD230" s="55"/>
      <c r="BE230" s="55"/>
      <c r="BF230" s="59">
        <v>0</v>
      </c>
      <c r="BG230" s="55"/>
      <c r="BH230" s="55"/>
      <c r="BI230" s="55"/>
      <c r="BJ230" s="55"/>
      <c r="BK230" s="59">
        <v>0</v>
      </c>
      <c r="BL230" s="55"/>
      <c r="BM230" s="23" t="s">
        <v>852</v>
      </c>
      <c r="BN230" s="23" t="s">
        <v>1275</v>
      </c>
      <c r="BO230" s="23" t="s">
        <v>853</v>
      </c>
      <c r="BP230" s="23" t="s">
        <v>853</v>
      </c>
      <c r="BQ230" s="23" t="s">
        <v>853</v>
      </c>
      <c r="BR230" s="23"/>
      <c r="BS230" s="57"/>
      <c r="BT230" s="135" t="s">
        <v>23</v>
      </c>
      <c r="BU230" s="58">
        <v>1</v>
      </c>
      <c r="BV230" s="57">
        <v>8</v>
      </c>
      <c r="BW230" s="57">
        <v>8</v>
      </c>
      <c r="BX230" s="57">
        <v>9</v>
      </c>
      <c r="BY230" s="57">
        <v>10</v>
      </c>
      <c r="BZ230" s="57">
        <v>10</v>
      </c>
      <c r="CA230" s="57">
        <v>11</v>
      </c>
      <c r="CB230" s="67">
        <v>56</v>
      </c>
      <c r="CC230" s="134"/>
      <c r="CD230" s="134"/>
      <c r="CE230" s="57"/>
      <c r="CF230" s="57"/>
      <c r="CG230" s="57"/>
      <c r="CH230" s="57"/>
      <c r="CI230" s="57"/>
      <c r="CJ230" s="57"/>
      <c r="CK230" s="67"/>
      <c r="CL230" s="23"/>
      <c r="CM230" s="23"/>
      <c r="CN230" s="23"/>
      <c r="CO230" s="23"/>
      <c r="CP230" s="23"/>
      <c r="CQ230" s="23"/>
      <c r="CR230" s="57"/>
      <c r="CS230" s="134"/>
      <c r="CT230" s="58"/>
      <c r="CU230" s="57"/>
      <c r="CV230" s="57"/>
      <c r="CW230" s="57"/>
      <c r="CX230" s="57"/>
      <c r="CY230" s="57"/>
      <c r="CZ230" s="57"/>
      <c r="DA230" s="67"/>
      <c r="DB230" s="23"/>
      <c r="DC230" s="23"/>
      <c r="DD230" s="57"/>
      <c r="DE230" s="57"/>
      <c r="DF230" s="57"/>
      <c r="DG230" s="57"/>
      <c r="DH230" s="57"/>
      <c r="DI230" s="57"/>
      <c r="DJ230" s="67"/>
      <c r="DK230" s="23" t="s">
        <v>849</v>
      </c>
      <c r="DL230" s="55">
        <v>0</v>
      </c>
      <c r="DM230" s="55">
        <v>0</v>
      </c>
      <c r="DN230" s="55">
        <v>0</v>
      </c>
      <c r="DO230" s="59">
        <v>0</v>
      </c>
      <c r="DP230" s="23" t="s">
        <v>849</v>
      </c>
      <c r="DQ230" s="57"/>
      <c r="DR230" s="57"/>
      <c r="DS230" s="57"/>
      <c r="DT230" s="23" t="s">
        <v>854</v>
      </c>
      <c r="DU230" s="57"/>
      <c r="DV230" s="23" t="s">
        <v>849</v>
      </c>
      <c r="DW230" s="23" t="s">
        <v>854</v>
      </c>
      <c r="DX230" s="57"/>
      <c r="DY230" s="23" t="s">
        <v>849</v>
      </c>
      <c r="DZ230" s="23" t="s">
        <v>854</v>
      </c>
      <c r="EA230" s="56"/>
      <c r="EB230" s="57"/>
      <c r="EC230" s="57"/>
      <c r="ED230" s="23"/>
      <c r="EE230" s="57"/>
      <c r="EF230" s="57"/>
      <c r="EG230" s="57"/>
      <c r="EH230" s="23">
        <v>2252</v>
      </c>
      <c r="EI230" s="23"/>
      <c r="EJ230" s="23" t="s">
        <v>891</v>
      </c>
      <c r="EK230" s="23"/>
    </row>
    <row r="231" spans="2:141">
      <c r="B231" s="132" t="s">
        <v>1276</v>
      </c>
      <c r="C231" s="23" t="s">
        <v>1277</v>
      </c>
      <c r="D231" s="23" t="s">
        <v>155</v>
      </c>
      <c r="E231" s="23" t="s">
        <v>846</v>
      </c>
      <c r="F231" s="23" t="s">
        <v>847</v>
      </c>
      <c r="G231" s="23"/>
      <c r="H231" s="23" t="s">
        <v>848</v>
      </c>
      <c r="I231" s="58">
        <v>0.5</v>
      </c>
      <c r="J231" s="58">
        <v>0.5</v>
      </c>
      <c r="K231" s="58">
        <v>0</v>
      </c>
      <c r="L231" s="58">
        <v>0</v>
      </c>
      <c r="M231" s="176"/>
      <c r="N231" s="23" t="s">
        <v>849</v>
      </c>
      <c r="O231" s="23" t="s">
        <v>850</v>
      </c>
      <c r="P231" s="23" t="s">
        <v>851</v>
      </c>
      <c r="Q231" s="56" t="s">
        <v>848</v>
      </c>
      <c r="R231" s="133" t="s">
        <v>848</v>
      </c>
      <c r="S231" s="133" t="s">
        <v>848</v>
      </c>
      <c r="T231" s="133" t="s">
        <v>848</v>
      </c>
      <c r="U231" s="133" t="s">
        <v>848</v>
      </c>
      <c r="V231" s="133" t="s">
        <v>848</v>
      </c>
      <c r="W231" s="55">
        <v>0</v>
      </c>
      <c r="X231" s="55">
        <v>1.6552877097406538</v>
      </c>
      <c r="Y231" s="55">
        <v>1.7269512693304447</v>
      </c>
      <c r="Z231" s="55">
        <v>1.8646577171696501</v>
      </c>
      <c r="AA231" s="55">
        <v>2.0065796685141373</v>
      </c>
      <c r="AB231" s="55">
        <v>2.138665445012967</v>
      </c>
      <c r="AC231" s="55">
        <v>2.2777770606872663</v>
      </c>
      <c r="AD231" s="59">
        <v>11.669918870455117</v>
      </c>
      <c r="AE231" s="55">
        <v>0</v>
      </c>
      <c r="AF231" s="55"/>
      <c r="AG231" s="55"/>
      <c r="AH231" s="55"/>
      <c r="AI231" s="59">
        <v>11.669918870455117</v>
      </c>
      <c r="AJ231" s="55">
        <v>0</v>
      </c>
      <c r="AK231" s="55">
        <v>0</v>
      </c>
      <c r="AL231" s="55">
        <v>1.8146604469512302</v>
      </c>
      <c r="AM231" s="55">
        <v>1.9310883218074057</v>
      </c>
      <c r="AN231" s="55">
        <v>2.1267740334411682</v>
      </c>
      <c r="AO231" s="55">
        <v>2.334418979765688</v>
      </c>
      <c r="AP231" s="55">
        <v>2.5378469194309838</v>
      </c>
      <c r="AQ231" s="55">
        <v>2.7569821639458456</v>
      </c>
      <c r="AR231" s="59">
        <v>13.501770865342323</v>
      </c>
      <c r="AS231" s="55">
        <v>0</v>
      </c>
      <c r="AT231" s="55"/>
      <c r="AU231" s="55"/>
      <c r="AV231" s="55"/>
      <c r="AW231" s="59">
        <v>13.501770865342323</v>
      </c>
      <c r="AX231" s="55"/>
      <c r="AY231" s="55"/>
      <c r="AZ231" s="55"/>
      <c r="BA231" s="55"/>
      <c r="BB231" s="55"/>
      <c r="BC231" s="55"/>
      <c r="BD231" s="55"/>
      <c r="BE231" s="55"/>
      <c r="BF231" s="59">
        <v>0</v>
      </c>
      <c r="BG231" s="55"/>
      <c r="BH231" s="55"/>
      <c r="BI231" s="55"/>
      <c r="BJ231" s="55"/>
      <c r="BK231" s="59">
        <v>0</v>
      </c>
      <c r="BL231" s="55"/>
      <c r="BM231" s="23" t="s">
        <v>864</v>
      </c>
      <c r="BN231" s="23" t="s">
        <v>1278</v>
      </c>
      <c r="BO231" s="23" t="s">
        <v>532</v>
      </c>
      <c r="BP231" s="23" t="s">
        <v>533</v>
      </c>
      <c r="BQ231" s="23">
        <v>0</v>
      </c>
      <c r="BR231" s="23"/>
      <c r="BS231" s="57"/>
      <c r="BT231" s="135" t="s">
        <v>23</v>
      </c>
      <c r="BU231" s="58">
        <v>0.5</v>
      </c>
      <c r="BV231" s="57">
        <v>0</v>
      </c>
      <c r="BW231" s="57">
        <v>0</v>
      </c>
      <c r="BX231" s="57">
        <v>0</v>
      </c>
      <c r="BY231" s="57">
        <v>0</v>
      </c>
      <c r="BZ231" s="57">
        <v>0</v>
      </c>
      <c r="CA231" s="57">
        <v>0</v>
      </c>
      <c r="CB231" s="67">
        <v>0</v>
      </c>
      <c r="CC231" s="134"/>
      <c r="CD231" s="134"/>
      <c r="CE231" s="57"/>
      <c r="CF231" s="57"/>
      <c r="CG231" s="57"/>
      <c r="CH231" s="57"/>
      <c r="CI231" s="57"/>
      <c r="CJ231" s="57"/>
      <c r="CK231" s="67"/>
      <c r="CL231" s="23"/>
      <c r="CM231" s="23"/>
      <c r="CN231" s="23"/>
      <c r="CO231" s="23"/>
      <c r="CP231" s="23"/>
      <c r="CQ231" s="23"/>
      <c r="CR231" s="57"/>
      <c r="CS231" s="134"/>
      <c r="CT231" s="58"/>
      <c r="CU231" s="57"/>
      <c r="CV231" s="57"/>
      <c r="CW231" s="57"/>
      <c r="CX231" s="57"/>
      <c r="CY231" s="57"/>
      <c r="CZ231" s="57"/>
      <c r="DA231" s="67"/>
      <c r="DB231" s="23"/>
      <c r="DC231" s="23"/>
      <c r="DD231" s="57"/>
      <c r="DE231" s="57"/>
      <c r="DF231" s="57"/>
      <c r="DG231" s="57"/>
      <c r="DH231" s="57"/>
      <c r="DI231" s="57"/>
      <c r="DJ231" s="67"/>
      <c r="DK231" s="23" t="s">
        <v>849</v>
      </c>
      <c r="DL231" s="55">
        <v>0</v>
      </c>
      <c r="DM231" s="55">
        <v>0</v>
      </c>
      <c r="DN231" s="55">
        <v>0</v>
      </c>
      <c r="DO231" s="59">
        <v>0</v>
      </c>
      <c r="DP231" s="23" t="s">
        <v>849</v>
      </c>
      <c r="DQ231" s="57"/>
      <c r="DR231" s="57"/>
      <c r="DS231" s="57"/>
      <c r="DT231" s="23" t="s">
        <v>854</v>
      </c>
      <c r="DU231" s="57"/>
      <c r="DV231" s="23" t="s">
        <v>849</v>
      </c>
      <c r="DW231" s="23" t="s">
        <v>854</v>
      </c>
      <c r="DX231" s="57"/>
      <c r="DY231" s="23" t="s">
        <v>849</v>
      </c>
      <c r="DZ231" s="23" t="s">
        <v>854</v>
      </c>
      <c r="EA231" s="56"/>
      <c r="EB231" s="57"/>
      <c r="EC231" s="57"/>
      <c r="ED231" s="23"/>
      <c r="EE231" s="57"/>
      <c r="EF231" s="57"/>
      <c r="EG231" s="57"/>
      <c r="EH231" s="23">
        <v>3300</v>
      </c>
      <c r="EI231" s="23" t="s">
        <v>537</v>
      </c>
      <c r="EJ231" s="23" t="s">
        <v>848</v>
      </c>
      <c r="EK231" s="23" t="s">
        <v>632</v>
      </c>
    </row>
    <row r="232" spans="2:141">
      <c r="B232" s="132" t="s">
        <v>1279</v>
      </c>
      <c r="C232" s="23" t="s">
        <v>1280</v>
      </c>
      <c r="D232" s="23" t="s">
        <v>155</v>
      </c>
      <c r="E232" s="23" t="s">
        <v>846</v>
      </c>
      <c r="F232" s="23" t="s">
        <v>847</v>
      </c>
      <c r="G232" s="23"/>
      <c r="H232" s="23" t="s">
        <v>848</v>
      </c>
      <c r="I232" s="58">
        <v>0</v>
      </c>
      <c r="J232" s="58">
        <v>0</v>
      </c>
      <c r="K232" s="58">
        <v>0</v>
      </c>
      <c r="L232" s="58">
        <v>1</v>
      </c>
      <c r="M232" s="176"/>
      <c r="N232" s="23" t="s">
        <v>849</v>
      </c>
      <c r="O232" s="23" t="s">
        <v>850</v>
      </c>
      <c r="P232" s="23" t="s">
        <v>863</v>
      </c>
      <c r="Q232" s="56">
        <v>45499</v>
      </c>
      <c r="R232" s="133">
        <v>45499</v>
      </c>
      <c r="S232" s="133">
        <v>45817</v>
      </c>
      <c r="T232" s="133" t="s">
        <v>848</v>
      </c>
      <c r="U232" s="133">
        <v>45957</v>
      </c>
      <c r="V232" s="133" t="s">
        <v>848</v>
      </c>
      <c r="W232" s="55">
        <v>6.4152065144904782</v>
      </c>
      <c r="X232" s="55">
        <v>3.0534538912359079</v>
      </c>
      <c r="Y232" s="55">
        <v>2.4172373568821381</v>
      </c>
      <c r="Z232" s="55">
        <v>1.0901101484295965</v>
      </c>
      <c r="AA232" s="55">
        <v>0.1518775197721845</v>
      </c>
      <c r="AB232" s="55">
        <v>1.921483221362684E-2</v>
      </c>
      <c r="AC232" s="55">
        <v>7.1841712675630399E-3</v>
      </c>
      <c r="AD232" s="59">
        <v>6.7390779198010167</v>
      </c>
      <c r="AE232" s="55">
        <v>0.1481453492659954</v>
      </c>
      <c r="AF232" s="55"/>
      <c r="AG232" s="55"/>
      <c r="AH232" s="55"/>
      <c r="AI232" s="59">
        <v>13.154284434291494</v>
      </c>
      <c r="AJ232" s="55">
        <v>0.1481453492659954</v>
      </c>
      <c r="AK232" s="55">
        <v>7.0328689401636906</v>
      </c>
      <c r="AL232" s="55">
        <v>3.347443450711824</v>
      </c>
      <c r="AM232" s="55">
        <v>2.702970786617207</v>
      </c>
      <c r="AN232" s="55">
        <v>1.2433477393319525</v>
      </c>
      <c r="AO232" s="55">
        <v>0.17669159631148135</v>
      </c>
      <c r="AP232" s="55">
        <v>2.2801276774937766E-2</v>
      </c>
      <c r="AQ232" s="55">
        <v>8.6955972949465596E-3</v>
      </c>
      <c r="AR232" s="59">
        <v>7.5019504470423479</v>
      </c>
      <c r="AS232" s="55">
        <v>0.17931258183566112</v>
      </c>
      <c r="AT232" s="55"/>
      <c r="AU232" s="55"/>
      <c r="AV232" s="55"/>
      <c r="AW232" s="59">
        <v>14.534819387206038</v>
      </c>
      <c r="AX232" s="55"/>
      <c r="AY232" s="55"/>
      <c r="AZ232" s="55"/>
      <c r="BA232" s="55"/>
      <c r="BB232" s="55"/>
      <c r="BC232" s="55"/>
      <c r="BD232" s="55"/>
      <c r="BE232" s="55"/>
      <c r="BF232" s="59">
        <v>0</v>
      </c>
      <c r="BG232" s="55"/>
      <c r="BH232" s="55"/>
      <c r="BI232" s="55"/>
      <c r="BJ232" s="55"/>
      <c r="BK232" s="59">
        <v>0</v>
      </c>
      <c r="BL232" s="55"/>
      <c r="BM232" s="23" t="s">
        <v>1131</v>
      </c>
      <c r="BN232" s="23" t="s">
        <v>161</v>
      </c>
      <c r="BO232" s="23" t="s">
        <v>853</v>
      </c>
      <c r="BP232" s="23" t="s">
        <v>853</v>
      </c>
      <c r="BQ232" s="23" t="s">
        <v>853</v>
      </c>
      <c r="BR232" s="23"/>
      <c r="BS232" s="57"/>
      <c r="BT232" s="135" t="s">
        <v>154</v>
      </c>
      <c r="BU232" s="58">
        <v>1</v>
      </c>
      <c r="BV232" s="57">
        <v>1372</v>
      </c>
      <c r="BW232" s="57">
        <v>0</v>
      </c>
      <c r="BX232" s="57">
        <v>0</v>
      </c>
      <c r="BY232" s="57">
        <v>20000</v>
      </c>
      <c r="BZ232" s="57">
        <v>0</v>
      </c>
      <c r="CA232" s="57">
        <v>0</v>
      </c>
      <c r="CB232" s="67">
        <v>21372</v>
      </c>
      <c r="CC232" s="134"/>
      <c r="CD232" s="134"/>
      <c r="CE232" s="57"/>
      <c r="CF232" s="57"/>
      <c r="CG232" s="57"/>
      <c r="CH232" s="57"/>
      <c r="CI232" s="57"/>
      <c r="CJ232" s="57"/>
      <c r="CK232" s="67"/>
      <c r="CL232" s="23"/>
      <c r="CM232" s="23"/>
      <c r="CN232" s="23"/>
      <c r="CO232" s="23"/>
      <c r="CP232" s="23"/>
      <c r="CQ232" s="23"/>
      <c r="CR232" s="57"/>
      <c r="CS232" s="134"/>
      <c r="CT232" s="58"/>
      <c r="CU232" s="57"/>
      <c r="CV232" s="57"/>
      <c r="CW232" s="57"/>
      <c r="CX232" s="57"/>
      <c r="CY232" s="57"/>
      <c r="CZ232" s="57"/>
      <c r="DA232" s="67"/>
      <c r="DB232" s="23"/>
      <c r="DC232" s="23"/>
      <c r="DD232" s="57"/>
      <c r="DE232" s="57"/>
      <c r="DF232" s="57"/>
      <c r="DG232" s="57"/>
      <c r="DH232" s="57"/>
      <c r="DI232" s="57"/>
      <c r="DJ232" s="67"/>
      <c r="DK232" s="23" t="s">
        <v>849</v>
      </c>
      <c r="DL232" s="55">
        <v>0</v>
      </c>
      <c r="DM232" s="55">
        <v>6.4152065144904782</v>
      </c>
      <c r="DN232" s="55">
        <v>6.7390779198010167</v>
      </c>
      <c r="DO232" s="59">
        <v>13.154284434291494</v>
      </c>
      <c r="DP232" s="23" t="s">
        <v>849</v>
      </c>
      <c r="DQ232" s="57"/>
      <c r="DR232" s="57"/>
      <c r="DS232" s="57"/>
      <c r="DT232" s="23" t="s">
        <v>854</v>
      </c>
      <c r="DU232" s="57"/>
      <c r="DV232" s="23" t="s">
        <v>849</v>
      </c>
      <c r="DW232" s="23" t="s">
        <v>854</v>
      </c>
      <c r="DX232" s="57"/>
      <c r="DY232" s="23" t="s">
        <v>849</v>
      </c>
      <c r="DZ232" s="23" t="s">
        <v>854</v>
      </c>
      <c r="EA232" s="56"/>
      <c r="EB232" s="57"/>
      <c r="EC232" s="57"/>
      <c r="ED232" s="23"/>
      <c r="EE232" s="57"/>
      <c r="EF232" s="57"/>
      <c r="EG232" s="57"/>
      <c r="EH232" s="23">
        <v>938</v>
      </c>
      <c r="EI232" s="23"/>
      <c r="EJ232" s="23" t="s">
        <v>1281</v>
      </c>
      <c r="EK232" s="23"/>
    </row>
    <row r="233" spans="2:141" ht="57.95">
      <c r="B233" s="132" t="s">
        <v>1282</v>
      </c>
      <c r="C233" s="23" t="s">
        <v>1283</v>
      </c>
      <c r="D233" s="23" t="s">
        <v>159</v>
      </c>
      <c r="E233" s="23" t="s">
        <v>846</v>
      </c>
      <c r="F233" s="23" t="s">
        <v>847</v>
      </c>
      <c r="G233" s="23"/>
      <c r="H233" s="23" t="s">
        <v>848</v>
      </c>
      <c r="I233" s="58">
        <v>0</v>
      </c>
      <c r="J233" s="58">
        <v>0</v>
      </c>
      <c r="K233" s="58">
        <v>0</v>
      </c>
      <c r="L233" s="58">
        <v>1</v>
      </c>
      <c r="M233" s="176"/>
      <c r="N233" s="23" t="s">
        <v>849</v>
      </c>
      <c r="O233" s="23" t="s">
        <v>850</v>
      </c>
      <c r="P233" s="23" t="s">
        <v>851</v>
      </c>
      <c r="Q233" s="56" t="s">
        <v>848</v>
      </c>
      <c r="R233" s="133" t="s">
        <v>848</v>
      </c>
      <c r="S233" s="133" t="s">
        <v>848</v>
      </c>
      <c r="T233" s="133" t="s">
        <v>848</v>
      </c>
      <c r="U233" s="133" t="s">
        <v>848</v>
      </c>
      <c r="V233" s="133" t="s">
        <v>848</v>
      </c>
      <c r="W233" s="55">
        <v>11.540681598473991</v>
      </c>
      <c r="X233" s="55">
        <v>11.3832121364161</v>
      </c>
      <c r="Y233" s="55">
        <v>6.9515857714481362</v>
      </c>
      <c r="Z233" s="55">
        <v>0.18848203905361285</v>
      </c>
      <c r="AA233" s="55">
        <v>3.4707073382696844E-2</v>
      </c>
      <c r="AB233" s="55">
        <v>1.3365860209243059E-2</v>
      </c>
      <c r="AC233" s="55">
        <v>1.8988337130632339E-5</v>
      </c>
      <c r="AD233" s="59">
        <v>18.571371868846924</v>
      </c>
      <c r="AE233" s="55">
        <v>5.1966346525471278E-3</v>
      </c>
      <c r="AF233" s="55"/>
      <c r="AG233" s="55"/>
      <c r="AH233" s="55"/>
      <c r="AI233" s="59">
        <v>30.112053467320916</v>
      </c>
      <c r="AJ233" s="55">
        <v>5.1966346525471278E-3</v>
      </c>
      <c r="AK233" s="55">
        <v>12.65182983258533</v>
      </c>
      <c r="AL233" s="55">
        <v>12.47919905503675</v>
      </c>
      <c r="AM233" s="55">
        <v>7.7733091487235075</v>
      </c>
      <c r="AN233" s="55">
        <v>0.21497709887352856</v>
      </c>
      <c r="AO233" s="55">
        <v>4.0377589840070283E-2</v>
      </c>
      <c r="AP233" s="55">
        <v>1.5860595324373887E-2</v>
      </c>
      <c r="AQ233" s="55">
        <v>2.2983156558942798E-5</v>
      </c>
      <c r="AR233" s="59">
        <v>20.523746470954787</v>
      </c>
      <c r="AS233" s="55">
        <v>6.2899171727071913E-3</v>
      </c>
      <c r="AT233" s="55"/>
      <c r="AU233" s="55"/>
      <c r="AV233" s="55"/>
      <c r="AW233" s="59">
        <v>33.175576303540119</v>
      </c>
      <c r="AX233" s="55"/>
      <c r="AY233" s="55"/>
      <c r="AZ233" s="55"/>
      <c r="BA233" s="55"/>
      <c r="BB233" s="55"/>
      <c r="BC233" s="55"/>
      <c r="BD233" s="55"/>
      <c r="BE233" s="55"/>
      <c r="BF233" s="59">
        <v>0</v>
      </c>
      <c r="BG233" s="55"/>
      <c r="BH233" s="55"/>
      <c r="BI233" s="55"/>
      <c r="BJ233" s="55"/>
      <c r="BK233" s="59">
        <v>0</v>
      </c>
      <c r="BL233" s="55"/>
      <c r="BM233" s="23" t="s">
        <v>1131</v>
      </c>
      <c r="BN233" s="23" t="s">
        <v>163</v>
      </c>
      <c r="BO233" s="23" t="s">
        <v>853</v>
      </c>
      <c r="BP233" s="23" t="s">
        <v>853</v>
      </c>
      <c r="BQ233" s="23" t="s">
        <v>853</v>
      </c>
      <c r="BR233" s="23"/>
      <c r="BS233" s="57"/>
      <c r="BT233" s="135" t="s">
        <v>859</v>
      </c>
      <c r="BU233" s="58">
        <v>1</v>
      </c>
      <c r="BV233" s="57">
        <v>43315</v>
      </c>
      <c r="BW233" s="57">
        <v>26158</v>
      </c>
      <c r="BX233" s="57">
        <v>1</v>
      </c>
      <c r="BY233" s="57">
        <v>0</v>
      </c>
      <c r="BZ233" s="57">
        <v>0</v>
      </c>
      <c r="CA233" s="57">
        <v>1127</v>
      </c>
      <c r="CB233" s="67">
        <v>70601</v>
      </c>
      <c r="CC233" s="134"/>
      <c r="CD233" s="134"/>
      <c r="CE233" s="57"/>
      <c r="CF233" s="57"/>
      <c r="CG233" s="57"/>
      <c r="CH233" s="57"/>
      <c r="CI233" s="57"/>
      <c r="CJ233" s="57"/>
      <c r="CK233" s="67"/>
      <c r="CL233" s="23"/>
      <c r="CM233" s="23"/>
      <c r="CN233" s="23"/>
      <c r="CO233" s="23"/>
      <c r="CP233" s="23"/>
      <c r="CQ233" s="23"/>
      <c r="CR233" s="57"/>
      <c r="CS233" s="134"/>
      <c r="CT233" s="58"/>
      <c r="CU233" s="57"/>
      <c r="CV233" s="57"/>
      <c r="CW233" s="57"/>
      <c r="CX233" s="57"/>
      <c r="CY233" s="57"/>
      <c r="CZ233" s="57"/>
      <c r="DA233" s="67"/>
      <c r="DB233" s="23"/>
      <c r="DC233" s="23"/>
      <c r="DD233" s="57"/>
      <c r="DE233" s="57"/>
      <c r="DF233" s="57"/>
      <c r="DG233" s="57"/>
      <c r="DH233" s="57"/>
      <c r="DI233" s="57"/>
      <c r="DJ233" s="67"/>
      <c r="DK233" s="23" t="s">
        <v>849</v>
      </c>
      <c r="DL233" s="55">
        <v>0</v>
      </c>
      <c r="DM233" s="55">
        <v>11.540681598473991</v>
      </c>
      <c r="DN233" s="55">
        <v>18.571371868846924</v>
      </c>
      <c r="DO233" s="59">
        <v>30.112053467320916</v>
      </c>
      <c r="DP233" s="23" t="s">
        <v>849</v>
      </c>
      <c r="DQ233" s="57"/>
      <c r="DR233" s="57"/>
      <c r="DS233" s="57"/>
      <c r="DT233" s="23" t="s">
        <v>854</v>
      </c>
      <c r="DU233" s="57"/>
      <c r="DV233" s="23" t="s">
        <v>849</v>
      </c>
      <c r="DW233" s="23" t="s">
        <v>854</v>
      </c>
      <c r="DX233" s="57"/>
      <c r="DY233" s="23" t="s">
        <v>849</v>
      </c>
      <c r="DZ233" s="23" t="s">
        <v>854</v>
      </c>
      <c r="EA233" s="56"/>
      <c r="EB233" s="57"/>
      <c r="EC233" s="57"/>
      <c r="ED233" s="23"/>
      <c r="EE233" s="57"/>
      <c r="EF233" s="57"/>
      <c r="EG233" s="57"/>
      <c r="EH233" s="23">
        <v>2841</v>
      </c>
      <c r="EI233" s="23"/>
      <c r="EJ233" s="23" t="s">
        <v>1171</v>
      </c>
      <c r="EK233" s="23"/>
    </row>
    <row r="234" spans="2:141">
      <c r="B234" s="132" t="s">
        <v>1284</v>
      </c>
      <c r="C234" s="23" t="s">
        <v>1285</v>
      </c>
      <c r="D234" s="23" t="s">
        <v>193</v>
      </c>
      <c r="E234" s="23" t="s">
        <v>846</v>
      </c>
      <c r="F234" s="23" t="s">
        <v>847</v>
      </c>
      <c r="G234" s="23"/>
      <c r="H234" s="23" t="s">
        <v>848</v>
      </c>
      <c r="I234" s="58">
        <v>0.86240000000000006</v>
      </c>
      <c r="J234" s="58">
        <v>0.1376</v>
      </c>
      <c r="K234" s="58">
        <v>0</v>
      </c>
      <c r="L234" s="58">
        <v>0</v>
      </c>
      <c r="M234" s="176"/>
      <c r="N234" s="23" t="s">
        <v>849</v>
      </c>
      <c r="O234" s="23" t="s">
        <v>850</v>
      </c>
      <c r="P234" s="23" t="s">
        <v>851</v>
      </c>
      <c r="Q234" s="56" t="s">
        <v>848</v>
      </c>
      <c r="R234" s="133" t="s">
        <v>848</v>
      </c>
      <c r="S234" s="133" t="s">
        <v>848</v>
      </c>
      <c r="T234" s="133" t="s">
        <v>848</v>
      </c>
      <c r="U234" s="133" t="s">
        <v>848</v>
      </c>
      <c r="V234" s="133" t="s">
        <v>848</v>
      </c>
      <c r="W234" s="55">
        <v>0</v>
      </c>
      <c r="X234" s="55">
        <v>0.54370951344000018</v>
      </c>
      <c r="Y234" s="55">
        <v>0.56724871987925318</v>
      </c>
      <c r="Z234" s="55">
        <v>0.61248092048801372</v>
      </c>
      <c r="AA234" s="55">
        <v>0.65909778029908317</v>
      </c>
      <c r="AB234" s="55">
        <v>0.70248376863809847</v>
      </c>
      <c r="AC234" s="55">
        <v>0.74817752231429535</v>
      </c>
      <c r="AD234" s="59">
        <v>3.8331982250587444</v>
      </c>
      <c r="AE234" s="55">
        <v>0</v>
      </c>
      <c r="AF234" s="55"/>
      <c r="AG234" s="55"/>
      <c r="AH234" s="55"/>
      <c r="AI234" s="59">
        <v>3.8331982250587444</v>
      </c>
      <c r="AJ234" s="55">
        <v>0</v>
      </c>
      <c r="AK234" s="55">
        <v>0</v>
      </c>
      <c r="AL234" s="55">
        <v>0.59605840293785073</v>
      </c>
      <c r="AM234" s="55">
        <v>0.63430126719425384</v>
      </c>
      <c r="AN234" s="55">
        <v>0.69857781708552502</v>
      </c>
      <c r="AO234" s="55">
        <v>0.76678259627286516</v>
      </c>
      <c r="AP234" s="55">
        <v>0.83360222251950067</v>
      </c>
      <c r="AQ234" s="55">
        <v>0.90558120023534339</v>
      </c>
      <c r="AR234" s="59">
        <v>4.4349035062453384</v>
      </c>
      <c r="AS234" s="55">
        <v>0</v>
      </c>
      <c r="AT234" s="55"/>
      <c r="AU234" s="55"/>
      <c r="AV234" s="55"/>
      <c r="AW234" s="59">
        <v>4.4349035062453384</v>
      </c>
      <c r="AX234" s="55"/>
      <c r="AY234" s="55"/>
      <c r="AZ234" s="55"/>
      <c r="BA234" s="55"/>
      <c r="BB234" s="55"/>
      <c r="BC234" s="55"/>
      <c r="BD234" s="55"/>
      <c r="BE234" s="55"/>
      <c r="BF234" s="59">
        <v>0</v>
      </c>
      <c r="BG234" s="55"/>
      <c r="BH234" s="55"/>
      <c r="BI234" s="55"/>
      <c r="BJ234" s="55"/>
      <c r="BK234" s="59">
        <v>0</v>
      </c>
      <c r="BL234" s="55"/>
      <c r="BM234" s="23" t="s">
        <v>864</v>
      </c>
      <c r="BN234" s="23" t="s">
        <v>900</v>
      </c>
      <c r="BO234" s="23" t="s">
        <v>532</v>
      </c>
      <c r="BP234" s="23" t="s">
        <v>533</v>
      </c>
      <c r="BQ234" s="23" t="s">
        <v>538</v>
      </c>
      <c r="BR234" s="23"/>
      <c r="BS234" s="57"/>
      <c r="BT234" s="135" t="s">
        <v>23</v>
      </c>
      <c r="BU234" s="58">
        <v>0.86240000000000006</v>
      </c>
      <c r="BV234" s="57">
        <v>0</v>
      </c>
      <c r="BW234" s="57">
        <v>0</v>
      </c>
      <c r="BX234" s="57">
        <v>0</v>
      </c>
      <c r="BY234" s="57">
        <v>0</v>
      </c>
      <c r="BZ234" s="57">
        <v>0</v>
      </c>
      <c r="CA234" s="57">
        <v>0</v>
      </c>
      <c r="CB234" s="67">
        <v>0</v>
      </c>
      <c r="CC234" s="134"/>
      <c r="CD234" s="134"/>
      <c r="CE234" s="57"/>
      <c r="CF234" s="57"/>
      <c r="CG234" s="57"/>
      <c r="CH234" s="57"/>
      <c r="CI234" s="57"/>
      <c r="CJ234" s="57"/>
      <c r="CK234" s="67"/>
      <c r="CL234" s="23"/>
      <c r="CM234" s="23"/>
      <c r="CN234" s="23"/>
      <c r="CO234" s="23"/>
      <c r="CP234" s="23"/>
      <c r="CQ234" s="23"/>
      <c r="CR234" s="57"/>
      <c r="CS234" s="134"/>
      <c r="CT234" s="58"/>
      <c r="CU234" s="57"/>
      <c r="CV234" s="57"/>
      <c r="CW234" s="57"/>
      <c r="CX234" s="57"/>
      <c r="CY234" s="57"/>
      <c r="CZ234" s="57"/>
      <c r="DA234" s="67"/>
      <c r="DB234" s="23"/>
      <c r="DC234" s="23"/>
      <c r="DD234" s="57"/>
      <c r="DE234" s="57"/>
      <c r="DF234" s="57"/>
      <c r="DG234" s="57"/>
      <c r="DH234" s="57"/>
      <c r="DI234" s="57"/>
      <c r="DJ234" s="67"/>
      <c r="DK234" s="23" t="s">
        <v>849</v>
      </c>
      <c r="DL234" s="55">
        <v>0</v>
      </c>
      <c r="DM234" s="55">
        <v>0</v>
      </c>
      <c r="DN234" s="55">
        <v>0</v>
      </c>
      <c r="DO234" s="59">
        <v>0</v>
      </c>
      <c r="DP234" s="23" t="s">
        <v>849</v>
      </c>
      <c r="DQ234" s="57"/>
      <c r="DR234" s="57"/>
      <c r="DS234" s="57"/>
      <c r="DT234" s="23" t="s">
        <v>854</v>
      </c>
      <c r="DU234" s="57"/>
      <c r="DV234" s="23" t="s">
        <v>849</v>
      </c>
      <c r="DW234" s="23" t="s">
        <v>854</v>
      </c>
      <c r="DX234" s="57"/>
      <c r="DY234" s="23" t="s">
        <v>849</v>
      </c>
      <c r="DZ234" s="23" t="s">
        <v>854</v>
      </c>
      <c r="EA234" s="56"/>
      <c r="EB234" s="57"/>
      <c r="EC234" s="57"/>
      <c r="ED234" s="23"/>
      <c r="EE234" s="57"/>
      <c r="EF234" s="57"/>
      <c r="EG234" s="57"/>
      <c r="EH234" s="23">
        <v>1302</v>
      </c>
      <c r="EI234" s="23" t="s">
        <v>537</v>
      </c>
      <c r="EJ234" s="23"/>
      <c r="EK234" s="23" t="s">
        <v>632</v>
      </c>
    </row>
    <row r="235" spans="2:141">
      <c r="B235" s="132" t="s">
        <v>1286</v>
      </c>
      <c r="C235" s="23" t="s">
        <v>1287</v>
      </c>
      <c r="D235" s="23" t="s">
        <v>193</v>
      </c>
      <c r="E235" s="23" t="s">
        <v>846</v>
      </c>
      <c r="F235" s="23" t="s">
        <v>847</v>
      </c>
      <c r="G235" s="23"/>
      <c r="H235" s="23" t="s">
        <v>848</v>
      </c>
      <c r="I235" s="58">
        <v>8.331492584186867E-2</v>
      </c>
      <c r="J235" s="58">
        <v>0.91668507415813127</v>
      </c>
      <c r="K235" s="58">
        <v>0</v>
      </c>
      <c r="L235" s="58">
        <v>0</v>
      </c>
      <c r="M235" s="176"/>
      <c r="N235" s="23" t="s">
        <v>849</v>
      </c>
      <c r="O235" s="23" t="s">
        <v>850</v>
      </c>
      <c r="P235" s="23" t="s">
        <v>851</v>
      </c>
      <c r="Q235" s="56" t="s">
        <v>848</v>
      </c>
      <c r="R235" s="133" t="s">
        <v>848</v>
      </c>
      <c r="S235" s="133" t="s">
        <v>848</v>
      </c>
      <c r="T235" s="133" t="s">
        <v>848</v>
      </c>
      <c r="U235" s="133" t="s">
        <v>848</v>
      </c>
      <c r="V235" s="133" t="s">
        <v>848</v>
      </c>
      <c r="W235" s="55">
        <v>0</v>
      </c>
      <c r="X235" s="55">
        <v>0.20911904363076927</v>
      </c>
      <c r="Y235" s="55">
        <v>0.21817258456894353</v>
      </c>
      <c r="Z235" s="55">
        <v>0.23556958480308218</v>
      </c>
      <c r="AA235" s="55">
        <v>0.25349914626887821</v>
      </c>
      <c r="AB235" s="55">
        <v>0.2701860648608071</v>
      </c>
      <c r="AC235" s="55">
        <v>0.28776058550549821</v>
      </c>
      <c r="AD235" s="59">
        <v>1.4743070096379784</v>
      </c>
      <c r="AE235" s="55">
        <v>0</v>
      </c>
      <c r="AF235" s="55"/>
      <c r="AG235" s="55"/>
      <c r="AH235" s="55"/>
      <c r="AI235" s="59">
        <v>1.4743070096379784</v>
      </c>
      <c r="AJ235" s="55">
        <v>0</v>
      </c>
      <c r="AK235" s="55">
        <v>0</v>
      </c>
      <c r="AL235" s="55">
        <v>0.22925323189917332</v>
      </c>
      <c r="AM235" s="55">
        <v>0.24396202584394377</v>
      </c>
      <c r="AN235" s="55">
        <v>0.26868377580212499</v>
      </c>
      <c r="AO235" s="55">
        <v>0.2949163831818713</v>
      </c>
      <c r="AP235" s="55">
        <v>0.32061623943057715</v>
      </c>
      <c r="AQ235" s="55">
        <v>0.34830046162897821</v>
      </c>
      <c r="AR235" s="59">
        <v>1.7057321177866689</v>
      </c>
      <c r="AS235" s="55">
        <v>0</v>
      </c>
      <c r="AT235" s="55"/>
      <c r="AU235" s="55"/>
      <c r="AV235" s="55"/>
      <c r="AW235" s="59">
        <v>1.7057321177866689</v>
      </c>
      <c r="AX235" s="55"/>
      <c r="AY235" s="55"/>
      <c r="AZ235" s="55"/>
      <c r="BA235" s="55"/>
      <c r="BB235" s="55"/>
      <c r="BC235" s="55"/>
      <c r="BD235" s="55"/>
      <c r="BE235" s="55"/>
      <c r="BF235" s="59">
        <v>0</v>
      </c>
      <c r="BG235" s="55"/>
      <c r="BH235" s="55"/>
      <c r="BI235" s="55"/>
      <c r="BJ235" s="55"/>
      <c r="BK235" s="59">
        <v>0</v>
      </c>
      <c r="BL235" s="55"/>
      <c r="BM235" s="23" t="s">
        <v>864</v>
      </c>
      <c r="BN235" s="23" t="s">
        <v>900</v>
      </c>
      <c r="BO235" s="23" t="s">
        <v>532</v>
      </c>
      <c r="BP235" s="23" t="s">
        <v>533</v>
      </c>
      <c r="BQ235" s="23" t="s">
        <v>538</v>
      </c>
      <c r="BR235" s="23"/>
      <c r="BS235" s="57"/>
      <c r="BT235" s="135" t="s">
        <v>23</v>
      </c>
      <c r="BU235" s="58">
        <v>8.331492584186867E-2</v>
      </c>
      <c r="BV235" s="57">
        <v>0</v>
      </c>
      <c r="BW235" s="57">
        <v>0</v>
      </c>
      <c r="BX235" s="57">
        <v>0</v>
      </c>
      <c r="BY235" s="57">
        <v>0</v>
      </c>
      <c r="BZ235" s="57">
        <v>0</v>
      </c>
      <c r="CA235" s="57">
        <v>0</v>
      </c>
      <c r="CB235" s="67">
        <v>0</v>
      </c>
      <c r="CC235" s="134"/>
      <c r="CD235" s="134"/>
      <c r="CE235" s="57"/>
      <c r="CF235" s="57"/>
      <c r="CG235" s="57"/>
      <c r="CH235" s="57"/>
      <c r="CI235" s="57"/>
      <c r="CJ235" s="57"/>
      <c r="CK235" s="67"/>
      <c r="CL235" s="23"/>
      <c r="CM235" s="23"/>
      <c r="CN235" s="23"/>
      <c r="CO235" s="23"/>
      <c r="CP235" s="23"/>
      <c r="CQ235" s="23"/>
      <c r="CR235" s="57"/>
      <c r="CS235" s="134"/>
      <c r="CT235" s="58"/>
      <c r="CU235" s="57"/>
      <c r="CV235" s="57"/>
      <c r="CW235" s="57"/>
      <c r="CX235" s="57"/>
      <c r="CY235" s="57"/>
      <c r="CZ235" s="57"/>
      <c r="DA235" s="67"/>
      <c r="DB235" s="23"/>
      <c r="DC235" s="23"/>
      <c r="DD235" s="57"/>
      <c r="DE235" s="57"/>
      <c r="DF235" s="57"/>
      <c r="DG235" s="57"/>
      <c r="DH235" s="57"/>
      <c r="DI235" s="57"/>
      <c r="DJ235" s="67"/>
      <c r="DK235" s="23" t="s">
        <v>849</v>
      </c>
      <c r="DL235" s="55">
        <v>0</v>
      </c>
      <c r="DM235" s="55">
        <v>0</v>
      </c>
      <c r="DN235" s="55">
        <v>0</v>
      </c>
      <c r="DO235" s="59">
        <v>0</v>
      </c>
      <c r="DP235" s="23" t="s">
        <v>849</v>
      </c>
      <c r="DQ235" s="57"/>
      <c r="DR235" s="57"/>
      <c r="DS235" s="57"/>
      <c r="DT235" s="23" t="s">
        <v>854</v>
      </c>
      <c r="DU235" s="57"/>
      <c r="DV235" s="23" t="s">
        <v>849</v>
      </c>
      <c r="DW235" s="23" t="s">
        <v>854</v>
      </c>
      <c r="DX235" s="57"/>
      <c r="DY235" s="23" t="s">
        <v>849</v>
      </c>
      <c r="DZ235" s="23" t="s">
        <v>854</v>
      </c>
      <c r="EA235" s="56"/>
      <c r="EB235" s="57"/>
      <c r="EC235" s="57"/>
      <c r="ED235" s="23"/>
      <c r="EE235" s="57"/>
      <c r="EF235" s="57"/>
      <c r="EG235" s="57"/>
      <c r="EH235" s="23">
        <v>1303</v>
      </c>
      <c r="EI235" s="23" t="s">
        <v>537</v>
      </c>
      <c r="EJ235" s="23"/>
      <c r="EK235" s="23" t="s">
        <v>632</v>
      </c>
    </row>
    <row r="236" spans="2:141" ht="57.95">
      <c r="B236" s="132" t="s">
        <v>1288</v>
      </c>
      <c r="C236" s="23" t="s">
        <v>1289</v>
      </c>
      <c r="D236" s="23" t="s">
        <v>155</v>
      </c>
      <c r="E236" s="23" t="s">
        <v>846</v>
      </c>
      <c r="F236" s="23" t="s">
        <v>847</v>
      </c>
      <c r="G236" s="23"/>
      <c r="H236" s="23" t="s">
        <v>848</v>
      </c>
      <c r="I236" s="58">
        <v>0</v>
      </c>
      <c r="J236" s="58">
        <v>0</v>
      </c>
      <c r="K236" s="58">
        <v>1</v>
      </c>
      <c r="L236" s="58">
        <v>0</v>
      </c>
      <c r="M236" s="176"/>
      <c r="N236" s="23" t="s">
        <v>849</v>
      </c>
      <c r="O236" s="23" t="s">
        <v>850</v>
      </c>
      <c r="P236" s="23" t="s">
        <v>851</v>
      </c>
      <c r="Q236" s="56" t="s">
        <v>848</v>
      </c>
      <c r="R236" s="133" t="s">
        <v>848</v>
      </c>
      <c r="S236" s="133" t="s">
        <v>848</v>
      </c>
      <c r="T236" s="133" t="s">
        <v>848</v>
      </c>
      <c r="U236" s="133" t="s">
        <v>848</v>
      </c>
      <c r="V236" s="133" t="s">
        <v>848</v>
      </c>
      <c r="W236" s="55">
        <v>0</v>
      </c>
      <c r="X236" s="55">
        <v>6.9264028550182024</v>
      </c>
      <c r="Y236" s="55">
        <v>8.0799351433999134E-3</v>
      </c>
      <c r="Z236" s="55">
        <v>7.2613807256577808E-3</v>
      </c>
      <c r="AA236" s="55">
        <v>0</v>
      </c>
      <c r="AB236" s="55">
        <v>0</v>
      </c>
      <c r="AC236" s="55">
        <v>0</v>
      </c>
      <c r="AD236" s="59">
        <v>6.9417441708872598</v>
      </c>
      <c r="AE236" s="55">
        <v>0</v>
      </c>
      <c r="AF236" s="55"/>
      <c r="AG236" s="55"/>
      <c r="AH236" s="55"/>
      <c r="AI236" s="59">
        <v>6.9417441708872598</v>
      </c>
      <c r="AJ236" s="55">
        <v>0</v>
      </c>
      <c r="AK236" s="55">
        <v>0</v>
      </c>
      <c r="AL236" s="55">
        <v>7.5932837697567983</v>
      </c>
      <c r="AM236" s="55">
        <v>9.0350368730614354E-3</v>
      </c>
      <c r="AN236" s="55">
        <v>8.2821183920555944E-3</v>
      </c>
      <c r="AO236" s="55">
        <v>0</v>
      </c>
      <c r="AP236" s="55">
        <v>0</v>
      </c>
      <c r="AQ236" s="55">
        <v>0</v>
      </c>
      <c r="AR236" s="59">
        <v>7.6106009250219158</v>
      </c>
      <c r="AS236" s="55">
        <v>0</v>
      </c>
      <c r="AT236" s="55"/>
      <c r="AU236" s="55"/>
      <c r="AV236" s="55"/>
      <c r="AW236" s="59">
        <v>7.6106009250219158</v>
      </c>
      <c r="AX236" s="55"/>
      <c r="AY236" s="55"/>
      <c r="AZ236" s="55"/>
      <c r="BA236" s="55"/>
      <c r="BB236" s="55"/>
      <c r="BC236" s="55"/>
      <c r="BD236" s="55"/>
      <c r="BE236" s="55"/>
      <c r="BF236" s="59">
        <v>0</v>
      </c>
      <c r="BG236" s="55"/>
      <c r="BH236" s="55"/>
      <c r="BI236" s="55"/>
      <c r="BJ236" s="55"/>
      <c r="BK236" s="59">
        <v>0</v>
      </c>
      <c r="BL236" s="55"/>
      <c r="BM236" s="23" t="s">
        <v>852</v>
      </c>
      <c r="BN236" s="23" t="s">
        <v>196</v>
      </c>
      <c r="BO236" s="23" t="s">
        <v>853</v>
      </c>
      <c r="BP236" s="23" t="s">
        <v>853</v>
      </c>
      <c r="BQ236" s="23" t="s">
        <v>853</v>
      </c>
      <c r="BR236" s="23"/>
      <c r="BS236" s="57"/>
      <c r="BT236" s="135" t="s">
        <v>859</v>
      </c>
      <c r="BU236" s="58">
        <v>1</v>
      </c>
      <c r="BV236" s="57">
        <v>0</v>
      </c>
      <c r="BW236" s="57">
        <v>0</v>
      </c>
      <c r="BX236" s="57">
        <v>0</v>
      </c>
      <c r="BY236" s="57">
        <v>0</v>
      </c>
      <c r="BZ236" s="57">
        <v>0</v>
      </c>
      <c r="CA236" s="57">
        <v>0</v>
      </c>
      <c r="CB236" s="67">
        <v>0</v>
      </c>
      <c r="CC236" s="134"/>
      <c r="CD236" s="134"/>
      <c r="CE236" s="57"/>
      <c r="CF236" s="57"/>
      <c r="CG236" s="57"/>
      <c r="CH236" s="57"/>
      <c r="CI236" s="57"/>
      <c r="CJ236" s="57"/>
      <c r="CK236" s="67"/>
      <c r="CL236" s="23"/>
      <c r="CM236" s="23"/>
      <c r="CN236" s="23"/>
      <c r="CO236" s="23"/>
      <c r="CP236" s="23"/>
      <c r="CQ236" s="23"/>
      <c r="CR236" s="57"/>
      <c r="CS236" s="134"/>
      <c r="CT236" s="58"/>
      <c r="CU236" s="57"/>
      <c r="CV236" s="57"/>
      <c r="CW236" s="57"/>
      <c r="CX236" s="57"/>
      <c r="CY236" s="57"/>
      <c r="CZ236" s="57"/>
      <c r="DA236" s="67"/>
      <c r="DB236" s="23"/>
      <c r="DC236" s="23"/>
      <c r="DD236" s="57"/>
      <c r="DE236" s="57"/>
      <c r="DF236" s="57"/>
      <c r="DG236" s="57"/>
      <c r="DH236" s="57"/>
      <c r="DI236" s="57"/>
      <c r="DJ236" s="67"/>
      <c r="DK236" s="23" t="s">
        <v>849</v>
      </c>
      <c r="DL236" s="55">
        <v>0</v>
      </c>
      <c r="DM236" s="55">
        <v>0</v>
      </c>
      <c r="DN236" s="55">
        <v>0</v>
      </c>
      <c r="DO236" s="59">
        <v>0</v>
      </c>
      <c r="DP236" s="23" t="s">
        <v>849</v>
      </c>
      <c r="DQ236" s="57"/>
      <c r="DR236" s="57"/>
      <c r="DS236" s="57"/>
      <c r="DT236" s="23" t="s">
        <v>854</v>
      </c>
      <c r="DU236" s="57"/>
      <c r="DV236" s="23" t="s">
        <v>849</v>
      </c>
      <c r="DW236" s="23" t="s">
        <v>854</v>
      </c>
      <c r="DX236" s="57"/>
      <c r="DY236" s="23" t="s">
        <v>849</v>
      </c>
      <c r="DZ236" s="23" t="s">
        <v>854</v>
      </c>
      <c r="EA236" s="56"/>
      <c r="EB236" s="57"/>
      <c r="EC236" s="57"/>
      <c r="ED236" s="23"/>
      <c r="EE236" s="57"/>
      <c r="EF236" s="57"/>
      <c r="EG236" s="57"/>
      <c r="EH236" s="23">
        <v>2229</v>
      </c>
      <c r="EI236" s="23"/>
      <c r="EJ236" s="23" t="s">
        <v>1290</v>
      </c>
      <c r="EK236" s="23"/>
    </row>
    <row r="237" spans="2:141">
      <c r="B237" s="132" t="s">
        <v>1291</v>
      </c>
      <c r="C237" s="23" t="s">
        <v>1292</v>
      </c>
      <c r="D237" s="23" t="s">
        <v>502</v>
      </c>
      <c r="E237" s="23" t="s">
        <v>846</v>
      </c>
      <c r="F237" s="23" t="s">
        <v>847</v>
      </c>
      <c r="G237" s="23"/>
      <c r="H237" s="23" t="s">
        <v>848</v>
      </c>
      <c r="I237" s="58">
        <v>0</v>
      </c>
      <c r="J237" s="58">
        <v>0</v>
      </c>
      <c r="K237" s="58">
        <v>1</v>
      </c>
      <c r="L237" s="58">
        <v>0</v>
      </c>
      <c r="M237" s="176"/>
      <c r="N237" s="23" t="s">
        <v>849</v>
      </c>
      <c r="O237" s="23" t="s">
        <v>850</v>
      </c>
      <c r="P237" s="23" t="s">
        <v>851</v>
      </c>
      <c r="Q237" s="56" t="s">
        <v>848</v>
      </c>
      <c r="R237" s="133" t="s">
        <v>848</v>
      </c>
      <c r="S237" s="133" t="s">
        <v>848</v>
      </c>
      <c r="T237" s="133" t="s">
        <v>848</v>
      </c>
      <c r="U237" s="133" t="s">
        <v>848</v>
      </c>
      <c r="V237" s="133" t="s">
        <v>848</v>
      </c>
      <c r="W237" s="55">
        <v>0.60757527593672722</v>
      </c>
      <c r="X237" s="55">
        <v>0.89074063493103528</v>
      </c>
      <c r="Y237" s="55">
        <v>5.1191219707727047E-2</v>
      </c>
      <c r="Z237" s="55">
        <v>0.66548579477099312</v>
      </c>
      <c r="AA237" s="55">
        <v>1.2797803944060424</v>
      </c>
      <c r="AB237" s="55">
        <v>1.8940749817552001</v>
      </c>
      <c r="AC237" s="55">
        <v>2.2524134828516145</v>
      </c>
      <c r="AD237" s="59">
        <v>7.0336865084226128</v>
      </c>
      <c r="AE237" s="55">
        <v>1.3166440783913651E-2</v>
      </c>
      <c r="AF237" s="55"/>
      <c r="AG237" s="55"/>
      <c r="AH237" s="55"/>
      <c r="AI237" s="59">
        <v>7.6412617843593402</v>
      </c>
      <c r="AJ237" s="55">
        <v>1.3166440783913651E-2</v>
      </c>
      <c r="AK237" s="55">
        <v>0.66607322418928727</v>
      </c>
      <c r="AL237" s="55">
        <v>0.97650202390183116</v>
      </c>
      <c r="AM237" s="55">
        <v>5.724236017093623E-2</v>
      </c>
      <c r="AN237" s="55">
        <v>0.75903362580197153</v>
      </c>
      <c r="AO237" s="55">
        <v>1.4888736737005539</v>
      </c>
      <c r="AP237" s="55">
        <v>2.2476036954857084</v>
      </c>
      <c r="AQ237" s="55">
        <v>2.726282525726798</v>
      </c>
      <c r="AR237" s="59">
        <v>8.2555379047877988</v>
      </c>
      <c r="AS237" s="55">
        <v>1.5936433389555041E-2</v>
      </c>
      <c r="AT237" s="55"/>
      <c r="AU237" s="55"/>
      <c r="AV237" s="55"/>
      <c r="AW237" s="59">
        <v>8.9216111289770854</v>
      </c>
      <c r="AX237" s="55"/>
      <c r="AY237" s="55"/>
      <c r="AZ237" s="55"/>
      <c r="BA237" s="55"/>
      <c r="BB237" s="55"/>
      <c r="BC237" s="55"/>
      <c r="BD237" s="55"/>
      <c r="BE237" s="55"/>
      <c r="BF237" s="59">
        <v>0</v>
      </c>
      <c r="BG237" s="55"/>
      <c r="BH237" s="55"/>
      <c r="BI237" s="55"/>
      <c r="BJ237" s="55"/>
      <c r="BK237" s="59">
        <v>0</v>
      </c>
      <c r="BL237" s="55"/>
      <c r="BM237" s="23" t="s">
        <v>852</v>
      </c>
      <c r="BN237" s="23" t="s">
        <v>1137</v>
      </c>
      <c r="BO237" s="23" t="s">
        <v>853</v>
      </c>
      <c r="BP237" s="23" t="s">
        <v>853</v>
      </c>
      <c r="BQ237" s="23" t="s">
        <v>853</v>
      </c>
      <c r="BR237" s="23"/>
      <c r="BS237" s="57"/>
      <c r="BT237" s="135" t="s">
        <v>23</v>
      </c>
      <c r="BU237" s="58">
        <v>1</v>
      </c>
      <c r="BV237" s="57">
        <v>0</v>
      </c>
      <c r="BW237" s="57">
        <v>0</v>
      </c>
      <c r="BX237" s="57">
        <v>0</v>
      </c>
      <c r="BY237" s="57">
        <v>0</v>
      </c>
      <c r="BZ237" s="57">
        <v>0</v>
      </c>
      <c r="CA237" s="57">
        <v>0</v>
      </c>
      <c r="CB237" s="67">
        <v>0</v>
      </c>
      <c r="CC237" s="134"/>
      <c r="CD237" s="134"/>
      <c r="CE237" s="57"/>
      <c r="CF237" s="57"/>
      <c r="CG237" s="57"/>
      <c r="CH237" s="57"/>
      <c r="CI237" s="57"/>
      <c r="CJ237" s="57"/>
      <c r="CK237" s="67"/>
      <c r="CL237" s="23"/>
      <c r="CM237" s="23"/>
      <c r="CN237" s="23"/>
      <c r="CO237" s="23"/>
      <c r="CP237" s="23"/>
      <c r="CQ237" s="23"/>
      <c r="CR237" s="57"/>
      <c r="CS237" s="134"/>
      <c r="CT237" s="58"/>
      <c r="CU237" s="57"/>
      <c r="CV237" s="57"/>
      <c r="CW237" s="57"/>
      <c r="CX237" s="57"/>
      <c r="CY237" s="57"/>
      <c r="CZ237" s="57"/>
      <c r="DA237" s="67"/>
      <c r="DB237" s="23"/>
      <c r="DC237" s="23"/>
      <c r="DD237" s="57"/>
      <c r="DE237" s="57"/>
      <c r="DF237" s="57"/>
      <c r="DG237" s="57"/>
      <c r="DH237" s="57"/>
      <c r="DI237" s="57"/>
      <c r="DJ237" s="67"/>
      <c r="DK237" s="23" t="s">
        <v>849</v>
      </c>
      <c r="DL237" s="55">
        <v>0</v>
      </c>
      <c r="DM237" s="55">
        <v>0.60757527593672722</v>
      </c>
      <c r="DN237" s="55">
        <v>7.0336865084226128</v>
      </c>
      <c r="DO237" s="59">
        <v>7.6412617843593402</v>
      </c>
      <c r="DP237" s="23" t="s">
        <v>849</v>
      </c>
      <c r="DQ237" s="57"/>
      <c r="DR237" s="57"/>
      <c r="DS237" s="57"/>
      <c r="DT237" s="23" t="s">
        <v>854</v>
      </c>
      <c r="DU237" s="57"/>
      <c r="DV237" s="23" t="s">
        <v>849</v>
      </c>
      <c r="DW237" s="23" t="s">
        <v>854</v>
      </c>
      <c r="DX237" s="57"/>
      <c r="DY237" s="23" t="s">
        <v>849</v>
      </c>
      <c r="DZ237" s="23" t="s">
        <v>854</v>
      </c>
      <c r="EA237" s="56"/>
      <c r="EB237" s="57"/>
      <c r="EC237" s="57"/>
      <c r="ED237" s="23"/>
      <c r="EE237" s="57"/>
      <c r="EF237" s="57"/>
      <c r="EG237" s="57"/>
      <c r="EH237" s="23">
        <v>839</v>
      </c>
      <c r="EI237" s="23"/>
      <c r="EJ237" s="23" t="s">
        <v>891</v>
      </c>
      <c r="EK237" s="23"/>
    </row>
    <row r="238" spans="2:141" ht="29.1">
      <c r="B238" s="132" t="s">
        <v>1293</v>
      </c>
      <c r="C238" s="23" t="s">
        <v>1294</v>
      </c>
      <c r="D238" s="23" t="s">
        <v>155</v>
      </c>
      <c r="E238" s="23" t="s">
        <v>846</v>
      </c>
      <c r="F238" s="23" t="s">
        <v>847</v>
      </c>
      <c r="G238" s="23"/>
      <c r="H238" s="23" t="s">
        <v>848</v>
      </c>
      <c r="I238" s="58">
        <v>0</v>
      </c>
      <c r="J238" s="58">
        <v>0</v>
      </c>
      <c r="K238" s="58">
        <v>1</v>
      </c>
      <c r="L238" s="58">
        <v>0</v>
      </c>
      <c r="M238" s="176"/>
      <c r="N238" s="23" t="s">
        <v>849</v>
      </c>
      <c r="O238" s="23" t="s">
        <v>850</v>
      </c>
      <c r="P238" s="23" t="s">
        <v>851</v>
      </c>
      <c r="Q238" s="56" t="s">
        <v>848</v>
      </c>
      <c r="R238" s="133" t="s">
        <v>848</v>
      </c>
      <c r="S238" s="133" t="s">
        <v>848</v>
      </c>
      <c r="T238" s="133" t="s">
        <v>848</v>
      </c>
      <c r="U238" s="133" t="s">
        <v>848</v>
      </c>
      <c r="V238" s="133" t="s">
        <v>848</v>
      </c>
      <c r="W238" s="55">
        <v>37.350082</v>
      </c>
      <c r="X238" s="55">
        <v>0.15323181118827964</v>
      </c>
      <c r="Y238" s="55">
        <v>0</v>
      </c>
      <c r="Z238" s="55">
        <v>0</v>
      </c>
      <c r="AA238" s="55">
        <v>0</v>
      </c>
      <c r="AB238" s="55">
        <v>0</v>
      </c>
      <c r="AC238" s="55">
        <v>0</v>
      </c>
      <c r="AD238" s="59">
        <v>0.15323181118827964</v>
      </c>
      <c r="AE238" s="55">
        <v>0</v>
      </c>
      <c r="AF238" s="55"/>
      <c r="AG238" s="55"/>
      <c r="AH238" s="55"/>
      <c r="AI238" s="59">
        <v>37.503313811188278</v>
      </c>
      <c r="AJ238" s="55">
        <v>0</v>
      </c>
      <c r="AK238" s="55">
        <v>0</v>
      </c>
      <c r="AL238" s="55">
        <v>0.16798512146364958</v>
      </c>
      <c r="AM238" s="55">
        <v>0</v>
      </c>
      <c r="AN238" s="55">
        <v>0</v>
      </c>
      <c r="AO238" s="55">
        <v>0</v>
      </c>
      <c r="AP238" s="55">
        <v>0</v>
      </c>
      <c r="AQ238" s="55">
        <v>0</v>
      </c>
      <c r="AR238" s="59">
        <v>0.16798512146364958</v>
      </c>
      <c r="AS238" s="55">
        <v>0</v>
      </c>
      <c r="AT238" s="55"/>
      <c r="AU238" s="55"/>
      <c r="AV238" s="55"/>
      <c r="AW238" s="59">
        <v>0.16798512146364958</v>
      </c>
      <c r="AX238" s="55"/>
      <c r="AY238" s="55"/>
      <c r="AZ238" s="55"/>
      <c r="BA238" s="55"/>
      <c r="BB238" s="55"/>
      <c r="BC238" s="55"/>
      <c r="BD238" s="55"/>
      <c r="BE238" s="55"/>
      <c r="BF238" s="59">
        <v>0</v>
      </c>
      <c r="BG238" s="55"/>
      <c r="BH238" s="55"/>
      <c r="BI238" s="55"/>
      <c r="BJ238" s="55"/>
      <c r="BK238" s="59">
        <v>0</v>
      </c>
      <c r="BL238" s="55"/>
      <c r="BM238" s="23" t="s">
        <v>852</v>
      </c>
      <c r="BN238" s="23" t="s">
        <v>278</v>
      </c>
      <c r="BO238" s="23" t="s">
        <v>853</v>
      </c>
      <c r="BP238" s="23" t="s">
        <v>853</v>
      </c>
      <c r="BQ238" s="23" t="s">
        <v>853</v>
      </c>
      <c r="BR238" s="23"/>
      <c r="BS238" s="57"/>
      <c r="BT238" s="135" t="s">
        <v>1236</v>
      </c>
      <c r="BU238" s="58">
        <v>1</v>
      </c>
      <c r="BV238" s="57">
        <v>3.45</v>
      </c>
      <c r="BW238" s="57">
        <v>0</v>
      </c>
      <c r="BX238" s="57">
        <v>0</v>
      </c>
      <c r="BY238" s="57">
        <v>0</v>
      </c>
      <c r="BZ238" s="57">
        <v>0</v>
      </c>
      <c r="CA238" s="57">
        <v>0</v>
      </c>
      <c r="CB238" s="67">
        <v>3.45</v>
      </c>
      <c r="CC238" s="134"/>
      <c r="CD238" s="134"/>
      <c r="CE238" s="57"/>
      <c r="CF238" s="57"/>
      <c r="CG238" s="57"/>
      <c r="CH238" s="57"/>
      <c r="CI238" s="57"/>
      <c r="CJ238" s="57"/>
      <c r="CK238" s="67"/>
      <c r="CL238" s="23"/>
      <c r="CM238" s="23"/>
      <c r="CN238" s="23"/>
      <c r="CO238" s="23"/>
      <c r="CP238" s="23"/>
      <c r="CQ238" s="23"/>
      <c r="CR238" s="57"/>
      <c r="CS238" s="134"/>
      <c r="CT238" s="58"/>
      <c r="CU238" s="57"/>
      <c r="CV238" s="57"/>
      <c r="CW238" s="57"/>
      <c r="CX238" s="57"/>
      <c r="CY238" s="57"/>
      <c r="CZ238" s="57"/>
      <c r="DA238" s="67"/>
      <c r="DB238" s="23"/>
      <c r="DC238" s="23"/>
      <c r="DD238" s="57"/>
      <c r="DE238" s="57"/>
      <c r="DF238" s="57"/>
      <c r="DG238" s="57"/>
      <c r="DH238" s="57"/>
      <c r="DI238" s="57"/>
      <c r="DJ238" s="67"/>
      <c r="DK238" s="23" t="s">
        <v>849</v>
      </c>
      <c r="DL238" s="55">
        <v>0</v>
      </c>
      <c r="DM238" s="55">
        <v>0</v>
      </c>
      <c r="DN238" s="55">
        <v>0</v>
      </c>
      <c r="DO238" s="59">
        <v>0</v>
      </c>
      <c r="DP238" s="23" t="s">
        <v>849</v>
      </c>
      <c r="DQ238" s="57"/>
      <c r="DR238" s="57"/>
      <c r="DS238" s="57"/>
      <c r="DT238" s="23" t="s">
        <v>854</v>
      </c>
      <c r="DU238" s="57"/>
      <c r="DV238" s="23" t="s">
        <v>849</v>
      </c>
      <c r="DW238" s="23" t="s">
        <v>854</v>
      </c>
      <c r="DX238" s="57"/>
      <c r="DY238" s="23" t="s">
        <v>858</v>
      </c>
      <c r="DZ238" s="23" t="s">
        <v>854</v>
      </c>
      <c r="EA238" s="56"/>
      <c r="EB238" s="57"/>
      <c r="EC238" s="57"/>
      <c r="ED238" s="23"/>
      <c r="EE238" s="57"/>
      <c r="EF238" s="57"/>
      <c r="EG238" s="57"/>
      <c r="EH238" s="23">
        <v>2843</v>
      </c>
      <c r="EI238" s="23"/>
      <c r="EJ238" s="23" t="s">
        <v>1295</v>
      </c>
      <c r="EK238" s="23"/>
    </row>
    <row r="239" spans="2:141">
      <c r="B239" s="132" t="s">
        <v>1296</v>
      </c>
      <c r="C239" s="23" t="s">
        <v>1297</v>
      </c>
      <c r="D239" s="23" t="s">
        <v>155</v>
      </c>
      <c r="E239" s="23" t="s">
        <v>846</v>
      </c>
      <c r="F239" s="23" t="s">
        <v>847</v>
      </c>
      <c r="G239" s="23"/>
      <c r="H239" s="23" t="s">
        <v>848</v>
      </c>
      <c r="I239" s="58">
        <v>0</v>
      </c>
      <c r="J239" s="58">
        <v>0</v>
      </c>
      <c r="K239" s="58">
        <v>1</v>
      </c>
      <c r="L239" s="58">
        <v>0</v>
      </c>
      <c r="M239" s="176"/>
      <c r="N239" s="23" t="s">
        <v>849</v>
      </c>
      <c r="O239" s="23" t="s">
        <v>850</v>
      </c>
      <c r="P239" s="23" t="s">
        <v>851</v>
      </c>
      <c r="Q239" s="56">
        <v>46533</v>
      </c>
      <c r="R239" s="133">
        <v>46588</v>
      </c>
      <c r="S239" s="133">
        <v>47491</v>
      </c>
      <c r="T239" s="133" t="s">
        <v>848</v>
      </c>
      <c r="U239" s="133">
        <v>47633</v>
      </c>
      <c r="V239" s="133" t="s">
        <v>848</v>
      </c>
      <c r="W239" s="55">
        <v>3.7976675643653708E-2</v>
      </c>
      <c r="X239" s="55">
        <v>0.99566031334087846</v>
      </c>
      <c r="Y239" s="55">
        <v>1.9403831202216013</v>
      </c>
      <c r="Z239" s="55">
        <v>2.979929790439336</v>
      </c>
      <c r="AA239" s="55">
        <v>7.6541105583705029</v>
      </c>
      <c r="AB239" s="55">
        <v>7.359249156442905</v>
      </c>
      <c r="AC239" s="55">
        <v>6.8800993783105637</v>
      </c>
      <c r="AD239" s="59">
        <v>27.809432317125786</v>
      </c>
      <c r="AE239" s="55">
        <v>0</v>
      </c>
      <c r="AF239" s="55"/>
      <c r="AG239" s="55"/>
      <c r="AH239" s="55"/>
      <c r="AI239" s="59">
        <v>27.847408992769441</v>
      </c>
      <c r="AJ239" s="55">
        <v>0</v>
      </c>
      <c r="AK239" s="55">
        <v>4.1633107520644815E-2</v>
      </c>
      <c r="AL239" s="55">
        <v>1.0915234726788632</v>
      </c>
      <c r="AM239" s="55">
        <v>2.1697492279240258</v>
      </c>
      <c r="AN239" s="55">
        <v>3.398820728022951</v>
      </c>
      <c r="AO239" s="55">
        <v>8.9046556391733738</v>
      </c>
      <c r="AP239" s="55">
        <v>8.7328515287674922</v>
      </c>
      <c r="AQ239" s="55">
        <v>8.3275539119064987</v>
      </c>
      <c r="AR239" s="59">
        <v>32.625154508473202</v>
      </c>
      <c r="AS239" s="55">
        <v>0</v>
      </c>
      <c r="AT239" s="55"/>
      <c r="AU239" s="55"/>
      <c r="AV239" s="55"/>
      <c r="AW239" s="59">
        <v>32.666787615993847</v>
      </c>
      <c r="AX239" s="55"/>
      <c r="AY239" s="55"/>
      <c r="AZ239" s="55"/>
      <c r="BA239" s="55"/>
      <c r="BB239" s="55"/>
      <c r="BC239" s="55"/>
      <c r="BD239" s="55"/>
      <c r="BE239" s="55"/>
      <c r="BF239" s="59">
        <v>0</v>
      </c>
      <c r="BG239" s="55"/>
      <c r="BH239" s="55"/>
      <c r="BI239" s="55"/>
      <c r="BJ239" s="55"/>
      <c r="BK239" s="59">
        <v>0</v>
      </c>
      <c r="BL239" s="55"/>
      <c r="BM239" s="23" t="s">
        <v>852</v>
      </c>
      <c r="BN239" s="23" t="s">
        <v>179</v>
      </c>
      <c r="BO239" s="23" t="s">
        <v>853</v>
      </c>
      <c r="BP239" s="23" t="s">
        <v>853</v>
      </c>
      <c r="BQ239" s="23" t="s">
        <v>853</v>
      </c>
      <c r="BR239" s="23"/>
      <c r="BS239" s="57"/>
      <c r="BT239" s="135" t="s">
        <v>23</v>
      </c>
      <c r="BU239" s="58">
        <v>1</v>
      </c>
      <c r="BV239" s="57">
        <v>0</v>
      </c>
      <c r="BW239" s="57">
        <v>0</v>
      </c>
      <c r="BX239" s="57">
        <v>1</v>
      </c>
      <c r="BY239" s="57">
        <v>10</v>
      </c>
      <c r="BZ239" s="57">
        <v>11</v>
      </c>
      <c r="CA239" s="57">
        <v>12</v>
      </c>
      <c r="CB239" s="67">
        <v>34</v>
      </c>
      <c r="CC239" s="134"/>
      <c r="CD239" s="134"/>
      <c r="CE239" s="57"/>
      <c r="CF239" s="57"/>
      <c r="CG239" s="57"/>
      <c r="CH239" s="57"/>
      <c r="CI239" s="57"/>
      <c r="CJ239" s="57"/>
      <c r="CK239" s="67"/>
      <c r="CL239" s="23"/>
      <c r="CM239" s="23"/>
      <c r="CN239" s="23"/>
      <c r="CO239" s="23"/>
      <c r="CP239" s="23"/>
      <c r="CQ239" s="23"/>
      <c r="CR239" s="57"/>
      <c r="CS239" s="134"/>
      <c r="CT239" s="58"/>
      <c r="CU239" s="57"/>
      <c r="CV239" s="57"/>
      <c r="CW239" s="57"/>
      <c r="CX239" s="57"/>
      <c r="CY239" s="57"/>
      <c r="CZ239" s="57"/>
      <c r="DA239" s="67"/>
      <c r="DB239" s="23"/>
      <c r="DC239" s="23"/>
      <c r="DD239" s="57"/>
      <c r="DE239" s="57"/>
      <c r="DF239" s="57"/>
      <c r="DG239" s="57"/>
      <c r="DH239" s="57"/>
      <c r="DI239" s="57"/>
      <c r="DJ239" s="67"/>
      <c r="DK239" s="23" t="s">
        <v>849</v>
      </c>
      <c r="DL239" s="55">
        <v>0</v>
      </c>
      <c r="DM239" s="55">
        <v>3.7976675643653708E-2</v>
      </c>
      <c r="DN239" s="55">
        <v>27.809432317125786</v>
      </c>
      <c r="DO239" s="59">
        <v>27.847408992769441</v>
      </c>
      <c r="DP239" s="23" t="s">
        <v>849</v>
      </c>
      <c r="DQ239" s="57"/>
      <c r="DR239" s="57"/>
      <c r="DS239" s="57"/>
      <c r="DT239" s="23" t="s">
        <v>854</v>
      </c>
      <c r="DU239" s="57"/>
      <c r="DV239" s="23" t="s">
        <v>849</v>
      </c>
      <c r="DW239" s="23" t="s">
        <v>854</v>
      </c>
      <c r="DX239" s="57"/>
      <c r="DY239" s="23" t="s">
        <v>849</v>
      </c>
      <c r="DZ239" s="23" t="s">
        <v>854</v>
      </c>
      <c r="EA239" s="56"/>
      <c r="EB239" s="57"/>
      <c r="EC239" s="57"/>
      <c r="ED239" s="23"/>
      <c r="EE239" s="57"/>
      <c r="EF239" s="57"/>
      <c r="EG239" s="57"/>
      <c r="EH239" s="23">
        <v>3298</v>
      </c>
      <c r="EI239" s="23"/>
      <c r="EJ239" s="23" t="s">
        <v>1298</v>
      </c>
      <c r="EK239" s="23"/>
    </row>
    <row r="240" spans="2:141">
      <c r="B240" s="132" t="s">
        <v>1299</v>
      </c>
      <c r="C240" s="23" t="s">
        <v>1300</v>
      </c>
      <c r="D240" s="23" t="s">
        <v>193</v>
      </c>
      <c r="E240" s="23" t="s">
        <v>846</v>
      </c>
      <c r="F240" s="23" t="s">
        <v>847</v>
      </c>
      <c r="G240" s="23"/>
      <c r="H240" s="23" t="s">
        <v>848</v>
      </c>
      <c r="I240" s="58">
        <v>0</v>
      </c>
      <c r="J240" s="58">
        <v>0</v>
      </c>
      <c r="K240" s="58">
        <v>1</v>
      </c>
      <c r="L240" s="58">
        <v>0</v>
      </c>
      <c r="M240" s="176"/>
      <c r="N240" s="23" t="s">
        <v>849</v>
      </c>
      <c r="O240" s="23" t="s">
        <v>850</v>
      </c>
      <c r="P240" s="23" t="s">
        <v>851</v>
      </c>
      <c r="Q240" s="56" t="s">
        <v>848</v>
      </c>
      <c r="R240" s="133" t="s">
        <v>848</v>
      </c>
      <c r="S240" s="133" t="s">
        <v>848</v>
      </c>
      <c r="T240" s="133" t="s">
        <v>848</v>
      </c>
      <c r="U240" s="133" t="s">
        <v>848</v>
      </c>
      <c r="V240" s="133" t="s">
        <v>848</v>
      </c>
      <c r="W240" s="55">
        <v>0</v>
      </c>
      <c r="X240" s="55">
        <v>0.17426586969230773</v>
      </c>
      <c r="Y240" s="55">
        <v>0.18181048714078624</v>
      </c>
      <c r="Z240" s="55">
        <v>0.19630798733590182</v>
      </c>
      <c r="AA240" s="55">
        <v>0.2112492885573985</v>
      </c>
      <c r="AB240" s="55">
        <v>0.2251550540506726</v>
      </c>
      <c r="AC240" s="55">
        <v>0.23980048792124856</v>
      </c>
      <c r="AD240" s="59">
        <v>1.2285891746983153</v>
      </c>
      <c r="AE240" s="55">
        <v>0</v>
      </c>
      <c r="AF240" s="55"/>
      <c r="AG240" s="55"/>
      <c r="AH240" s="55"/>
      <c r="AI240" s="59">
        <v>1.2285891746983153</v>
      </c>
      <c r="AJ240" s="55">
        <v>0</v>
      </c>
      <c r="AK240" s="55">
        <v>0</v>
      </c>
      <c r="AL240" s="55">
        <v>0.19104435991597776</v>
      </c>
      <c r="AM240" s="55">
        <v>0.20330168820328642</v>
      </c>
      <c r="AN240" s="55">
        <v>0.22390314650177082</v>
      </c>
      <c r="AO240" s="55">
        <v>0.24576365265155939</v>
      </c>
      <c r="AP240" s="55">
        <v>0.267180199525481</v>
      </c>
      <c r="AQ240" s="55">
        <v>0.29025038469081521</v>
      </c>
      <c r="AR240" s="59">
        <v>1.4214434314888904</v>
      </c>
      <c r="AS240" s="55">
        <v>0</v>
      </c>
      <c r="AT240" s="55"/>
      <c r="AU240" s="55"/>
      <c r="AV240" s="55"/>
      <c r="AW240" s="59">
        <v>1.4214434314888904</v>
      </c>
      <c r="AX240" s="55"/>
      <c r="AY240" s="55"/>
      <c r="AZ240" s="55"/>
      <c r="BA240" s="55"/>
      <c r="BB240" s="55"/>
      <c r="BC240" s="55"/>
      <c r="BD240" s="55"/>
      <c r="BE240" s="55"/>
      <c r="BF240" s="59">
        <v>0</v>
      </c>
      <c r="BG240" s="55"/>
      <c r="BH240" s="55"/>
      <c r="BI240" s="55"/>
      <c r="BJ240" s="55"/>
      <c r="BK240" s="59">
        <v>0</v>
      </c>
      <c r="BL240" s="55"/>
      <c r="BM240" s="23" t="s">
        <v>852</v>
      </c>
      <c r="BN240" s="23" t="s">
        <v>1301</v>
      </c>
      <c r="BO240" s="23" t="s">
        <v>853</v>
      </c>
      <c r="BP240" s="23" t="s">
        <v>853</v>
      </c>
      <c r="BQ240" s="23" t="s">
        <v>311</v>
      </c>
      <c r="BR240" s="23"/>
      <c r="BS240" s="57"/>
      <c r="BT240" s="135" t="s">
        <v>23</v>
      </c>
      <c r="BU240" s="58">
        <v>1</v>
      </c>
      <c r="BV240" s="57">
        <v>0.5</v>
      </c>
      <c r="BW240" s="57">
        <v>0</v>
      </c>
      <c r="BX240" s="57">
        <v>0</v>
      </c>
      <c r="BY240" s="57">
        <v>0</v>
      </c>
      <c r="BZ240" s="57">
        <v>0</v>
      </c>
      <c r="CA240" s="57">
        <v>0</v>
      </c>
      <c r="CB240" s="67">
        <v>0.5</v>
      </c>
      <c r="CC240" s="134"/>
      <c r="CD240" s="134"/>
      <c r="CE240" s="57"/>
      <c r="CF240" s="57"/>
      <c r="CG240" s="57"/>
      <c r="CH240" s="57"/>
      <c r="CI240" s="57"/>
      <c r="CJ240" s="57"/>
      <c r="CK240" s="67"/>
      <c r="CL240" s="23"/>
      <c r="CM240" s="23"/>
      <c r="CN240" s="23"/>
      <c r="CO240" s="23"/>
      <c r="CP240" s="23"/>
      <c r="CQ240" s="23"/>
      <c r="CR240" s="57"/>
      <c r="CS240" s="134"/>
      <c r="CT240" s="58"/>
      <c r="CU240" s="57"/>
      <c r="CV240" s="57"/>
      <c r="CW240" s="57"/>
      <c r="CX240" s="57"/>
      <c r="CY240" s="57"/>
      <c r="CZ240" s="57"/>
      <c r="DA240" s="67"/>
      <c r="DB240" s="23"/>
      <c r="DC240" s="23"/>
      <c r="DD240" s="57"/>
      <c r="DE240" s="57"/>
      <c r="DF240" s="57"/>
      <c r="DG240" s="57"/>
      <c r="DH240" s="57"/>
      <c r="DI240" s="57"/>
      <c r="DJ240" s="67"/>
      <c r="DK240" s="23" t="s">
        <v>849</v>
      </c>
      <c r="DL240" s="55">
        <v>0</v>
      </c>
      <c r="DM240" s="55">
        <v>0</v>
      </c>
      <c r="DN240" s="55">
        <v>0</v>
      </c>
      <c r="DO240" s="59">
        <v>0</v>
      </c>
      <c r="DP240" s="23" t="s">
        <v>849</v>
      </c>
      <c r="DQ240" s="57"/>
      <c r="DR240" s="57"/>
      <c r="DS240" s="57"/>
      <c r="DT240" s="23" t="s">
        <v>854</v>
      </c>
      <c r="DU240" s="57"/>
      <c r="DV240" s="23" t="s">
        <v>849</v>
      </c>
      <c r="DW240" s="23" t="s">
        <v>854</v>
      </c>
      <c r="DX240" s="57"/>
      <c r="DY240" s="23" t="s">
        <v>849</v>
      </c>
      <c r="DZ240" s="23" t="s">
        <v>854</v>
      </c>
      <c r="EA240" s="56"/>
      <c r="EB240" s="57"/>
      <c r="EC240" s="57"/>
      <c r="ED240" s="23"/>
      <c r="EE240" s="57"/>
      <c r="EF240" s="57"/>
      <c r="EG240" s="57"/>
      <c r="EH240" s="23">
        <v>895</v>
      </c>
      <c r="EI240" s="23"/>
      <c r="EJ240" s="23" t="s">
        <v>891</v>
      </c>
      <c r="EK240" s="23"/>
    </row>
    <row r="241" spans="2:141">
      <c r="B241" s="132" t="s">
        <v>1302</v>
      </c>
      <c r="C241" s="23" t="s">
        <v>1303</v>
      </c>
      <c r="D241" s="23" t="s">
        <v>155</v>
      </c>
      <c r="E241" s="23" t="s">
        <v>846</v>
      </c>
      <c r="F241" s="23" t="s">
        <v>847</v>
      </c>
      <c r="G241" s="23"/>
      <c r="H241" s="23" t="s">
        <v>848</v>
      </c>
      <c r="I241" s="58">
        <v>0</v>
      </c>
      <c r="J241" s="58">
        <v>0</v>
      </c>
      <c r="K241" s="58">
        <v>1</v>
      </c>
      <c r="L241" s="58">
        <v>0</v>
      </c>
      <c r="M241" s="176"/>
      <c r="N241" s="23" t="s">
        <v>849</v>
      </c>
      <c r="O241" s="23" t="s">
        <v>850</v>
      </c>
      <c r="P241" s="23" t="s">
        <v>851</v>
      </c>
      <c r="Q241" s="56" t="s">
        <v>848</v>
      </c>
      <c r="R241" s="133" t="s">
        <v>848</v>
      </c>
      <c r="S241" s="133" t="s">
        <v>848</v>
      </c>
      <c r="T241" s="133" t="s">
        <v>848</v>
      </c>
      <c r="U241" s="133" t="s">
        <v>848</v>
      </c>
      <c r="V241" s="133" t="s">
        <v>848</v>
      </c>
      <c r="W241" s="55">
        <v>0</v>
      </c>
      <c r="X241" s="55">
        <v>0.61254847536356027</v>
      </c>
      <c r="Y241" s="55">
        <v>0.63906797641919832</v>
      </c>
      <c r="Z241" s="55">
        <v>0.69002701766336549</v>
      </c>
      <c r="AA241" s="55">
        <v>0.74254602955786431</v>
      </c>
      <c r="AB241" s="55">
        <v>0.79142510993492254</v>
      </c>
      <c r="AC241" s="55">
        <v>0.84290414139586678</v>
      </c>
      <c r="AD241" s="59">
        <v>4.3185187503347775</v>
      </c>
      <c r="AE241" s="55">
        <v>0</v>
      </c>
      <c r="AF241" s="55"/>
      <c r="AG241" s="55"/>
      <c r="AH241" s="55"/>
      <c r="AI241" s="59">
        <v>4.3185187503347775</v>
      </c>
      <c r="AJ241" s="55">
        <v>0</v>
      </c>
      <c r="AK241" s="55">
        <v>0</v>
      </c>
      <c r="AL241" s="55">
        <v>0.67152524817373926</v>
      </c>
      <c r="AM241" s="55">
        <v>0.71461003446997973</v>
      </c>
      <c r="AN241" s="55">
        <v>0.78702462657160011</v>
      </c>
      <c r="AO241" s="55">
        <v>0.86386480036106239</v>
      </c>
      <c r="AP241" s="55">
        <v>0.93914444724966928</v>
      </c>
      <c r="AQ241" s="55">
        <v>1.0202366701521339</v>
      </c>
      <c r="AR241" s="59">
        <v>4.9964058269781848</v>
      </c>
      <c r="AS241" s="55">
        <v>0</v>
      </c>
      <c r="AT241" s="55"/>
      <c r="AU241" s="55"/>
      <c r="AV241" s="55"/>
      <c r="AW241" s="59">
        <v>4.9964058269781848</v>
      </c>
      <c r="AX241" s="55"/>
      <c r="AY241" s="55"/>
      <c r="AZ241" s="55"/>
      <c r="BA241" s="55"/>
      <c r="BB241" s="55"/>
      <c r="BC241" s="55"/>
      <c r="BD241" s="55"/>
      <c r="BE241" s="55"/>
      <c r="BF241" s="59">
        <v>0</v>
      </c>
      <c r="BG241" s="55"/>
      <c r="BH241" s="55"/>
      <c r="BI241" s="55"/>
      <c r="BJ241" s="55"/>
      <c r="BK241" s="59">
        <v>0</v>
      </c>
      <c r="BL241" s="55"/>
      <c r="BM241" s="23" t="s">
        <v>852</v>
      </c>
      <c r="BN241" s="23" t="s">
        <v>1304</v>
      </c>
      <c r="BO241" s="23" t="s">
        <v>853</v>
      </c>
      <c r="BP241" s="23" t="s">
        <v>853</v>
      </c>
      <c r="BQ241" s="23" t="s">
        <v>358</v>
      </c>
      <c r="BR241" s="23"/>
      <c r="BS241" s="57"/>
      <c r="BT241" s="135" t="s">
        <v>23</v>
      </c>
      <c r="BU241" s="58">
        <v>1</v>
      </c>
      <c r="BV241" s="57">
        <v>0</v>
      </c>
      <c r="BW241" s="57">
        <v>0</v>
      </c>
      <c r="BX241" s="57">
        <v>0</v>
      </c>
      <c r="BY241" s="57">
        <v>0</v>
      </c>
      <c r="BZ241" s="57">
        <v>23.94</v>
      </c>
      <c r="CA241" s="57">
        <v>0</v>
      </c>
      <c r="CB241" s="67">
        <v>23.94</v>
      </c>
      <c r="CC241" s="134"/>
      <c r="CD241" s="134"/>
      <c r="CE241" s="57"/>
      <c r="CF241" s="57"/>
      <c r="CG241" s="57"/>
      <c r="CH241" s="57"/>
      <c r="CI241" s="57"/>
      <c r="CJ241" s="57"/>
      <c r="CK241" s="67"/>
      <c r="CL241" s="23"/>
      <c r="CM241" s="23"/>
      <c r="CN241" s="23"/>
      <c r="CO241" s="23"/>
      <c r="CP241" s="23"/>
      <c r="CQ241" s="23"/>
      <c r="CR241" s="57"/>
      <c r="CS241" s="134"/>
      <c r="CT241" s="58"/>
      <c r="CU241" s="57"/>
      <c r="CV241" s="57"/>
      <c r="CW241" s="57"/>
      <c r="CX241" s="57"/>
      <c r="CY241" s="57"/>
      <c r="CZ241" s="57"/>
      <c r="DA241" s="67"/>
      <c r="DB241" s="23"/>
      <c r="DC241" s="23"/>
      <c r="DD241" s="57"/>
      <c r="DE241" s="57"/>
      <c r="DF241" s="57"/>
      <c r="DG241" s="57"/>
      <c r="DH241" s="57"/>
      <c r="DI241" s="57"/>
      <c r="DJ241" s="67"/>
      <c r="DK241" s="23" t="s">
        <v>849</v>
      </c>
      <c r="DL241" s="55">
        <v>0</v>
      </c>
      <c r="DM241" s="55">
        <v>0</v>
      </c>
      <c r="DN241" s="55">
        <v>0</v>
      </c>
      <c r="DO241" s="59">
        <v>0</v>
      </c>
      <c r="DP241" s="23" t="s">
        <v>849</v>
      </c>
      <c r="DQ241" s="57"/>
      <c r="DR241" s="57"/>
      <c r="DS241" s="57"/>
      <c r="DT241" s="23" t="s">
        <v>854</v>
      </c>
      <c r="DU241" s="57"/>
      <c r="DV241" s="23" t="s">
        <v>849</v>
      </c>
      <c r="DW241" s="23" t="s">
        <v>854</v>
      </c>
      <c r="DX241" s="57"/>
      <c r="DY241" s="23" t="s">
        <v>849</v>
      </c>
      <c r="DZ241" s="23" t="s">
        <v>854</v>
      </c>
      <c r="EA241" s="56"/>
      <c r="EB241" s="57"/>
      <c r="EC241" s="57"/>
      <c r="ED241" s="23"/>
      <c r="EE241" s="57"/>
      <c r="EF241" s="57"/>
      <c r="EG241" s="57"/>
      <c r="EH241" s="23">
        <v>2431</v>
      </c>
      <c r="EI241" s="23"/>
      <c r="EJ241" s="23" t="s">
        <v>891</v>
      </c>
      <c r="EK241" s="23"/>
    </row>
    <row r="242" spans="2:141">
      <c r="B242" s="132" t="s">
        <v>1305</v>
      </c>
      <c r="C242" s="23" t="s">
        <v>1306</v>
      </c>
      <c r="D242" s="23" t="s">
        <v>155</v>
      </c>
      <c r="E242" s="23" t="s">
        <v>846</v>
      </c>
      <c r="F242" s="23" t="s">
        <v>847</v>
      </c>
      <c r="G242" s="23"/>
      <c r="H242" s="23" t="s">
        <v>848</v>
      </c>
      <c r="I242" s="58">
        <v>0</v>
      </c>
      <c r="J242" s="58">
        <v>0</v>
      </c>
      <c r="K242" s="58">
        <v>1</v>
      </c>
      <c r="L242" s="58">
        <v>0</v>
      </c>
      <c r="M242" s="176"/>
      <c r="N242" s="23" t="s">
        <v>849</v>
      </c>
      <c r="O242" s="23" t="s">
        <v>850</v>
      </c>
      <c r="P242" s="23" t="s">
        <v>851</v>
      </c>
      <c r="Q242" s="56" t="s">
        <v>848</v>
      </c>
      <c r="R242" s="133" t="s">
        <v>848</v>
      </c>
      <c r="S242" s="133" t="s">
        <v>848</v>
      </c>
      <c r="T242" s="133" t="s">
        <v>848</v>
      </c>
      <c r="U242" s="133" t="s">
        <v>848</v>
      </c>
      <c r="V242" s="133" t="s">
        <v>848</v>
      </c>
      <c r="W242" s="55">
        <v>0</v>
      </c>
      <c r="X242" s="55">
        <v>0</v>
      </c>
      <c r="Y242" s="55">
        <v>0</v>
      </c>
      <c r="Z242" s="55">
        <v>6.9998609454283134</v>
      </c>
      <c r="AA242" s="55">
        <v>13.999721890856627</v>
      </c>
      <c r="AB242" s="55">
        <v>20.99958283628494</v>
      </c>
      <c r="AC242" s="55">
        <v>27.999443781713254</v>
      </c>
      <c r="AD242" s="59">
        <v>69.998609454283127</v>
      </c>
      <c r="AE242" s="55">
        <v>0</v>
      </c>
      <c r="AF242" s="55"/>
      <c r="AG242" s="55"/>
      <c r="AH242" s="55"/>
      <c r="AI242" s="59">
        <v>69.998609454283127</v>
      </c>
      <c r="AJ242" s="55">
        <v>0</v>
      </c>
      <c r="AK242" s="55">
        <v>0</v>
      </c>
      <c r="AL242" s="55">
        <v>0</v>
      </c>
      <c r="AM242" s="55">
        <v>0</v>
      </c>
      <c r="AN242" s="55">
        <v>7.9838365826372328</v>
      </c>
      <c r="AO242" s="55">
        <v>16.287026628579955</v>
      </c>
      <c r="AP242" s="55">
        <v>24.919150741727336</v>
      </c>
      <c r="AQ242" s="55">
        <v>33.890045008749176</v>
      </c>
      <c r="AR242" s="59">
        <v>83.080058961693709</v>
      </c>
      <c r="AS242" s="55">
        <v>0</v>
      </c>
      <c r="AT242" s="55"/>
      <c r="AU242" s="55"/>
      <c r="AV242" s="55"/>
      <c r="AW242" s="59">
        <v>83.080058961693709</v>
      </c>
      <c r="AX242" s="55"/>
      <c r="AY242" s="55"/>
      <c r="AZ242" s="55"/>
      <c r="BA242" s="55"/>
      <c r="BB242" s="55"/>
      <c r="BC242" s="55"/>
      <c r="BD242" s="55"/>
      <c r="BE242" s="55"/>
      <c r="BF242" s="59">
        <v>0</v>
      </c>
      <c r="BG242" s="55"/>
      <c r="BH242" s="55"/>
      <c r="BI242" s="55"/>
      <c r="BJ242" s="55"/>
      <c r="BK242" s="59">
        <v>0</v>
      </c>
      <c r="BL242" s="55"/>
      <c r="BM242" s="23" t="s">
        <v>852</v>
      </c>
      <c r="BN242" s="23" t="s">
        <v>281</v>
      </c>
      <c r="BO242" s="23" t="s">
        <v>853</v>
      </c>
      <c r="BP242" s="23" t="s">
        <v>853</v>
      </c>
      <c r="BQ242" s="23" t="s">
        <v>853</v>
      </c>
      <c r="BR242" s="23"/>
      <c r="BS242" s="57"/>
      <c r="BT242" s="135" t="s">
        <v>282</v>
      </c>
      <c r="BU242" s="58">
        <v>1</v>
      </c>
      <c r="BV242" s="57">
        <v>0</v>
      </c>
      <c r="BW242" s="57">
        <v>0</v>
      </c>
      <c r="BX242" s="57">
        <v>0</v>
      </c>
      <c r="BY242" s="57">
        <v>0</v>
      </c>
      <c r="BZ242" s="57">
        <v>0</v>
      </c>
      <c r="CA242" s="57">
        <v>0</v>
      </c>
      <c r="CB242" s="67">
        <v>0</v>
      </c>
      <c r="CC242" s="134"/>
      <c r="CD242" s="134"/>
      <c r="CE242" s="57"/>
      <c r="CF242" s="57"/>
      <c r="CG242" s="57"/>
      <c r="CH242" s="57"/>
      <c r="CI242" s="57"/>
      <c r="CJ242" s="57"/>
      <c r="CK242" s="67"/>
      <c r="CL242" s="23"/>
      <c r="CM242" s="23"/>
      <c r="CN242" s="23"/>
      <c r="CO242" s="23"/>
      <c r="CP242" s="23"/>
      <c r="CQ242" s="23"/>
      <c r="CR242" s="57"/>
      <c r="CS242" s="134"/>
      <c r="CT242" s="58"/>
      <c r="CU242" s="57"/>
      <c r="CV242" s="57"/>
      <c r="CW242" s="57"/>
      <c r="CX242" s="57"/>
      <c r="CY242" s="57"/>
      <c r="CZ242" s="57"/>
      <c r="DA242" s="67"/>
      <c r="DB242" s="23"/>
      <c r="DC242" s="23"/>
      <c r="DD242" s="57"/>
      <c r="DE242" s="57"/>
      <c r="DF242" s="57"/>
      <c r="DG242" s="57"/>
      <c r="DH242" s="57"/>
      <c r="DI242" s="57"/>
      <c r="DJ242" s="67"/>
      <c r="DK242" s="23" t="s">
        <v>849</v>
      </c>
      <c r="DL242" s="55">
        <v>0</v>
      </c>
      <c r="DM242" s="55">
        <v>0</v>
      </c>
      <c r="DN242" s="55">
        <v>0</v>
      </c>
      <c r="DO242" s="59">
        <v>0</v>
      </c>
      <c r="DP242" s="23" t="s">
        <v>849</v>
      </c>
      <c r="DQ242" s="57"/>
      <c r="DR242" s="57"/>
      <c r="DS242" s="57"/>
      <c r="DT242" s="23" t="s">
        <v>854</v>
      </c>
      <c r="DU242" s="57"/>
      <c r="DV242" s="23" t="s">
        <v>849</v>
      </c>
      <c r="DW242" s="23" t="s">
        <v>854</v>
      </c>
      <c r="DX242" s="57"/>
      <c r="DY242" s="23" t="s">
        <v>849</v>
      </c>
      <c r="DZ242" s="23" t="s">
        <v>854</v>
      </c>
      <c r="EA242" s="56"/>
      <c r="EB242" s="57"/>
      <c r="EC242" s="57"/>
      <c r="ED242" s="23"/>
      <c r="EE242" s="57"/>
      <c r="EF242" s="57"/>
      <c r="EG242" s="57"/>
      <c r="EH242" s="23">
        <v>3295</v>
      </c>
      <c r="EI242" s="23"/>
      <c r="EJ242" s="23" t="s">
        <v>855</v>
      </c>
      <c r="EK242" s="23"/>
    </row>
    <row r="243" spans="2:141">
      <c r="B243" s="132" t="s">
        <v>1307</v>
      </c>
      <c r="C243" s="23" t="s">
        <v>1308</v>
      </c>
      <c r="D243" s="23" t="s">
        <v>159</v>
      </c>
      <c r="E243" s="23" t="s">
        <v>846</v>
      </c>
      <c r="F243" s="23" t="s">
        <v>847</v>
      </c>
      <c r="G243" s="23"/>
      <c r="H243" s="23" t="s">
        <v>848</v>
      </c>
      <c r="I243" s="58">
        <v>0</v>
      </c>
      <c r="J243" s="58">
        <v>0</v>
      </c>
      <c r="K243" s="58">
        <v>1</v>
      </c>
      <c r="L243" s="58">
        <v>0</v>
      </c>
      <c r="M243" s="176"/>
      <c r="N243" s="23" t="s">
        <v>849</v>
      </c>
      <c r="O243" s="23" t="s">
        <v>850</v>
      </c>
      <c r="P243" s="23" t="s">
        <v>851</v>
      </c>
      <c r="Q243" s="56" t="s">
        <v>848</v>
      </c>
      <c r="R243" s="133" t="s">
        <v>848</v>
      </c>
      <c r="S243" s="133" t="s">
        <v>848</v>
      </c>
      <c r="T243" s="133" t="s">
        <v>848</v>
      </c>
      <c r="U243" s="133" t="s">
        <v>848</v>
      </c>
      <c r="V243" s="133" t="s">
        <v>848</v>
      </c>
      <c r="W243" s="55">
        <v>0</v>
      </c>
      <c r="X243" s="55">
        <v>0.52279760907692319</v>
      </c>
      <c r="Y243" s="55">
        <v>0.54543146142235877</v>
      </c>
      <c r="Z243" s="55">
        <v>0.58892396200770558</v>
      </c>
      <c r="AA243" s="55">
        <v>0.63374786567219532</v>
      </c>
      <c r="AB243" s="55">
        <v>0.6754651621520178</v>
      </c>
      <c r="AC243" s="55">
        <v>0.7194014637637457</v>
      </c>
      <c r="AD243" s="59">
        <v>3.6857675240949468</v>
      </c>
      <c r="AE243" s="55">
        <v>0</v>
      </c>
      <c r="AF243" s="55"/>
      <c r="AG243" s="55"/>
      <c r="AH243" s="55"/>
      <c r="AI243" s="59">
        <v>3.6857675240949468</v>
      </c>
      <c r="AJ243" s="55">
        <v>0</v>
      </c>
      <c r="AK243" s="55">
        <v>0</v>
      </c>
      <c r="AL243" s="55">
        <v>0.57313307974793326</v>
      </c>
      <c r="AM243" s="55">
        <v>0.60990506460985938</v>
      </c>
      <c r="AN243" s="55">
        <v>0.67170943950531259</v>
      </c>
      <c r="AO243" s="55">
        <v>0.73729095795467803</v>
      </c>
      <c r="AP243" s="55">
        <v>0.801540598576443</v>
      </c>
      <c r="AQ243" s="55">
        <v>0.87075115407244574</v>
      </c>
      <c r="AR243" s="59">
        <v>4.2643302944666717</v>
      </c>
      <c r="AS243" s="55">
        <v>0</v>
      </c>
      <c r="AT243" s="55"/>
      <c r="AU243" s="55"/>
      <c r="AV243" s="55"/>
      <c r="AW243" s="59">
        <v>4.2643302944666717</v>
      </c>
      <c r="AX243" s="55"/>
      <c r="AY243" s="55"/>
      <c r="AZ243" s="55"/>
      <c r="BA243" s="55"/>
      <c r="BB243" s="55"/>
      <c r="BC243" s="55"/>
      <c r="BD243" s="55"/>
      <c r="BE243" s="55"/>
      <c r="BF243" s="59">
        <v>0</v>
      </c>
      <c r="BG243" s="55"/>
      <c r="BH243" s="55"/>
      <c r="BI243" s="55"/>
      <c r="BJ243" s="55"/>
      <c r="BK243" s="59">
        <v>0</v>
      </c>
      <c r="BL243" s="55"/>
      <c r="BM243" s="23" t="s">
        <v>852</v>
      </c>
      <c r="BN243" s="23" t="s">
        <v>1309</v>
      </c>
      <c r="BO243" s="23" t="s">
        <v>853</v>
      </c>
      <c r="BP243" s="23" t="s">
        <v>853</v>
      </c>
      <c r="BQ243" s="23" t="s">
        <v>853</v>
      </c>
      <c r="BR243" s="23"/>
      <c r="BS243" s="57"/>
      <c r="BT243" s="135" t="s">
        <v>23</v>
      </c>
      <c r="BU243" s="58">
        <v>1</v>
      </c>
      <c r="BV243" s="57">
        <v>0</v>
      </c>
      <c r="BW243" s="57">
        <v>0</v>
      </c>
      <c r="BX243" s="57">
        <v>0</v>
      </c>
      <c r="BY243" s="57">
        <v>0</v>
      </c>
      <c r="BZ243" s="57">
        <v>0</v>
      </c>
      <c r="CA243" s="57">
        <v>68</v>
      </c>
      <c r="CB243" s="67">
        <v>68</v>
      </c>
      <c r="CC243" s="134"/>
      <c r="CD243" s="134"/>
      <c r="CE243" s="57"/>
      <c r="CF243" s="57"/>
      <c r="CG243" s="57"/>
      <c r="CH243" s="57"/>
      <c r="CI243" s="57"/>
      <c r="CJ243" s="57"/>
      <c r="CK243" s="67"/>
      <c r="CL243" s="23"/>
      <c r="CM243" s="23"/>
      <c r="CN243" s="23"/>
      <c r="CO243" s="23"/>
      <c r="CP243" s="23"/>
      <c r="CQ243" s="23"/>
      <c r="CR243" s="57"/>
      <c r="CS243" s="134"/>
      <c r="CT243" s="58"/>
      <c r="CU243" s="57"/>
      <c r="CV243" s="57"/>
      <c r="CW243" s="57"/>
      <c r="CX243" s="57"/>
      <c r="CY243" s="57"/>
      <c r="CZ243" s="57"/>
      <c r="DA243" s="67"/>
      <c r="DB243" s="23"/>
      <c r="DC243" s="23"/>
      <c r="DD243" s="57"/>
      <c r="DE243" s="57"/>
      <c r="DF243" s="57"/>
      <c r="DG243" s="57"/>
      <c r="DH243" s="57"/>
      <c r="DI243" s="57"/>
      <c r="DJ243" s="67"/>
      <c r="DK243" s="23" t="s">
        <v>849</v>
      </c>
      <c r="DL243" s="55">
        <v>0</v>
      </c>
      <c r="DM243" s="55">
        <v>0</v>
      </c>
      <c r="DN243" s="55">
        <v>0</v>
      </c>
      <c r="DO243" s="59">
        <v>0</v>
      </c>
      <c r="DP243" s="23" t="s">
        <v>849</v>
      </c>
      <c r="DQ243" s="57"/>
      <c r="DR243" s="57"/>
      <c r="DS243" s="57"/>
      <c r="DT243" s="23" t="s">
        <v>854</v>
      </c>
      <c r="DU243" s="57"/>
      <c r="DV243" s="23" t="s">
        <v>849</v>
      </c>
      <c r="DW243" s="23" t="s">
        <v>854</v>
      </c>
      <c r="DX243" s="57"/>
      <c r="DY243" s="23" t="s">
        <v>849</v>
      </c>
      <c r="DZ243" s="23" t="s">
        <v>854</v>
      </c>
      <c r="EA243" s="56"/>
      <c r="EB243" s="57"/>
      <c r="EC243" s="57"/>
      <c r="ED243" s="23"/>
      <c r="EE243" s="57"/>
      <c r="EF243" s="57"/>
      <c r="EG243" s="57"/>
      <c r="EH243" s="23">
        <v>833</v>
      </c>
      <c r="EI243" s="23"/>
      <c r="EJ243" s="23" t="s">
        <v>891</v>
      </c>
      <c r="EK243" s="23"/>
    </row>
    <row r="244" spans="2:141" ht="29.1">
      <c r="B244" s="132" t="s">
        <v>1310</v>
      </c>
      <c r="C244" s="23" t="s">
        <v>1311</v>
      </c>
      <c r="D244" s="23" t="s">
        <v>159</v>
      </c>
      <c r="E244" s="23" t="s">
        <v>846</v>
      </c>
      <c r="F244" s="23" t="s">
        <v>847</v>
      </c>
      <c r="G244" s="23"/>
      <c r="H244" s="23" t="s">
        <v>848</v>
      </c>
      <c r="I244" s="58">
        <v>0</v>
      </c>
      <c r="J244" s="58">
        <v>0</v>
      </c>
      <c r="K244" s="58">
        <v>1</v>
      </c>
      <c r="L244" s="58">
        <v>0</v>
      </c>
      <c r="M244" s="176"/>
      <c r="N244" s="23" t="s">
        <v>849</v>
      </c>
      <c r="O244" s="23" t="s">
        <v>850</v>
      </c>
      <c r="P244" s="23" t="s">
        <v>851</v>
      </c>
      <c r="Q244" s="56" t="s">
        <v>848</v>
      </c>
      <c r="R244" s="133" t="s">
        <v>848</v>
      </c>
      <c r="S244" s="133" t="s">
        <v>848</v>
      </c>
      <c r="T244" s="133" t="s">
        <v>848</v>
      </c>
      <c r="U244" s="133" t="s">
        <v>848</v>
      </c>
      <c r="V244" s="133" t="s">
        <v>848</v>
      </c>
      <c r="W244" s="55">
        <v>0</v>
      </c>
      <c r="X244" s="55">
        <v>3.0831599999999999</v>
      </c>
      <c r="Y244" s="55">
        <v>3.216647</v>
      </c>
      <c r="Z244" s="55">
        <v>3.4729999999999999</v>
      </c>
      <c r="AA244" s="55">
        <v>3.7370000000000001</v>
      </c>
      <c r="AB244" s="55">
        <v>3.9834999999999998</v>
      </c>
      <c r="AC244" s="55">
        <v>4.2426000000000004</v>
      </c>
      <c r="AD244" s="59">
        <v>21.735907000000001</v>
      </c>
      <c r="AE244" s="55">
        <v>0</v>
      </c>
      <c r="AF244" s="55"/>
      <c r="AG244" s="55"/>
      <c r="AH244" s="55"/>
      <c r="AI244" s="59">
        <v>21.735907000000001</v>
      </c>
      <c r="AJ244" s="55">
        <v>0</v>
      </c>
      <c r="AK244" s="55">
        <v>0</v>
      </c>
      <c r="AL244" s="55">
        <v>3.3800156572963327</v>
      </c>
      <c r="AM244" s="55">
        <v>3.5968760846125103</v>
      </c>
      <c r="AN244" s="55">
        <v>3.9613634300784524</v>
      </c>
      <c r="AO244" s="55">
        <v>4.3481262379164054</v>
      </c>
      <c r="AP244" s="55">
        <v>4.7270343815062636</v>
      </c>
      <c r="AQ244" s="55">
        <v>5.1351992030683871</v>
      </c>
      <c r="AR244" s="59">
        <v>25.148614994478351</v>
      </c>
      <c r="AS244" s="55">
        <v>0</v>
      </c>
      <c r="AT244" s="55"/>
      <c r="AU244" s="55"/>
      <c r="AV244" s="55"/>
      <c r="AW244" s="59">
        <v>25.148614994478351</v>
      </c>
      <c r="AX244" s="55"/>
      <c r="AY244" s="55"/>
      <c r="AZ244" s="55"/>
      <c r="BA244" s="55"/>
      <c r="BB244" s="55"/>
      <c r="BC244" s="55"/>
      <c r="BD244" s="55"/>
      <c r="BE244" s="55"/>
      <c r="BF244" s="59">
        <v>0</v>
      </c>
      <c r="BG244" s="55"/>
      <c r="BH244" s="55"/>
      <c r="BI244" s="55"/>
      <c r="BJ244" s="55"/>
      <c r="BK244" s="59">
        <v>0</v>
      </c>
      <c r="BL244" s="55"/>
      <c r="BM244" s="23" t="s">
        <v>852</v>
      </c>
      <c r="BN244" s="23" t="s">
        <v>204</v>
      </c>
      <c r="BO244" s="23" t="s">
        <v>853</v>
      </c>
      <c r="BP244" s="23" t="s">
        <v>853</v>
      </c>
      <c r="BQ244" s="23" t="s">
        <v>853</v>
      </c>
      <c r="BR244" s="23"/>
      <c r="BS244" s="57"/>
      <c r="BT244" s="135" t="s">
        <v>192</v>
      </c>
      <c r="BU244" s="58">
        <v>1</v>
      </c>
      <c r="BV244" s="57">
        <v>0</v>
      </c>
      <c r="BW244" s="57">
        <v>0</v>
      </c>
      <c r="BX244" s="57">
        <v>0</v>
      </c>
      <c r="BY244" s="57">
        <v>0</v>
      </c>
      <c r="BZ244" s="57">
        <v>0</v>
      </c>
      <c r="CA244" s="57">
        <v>0</v>
      </c>
      <c r="CB244" s="67">
        <v>0</v>
      </c>
      <c r="CC244" s="134"/>
      <c r="CD244" s="134"/>
      <c r="CE244" s="57"/>
      <c r="CF244" s="57"/>
      <c r="CG244" s="57"/>
      <c r="CH244" s="57"/>
      <c r="CI244" s="57"/>
      <c r="CJ244" s="57"/>
      <c r="CK244" s="67"/>
      <c r="CL244" s="23"/>
      <c r="CM244" s="23"/>
      <c r="CN244" s="23"/>
      <c r="CO244" s="23"/>
      <c r="CP244" s="23"/>
      <c r="CQ244" s="23"/>
      <c r="CR244" s="57"/>
      <c r="CS244" s="134"/>
      <c r="CT244" s="58"/>
      <c r="CU244" s="57"/>
      <c r="CV244" s="57"/>
      <c r="CW244" s="57"/>
      <c r="CX244" s="57"/>
      <c r="CY244" s="57"/>
      <c r="CZ244" s="57"/>
      <c r="DA244" s="67"/>
      <c r="DB244" s="23"/>
      <c r="DC244" s="23"/>
      <c r="DD244" s="57"/>
      <c r="DE244" s="57"/>
      <c r="DF244" s="57"/>
      <c r="DG244" s="57"/>
      <c r="DH244" s="57"/>
      <c r="DI244" s="57"/>
      <c r="DJ244" s="67"/>
      <c r="DK244" s="23" t="s">
        <v>849</v>
      </c>
      <c r="DL244" s="55">
        <v>0</v>
      </c>
      <c r="DM244" s="55">
        <v>0</v>
      </c>
      <c r="DN244" s="55">
        <v>0</v>
      </c>
      <c r="DO244" s="59">
        <v>0</v>
      </c>
      <c r="DP244" s="23" t="s">
        <v>849</v>
      </c>
      <c r="DQ244" s="57"/>
      <c r="DR244" s="57"/>
      <c r="DS244" s="57"/>
      <c r="DT244" s="23" t="s">
        <v>854</v>
      </c>
      <c r="DU244" s="57"/>
      <c r="DV244" s="23" t="s">
        <v>849</v>
      </c>
      <c r="DW244" s="23" t="s">
        <v>854</v>
      </c>
      <c r="DX244" s="57"/>
      <c r="DY244" s="23" t="s">
        <v>849</v>
      </c>
      <c r="DZ244" s="23" t="s">
        <v>854</v>
      </c>
      <c r="EA244" s="56"/>
      <c r="EB244" s="57"/>
      <c r="EC244" s="57"/>
      <c r="ED244" s="23"/>
      <c r="EE244" s="57"/>
      <c r="EF244" s="57"/>
      <c r="EG244" s="57"/>
      <c r="EH244" s="23">
        <v>2838</v>
      </c>
      <c r="EI244" s="23"/>
      <c r="EJ244" s="23" t="s">
        <v>1174</v>
      </c>
      <c r="EK244" s="23"/>
    </row>
    <row r="245" spans="2:141" ht="29.1">
      <c r="B245" s="132" t="s">
        <v>1312</v>
      </c>
      <c r="C245" s="23" t="s">
        <v>1313</v>
      </c>
      <c r="D245" s="23" t="s">
        <v>159</v>
      </c>
      <c r="E245" s="23" t="s">
        <v>846</v>
      </c>
      <c r="F245" s="23" t="s">
        <v>847</v>
      </c>
      <c r="G245" s="23"/>
      <c r="H245" s="23" t="s">
        <v>848</v>
      </c>
      <c r="I245" s="58">
        <v>0</v>
      </c>
      <c r="J245" s="58">
        <v>0</v>
      </c>
      <c r="K245" s="58">
        <v>1</v>
      </c>
      <c r="L245" s="58">
        <v>0</v>
      </c>
      <c r="M245" s="176"/>
      <c r="N245" s="23" t="s">
        <v>849</v>
      </c>
      <c r="O245" s="23" t="s">
        <v>850</v>
      </c>
      <c r="P245" s="23" t="s">
        <v>851</v>
      </c>
      <c r="Q245" s="56" t="s">
        <v>848</v>
      </c>
      <c r="R245" s="133" t="s">
        <v>848</v>
      </c>
      <c r="S245" s="133" t="s">
        <v>848</v>
      </c>
      <c r="T245" s="133" t="s">
        <v>848</v>
      </c>
      <c r="U245" s="133" t="s">
        <v>848</v>
      </c>
      <c r="V245" s="133" t="s">
        <v>848</v>
      </c>
      <c r="W245" s="55">
        <v>0</v>
      </c>
      <c r="X245" s="55">
        <v>3.0831650000000002</v>
      </c>
      <c r="Y245" s="55">
        <v>3.2166000000000001</v>
      </c>
      <c r="Z245" s="55">
        <v>3.4729999999999999</v>
      </c>
      <c r="AA245" s="55">
        <v>3.73748747793837</v>
      </c>
      <c r="AB245" s="55">
        <v>3.9835125640211473</v>
      </c>
      <c r="AC245" s="55">
        <v>4.2426000000000004</v>
      </c>
      <c r="AD245" s="59">
        <v>21.736365041959516</v>
      </c>
      <c r="AE245" s="55">
        <v>0</v>
      </c>
      <c r="AF245" s="55"/>
      <c r="AG245" s="55"/>
      <c r="AH245" s="55"/>
      <c r="AI245" s="59">
        <v>21.736365041959516</v>
      </c>
      <c r="AJ245" s="55">
        <v>0</v>
      </c>
      <c r="AK245" s="55">
        <v>0</v>
      </c>
      <c r="AL245" s="55">
        <v>3.3800156572963327</v>
      </c>
      <c r="AM245" s="55">
        <v>3.5968760846125103</v>
      </c>
      <c r="AN245" s="55">
        <v>3.9613634300784524</v>
      </c>
      <c r="AO245" s="55">
        <v>4.3481262379164054</v>
      </c>
      <c r="AP245" s="55">
        <v>4.7270343815062636</v>
      </c>
      <c r="AQ245" s="55">
        <v>5.1351992030683871</v>
      </c>
      <c r="AR245" s="59">
        <v>25.148614994478351</v>
      </c>
      <c r="AS245" s="55">
        <v>0</v>
      </c>
      <c r="AT245" s="55"/>
      <c r="AU245" s="55"/>
      <c r="AV245" s="55"/>
      <c r="AW245" s="59">
        <v>25.148614994478351</v>
      </c>
      <c r="AX245" s="55"/>
      <c r="AY245" s="55"/>
      <c r="AZ245" s="55"/>
      <c r="BA245" s="55"/>
      <c r="BB245" s="55"/>
      <c r="BC245" s="55"/>
      <c r="BD245" s="55"/>
      <c r="BE245" s="55"/>
      <c r="BF245" s="59">
        <v>0</v>
      </c>
      <c r="BG245" s="55"/>
      <c r="BH245" s="55"/>
      <c r="BI245" s="55"/>
      <c r="BJ245" s="55"/>
      <c r="BK245" s="59">
        <v>0</v>
      </c>
      <c r="BL245" s="55"/>
      <c r="BM245" s="23" t="s">
        <v>852</v>
      </c>
      <c r="BN245" s="23" t="s">
        <v>204</v>
      </c>
      <c r="BO245" s="23" t="s">
        <v>853</v>
      </c>
      <c r="BP245" s="23" t="s">
        <v>853</v>
      </c>
      <c r="BQ245" s="23" t="s">
        <v>853</v>
      </c>
      <c r="BR245" s="23"/>
      <c r="BS245" s="57"/>
      <c r="BT245" s="135" t="s">
        <v>192</v>
      </c>
      <c r="BU245" s="58">
        <v>1</v>
      </c>
      <c r="BV245" s="57">
        <v>0</v>
      </c>
      <c r="BW245" s="57">
        <v>0</v>
      </c>
      <c r="BX245" s="57">
        <v>0</v>
      </c>
      <c r="BY245" s="57">
        <v>0</v>
      </c>
      <c r="BZ245" s="57">
        <v>0</v>
      </c>
      <c r="CA245" s="57">
        <v>0</v>
      </c>
      <c r="CB245" s="67">
        <v>0</v>
      </c>
      <c r="CC245" s="134"/>
      <c r="CD245" s="134"/>
      <c r="CE245" s="57"/>
      <c r="CF245" s="57"/>
      <c r="CG245" s="57"/>
      <c r="CH245" s="57"/>
      <c r="CI245" s="57"/>
      <c r="CJ245" s="57"/>
      <c r="CK245" s="67"/>
      <c r="CL245" s="23"/>
      <c r="CM245" s="23"/>
      <c r="CN245" s="23"/>
      <c r="CO245" s="23"/>
      <c r="CP245" s="23"/>
      <c r="CQ245" s="23"/>
      <c r="CR245" s="57"/>
      <c r="CS245" s="134"/>
      <c r="CT245" s="58"/>
      <c r="CU245" s="57"/>
      <c r="CV245" s="57"/>
      <c r="CW245" s="57"/>
      <c r="CX245" s="57"/>
      <c r="CY245" s="57"/>
      <c r="CZ245" s="57"/>
      <c r="DA245" s="67"/>
      <c r="DB245" s="23"/>
      <c r="DC245" s="23"/>
      <c r="DD245" s="57"/>
      <c r="DE245" s="57"/>
      <c r="DF245" s="57"/>
      <c r="DG245" s="57"/>
      <c r="DH245" s="57"/>
      <c r="DI245" s="57"/>
      <c r="DJ245" s="67"/>
      <c r="DK245" s="23" t="s">
        <v>849</v>
      </c>
      <c r="DL245" s="55">
        <v>0</v>
      </c>
      <c r="DM245" s="55">
        <v>0</v>
      </c>
      <c r="DN245" s="55">
        <v>0</v>
      </c>
      <c r="DO245" s="59">
        <v>0</v>
      </c>
      <c r="DP245" s="23" t="s">
        <v>849</v>
      </c>
      <c r="DQ245" s="57"/>
      <c r="DR245" s="57"/>
      <c r="DS245" s="57"/>
      <c r="DT245" s="23" t="s">
        <v>854</v>
      </c>
      <c r="DU245" s="57"/>
      <c r="DV245" s="23" t="s">
        <v>849</v>
      </c>
      <c r="DW245" s="23" t="s">
        <v>854</v>
      </c>
      <c r="DX245" s="57"/>
      <c r="DY245" s="23" t="s">
        <v>849</v>
      </c>
      <c r="DZ245" s="23" t="s">
        <v>854</v>
      </c>
      <c r="EA245" s="56"/>
      <c r="EB245" s="57"/>
      <c r="EC245" s="57"/>
      <c r="ED245" s="23"/>
      <c r="EE245" s="57"/>
      <c r="EF245" s="57"/>
      <c r="EG245" s="57"/>
      <c r="EH245" s="23">
        <v>2838</v>
      </c>
      <c r="EI245" s="23"/>
      <c r="EJ245" s="23" t="s">
        <v>1174</v>
      </c>
      <c r="EK245" s="23"/>
    </row>
    <row r="246" spans="2:141">
      <c r="B246" s="132" t="s">
        <v>1314</v>
      </c>
      <c r="C246" s="23" t="s">
        <v>1315</v>
      </c>
      <c r="D246" s="23" t="s">
        <v>155</v>
      </c>
      <c r="E246" s="23" t="s">
        <v>846</v>
      </c>
      <c r="F246" s="23" t="s">
        <v>847</v>
      </c>
      <c r="G246" s="23"/>
      <c r="H246" s="23" t="s">
        <v>848</v>
      </c>
      <c r="I246" s="58">
        <v>0.77918892447079924</v>
      </c>
      <c r="J246" s="58">
        <v>0.22081107552920079</v>
      </c>
      <c r="K246" s="58">
        <v>0</v>
      </c>
      <c r="L246" s="58">
        <v>0</v>
      </c>
      <c r="M246" s="176"/>
      <c r="N246" s="23" t="s">
        <v>849</v>
      </c>
      <c r="O246" s="23" t="s">
        <v>850</v>
      </c>
      <c r="P246" s="23" t="s">
        <v>851</v>
      </c>
      <c r="Q246" s="56" t="s">
        <v>848</v>
      </c>
      <c r="R246" s="133" t="s">
        <v>848</v>
      </c>
      <c r="S246" s="133" t="s">
        <v>848</v>
      </c>
      <c r="T246" s="133" t="s">
        <v>848</v>
      </c>
      <c r="U246" s="133" t="s">
        <v>848</v>
      </c>
      <c r="V246" s="133" t="s">
        <v>848</v>
      </c>
      <c r="W246" s="55">
        <v>0</v>
      </c>
      <c r="X246" s="55">
        <v>1.3466747469413221</v>
      </c>
      <c r="Y246" s="55">
        <v>1.4049773038971862</v>
      </c>
      <c r="Z246" s="55">
        <v>1.5170096682437477</v>
      </c>
      <c r="AA246" s="55">
        <v>1.6324715947641832</v>
      </c>
      <c r="AB246" s="55">
        <v>1.7399312095455794</v>
      </c>
      <c r="AC246" s="55">
        <v>1.8531067612834324</v>
      </c>
      <c r="AD246" s="59">
        <v>9.4941712846754527</v>
      </c>
      <c r="AE246" s="55">
        <v>0</v>
      </c>
      <c r="AF246" s="55"/>
      <c r="AG246" s="55"/>
      <c r="AH246" s="55"/>
      <c r="AI246" s="59">
        <v>9.4941712846754527</v>
      </c>
      <c r="AJ246" s="55">
        <v>0</v>
      </c>
      <c r="AK246" s="55">
        <v>0</v>
      </c>
      <c r="AL246" s="55">
        <v>1.4763339229802872</v>
      </c>
      <c r="AM246" s="55">
        <v>1.5710549059164935</v>
      </c>
      <c r="AN246" s="55">
        <v>1.7302568408089589</v>
      </c>
      <c r="AO246" s="55">
        <v>1.8991883225687238</v>
      </c>
      <c r="AP246" s="55">
        <v>2.0646890192497134</v>
      </c>
      <c r="AQ246" s="55">
        <v>2.2429685402154145</v>
      </c>
      <c r="AR246" s="59">
        <v>10.984491551739591</v>
      </c>
      <c r="AS246" s="55">
        <v>0</v>
      </c>
      <c r="AT246" s="55"/>
      <c r="AU246" s="55"/>
      <c r="AV246" s="55"/>
      <c r="AW246" s="59">
        <v>10.984491551739591</v>
      </c>
      <c r="AX246" s="55"/>
      <c r="AY246" s="55"/>
      <c r="AZ246" s="55"/>
      <c r="BA246" s="55"/>
      <c r="BB246" s="55"/>
      <c r="BC246" s="55"/>
      <c r="BD246" s="55"/>
      <c r="BE246" s="55"/>
      <c r="BF246" s="59">
        <v>0</v>
      </c>
      <c r="BG246" s="55"/>
      <c r="BH246" s="55"/>
      <c r="BI246" s="55"/>
      <c r="BJ246" s="55"/>
      <c r="BK246" s="59">
        <v>0</v>
      </c>
      <c r="BL246" s="55"/>
      <c r="BM246" s="23" t="s">
        <v>864</v>
      </c>
      <c r="BN246" s="23" t="s">
        <v>1316</v>
      </c>
      <c r="BO246" s="23" t="s">
        <v>571</v>
      </c>
      <c r="BP246" s="23" t="s">
        <v>403</v>
      </c>
      <c r="BQ246" s="23" t="s">
        <v>412</v>
      </c>
      <c r="BR246" s="23"/>
      <c r="BS246" s="57"/>
      <c r="BT246" s="135" t="s">
        <v>1240</v>
      </c>
      <c r="BU246" s="58">
        <v>0.77918892447079924</v>
      </c>
      <c r="BV246" s="57">
        <v>75000</v>
      </c>
      <c r="BW246" s="57">
        <v>75000</v>
      </c>
      <c r="BX246" s="57">
        <v>75000</v>
      </c>
      <c r="BY246" s="57">
        <v>75000</v>
      </c>
      <c r="BZ246" s="57">
        <v>75000</v>
      </c>
      <c r="CA246" s="57">
        <v>75000</v>
      </c>
      <c r="CB246" s="67">
        <v>450000</v>
      </c>
      <c r="CC246" s="134"/>
      <c r="CD246" s="134"/>
      <c r="CE246" s="57"/>
      <c r="CF246" s="57"/>
      <c r="CG246" s="57"/>
      <c r="CH246" s="57"/>
      <c r="CI246" s="57"/>
      <c r="CJ246" s="57"/>
      <c r="CK246" s="67"/>
      <c r="CL246" s="23"/>
      <c r="CM246" s="23"/>
      <c r="CN246" s="23"/>
      <c r="CO246" s="23"/>
      <c r="CP246" s="23"/>
      <c r="CQ246" s="23"/>
      <c r="CR246" s="57"/>
      <c r="CS246" s="134"/>
      <c r="CT246" s="58"/>
      <c r="CU246" s="57"/>
      <c r="CV246" s="57"/>
      <c r="CW246" s="57"/>
      <c r="CX246" s="57"/>
      <c r="CY246" s="57"/>
      <c r="CZ246" s="57"/>
      <c r="DA246" s="67"/>
      <c r="DB246" s="23"/>
      <c r="DC246" s="23"/>
      <c r="DD246" s="57"/>
      <c r="DE246" s="57"/>
      <c r="DF246" s="57"/>
      <c r="DG246" s="57"/>
      <c r="DH246" s="57"/>
      <c r="DI246" s="57"/>
      <c r="DJ246" s="67"/>
      <c r="DK246" s="23" t="s">
        <v>849</v>
      </c>
      <c r="DL246" s="55">
        <v>0</v>
      </c>
      <c r="DM246" s="55">
        <v>0</v>
      </c>
      <c r="DN246" s="55">
        <v>0</v>
      </c>
      <c r="DO246" s="59">
        <v>0</v>
      </c>
      <c r="DP246" s="23" t="s">
        <v>849</v>
      </c>
      <c r="DQ246" s="57"/>
      <c r="DR246" s="57"/>
      <c r="DS246" s="57"/>
      <c r="DT246" s="23" t="s">
        <v>854</v>
      </c>
      <c r="DU246" s="57"/>
      <c r="DV246" s="23" t="s">
        <v>849</v>
      </c>
      <c r="DW246" s="23" t="s">
        <v>854</v>
      </c>
      <c r="DX246" s="57"/>
      <c r="DY246" s="23" t="s">
        <v>849</v>
      </c>
      <c r="DZ246" s="23" t="s">
        <v>854</v>
      </c>
      <c r="EA246" s="56"/>
      <c r="EB246" s="57"/>
      <c r="EC246" s="57"/>
      <c r="ED246" s="23"/>
      <c r="EE246" s="57"/>
      <c r="EF246" s="57"/>
      <c r="EG246" s="57"/>
      <c r="EH246" s="23">
        <v>576</v>
      </c>
      <c r="EI246" s="23" t="s">
        <v>410</v>
      </c>
      <c r="EJ246" s="23"/>
      <c r="EK246" s="23" t="s">
        <v>411</v>
      </c>
    </row>
    <row r="247" spans="2:141" ht="57.95">
      <c r="B247" s="132" t="s">
        <v>1317</v>
      </c>
      <c r="C247" s="23" t="s">
        <v>1318</v>
      </c>
      <c r="D247" s="23" t="s">
        <v>159</v>
      </c>
      <c r="E247" s="23" t="s">
        <v>846</v>
      </c>
      <c r="F247" s="23" t="s">
        <v>847</v>
      </c>
      <c r="G247" s="23"/>
      <c r="H247" s="23" t="s">
        <v>848</v>
      </c>
      <c r="I247" s="58">
        <v>0</v>
      </c>
      <c r="J247" s="58">
        <v>0</v>
      </c>
      <c r="K247" s="58">
        <v>1</v>
      </c>
      <c r="L247" s="58">
        <v>0</v>
      </c>
      <c r="M247" s="176"/>
      <c r="N247" s="23" t="s">
        <v>849</v>
      </c>
      <c r="O247" s="23" t="s">
        <v>850</v>
      </c>
      <c r="P247" s="23" t="s">
        <v>851</v>
      </c>
      <c r="Q247" s="56">
        <v>46173</v>
      </c>
      <c r="R247" s="133">
        <v>46265</v>
      </c>
      <c r="S247" s="133">
        <v>46538</v>
      </c>
      <c r="T247" s="133" t="s">
        <v>848</v>
      </c>
      <c r="U247" s="133">
        <v>46660</v>
      </c>
      <c r="V247" s="133" t="s">
        <v>848</v>
      </c>
      <c r="W247" s="55">
        <v>0</v>
      </c>
      <c r="X247" s="55">
        <v>2.838341604752374E-2</v>
      </c>
      <c r="Y247" s="55">
        <v>4.0399697831604704E-4</v>
      </c>
      <c r="Z247" s="55">
        <v>9.901888168831553E-5</v>
      </c>
      <c r="AA247" s="55">
        <v>0</v>
      </c>
      <c r="AB247" s="55">
        <v>0</v>
      </c>
      <c r="AC247" s="55">
        <v>0</v>
      </c>
      <c r="AD247" s="59">
        <v>2.8886431907528102E-2</v>
      </c>
      <c r="AE247" s="55">
        <v>0</v>
      </c>
      <c r="AF247" s="55"/>
      <c r="AG247" s="55"/>
      <c r="AH247" s="55"/>
      <c r="AI247" s="59">
        <v>2.8886431907528102E-2</v>
      </c>
      <c r="AJ247" s="55">
        <v>0</v>
      </c>
      <c r="AK247" s="55">
        <v>0</v>
      </c>
      <c r="AL247" s="55">
        <v>3.1116199406127424E-2</v>
      </c>
      <c r="AM247" s="55">
        <v>4.5175209094004784E-4</v>
      </c>
      <c r="AN247" s="55">
        <v>1.1293803922081036E-4</v>
      </c>
      <c r="AO247" s="55">
        <v>0</v>
      </c>
      <c r="AP247" s="55">
        <v>0</v>
      </c>
      <c r="AQ247" s="55">
        <v>0</v>
      </c>
      <c r="AR247" s="59">
        <v>3.1680889536288281E-2</v>
      </c>
      <c r="AS247" s="55">
        <v>0</v>
      </c>
      <c r="AT247" s="55"/>
      <c r="AU247" s="55"/>
      <c r="AV247" s="55"/>
      <c r="AW247" s="59">
        <v>3.1680889536288281E-2</v>
      </c>
      <c r="AX247" s="55"/>
      <c r="AY247" s="55"/>
      <c r="AZ247" s="55"/>
      <c r="BA247" s="55"/>
      <c r="BB247" s="55"/>
      <c r="BC247" s="55"/>
      <c r="BD247" s="55"/>
      <c r="BE247" s="55"/>
      <c r="BF247" s="59">
        <v>0</v>
      </c>
      <c r="BG247" s="55"/>
      <c r="BH247" s="55"/>
      <c r="BI247" s="55"/>
      <c r="BJ247" s="55"/>
      <c r="BK247" s="59">
        <v>0</v>
      </c>
      <c r="BL247" s="55"/>
      <c r="BM247" s="23" t="s">
        <v>852</v>
      </c>
      <c r="BN247" s="23" t="s">
        <v>290</v>
      </c>
      <c r="BO247" s="23" t="s">
        <v>853</v>
      </c>
      <c r="BP247" s="23" t="s">
        <v>853</v>
      </c>
      <c r="BQ247" s="23" t="s">
        <v>853</v>
      </c>
      <c r="BR247" s="23"/>
      <c r="BS247" s="57"/>
      <c r="BT247" s="135" t="s">
        <v>859</v>
      </c>
      <c r="BU247" s="58">
        <v>1</v>
      </c>
      <c r="BV247" s="57">
        <v>1328</v>
      </c>
      <c r="BW247" s="57">
        <v>0</v>
      </c>
      <c r="BX247" s="57">
        <v>0</v>
      </c>
      <c r="BY247" s="57">
        <v>0</v>
      </c>
      <c r="BZ247" s="57">
        <v>0</v>
      </c>
      <c r="CA247" s="57">
        <v>0</v>
      </c>
      <c r="CB247" s="67">
        <v>1328</v>
      </c>
      <c r="CC247" s="134"/>
      <c r="CD247" s="134"/>
      <c r="CE247" s="57"/>
      <c r="CF247" s="57"/>
      <c r="CG247" s="57"/>
      <c r="CH247" s="57"/>
      <c r="CI247" s="57"/>
      <c r="CJ247" s="57"/>
      <c r="CK247" s="67"/>
      <c r="CL247" s="23"/>
      <c r="CM247" s="23"/>
      <c r="CN247" s="23"/>
      <c r="CO247" s="23"/>
      <c r="CP247" s="23"/>
      <c r="CQ247" s="23"/>
      <c r="CR247" s="57"/>
      <c r="CS247" s="134"/>
      <c r="CT247" s="58"/>
      <c r="CU247" s="57"/>
      <c r="CV247" s="57"/>
      <c r="CW247" s="57"/>
      <c r="CX247" s="57"/>
      <c r="CY247" s="57"/>
      <c r="CZ247" s="57"/>
      <c r="DA247" s="67"/>
      <c r="DB247" s="23"/>
      <c r="DC247" s="23"/>
      <c r="DD247" s="57"/>
      <c r="DE247" s="57"/>
      <c r="DF247" s="57"/>
      <c r="DG247" s="57"/>
      <c r="DH247" s="57"/>
      <c r="DI247" s="57"/>
      <c r="DJ247" s="67"/>
      <c r="DK247" s="23" t="s">
        <v>849</v>
      </c>
      <c r="DL247" s="55">
        <v>0</v>
      </c>
      <c r="DM247" s="55">
        <v>0</v>
      </c>
      <c r="DN247" s="55">
        <v>0</v>
      </c>
      <c r="DO247" s="59">
        <v>0</v>
      </c>
      <c r="DP247" s="23" t="s">
        <v>858</v>
      </c>
      <c r="DQ247" s="57"/>
      <c r="DR247" s="57"/>
      <c r="DS247" s="57"/>
      <c r="DT247" s="23" t="s">
        <v>854</v>
      </c>
      <c r="DU247" s="57"/>
      <c r="DV247" s="23" t="s">
        <v>849</v>
      </c>
      <c r="DW247" s="23" t="s">
        <v>854</v>
      </c>
      <c r="DX247" s="57"/>
      <c r="DY247" s="23" t="s">
        <v>849</v>
      </c>
      <c r="DZ247" s="23" t="s">
        <v>854</v>
      </c>
      <c r="EA247" s="56"/>
      <c r="EB247" s="57"/>
      <c r="EC247" s="57"/>
      <c r="ED247" s="23"/>
      <c r="EE247" s="57"/>
      <c r="EF247" s="57"/>
      <c r="EG247" s="57"/>
      <c r="EH247" s="23">
        <v>953</v>
      </c>
      <c r="EI247" s="23"/>
      <c r="EJ247" s="23" t="s">
        <v>860</v>
      </c>
      <c r="EK247" s="23"/>
    </row>
    <row r="248" spans="2:141" ht="57.95">
      <c r="B248" s="132" t="s">
        <v>1319</v>
      </c>
      <c r="C248" s="23" t="s">
        <v>1320</v>
      </c>
      <c r="D248" s="23">
        <v>0</v>
      </c>
      <c r="E248" s="23" t="s">
        <v>846</v>
      </c>
      <c r="F248" s="23" t="s">
        <v>847</v>
      </c>
      <c r="G248" s="23"/>
      <c r="H248" s="23" t="s">
        <v>848</v>
      </c>
      <c r="I248" s="58">
        <v>0</v>
      </c>
      <c r="J248" s="58">
        <v>0</v>
      </c>
      <c r="K248" s="58">
        <v>1</v>
      </c>
      <c r="L248" s="58">
        <v>0</v>
      </c>
      <c r="M248" s="176"/>
      <c r="N248" s="23" t="s">
        <v>849</v>
      </c>
      <c r="O248" s="23" t="s">
        <v>850</v>
      </c>
      <c r="P248" s="23" t="s">
        <v>851</v>
      </c>
      <c r="Q248" s="56" t="s">
        <v>848</v>
      </c>
      <c r="R248" s="133" t="s">
        <v>848</v>
      </c>
      <c r="S248" s="133" t="s">
        <v>848</v>
      </c>
      <c r="T248" s="133" t="s">
        <v>848</v>
      </c>
      <c r="U248" s="133" t="s">
        <v>848</v>
      </c>
      <c r="V248" s="133" t="s">
        <v>848</v>
      </c>
      <c r="W248" s="55">
        <v>0</v>
      </c>
      <c r="X248" s="55">
        <v>5.5560100611116106</v>
      </c>
      <c r="Y248" s="55">
        <v>5.5560100611116106</v>
      </c>
      <c r="Z248" s="55">
        <v>5.5560100611116106</v>
      </c>
      <c r="AA248" s="55">
        <v>0</v>
      </c>
      <c r="AB248" s="55">
        <v>0</v>
      </c>
      <c r="AC248" s="55">
        <v>0</v>
      </c>
      <c r="AD248" s="59">
        <v>16.668030183334832</v>
      </c>
      <c r="AE248" s="55">
        <v>0</v>
      </c>
      <c r="AF248" s="55"/>
      <c r="AG248" s="55"/>
      <c r="AH248" s="55"/>
      <c r="AI248" s="59">
        <v>16.668030183334832</v>
      </c>
      <c r="AJ248" s="55">
        <v>0</v>
      </c>
      <c r="AK248" s="55">
        <v>0</v>
      </c>
      <c r="AL248" s="55">
        <v>6.090948202800341</v>
      </c>
      <c r="AM248" s="55">
        <v>6.2127671668563487</v>
      </c>
      <c r="AN248" s="55">
        <v>6.3370225101934761</v>
      </c>
      <c r="AO248" s="55">
        <v>0</v>
      </c>
      <c r="AP248" s="55">
        <v>0</v>
      </c>
      <c r="AQ248" s="55">
        <v>0</v>
      </c>
      <c r="AR248" s="59">
        <v>18.640737879850164</v>
      </c>
      <c r="AS248" s="55">
        <v>0</v>
      </c>
      <c r="AT248" s="55"/>
      <c r="AU248" s="55"/>
      <c r="AV248" s="55"/>
      <c r="AW248" s="59">
        <v>18.640737879850164</v>
      </c>
      <c r="AX248" s="55"/>
      <c r="AY248" s="55"/>
      <c r="AZ248" s="55"/>
      <c r="BA248" s="55"/>
      <c r="BB248" s="55"/>
      <c r="BC248" s="55"/>
      <c r="BD248" s="55"/>
      <c r="BE248" s="55"/>
      <c r="BF248" s="59">
        <v>0</v>
      </c>
      <c r="BG248" s="55"/>
      <c r="BH248" s="55"/>
      <c r="BI248" s="55"/>
      <c r="BJ248" s="55"/>
      <c r="BK248" s="59">
        <v>0</v>
      </c>
      <c r="BL248" s="55"/>
      <c r="BM248" s="23" t="s">
        <v>852</v>
      </c>
      <c r="BN248" s="23" t="s">
        <v>290</v>
      </c>
      <c r="BO248" s="23" t="s">
        <v>853</v>
      </c>
      <c r="BP248" s="23" t="s">
        <v>853</v>
      </c>
      <c r="BQ248" s="23" t="s">
        <v>853</v>
      </c>
      <c r="BR248" s="23"/>
      <c r="BS248" s="57"/>
      <c r="BT248" s="135" t="s">
        <v>859</v>
      </c>
      <c r="BU248" s="58">
        <v>1</v>
      </c>
      <c r="BV248" s="57">
        <v>0</v>
      </c>
      <c r="BW248" s="57">
        <v>0</v>
      </c>
      <c r="BX248" s="57">
        <v>0</v>
      </c>
      <c r="BY248" s="57">
        <v>0</v>
      </c>
      <c r="BZ248" s="57">
        <v>0</v>
      </c>
      <c r="CA248" s="57">
        <v>0</v>
      </c>
      <c r="CB248" s="67">
        <v>0</v>
      </c>
      <c r="CC248" s="134"/>
      <c r="CD248" s="134"/>
      <c r="CE248" s="57"/>
      <c r="CF248" s="57"/>
      <c r="CG248" s="57"/>
      <c r="CH248" s="57"/>
      <c r="CI248" s="57"/>
      <c r="CJ248" s="57"/>
      <c r="CK248" s="67"/>
      <c r="CL248" s="23"/>
      <c r="CM248" s="23"/>
      <c r="CN248" s="23"/>
      <c r="CO248" s="23"/>
      <c r="CP248" s="23"/>
      <c r="CQ248" s="23"/>
      <c r="CR248" s="57"/>
      <c r="CS248" s="134"/>
      <c r="CT248" s="58"/>
      <c r="CU248" s="57"/>
      <c r="CV248" s="57"/>
      <c r="CW248" s="57"/>
      <c r="CX248" s="57"/>
      <c r="CY248" s="57"/>
      <c r="CZ248" s="57"/>
      <c r="DA248" s="67"/>
      <c r="DB248" s="23"/>
      <c r="DC248" s="23"/>
      <c r="DD248" s="57"/>
      <c r="DE248" s="57"/>
      <c r="DF248" s="57"/>
      <c r="DG248" s="57"/>
      <c r="DH248" s="57"/>
      <c r="DI248" s="57"/>
      <c r="DJ248" s="67"/>
      <c r="DK248" s="23" t="s">
        <v>849</v>
      </c>
      <c r="DL248" s="55">
        <v>0</v>
      </c>
      <c r="DM248" s="55">
        <v>0</v>
      </c>
      <c r="DN248" s="55">
        <v>0</v>
      </c>
      <c r="DO248" s="59">
        <v>0</v>
      </c>
      <c r="DP248" s="23" t="s">
        <v>858</v>
      </c>
      <c r="DQ248" s="57"/>
      <c r="DR248" s="57"/>
      <c r="DS248" s="57"/>
      <c r="DT248" s="23" t="s">
        <v>854</v>
      </c>
      <c r="DU248" s="57"/>
      <c r="DV248" s="23" t="s">
        <v>849</v>
      </c>
      <c r="DW248" s="23" t="s">
        <v>854</v>
      </c>
      <c r="DX248" s="57"/>
      <c r="DY248" s="23" t="s">
        <v>849</v>
      </c>
      <c r="DZ248" s="23" t="s">
        <v>854</v>
      </c>
      <c r="EA248" s="56"/>
      <c r="EB248" s="57"/>
      <c r="EC248" s="57"/>
      <c r="ED248" s="23"/>
      <c r="EE248" s="57"/>
      <c r="EF248" s="57"/>
      <c r="EG248" s="57"/>
      <c r="EH248" s="23">
        <v>953</v>
      </c>
      <c r="EI248" s="23"/>
      <c r="EJ248" s="23" t="s">
        <v>860</v>
      </c>
      <c r="EK248" s="23"/>
    </row>
    <row r="249" spans="2:141">
      <c r="B249" s="132" t="s">
        <v>1321</v>
      </c>
      <c r="C249" s="23" t="s">
        <v>1322</v>
      </c>
      <c r="D249" s="23" t="s">
        <v>155</v>
      </c>
      <c r="E249" s="23" t="s">
        <v>846</v>
      </c>
      <c r="F249" s="23" t="s">
        <v>847</v>
      </c>
      <c r="G249" s="23"/>
      <c r="H249" s="23" t="s">
        <v>848</v>
      </c>
      <c r="I249" s="58">
        <v>0.5</v>
      </c>
      <c r="J249" s="58">
        <v>0.5</v>
      </c>
      <c r="K249" s="58">
        <v>0</v>
      </c>
      <c r="L249" s="58">
        <v>0</v>
      </c>
      <c r="M249" s="176"/>
      <c r="N249" s="23" t="s">
        <v>849</v>
      </c>
      <c r="O249" s="23" t="s">
        <v>850</v>
      </c>
      <c r="P249" s="23" t="s">
        <v>851</v>
      </c>
      <c r="Q249" s="56" t="s">
        <v>848</v>
      </c>
      <c r="R249" s="133" t="s">
        <v>848</v>
      </c>
      <c r="S249" s="133" t="s">
        <v>848</v>
      </c>
      <c r="T249" s="133" t="s">
        <v>848</v>
      </c>
      <c r="U249" s="133" t="s">
        <v>848</v>
      </c>
      <c r="V249" s="133" t="s">
        <v>848</v>
      </c>
      <c r="W249" s="55">
        <v>0</v>
      </c>
      <c r="X249" s="55">
        <v>2.9869170065261548E-4</v>
      </c>
      <c r="Y249" s="55">
        <v>3.1162317495930759E-4</v>
      </c>
      <c r="Z249" s="55">
        <v>3.3647189029373573E-4</v>
      </c>
      <c r="AA249" s="55">
        <v>3.6208128058738101E-4</v>
      </c>
      <c r="AB249" s="55">
        <v>3.8591576264285286E-4</v>
      </c>
      <c r="AC249" s="55">
        <v>4.1101803629702E-4</v>
      </c>
      <c r="AD249" s="59">
        <v>2.1058018454329125E-3</v>
      </c>
      <c r="AE249" s="55">
        <v>0</v>
      </c>
      <c r="AF249" s="55"/>
      <c r="AG249" s="55"/>
      <c r="AH249" s="55"/>
      <c r="AI249" s="59">
        <v>2.1058018454329125E-3</v>
      </c>
      <c r="AJ249" s="55">
        <v>0</v>
      </c>
      <c r="AK249" s="55">
        <v>0</v>
      </c>
      <c r="AL249" s="55">
        <v>3.2745003289598592E-4</v>
      </c>
      <c r="AM249" s="55">
        <v>3.4845909358043297E-4</v>
      </c>
      <c r="AN249" s="55">
        <v>3.8376999310403516E-4</v>
      </c>
      <c r="AO249" s="55">
        <v>4.2123890064477273E-4</v>
      </c>
      <c r="AP249" s="55">
        <v>4.5794686198667446E-4</v>
      </c>
      <c r="AQ249" s="55">
        <v>4.9748915936005732E-4</v>
      </c>
      <c r="AR249" s="59">
        <v>2.4363540415719585E-3</v>
      </c>
      <c r="AS249" s="55">
        <v>0</v>
      </c>
      <c r="AT249" s="55"/>
      <c r="AU249" s="55"/>
      <c r="AV249" s="55"/>
      <c r="AW249" s="59">
        <v>2.4363540415719585E-3</v>
      </c>
      <c r="AX249" s="55"/>
      <c r="AY249" s="55"/>
      <c r="AZ249" s="55"/>
      <c r="BA249" s="55"/>
      <c r="BB249" s="55"/>
      <c r="BC249" s="55"/>
      <c r="BD249" s="55"/>
      <c r="BE249" s="55"/>
      <c r="BF249" s="59">
        <v>0</v>
      </c>
      <c r="BG249" s="55"/>
      <c r="BH249" s="55"/>
      <c r="BI249" s="55"/>
      <c r="BJ249" s="55"/>
      <c r="BK249" s="59">
        <v>0</v>
      </c>
      <c r="BL249" s="55"/>
      <c r="BM249" s="23" t="s">
        <v>864</v>
      </c>
      <c r="BN249" s="23" t="s">
        <v>168</v>
      </c>
      <c r="BO249" s="23" t="s">
        <v>569</v>
      </c>
      <c r="BP249" s="23" t="s">
        <v>386</v>
      </c>
      <c r="BQ249" s="23" t="s">
        <v>358</v>
      </c>
      <c r="BR249" s="23"/>
      <c r="BS249" s="57"/>
      <c r="BT249" s="135" t="s">
        <v>154</v>
      </c>
      <c r="BU249" s="58">
        <v>0.5</v>
      </c>
      <c r="BV249" s="57">
        <v>0</v>
      </c>
      <c r="BW249" s="57">
        <v>0</v>
      </c>
      <c r="BX249" s="57">
        <v>0</v>
      </c>
      <c r="BY249" s="57">
        <v>0</v>
      </c>
      <c r="BZ249" s="57">
        <v>0</v>
      </c>
      <c r="CA249" s="57">
        <v>0</v>
      </c>
      <c r="CB249" s="67">
        <v>0</v>
      </c>
      <c r="CC249" s="134"/>
      <c r="CD249" s="134"/>
      <c r="CE249" s="57"/>
      <c r="CF249" s="57"/>
      <c r="CG249" s="57"/>
      <c r="CH249" s="57"/>
      <c r="CI249" s="57"/>
      <c r="CJ249" s="57"/>
      <c r="CK249" s="67"/>
      <c r="CL249" s="23"/>
      <c r="CM249" s="23"/>
      <c r="CN249" s="23"/>
      <c r="CO249" s="23"/>
      <c r="CP249" s="23"/>
      <c r="CQ249" s="23"/>
      <c r="CR249" s="57"/>
      <c r="CS249" s="134"/>
      <c r="CT249" s="58"/>
      <c r="CU249" s="57"/>
      <c r="CV249" s="57"/>
      <c r="CW249" s="57"/>
      <c r="CX249" s="57"/>
      <c r="CY249" s="57"/>
      <c r="CZ249" s="57"/>
      <c r="DA249" s="67"/>
      <c r="DB249" s="23"/>
      <c r="DC249" s="23"/>
      <c r="DD249" s="57"/>
      <c r="DE249" s="57"/>
      <c r="DF249" s="57"/>
      <c r="DG249" s="57"/>
      <c r="DH249" s="57"/>
      <c r="DI249" s="57"/>
      <c r="DJ249" s="67"/>
      <c r="DK249" s="23" t="s">
        <v>849</v>
      </c>
      <c r="DL249" s="55">
        <v>0</v>
      </c>
      <c r="DM249" s="55">
        <v>0</v>
      </c>
      <c r="DN249" s="55">
        <v>0</v>
      </c>
      <c r="DO249" s="59">
        <v>0</v>
      </c>
      <c r="DP249" s="23" t="s">
        <v>849</v>
      </c>
      <c r="DQ249" s="57"/>
      <c r="DR249" s="57"/>
      <c r="DS249" s="57"/>
      <c r="DT249" s="23" t="s">
        <v>854</v>
      </c>
      <c r="DU249" s="57"/>
      <c r="DV249" s="23" t="s">
        <v>849</v>
      </c>
      <c r="DW249" s="23" t="s">
        <v>854</v>
      </c>
      <c r="DX249" s="57"/>
      <c r="DY249" s="23" t="s">
        <v>849</v>
      </c>
      <c r="DZ249" s="23" t="s">
        <v>854</v>
      </c>
      <c r="EA249" s="56"/>
      <c r="EB249" s="57"/>
      <c r="EC249" s="57"/>
      <c r="ED249" s="23"/>
      <c r="EE249" s="57"/>
      <c r="EF249" s="57"/>
      <c r="EG249" s="57"/>
      <c r="EH249" s="23">
        <v>2428</v>
      </c>
      <c r="EI249" s="323" t="s">
        <v>387</v>
      </c>
      <c r="EJ249" s="323" t="s">
        <v>1323</v>
      </c>
      <c r="EK249" s="23" t="s">
        <v>388</v>
      </c>
    </row>
    <row r="250" spans="2:141" ht="57.95">
      <c r="B250" s="132" t="s">
        <v>1324</v>
      </c>
      <c r="C250" s="23" t="s">
        <v>1325</v>
      </c>
      <c r="D250" s="23" t="s">
        <v>159</v>
      </c>
      <c r="E250" s="23" t="s">
        <v>846</v>
      </c>
      <c r="F250" s="23" t="s">
        <v>847</v>
      </c>
      <c r="G250" s="23"/>
      <c r="H250" s="23" t="s">
        <v>848</v>
      </c>
      <c r="I250" s="58">
        <v>0</v>
      </c>
      <c r="J250" s="58">
        <v>0</v>
      </c>
      <c r="K250" s="58">
        <v>1</v>
      </c>
      <c r="L250" s="58">
        <v>0</v>
      </c>
      <c r="M250" s="176"/>
      <c r="N250" s="23" t="s">
        <v>849</v>
      </c>
      <c r="O250" s="23" t="s">
        <v>850</v>
      </c>
      <c r="P250" s="23" t="s">
        <v>851</v>
      </c>
      <c r="Q250" s="56">
        <v>46295</v>
      </c>
      <c r="R250" s="133">
        <v>46395</v>
      </c>
      <c r="S250" s="133">
        <v>46599</v>
      </c>
      <c r="T250" s="133" t="s">
        <v>848</v>
      </c>
      <c r="U250" s="133">
        <v>46783</v>
      </c>
      <c r="V250" s="133" t="s">
        <v>848</v>
      </c>
      <c r="W250" s="55">
        <v>0</v>
      </c>
      <c r="X250" s="55">
        <v>4.6973463802511004</v>
      </c>
      <c r="Y250" s="55">
        <v>4.0399697831604704E-4</v>
      </c>
      <c r="Z250" s="55">
        <v>3.3006343039672169E-4</v>
      </c>
      <c r="AA250" s="55">
        <v>0</v>
      </c>
      <c r="AB250" s="55">
        <v>0</v>
      </c>
      <c r="AC250" s="55">
        <v>0</v>
      </c>
      <c r="AD250" s="59">
        <v>4.6980804406598136</v>
      </c>
      <c r="AE250" s="55">
        <v>0</v>
      </c>
      <c r="AF250" s="55"/>
      <c r="AG250" s="55"/>
      <c r="AH250" s="55"/>
      <c r="AI250" s="59">
        <v>4.6980804406598136</v>
      </c>
      <c r="AJ250" s="55">
        <v>0</v>
      </c>
      <c r="AK250" s="55">
        <v>0</v>
      </c>
      <c r="AL250" s="55">
        <v>5.1496115338201465</v>
      </c>
      <c r="AM250" s="55">
        <v>4.5175209094004784E-4</v>
      </c>
      <c r="AN250" s="55">
        <v>3.7646069125318057E-4</v>
      </c>
      <c r="AO250" s="55">
        <v>0</v>
      </c>
      <c r="AP250" s="55">
        <v>0</v>
      </c>
      <c r="AQ250" s="55">
        <v>0</v>
      </c>
      <c r="AR250" s="59">
        <v>5.1504397466023395</v>
      </c>
      <c r="AS250" s="55">
        <v>0</v>
      </c>
      <c r="AT250" s="55"/>
      <c r="AU250" s="55"/>
      <c r="AV250" s="55"/>
      <c r="AW250" s="59">
        <v>5.1504397466023395</v>
      </c>
      <c r="AX250" s="55"/>
      <c r="AY250" s="55"/>
      <c r="AZ250" s="55"/>
      <c r="BA250" s="55"/>
      <c r="BB250" s="55"/>
      <c r="BC250" s="55"/>
      <c r="BD250" s="55"/>
      <c r="BE250" s="55"/>
      <c r="BF250" s="59">
        <v>0</v>
      </c>
      <c r="BG250" s="55"/>
      <c r="BH250" s="55"/>
      <c r="BI250" s="55"/>
      <c r="BJ250" s="55"/>
      <c r="BK250" s="59">
        <v>0</v>
      </c>
      <c r="BL250" s="55"/>
      <c r="BM250" s="23" t="s">
        <v>852</v>
      </c>
      <c r="BN250" s="23" t="s">
        <v>290</v>
      </c>
      <c r="BO250" s="23" t="s">
        <v>853</v>
      </c>
      <c r="BP250" s="23" t="s">
        <v>853</v>
      </c>
      <c r="BQ250" s="23" t="s">
        <v>853</v>
      </c>
      <c r="BR250" s="23"/>
      <c r="BS250" s="57"/>
      <c r="BT250" s="135" t="s">
        <v>859</v>
      </c>
      <c r="BU250" s="58">
        <v>1</v>
      </c>
      <c r="BV250" s="57">
        <v>68128</v>
      </c>
      <c r="BW250" s="57">
        <v>0</v>
      </c>
      <c r="BX250" s="57">
        <v>0</v>
      </c>
      <c r="BY250" s="57">
        <v>0</v>
      </c>
      <c r="BZ250" s="57">
        <v>0</v>
      </c>
      <c r="CA250" s="57">
        <v>0</v>
      </c>
      <c r="CB250" s="67">
        <v>68128</v>
      </c>
      <c r="CC250" s="134"/>
      <c r="CD250" s="134"/>
      <c r="CE250" s="57"/>
      <c r="CF250" s="57"/>
      <c r="CG250" s="57"/>
      <c r="CH250" s="57"/>
      <c r="CI250" s="57"/>
      <c r="CJ250" s="57"/>
      <c r="CK250" s="67"/>
      <c r="CL250" s="23"/>
      <c r="CM250" s="23"/>
      <c r="CN250" s="23"/>
      <c r="CO250" s="23"/>
      <c r="CP250" s="23"/>
      <c r="CQ250" s="23"/>
      <c r="CR250" s="57"/>
      <c r="CS250" s="134"/>
      <c r="CT250" s="58"/>
      <c r="CU250" s="57"/>
      <c r="CV250" s="57"/>
      <c r="CW250" s="57"/>
      <c r="CX250" s="57"/>
      <c r="CY250" s="57"/>
      <c r="CZ250" s="57"/>
      <c r="DA250" s="67"/>
      <c r="DB250" s="23"/>
      <c r="DC250" s="23"/>
      <c r="DD250" s="57"/>
      <c r="DE250" s="57"/>
      <c r="DF250" s="57"/>
      <c r="DG250" s="57"/>
      <c r="DH250" s="57"/>
      <c r="DI250" s="57"/>
      <c r="DJ250" s="67"/>
      <c r="DK250" s="23" t="s">
        <v>849</v>
      </c>
      <c r="DL250" s="55">
        <v>0</v>
      </c>
      <c r="DM250" s="55">
        <v>0</v>
      </c>
      <c r="DN250" s="55">
        <v>0</v>
      </c>
      <c r="DO250" s="59">
        <v>0</v>
      </c>
      <c r="DP250" s="23" t="s">
        <v>858</v>
      </c>
      <c r="DQ250" s="57"/>
      <c r="DR250" s="57"/>
      <c r="DS250" s="57"/>
      <c r="DT250" s="23" t="s">
        <v>854</v>
      </c>
      <c r="DU250" s="57"/>
      <c r="DV250" s="23" t="s">
        <v>849</v>
      </c>
      <c r="DW250" s="23" t="s">
        <v>854</v>
      </c>
      <c r="DX250" s="57"/>
      <c r="DY250" s="23" t="s">
        <v>849</v>
      </c>
      <c r="DZ250" s="23" t="s">
        <v>854</v>
      </c>
      <c r="EA250" s="56"/>
      <c r="EB250" s="57"/>
      <c r="EC250" s="57"/>
      <c r="ED250" s="23"/>
      <c r="EE250" s="57"/>
      <c r="EF250" s="57"/>
      <c r="EG250" s="57"/>
      <c r="EH250" s="23">
        <v>953</v>
      </c>
      <c r="EI250" s="23"/>
      <c r="EJ250" s="23" t="s">
        <v>860</v>
      </c>
      <c r="EK250" s="23"/>
    </row>
    <row r="251" spans="2:141" ht="57.95">
      <c r="B251" s="132" t="s">
        <v>1326</v>
      </c>
      <c r="C251" s="23" t="s">
        <v>1327</v>
      </c>
      <c r="D251" s="23" t="s">
        <v>159</v>
      </c>
      <c r="E251" s="23" t="s">
        <v>846</v>
      </c>
      <c r="F251" s="23" t="s">
        <v>847</v>
      </c>
      <c r="G251" s="23"/>
      <c r="H251" s="23" t="s">
        <v>848</v>
      </c>
      <c r="I251" s="58">
        <v>0</v>
      </c>
      <c r="J251" s="58">
        <v>0</v>
      </c>
      <c r="K251" s="58">
        <v>1</v>
      </c>
      <c r="L251" s="58">
        <v>0</v>
      </c>
      <c r="M251" s="176"/>
      <c r="N251" s="23" t="s">
        <v>849</v>
      </c>
      <c r="O251" s="23" t="s">
        <v>850</v>
      </c>
      <c r="P251" s="23" t="s">
        <v>863</v>
      </c>
      <c r="Q251" s="56">
        <v>46053</v>
      </c>
      <c r="R251" s="133">
        <v>46507</v>
      </c>
      <c r="S251" s="133">
        <v>46721</v>
      </c>
      <c r="T251" s="133" t="s">
        <v>848</v>
      </c>
      <c r="U251" s="133">
        <v>46783</v>
      </c>
      <c r="V251" s="133" t="s">
        <v>848</v>
      </c>
      <c r="W251" s="55">
        <v>0</v>
      </c>
      <c r="X251" s="55">
        <v>3.7269571733139992</v>
      </c>
      <c r="Y251" s="55">
        <v>4.0399697831604704E-4</v>
      </c>
      <c r="Z251" s="55">
        <v>3.3006343039672169E-4</v>
      </c>
      <c r="AA251" s="55">
        <v>0</v>
      </c>
      <c r="AB251" s="55">
        <v>0</v>
      </c>
      <c r="AC251" s="55">
        <v>0</v>
      </c>
      <c r="AD251" s="59">
        <v>3.7276912337227119</v>
      </c>
      <c r="AE251" s="55">
        <v>0</v>
      </c>
      <c r="AF251" s="55"/>
      <c r="AG251" s="55"/>
      <c r="AH251" s="55"/>
      <c r="AI251" s="59">
        <v>3.7276912337227119</v>
      </c>
      <c r="AJ251" s="55">
        <v>0</v>
      </c>
      <c r="AK251" s="55">
        <v>0</v>
      </c>
      <c r="AL251" s="55">
        <v>4.0857922946541487</v>
      </c>
      <c r="AM251" s="55">
        <v>4.5175209094004784E-4</v>
      </c>
      <c r="AN251" s="55">
        <v>3.7646069125318057E-4</v>
      </c>
      <c r="AO251" s="55">
        <v>0</v>
      </c>
      <c r="AP251" s="55">
        <v>0</v>
      </c>
      <c r="AQ251" s="55">
        <v>0</v>
      </c>
      <c r="AR251" s="59">
        <v>4.0866205074363418</v>
      </c>
      <c r="AS251" s="55">
        <v>0</v>
      </c>
      <c r="AT251" s="55"/>
      <c r="AU251" s="55"/>
      <c r="AV251" s="55"/>
      <c r="AW251" s="59">
        <v>4.0866205074363418</v>
      </c>
      <c r="AX251" s="55"/>
      <c r="AY251" s="55"/>
      <c r="AZ251" s="55"/>
      <c r="BA251" s="55"/>
      <c r="BB251" s="55"/>
      <c r="BC251" s="55"/>
      <c r="BD251" s="55"/>
      <c r="BE251" s="55"/>
      <c r="BF251" s="59">
        <v>0</v>
      </c>
      <c r="BG251" s="55"/>
      <c r="BH251" s="55"/>
      <c r="BI251" s="55"/>
      <c r="BJ251" s="55"/>
      <c r="BK251" s="59">
        <v>0</v>
      </c>
      <c r="BL251" s="55"/>
      <c r="BM251" s="23" t="s">
        <v>852</v>
      </c>
      <c r="BN251" s="23" t="s">
        <v>290</v>
      </c>
      <c r="BO251" s="23" t="s">
        <v>853</v>
      </c>
      <c r="BP251" s="23" t="s">
        <v>853</v>
      </c>
      <c r="BQ251" s="23" t="s">
        <v>853</v>
      </c>
      <c r="BR251" s="23"/>
      <c r="BS251" s="57"/>
      <c r="BT251" s="135" t="s">
        <v>859</v>
      </c>
      <c r="BU251" s="58">
        <v>1</v>
      </c>
      <c r="BV251" s="57">
        <v>44335</v>
      </c>
      <c r="BW251" s="57">
        <v>0</v>
      </c>
      <c r="BX251" s="57">
        <v>0</v>
      </c>
      <c r="BY251" s="57">
        <v>0</v>
      </c>
      <c r="BZ251" s="57">
        <v>0</v>
      </c>
      <c r="CA251" s="57">
        <v>0</v>
      </c>
      <c r="CB251" s="67">
        <v>44335</v>
      </c>
      <c r="CC251" s="134"/>
      <c r="CD251" s="134"/>
      <c r="CE251" s="57"/>
      <c r="CF251" s="57"/>
      <c r="CG251" s="57"/>
      <c r="CH251" s="57"/>
      <c r="CI251" s="57"/>
      <c r="CJ251" s="57"/>
      <c r="CK251" s="67"/>
      <c r="CL251" s="23"/>
      <c r="CM251" s="23"/>
      <c r="CN251" s="23"/>
      <c r="CO251" s="23"/>
      <c r="CP251" s="23"/>
      <c r="CQ251" s="23"/>
      <c r="CR251" s="57"/>
      <c r="CS251" s="134"/>
      <c r="CT251" s="58"/>
      <c r="CU251" s="57"/>
      <c r="CV251" s="57"/>
      <c r="CW251" s="57"/>
      <c r="CX251" s="57"/>
      <c r="CY251" s="57"/>
      <c r="CZ251" s="57"/>
      <c r="DA251" s="67"/>
      <c r="DB251" s="23"/>
      <c r="DC251" s="23"/>
      <c r="DD251" s="57"/>
      <c r="DE251" s="57"/>
      <c r="DF251" s="57"/>
      <c r="DG251" s="57"/>
      <c r="DH251" s="57"/>
      <c r="DI251" s="57"/>
      <c r="DJ251" s="67"/>
      <c r="DK251" s="23" t="s">
        <v>849</v>
      </c>
      <c r="DL251" s="55">
        <v>0</v>
      </c>
      <c r="DM251" s="55">
        <v>0</v>
      </c>
      <c r="DN251" s="55">
        <v>0</v>
      </c>
      <c r="DO251" s="59">
        <v>0</v>
      </c>
      <c r="DP251" s="23" t="s">
        <v>858</v>
      </c>
      <c r="DQ251" s="57"/>
      <c r="DR251" s="57"/>
      <c r="DS251" s="57"/>
      <c r="DT251" s="23" t="s">
        <v>854</v>
      </c>
      <c r="DU251" s="57"/>
      <c r="DV251" s="23" t="s">
        <v>849</v>
      </c>
      <c r="DW251" s="23" t="s">
        <v>854</v>
      </c>
      <c r="DX251" s="57"/>
      <c r="DY251" s="23" t="s">
        <v>849</v>
      </c>
      <c r="DZ251" s="23" t="s">
        <v>854</v>
      </c>
      <c r="EA251" s="56"/>
      <c r="EB251" s="57"/>
      <c r="EC251" s="57"/>
      <c r="ED251" s="23"/>
      <c r="EE251" s="57"/>
      <c r="EF251" s="57"/>
      <c r="EG251" s="57"/>
      <c r="EH251" s="23">
        <v>953</v>
      </c>
      <c r="EI251" s="23"/>
      <c r="EJ251" s="23" t="s">
        <v>860</v>
      </c>
      <c r="EK251" s="23"/>
    </row>
    <row r="252" spans="2:141" ht="57.95">
      <c r="B252" s="132" t="s">
        <v>1328</v>
      </c>
      <c r="C252" s="23" t="s">
        <v>1329</v>
      </c>
      <c r="D252" s="23" t="s">
        <v>159</v>
      </c>
      <c r="E252" s="23" t="s">
        <v>846</v>
      </c>
      <c r="F252" s="23" t="s">
        <v>847</v>
      </c>
      <c r="G252" s="23"/>
      <c r="H252" s="23" t="s">
        <v>848</v>
      </c>
      <c r="I252" s="58">
        <v>0</v>
      </c>
      <c r="J252" s="58">
        <v>0</v>
      </c>
      <c r="K252" s="58">
        <v>0</v>
      </c>
      <c r="L252" s="58">
        <v>1</v>
      </c>
      <c r="M252" s="176"/>
      <c r="N252" s="23" t="s">
        <v>849</v>
      </c>
      <c r="O252" s="23" t="s">
        <v>850</v>
      </c>
      <c r="P252" s="23" t="s">
        <v>851</v>
      </c>
      <c r="Q252" s="56" t="s">
        <v>848</v>
      </c>
      <c r="R252" s="133" t="s">
        <v>848</v>
      </c>
      <c r="S252" s="133" t="s">
        <v>848</v>
      </c>
      <c r="T252" s="133" t="s">
        <v>848</v>
      </c>
      <c r="U252" s="133" t="s">
        <v>848</v>
      </c>
      <c r="V252" s="133" t="s">
        <v>848</v>
      </c>
      <c r="W252" s="55">
        <v>0</v>
      </c>
      <c r="X252" s="55">
        <v>0</v>
      </c>
      <c r="Y252" s="55">
        <v>0</v>
      </c>
      <c r="Z252" s="55">
        <v>4.7552239509102892</v>
      </c>
      <c r="AA252" s="55">
        <v>9.5104479018205783</v>
      </c>
      <c r="AB252" s="55">
        <v>14.265671852730867</v>
      </c>
      <c r="AC252" s="55">
        <v>19.020895803641157</v>
      </c>
      <c r="AD252" s="59">
        <v>47.55223950910289</v>
      </c>
      <c r="AE252" s="55">
        <v>0</v>
      </c>
      <c r="AF252" s="55"/>
      <c r="AG252" s="55"/>
      <c r="AH252" s="55"/>
      <c r="AI252" s="59">
        <v>47.55223950910289</v>
      </c>
      <c r="AJ252" s="55">
        <v>0</v>
      </c>
      <c r="AK252" s="55">
        <v>0</v>
      </c>
      <c r="AL252" s="55">
        <v>0</v>
      </c>
      <c r="AM252" s="55">
        <v>0</v>
      </c>
      <c r="AN252" s="55">
        <v>5.4236693034174692</v>
      </c>
      <c r="AO252" s="55">
        <v>11.064285378971636</v>
      </c>
      <c r="AP252" s="55">
        <v>16.928356629826606</v>
      </c>
      <c r="AQ252" s="55">
        <v>23.022565016564183</v>
      </c>
      <c r="AR252" s="59">
        <v>56.438876328779898</v>
      </c>
      <c r="AS252" s="55">
        <v>0</v>
      </c>
      <c r="AT252" s="55"/>
      <c r="AU252" s="55"/>
      <c r="AV252" s="55"/>
      <c r="AW252" s="59">
        <v>56.438876328779898</v>
      </c>
      <c r="AX252" s="55"/>
      <c r="AY252" s="55"/>
      <c r="AZ252" s="55"/>
      <c r="BA252" s="55"/>
      <c r="BB252" s="55"/>
      <c r="BC252" s="55"/>
      <c r="BD252" s="55"/>
      <c r="BE252" s="55"/>
      <c r="BF252" s="59">
        <v>0</v>
      </c>
      <c r="BG252" s="55"/>
      <c r="BH252" s="55"/>
      <c r="BI252" s="55"/>
      <c r="BJ252" s="55"/>
      <c r="BK252" s="59">
        <v>0</v>
      </c>
      <c r="BL252" s="55"/>
      <c r="BM252" s="23" t="s">
        <v>1131</v>
      </c>
      <c r="BN252" s="23" t="s">
        <v>157</v>
      </c>
      <c r="BO252" s="23" t="s">
        <v>853</v>
      </c>
      <c r="BP252" s="23" t="s">
        <v>853</v>
      </c>
      <c r="BQ252" s="23" t="s">
        <v>853</v>
      </c>
      <c r="BR252" s="23"/>
      <c r="BS252" s="57"/>
      <c r="BT252" s="135" t="s">
        <v>859</v>
      </c>
      <c r="BU252" s="58">
        <v>1</v>
      </c>
      <c r="BV252" s="57">
        <v>0</v>
      </c>
      <c r="BW252" s="57">
        <v>0</v>
      </c>
      <c r="BX252" s="57">
        <v>0</v>
      </c>
      <c r="BY252" s="57">
        <v>0</v>
      </c>
      <c r="BZ252" s="57">
        <v>0</v>
      </c>
      <c r="CA252" s="57">
        <v>0</v>
      </c>
      <c r="CB252" s="67">
        <v>0</v>
      </c>
      <c r="CC252" s="134"/>
      <c r="CD252" s="134"/>
      <c r="CE252" s="57"/>
      <c r="CF252" s="57"/>
      <c r="CG252" s="57"/>
      <c r="CH252" s="57"/>
      <c r="CI252" s="57"/>
      <c r="CJ252" s="57"/>
      <c r="CK252" s="67"/>
      <c r="CL252" s="23"/>
      <c r="CM252" s="23"/>
      <c r="CN252" s="23"/>
      <c r="CO252" s="23"/>
      <c r="CP252" s="23"/>
      <c r="CQ252" s="23"/>
      <c r="CR252" s="57"/>
      <c r="CS252" s="134"/>
      <c r="CT252" s="58"/>
      <c r="CU252" s="57"/>
      <c r="CV252" s="57"/>
      <c r="CW252" s="57"/>
      <c r="CX252" s="57"/>
      <c r="CY252" s="57"/>
      <c r="CZ252" s="57"/>
      <c r="DA252" s="67"/>
      <c r="DB252" s="23"/>
      <c r="DC252" s="23"/>
      <c r="DD252" s="57"/>
      <c r="DE252" s="57"/>
      <c r="DF252" s="57"/>
      <c r="DG252" s="57"/>
      <c r="DH252" s="57"/>
      <c r="DI252" s="57"/>
      <c r="DJ252" s="67"/>
      <c r="DK252" s="23" t="s">
        <v>849</v>
      </c>
      <c r="DL252" s="55">
        <v>0</v>
      </c>
      <c r="DM252" s="55">
        <v>0</v>
      </c>
      <c r="DN252" s="55">
        <v>0</v>
      </c>
      <c r="DO252" s="59">
        <v>0</v>
      </c>
      <c r="DP252" s="23" t="s">
        <v>849</v>
      </c>
      <c r="DQ252" s="57"/>
      <c r="DR252" s="57"/>
      <c r="DS252" s="57"/>
      <c r="DT252" s="23" t="s">
        <v>854</v>
      </c>
      <c r="DU252" s="57"/>
      <c r="DV252" s="23" t="s">
        <v>849</v>
      </c>
      <c r="DW252" s="23" t="s">
        <v>854</v>
      </c>
      <c r="DX252" s="57"/>
      <c r="DY252" s="23" t="s">
        <v>849</v>
      </c>
      <c r="DZ252" s="23" t="s">
        <v>854</v>
      </c>
      <c r="EA252" s="56"/>
      <c r="EB252" s="57"/>
      <c r="EC252" s="57"/>
      <c r="ED252" s="23"/>
      <c r="EE252" s="57"/>
      <c r="EF252" s="57"/>
      <c r="EG252" s="57"/>
      <c r="EH252" s="23">
        <v>811</v>
      </c>
      <c r="EI252" s="23"/>
      <c r="EJ252" s="23" t="s">
        <v>1177</v>
      </c>
      <c r="EK252" s="23"/>
    </row>
    <row r="253" spans="2:141">
      <c r="B253" s="132" t="s">
        <v>1330</v>
      </c>
      <c r="C253" s="23" t="s">
        <v>1331</v>
      </c>
      <c r="D253" s="23" t="s">
        <v>159</v>
      </c>
      <c r="E253" s="23" t="s">
        <v>846</v>
      </c>
      <c r="F253" s="23" t="s">
        <v>847</v>
      </c>
      <c r="G253" s="23" t="s">
        <v>1332</v>
      </c>
      <c r="H253" s="23" t="s">
        <v>848</v>
      </c>
      <c r="I253" s="58">
        <v>0</v>
      </c>
      <c r="J253" s="58">
        <v>0</v>
      </c>
      <c r="K253" s="58">
        <v>1</v>
      </c>
      <c r="L253" s="58">
        <v>0</v>
      </c>
      <c r="M253" s="176"/>
      <c r="N253" s="23" t="s">
        <v>849</v>
      </c>
      <c r="O253" s="23" t="s">
        <v>850</v>
      </c>
      <c r="P253" s="23" t="s">
        <v>851</v>
      </c>
      <c r="Q253" s="56">
        <v>47050</v>
      </c>
      <c r="R253" s="133">
        <v>47106</v>
      </c>
      <c r="S253" s="133">
        <v>47574</v>
      </c>
      <c r="T253" s="133" t="s">
        <v>848</v>
      </c>
      <c r="U253" s="133">
        <v>47700</v>
      </c>
      <c r="V253" s="133" t="s">
        <v>848</v>
      </c>
      <c r="W253" s="55">
        <v>2.4844347417165111E-2</v>
      </c>
      <c r="X253" s="55">
        <v>1.270890993456179</v>
      </c>
      <c r="Y253" s="55">
        <v>0.20766192699677941</v>
      </c>
      <c r="Z253" s="55">
        <v>0</v>
      </c>
      <c r="AA253" s="55">
        <v>0</v>
      </c>
      <c r="AB253" s="55">
        <v>0</v>
      </c>
      <c r="AC253" s="55">
        <v>0</v>
      </c>
      <c r="AD253" s="59">
        <v>1.4785529204529584</v>
      </c>
      <c r="AE253" s="55">
        <v>0</v>
      </c>
      <c r="AF253" s="55"/>
      <c r="AG253" s="55"/>
      <c r="AH253" s="55"/>
      <c r="AI253" s="59">
        <v>1.5033972678701235</v>
      </c>
      <c r="AJ253" s="55">
        <v>0</v>
      </c>
      <c r="AK253" s="55">
        <v>2.7236385749102275E-2</v>
      </c>
      <c r="AL253" s="55">
        <v>1.3932536347852289</v>
      </c>
      <c r="AM253" s="55">
        <v>0.2322089390877714</v>
      </c>
      <c r="AN253" s="55">
        <v>0</v>
      </c>
      <c r="AO253" s="55">
        <v>0</v>
      </c>
      <c r="AP253" s="55">
        <v>0</v>
      </c>
      <c r="AQ253" s="55">
        <v>0</v>
      </c>
      <c r="AR253" s="59">
        <v>1.6254625738730004</v>
      </c>
      <c r="AS253" s="55">
        <v>0</v>
      </c>
      <c r="AT253" s="55"/>
      <c r="AU253" s="55"/>
      <c r="AV253" s="55"/>
      <c r="AW253" s="59">
        <v>1.6526989596221027</v>
      </c>
      <c r="AX253" s="55"/>
      <c r="AY253" s="55"/>
      <c r="AZ253" s="55"/>
      <c r="BA253" s="55"/>
      <c r="BB253" s="55"/>
      <c r="BC253" s="55"/>
      <c r="BD253" s="55"/>
      <c r="BE253" s="55"/>
      <c r="BF253" s="59">
        <v>0</v>
      </c>
      <c r="BG253" s="55"/>
      <c r="BH253" s="55"/>
      <c r="BI253" s="55"/>
      <c r="BJ253" s="55"/>
      <c r="BK253" s="59">
        <v>0</v>
      </c>
      <c r="BL253" s="55"/>
      <c r="BM253" s="23" t="s">
        <v>852</v>
      </c>
      <c r="BN253" s="23" t="s">
        <v>184</v>
      </c>
      <c r="BO253" s="23" t="s">
        <v>853</v>
      </c>
      <c r="BP253" s="23" t="s">
        <v>853</v>
      </c>
      <c r="BQ253" s="23" t="s">
        <v>853</v>
      </c>
      <c r="BR253" s="23"/>
      <c r="BS253" s="57"/>
      <c r="BT253" s="135" t="s">
        <v>23</v>
      </c>
      <c r="BU253" s="58">
        <v>1</v>
      </c>
      <c r="BV253" s="57">
        <v>0</v>
      </c>
      <c r="BW253" s="57">
        <v>0</v>
      </c>
      <c r="BX253" s="57">
        <v>0</v>
      </c>
      <c r="BY253" s="57">
        <v>1</v>
      </c>
      <c r="BZ253" s="57">
        <v>0</v>
      </c>
      <c r="CA253" s="57">
        <v>0</v>
      </c>
      <c r="CB253" s="67">
        <v>1</v>
      </c>
      <c r="CC253" s="134"/>
      <c r="CD253" s="134"/>
      <c r="CE253" s="57"/>
      <c r="CF253" s="57"/>
      <c r="CG253" s="57"/>
      <c r="CH253" s="57"/>
      <c r="CI253" s="57"/>
      <c r="CJ253" s="57"/>
      <c r="CK253" s="67"/>
      <c r="CL253" s="23"/>
      <c r="CM253" s="23"/>
      <c r="CN253" s="23"/>
      <c r="CO253" s="23"/>
      <c r="CP253" s="23"/>
      <c r="CQ253" s="23"/>
      <c r="CR253" s="57"/>
      <c r="CS253" s="134"/>
      <c r="CT253" s="58"/>
      <c r="CU253" s="57"/>
      <c r="CV253" s="57"/>
      <c r="CW253" s="57"/>
      <c r="CX253" s="57"/>
      <c r="CY253" s="57"/>
      <c r="CZ253" s="57"/>
      <c r="DA253" s="67"/>
      <c r="DB253" s="23"/>
      <c r="DC253" s="23"/>
      <c r="DD253" s="57"/>
      <c r="DE253" s="57"/>
      <c r="DF253" s="57"/>
      <c r="DG253" s="57"/>
      <c r="DH253" s="57"/>
      <c r="DI253" s="57"/>
      <c r="DJ253" s="67"/>
      <c r="DK253" s="23" t="s">
        <v>849</v>
      </c>
      <c r="DL253" s="55">
        <v>0</v>
      </c>
      <c r="DM253" s="55">
        <v>2.4844347417165111E-2</v>
      </c>
      <c r="DN253" s="55">
        <v>1.4785529204529584</v>
      </c>
      <c r="DO253" s="59">
        <v>1.5033972678701235</v>
      </c>
      <c r="DP253" s="23" t="s">
        <v>849</v>
      </c>
      <c r="DQ253" s="57"/>
      <c r="DR253" s="57"/>
      <c r="DS253" s="57"/>
      <c r="DT253" s="23" t="s">
        <v>854</v>
      </c>
      <c r="DU253" s="57"/>
      <c r="DV253" s="23" t="s">
        <v>858</v>
      </c>
      <c r="DW253" s="23" t="s">
        <v>854</v>
      </c>
      <c r="DX253" s="57"/>
      <c r="DY253" s="23" t="s">
        <v>849</v>
      </c>
      <c r="DZ253" s="23" t="s">
        <v>854</v>
      </c>
      <c r="EA253" s="56"/>
      <c r="EB253" s="57"/>
      <c r="EC253" s="57"/>
      <c r="ED253" s="23"/>
      <c r="EE253" s="57"/>
      <c r="EF253" s="57"/>
      <c r="EG253" s="57"/>
      <c r="EH253" s="23">
        <v>957</v>
      </c>
      <c r="EI253" s="23"/>
      <c r="EJ253" s="23" t="s">
        <v>921</v>
      </c>
      <c r="EK253" s="23"/>
    </row>
    <row r="254" spans="2:141">
      <c r="B254" s="132" t="s">
        <v>1333</v>
      </c>
      <c r="C254" s="23" t="s">
        <v>1334</v>
      </c>
      <c r="D254" s="23" t="s">
        <v>159</v>
      </c>
      <c r="E254" s="23" t="s">
        <v>846</v>
      </c>
      <c r="F254" s="23" t="s">
        <v>847</v>
      </c>
      <c r="G254" s="23"/>
      <c r="H254" s="23" t="s">
        <v>848</v>
      </c>
      <c r="I254" s="58">
        <v>0</v>
      </c>
      <c r="J254" s="58">
        <v>0</v>
      </c>
      <c r="K254" s="58">
        <v>1</v>
      </c>
      <c r="L254" s="58">
        <v>0</v>
      </c>
      <c r="M254" s="176"/>
      <c r="N254" s="23" t="s">
        <v>849</v>
      </c>
      <c r="O254" s="23" t="s">
        <v>850</v>
      </c>
      <c r="P254" s="23" t="s">
        <v>851</v>
      </c>
      <c r="Q254" s="56">
        <v>46132</v>
      </c>
      <c r="R254" s="133">
        <v>46188</v>
      </c>
      <c r="S254" s="133">
        <v>46658</v>
      </c>
      <c r="T254" s="133" t="s">
        <v>848</v>
      </c>
      <c r="U254" s="133">
        <v>46751</v>
      </c>
      <c r="V254" s="133" t="s">
        <v>848</v>
      </c>
      <c r="W254" s="55">
        <v>1.4621024252771186</v>
      </c>
      <c r="X254" s="55">
        <v>0.67153246397383415</v>
      </c>
      <c r="Y254" s="55">
        <v>0</v>
      </c>
      <c r="Z254" s="55">
        <v>0</v>
      </c>
      <c r="AA254" s="55">
        <v>0</v>
      </c>
      <c r="AB254" s="55">
        <v>0</v>
      </c>
      <c r="AC254" s="55">
        <v>0</v>
      </c>
      <c r="AD254" s="59">
        <v>0.67153246397383415</v>
      </c>
      <c r="AE254" s="55">
        <v>0</v>
      </c>
      <c r="AF254" s="55"/>
      <c r="AG254" s="55"/>
      <c r="AH254" s="55"/>
      <c r="AI254" s="59">
        <v>2.1336348892509527</v>
      </c>
      <c r="AJ254" s="55">
        <v>0</v>
      </c>
      <c r="AK254" s="55">
        <v>1.6028750923049828</v>
      </c>
      <c r="AL254" s="55">
        <v>0.73618827352252048</v>
      </c>
      <c r="AM254" s="55">
        <v>0</v>
      </c>
      <c r="AN254" s="55">
        <v>0</v>
      </c>
      <c r="AO254" s="55">
        <v>0</v>
      </c>
      <c r="AP254" s="55">
        <v>0</v>
      </c>
      <c r="AQ254" s="55">
        <v>0</v>
      </c>
      <c r="AR254" s="59">
        <v>0.73618827352252048</v>
      </c>
      <c r="AS254" s="55">
        <v>0</v>
      </c>
      <c r="AT254" s="55"/>
      <c r="AU254" s="55"/>
      <c r="AV254" s="55"/>
      <c r="AW254" s="59">
        <v>2.3390633658275033</v>
      </c>
      <c r="AX254" s="55"/>
      <c r="AY254" s="55"/>
      <c r="AZ254" s="55"/>
      <c r="BA254" s="55"/>
      <c r="BB254" s="55"/>
      <c r="BC254" s="55"/>
      <c r="BD254" s="55"/>
      <c r="BE254" s="55"/>
      <c r="BF254" s="59">
        <v>0</v>
      </c>
      <c r="BG254" s="55"/>
      <c r="BH254" s="55"/>
      <c r="BI254" s="55"/>
      <c r="BJ254" s="55"/>
      <c r="BK254" s="59">
        <v>0</v>
      </c>
      <c r="BL254" s="55"/>
      <c r="BM254" s="23" t="s">
        <v>852</v>
      </c>
      <c r="BN254" s="23" t="s">
        <v>184</v>
      </c>
      <c r="BO254" s="23" t="s">
        <v>853</v>
      </c>
      <c r="BP254" s="23" t="s">
        <v>853</v>
      </c>
      <c r="BQ254" s="23" t="s">
        <v>853</v>
      </c>
      <c r="BR254" s="23"/>
      <c r="BS254" s="57"/>
      <c r="BT254" s="135" t="s">
        <v>23</v>
      </c>
      <c r="BU254" s="58">
        <v>1</v>
      </c>
      <c r="BV254" s="57">
        <v>1</v>
      </c>
      <c r="BW254" s="57">
        <v>0</v>
      </c>
      <c r="BX254" s="57">
        <v>0</v>
      </c>
      <c r="BY254" s="57">
        <v>0</v>
      </c>
      <c r="BZ254" s="57">
        <v>0</v>
      </c>
      <c r="CA254" s="57">
        <v>0</v>
      </c>
      <c r="CB254" s="67">
        <v>1</v>
      </c>
      <c r="CC254" s="134"/>
      <c r="CD254" s="134"/>
      <c r="CE254" s="57"/>
      <c r="CF254" s="57"/>
      <c r="CG254" s="57"/>
      <c r="CH254" s="57"/>
      <c r="CI254" s="57"/>
      <c r="CJ254" s="57"/>
      <c r="CK254" s="67"/>
      <c r="CL254" s="23"/>
      <c r="CM254" s="23"/>
      <c r="CN254" s="23"/>
      <c r="CO254" s="23"/>
      <c r="CP254" s="23"/>
      <c r="CQ254" s="23"/>
      <c r="CR254" s="57"/>
      <c r="CS254" s="134"/>
      <c r="CT254" s="58"/>
      <c r="CU254" s="57"/>
      <c r="CV254" s="57"/>
      <c r="CW254" s="57"/>
      <c r="CX254" s="57"/>
      <c r="CY254" s="57"/>
      <c r="CZ254" s="57"/>
      <c r="DA254" s="67"/>
      <c r="DB254" s="23"/>
      <c r="DC254" s="23"/>
      <c r="DD254" s="57"/>
      <c r="DE254" s="57"/>
      <c r="DF254" s="57"/>
      <c r="DG254" s="57"/>
      <c r="DH254" s="57"/>
      <c r="DI254" s="57"/>
      <c r="DJ254" s="67"/>
      <c r="DK254" s="23" t="s">
        <v>849</v>
      </c>
      <c r="DL254" s="55">
        <v>0</v>
      </c>
      <c r="DM254" s="55">
        <v>1.4621024252771186</v>
      </c>
      <c r="DN254" s="55">
        <v>0.67153246397383415</v>
      </c>
      <c r="DO254" s="59">
        <v>2.1336348892509527</v>
      </c>
      <c r="DP254" s="23" t="s">
        <v>849</v>
      </c>
      <c r="DQ254" s="57"/>
      <c r="DR254" s="57"/>
      <c r="DS254" s="57"/>
      <c r="DT254" s="23" t="s">
        <v>854</v>
      </c>
      <c r="DU254" s="57"/>
      <c r="DV254" s="23" t="s">
        <v>858</v>
      </c>
      <c r="DW254" s="23" t="s">
        <v>854</v>
      </c>
      <c r="DX254" s="57"/>
      <c r="DY254" s="23" t="s">
        <v>849</v>
      </c>
      <c r="DZ254" s="23" t="s">
        <v>854</v>
      </c>
      <c r="EA254" s="56"/>
      <c r="EB254" s="57"/>
      <c r="EC254" s="57"/>
      <c r="ED254" s="23"/>
      <c r="EE254" s="57"/>
      <c r="EF254" s="57"/>
      <c r="EG254" s="57"/>
      <c r="EH254" s="23">
        <v>957</v>
      </c>
      <c r="EI254" s="23"/>
      <c r="EJ254" s="23" t="s">
        <v>921</v>
      </c>
      <c r="EK254" s="23"/>
    </row>
    <row r="255" spans="2:141">
      <c r="B255" s="132" t="s">
        <v>1335</v>
      </c>
      <c r="C255" s="23" t="s">
        <v>1336</v>
      </c>
      <c r="D255" s="23" t="s">
        <v>159</v>
      </c>
      <c r="E255" s="23" t="s">
        <v>846</v>
      </c>
      <c r="F255" s="23" t="s">
        <v>847</v>
      </c>
      <c r="G255" s="23" t="s">
        <v>1332</v>
      </c>
      <c r="H255" s="23" t="s">
        <v>848</v>
      </c>
      <c r="I255" s="58">
        <v>0</v>
      </c>
      <c r="J255" s="58">
        <v>0</v>
      </c>
      <c r="K255" s="58">
        <v>1</v>
      </c>
      <c r="L255" s="58">
        <v>0</v>
      </c>
      <c r="M255" s="176"/>
      <c r="N255" s="23" t="s">
        <v>849</v>
      </c>
      <c r="O255" s="23" t="s">
        <v>850</v>
      </c>
      <c r="P255" s="23" t="s">
        <v>851</v>
      </c>
      <c r="Q255" s="56">
        <v>46664</v>
      </c>
      <c r="R255" s="133">
        <v>46720</v>
      </c>
      <c r="S255" s="133">
        <v>47196</v>
      </c>
      <c r="T255" s="133" t="s">
        <v>848</v>
      </c>
      <c r="U255" s="133">
        <v>47287</v>
      </c>
      <c r="V255" s="133" t="s">
        <v>848</v>
      </c>
      <c r="W255" s="55">
        <v>2.4844347417165111E-2</v>
      </c>
      <c r="X255" s="55">
        <v>0</v>
      </c>
      <c r="Y255" s="55">
        <v>0</v>
      </c>
      <c r="Z255" s="55">
        <v>0.16710676736106428</v>
      </c>
      <c r="AA255" s="55">
        <v>0.33421353472212856</v>
      </c>
      <c r="AB255" s="55">
        <v>0.50132030208319278</v>
      </c>
      <c r="AC255" s="55">
        <v>0.66842706944425712</v>
      </c>
      <c r="AD255" s="59">
        <v>1.6710676736106429</v>
      </c>
      <c r="AE255" s="55">
        <v>0</v>
      </c>
      <c r="AF255" s="55"/>
      <c r="AG255" s="55"/>
      <c r="AH255" s="55"/>
      <c r="AI255" s="59">
        <v>1.695912021027808</v>
      </c>
      <c r="AJ255" s="55">
        <v>0</v>
      </c>
      <c r="AK255" s="55">
        <v>2.7236385749102275E-2</v>
      </c>
      <c r="AL255" s="55">
        <v>0</v>
      </c>
      <c r="AM255" s="55">
        <v>0</v>
      </c>
      <c r="AN255" s="55">
        <v>0.19059708940859243</v>
      </c>
      <c r="AO255" s="55">
        <v>0.38881806239352856</v>
      </c>
      <c r="AP255" s="55">
        <v>0.59489163546209867</v>
      </c>
      <c r="AQ255" s="55">
        <v>0.80905262422845425</v>
      </c>
      <c r="AR255" s="59">
        <v>1.9833594114926738</v>
      </c>
      <c r="AS255" s="55">
        <v>0</v>
      </c>
      <c r="AT255" s="55"/>
      <c r="AU255" s="55"/>
      <c r="AV255" s="55"/>
      <c r="AW255" s="59">
        <v>2.0105957972417761</v>
      </c>
      <c r="AX255" s="55"/>
      <c r="AY255" s="55"/>
      <c r="AZ255" s="55"/>
      <c r="BA255" s="55"/>
      <c r="BB255" s="55"/>
      <c r="BC255" s="55"/>
      <c r="BD255" s="55"/>
      <c r="BE255" s="55"/>
      <c r="BF255" s="59">
        <v>0</v>
      </c>
      <c r="BG255" s="55"/>
      <c r="BH255" s="55"/>
      <c r="BI255" s="55"/>
      <c r="BJ255" s="55"/>
      <c r="BK255" s="59">
        <v>0</v>
      </c>
      <c r="BL255" s="55"/>
      <c r="BM255" s="23" t="s">
        <v>852</v>
      </c>
      <c r="BN255" s="23" t="s">
        <v>184</v>
      </c>
      <c r="BO255" s="23" t="s">
        <v>853</v>
      </c>
      <c r="BP255" s="23" t="s">
        <v>853</v>
      </c>
      <c r="BQ255" s="23" t="s">
        <v>853</v>
      </c>
      <c r="BR255" s="23"/>
      <c r="BS255" s="57"/>
      <c r="BT255" s="135" t="s">
        <v>23</v>
      </c>
      <c r="BU255" s="58">
        <v>1</v>
      </c>
      <c r="BV255" s="57">
        <v>0</v>
      </c>
      <c r="BW255" s="57">
        <v>0</v>
      </c>
      <c r="BX255" s="57">
        <v>0</v>
      </c>
      <c r="BY255" s="57">
        <v>0</v>
      </c>
      <c r="BZ255" s="57">
        <v>0</v>
      </c>
      <c r="CA255" s="57">
        <v>1</v>
      </c>
      <c r="CB255" s="67">
        <v>1</v>
      </c>
      <c r="CC255" s="134"/>
      <c r="CD255" s="134"/>
      <c r="CE255" s="57"/>
      <c r="CF255" s="57"/>
      <c r="CG255" s="57"/>
      <c r="CH255" s="57"/>
      <c r="CI255" s="57"/>
      <c r="CJ255" s="57"/>
      <c r="CK255" s="67"/>
      <c r="CL255" s="23"/>
      <c r="CM255" s="23"/>
      <c r="CN255" s="23"/>
      <c r="CO255" s="23"/>
      <c r="CP255" s="23"/>
      <c r="CQ255" s="23"/>
      <c r="CR255" s="57"/>
      <c r="CS255" s="134"/>
      <c r="CT255" s="58"/>
      <c r="CU255" s="57"/>
      <c r="CV255" s="57"/>
      <c r="CW255" s="57"/>
      <c r="CX255" s="57"/>
      <c r="CY255" s="57"/>
      <c r="CZ255" s="57"/>
      <c r="DA255" s="67"/>
      <c r="DB255" s="23"/>
      <c r="DC255" s="23"/>
      <c r="DD255" s="57"/>
      <c r="DE255" s="57"/>
      <c r="DF255" s="57"/>
      <c r="DG255" s="57"/>
      <c r="DH255" s="57"/>
      <c r="DI255" s="57"/>
      <c r="DJ255" s="67"/>
      <c r="DK255" s="23" t="s">
        <v>849</v>
      </c>
      <c r="DL255" s="55">
        <v>0</v>
      </c>
      <c r="DM255" s="55">
        <v>2.4844347417165111E-2</v>
      </c>
      <c r="DN255" s="55">
        <v>1.6710676736106429</v>
      </c>
      <c r="DO255" s="59">
        <v>1.695912021027808</v>
      </c>
      <c r="DP255" s="23" t="s">
        <v>849</v>
      </c>
      <c r="DQ255" s="57"/>
      <c r="DR255" s="57"/>
      <c r="DS255" s="57"/>
      <c r="DT255" s="23" t="s">
        <v>854</v>
      </c>
      <c r="DU255" s="57"/>
      <c r="DV255" s="23" t="s">
        <v>858</v>
      </c>
      <c r="DW255" s="23" t="s">
        <v>854</v>
      </c>
      <c r="DX255" s="57"/>
      <c r="DY255" s="23" t="s">
        <v>849</v>
      </c>
      <c r="DZ255" s="23" t="s">
        <v>854</v>
      </c>
      <c r="EA255" s="56"/>
      <c r="EB255" s="57"/>
      <c r="EC255" s="57"/>
      <c r="ED255" s="23"/>
      <c r="EE255" s="57"/>
      <c r="EF255" s="57"/>
      <c r="EG255" s="57"/>
      <c r="EH255" s="23">
        <v>957</v>
      </c>
      <c r="EI255" s="23"/>
      <c r="EJ255" s="23" t="s">
        <v>921</v>
      </c>
      <c r="EK255" s="23"/>
    </row>
    <row r="256" spans="2:141">
      <c r="B256" s="132" t="s">
        <v>1337</v>
      </c>
      <c r="C256" s="23" t="s">
        <v>1338</v>
      </c>
      <c r="D256" s="23" t="s">
        <v>159</v>
      </c>
      <c r="E256" s="23" t="s">
        <v>846</v>
      </c>
      <c r="F256" s="23" t="s">
        <v>847</v>
      </c>
      <c r="G256" s="23" t="s">
        <v>1332</v>
      </c>
      <c r="H256" s="23" t="s">
        <v>848</v>
      </c>
      <c r="I256" s="58">
        <v>0</v>
      </c>
      <c r="J256" s="58">
        <v>0</v>
      </c>
      <c r="K256" s="58">
        <v>1</v>
      </c>
      <c r="L256" s="58">
        <v>0</v>
      </c>
      <c r="M256" s="176"/>
      <c r="N256" s="23" t="s">
        <v>849</v>
      </c>
      <c r="O256" s="23" t="s">
        <v>850</v>
      </c>
      <c r="P256" s="23" t="s">
        <v>851</v>
      </c>
      <c r="Q256" s="56">
        <v>47080</v>
      </c>
      <c r="R256" s="133">
        <v>47141</v>
      </c>
      <c r="S256" s="133">
        <v>47604</v>
      </c>
      <c r="T256" s="133" t="s">
        <v>848</v>
      </c>
      <c r="U256" s="133">
        <v>47730</v>
      </c>
      <c r="V256" s="133" t="s">
        <v>848</v>
      </c>
      <c r="W256" s="55">
        <v>2.4844347417165111E-2</v>
      </c>
      <c r="X256" s="55">
        <v>1.270890993456179</v>
      </c>
      <c r="Y256" s="55">
        <v>0.20766192699677941</v>
      </c>
      <c r="Z256" s="55">
        <v>0</v>
      </c>
      <c r="AA256" s="55">
        <v>0</v>
      </c>
      <c r="AB256" s="55">
        <v>0</v>
      </c>
      <c r="AC256" s="55">
        <v>0</v>
      </c>
      <c r="AD256" s="59">
        <v>1.4785529204529584</v>
      </c>
      <c r="AE256" s="55">
        <v>0</v>
      </c>
      <c r="AF256" s="55"/>
      <c r="AG256" s="55"/>
      <c r="AH256" s="55"/>
      <c r="AI256" s="59">
        <v>1.5033972678701235</v>
      </c>
      <c r="AJ256" s="55">
        <v>0</v>
      </c>
      <c r="AK256" s="55">
        <v>2.7236385749102275E-2</v>
      </c>
      <c r="AL256" s="55">
        <v>1.3932536347852289</v>
      </c>
      <c r="AM256" s="55">
        <v>0.2322089390877714</v>
      </c>
      <c r="AN256" s="55">
        <v>0</v>
      </c>
      <c r="AO256" s="55">
        <v>0</v>
      </c>
      <c r="AP256" s="55">
        <v>0</v>
      </c>
      <c r="AQ256" s="55">
        <v>0</v>
      </c>
      <c r="AR256" s="59">
        <v>1.6254625738730004</v>
      </c>
      <c r="AS256" s="55">
        <v>0</v>
      </c>
      <c r="AT256" s="55"/>
      <c r="AU256" s="55"/>
      <c r="AV256" s="55"/>
      <c r="AW256" s="59">
        <v>1.6526989596221027</v>
      </c>
      <c r="AX256" s="55"/>
      <c r="AY256" s="55"/>
      <c r="AZ256" s="55"/>
      <c r="BA256" s="55"/>
      <c r="BB256" s="55"/>
      <c r="BC256" s="55"/>
      <c r="BD256" s="55"/>
      <c r="BE256" s="55"/>
      <c r="BF256" s="59">
        <v>0</v>
      </c>
      <c r="BG256" s="55"/>
      <c r="BH256" s="55"/>
      <c r="BI256" s="55"/>
      <c r="BJ256" s="55"/>
      <c r="BK256" s="59">
        <v>0</v>
      </c>
      <c r="BL256" s="55"/>
      <c r="BM256" s="23" t="s">
        <v>852</v>
      </c>
      <c r="BN256" s="23" t="s">
        <v>184</v>
      </c>
      <c r="BO256" s="23" t="s">
        <v>853</v>
      </c>
      <c r="BP256" s="23" t="s">
        <v>853</v>
      </c>
      <c r="BQ256" s="23" t="s">
        <v>853</v>
      </c>
      <c r="BR256" s="23"/>
      <c r="BS256" s="57"/>
      <c r="BT256" s="135" t="s">
        <v>23</v>
      </c>
      <c r="BU256" s="58">
        <v>1</v>
      </c>
      <c r="BV256" s="57">
        <v>0</v>
      </c>
      <c r="BW256" s="57">
        <v>0</v>
      </c>
      <c r="BX256" s="57">
        <v>0</v>
      </c>
      <c r="BY256" s="57">
        <v>1</v>
      </c>
      <c r="BZ256" s="57">
        <v>0</v>
      </c>
      <c r="CA256" s="57">
        <v>0</v>
      </c>
      <c r="CB256" s="67">
        <v>1</v>
      </c>
      <c r="CC256" s="134"/>
      <c r="CD256" s="134"/>
      <c r="CE256" s="57"/>
      <c r="CF256" s="57"/>
      <c r="CG256" s="57"/>
      <c r="CH256" s="57"/>
      <c r="CI256" s="57"/>
      <c r="CJ256" s="57"/>
      <c r="CK256" s="67"/>
      <c r="CL256" s="23"/>
      <c r="CM256" s="23"/>
      <c r="CN256" s="23"/>
      <c r="CO256" s="23"/>
      <c r="CP256" s="23"/>
      <c r="CQ256" s="23"/>
      <c r="CR256" s="57"/>
      <c r="CS256" s="134"/>
      <c r="CT256" s="58"/>
      <c r="CU256" s="57"/>
      <c r="CV256" s="57"/>
      <c r="CW256" s="57"/>
      <c r="CX256" s="57"/>
      <c r="CY256" s="57"/>
      <c r="CZ256" s="57"/>
      <c r="DA256" s="67"/>
      <c r="DB256" s="23"/>
      <c r="DC256" s="23"/>
      <c r="DD256" s="57"/>
      <c r="DE256" s="57"/>
      <c r="DF256" s="57"/>
      <c r="DG256" s="57"/>
      <c r="DH256" s="57"/>
      <c r="DI256" s="57"/>
      <c r="DJ256" s="67"/>
      <c r="DK256" s="23" t="s">
        <v>849</v>
      </c>
      <c r="DL256" s="55">
        <v>0</v>
      </c>
      <c r="DM256" s="55">
        <v>2.4844347417165111E-2</v>
      </c>
      <c r="DN256" s="55">
        <v>1.4785529204529584</v>
      </c>
      <c r="DO256" s="59">
        <v>1.5033972678701235</v>
      </c>
      <c r="DP256" s="23" t="s">
        <v>849</v>
      </c>
      <c r="DQ256" s="57"/>
      <c r="DR256" s="57"/>
      <c r="DS256" s="57"/>
      <c r="DT256" s="23" t="s">
        <v>854</v>
      </c>
      <c r="DU256" s="57"/>
      <c r="DV256" s="23" t="s">
        <v>858</v>
      </c>
      <c r="DW256" s="23" t="s">
        <v>854</v>
      </c>
      <c r="DX256" s="57"/>
      <c r="DY256" s="23" t="s">
        <v>849</v>
      </c>
      <c r="DZ256" s="23" t="s">
        <v>854</v>
      </c>
      <c r="EA256" s="56"/>
      <c r="EB256" s="57"/>
      <c r="EC256" s="57"/>
      <c r="ED256" s="23"/>
      <c r="EE256" s="57"/>
      <c r="EF256" s="57"/>
      <c r="EG256" s="57"/>
      <c r="EH256" s="23">
        <v>957</v>
      </c>
      <c r="EI256" s="23"/>
      <c r="EJ256" s="23" t="s">
        <v>921</v>
      </c>
      <c r="EK256" s="23"/>
    </row>
    <row r="257" spans="2:141">
      <c r="B257" s="132" t="s">
        <v>1339</v>
      </c>
      <c r="C257" s="23" t="s">
        <v>1340</v>
      </c>
      <c r="D257" s="23" t="s">
        <v>159</v>
      </c>
      <c r="E257" s="23" t="s">
        <v>846</v>
      </c>
      <c r="F257" s="23" t="s">
        <v>847</v>
      </c>
      <c r="G257" s="23" t="s">
        <v>1332</v>
      </c>
      <c r="H257" s="23" t="s">
        <v>848</v>
      </c>
      <c r="I257" s="58">
        <v>0</v>
      </c>
      <c r="J257" s="58">
        <v>0</v>
      </c>
      <c r="K257" s="58">
        <v>1</v>
      </c>
      <c r="L257" s="58">
        <v>0</v>
      </c>
      <c r="M257" s="176"/>
      <c r="N257" s="23" t="s">
        <v>849</v>
      </c>
      <c r="O257" s="23" t="s">
        <v>850</v>
      </c>
      <c r="P257" s="23" t="s">
        <v>851</v>
      </c>
      <c r="Q257" s="56">
        <v>47080</v>
      </c>
      <c r="R257" s="133">
        <v>47142</v>
      </c>
      <c r="S257" s="133">
        <v>47540</v>
      </c>
      <c r="T257" s="133" t="s">
        <v>848</v>
      </c>
      <c r="U257" s="133">
        <v>47662</v>
      </c>
      <c r="V257" s="133" t="s">
        <v>848</v>
      </c>
      <c r="W257" s="55">
        <v>2.4844347417165111E-2</v>
      </c>
      <c r="X257" s="55">
        <v>1.270890993456179</v>
      </c>
      <c r="Y257" s="55">
        <v>0.20766192699677941</v>
      </c>
      <c r="Z257" s="55">
        <v>0</v>
      </c>
      <c r="AA257" s="55">
        <v>0</v>
      </c>
      <c r="AB257" s="55">
        <v>0</v>
      </c>
      <c r="AC257" s="55">
        <v>0</v>
      </c>
      <c r="AD257" s="59">
        <v>1.4785529204529584</v>
      </c>
      <c r="AE257" s="55">
        <v>0</v>
      </c>
      <c r="AF257" s="55"/>
      <c r="AG257" s="55"/>
      <c r="AH257" s="55"/>
      <c r="AI257" s="59">
        <v>1.5033972678701235</v>
      </c>
      <c r="AJ257" s="55">
        <v>0</v>
      </c>
      <c r="AK257" s="55">
        <v>2.7236385749102275E-2</v>
      </c>
      <c r="AL257" s="55">
        <v>1.3932536347852289</v>
      </c>
      <c r="AM257" s="55">
        <v>0.2322089390877714</v>
      </c>
      <c r="AN257" s="55">
        <v>0</v>
      </c>
      <c r="AO257" s="55">
        <v>0</v>
      </c>
      <c r="AP257" s="55">
        <v>0</v>
      </c>
      <c r="AQ257" s="55">
        <v>0</v>
      </c>
      <c r="AR257" s="59">
        <v>1.6254625738730004</v>
      </c>
      <c r="AS257" s="55">
        <v>0</v>
      </c>
      <c r="AT257" s="55"/>
      <c r="AU257" s="55"/>
      <c r="AV257" s="55"/>
      <c r="AW257" s="59">
        <v>1.6526989596221027</v>
      </c>
      <c r="AX257" s="55"/>
      <c r="AY257" s="55"/>
      <c r="AZ257" s="55"/>
      <c r="BA257" s="55"/>
      <c r="BB257" s="55"/>
      <c r="BC257" s="55"/>
      <c r="BD257" s="55"/>
      <c r="BE257" s="55"/>
      <c r="BF257" s="59">
        <v>0</v>
      </c>
      <c r="BG257" s="55"/>
      <c r="BH257" s="55"/>
      <c r="BI257" s="55"/>
      <c r="BJ257" s="55"/>
      <c r="BK257" s="59">
        <v>0</v>
      </c>
      <c r="BL257" s="55"/>
      <c r="BM257" s="23" t="s">
        <v>852</v>
      </c>
      <c r="BN257" s="23" t="s">
        <v>184</v>
      </c>
      <c r="BO257" s="23" t="s">
        <v>853</v>
      </c>
      <c r="BP257" s="23" t="s">
        <v>853</v>
      </c>
      <c r="BQ257" s="23" t="s">
        <v>853</v>
      </c>
      <c r="BR257" s="23"/>
      <c r="BS257" s="57"/>
      <c r="BT257" s="135" t="s">
        <v>23</v>
      </c>
      <c r="BU257" s="58">
        <v>1</v>
      </c>
      <c r="BV257" s="57">
        <v>0</v>
      </c>
      <c r="BW257" s="57">
        <v>0</v>
      </c>
      <c r="BX257" s="57">
        <v>1</v>
      </c>
      <c r="BY257" s="57">
        <v>0</v>
      </c>
      <c r="BZ257" s="57">
        <v>0</v>
      </c>
      <c r="CA257" s="57">
        <v>0</v>
      </c>
      <c r="CB257" s="67">
        <v>1</v>
      </c>
      <c r="CC257" s="134"/>
      <c r="CD257" s="134"/>
      <c r="CE257" s="57"/>
      <c r="CF257" s="57"/>
      <c r="CG257" s="57"/>
      <c r="CH257" s="57"/>
      <c r="CI257" s="57"/>
      <c r="CJ257" s="57"/>
      <c r="CK257" s="67"/>
      <c r="CL257" s="23"/>
      <c r="CM257" s="23"/>
      <c r="CN257" s="23"/>
      <c r="CO257" s="23"/>
      <c r="CP257" s="23"/>
      <c r="CQ257" s="23"/>
      <c r="CR257" s="57"/>
      <c r="CS257" s="134"/>
      <c r="CT257" s="58"/>
      <c r="CU257" s="57"/>
      <c r="CV257" s="57"/>
      <c r="CW257" s="57"/>
      <c r="CX257" s="57"/>
      <c r="CY257" s="57"/>
      <c r="CZ257" s="57"/>
      <c r="DA257" s="67"/>
      <c r="DB257" s="23"/>
      <c r="DC257" s="23"/>
      <c r="DD257" s="57"/>
      <c r="DE257" s="57"/>
      <c r="DF257" s="57"/>
      <c r="DG257" s="57"/>
      <c r="DH257" s="57"/>
      <c r="DI257" s="57"/>
      <c r="DJ257" s="67"/>
      <c r="DK257" s="23" t="s">
        <v>849</v>
      </c>
      <c r="DL257" s="55">
        <v>0</v>
      </c>
      <c r="DM257" s="55">
        <v>2.4844347417165111E-2</v>
      </c>
      <c r="DN257" s="55">
        <v>1.4785529204529584</v>
      </c>
      <c r="DO257" s="59">
        <v>1.5033972678701235</v>
      </c>
      <c r="DP257" s="23" t="s">
        <v>849</v>
      </c>
      <c r="DQ257" s="57"/>
      <c r="DR257" s="57"/>
      <c r="DS257" s="57"/>
      <c r="DT257" s="23" t="s">
        <v>854</v>
      </c>
      <c r="DU257" s="57"/>
      <c r="DV257" s="23" t="s">
        <v>858</v>
      </c>
      <c r="DW257" s="23" t="s">
        <v>854</v>
      </c>
      <c r="DX257" s="57"/>
      <c r="DY257" s="23" t="s">
        <v>849</v>
      </c>
      <c r="DZ257" s="23" t="s">
        <v>854</v>
      </c>
      <c r="EA257" s="56"/>
      <c r="EB257" s="57"/>
      <c r="EC257" s="57"/>
      <c r="ED257" s="23"/>
      <c r="EE257" s="57"/>
      <c r="EF257" s="57"/>
      <c r="EG257" s="57"/>
      <c r="EH257" s="23">
        <v>957</v>
      </c>
      <c r="EI257" s="23"/>
      <c r="EJ257" s="23" t="s">
        <v>921</v>
      </c>
      <c r="EK257" s="23"/>
    </row>
    <row r="258" spans="2:141">
      <c r="B258" s="132" t="s">
        <v>1341</v>
      </c>
      <c r="C258" s="23" t="s">
        <v>1342</v>
      </c>
      <c r="D258" s="23" t="s">
        <v>155</v>
      </c>
      <c r="E258" s="23" t="s">
        <v>846</v>
      </c>
      <c r="F258" s="23" t="s">
        <v>847</v>
      </c>
      <c r="G258" s="23"/>
      <c r="H258" s="23" t="s">
        <v>848</v>
      </c>
      <c r="I258" s="58">
        <v>0</v>
      </c>
      <c r="J258" s="58">
        <v>0</v>
      </c>
      <c r="K258" s="58">
        <v>1</v>
      </c>
      <c r="L258" s="58">
        <v>0</v>
      </c>
      <c r="M258" s="176"/>
      <c r="N258" s="23" t="s">
        <v>849</v>
      </c>
      <c r="O258" s="23" t="s">
        <v>850</v>
      </c>
      <c r="P258" s="23" t="s">
        <v>851</v>
      </c>
      <c r="Q258" s="56" t="s">
        <v>848</v>
      </c>
      <c r="R258" s="133" t="s">
        <v>848</v>
      </c>
      <c r="S258" s="133" t="s">
        <v>848</v>
      </c>
      <c r="T258" s="133" t="s">
        <v>848</v>
      </c>
      <c r="U258" s="133" t="s">
        <v>848</v>
      </c>
      <c r="V258" s="133" t="s">
        <v>848</v>
      </c>
      <c r="W258" s="55">
        <v>0</v>
      </c>
      <c r="X258" s="55">
        <v>2.2090369481179728</v>
      </c>
      <c r="Y258" s="55">
        <v>1.5249812582005933</v>
      </c>
      <c r="Z258" s="55">
        <v>0.12392773827503267</v>
      </c>
      <c r="AA258" s="55">
        <v>0.1267495731344391</v>
      </c>
      <c r="AB258" s="55">
        <v>0.13509303243040355</v>
      </c>
      <c r="AC258" s="55">
        <v>0.14388029275274911</v>
      </c>
      <c r="AD258" s="59">
        <v>4.2636688429111906</v>
      </c>
      <c r="AE258" s="55">
        <v>0</v>
      </c>
      <c r="AF258" s="55"/>
      <c r="AG258" s="55"/>
      <c r="AH258" s="55"/>
      <c r="AI258" s="59">
        <v>4.2636688429111906</v>
      </c>
      <c r="AJ258" s="55">
        <v>0</v>
      </c>
      <c r="AK258" s="55">
        <v>0</v>
      </c>
      <c r="AL258" s="55">
        <v>2.4217252094692392</v>
      </c>
      <c r="AM258" s="55">
        <v>1.7052441206566789</v>
      </c>
      <c r="AN258" s="55">
        <v>0.14134835222546793</v>
      </c>
      <c r="AO258" s="55">
        <v>0.14745819159093565</v>
      </c>
      <c r="AP258" s="55">
        <v>0.16030811971528858</v>
      </c>
      <c r="AQ258" s="55">
        <v>0.1741502308144891</v>
      </c>
      <c r="AR258" s="59">
        <v>4.7502342244721003</v>
      </c>
      <c r="AS258" s="55">
        <v>0</v>
      </c>
      <c r="AT258" s="55"/>
      <c r="AU258" s="55"/>
      <c r="AV258" s="55"/>
      <c r="AW258" s="59">
        <v>4.7502342244721003</v>
      </c>
      <c r="AX258" s="55"/>
      <c r="AY258" s="55"/>
      <c r="AZ258" s="55"/>
      <c r="BA258" s="55"/>
      <c r="BB258" s="55"/>
      <c r="BC258" s="55"/>
      <c r="BD258" s="55"/>
      <c r="BE258" s="55"/>
      <c r="BF258" s="59">
        <v>0</v>
      </c>
      <c r="BG258" s="55"/>
      <c r="BH258" s="55"/>
      <c r="BI258" s="55"/>
      <c r="BJ258" s="55"/>
      <c r="BK258" s="59">
        <v>0</v>
      </c>
      <c r="BL258" s="55"/>
      <c r="BM258" s="23" t="s">
        <v>852</v>
      </c>
      <c r="BN258" s="23" t="s">
        <v>166</v>
      </c>
      <c r="BO258" s="23" t="s">
        <v>571</v>
      </c>
      <c r="BP258" s="23" t="s">
        <v>403</v>
      </c>
      <c r="BQ258" s="23" t="s">
        <v>853</v>
      </c>
      <c r="BR258" s="23"/>
      <c r="BS258" s="57"/>
      <c r="BT258" s="135" t="s">
        <v>23</v>
      </c>
      <c r="BU258" s="58">
        <v>1</v>
      </c>
      <c r="BV258" s="57">
        <v>0</v>
      </c>
      <c r="BW258" s="57">
        <v>0</v>
      </c>
      <c r="BX258" s="57">
        <v>0</v>
      </c>
      <c r="BY258" s="57">
        <v>0</v>
      </c>
      <c r="BZ258" s="57">
        <v>0</v>
      </c>
      <c r="CA258" s="57">
        <v>0</v>
      </c>
      <c r="CB258" s="67">
        <v>0</v>
      </c>
      <c r="CC258" s="134"/>
      <c r="CD258" s="134"/>
      <c r="CE258" s="57"/>
      <c r="CF258" s="57"/>
      <c r="CG258" s="57"/>
      <c r="CH258" s="57"/>
      <c r="CI258" s="57"/>
      <c r="CJ258" s="57"/>
      <c r="CK258" s="67"/>
      <c r="CL258" s="23"/>
      <c r="CM258" s="23"/>
      <c r="CN258" s="23"/>
      <c r="CO258" s="23"/>
      <c r="CP258" s="23"/>
      <c r="CQ258" s="23"/>
      <c r="CR258" s="57"/>
      <c r="CS258" s="134"/>
      <c r="CT258" s="58"/>
      <c r="CU258" s="57"/>
      <c r="CV258" s="57"/>
      <c r="CW258" s="57"/>
      <c r="CX258" s="57"/>
      <c r="CY258" s="57"/>
      <c r="CZ258" s="57"/>
      <c r="DA258" s="67"/>
      <c r="DB258" s="23"/>
      <c r="DC258" s="23"/>
      <c r="DD258" s="57"/>
      <c r="DE258" s="57"/>
      <c r="DF258" s="57"/>
      <c r="DG258" s="57"/>
      <c r="DH258" s="57"/>
      <c r="DI258" s="57"/>
      <c r="DJ258" s="67"/>
      <c r="DK258" s="23" t="s">
        <v>849</v>
      </c>
      <c r="DL258" s="55">
        <v>0</v>
      </c>
      <c r="DM258" s="55">
        <v>0</v>
      </c>
      <c r="DN258" s="55">
        <v>0</v>
      </c>
      <c r="DO258" s="59">
        <v>0</v>
      </c>
      <c r="DP258" s="23" t="s">
        <v>849</v>
      </c>
      <c r="DQ258" s="57"/>
      <c r="DR258" s="57"/>
      <c r="DS258" s="57"/>
      <c r="DT258" s="23" t="s">
        <v>854</v>
      </c>
      <c r="DU258" s="57"/>
      <c r="DV258" s="23" t="s">
        <v>849</v>
      </c>
      <c r="DW258" s="23" t="s">
        <v>854</v>
      </c>
      <c r="DX258" s="57"/>
      <c r="DY258" s="23" t="s">
        <v>849</v>
      </c>
      <c r="DZ258" s="23" t="s">
        <v>854</v>
      </c>
      <c r="EA258" s="56"/>
      <c r="EB258" s="57"/>
      <c r="EC258" s="57"/>
      <c r="ED258" s="23"/>
      <c r="EE258" s="57"/>
      <c r="EF258" s="57"/>
      <c r="EG258" s="57"/>
      <c r="EH258" s="23">
        <v>653</v>
      </c>
      <c r="EI258" s="323" t="s">
        <v>420</v>
      </c>
      <c r="EJ258" s="323" t="s">
        <v>1343</v>
      </c>
      <c r="EK258" s="323" t="s">
        <v>601</v>
      </c>
    </row>
    <row r="259" spans="2:141">
      <c r="B259" s="132" t="s">
        <v>1344</v>
      </c>
      <c r="C259" s="23" t="s">
        <v>1345</v>
      </c>
      <c r="D259" s="23" t="s">
        <v>155</v>
      </c>
      <c r="E259" s="23" t="s">
        <v>846</v>
      </c>
      <c r="F259" s="23" t="s">
        <v>847</v>
      </c>
      <c r="G259" s="23"/>
      <c r="H259" s="23" t="s">
        <v>848</v>
      </c>
      <c r="I259" s="58">
        <v>0.25609999999999999</v>
      </c>
      <c r="J259" s="58">
        <v>0.74390000000000001</v>
      </c>
      <c r="K259" s="58">
        <v>0</v>
      </c>
      <c r="L259" s="58">
        <v>0</v>
      </c>
      <c r="M259" s="176"/>
      <c r="N259" s="23" t="s">
        <v>849</v>
      </c>
      <c r="O259" s="23" t="s">
        <v>850</v>
      </c>
      <c r="P259" s="23" t="s">
        <v>851</v>
      </c>
      <c r="Q259" s="56" t="s">
        <v>848</v>
      </c>
      <c r="R259" s="133" t="s">
        <v>848</v>
      </c>
      <c r="S259" s="133" t="s">
        <v>848</v>
      </c>
      <c r="T259" s="133" t="s">
        <v>848</v>
      </c>
      <c r="U259" s="133" t="s">
        <v>848</v>
      </c>
      <c r="V259" s="133" t="s">
        <v>848</v>
      </c>
      <c r="W259" s="55">
        <v>0</v>
      </c>
      <c r="X259" s="55">
        <v>0.48794443513846159</v>
      </c>
      <c r="Y259" s="55">
        <v>0.50906936399420155</v>
      </c>
      <c r="Z259" s="55">
        <v>0.54966236454052519</v>
      </c>
      <c r="AA259" s="55">
        <v>0.59149800796071572</v>
      </c>
      <c r="AB259" s="55">
        <v>0.6304341513418833</v>
      </c>
      <c r="AC259" s="55">
        <v>0.67144136617949579</v>
      </c>
      <c r="AD259" s="59">
        <v>3.4400496891552828</v>
      </c>
      <c r="AE259" s="55">
        <v>0</v>
      </c>
      <c r="AF259" s="55"/>
      <c r="AG259" s="55"/>
      <c r="AH259" s="55"/>
      <c r="AI259" s="59">
        <v>3.4400496891552828</v>
      </c>
      <c r="AJ259" s="55">
        <v>0</v>
      </c>
      <c r="AK259" s="55">
        <v>0</v>
      </c>
      <c r="AL259" s="55">
        <v>0.5349242077647377</v>
      </c>
      <c r="AM259" s="55">
        <v>0.56924472696920214</v>
      </c>
      <c r="AN259" s="55">
        <v>0.62692881020495839</v>
      </c>
      <c r="AO259" s="55">
        <v>0.68813822742436626</v>
      </c>
      <c r="AP259" s="55">
        <v>0.74810455867134684</v>
      </c>
      <c r="AQ259" s="55">
        <v>0.81270107713428241</v>
      </c>
      <c r="AR259" s="59">
        <v>3.9800416081688939</v>
      </c>
      <c r="AS259" s="55">
        <v>0</v>
      </c>
      <c r="AT259" s="55"/>
      <c r="AU259" s="55"/>
      <c r="AV259" s="55"/>
      <c r="AW259" s="59">
        <v>3.9800416081688939</v>
      </c>
      <c r="AX259" s="55"/>
      <c r="AY259" s="55"/>
      <c r="AZ259" s="55"/>
      <c r="BA259" s="55"/>
      <c r="BB259" s="55"/>
      <c r="BC259" s="55"/>
      <c r="BD259" s="55"/>
      <c r="BE259" s="55"/>
      <c r="BF259" s="59">
        <v>0</v>
      </c>
      <c r="BG259" s="55"/>
      <c r="BH259" s="55"/>
      <c r="BI259" s="55"/>
      <c r="BJ259" s="55"/>
      <c r="BK259" s="59">
        <v>0</v>
      </c>
      <c r="BL259" s="55"/>
      <c r="BM259" s="23" t="s">
        <v>864</v>
      </c>
      <c r="BN259" s="23" t="s">
        <v>1346</v>
      </c>
      <c r="BO259" s="23" t="s">
        <v>571</v>
      </c>
      <c r="BP259" s="23" t="s">
        <v>403</v>
      </c>
      <c r="BQ259" s="23" t="s">
        <v>425</v>
      </c>
      <c r="BR259" s="23"/>
      <c r="BS259" s="57"/>
      <c r="BT259" s="135" t="s">
        <v>23</v>
      </c>
      <c r="BU259" s="58">
        <v>0.25609999999999999</v>
      </c>
      <c r="BV259" s="57">
        <v>0</v>
      </c>
      <c r="BW259" s="57">
        <v>0</v>
      </c>
      <c r="BX259" s="57">
        <v>0</v>
      </c>
      <c r="BY259" s="57">
        <v>0</v>
      </c>
      <c r="BZ259" s="57">
        <v>0</v>
      </c>
      <c r="CA259" s="57">
        <v>0</v>
      </c>
      <c r="CB259" s="67">
        <v>0</v>
      </c>
      <c r="CC259" s="134"/>
      <c r="CD259" s="134"/>
      <c r="CE259" s="57"/>
      <c r="CF259" s="57"/>
      <c r="CG259" s="57"/>
      <c r="CH259" s="57"/>
      <c r="CI259" s="57"/>
      <c r="CJ259" s="57"/>
      <c r="CK259" s="67"/>
      <c r="CL259" s="23"/>
      <c r="CM259" s="23"/>
      <c r="CN259" s="23"/>
      <c r="CO259" s="23"/>
      <c r="CP259" s="23"/>
      <c r="CQ259" s="23"/>
      <c r="CR259" s="57"/>
      <c r="CS259" s="134"/>
      <c r="CT259" s="58"/>
      <c r="CU259" s="57"/>
      <c r="CV259" s="57"/>
      <c r="CW259" s="57"/>
      <c r="CX259" s="57"/>
      <c r="CY259" s="57"/>
      <c r="CZ259" s="57"/>
      <c r="DA259" s="67"/>
      <c r="DB259" s="23"/>
      <c r="DC259" s="23"/>
      <c r="DD259" s="57"/>
      <c r="DE259" s="57"/>
      <c r="DF259" s="57"/>
      <c r="DG259" s="57"/>
      <c r="DH259" s="57"/>
      <c r="DI259" s="57"/>
      <c r="DJ259" s="67"/>
      <c r="DK259" s="23" t="s">
        <v>849</v>
      </c>
      <c r="DL259" s="55">
        <v>0</v>
      </c>
      <c r="DM259" s="55">
        <v>0</v>
      </c>
      <c r="DN259" s="55">
        <v>0</v>
      </c>
      <c r="DO259" s="59">
        <v>0</v>
      </c>
      <c r="DP259" s="23" t="s">
        <v>849</v>
      </c>
      <c r="DQ259" s="57"/>
      <c r="DR259" s="57"/>
      <c r="DS259" s="57"/>
      <c r="DT259" s="23" t="s">
        <v>854</v>
      </c>
      <c r="DU259" s="57"/>
      <c r="DV259" s="23" t="s">
        <v>849</v>
      </c>
      <c r="DW259" s="23" t="s">
        <v>854</v>
      </c>
      <c r="DX259" s="57"/>
      <c r="DY259" s="23" t="s">
        <v>849</v>
      </c>
      <c r="DZ259" s="23" t="s">
        <v>854</v>
      </c>
      <c r="EA259" s="56"/>
      <c r="EB259" s="57"/>
      <c r="EC259" s="57"/>
      <c r="ED259" s="23"/>
      <c r="EE259" s="57"/>
      <c r="EF259" s="57"/>
      <c r="EG259" s="57"/>
      <c r="EH259" s="23">
        <v>3279</v>
      </c>
      <c r="EI259" s="23" t="s">
        <v>424</v>
      </c>
      <c r="EJ259" s="23"/>
      <c r="EK259" s="23" t="s">
        <v>603</v>
      </c>
    </row>
    <row r="260" spans="2:141">
      <c r="B260" s="132" t="s">
        <v>1347</v>
      </c>
      <c r="C260" s="23" t="s">
        <v>1348</v>
      </c>
      <c r="D260" s="23" t="s">
        <v>155</v>
      </c>
      <c r="E260" s="23" t="s">
        <v>846</v>
      </c>
      <c r="F260" s="23" t="s">
        <v>847</v>
      </c>
      <c r="G260" s="23"/>
      <c r="H260" s="23" t="s">
        <v>848</v>
      </c>
      <c r="I260" s="58">
        <v>0.72093223762824932</v>
      </c>
      <c r="J260" s="58">
        <v>0.27906776237175068</v>
      </c>
      <c r="K260" s="58">
        <v>0</v>
      </c>
      <c r="L260" s="58">
        <v>0</v>
      </c>
      <c r="M260" s="176"/>
      <c r="N260" s="23" t="s">
        <v>849</v>
      </c>
      <c r="O260" s="23" t="s">
        <v>850</v>
      </c>
      <c r="P260" s="23" t="s">
        <v>851</v>
      </c>
      <c r="Q260" s="56" t="s">
        <v>848</v>
      </c>
      <c r="R260" s="133" t="s">
        <v>848</v>
      </c>
      <c r="S260" s="133" t="s">
        <v>848</v>
      </c>
      <c r="T260" s="133" t="s">
        <v>848</v>
      </c>
      <c r="U260" s="133" t="s">
        <v>848</v>
      </c>
      <c r="V260" s="133" t="s">
        <v>848</v>
      </c>
      <c r="W260" s="55">
        <v>0</v>
      </c>
      <c r="X260" s="55">
        <v>0.84451889294111648</v>
      </c>
      <c r="Y260" s="55">
        <v>0.88108125587829556</v>
      </c>
      <c r="Z260" s="55">
        <v>0.95133834544385532</v>
      </c>
      <c r="AA260" s="55">
        <v>1.0237461622410138</v>
      </c>
      <c r="AB260" s="55">
        <v>1.0911356154977749</v>
      </c>
      <c r="AC260" s="55">
        <v>1.1621096141405347</v>
      </c>
      <c r="AD260" s="59">
        <v>5.9539298861425909</v>
      </c>
      <c r="AE260" s="55">
        <v>0</v>
      </c>
      <c r="AF260" s="55"/>
      <c r="AG260" s="55"/>
      <c r="AH260" s="55"/>
      <c r="AI260" s="59">
        <v>5.9539298861425909</v>
      </c>
      <c r="AJ260" s="55">
        <v>0</v>
      </c>
      <c r="AK260" s="55">
        <v>0</v>
      </c>
      <c r="AL260" s="55">
        <v>0.92583000689553552</v>
      </c>
      <c r="AM260" s="55">
        <v>0.98523088288973304</v>
      </c>
      <c r="AN260" s="55">
        <v>1.0850686812258497</v>
      </c>
      <c r="AO260" s="55">
        <v>1.1910080168246597</v>
      </c>
      <c r="AP260" s="55">
        <v>1.2947958582908086</v>
      </c>
      <c r="AQ260" s="55">
        <v>1.4065974822701639</v>
      </c>
      <c r="AR260" s="59">
        <v>6.8885309283967509</v>
      </c>
      <c r="AS260" s="55">
        <v>0</v>
      </c>
      <c r="AT260" s="55"/>
      <c r="AU260" s="55"/>
      <c r="AV260" s="55"/>
      <c r="AW260" s="59">
        <v>6.8885309283967509</v>
      </c>
      <c r="AX260" s="55"/>
      <c r="AY260" s="55"/>
      <c r="AZ260" s="55"/>
      <c r="BA260" s="55"/>
      <c r="BB260" s="55"/>
      <c r="BC260" s="55"/>
      <c r="BD260" s="55"/>
      <c r="BE260" s="55"/>
      <c r="BF260" s="59">
        <v>0</v>
      </c>
      <c r="BG260" s="55"/>
      <c r="BH260" s="55"/>
      <c r="BI260" s="55"/>
      <c r="BJ260" s="55"/>
      <c r="BK260" s="59">
        <v>0</v>
      </c>
      <c r="BL260" s="55"/>
      <c r="BM260" s="23" t="s">
        <v>864</v>
      </c>
      <c r="BN260" s="23" t="s">
        <v>900</v>
      </c>
      <c r="BO260" s="23" t="s">
        <v>569</v>
      </c>
      <c r="BP260" s="23" t="s">
        <v>386</v>
      </c>
      <c r="BQ260" s="23" t="s">
        <v>351</v>
      </c>
      <c r="BR260" s="23"/>
      <c r="BS260" s="57"/>
      <c r="BT260" s="135" t="s">
        <v>23</v>
      </c>
      <c r="BU260" s="58">
        <v>0.72093223762824932</v>
      </c>
      <c r="BV260" s="57">
        <v>0</v>
      </c>
      <c r="BW260" s="57">
        <v>0</v>
      </c>
      <c r="BX260" s="57">
        <v>0</v>
      </c>
      <c r="BY260" s="57">
        <v>0</v>
      </c>
      <c r="BZ260" s="57">
        <v>0</v>
      </c>
      <c r="CA260" s="57">
        <v>0</v>
      </c>
      <c r="CB260" s="67">
        <v>0</v>
      </c>
      <c r="CC260" s="134"/>
      <c r="CD260" s="134"/>
      <c r="CE260" s="57"/>
      <c r="CF260" s="57"/>
      <c r="CG260" s="57"/>
      <c r="CH260" s="57"/>
      <c r="CI260" s="57"/>
      <c r="CJ260" s="57"/>
      <c r="CK260" s="67"/>
      <c r="CL260" s="23"/>
      <c r="CM260" s="23"/>
      <c r="CN260" s="23"/>
      <c r="CO260" s="23"/>
      <c r="CP260" s="23"/>
      <c r="CQ260" s="23"/>
      <c r="CR260" s="57"/>
      <c r="CS260" s="134"/>
      <c r="CT260" s="58"/>
      <c r="CU260" s="57"/>
      <c r="CV260" s="57"/>
      <c r="CW260" s="57"/>
      <c r="CX260" s="57"/>
      <c r="CY260" s="57"/>
      <c r="CZ260" s="57"/>
      <c r="DA260" s="67"/>
      <c r="DB260" s="23"/>
      <c r="DC260" s="23"/>
      <c r="DD260" s="57"/>
      <c r="DE260" s="57"/>
      <c r="DF260" s="57"/>
      <c r="DG260" s="57"/>
      <c r="DH260" s="57"/>
      <c r="DI260" s="57"/>
      <c r="DJ260" s="67"/>
      <c r="DK260" s="23" t="s">
        <v>849</v>
      </c>
      <c r="DL260" s="55">
        <v>0</v>
      </c>
      <c r="DM260" s="55">
        <v>0</v>
      </c>
      <c r="DN260" s="55">
        <v>0</v>
      </c>
      <c r="DO260" s="59">
        <v>0</v>
      </c>
      <c r="DP260" s="23" t="s">
        <v>849</v>
      </c>
      <c r="DQ260" s="57"/>
      <c r="DR260" s="57"/>
      <c r="DS260" s="57"/>
      <c r="DT260" s="23" t="s">
        <v>854</v>
      </c>
      <c r="DU260" s="57"/>
      <c r="DV260" s="23" t="s">
        <v>849</v>
      </c>
      <c r="DW260" s="23" t="s">
        <v>854</v>
      </c>
      <c r="DX260" s="57"/>
      <c r="DY260" s="23" t="s">
        <v>849</v>
      </c>
      <c r="DZ260" s="23" t="s">
        <v>854</v>
      </c>
      <c r="EA260" s="56"/>
      <c r="EB260" s="57"/>
      <c r="EC260" s="57"/>
      <c r="ED260" s="23"/>
      <c r="EE260" s="57"/>
      <c r="EF260" s="57"/>
      <c r="EG260" s="57"/>
      <c r="EH260" s="23">
        <v>1299</v>
      </c>
      <c r="EI260" s="23" t="s">
        <v>384</v>
      </c>
      <c r="EJ260" s="23"/>
      <c r="EK260" s="23" t="s">
        <v>385</v>
      </c>
    </row>
    <row r="261" spans="2:141">
      <c r="B261" s="132" t="s">
        <v>1349</v>
      </c>
      <c r="C261" s="23" t="s">
        <v>1350</v>
      </c>
      <c r="D261" s="23" t="s">
        <v>159</v>
      </c>
      <c r="E261" s="23" t="s">
        <v>846</v>
      </c>
      <c r="F261" s="23" t="s">
        <v>847</v>
      </c>
      <c r="G261" s="23"/>
      <c r="H261" s="23" t="s">
        <v>848</v>
      </c>
      <c r="I261" s="58">
        <v>0.50250200323642435</v>
      </c>
      <c r="J261" s="58">
        <v>0.49749799676357565</v>
      </c>
      <c r="K261" s="58">
        <v>0</v>
      </c>
      <c r="L261" s="58">
        <v>0</v>
      </c>
      <c r="M261" s="176"/>
      <c r="N261" s="23" t="s">
        <v>849</v>
      </c>
      <c r="O261" s="23" t="s">
        <v>850</v>
      </c>
      <c r="P261" s="23" t="s">
        <v>851</v>
      </c>
      <c r="Q261" s="56" t="s">
        <v>848</v>
      </c>
      <c r="R261" s="133" t="s">
        <v>848</v>
      </c>
      <c r="S261" s="133" t="s">
        <v>848</v>
      </c>
      <c r="T261" s="133" t="s">
        <v>848</v>
      </c>
      <c r="U261" s="133" t="s">
        <v>848</v>
      </c>
      <c r="V261" s="133" t="s">
        <v>848</v>
      </c>
      <c r="W261" s="55">
        <v>0</v>
      </c>
      <c r="X261" s="55">
        <v>0.83111436224438406</v>
      </c>
      <c r="Y261" s="55">
        <v>0.86709639320742626</v>
      </c>
      <c r="Z261" s="55">
        <v>0.93623833505797771</v>
      </c>
      <c r="AA261" s="55">
        <v>1.0074968669651787</v>
      </c>
      <c r="AB261" s="55">
        <v>1.0738166887401974</v>
      </c>
      <c r="AC261" s="55">
        <v>1.1436641606096321</v>
      </c>
      <c r="AD261" s="59">
        <v>5.8594268068247963</v>
      </c>
      <c r="AE261" s="55">
        <v>0</v>
      </c>
      <c r="AF261" s="55"/>
      <c r="AG261" s="55"/>
      <c r="AH261" s="55"/>
      <c r="AI261" s="59">
        <v>5.8594268068247963</v>
      </c>
      <c r="AJ261" s="55">
        <v>0</v>
      </c>
      <c r="AK261" s="55">
        <v>0</v>
      </c>
      <c r="AL261" s="55">
        <v>0.91113487473079835</v>
      </c>
      <c r="AM261" s="55">
        <v>0.96959291703313621</v>
      </c>
      <c r="AN261" s="55">
        <v>1.0678460511969334</v>
      </c>
      <c r="AO261" s="55">
        <v>1.1721038766627019</v>
      </c>
      <c r="AP261" s="55">
        <v>1.2742443573433089</v>
      </c>
      <c r="AQ261" s="55">
        <v>1.3842714226797461</v>
      </c>
      <c r="AR261" s="59">
        <v>6.7791934996466257</v>
      </c>
      <c r="AS261" s="55">
        <v>0</v>
      </c>
      <c r="AT261" s="55"/>
      <c r="AU261" s="55"/>
      <c r="AV261" s="55"/>
      <c r="AW261" s="59">
        <v>6.7791934996466257</v>
      </c>
      <c r="AX261" s="55"/>
      <c r="AY261" s="55"/>
      <c r="AZ261" s="55"/>
      <c r="BA261" s="55"/>
      <c r="BB261" s="55"/>
      <c r="BC261" s="55"/>
      <c r="BD261" s="55"/>
      <c r="BE261" s="55"/>
      <c r="BF261" s="59">
        <v>0</v>
      </c>
      <c r="BG261" s="55"/>
      <c r="BH261" s="55"/>
      <c r="BI261" s="55"/>
      <c r="BJ261" s="55"/>
      <c r="BK261" s="59">
        <v>0</v>
      </c>
      <c r="BL261" s="55"/>
      <c r="BM261" s="23" t="s">
        <v>864</v>
      </c>
      <c r="BN261" s="23" t="s">
        <v>900</v>
      </c>
      <c r="BO261" s="23" t="s">
        <v>582</v>
      </c>
      <c r="BP261" s="23" t="s">
        <v>462</v>
      </c>
      <c r="BQ261" s="23" t="s">
        <v>351</v>
      </c>
      <c r="BR261" s="23"/>
      <c r="BS261" s="57"/>
      <c r="BT261" s="135" t="s">
        <v>23</v>
      </c>
      <c r="BU261" s="58">
        <v>0.50250200323642435</v>
      </c>
      <c r="BV261" s="57">
        <v>0</v>
      </c>
      <c r="BW261" s="57">
        <v>0</v>
      </c>
      <c r="BX261" s="57">
        <v>0</v>
      </c>
      <c r="BY261" s="57">
        <v>0</v>
      </c>
      <c r="BZ261" s="57">
        <v>0</v>
      </c>
      <c r="CA261" s="57">
        <v>0</v>
      </c>
      <c r="CB261" s="67">
        <v>0</v>
      </c>
      <c r="CC261" s="134"/>
      <c r="CD261" s="134"/>
      <c r="CE261" s="57"/>
      <c r="CF261" s="57"/>
      <c r="CG261" s="57"/>
      <c r="CH261" s="57"/>
      <c r="CI261" s="57"/>
      <c r="CJ261" s="57"/>
      <c r="CK261" s="67"/>
      <c r="CL261" s="23"/>
      <c r="CM261" s="23"/>
      <c r="CN261" s="23"/>
      <c r="CO261" s="23"/>
      <c r="CP261" s="23"/>
      <c r="CQ261" s="23"/>
      <c r="CR261" s="57"/>
      <c r="CS261" s="134"/>
      <c r="CT261" s="58"/>
      <c r="CU261" s="57"/>
      <c r="CV261" s="57"/>
      <c r="CW261" s="57"/>
      <c r="CX261" s="57"/>
      <c r="CY261" s="57"/>
      <c r="CZ261" s="57"/>
      <c r="DA261" s="67"/>
      <c r="DB261" s="23"/>
      <c r="DC261" s="23"/>
      <c r="DD261" s="57"/>
      <c r="DE261" s="57"/>
      <c r="DF261" s="57"/>
      <c r="DG261" s="57"/>
      <c r="DH261" s="57"/>
      <c r="DI261" s="57"/>
      <c r="DJ261" s="67"/>
      <c r="DK261" s="23" t="s">
        <v>849</v>
      </c>
      <c r="DL261" s="55">
        <v>0</v>
      </c>
      <c r="DM261" s="55">
        <v>0</v>
      </c>
      <c r="DN261" s="55">
        <v>0</v>
      </c>
      <c r="DO261" s="59">
        <v>0</v>
      </c>
      <c r="DP261" s="23" t="s">
        <v>849</v>
      </c>
      <c r="DQ261" s="57"/>
      <c r="DR261" s="57"/>
      <c r="DS261" s="57"/>
      <c r="DT261" s="23" t="s">
        <v>854</v>
      </c>
      <c r="DU261" s="57"/>
      <c r="DV261" s="23" t="s">
        <v>849</v>
      </c>
      <c r="DW261" s="23" t="s">
        <v>854</v>
      </c>
      <c r="DX261" s="57"/>
      <c r="DY261" s="23" t="s">
        <v>849</v>
      </c>
      <c r="DZ261" s="23" t="s">
        <v>854</v>
      </c>
      <c r="EA261" s="56"/>
      <c r="EB261" s="57"/>
      <c r="EC261" s="57"/>
      <c r="ED261" s="23"/>
      <c r="EE261" s="57"/>
      <c r="EF261" s="57"/>
      <c r="EG261" s="57"/>
      <c r="EH261" s="23">
        <v>1298</v>
      </c>
      <c r="EI261" s="23" t="s">
        <v>459</v>
      </c>
      <c r="EJ261" s="23"/>
      <c r="EK261" s="23" t="s">
        <v>460</v>
      </c>
    </row>
    <row r="262" spans="2:141">
      <c r="B262" s="132" t="s">
        <v>1351</v>
      </c>
      <c r="C262" s="23" t="s">
        <v>1352</v>
      </c>
      <c r="D262" s="23" t="s">
        <v>193</v>
      </c>
      <c r="E262" s="23" t="s">
        <v>846</v>
      </c>
      <c r="F262" s="23" t="s">
        <v>847</v>
      </c>
      <c r="G262" s="23"/>
      <c r="H262" s="23" t="s">
        <v>848</v>
      </c>
      <c r="I262" s="58">
        <v>0</v>
      </c>
      <c r="J262" s="58">
        <v>0</v>
      </c>
      <c r="K262" s="58">
        <v>1</v>
      </c>
      <c r="L262" s="58">
        <v>0</v>
      </c>
      <c r="M262" s="176"/>
      <c r="N262" s="23" t="s">
        <v>849</v>
      </c>
      <c r="O262" s="23" t="s">
        <v>850</v>
      </c>
      <c r="P262" s="23" t="s">
        <v>851</v>
      </c>
      <c r="Q262" s="56" t="s">
        <v>848</v>
      </c>
      <c r="R262" s="133" t="s">
        <v>848</v>
      </c>
      <c r="S262" s="133" t="s">
        <v>848</v>
      </c>
      <c r="T262" s="133" t="s">
        <v>848</v>
      </c>
      <c r="U262" s="133" t="s">
        <v>848</v>
      </c>
      <c r="V262" s="133" t="s">
        <v>848</v>
      </c>
      <c r="W262" s="55">
        <v>0</v>
      </c>
      <c r="X262" s="55">
        <v>0.52279760907692319</v>
      </c>
      <c r="Y262" s="55">
        <v>0.54543146142235877</v>
      </c>
      <c r="Z262" s="55">
        <v>0.58892396200770558</v>
      </c>
      <c r="AA262" s="55">
        <v>0.63374786567219532</v>
      </c>
      <c r="AB262" s="55">
        <v>0.6754651621520178</v>
      </c>
      <c r="AC262" s="55">
        <v>0.7194014637637457</v>
      </c>
      <c r="AD262" s="59">
        <v>3.6857675240949468</v>
      </c>
      <c r="AE262" s="55">
        <v>0</v>
      </c>
      <c r="AF262" s="55"/>
      <c r="AG262" s="55"/>
      <c r="AH262" s="55"/>
      <c r="AI262" s="59">
        <v>3.6857675240949468</v>
      </c>
      <c r="AJ262" s="55">
        <v>0</v>
      </c>
      <c r="AK262" s="55">
        <v>0</v>
      </c>
      <c r="AL262" s="55">
        <v>0.57313307974793326</v>
      </c>
      <c r="AM262" s="55">
        <v>0.60990506460985938</v>
      </c>
      <c r="AN262" s="55">
        <v>0.67170943950531259</v>
      </c>
      <c r="AO262" s="55">
        <v>0.73729095795467803</v>
      </c>
      <c r="AP262" s="55">
        <v>0.801540598576443</v>
      </c>
      <c r="AQ262" s="55">
        <v>0.87075115407244574</v>
      </c>
      <c r="AR262" s="59">
        <v>4.2643302944666717</v>
      </c>
      <c r="AS262" s="55">
        <v>0</v>
      </c>
      <c r="AT262" s="55"/>
      <c r="AU262" s="55"/>
      <c r="AV262" s="55"/>
      <c r="AW262" s="59">
        <v>4.2643302944666717</v>
      </c>
      <c r="AX262" s="55"/>
      <c r="AY262" s="55"/>
      <c r="AZ262" s="55"/>
      <c r="BA262" s="55"/>
      <c r="BB262" s="55"/>
      <c r="BC262" s="55"/>
      <c r="BD262" s="55"/>
      <c r="BE262" s="55"/>
      <c r="BF262" s="59">
        <v>0</v>
      </c>
      <c r="BG262" s="55"/>
      <c r="BH262" s="55"/>
      <c r="BI262" s="55"/>
      <c r="BJ262" s="55"/>
      <c r="BK262" s="59">
        <v>0</v>
      </c>
      <c r="BL262" s="55"/>
      <c r="BM262" s="23" t="s">
        <v>852</v>
      </c>
      <c r="BN262" s="23" t="s">
        <v>223</v>
      </c>
      <c r="BO262" s="23" t="s">
        <v>853</v>
      </c>
      <c r="BP262" s="23" t="s">
        <v>853</v>
      </c>
      <c r="BQ262" s="23" t="s">
        <v>311</v>
      </c>
      <c r="BR262" s="23"/>
      <c r="BS262" s="57"/>
      <c r="BT262" s="135" t="s">
        <v>23</v>
      </c>
      <c r="BU262" s="58">
        <v>1</v>
      </c>
      <c r="BV262" s="57">
        <v>0.6</v>
      </c>
      <c r="BW262" s="57">
        <v>0</v>
      </c>
      <c r="BX262" s="57">
        <v>0</v>
      </c>
      <c r="BY262" s="57">
        <v>0</v>
      </c>
      <c r="BZ262" s="57">
        <v>0</v>
      </c>
      <c r="CA262" s="57">
        <v>0</v>
      </c>
      <c r="CB262" s="67">
        <v>0.6</v>
      </c>
      <c r="CC262" s="134"/>
      <c r="CD262" s="134"/>
      <c r="CE262" s="57"/>
      <c r="CF262" s="57"/>
      <c r="CG262" s="57"/>
      <c r="CH262" s="57"/>
      <c r="CI262" s="57"/>
      <c r="CJ262" s="57"/>
      <c r="CK262" s="67"/>
      <c r="CL262" s="23"/>
      <c r="CM262" s="23"/>
      <c r="CN262" s="23"/>
      <c r="CO262" s="23"/>
      <c r="CP262" s="23"/>
      <c r="CQ262" s="23"/>
      <c r="CR262" s="57"/>
      <c r="CS262" s="134"/>
      <c r="CT262" s="58"/>
      <c r="CU262" s="57"/>
      <c r="CV262" s="57"/>
      <c r="CW262" s="57"/>
      <c r="CX262" s="57"/>
      <c r="CY262" s="57"/>
      <c r="CZ262" s="57"/>
      <c r="DA262" s="67"/>
      <c r="DB262" s="23"/>
      <c r="DC262" s="23"/>
      <c r="DD262" s="57"/>
      <c r="DE262" s="57"/>
      <c r="DF262" s="57"/>
      <c r="DG262" s="57"/>
      <c r="DH262" s="57"/>
      <c r="DI262" s="57"/>
      <c r="DJ262" s="67"/>
      <c r="DK262" s="23" t="s">
        <v>849</v>
      </c>
      <c r="DL262" s="55">
        <v>0</v>
      </c>
      <c r="DM262" s="55">
        <v>0</v>
      </c>
      <c r="DN262" s="55">
        <v>0</v>
      </c>
      <c r="DO262" s="59">
        <v>0</v>
      </c>
      <c r="DP262" s="23" t="s">
        <v>849</v>
      </c>
      <c r="DQ262" s="57"/>
      <c r="DR262" s="57"/>
      <c r="DS262" s="57"/>
      <c r="DT262" s="23" t="s">
        <v>854</v>
      </c>
      <c r="DU262" s="57"/>
      <c r="DV262" s="23" t="s">
        <v>849</v>
      </c>
      <c r="DW262" s="23" t="s">
        <v>854</v>
      </c>
      <c r="DX262" s="57"/>
      <c r="DY262" s="23" t="s">
        <v>849</v>
      </c>
      <c r="DZ262" s="23" t="s">
        <v>854</v>
      </c>
      <c r="EA262" s="56"/>
      <c r="EB262" s="57"/>
      <c r="EC262" s="57"/>
      <c r="ED262" s="23"/>
      <c r="EE262" s="57"/>
      <c r="EF262" s="57"/>
      <c r="EG262" s="57"/>
      <c r="EH262" s="23">
        <v>911</v>
      </c>
      <c r="EI262" s="23"/>
      <c r="EJ262" s="23" t="s">
        <v>1353</v>
      </c>
      <c r="EK262" s="23"/>
    </row>
    <row r="263" spans="2:141">
      <c r="B263" s="132" t="s">
        <v>1354</v>
      </c>
      <c r="C263" s="23" t="s">
        <v>1355</v>
      </c>
      <c r="D263" s="23" t="s">
        <v>193</v>
      </c>
      <c r="E263" s="23" t="s">
        <v>846</v>
      </c>
      <c r="F263" s="23" t="s">
        <v>847</v>
      </c>
      <c r="G263" s="23"/>
      <c r="H263" s="23" t="s">
        <v>848</v>
      </c>
      <c r="I263" s="58">
        <v>0.35440154604913865</v>
      </c>
      <c r="J263" s="58">
        <v>0.64559845395086124</v>
      </c>
      <c r="K263" s="58">
        <v>0</v>
      </c>
      <c r="L263" s="58">
        <v>0</v>
      </c>
      <c r="M263" s="176"/>
      <c r="N263" s="23" t="s">
        <v>849</v>
      </c>
      <c r="O263" s="23" t="s">
        <v>850</v>
      </c>
      <c r="P263" s="23" t="s">
        <v>851</v>
      </c>
      <c r="Q263" s="56" t="s">
        <v>848</v>
      </c>
      <c r="R263" s="133" t="s">
        <v>848</v>
      </c>
      <c r="S263" s="133" t="s">
        <v>848</v>
      </c>
      <c r="T263" s="133" t="s">
        <v>848</v>
      </c>
      <c r="U263" s="133" t="s">
        <v>848</v>
      </c>
      <c r="V263" s="133" t="s">
        <v>848</v>
      </c>
      <c r="W263" s="55">
        <v>0</v>
      </c>
      <c r="X263" s="55">
        <v>1.8716154404953851</v>
      </c>
      <c r="Y263" s="55">
        <v>1.9526446318920443</v>
      </c>
      <c r="Z263" s="55">
        <v>2.1083477839875857</v>
      </c>
      <c r="AA263" s="55">
        <v>2.2688173591064595</v>
      </c>
      <c r="AB263" s="55">
        <v>2.418165280504224</v>
      </c>
      <c r="AC263" s="55">
        <v>2.5754572402742095</v>
      </c>
      <c r="AD263" s="59">
        <v>13.195047736259909</v>
      </c>
      <c r="AE263" s="55">
        <v>0</v>
      </c>
      <c r="AF263" s="55"/>
      <c r="AG263" s="55"/>
      <c r="AH263" s="55"/>
      <c r="AI263" s="59">
        <v>13.195047736259909</v>
      </c>
      <c r="AJ263" s="55">
        <v>0</v>
      </c>
      <c r="AK263" s="55">
        <v>0</v>
      </c>
      <c r="AL263" s="55">
        <v>2.0518164254976012</v>
      </c>
      <c r="AM263" s="55">
        <v>2.1834601313032964</v>
      </c>
      <c r="AN263" s="55">
        <v>2.404719793429019</v>
      </c>
      <c r="AO263" s="55">
        <v>2.6395016294777474</v>
      </c>
      <c r="AP263" s="55">
        <v>2.8695153429036662</v>
      </c>
      <c r="AQ263" s="55">
        <v>3.1172891315793558</v>
      </c>
      <c r="AR263" s="59">
        <v>15.266302454190686</v>
      </c>
      <c r="AS263" s="55">
        <v>0</v>
      </c>
      <c r="AT263" s="55"/>
      <c r="AU263" s="55"/>
      <c r="AV263" s="55"/>
      <c r="AW263" s="59">
        <v>15.266302454190686</v>
      </c>
      <c r="AX263" s="55"/>
      <c r="AY263" s="55"/>
      <c r="AZ263" s="55"/>
      <c r="BA263" s="55"/>
      <c r="BB263" s="55"/>
      <c r="BC263" s="55"/>
      <c r="BD263" s="55"/>
      <c r="BE263" s="55"/>
      <c r="BF263" s="59">
        <v>0</v>
      </c>
      <c r="BG263" s="55"/>
      <c r="BH263" s="55"/>
      <c r="BI263" s="55"/>
      <c r="BJ263" s="55"/>
      <c r="BK263" s="59">
        <v>0</v>
      </c>
      <c r="BL263" s="55"/>
      <c r="BM263" s="23" t="s">
        <v>864</v>
      </c>
      <c r="BN263" s="23" t="s">
        <v>900</v>
      </c>
      <c r="BO263" s="23" t="s">
        <v>532</v>
      </c>
      <c r="BP263" s="23" t="s">
        <v>533</v>
      </c>
      <c r="BQ263" s="23" t="s">
        <v>538</v>
      </c>
      <c r="BR263" s="23"/>
      <c r="BS263" s="57"/>
      <c r="BT263" s="135" t="s">
        <v>23</v>
      </c>
      <c r="BU263" s="58">
        <v>0.35440154604913865</v>
      </c>
      <c r="BV263" s="57">
        <v>126</v>
      </c>
      <c r="BW263" s="57">
        <v>131</v>
      </c>
      <c r="BX263" s="57">
        <v>141</v>
      </c>
      <c r="BY263" s="57">
        <v>152</v>
      </c>
      <c r="BZ263" s="57">
        <v>162</v>
      </c>
      <c r="CA263" s="57">
        <v>173</v>
      </c>
      <c r="CB263" s="67">
        <v>885</v>
      </c>
      <c r="CC263" s="134"/>
      <c r="CD263" s="134"/>
      <c r="CE263" s="57"/>
      <c r="CF263" s="57"/>
      <c r="CG263" s="57"/>
      <c r="CH263" s="57"/>
      <c r="CI263" s="57"/>
      <c r="CJ263" s="57"/>
      <c r="CK263" s="67"/>
      <c r="CL263" s="23"/>
      <c r="CM263" s="23"/>
      <c r="CN263" s="23"/>
      <c r="CO263" s="23"/>
      <c r="CP263" s="23"/>
      <c r="CQ263" s="23"/>
      <c r="CR263" s="57"/>
      <c r="CS263" s="134"/>
      <c r="CT263" s="58"/>
      <c r="CU263" s="57"/>
      <c r="CV263" s="57"/>
      <c r="CW263" s="57"/>
      <c r="CX263" s="57"/>
      <c r="CY263" s="57"/>
      <c r="CZ263" s="57"/>
      <c r="DA263" s="67"/>
      <c r="DB263" s="23"/>
      <c r="DC263" s="23"/>
      <c r="DD263" s="57"/>
      <c r="DE263" s="57"/>
      <c r="DF263" s="57"/>
      <c r="DG263" s="57"/>
      <c r="DH263" s="57"/>
      <c r="DI263" s="57"/>
      <c r="DJ263" s="67"/>
      <c r="DK263" s="23" t="s">
        <v>849</v>
      </c>
      <c r="DL263" s="55">
        <v>0</v>
      </c>
      <c r="DM263" s="55">
        <v>0</v>
      </c>
      <c r="DN263" s="55">
        <v>0</v>
      </c>
      <c r="DO263" s="59">
        <v>0</v>
      </c>
      <c r="DP263" s="23" t="s">
        <v>849</v>
      </c>
      <c r="DQ263" s="57"/>
      <c r="DR263" s="57"/>
      <c r="DS263" s="57"/>
      <c r="DT263" s="23" t="s">
        <v>854</v>
      </c>
      <c r="DU263" s="57"/>
      <c r="DV263" s="23" t="s">
        <v>849</v>
      </c>
      <c r="DW263" s="23" t="s">
        <v>854</v>
      </c>
      <c r="DX263" s="57"/>
      <c r="DY263" s="23" t="s">
        <v>849</v>
      </c>
      <c r="DZ263" s="23" t="s">
        <v>854</v>
      </c>
      <c r="EA263" s="56"/>
      <c r="EB263" s="57"/>
      <c r="EC263" s="57"/>
      <c r="ED263" s="23"/>
      <c r="EE263" s="57"/>
      <c r="EF263" s="57"/>
      <c r="EG263" s="57"/>
      <c r="EH263" s="23">
        <v>885</v>
      </c>
      <c r="EI263" s="23" t="s">
        <v>537</v>
      </c>
      <c r="EJ263" s="23"/>
      <c r="EK263" s="23" t="s">
        <v>632</v>
      </c>
    </row>
    <row r="264" spans="2:141">
      <c r="B264" s="132" t="s">
        <v>1356</v>
      </c>
      <c r="C264" s="23" t="s">
        <v>1357</v>
      </c>
      <c r="D264" s="23" t="s">
        <v>155</v>
      </c>
      <c r="E264" s="23" t="s">
        <v>846</v>
      </c>
      <c r="F264" s="23" t="s">
        <v>847</v>
      </c>
      <c r="G264" s="23"/>
      <c r="H264" s="23" t="s">
        <v>848</v>
      </c>
      <c r="I264" s="58">
        <v>0</v>
      </c>
      <c r="J264" s="58">
        <v>0</v>
      </c>
      <c r="K264" s="58">
        <v>1</v>
      </c>
      <c r="L264" s="58">
        <v>0</v>
      </c>
      <c r="M264" s="176"/>
      <c r="N264" s="23" t="s">
        <v>849</v>
      </c>
      <c r="O264" s="23" t="s">
        <v>850</v>
      </c>
      <c r="P264" s="23" t="s">
        <v>851</v>
      </c>
      <c r="Q264" s="56" t="s">
        <v>848</v>
      </c>
      <c r="R264" s="133" t="s">
        <v>848</v>
      </c>
      <c r="S264" s="133" t="s">
        <v>848</v>
      </c>
      <c r="T264" s="133" t="s">
        <v>848</v>
      </c>
      <c r="U264" s="133" t="s">
        <v>848</v>
      </c>
      <c r="V264" s="133" t="s">
        <v>848</v>
      </c>
      <c r="W264" s="55">
        <v>0</v>
      </c>
      <c r="X264" s="55">
        <v>2.4564198573230591</v>
      </c>
      <c r="Y264" s="55">
        <v>2.562767406324312</v>
      </c>
      <c r="Z264" s="55">
        <v>2.7671215200914254</v>
      </c>
      <c r="AA264" s="55">
        <v>2.9777313720350835</v>
      </c>
      <c r="AB264" s="55">
        <v>3.1737445015668047</v>
      </c>
      <c r="AC264" s="55">
        <v>3.3801838613927657</v>
      </c>
      <c r="AD264" s="59">
        <v>17.317968518733451</v>
      </c>
      <c r="AE264" s="55">
        <v>0</v>
      </c>
      <c r="AF264" s="55"/>
      <c r="AG264" s="55"/>
      <c r="AH264" s="55"/>
      <c r="AI264" s="59">
        <v>17.317968518733451</v>
      </c>
      <c r="AJ264" s="55">
        <v>0</v>
      </c>
      <c r="AK264" s="55">
        <v>0</v>
      </c>
      <c r="AL264" s="55">
        <v>2.6929263897501783</v>
      </c>
      <c r="AM264" s="55">
        <v>2.8657034496290565</v>
      </c>
      <c r="AN264" s="55">
        <v>3.1560978415060319</v>
      </c>
      <c r="AO264" s="55">
        <v>3.4642395418417684</v>
      </c>
      <c r="AP264" s="55">
        <v>3.7661232733451224</v>
      </c>
      <c r="AQ264" s="55">
        <v>4.0913163880514398</v>
      </c>
      <c r="AR264" s="59">
        <v>20.036406884123597</v>
      </c>
      <c r="AS264" s="55">
        <v>0</v>
      </c>
      <c r="AT264" s="55"/>
      <c r="AU264" s="55"/>
      <c r="AV264" s="55"/>
      <c r="AW264" s="59">
        <v>20.036406884123597</v>
      </c>
      <c r="AX264" s="55"/>
      <c r="AY264" s="55"/>
      <c r="AZ264" s="55"/>
      <c r="BA264" s="55"/>
      <c r="BB264" s="55"/>
      <c r="BC264" s="55"/>
      <c r="BD264" s="55"/>
      <c r="BE264" s="55"/>
      <c r="BF264" s="59">
        <v>0</v>
      </c>
      <c r="BG264" s="55"/>
      <c r="BH264" s="55"/>
      <c r="BI264" s="55"/>
      <c r="BJ264" s="55"/>
      <c r="BK264" s="59">
        <v>0</v>
      </c>
      <c r="BL264" s="55"/>
      <c r="BM264" s="23" t="s">
        <v>852</v>
      </c>
      <c r="BN264" s="23" t="s">
        <v>236</v>
      </c>
      <c r="BO264" s="23" t="s">
        <v>853</v>
      </c>
      <c r="BP264" s="23" t="s">
        <v>853</v>
      </c>
      <c r="BQ264" s="23" t="s">
        <v>853</v>
      </c>
      <c r="BR264" s="23"/>
      <c r="BS264" s="57"/>
      <c r="BT264" s="135" t="s">
        <v>1240</v>
      </c>
      <c r="BU264" s="58">
        <v>1</v>
      </c>
      <c r="BV264" s="57">
        <v>2.5872925437364738</v>
      </c>
      <c r="BW264" s="57">
        <v>2.6993060579389865</v>
      </c>
      <c r="BX264" s="57">
        <v>2.9145477126810704</v>
      </c>
      <c r="BY264" s="57">
        <v>3.1363783976703599</v>
      </c>
      <c r="BZ264" s="57">
        <v>3.3428346787495014</v>
      </c>
      <c r="CA264" s="57">
        <v>3.5602726769073199</v>
      </c>
      <c r="CB264" s="67">
        <v>18.240632067683713</v>
      </c>
      <c r="CC264" s="134"/>
      <c r="CD264" s="134"/>
      <c r="CE264" s="57"/>
      <c r="CF264" s="57"/>
      <c r="CG264" s="57"/>
      <c r="CH264" s="57"/>
      <c r="CI264" s="57"/>
      <c r="CJ264" s="57"/>
      <c r="CK264" s="67"/>
      <c r="CL264" s="23"/>
      <c r="CM264" s="23"/>
      <c r="CN264" s="23"/>
      <c r="CO264" s="23"/>
      <c r="CP264" s="23"/>
      <c r="CQ264" s="23"/>
      <c r="CR264" s="57"/>
      <c r="CS264" s="134"/>
      <c r="CT264" s="58"/>
      <c r="CU264" s="57"/>
      <c r="CV264" s="57"/>
      <c r="CW264" s="57"/>
      <c r="CX264" s="57"/>
      <c r="CY264" s="57"/>
      <c r="CZ264" s="57"/>
      <c r="DA264" s="67"/>
      <c r="DB264" s="23"/>
      <c r="DC264" s="23"/>
      <c r="DD264" s="57"/>
      <c r="DE264" s="57"/>
      <c r="DF264" s="57"/>
      <c r="DG264" s="57"/>
      <c r="DH264" s="57"/>
      <c r="DI264" s="57"/>
      <c r="DJ264" s="67"/>
      <c r="DK264" s="23" t="s">
        <v>849</v>
      </c>
      <c r="DL264" s="55">
        <v>0</v>
      </c>
      <c r="DM264" s="55">
        <v>0</v>
      </c>
      <c r="DN264" s="55">
        <v>0</v>
      </c>
      <c r="DO264" s="59">
        <v>0</v>
      </c>
      <c r="DP264" s="23" t="s">
        <v>849</v>
      </c>
      <c r="DQ264" s="57"/>
      <c r="DR264" s="57"/>
      <c r="DS264" s="57"/>
      <c r="DT264" s="23" t="s">
        <v>854</v>
      </c>
      <c r="DU264" s="57"/>
      <c r="DV264" s="23" t="s">
        <v>849</v>
      </c>
      <c r="DW264" s="23" t="s">
        <v>854</v>
      </c>
      <c r="DX264" s="57"/>
      <c r="DY264" s="23" t="s">
        <v>849</v>
      </c>
      <c r="DZ264" s="23" t="s">
        <v>854</v>
      </c>
      <c r="EA264" s="56"/>
      <c r="EB264" s="57"/>
      <c r="EC264" s="57"/>
      <c r="ED264" s="23"/>
      <c r="EE264" s="57"/>
      <c r="EF264" s="57"/>
      <c r="EG264" s="57"/>
      <c r="EH264" s="23">
        <v>936</v>
      </c>
      <c r="EI264" s="23"/>
      <c r="EJ264" s="23" t="s">
        <v>1241</v>
      </c>
      <c r="EK264" s="23"/>
    </row>
    <row r="265" spans="2:141" ht="29.1">
      <c r="B265" s="132" t="s">
        <v>1358</v>
      </c>
      <c r="C265" s="23" t="s">
        <v>1359</v>
      </c>
      <c r="D265" s="23" t="s">
        <v>159</v>
      </c>
      <c r="E265" s="23" t="s">
        <v>846</v>
      </c>
      <c r="F265" s="23" t="s">
        <v>847</v>
      </c>
      <c r="G265" s="23"/>
      <c r="H265" s="23" t="s">
        <v>848</v>
      </c>
      <c r="I265" s="58">
        <v>0</v>
      </c>
      <c r="J265" s="58">
        <v>0</v>
      </c>
      <c r="K265" s="58">
        <v>1</v>
      </c>
      <c r="L265" s="58">
        <v>0</v>
      </c>
      <c r="M265" s="176"/>
      <c r="N265" s="23" t="s">
        <v>849</v>
      </c>
      <c r="O265" s="23" t="s">
        <v>850</v>
      </c>
      <c r="P265" s="23" t="s">
        <v>851</v>
      </c>
      <c r="Q265" s="56" t="s">
        <v>848</v>
      </c>
      <c r="R265" s="133" t="s">
        <v>848</v>
      </c>
      <c r="S265" s="133" t="s">
        <v>848</v>
      </c>
      <c r="T265" s="133" t="s">
        <v>848</v>
      </c>
      <c r="U265" s="133" t="s">
        <v>848</v>
      </c>
      <c r="V265" s="133" t="s">
        <v>848</v>
      </c>
      <c r="W265" s="55">
        <v>0</v>
      </c>
      <c r="X265" s="55">
        <v>1.7194958072918196</v>
      </c>
      <c r="Y265" s="55">
        <v>1.7939391741609902</v>
      </c>
      <c r="Z265" s="55">
        <v>1.9369872124586123</v>
      </c>
      <c r="AA265" s="55">
        <v>2.0844142723367729</v>
      </c>
      <c r="AB265" s="55">
        <v>2.2216236151936752</v>
      </c>
      <c r="AC265" s="55">
        <v>2.3661313273514764</v>
      </c>
      <c r="AD265" s="59">
        <v>12.122591408793346</v>
      </c>
      <c r="AE265" s="55">
        <v>0</v>
      </c>
      <c r="AF265" s="55"/>
      <c r="AG265" s="55"/>
      <c r="AH265" s="55"/>
      <c r="AI265" s="59">
        <v>12.122591408793346</v>
      </c>
      <c r="AJ265" s="55">
        <v>0</v>
      </c>
      <c r="AK265" s="55">
        <v>0</v>
      </c>
      <c r="AL265" s="55">
        <v>1.8850505636146</v>
      </c>
      <c r="AM265" s="55">
        <v>2.0059946396740158</v>
      </c>
      <c r="AN265" s="55">
        <v>2.209270939450259</v>
      </c>
      <c r="AO265" s="55">
        <v>2.4249703689266529</v>
      </c>
      <c r="AP265" s="55">
        <v>2.6362892153616899</v>
      </c>
      <c r="AQ265" s="55">
        <v>2.8639246481362184</v>
      </c>
      <c r="AR265" s="59">
        <v>14.025500375163436</v>
      </c>
      <c r="AS265" s="55">
        <v>0</v>
      </c>
      <c r="AT265" s="55"/>
      <c r="AU265" s="55"/>
      <c r="AV265" s="55"/>
      <c r="AW265" s="59">
        <v>14.025500375163436</v>
      </c>
      <c r="AX265" s="55"/>
      <c r="AY265" s="55"/>
      <c r="AZ265" s="55"/>
      <c r="BA265" s="55"/>
      <c r="BB265" s="55"/>
      <c r="BC265" s="55"/>
      <c r="BD265" s="55"/>
      <c r="BE265" s="55"/>
      <c r="BF265" s="59">
        <v>0</v>
      </c>
      <c r="BG265" s="55"/>
      <c r="BH265" s="55"/>
      <c r="BI265" s="55"/>
      <c r="BJ265" s="55"/>
      <c r="BK265" s="59">
        <v>0</v>
      </c>
      <c r="BL265" s="55"/>
      <c r="BM265" s="23" t="s">
        <v>852</v>
      </c>
      <c r="BN265" s="23" t="s">
        <v>1235</v>
      </c>
      <c r="BO265" s="23" t="s">
        <v>853</v>
      </c>
      <c r="BP265" s="23" t="s">
        <v>853</v>
      </c>
      <c r="BQ265" s="23" t="s">
        <v>853</v>
      </c>
      <c r="BR265" s="23"/>
      <c r="BS265" s="57"/>
      <c r="BT265" s="135" t="s">
        <v>1236</v>
      </c>
      <c r="BU265" s="58">
        <v>1</v>
      </c>
      <c r="BV265" s="57">
        <v>0</v>
      </c>
      <c r="BW265" s="57">
        <v>0</v>
      </c>
      <c r="BX265" s="57">
        <v>0</v>
      </c>
      <c r="BY265" s="57">
        <v>0</v>
      </c>
      <c r="BZ265" s="57">
        <v>0</v>
      </c>
      <c r="CA265" s="57">
        <v>0</v>
      </c>
      <c r="CB265" s="67">
        <v>0</v>
      </c>
      <c r="CC265" s="134"/>
      <c r="CD265" s="134"/>
      <c r="CE265" s="57"/>
      <c r="CF265" s="57"/>
      <c r="CG265" s="57"/>
      <c r="CH265" s="57"/>
      <c r="CI265" s="57"/>
      <c r="CJ265" s="57"/>
      <c r="CK265" s="67"/>
      <c r="CL265" s="23"/>
      <c r="CM265" s="23"/>
      <c r="CN265" s="23"/>
      <c r="CO265" s="23"/>
      <c r="CP265" s="23"/>
      <c r="CQ265" s="23"/>
      <c r="CR265" s="57"/>
      <c r="CS265" s="134"/>
      <c r="CT265" s="58"/>
      <c r="CU265" s="57"/>
      <c r="CV265" s="57"/>
      <c r="CW265" s="57"/>
      <c r="CX265" s="57"/>
      <c r="CY265" s="57"/>
      <c r="CZ265" s="57"/>
      <c r="DA265" s="67"/>
      <c r="DB265" s="23"/>
      <c r="DC265" s="23"/>
      <c r="DD265" s="57"/>
      <c r="DE265" s="57"/>
      <c r="DF265" s="57"/>
      <c r="DG265" s="57"/>
      <c r="DH265" s="57"/>
      <c r="DI265" s="57"/>
      <c r="DJ265" s="67"/>
      <c r="DK265" s="23" t="s">
        <v>849</v>
      </c>
      <c r="DL265" s="55">
        <v>0</v>
      </c>
      <c r="DM265" s="55">
        <v>0</v>
      </c>
      <c r="DN265" s="55">
        <v>0</v>
      </c>
      <c r="DO265" s="59">
        <v>0</v>
      </c>
      <c r="DP265" s="23" t="s">
        <v>849</v>
      </c>
      <c r="DQ265" s="57"/>
      <c r="DR265" s="57"/>
      <c r="DS265" s="57"/>
      <c r="DT265" s="23" t="s">
        <v>854</v>
      </c>
      <c r="DU265" s="57"/>
      <c r="DV265" s="23" t="s">
        <v>849</v>
      </c>
      <c r="DW265" s="23" t="s">
        <v>854</v>
      </c>
      <c r="DX265" s="57"/>
      <c r="DY265" s="23" t="s">
        <v>849</v>
      </c>
      <c r="DZ265" s="23" t="s">
        <v>854</v>
      </c>
      <c r="EA265" s="56"/>
      <c r="EB265" s="57"/>
      <c r="EC265" s="57"/>
      <c r="ED265" s="23"/>
      <c r="EE265" s="57"/>
      <c r="EF265" s="57"/>
      <c r="EG265" s="57"/>
      <c r="EH265" s="23">
        <v>2840</v>
      </c>
      <c r="EI265" s="23"/>
      <c r="EJ265" s="23" t="s">
        <v>1237</v>
      </c>
      <c r="EK265" s="23"/>
    </row>
    <row r="266" spans="2:141" ht="57.95">
      <c r="B266" s="132" t="s">
        <v>1360</v>
      </c>
      <c r="C266" s="23" t="s">
        <v>1361</v>
      </c>
      <c r="D266" s="23" t="s">
        <v>159</v>
      </c>
      <c r="E266" s="23" t="s">
        <v>846</v>
      </c>
      <c r="F266" s="23" t="s">
        <v>847</v>
      </c>
      <c r="G266" s="23"/>
      <c r="H266" s="23" t="s">
        <v>848</v>
      </c>
      <c r="I266" s="58">
        <v>0</v>
      </c>
      <c r="J266" s="58">
        <v>0</v>
      </c>
      <c r="K266" s="58">
        <v>0</v>
      </c>
      <c r="L266" s="58">
        <v>1</v>
      </c>
      <c r="M266" s="176"/>
      <c r="N266" s="23" t="s">
        <v>849</v>
      </c>
      <c r="O266" s="23" t="s">
        <v>850</v>
      </c>
      <c r="P266" s="23" t="s">
        <v>863</v>
      </c>
      <c r="Q266" s="56">
        <v>46738</v>
      </c>
      <c r="R266" s="133">
        <v>46874</v>
      </c>
      <c r="S266" s="133">
        <v>47973</v>
      </c>
      <c r="T266" s="133" t="s">
        <v>848</v>
      </c>
      <c r="U266" s="133">
        <v>48155</v>
      </c>
      <c r="V266" s="133" t="s">
        <v>848</v>
      </c>
      <c r="W266" s="55">
        <v>5.2378612684689925</v>
      </c>
      <c r="X266" s="55">
        <v>6.3623555689482316</v>
      </c>
      <c r="Y266" s="55">
        <v>6.3623555689482316</v>
      </c>
      <c r="Z266" s="55">
        <v>20.377281721657376</v>
      </c>
      <c r="AA266" s="55">
        <v>23.571861805927085</v>
      </c>
      <c r="AB266" s="55">
        <v>17.91043013559463</v>
      </c>
      <c r="AC266" s="55">
        <v>2.5439783711633343E-2</v>
      </c>
      <c r="AD266" s="59">
        <v>74.609724584787187</v>
      </c>
      <c r="AE266" s="55">
        <v>0</v>
      </c>
      <c r="AF266" s="55"/>
      <c r="AG266" s="55"/>
      <c r="AH266" s="55"/>
      <c r="AI266" s="59">
        <v>79.847585853256177</v>
      </c>
      <c r="AJ266" s="55">
        <v>0</v>
      </c>
      <c r="AK266" s="55">
        <v>5.7421677298611069</v>
      </c>
      <c r="AL266" s="55">
        <v>6.9749294533330213</v>
      </c>
      <c r="AM266" s="55">
        <v>7.1144280423996822</v>
      </c>
      <c r="AN266" s="55">
        <v>23.241731304723572</v>
      </c>
      <c r="AO266" s="55">
        <v>27.423083394898061</v>
      </c>
      <c r="AP266" s="55">
        <v>21.253408311848933</v>
      </c>
      <c r="AQ266" s="55">
        <v>3.0791876500174668E-2</v>
      </c>
      <c r="AR266" s="59">
        <v>86.038372383703432</v>
      </c>
      <c r="AS266" s="55">
        <v>0</v>
      </c>
      <c r="AT266" s="55"/>
      <c r="AU266" s="55"/>
      <c r="AV266" s="55"/>
      <c r="AW266" s="59">
        <v>91.780540113564541</v>
      </c>
      <c r="AX266" s="55"/>
      <c r="AY266" s="55"/>
      <c r="AZ266" s="55"/>
      <c r="BA266" s="55"/>
      <c r="BB266" s="55"/>
      <c r="BC266" s="55"/>
      <c r="BD266" s="55"/>
      <c r="BE266" s="55"/>
      <c r="BF266" s="59">
        <v>0</v>
      </c>
      <c r="BG266" s="55"/>
      <c r="BH266" s="55"/>
      <c r="BI266" s="55"/>
      <c r="BJ266" s="55"/>
      <c r="BK266" s="59">
        <v>0</v>
      </c>
      <c r="BL266" s="55"/>
      <c r="BM266" s="23" t="s">
        <v>1131</v>
      </c>
      <c r="BN266" s="23" t="s">
        <v>157</v>
      </c>
      <c r="BO266" s="23" t="s">
        <v>853</v>
      </c>
      <c r="BP266" s="23" t="s">
        <v>853</v>
      </c>
      <c r="BQ266" s="23" t="s">
        <v>853</v>
      </c>
      <c r="BR266" s="23"/>
      <c r="BS266" s="57"/>
      <c r="BT266" s="135" t="s">
        <v>859</v>
      </c>
      <c r="BU266" s="58">
        <v>1</v>
      </c>
      <c r="BV266" s="57">
        <v>0</v>
      </c>
      <c r="BW266" s="57">
        <v>0</v>
      </c>
      <c r="BX266" s="57">
        <v>0</v>
      </c>
      <c r="BY266" s="57">
        <v>0</v>
      </c>
      <c r="BZ266" s="57">
        <v>11337</v>
      </c>
      <c r="CA266" s="57">
        <v>0</v>
      </c>
      <c r="CB266" s="67">
        <v>11337</v>
      </c>
      <c r="CC266" s="134"/>
      <c r="CD266" s="134"/>
      <c r="CE266" s="57"/>
      <c r="CF266" s="57"/>
      <c r="CG266" s="57"/>
      <c r="CH266" s="57"/>
      <c r="CI266" s="57"/>
      <c r="CJ266" s="57"/>
      <c r="CK266" s="67"/>
      <c r="CL266" s="23"/>
      <c r="CM266" s="23"/>
      <c r="CN266" s="23"/>
      <c r="CO266" s="23"/>
      <c r="CP266" s="23"/>
      <c r="CQ266" s="23"/>
      <c r="CR266" s="57"/>
      <c r="CS266" s="134"/>
      <c r="CT266" s="58"/>
      <c r="CU266" s="57"/>
      <c r="CV266" s="57"/>
      <c r="CW266" s="57"/>
      <c r="CX266" s="57"/>
      <c r="CY266" s="57"/>
      <c r="CZ266" s="57"/>
      <c r="DA266" s="67"/>
      <c r="DB266" s="23"/>
      <c r="DC266" s="23"/>
      <c r="DD266" s="57"/>
      <c r="DE266" s="57"/>
      <c r="DF266" s="57"/>
      <c r="DG266" s="57"/>
      <c r="DH266" s="57"/>
      <c r="DI266" s="57"/>
      <c r="DJ266" s="67"/>
      <c r="DK266" s="23" t="s">
        <v>849</v>
      </c>
      <c r="DL266" s="55">
        <v>0</v>
      </c>
      <c r="DM266" s="55">
        <v>5.2378612684689925</v>
      </c>
      <c r="DN266" s="55">
        <v>74.609724584787187</v>
      </c>
      <c r="DO266" s="59">
        <v>79.847585853256177</v>
      </c>
      <c r="DP266" s="23" t="s">
        <v>849</v>
      </c>
      <c r="DQ266" s="57"/>
      <c r="DR266" s="57"/>
      <c r="DS266" s="57"/>
      <c r="DT266" s="23" t="s">
        <v>854</v>
      </c>
      <c r="DU266" s="57"/>
      <c r="DV266" s="23" t="s">
        <v>849</v>
      </c>
      <c r="DW266" s="23" t="s">
        <v>854</v>
      </c>
      <c r="DX266" s="57"/>
      <c r="DY266" s="23" t="s">
        <v>849</v>
      </c>
      <c r="DZ266" s="23" t="s">
        <v>854</v>
      </c>
      <c r="EA266" s="56"/>
      <c r="EB266" s="57"/>
      <c r="EC266" s="57"/>
      <c r="ED266" s="23"/>
      <c r="EE266" s="57"/>
      <c r="EF266" s="57"/>
      <c r="EG266" s="57"/>
      <c r="EH266" s="23">
        <v>809</v>
      </c>
      <c r="EI266" s="23"/>
      <c r="EJ266" s="23" t="s">
        <v>1177</v>
      </c>
      <c r="EK266" s="23"/>
    </row>
    <row r="267" spans="2:141">
      <c r="B267" s="132" t="s">
        <v>1362</v>
      </c>
      <c r="C267" s="23" t="s">
        <v>1363</v>
      </c>
      <c r="D267" s="23" t="s">
        <v>193</v>
      </c>
      <c r="E267" s="23" t="s">
        <v>846</v>
      </c>
      <c r="F267" s="23" t="s">
        <v>847</v>
      </c>
      <c r="G267" s="23"/>
      <c r="H267" s="23" t="s">
        <v>848</v>
      </c>
      <c r="I267" s="58">
        <v>3.4609409543731903E-3</v>
      </c>
      <c r="J267" s="58">
        <v>0.9965390590456269</v>
      </c>
      <c r="K267" s="58">
        <v>0</v>
      </c>
      <c r="L267" s="58">
        <v>0</v>
      </c>
      <c r="M267" s="176"/>
      <c r="N267" s="23" t="s">
        <v>849</v>
      </c>
      <c r="O267" s="23" t="s">
        <v>850</v>
      </c>
      <c r="P267" s="23" t="s">
        <v>851</v>
      </c>
      <c r="Q267" s="56" t="s">
        <v>848</v>
      </c>
      <c r="R267" s="133" t="s">
        <v>848</v>
      </c>
      <c r="S267" s="133" t="s">
        <v>848</v>
      </c>
      <c r="T267" s="133" t="s">
        <v>848</v>
      </c>
      <c r="U267" s="133" t="s">
        <v>848</v>
      </c>
      <c r="V267" s="133" t="s">
        <v>848</v>
      </c>
      <c r="W267" s="55">
        <v>0</v>
      </c>
      <c r="X267" s="55">
        <v>0.23003094799384619</v>
      </c>
      <c r="Y267" s="55">
        <v>0.23998984302583787</v>
      </c>
      <c r="Z267" s="55">
        <v>0.25912654328339041</v>
      </c>
      <c r="AA267" s="55">
        <v>0.27884906089576605</v>
      </c>
      <c r="AB267" s="55">
        <v>0.29720467134688788</v>
      </c>
      <c r="AC267" s="55">
        <v>0.31653664405604809</v>
      </c>
      <c r="AD267" s="59">
        <v>1.6217377106017765</v>
      </c>
      <c r="AE267" s="55">
        <v>0</v>
      </c>
      <c r="AF267" s="55"/>
      <c r="AG267" s="55"/>
      <c r="AH267" s="55"/>
      <c r="AI267" s="59">
        <v>1.6217377106017765</v>
      </c>
      <c r="AJ267" s="55">
        <v>0</v>
      </c>
      <c r="AK267" s="55">
        <v>0</v>
      </c>
      <c r="AL267" s="55">
        <v>0.25217855508909065</v>
      </c>
      <c r="AM267" s="55">
        <v>0.26835822842833812</v>
      </c>
      <c r="AN267" s="55">
        <v>0.29555215338233748</v>
      </c>
      <c r="AO267" s="55">
        <v>0.32440802150005843</v>
      </c>
      <c r="AP267" s="55">
        <v>0.35267786337363499</v>
      </c>
      <c r="AQ267" s="55">
        <v>0.38313050779187607</v>
      </c>
      <c r="AR267" s="59">
        <v>1.8763053295653358</v>
      </c>
      <c r="AS267" s="55">
        <v>0</v>
      </c>
      <c r="AT267" s="55"/>
      <c r="AU267" s="55"/>
      <c r="AV267" s="55"/>
      <c r="AW267" s="59">
        <v>1.8763053295653358</v>
      </c>
      <c r="AX267" s="55"/>
      <c r="AY267" s="55"/>
      <c r="AZ267" s="55"/>
      <c r="BA267" s="55"/>
      <c r="BB267" s="55"/>
      <c r="BC267" s="55"/>
      <c r="BD267" s="55"/>
      <c r="BE267" s="55"/>
      <c r="BF267" s="59">
        <v>0</v>
      </c>
      <c r="BG267" s="55"/>
      <c r="BH267" s="55"/>
      <c r="BI267" s="55"/>
      <c r="BJ267" s="55"/>
      <c r="BK267" s="59">
        <v>0</v>
      </c>
      <c r="BL267" s="55"/>
      <c r="BM267" s="23" t="s">
        <v>864</v>
      </c>
      <c r="BN267" s="23" t="s">
        <v>900</v>
      </c>
      <c r="BO267" s="23" t="s">
        <v>532</v>
      </c>
      <c r="BP267" s="23" t="s">
        <v>533</v>
      </c>
      <c r="BQ267" s="23" t="s">
        <v>538</v>
      </c>
      <c r="BR267" s="23"/>
      <c r="BS267" s="57"/>
      <c r="BT267" s="135" t="s">
        <v>23</v>
      </c>
      <c r="BU267" s="58">
        <v>3.4609409543731903E-3</v>
      </c>
      <c r="BV267" s="57">
        <v>0</v>
      </c>
      <c r="BW267" s="57">
        <v>0</v>
      </c>
      <c r="BX267" s="57">
        <v>0</v>
      </c>
      <c r="BY267" s="57">
        <v>0</v>
      </c>
      <c r="BZ267" s="57">
        <v>0</v>
      </c>
      <c r="CA267" s="57">
        <v>0</v>
      </c>
      <c r="CB267" s="67">
        <v>0</v>
      </c>
      <c r="CC267" s="134"/>
      <c r="CD267" s="134"/>
      <c r="CE267" s="57"/>
      <c r="CF267" s="57"/>
      <c r="CG267" s="57"/>
      <c r="CH267" s="57"/>
      <c r="CI267" s="57"/>
      <c r="CJ267" s="57"/>
      <c r="CK267" s="67"/>
      <c r="CL267" s="23"/>
      <c r="CM267" s="23"/>
      <c r="CN267" s="23"/>
      <c r="CO267" s="23"/>
      <c r="CP267" s="23"/>
      <c r="CQ267" s="23"/>
      <c r="CR267" s="57"/>
      <c r="CS267" s="134"/>
      <c r="CT267" s="58"/>
      <c r="CU267" s="57"/>
      <c r="CV267" s="57"/>
      <c r="CW267" s="57"/>
      <c r="CX267" s="57"/>
      <c r="CY267" s="57"/>
      <c r="CZ267" s="57"/>
      <c r="DA267" s="67"/>
      <c r="DB267" s="23"/>
      <c r="DC267" s="23"/>
      <c r="DD267" s="57"/>
      <c r="DE267" s="57"/>
      <c r="DF267" s="57"/>
      <c r="DG267" s="57"/>
      <c r="DH267" s="57"/>
      <c r="DI267" s="57"/>
      <c r="DJ267" s="67"/>
      <c r="DK267" s="23" t="s">
        <v>849</v>
      </c>
      <c r="DL267" s="55">
        <v>0</v>
      </c>
      <c r="DM267" s="55">
        <v>0</v>
      </c>
      <c r="DN267" s="55">
        <v>0</v>
      </c>
      <c r="DO267" s="59">
        <v>0</v>
      </c>
      <c r="DP267" s="23" t="s">
        <v>849</v>
      </c>
      <c r="DQ267" s="57"/>
      <c r="DR267" s="57"/>
      <c r="DS267" s="57"/>
      <c r="DT267" s="23" t="s">
        <v>854</v>
      </c>
      <c r="DU267" s="57"/>
      <c r="DV267" s="23" t="s">
        <v>849</v>
      </c>
      <c r="DW267" s="23" t="s">
        <v>854</v>
      </c>
      <c r="DX267" s="57"/>
      <c r="DY267" s="23" t="s">
        <v>849</v>
      </c>
      <c r="DZ267" s="23" t="s">
        <v>854</v>
      </c>
      <c r="EA267" s="56"/>
      <c r="EB267" s="57"/>
      <c r="EC267" s="57"/>
      <c r="ED267" s="23"/>
      <c r="EE267" s="57"/>
      <c r="EF267" s="57"/>
      <c r="EG267" s="57"/>
      <c r="EH267" s="23">
        <v>1300</v>
      </c>
      <c r="EI267" s="23" t="s">
        <v>537</v>
      </c>
      <c r="EJ267" s="23"/>
      <c r="EK267" s="23" t="s">
        <v>632</v>
      </c>
    </row>
    <row r="268" spans="2:141" ht="57.95">
      <c r="B268" s="132" t="s">
        <v>1364</v>
      </c>
      <c r="C268" s="23" t="s">
        <v>1365</v>
      </c>
      <c r="D268" s="23" t="s">
        <v>159</v>
      </c>
      <c r="E268" s="23" t="s">
        <v>846</v>
      </c>
      <c r="F268" s="23" t="s">
        <v>847</v>
      </c>
      <c r="G268" s="23"/>
      <c r="H268" s="23" t="s">
        <v>848</v>
      </c>
      <c r="I268" s="58">
        <v>0</v>
      </c>
      <c r="J268" s="58">
        <v>0</v>
      </c>
      <c r="K268" s="58">
        <v>0</v>
      </c>
      <c r="L268" s="58">
        <v>1</v>
      </c>
      <c r="M268" s="176"/>
      <c r="N268" s="23" t="s">
        <v>858</v>
      </c>
      <c r="O268" s="23" t="s">
        <v>850</v>
      </c>
      <c r="P268" s="23" t="s">
        <v>851</v>
      </c>
      <c r="Q268" s="56" t="s">
        <v>848</v>
      </c>
      <c r="R268" s="133" t="s">
        <v>848</v>
      </c>
      <c r="S268" s="133" t="s">
        <v>848</v>
      </c>
      <c r="T268" s="133" t="s">
        <v>848</v>
      </c>
      <c r="U268" s="133" t="s">
        <v>848</v>
      </c>
      <c r="V268" s="133" t="s">
        <v>848</v>
      </c>
      <c r="W268" s="55">
        <v>0</v>
      </c>
      <c r="X268" s="55">
        <v>0</v>
      </c>
      <c r="Y268" s="55">
        <v>0</v>
      </c>
      <c r="Z268" s="55">
        <v>4.7552239509102892</v>
      </c>
      <c r="AA268" s="55">
        <v>9.5104479018205783</v>
      </c>
      <c r="AB268" s="55">
        <v>14.265671852730867</v>
      </c>
      <c r="AC268" s="55">
        <v>19.020895803641157</v>
      </c>
      <c r="AD268" s="59">
        <v>47.55223950910289</v>
      </c>
      <c r="AE268" s="55">
        <v>0</v>
      </c>
      <c r="AF268" s="55"/>
      <c r="AG268" s="55"/>
      <c r="AH268" s="55"/>
      <c r="AI268" s="59">
        <v>47.55223950910289</v>
      </c>
      <c r="AJ268" s="55">
        <v>0</v>
      </c>
      <c r="AK268" s="55">
        <v>0</v>
      </c>
      <c r="AL268" s="55">
        <v>0</v>
      </c>
      <c r="AM268" s="55">
        <v>0</v>
      </c>
      <c r="AN268" s="55">
        <v>5.4236693034174692</v>
      </c>
      <c r="AO268" s="55">
        <v>11.064285378971636</v>
      </c>
      <c r="AP268" s="55">
        <v>16.928356629826606</v>
      </c>
      <c r="AQ268" s="55">
        <v>23.022565016564183</v>
      </c>
      <c r="AR268" s="59">
        <v>56.438876328779898</v>
      </c>
      <c r="AS268" s="55">
        <v>0</v>
      </c>
      <c r="AT268" s="55"/>
      <c r="AU268" s="55"/>
      <c r="AV268" s="55"/>
      <c r="AW268" s="59">
        <v>56.438876328779898</v>
      </c>
      <c r="AX268" s="55"/>
      <c r="AY268" s="55"/>
      <c r="AZ268" s="55"/>
      <c r="BA268" s="55"/>
      <c r="BB268" s="55"/>
      <c r="BC268" s="55"/>
      <c r="BD268" s="55"/>
      <c r="BE268" s="55"/>
      <c r="BF268" s="59">
        <v>0</v>
      </c>
      <c r="BG268" s="55"/>
      <c r="BH268" s="55"/>
      <c r="BI268" s="55"/>
      <c r="BJ268" s="55"/>
      <c r="BK268" s="59">
        <v>0</v>
      </c>
      <c r="BL268" s="55"/>
      <c r="BM268" s="23" t="s">
        <v>1131</v>
      </c>
      <c r="BN268" s="23" t="s">
        <v>157</v>
      </c>
      <c r="BO268" s="23" t="s">
        <v>853</v>
      </c>
      <c r="BP268" s="23" t="s">
        <v>853</v>
      </c>
      <c r="BQ268" s="23" t="s">
        <v>853</v>
      </c>
      <c r="BR268" s="23"/>
      <c r="BS268" s="57"/>
      <c r="BT268" s="135" t="s">
        <v>859</v>
      </c>
      <c r="BU268" s="58">
        <v>1</v>
      </c>
      <c r="BV268" s="57">
        <v>0</v>
      </c>
      <c r="BW268" s="57">
        <v>0</v>
      </c>
      <c r="BX268" s="57">
        <v>0</v>
      </c>
      <c r="BY268" s="57">
        <v>0</v>
      </c>
      <c r="BZ268" s="57">
        <v>0</v>
      </c>
      <c r="CA268" s="57">
        <v>0</v>
      </c>
      <c r="CB268" s="67">
        <v>0</v>
      </c>
      <c r="CC268" s="134"/>
      <c r="CD268" s="134"/>
      <c r="CE268" s="57"/>
      <c r="CF268" s="57"/>
      <c r="CG268" s="57"/>
      <c r="CH268" s="57"/>
      <c r="CI268" s="57"/>
      <c r="CJ268" s="57"/>
      <c r="CK268" s="67"/>
      <c r="CL268" s="23"/>
      <c r="CM268" s="23"/>
      <c r="CN268" s="23"/>
      <c r="CO268" s="23"/>
      <c r="CP268" s="23"/>
      <c r="CQ268" s="23"/>
      <c r="CR268" s="57"/>
      <c r="CS268" s="134"/>
      <c r="CT268" s="58"/>
      <c r="CU268" s="57"/>
      <c r="CV268" s="57"/>
      <c r="CW268" s="57"/>
      <c r="CX268" s="57"/>
      <c r="CY268" s="57"/>
      <c r="CZ268" s="57"/>
      <c r="DA268" s="67"/>
      <c r="DB268" s="23"/>
      <c r="DC268" s="23"/>
      <c r="DD268" s="57"/>
      <c r="DE268" s="57"/>
      <c r="DF268" s="57"/>
      <c r="DG268" s="57"/>
      <c r="DH268" s="57"/>
      <c r="DI268" s="57"/>
      <c r="DJ268" s="67"/>
      <c r="DK268" s="23" t="s">
        <v>849</v>
      </c>
      <c r="DL268" s="55">
        <v>0</v>
      </c>
      <c r="DM268" s="55">
        <v>0</v>
      </c>
      <c r="DN268" s="55">
        <v>0</v>
      </c>
      <c r="DO268" s="59">
        <v>0</v>
      </c>
      <c r="DP268" s="23" t="s">
        <v>849</v>
      </c>
      <c r="DQ268" s="57"/>
      <c r="DR268" s="57"/>
      <c r="DS268" s="57"/>
      <c r="DT268" s="23" t="s">
        <v>854</v>
      </c>
      <c r="DU268" s="57"/>
      <c r="DV268" s="23" t="s">
        <v>849</v>
      </c>
      <c r="DW268" s="23" t="s">
        <v>854</v>
      </c>
      <c r="DX268" s="57"/>
      <c r="DY268" s="23" t="s">
        <v>849</v>
      </c>
      <c r="DZ268" s="23" t="s">
        <v>854</v>
      </c>
      <c r="EA268" s="56"/>
      <c r="EB268" s="57"/>
      <c r="EC268" s="57"/>
      <c r="ED268" s="23"/>
      <c r="EE268" s="57"/>
      <c r="EF268" s="57"/>
      <c r="EG268" s="57"/>
      <c r="EH268" s="23">
        <v>811</v>
      </c>
      <c r="EI268" s="23"/>
      <c r="EJ268" s="23" t="s">
        <v>1177</v>
      </c>
      <c r="EK268" s="23"/>
    </row>
    <row r="269" spans="2:141" ht="29.1">
      <c r="B269" s="132" t="s">
        <v>1366</v>
      </c>
      <c r="C269" s="23" t="s">
        <v>1367</v>
      </c>
      <c r="D269" s="23" t="s">
        <v>155</v>
      </c>
      <c r="E269" s="23" t="s">
        <v>846</v>
      </c>
      <c r="F269" s="23" t="s">
        <v>847</v>
      </c>
      <c r="G269" s="23"/>
      <c r="H269" s="23" t="s">
        <v>848</v>
      </c>
      <c r="I269" s="58">
        <v>0</v>
      </c>
      <c r="J269" s="58">
        <v>0</v>
      </c>
      <c r="K269" s="58">
        <v>1</v>
      </c>
      <c r="L269" s="58">
        <v>0</v>
      </c>
      <c r="M269" s="176"/>
      <c r="N269" s="23" t="s">
        <v>849</v>
      </c>
      <c r="O269" s="23" t="s">
        <v>850</v>
      </c>
      <c r="P269" s="23" t="s">
        <v>851</v>
      </c>
      <c r="Q269" s="56" t="s">
        <v>848</v>
      </c>
      <c r="R269" s="133" t="s">
        <v>848</v>
      </c>
      <c r="S269" s="133" t="s">
        <v>848</v>
      </c>
      <c r="T269" s="133" t="s">
        <v>848</v>
      </c>
      <c r="U269" s="133" t="s">
        <v>848</v>
      </c>
      <c r="V269" s="133" t="s">
        <v>848</v>
      </c>
      <c r="W269" s="55">
        <v>0</v>
      </c>
      <c r="X269" s="55">
        <v>3.7718339649093671</v>
      </c>
      <c r="Y269" s="55">
        <v>3.9351306815565477</v>
      </c>
      <c r="Z269" s="55">
        <v>4.2489165292315203</v>
      </c>
      <c r="AA269" s="55">
        <v>4.5723080661210327</v>
      </c>
      <c r="AB269" s="55">
        <v>4.8732863281766194</v>
      </c>
      <c r="AC269" s="55">
        <v>5.1902740722564369</v>
      </c>
      <c r="AD269" s="59">
        <v>26.591749642251521</v>
      </c>
      <c r="AE269" s="55">
        <v>0</v>
      </c>
      <c r="AF269" s="55"/>
      <c r="AG269" s="55"/>
      <c r="AH269" s="55"/>
      <c r="AI269" s="59">
        <v>26.591749642251521</v>
      </c>
      <c r="AJ269" s="55">
        <v>0</v>
      </c>
      <c r="AK269" s="55">
        <v>0</v>
      </c>
      <c r="AL269" s="55">
        <v>4.134989868112207</v>
      </c>
      <c r="AM269" s="55">
        <v>4.4002891331647724</v>
      </c>
      <c r="AN269" s="55">
        <v>4.8461898725010952</v>
      </c>
      <c r="AO269" s="55">
        <v>5.319341613180252</v>
      </c>
      <c r="AP269" s="55">
        <v>5.7828842394716755</v>
      </c>
      <c r="AQ269" s="55">
        <v>6.2822184357603508</v>
      </c>
      <c r="AR269" s="59">
        <v>30.765913162190351</v>
      </c>
      <c r="AS269" s="55">
        <v>0</v>
      </c>
      <c r="AT269" s="55"/>
      <c r="AU269" s="55"/>
      <c r="AV269" s="55"/>
      <c r="AW269" s="59">
        <v>30.765913162190351</v>
      </c>
      <c r="AX269" s="55"/>
      <c r="AY269" s="55"/>
      <c r="AZ269" s="55"/>
      <c r="BA269" s="55"/>
      <c r="BB269" s="55"/>
      <c r="BC269" s="55"/>
      <c r="BD269" s="55"/>
      <c r="BE269" s="55"/>
      <c r="BF269" s="59">
        <v>0</v>
      </c>
      <c r="BG269" s="55"/>
      <c r="BH269" s="55"/>
      <c r="BI269" s="55"/>
      <c r="BJ269" s="55"/>
      <c r="BK269" s="59">
        <v>0</v>
      </c>
      <c r="BL269" s="55"/>
      <c r="BM269" s="23" t="s">
        <v>852</v>
      </c>
      <c r="BN269" s="23" t="s">
        <v>1304</v>
      </c>
      <c r="BO269" s="23" t="s">
        <v>853</v>
      </c>
      <c r="BP269" s="23" t="s">
        <v>853</v>
      </c>
      <c r="BQ269" s="23" t="s">
        <v>358</v>
      </c>
      <c r="BR269" s="23"/>
      <c r="BS269" s="57"/>
      <c r="BT269" s="135" t="s">
        <v>23</v>
      </c>
      <c r="BU269" s="58">
        <v>1</v>
      </c>
      <c r="BV269" s="57">
        <v>0</v>
      </c>
      <c r="BW269" s="57">
        <v>0</v>
      </c>
      <c r="BX269" s="57">
        <v>0</v>
      </c>
      <c r="BY269" s="57">
        <v>0</v>
      </c>
      <c r="BZ269" s="57">
        <v>27.95</v>
      </c>
      <c r="CA269" s="57">
        <v>0</v>
      </c>
      <c r="CB269" s="67">
        <v>27.95</v>
      </c>
      <c r="CC269" s="134"/>
      <c r="CD269" s="134"/>
      <c r="CE269" s="57"/>
      <c r="CF269" s="57"/>
      <c r="CG269" s="57"/>
      <c r="CH269" s="57"/>
      <c r="CI269" s="57"/>
      <c r="CJ269" s="57"/>
      <c r="CK269" s="67"/>
      <c r="CL269" s="23"/>
      <c r="CM269" s="23"/>
      <c r="CN269" s="23"/>
      <c r="CO269" s="23"/>
      <c r="CP269" s="23"/>
      <c r="CQ269" s="23"/>
      <c r="CR269" s="57"/>
      <c r="CS269" s="134"/>
      <c r="CT269" s="58"/>
      <c r="CU269" s="57"/>
      <c r="CV269" s="57"/>
      <c r="CW269" s="57"/>
      <c r="CX269" s="57"/>
      <c r="CY269" s="57"/>
      <c r="CZ269" s="57"/>
      <c r="DA269" s="67"/>
      <c r="DB269" s="23"/>
      <c r="DC269" s="23"/>
      <c r="DD269" s="57"/>
      <c r="DE269" s="57"/>
      <c r="DF269" s="57"/>
      <c r="DG269" s="57"/>
      <c r="DH269" s="57"/>
      <c r="DI269" s="57"/>
      <c r="DJ269" s="67"/>
      <c r="DK269" s="23" t="s">
        <v>849</v>
      </c>
      <c r="DL269" s="55">
        <v>0</v>
      </c>
      <c r="DM269" s="55">
        <v>0</v>
      </c>
      <c r="DN269" s="55">
        <v>0</v>
      </c>
      <c r="DO269" s="59">
        <v>0</v>
      </c>
      <c r="DP269" s="23" t="s">
        <v>849</v>
      </c>
      <c r="DQ269" s="57"/>
      <c r="DR269" s="57"/>
      <c r="DS269" s="57"/>
      <c r="DT269" s="23" t="s">
        <v>854</v>
      </c>
      <c r="DU269" s="57"/>
      <c r="DV269" s="23" t="s">
        <v>849</v>
      </c>
      <c r="DW269" s="23" t="s">
        <v>854</v>
      </c>
      <c r="DX269" s="57"/>
      <c r="DY269" s="23" t="s">
        <v>849</v>
      </c>
      <c r="DZ269" s="23" t="s">
        <v>854</v>
      </c>
      <c r="EA269" s="56"/>
      <c r="EB269" s="57"/>
      <c r="EC269" s="57"/>
      <c r="ED269" s="23"/>
      <c r="EE269" s="57"/>
      <c r="EF269" s="57"/>
      <c r="EG269" s="57"/>
      <c r="EH269" s="23">
        <v>2431</v>
      </c>
      <c r="EI269" s="23"/>
      <c r="EJ269" s="23" t="s">
        <v>891</v>
      </c>
      <c r="EK269" s="23"/>
    </row>
    <row r="270" spans="2:141" ht="57.95">
      <c r="B270" s="132" t="s">
        <v>1368</v>
      </c>
      <c r="C270" s="23" t="s">
        <v>1369</v>
      </c>
      <c r="D270" s="23" t="s">
        <v>159</v>
      </c>
      <c r="E270" s="23" t="s">
        <v>846</v>
      </c>
      <c r="F270" s="23" t="s">
        <v>847</v>
      </c>
      <c r="G270" s="23"/>
      <c r="H270" s="23" t="s">
        <v>848</v>
      </c>
      <c r="I270" s="58">
        <v>0</v>
      </c>
      <c r="J270" s="58">
        <v>0</v>
      </c>
      <c r="K270" s="58">
        <v>1</v>
      </c>
      <c r="L270" s="58">
        <v>0</v>
      </c>
      <c r="M270" s="176"/>
      <c r="N270" s="23" t="s">
        <v>849</v>
      </c>
      <c r="O270" s="23" t="s">
        <v>850</v>
      </c>
      <c r="P270" s="23" t="s">
        <v>851</v>
      </c>
      <c r="Q270" s="56">
        <v>46173</v>
      </c>
      <c r="R270" s="133">
        <v>46265</v>
      </c>
      <c r="S270" s="133">
        <v>46538</v>
      </c>
      <c r="T270" s="133" t="s">
        <v>848</v>
      </c>
      <c r="U270" s="133">
        <v>46630</v>
      </c>
      <c r="V270" s="133" t="s">
        <v>848</v>
      </c>
      <c r="W270" s="55">
        <v>0</v>
      </c>
      <c r="X270" s="55">
        <v>3.8942873154487016E-2</v>
      </c>
      <c r="Y270" s="55">
        <v>4.0399697831604704E-4</v>
      </c>
      <c r="Z270" s="55">
        <v>1.3202566702009061E-4</v>
      </c>
      <c r="AA270" s="55">
        <v>0</v>
      </c>
      <c r="AB270" s="55">
        <v>0</v>
      </c>
      <c r="AC270" s="55">
        <v>0</v>
      </c>
      <c r="AD270" s="59">
        <v>3.9478895799823159E-2</v>
      </c>
      <c r="AE270" s="55">
        <v>0</v>
      </c>
      <c r="AF270" s="55"/>
      <c r="AG270" s="55"/>
      <c r="AH270" s="55"/>
      <c r="AI270" s="59">
        <v>3.9478895799823159E-2</v>
      </c>
      <c r="AJ270" s="55">
        <v>0</v>
      </c>
      <c r="AK270" s="55">
        <v>0</v>
      </c>
      <c r="AL270" s="55">
        <v>4.2692331483061979E-2</v>
      </c>
      <c r="AM270" s="55">
        <v>4.5175209094004784E-4</v>
      </c>
      <c r="AN270" s="55">
        <v>1.5058461281155979E-4</v>
      </c>
      <c r="AO270" s="55">
        <v>0</v>
      </c>
      <c r="AP270" s="55">
        <v>0</v>
      </c>
      <c r="AQ270" s="55">
        <v>0</v>
      </c>
      <c r="AR270" s="59">
        <v>4.3294668186813587E-2</v>
      </c>
      <c r="AS270" s="55">
        <v>0</v>
      </c>
      <c r="AT270" s="55"/>
      <c r="AU270" s="55"/>
      <c r="AV270" s="55"/>
      <c r="AW270" s="59">
        <v>4.3294668186813587E-2</v>
      </c>
      <c r="AX270" s="55"/>
      <c r="AY270" s="55"/>
      <c r="AZ270" s="55"/>
      <c r="BA270" s="55"/>
      <c r="BB270" s="55"/>
      <c r="BC270" s="55"/>
      <c r="BD270" s="55"/>
      <c r="BE270" s="55"/>
      <c r="BF270" s="59">
        <v>0</v>
      </c>
      <c r="BG270" s="55"/>
      <c r="BH270" s="55"/>
      <c r="BI270" s="55"/>
      <c r="BJ270" s="55"/>
      <c r="BK270" s="59">
        <v>0</v>
      </c>
      <c r="BL270" s="55"/>
      <c r="BM270" s="23" t="s">
        <v>852</v>
      </c>
      <c r="BN270" s="23" t="s">
        <v>290</v>
      </c>
      <c r="BO270" s="23" t="s">
        <v>853</v>
      </c>
      <c r="BP270" s="23" t="s">
        <v>853</v>
      </c>
      <c r="BQ270" s="23" t="s">
        <v>853</v>
      </c>
      <c r="BR270" s="23"/>
      <c r="BS270" s="57"/>
      <c r="BT270" s="135" t="s">
        <v>859</v>
      </c>
      <c r="BU270" s="58">
        <v>1</v>
      </c>
      <c r="BV270" s="57">
        <v>1199</v>
      </c>
      <c r="BW270" s="57">
        <v>0</v>
      </c>
      <c r="BX270" s="57">
        <v>0</v>
      </c>
      <c r="BY270" s="57">
        <v>0</v>
      </c>
      <c r="BZ270" s="57">
        <v>0</v>
      </c>
      <c r="CA270" s="57">
        <v>0</v>
      </c>
      <c r="CB270" s="67">
        <v>1199</v>
      </c>
      <c r="CC270" s="134"/>
      <c r="CD270" s="134"/>
      <c r="CE270" s="57"/>
      <c r="CF270" s="57"/>
      <c r="CG270" s="57"/>
      <c r="CH270" s="57"/>
      <c r="CI270" s="57"/>
      <c r="CJ270" s="57"/>
      <c r="CK270" s="67"/>
      <c r="CL270" s="23"/>
      <c r="CM270" s="23"/>
      <c r="CN270" s="23"/>
      <c r="CO270" s="23"/>
      <c r="CP270" s="23"/>
      <c r="CQ270" s="23"/>
      <c r="CR270" s="57"/>
      <c r="CS270" s="134"/>
      <c r="CT270" s="58"/>
      <c r="CU270" s="57"/>
      <c r="CV270" s="57"/>
      <c r="CW270" s="57"/>
      <c r="CX270" s="57"/>
      <c r="CY270" s="57"/>
      <c r="CZ270" s="57"/>
      <c r="DA270" s="67"/>
      <c r="DB270" s="23"/>
      <c r="DC270" s="23"/>
      <c r="DD270" s="57"/>
      <c r="DE270" s="57"/>
      <c r="DF270" s="57"/>
      <c r="DG270" s="57"/>
      <c r="DH270" s="57"/>
      <c r="DI270" s="57"/>
      <c r="DJ270" s="67"/>
      <c r="DK270" s="23" t="s">
        <v>849</v>
      </c>
      <c r="DL270" s="55">
        <v>0</v>
      </c>
      <c r="DM270" s="55">
        <v>0</v>
      </c>
      <c r="DN270" s="55">
        <v>0</v>
      </c>
      <c r="DO270" s="59">
        <v>0</v>
      </c>
      <c r="DP270" s="23" t="s">
        <v>858</v>
      </c>
      <c r="DQ270" s="57"/>
      <c r="DR270" s="57"/>
      <c r="DS270" s="57"/>
      <c r="DT270" s="23" t="s">
        <v>854</v>
      </c>
      <c r="DU270" s="57"/>
      <c r="DV270" s="23" t="s">
        <v>849</v>
      </c>
      <c r="DW270" s="23" t="s">
        <v>854</v>
      </c>
      <c r="DX270" s="57"/>
      <c r="DY270" s="23" t="s">
        <v>849</v>
      </c>
      <c r="DZ270" s="23" t="s">
        <v>854</v>
      </c>
      <c r="EA270" s="56"/>
      <c r="EB270" s="57"/>
      <c r="EC270" s="57"/>
      <c r="ED270" s="23"/>
      <c r="EE270" s="57"/>
      <c r="EF270" s="57"/>
      <c r="EG270" s="57"/>
      <c r="EH270" s="23">
        <v>953</v>
      </c>
      <c r="EI270" s="23"/>
      <c r="EJ270" s="23" t="s">
        <v>860</v>
      </c>
      <c r="EK270" s="23"/>
    </row>
    <row r="271" spans="2:141" ht="29.1">
      <c r="B271" s="132" t="s">
        <v>1370</v>
      </c>
      <c r="C271" s="23" t="s">
        <v>1371</v>
      </c>
      <c r="D271" s="23" t="s">
        <v>193</v>
      </c>
      <c r="E271" s="23" t="s">
        <v>846</v>
      </c>
      <c r="F271" s="23" t="s">
        <v>847</v>
      </c>
      <c r="G271" s="23"/>
      <c r="H271" s="23" t="s">
        <v>848</v>
      </c>
      <c r="I271" s="58">
        <v>0</v>
      </c>
      <c r="J271" s="58">
        <v>0</v>
      </c>
      <c r="K271" s="58">
        <v>1</v>
      </c>
      <c r="L271" s="58">
        <v>0</v>
      </c>
      <c r="M271" s="176"/>
      <c r="N271" s="23" t="s">
        <v>849</v>
      </c>
      <c r="O271" s="23" t="s">
        <v>850</v>
      </c>
      <c r="P271" s="23" t="s">
        <v>983</v>
      </c>
      <c r="Q271" s="56">
        <v>45372</v>
      </c>
      <c r="R271" s="133">
        <v>45372</v>
      </c>
      <c r="S271" s="133">
        <v>46496</v>
      </c>
      <c r="T271" s="133" t="s">
        <v>848</v>
      </c>
      <c r="U271" s="133">
        <v>46589</v>
      </c>
      <c r="V271" s="133" t="s">
        <v>848</v>
      </c>
      <c r="W271" s="55">
        <v>0.70323250750597155</v>
      </c>
      <c r="X271" s="55">
        <v>-0.24099999999999999</v>
      </c>
      <c r="Y271" s="55">
        <v>-0.252</v>
      </c>
      <c r="Z271" s="55">
        <v>-0.27200000000000002</v>
      </c>
      <c r="AA271" s="55">
        <v>-0.29299999999999998</v>
      </c>
      <c r="AB271" s="55">
        <v>-0.312</v>
      </c>
      <c r="AC271" s="55">
        <v>-0.33200000000000002</v>
      </c>
      <c r="AD271" s="59">
        <v>-1.7020000000000002</v>
      </c>
      <c r="AE271" s="55">
        <v>0</v>
      </c>
      <c r="AF271" s="55"/>
      <c r="AG271" s="55"/>
      <c r="AH271" s="55"/>
      <c r="AI271" s="59">
        <v>-0.99876749249402863</v>
      </c>
      <c r="AJ271" s="55">
        <v>0</v>
      </c>
      <c r="AK271" s="55">
        <v>0.77094042858649703</v>
      </c>
      <c r="AL271" s="55">
        <v>-0.26500000000000001</v>
      </c>
      <c r="AM271" s="55">
        <v>-0.28100000000000003</v>
      </c>
      <c r="AN271" s="55">
        <v>-0.31</v>
      </c>
      <c r="AO271" s="55">
        <v>-0.34</v>
      </c>
      <c r="AP271" s="55">
        <v>-0.37</v>
      </c>
      <c r="AQ271" s="55">
        <v>-0.40200000000000002</v>
      </c>
      <c r="AR271" s="59">
        <v>-1.9680000000000004</v>
      </c>
      <c r="AS271" s="55">
        <v>0</v>
      </c>
      <c r="AT271" s="55"/>
      <c r="AU271" s="55"/>
      <c r="AV271" s="55"/>
      <c r="AW271" s="59">
        <v>-1.1970595714135035</v>
      </c>
      <c r="AX271" s="55"/>
      <c r="AY271" s="55"/>
      <c r="AZ271" s="55"/>
      <c r="BA271" s="55"/>
      <c r="BB271" s="55"/>
      <c r="BC271" s="55"/>
      <c r="BD271" s="55"/>
      <c r="BE271" s="55"/>
      <c r="BF271" s="59">
        <v>0</v>
      </c>
      <c r="BG271" s="55"/>
      <c r="BH271" s="55"/>
      <c r="BI271" s="55"/>
      <c r="BJ271" s="55"/>
      <c r="BK271" s="59">
        <v>0</v>
      </c>
      <c r="BL271" s="55"/>
      <c r="BM271" s="23" t="s">
        <v>852</v>
      </c>
      <c r="BN271" s="23" t="s">
        <v>204</v>
      </c>
      <c r="BO271" s="23" t="s">
        <v>853</v>
      </c>
      <c r="BP271" s="23" t="s">
        <v>853</v>
      </c>
      <c r="BQ271" s="23" t="s">
        <v>853</v>
      </c>
      <c r="BR271" s="23"/>
      <c r="BS271" s="57"/>
      <c r="BT271" s="135" t="s">
        <v>192</v>
      </c>
      <c r="BU271" s="58">
        <v>1</v>
      </c>
      <c r="BV271" s="57">
        <v>0</v>
      </c>
      <c r="BW271" s="57">
        <v>0</v>
      </c>
      <c r="BX271" s="57">
        <v>0</v>
      </c>
      <c r="BY271" s="57">
        <v>0</v>
      </c>
      <c r="BZ271" s="57">
        <v>0</v>
      </c>
      <c r="CA271" s="57">
        <v>45</v>
      </c>
      <c r="CB271" s="67">
        <v>45</v>
      </c>
      <c r="CC271" s="134"/>
      <c r="CD271" s="134"/>
      <c r="CE271" s="57"/>
      <c r="CF271" s="57"/>
      <c r="CG271" s="57"/>
      <c r="CH271" s="57"/>
      <c r="CI271" s="57"/>
      <c r="CJ271" s="57"/>
      <c r="CK271" s="67"/>
      <c r="CL271" s="23"/>
      <c r="CM271" s="23"/>
      <c r="CN271" s="23"/>
      <c r="CO271" s="23"/>
      <c r="CP271" s="23"/>
      <c r="CQ271" s="23"/>
      <c r="CR271" s="57"/>
      <c r="CS271" s="134"/>
      <c r="CT271" s="58"/>
      <c r="CU271" s="57"/>
      <c r="CV271" s="57"/>
      <c r="CW271" s="57"/>
      <c r="CX271" s="57"/>
      <c r="CY271" s="57"/>
      <c r="CZ271" s="57"/>
      <c r="DA271" s="67"/>
      <c r="DB271" s="23"/>
      <c r="DC271" s="23"/>
      <c r="DD271" s="57"/>
      <c r="DE271" s="57"/>
      <c r="DF271" s="57"/>
      <c r="DG271" s="57"/>
      <c r="DH271" s="57"/>
      <c r="DI271" s="57"/>
      <c r="DJ271" s="67"/>
      <c r="DK271" s="23" t="s">
        <v>849</v>
      </c>
      <c r="DL271" s="55">
        <v>0</v>
      </c>
      <c r="DM271" s="55">
        <v>0.70323250750597155</v>
      </c>
      <c r="DN271" s="55">
        <v>-1.7011242287140829</v>
      </c>
      <c r="DO271" s="59">
        <v>-0.99789172120811132</v>
      </c>
      <c r="DP271" s="23" t="s">
        <v>849</v>
      </c>
      <c r="DQ271" s="57"/>
      <c r="DR271" s="57"/>
      <c r="DS271" s="57"/>
      <c r="DT271" s="23" t="s">
        <v>854</v>
      </c>
      <c r="DU271" s="57"/>
      <c r="DV271" s="23" t="s">
        <v>849</v>
      </c>
      <c r="DW271" s="23" t="s">
        <v>854</v>
      </c>
      <c r="DX271" s="57"/>
      <c r="DY271" s="23" t="s">
        <v>849</v>
      </c>
      <c r="DZ271" s="23" t="s">
        <v>854</v>
      </c>
      <c r="EA271" s="56"/>
      <c r="EB271" s="57"/>
      <c r="EC271" s="57"/>
      <c r="ED271" s="23"/>
      <c r="EE271" s="57"/>
      <c r="EF271" s="57"/>
      <c r="EG271" s="57"/>
      <c r="EH271" s="23">
        <v>2838</v>
      </c>
      <c r="EI271" s="23"/>
      <c r="EJ271" s="23" t="s">
        <v>1174</v>
      </c>
      <c r="EK271" s="23"/>
    </row>
    <row r="272" spans="2:141">
      <c r="B272" s="132" t="s">
        <v>1372</v>
      </c>
      <c r="C272" s="23" t="s">
        <v>1373</v>
      </c>
      <c r="D272" s="23" t="s">
        <v>193</v>
      </c>
      <c r="E272" s="23" t="s">
        <v>846</v>
      </c>
      <c r="F272" s="23" t="s">
        <v>847</v>
      </c>
      <c r="G272" s="23"/>
      <c r="H272" s="23" t="s">
        <v>848</v>
      </c>
      <c r="I272" s="58">
        <v>0</v>
      </c>
      <c r="J272" s="58">
        <v>0</v>
      </c>
      <c r="K272" s="58">
        <v>1</v>
      </c>
      <c r="L272" s="58">
        <v>0</v>
      </c>
      <c r="M272" s="176"/>
      <c r="N272" s="23" t="s">
        <v>849</v>
      </c>
      <c r="O272" s="23" t="s">
        <v>850</v>
      </c>
      <c r="P272" s="23" t="s">
        <v>851</v>
      </c>
      <c r="Q272" s="56" t="s">
        <v>848</v>
      </c>
      <c r="R272" s="133" t="s">
        <v>848</v>
      </c>
      <c r="S272" s="133" t="s">
        <v>848</v>
      </c>
      <c r="T272" s="133" t="s">
        <v>848</v>
      </c>
      <c r="U272" s="133" t="s">
        <v>848</v>
      </c>
      <c r="V272" s="133" t="s">
        <v>848</v>
      </c>
      <c r="W272" s="55">
        <v>0</v>
      </c>
      <c r="X272" s="55">
        <v>0</v>
      </c>
      <c r="Y272" s="55">
        <v>0</v>
      </c>
      <c r="Z272" s="55">
        <v>0</v>
      </c>
      <c r="AA272" s="55">
        <v>0</v>
      </c>
      <c r="AB272" s="55">
        <v>0</v>
      </c>
      <c r="AC272" s="55">
        <v>0</v>
      </c>
      <c r="AD272" s="59">
        <v>0</v>
      </c>
      <c r="AE272" s="55">
        <v>0</v>
      </c>
      <c r="AF272" s="55"/>
      <c r="AG272" s="55"/>
      <c r="AH272" s="55"/>
      <c r="AI272" s="59">
        <v>0</v>
      </c>
      <c r="AJ272" s="55">
        <v>0</v>
      </c>
      <c r="AK272" s="55">
        <v>0</v>
      </c>
      <c r="AL272" s="55">
        <v>0</v>
      </c>
      <c r="AM272" s="55">
        <v>0</v>
      </c>
      <c r="AN272" s="55">
        <v>0</v>
      </c>
      <c r="AO272" s="55">
        <v>0</v>
      </c>
      <c r="AP272" s="55">
        <v>0</v>
      </c>
      <c r="AQ272" s="55">
        <v>0</v>
      </c>
      <c r="AR272" s="59">
        <v>0</v>
      </c>
      <c r="AS272" s="55">
        <v>0</v>
      </c>
      <c r="AT272" s="55"/>
      <c r="AU272" s="55"/>
      <c r="AV272" s="55"/>
      <c r="AW272" s="59">
        <v>0</v>
      </c>
      <c r="AX272" s="55"/>
      <c r="AY272" s="55"/>
      <c r="AZ272" s="55"/>
      <c r="BA272" s="55"/>
      <c r="BB272" s="55"/>
      <c r="BC272" s="55"/>
      <c r="BD272" s="55"/>
      <c r="BE272" s="55"/>
      <c r="BF272" s="59">
        <v>0</v>
      </c>
      <c r="BG272" s="55"/>
      <c r="BH272" s="55"/>
      <c r="BI272" s="55"/>
      <c r="BJ272" s="55"/>
      <c r="BK272" s="59">
        <v>0</v>
      </c>
      <c r="BL272" s="55"/>
      <c r="BM272" s="23" t="s">
        <v>852</v>
      </c>
      <c r="BN272" s="23" t="s">
        <v>199</v>
      </c>
      <c r="BO272" s="23" t="s">
        <v>853</v>
      </c>
      <c r="BP272" s="23" t="s">
        <v>853</v>
      </c>
      <c r="BQ272" s="23" t="s">
        <v>311</v>
      </c>
      <c r="BR272" s="23"/>
      <c r="BS272" s="57"/>
      <c r="BT272" s="135" t="s">
        <v>200</v>
      </c>
      <c r="BU272" s="58">
        <v>1</v>
      </c>
      <c r="BV272" s="57">
        <v>750</v>
      </c>
      <c r="BW272" s="57">
        <v>750</v>
      </c>
      <c r="BX272" s="57">
        <v>750</v>
      </c>
      <c r="BY272" s="57">
        <v>0</v>
      </c>
      <c r="BZ272" s="57">
        <v>750</v>
      </c>
      <c r="CA272" s="57">
        <v>671</v>
      </c>
      <c r="CB272" s="67">
        <v>3671</v>
      </c>
      <c r="CC272" s="134"/>
      <c r="CD272" s="134"/>
      <c r="CE272" s="57"/>
      <c r="CF272" s="57"/>
      <c r="CG272" s="57"/>
      <c r="CH272" s="57"/>
      <c r="CI272" s="57"/>
      <c r="CJ272" s="57"/>
      <c r="CK272" s="67"/>
      <c r="CL272" s="23"/>
      <c r="CM272" s="23"/>
      <c r="CN272" s="23"/>
      <c r="CO272" s="23"/>
      <c r="CP272" s="23"/>
      <c r="CQ272" s="23"/>
      <c r="CR272" s="57"/>
      <c r="CS272" s="134"/>
      <c r="CT272" s="58"/>
      <c r="CU272" s="57"/>
      <c r="CV272" s="57"/>
      <c r="CW272" s="57"/>
      <c r="CX272" s="57"/>
      <c r="CY272" s="57"/>
      <c r="CZ272" s="57"/>
      <c r="DA272" s="67"/>
      <c r="DB272" s="23"/>
      <c r="DC272" s="23"/>
      <c r="DD272" s="57"/>
      <c r="DE272" s="57"/>
      <c r="DF272" s="57"/>
      <c r="DG272" s="57"/>
      <c r="DH272" s="57"/>
      <c r="DI272" s="57"/>
      <c r="DJ272" s="67"/>
      <c r="DK272" s="23" t="s">
        <v>849</v>
      </c>
      <c r="DL272" s="55">
        <v>0</v>
      </c>
      <c r="DM272" s="55">
        <v>0</v>
      </c>
      <c r="DN272" s="55">
        <v>0</v>
      </c>
      <c r="DO272" s="59">
        <v>0</v>
      </c>
      <c r="DP272" s="23" t="s">
        <v>849</v>
      </c>
      <c r="DQ272" s="57"/>
      <c r="DR272" s="57"/>
      <c r="DS272" s="57"/>
      <c r="DT272" s="23" t="s">
        <v>854</v>
      </c>
      <c r="DU272" s="57"/>
      <c r="DV272" s="23" t="s">
        <v>849</v>
      </c>
      <c r="DW272" s="23" t="s">
        <v>854</v>
      </c>
      <c r="DX272" s="57"/>
      <c r="DY272" s="23" t="s">
        <v>849</v>
      </c>
      <c r="DZ272" s="23" t="s">
        <v>854</v>
      </c>
      <c r="EA272" s="56"/>
      <c r="EB272" s="57"/>
      <c r="EC272" s="57"/>
      <c r="ED272" s="23"/>
      <c r="EE272" s="57"/>
      <c r="EF272" s="57"/>
      <c r="EG272" s="57"/>
      <c r="EH272" s="23">
        <v>2835</v>
      </c>
      <c r="EI272" s="23"/>
      <c r="EJ272" s="23" t="s">
        <v>894</v>
      </c>
      <c r="EK272" s="23"/>
    </row>
    <row r="273" spans="2:141">
      <c r="B273" s="132" t="s">
        <v>1374</v>
      </c>
      <c r="C273" s="23" t="s">
        <v>1375</v>
      </c>
      <c r="D273" s="23" t="s">
        <v>193</v>
      </c>
      <c r="E273" s="23" t="s">
        <v>846</v>
      </c>
      <c r="F273" s="23" t="s">
        <v>847</v>
      </c>
      <c r="G273" s="23"/>
      <c r="H273" s="23" t="s">
        <v>848</v>
      </c>
      <c r="I273" s="58">
        <v>0</v>
      </c>
      <c r="J273" s="58">
        <v>0</v>
      </c>
      <c r="K273" s="58">
        <v>1</v>
      </c>
      <c r="L273" s="58">
        <v>0</v>
      </c>
      <c r="M273" s="176"/>
      <c r="N273" s="23" t="s">
        <v>849</v>
      </c>
      <c r="O273" s="23" t="s">
        <v>850</v>
      </c>
      <c r="P273" s="23" t="s">
        <v>983</v>
      </c>
      <c r="Q273" s="56">
        <v>45016</v>
      </c>
      <c r="R273" s="133">
        <v>45792</v>
      </c>
      <c r="S273" s="133">
        <v>47886</v>
      </c>
      <c r="T273" s="133" t="s">
        <v>848</v>
      </c>
      <c r="U273" s="133">
        <v>49615</v>
      </c>
      <c r="V273" s="133" t="s">
        <v>848</v>
      </c>
      <c r="W273" s="55">
        <v>7.7492852760321673</v>
      </c>
      <c r="X273" s="55">
        <v>0.154</v>
      </c>
      <c r="Y273" s="55">
        <v>-2.8000000000000001E-2</v>
      </c>
      <c r="Z273" s="55">
        <v>-0.03</v>
      </c>
      <c r="AA273" s="55">
        <v>-3.3000000000000002E-2</v>
      </c>
      <c r="AB273" s="55">
        <v>-3.5000000000000003E-2</v>
      </c>
      <c r="AC273" s="55">
        <v>-2.7E-2</v>
      </c>
      <c r="AD273" s="59">
        <v>9.9999999999999742E-4</v>
      </c>
      <c r="AE273" s="55">
        <v>0.51474233246449796</v>
      </c>
      <c r="AF273" s="55"/>
      <c r="AG273" s="55"/>
      <c r="AH273" s="55"/>
      <c r="AI273" s="59">
        <v>7.7502852760321677</v>
      </c>
      <c r="AJ273" s="55">
        <v>0.51474233246449796</v>
      </c>
      <c r="AK273" s="55">
        <v>8.4953941238169204</v>
      </c>
      <c r="AL273" s="55">
        <v>0.16800000000000001</v>
      </c>
      <c r="AM273" s="55">
        <v>3.8959999999999999</v>
      </c>
      <c r="AN273" s="55">
        <v>4.2910000000000004</v>
      </c>
      <c r="AO273" s="55">
        <v>4.71</v>
      </c>
      <c r="AP273" s="55">
        <v>5.12</v>
      </c>
      <c r="AQ273" s="55">
        <v>5.5739999999999998</v>
      </c>
      <c r="AR273" s="59">
        <v>23.759</v>
      </c>
      <c r="AS273" s="55">
        <v>0.62303526281202981</v>
      </c>
      <c r="AT273" s="55"/>
      <c r="AU273" s="55"/>
      <c r="AV273" s="55"/>
      <c r="AW273" s="59">
        <v>32.254394123816923</v>
      </c>
      <c r="AX273" s="55"/>
      <c r="AY273" s="55"/>
      <c r="AZ273" s="55"/>
      <c r="BA273" s="55"/>
      <c r="BB273" s="55"/>
      <c r="BC273" s="55"/>
      <c r="BD273" s="55"/>
      <c r="BE273" s="55"/>
      <c r="BF273" s="59">
        <v>0</v>
      </c>
      <c r="BG273" s="55"/>
      <c r="BH273" s="55"/>
      <c r="BI273" s="55"/>
      <c r="BJ273" s="55"/>
      <c r="BK273" s="59">
        <v>0</v>
      </c>
      <c r="BL273" s="55"/>
      <c r="BM273" s="23" t="s">
        <v>852</v>
      </c>
      <c r="BN273" s="23" t="s">
        <v>199</v>
      </c>
      <c r="BO273" s="23" t="s">
        <v>853</v>
      </c>
      <c r="BP273" s="23" t="s">
        <v>853</v>
      </c>
      <c r="BQ273" s="23" t="s">
        <v>311</v>
      </c>
      <c r="BR273" s="23"/>
      <c r="BS273" s="57"/>
      <c r="BT273" s="135" t="s">
        <v>200</v>
      </c>
      <c r="BU273" s="58">
        <v>1</v>
      </c>
      <c r="BV273" s="57">
        <v>0</v>
      </c>
      <c r="BW273" s="57">
        <v>0</v>
      </c>
      <c r="BX273" s="57">
        <v>0</v>
      </c>
      <c r="BY273" s="57">
        <v>750</v>
      </c>
      <c r="BZ273" s="57">
        <v>0</v>
      </c>
      <c r="CA273" s="57">
        <v>0</v>
      </c>
      <c r="CB273" s="67">
        <v>750</v>
      </c>
      <c r="CC273" s="134"/>
      <c r="CD273" s="134"/>
      <c r="CE273" s="57"/>
      <c r="CF273" s="57"/>
      <c r="CG273" s="57"/>
      <c r="CH273" s="57"/>
      <c r="CI273" s="57"/>
      <c r="CJ273" s="57"/>
      <c r="CK273" s="67"/>
      <c r="CL273" s="23"/>
      <c r="CM273" s="23"/>
      <c r="CN273" s="23"/>
      <c r="CO273" s="23"/>
      <c r="CP273" s="23"/>
      <c r="CQ273" s="23"/>
      <c r="CR273" s="57"/>
      <c r="CS273" s="134"/>
      <c r="CT273" s="58"/>
      <c r="CU273" s="57"/>
      <c r="CV273" s="57"/>
      <c r="CW273" s="57"/>
      <c r="CX273" s="57"/>
      <c r="CY273" s="57"/>
      <c r="CZ273" s="57"/>
      <c r="DA273" s="67"/>
      <c r="DB273" s="23"/>
      <c r="DC273" s="23"/>
      <c r="DD273" s="57"/>
      <c r="DE273" s="57"/>
      <c r="DF273" s="57"/>
      <c r="DG273" s="57"/>
      <c r="DH273" s="57"/>
      <c r="DI273" s="57"/>
      <c r="DJ273" s="67"/>
      <c r="DK273" s="23" t="s">
        <v>849</v>
      </c>
      <c r="DL273" s="55">
        <v>0</v>
      </c>
      <c r="DM273" s="55">
        <v>7.7492852760321673</v>
      </c>
      <c r="DN273" s="55">
        <v>2.6682735645420426</v>
      </c>
      <c r="DO273" s="59">
        <v>10.417558840574209</v>
      </c>
      <c r="DP273" s="23" t="s">
        <v>849</v>
      </c>
      <c r="DQ273" s="57"/>
      <c r="DR273" s="57"/>
      <c r="DS273" s="57"/>
      <c r="DT273" s="23" t="s">
        <v>854</v>
      </c>
      <c r="DU273" s="57"/>
      <c r="DV273" s="23" t="s">
        <v>849</v>
      </c>
      <c r="DW273" s="23" t="s">
        <v>854</v>
      </c>
      <c r="DX273" s="57"/>
      <c r="DY273" s="23" t="s">
        <v>849</v>
      </c>
      <c r="DZ273" s="23" t="s">
        <v>854</v>
      </c>
      <c r="EA273" s="56"/>
      <c r="EB273" s="57"/>
      <c r="EC273" s="57"/>
      <c r="ED273" s="23"/>
      <c r="EE273" s="57"/>
      <c r="EF273" s="57"/>
      <c r="EG273" s="57"/>
      <c r="EH273" s="23">
        <v>2835</v>
      </c>
      <c r="EI273" s="23"/>
      <c r="EJ273" s="23" t="s">
        <v>894</v>
      </c>
      <c r="EK273" s="23"/>
    </row>
    <row r="274" spans="2:141">
      <c r="B274" s="132" t="s">
        <v>1376</v>
      </c>
      <c r="C274" s="23" t="s">
        <v>1377</v>
      </c>
      <c r="D274" s="23" t="s">
        <v>193</v>
      </c>
      <c r="E274" s="23" t="s">
        <v>846</v>
      </c>
      <c r="F274" s="23" t="s">
        <v>847</v>
      </c>
      <c r="G274" s="23"/>
      <c r="H274" s="23" t="s">
        <v>848</v>
      </c>
      <c r="I274" s="58">
        <v>0</v>
      </c>
      <c r="J274" s="58">
        <v>0</v>
      </c>
      <c r="K274" s="58">
        <v>1</v>
      </c>
      <c r="L274" s="58">
        <v>0</v>
      </c>
      <c r="M274" s="176"/>
      <c r="N274" s="23" t="s">
        <v>849</v>
      </c>
      <c r="O274" s="23" t="s">
        <v>850</v>
      </c>
      <c r="P274" s="23" t="s">
        <v>851</v>
      </c>
      <c r="Q274" s="56" t="s">
        <v>848</v>
      </c>
      <c r="R274" s="133" t="s">
        <v>848</v>
      </c>
      <c r="S274" s="133" t="s">
        <v>848</v>
      </c>
      <c r="T274" s="133" t="s">
        <v>848</v>
      </c>
      <c r="U274" s="133" t="s">
        <v>848</v>
      </c>
      <c r="V274" s="133" t="s">
        <v>848</v>
      </c>
      <c r="W274" s="55">
        <v>0</v>
      </c>
      <c r="X274" s="55">
        <v>-1.7426587004083947</v>
      </c>
      <c r="Y274" s="55">
        <v>-1.8181048750440723</v>
      </c>
      <c r="Z274" s="55">
        <v>-1.9630798772851781</v>
      </c>
      <c r="AA274" s="55">
        <v>-2.112492889798971</v>
      </c>
      <c r="AB274" s="55">
        <v>-2.2515505450098274</v>
      </c>
      <c r="AC274" s="55">
        <v>-2.3980048840084951</v>
      </c>
      <c r="AD274" s="59">
        <v>-12.285891771554939</v>
      </c>
      <c r="AE274" s="55">
        <v>0</v>
      </c>
      <c r="AF274" s="55"/>
      <c r="AG274" s="55"/>
      <c r="AH274" s="55"/>
      <c r="AI274" s="59">
        <v>-12.285891771554939</v>
      </c>
      <c r="AJ274" s="55">
        <v>0</v>
      </c>
      <c r="AK274" s="55">
        <v>0</v>
      </c>
      <c r="AL274" s="55">
        <v>-1.9104436029806648</v>
      </c>
      <c r="AM274" s="55">
        <v>-2.0330168860988982</v>
      </c>
      <c r="AN274" s="55">
        <v>-2.2390314694957714</v>
      </c>
      <c r="AO274" s="55">
        <v>-2.4576365314308672</v>
      </c>
      <c r="AP274" s="55">
        <v>-2.6718020005984142</v>
      </c>
      <c r="AQ274" s="55">
        <v>-2.9025038527131599</v>
      </c>
      <c r="AR274" s="59">
        <v>-14.214434343317777</v>
      </c>
      <c r="AS274" s="55">
        <v>0</v>
      </c>
      <c r="AT274" s="55"/>
      <c r="AU274" s="55"/>
      <c r="AV274" s="55"/>
      <c r="AW274" s="59">
        <v>-14.214434343317777</v>
      </c>
      <c r="AX274" s="55"/>
      <c r="AY274" s="55"/>
      <c r="AZ274" s="55"/>
      <c r="BA274" s="55"/>
      <c r="BB274" s="55"/>
      <c r="BC274" s="55"/>
      <c r="BD274" s="55"/>
      <c r="BE274" s="55"/>
      <c r="BF274" s="59">
        <v>0</v>
      </c>
      <c r="BG274" s="55"/>
      <c r="BH274" s="55"/>
      <c r="BI274" s="55"/>
      <c r="BJ274" s="55"/>
      <c r="BK274" s="59">
        <v>0</v>
      </c>
      <c r="BL274" s="55"/>
      <c r="BM274" s="23" t="s">
        <v>852</v>
      </c>
      <c r="BN274" s="23" t="s">
        <v>890</v>
      </c>
      <c r="BO274" s="23" t="s">
        <v>853</v>
      </c>
      <c r="BP274" s="23" t="s">
        <v>853</v>
      </c>
      <c r="BQ274" s="23" t="s">
        <v>853</v>
      </c>
      <c r="BR274" s="23"/>
      <c r="BS274" s="57"/>
      <c r="BT274" s="135" t="s">
        <v>23</v>
      </c>
      <c r="BU274" s="58">
        <v>1</v>
      </c>
      <c r="BV274" s="57">
        <v>0</v>
      </c>
      <c r="BW274" s="57">
        <v>0</v>
      </c>
      <c r="BX274" s="57">
        <v>0</v>
      </c>
      <c r="BY274" s="57">
        <v>0</v>
      </c>
      <c r="BZ274" s="57">
        <v>0</v>
      </c>
      <c r="CA274" s="57">
        <v>0</v>
      </c>
      <c r="CB274" s="67">
        <v>0</v>
      </c>
      <c r="CC274" s="134"/>
      <c r="CD274" s="134"/>
      <c r="CE274" s="57"/>
      <c r="CF274" s="57"/>
      <c r="CG274" s="57"/>
      <c r="CH274" s="57"/>
      <c r="CI274" s="57"/>
      <c r="CJ274" s="57"/>
      <c r="CK274" s="67"/>
      <c r="CL274" s="23"/>
      <c r="CM274" s="23"/>
      <c r="CN274" s="23"/>
      <c r="CO274" s="23"/>
      <c r="CP274" s="23"/>
      <c r="CQ274" s="23"/>
      <c r="CR274" s="57"/>
      <c r="CS274" s="134"/>
      <c r="CT274" s="58"/>
      <c r="CU274" s="57"/>
      <c r="CV274" s="57"/>
      <c r="CW274" s="57"/>
      <c r="CX274" s="57"/>
      <c r="CY274" s="57"/>
      <c r="CZ274" s="57"/>
      <c r="DA274" s="67"/>
      <c r="DB274" s="23"/>
      <c r="DC274" s="23"/>
      <c r="DD274" s="57"/>
      <c r="DE274" s="57"/>
      <c r="DF274" s="57"/>
      <c r="DG274" s="57"/>
      <c r="DH274" s="57"/>
      <c r="DI274" s="57"/>
      <c r="DJ274" s="67"/>
      <c r="DK274" s="23" t="s">
        <v>849</v>
      </c>
      <c r="DL274" s="55">
        <v>0</v>
      </c>
      <c r="DM274" s="55">
        <v>0</v>
      </c>
      <c r="DN274" s="55">
        <v>0</v>
      </c>
      <c r="DO274" s="59">
        <v>0</v>
      </c>
      <c r="DP274" s="23" t="s">
        <v>849</v>
      </c>
      <c r="DQ274" s="57"/>
      <c r="DR274" s="57"/>
      <c r="DS274" s="57"/>
      <c r="DT274" s="23" t="s">
        <v>854</v>
      </c>
      <c r="DU274" s="57"/>
      <c r="DV274" s="23" t="s">
        <v>849</v>
      </c>
      <c r="DW274" s="23" t="s">
        <v>854</v>
      </c>
      <c r="DX274" s="57"/>
      <c r="DY274" s="23" t="s">
        <v>849</v>
      </c>
      <c r="DZ274" s="23" t="s">
        <v>854</v>
      </c>
      <c r="EA274" s="56"/>
      <c r="EB274" s="57"/>
      <c r="EC274" s="57"/>
      <c r="ED274" s="23"/>
      <c r="EE274" s="57"/>
      <c r="EF274" s="57"/>
      <c r="EG274" s="57"/>
      <c r="EH274" s="23">
        <v>2837</v>
      </c>
      <c r="EI274" s="23"/>
      <c r="EJ274" s="23" t="s">
        <v>891</v>
      </c>
      <c r="EK274" s="23"/>
    </row>
    <row r="275" spans="2:141">
      <c r="B275" s="132" t="s">
        <v>1378</v>
      </c>
      <c r="C275" s="23" t="s">
        <v>1379</v>
      </c>
      <c r="D275" s="23" t="s">
        <v>159</v>
      </c>
      <c r="E275" s="23" t="s">
        <v>846</v>
      </c>
      <c r="F275" s="23" t="s">
        <v>847</v>
      </c>
      <c r="G275" s="23"/>
      <c r="H275" s="23" t="s">
        <v>848</v>
      </c>
      <c r="I275" s="58">
        <v>0</v>
      </c>
      <c r="J275" s="58">
        <v>0</v>
      </c>
      <c r="K275" s="58">
        <v>1</v>
      </c>
      <c r="L275" s="58">
        <v>0</v>
      </c>
      <c r="M275" s="176"/>
      <c r="N275" s="23" t="s">
        <v>849</v>
      </c>
      <c r="O275" s="23" t="s">
        <v>850</v>
      </c>
      <c r="P275" s="23" t="s">
        <v>863</v>
      </c>
      <c r="Q275" s="56">
        <v>46849</v>
      </c>
      <c r="R275" s="133">
        <v>46906</v>
      </c>
      <c r="S275" s="133">
        <v>47725</v>
      </c>
      <c r="T275" s="133" t="s">
        <v>848</v>
      </c>
      <c r="U275" s="133">
        <v>47850</v>
      </c>
      <c r="V275" s="133" t="s">
        <v>848</v>
      </c>
      <c r="W275" s="55">
        <v>0.76403969341313049</v>
      </c>
      <c r="X275" s="55">
        <v>0</v>
      </c>
      <c r="Y275" s="55">
        <v>0</v>
      </c>
      <c r="Z275" s="55">
        <v>0.88671070790607831</v>
      </c>
      <c r="AA275" s="55">
        <v>1.7734214158121566</v>
      </c>
      <c r="AB275" s="55">
        <v>2.6601321237182347</v>
      </c>
      <c r="AC275" s="55">
        <v>3.5468428316243132</v>
      </c>
      <c r="AD275" s="59">
        <v>8.8671070790607835</v>
      </c>
      <c r="AE275" s="55">
        <v>0</v>
      </c>
      <c r="AF275" s="55"/>
      <c r="AG275" s="55"/>
      <c r="AH275" s="55"/>
      <c r="AI275" s="59">
        <v>9.6311467724739135</v>
      </c>
      <c r="AJ275" s="55">
        <v>0</v>
      </c>
      <c r="AK275" s="55">
        <v>0.83760219047042961</v>
      </c>
      <c r="AL275" s="55">
        <v>0</v>
      </c>
      <c r="AM275" s="55">
        <v>0</v>
      </c>
      <c r="AN275" s="55">
        <v>1.0113562888160386</v>
      </c>
      <c r="AO275" s="55">
        <v>2.0631668291847189</v>
      </c>
      <c r="AP275" s="55">
        <v>3.1566452486526195</v>
      </c>
      <c r="AQ275" s="55">
        <v>4.2930375381675629</v>
      </c>
      <c r="AR275" s="59">
        <v>10.52420590482094</v>
      </c>
      <c r="AS275" s="55">
        <v>0</v>
      </c>
      <c r="AT275" s="55"/>
      <c r="AU275" s="55"/>
      <c r="AV275" s="55"/>
      <c r="AW275" s="59">
        <v>11.361808095291369</v>
      </c>
      <c r="AX275" s="55"/>
      <c r="AY275" s="55"/>
      <c r="AZ275" s="55"/>
      <c r="BA275" s="55"/>
      <c r="BB275" s="55"/>
      <c r="BC275" s="55"/>
      <c r="BD275" s="55"/>
      <c r="BE275" s="55"/>
      <c r="BF275" s="59">
        <v>0</v>
      </c>
      <c r="BG275" s="55"/>
      <c r="BH275" s="55"/>
      <c r="BI275" s="55"/>
      <c r="BJ275" s="55"/>
      <c r="BK275" s="59">
        <v>0</v>
      </c>
      <c r="BL275" s="55"/>
      <c r="BM275" s="23" t="s">
        <v>852</v>
      </c>
      <c r="BN275" s="23" t="s">
        <v>911</v>
      </c>
      <c r="BO275" s="23" t="s">
        <v>853</v>
      </c>
      <c r="BP275" s="23" t="s">
        <v>853</v>
      </c>
      <c r="BQ275" s="23" t="s">
        <v>853</v>
      </c>
      <c r="BR275" s="23"/>
      <c r="BS275" s="57"/>
      <c r="BT275" s="135" t="s">
        <v>23</v>
      </c>
      <c r="BU275" s="58">
        <v>1</v>
      </c>
      <c r="BV275" s="57">
        <v>0</v>
      </c>
      <c r="BW275" s="57">
        <v>0</v>
      </c>
      <c r="BX275" s="57">
        <v>0</v>
      </c>
      <c r="BY275" s="57">
        <v>4</v>
      </c>
      <c r="BZ275" s="57">
        <v>0</v>
      </c>
      <c r="CA275" s="57">
        <v>0</v>
      </c>
      <c r="CB275" s="67">
        <v>4</v>
      </c>
      <c r="CC275" s="134"/>
      <c r="CD275" s="134"/>
      <c r="CE275" s="57"/>
      <c r="CF275" s="57"/>
      <c r="CG275" s="57"/>
      <c r="CH275" s="57"/>
      <c r="CI275" s="57"/>
      <c r="CJ275" s="57"/>
      <c r="CK275" s="67"/>
      <c r="CL275" s="23"/>
      <c r="CM275" s="23"/>
      <c r="CN275" s="23"/>
      <c r="CO275" s="23"/>
      <c r="CP275" s="23"/>
      <c r="CQ275" s="23"/>
      <c r="CR275" s="57"/>
      <c r="CS275" s="134"/>
      <c r="CT275" s="58"/>
      <c r="CU275" s="57"/>
      <c r="CV275" s="57"/>
      <c r="CW275" s="57"/>
      <c r="CX275" s="57"/>
      <c r="CY275" s="57"/>
      <c r="CZ275" s="57"/>
      <c r="DA275" s="67"/>
      <c r="DB275" s="23"/>
      <c r="DC275" s="23"/>
      <c r="DD275" s="57"/>
      <c r="DE275" s="57"/>
      <c r="DF275" s="57"/>
      <c r="DG275" s="57"/>
      <c r="DH275" s="57"/>
      <c r="DI275" s="57"/>
      <c r="DJ275" s="67"/>
      <c r="DK275" s="23" t="s">
        <v>849</v>
      </c>
      <c r="DL275" s="55">
        <v>0</v>
      </c>
      <c r="DM275" s="55">
        <v>0.76403969341313049</v>
      </c>
      <c r="DN275" s="55">
        <v>8.8671070790607835</v>
      </c>
      <c r="DO275" s="59">
        <v>9.6311467724739135</v>
      </c>
      <c r="DP275" s="23" t="s">
        <v>849</v>
      </c>
      <c r="DQ275" s="57"/>
      <c r="DR275" s="57"/>
      <c r="DS275" s="57"/>
      <c r="DT275" s="23" t="s">
        <v>854</v>
      </c>
      <c r="DU275" s="57"/>
      <c r="DV275" s="23" t="s">
        <v>849</v>
      </c>
      <c r="DW275" s="23" t="s">
        <v>854</v>
      </c>
      <c r="DX275" s="57"/>
      <c r="DY275" s="23" t="s">
        <v>849</v>
      </c>
      <c r="DZ275" s="23" t="s">
        <v>854</v>
      </c>
      <c r="EA275" s="56"/>
      <c r="EB275" s="57"/>
      <c r="EC275" s="57"/>
      <c r="ED275" s="23"/>
      <c r="EE275" s="57"/>
      <c r="EF275" s="57"/>
      <c r="EG275" s="57"/>
      <c r="EH275" s="23">
        <v>837</v>
      </c>
      <c r="EI275" s="23"/>
      <c r="EJ275" s="23" t="s">
        <v>912</v>
      </c>
      <c r="EK275" s="23"/>
    </row>
    <row r="276" spans="2:141">
      <c r="B276" s="132" t="s">
        <v>1380</v>
      </c>
      <c r="C276" s="23" t="s">
        <v>1381</v>
      </c>
      <c r="D276" s="23" t="s">
        <v>155</v>
      </c>
      <c r="E276" s="23" t="s">
        <v>846</v>
      </c>
      <c r="F276" s="23" t="s">
        <v>847</v>
      </c>
      <c r="G276" s="23"/>
      <c r="H276" s="23" t="s">
        <v>848</v>
      </c>
      <c r="I276" s="58">
        <v>0</v>
      </c>
      <c r="J276" s="58">
        <v>0</v>
      </c>
      <c r="K276" s="58">
        <v>1</v>
      </c>
      <c r="L276" s="58">
        <v>0</v>
      </c>
      <c r="M276" s="176"/>
      <c r="N276" s="23" t="s">
        <v>849</v>
      </c>
      <c r="O276" s="23" t="s">
        <v>850</v>
      </c>
      <c r="P276" s="23" t="s">
        <v>851</v>
      </c>
      <c r="Q276" s="56" t="s">
        <v>848</v>
      </c>
      <c r="R276" s="133" t="s">
        <v>848</v>
      </c>
      <c r="S276" s="133" t="s">
        <v>848</v>
      </c>
      <c r="T276" s="133" t="s">
        <v>848</v>
      </c>
      <c r="U276" s="133" t="s">
        <v>848</v>
      </c>
      <c r="V276" s="133" t="s">
        <v>848</v>
      </c>
      <c r="W276" s="55">
        <v>0</v>
      </c>
      <c r="X276" s="55">
        <v>0.87132934846153876</v>
      </c>
      <c r="Y276" s="55">
        <v>0.90905243570393124</v>
      </c>
      <c r="Z276" s="55">
        <v>0.98153993667950912</v>
      </c>
      <c r="AA276" s="55">
        <v>1.0562464427869924</v>
      </c>
      <c r="AB276" s="55">
        <v>1.125775270253363</v>
      </c>
      <c r="AC276" s="55">
        <v>1.1990024396062429</v>
      </c>
      <c r="AD276" s="59">
        <v>6.1429458734915778</v>
      </c>
      <c r="AE276" s="55">
        <v>0</v>
      </c>
      <c r="AF276" s="55"/>
      <c r="AG276" s="55"/>
      <c r="AH276" s="55"/>
      <c r="AI276" s="59">
        <v>6.1429458734915778</v>
      </c>
      <c r="AJ276" s="55">
        <v>0</v>
      </c>
      <c r="AK276" s="55">
        <v>0</v>
      </c>
      <c r="AL276" s="55">
        <v>0.95522179957988895</v>
      </c>
      <c r="AM276" s="55">
        <v>1.0165084410164322</v>
      </c>
      <c r="AN276" s="55">
        <v>1.1195157325088541</v>
      </c>
      <c r="AO276" s="55">
        <v>1.2288182632577969</v>
      </c>
      <c r="AP276" s="55">
        <v>1.335900997627405</v>
      </c>
      <c r="AQ276" s="55">
        <v>1.4512519234540762</v>
      </c>
      <c r="AR276" s="59">
        <v>7.1072171574444534</v>
      </c>
      <c r="AS276" s="55">
        <v>0</v>
      </c>
      <c r="AT276" s="55"/>
      <c r="AU276" s="55"/>
      <c r="AV276" s="55"/>
      <c r="AW276" s="59">
        <v>7.1072171574444534</v>
      </c>
      <c r="AX276" s="55"/>
      <c r="AY276" s="55"/>
      <c r="AZ276" s="55"/>
      <c r="BA276" s="55"/>
      <c r="BB276" s="55"/>
      <c r="BC276" s="55"/>
      <c r="BD276" s="55"/>
      <c r="BE276" s="55"/>
      <c r="BF276" s="59">
        <v>0</v>
      </c>
      <c r="BG276" s="55"/>
      <c r="BH276" s="55"/>
      <c r="BI276" s="55"/>
      <c r="BJ276" s="55"/>
      <c r="BK276" s="59">
        <v>0</v>
      </c>
      <c r="BL276" s="55"/>
      <c r="BM276" s="23" t="s">
        <v>852</v>
      </c>
      <c r="BN276" s="23" t="s">
        <v>223</v>
      </c>
      <c r="BO276" s="23" t="s">
        <v>853</v>
      </c>
      <c r="BP276" s="23" t="s">
        <v>853</v>
      </c>
      <c r="BQ276" s="23" t="s">
        <v>311</v>
      </c>
      <c r="BR276" s="23"/>
      <c r="BS276" s="57"/>
      <c r="BT276" s="135" t="s">
        <v>23</v>
      </c>
      <c r="BU276" s="58">
        <v>1</v>
      </c>
      <c r="BV276" s="57">
        <v>0</v>
      </c>
      <c r="BW276" s="57">
        <v>0</v>
      </c>
      <c r="BX276" s="57">
        <v>0</v>
      </c>
      <c r="BY276" s="57">
        <v>0</v>
      </c>
      <c r="BZ276" s="57">
        <v>0</v>
      </c>
      <c r="CA276" s="57">
        <v>0</v>
      </c>
      <c r="CB276" s="67">
        <v>0</v>
      </c>
      <c r="CC276" s="134"/>
      <c r="CD276" s="134"/>
      <c r="CE276" s="57"/>
      <c r="CF276" s="57"/>
      <c r="CG276" s="57"/>
      <c r="CH276" s="57"/>
      <c r="CI276" s="57"/>
      <c r="CJ276" s="57"/>
      <c r="CK276" s="67"/>
      <c r="CL276" s="23"/>
      <c r="CM276" s="23"/>
      <c r="CN276" s="23"/>
      <c r="CO276" s="23"/>
      <c r="CP276" s="23"/>
      <c r="CQ276" s="23"/>
      <c r="CR276" s="57"/>
      <c r="CS276" s="134"/>
      <c r="CT276" s="58"/>
      <c r="CU276" s="57"/>
      <c r="CV276" s="57"/>
      <c r="CW276" s="57"/>
      <c r="CX276" s="57"/>
      <c r="CY276" s="57"/>
      <c r="CZ276" s="57"/>
      <c r="DA276" s="67"/>
      <c r="DB276" s="23"/>
      <c r="DC276" s="23"/>
      <c r="DD276" s="57"/>
      <c r="DE276" s="57"/>
      <c r="DF276" s="57"/>
      <c r="DG276" s="57"/>
      <c r="DH276" s="57"/>
      <c r="DI276" s="57"/>
      <c r="DJ276" s="67"/>
      <c r="DK276" s="23" t="s">
        <v>849</v>
      </c>
      <c r="DL276" s="55">
        <v>0</v>
      </c>
      <c r="DM276" s="55">
        <v>0</v>
      </c>
      <c r="DN276" s="55">
        <v>0</v>
      </c>
      <c r="DO276" s="59">
        <v>0</v>
      </c>
      <c r="DP276" s="23" t="s">
        <v>849</v>
      </c>
      <c r="DQ276" s="57"/>
      <c r="DR276" s="57"/>
      <c r="DS276" s="57"/>
      <c r="DT276" s="23" t="s">
        <v>854</v>
      </c>
      <c r="DU276" s="57"/>
      <c r="DV276" s="23" t="s">
        <v>849</v>
      </c>
      <c r="DW276" s="23" t="s">
        <v>854</v>
      </c>
      <c r="DX276" s="57"/>
      <c r="DY276" s="23" t="s">
        <v>849</v>
      </c>
      <c r="DZ276" s="23" t="s">
        <v>854</v>
      </c>
      <c r="EA276" s="56"/>
      <c r="EB276" s="57"/>
      <c r="EC276" s="57"/>
      <c r="ED276" s="23"/>
      <c r="EE276" s="57"/>
      <c r="EF276" s="57"/>
      <c r="EG276" s="57"/>
      <c r="EH276" s="23">
        <v>2429</v>
      </c>
      <c r="EI276" s="23"/>
      <c r="EJ276" s="23" t="s">
        <v>1353</v>
      </c>
      <c r="EK276" s="23"/>
    </row>
    <row r="277" spans="2:141">
      <c r="B277" s="132" t="s">
        <v>1382</v>
      </c>
      <c r="C277" s="23" t="s">
        <v>1383</v>
      </c>
      <c r="D277" s="23" t="s">
        <v>159</v>
      </c>
      <c r="E277" s="23" t="s">
        <v>846</v>
      </c>
      <c r="F277" s="23" t="s">
        <v>847</v>
      </c>
      <c r="G277" s="23"/>
      <c r="H277" s="23" t="s">
        <v>848</v>
      </c>
      <c r="I277" s="58">
        <v>0</v>
      </c>
      <c r="J277" s="58">
        <v>0</v>
      </c>
      <c r="K277" s="58">
        <v>1</v>
      </c>
      <c r="L277" s="58">
        <v>0</v>
      </c>
      <c r="M277" s="176"/>
      <c r="N277" s="23" t="s">
        <v>849</v>
      </c>
      <c r="O277" s="23" t="s">
        <v>850</v>
      </c>
      <c r="P277" s="23" t="s">
        <v>851</v>
      </c>
      <c r="Q277" s="56" t="s">
        <v>848</v>
      </c>
      <c r="R277" s="133" t="s">
        <v>848</v>
      </c>
      <c r="S277" s="133" t="s">
        <v>848</v>
      </c>
      <c r="T277" s="133" t="s">
        <v>848</v>
      </c>
      <c r="U277" s="133" t="s">
        <v>848</v>
      </c>
      <c r="V277" s="133" t="s">
        <v>848</v>
      </c>
      <c r="W277" s="55">
        <v>0</v>
      </c>
      <c r="X277" s="55">
        <v>0</v>
      </c>
      <c r="Y277" s="55">
        <v>0</v>
      </c>
      <c r="Z277" s="55">
        <v>0</v>
      </c>
      <c r="AA277" s="55">
        <v>0</v>
      </c>
      <c r="AB277" s="55">
        <v>0.59338570524614354</v>
      </c>
      <c r="AC277" s="55">
        <v>1.3054485515906593</v>
      </c>
      <c r="AD277" s="59">
        <v>1.8988342568368028</v>
      </c>
      <c r="AE277" s="55">
        <v>0</v>
      </c>
      <c r="AF277" s="55"/>
      <c r="AG277" s="55"/>
      <c r="AH277" s="55"/>
      <c r="AI277" s="59">
        <v>1.8988342568368028</v>
      </c>
      <c r="AJ277" s="55">
        <v>0</v>
      </c>
      <c r="AK277" s="55">
        <v>0</v>
      </c>
      <c r="AL277" s="55">
        <v>0</v>
      </c>
      <c r="AM277" s="55">
        <v>0</v>
      </c>
      <c r="AN277" s="55">
        <v>0</v>
      </c>
      <c r="AO277" s="55">
        <v>0</v>
      </c>
      <c r="AP277" s="55">
        <v>0.70414102757627739</v>
      </c>
      <c r="AQ277" s="55">
        <v>1.5800924659406488</v>
      </c>
      <c r="AR277" s="59">
        <v>2.2842334935169264</v>
      </c>
      <c r="AS277" s="55">
        <v>0</v>
      </c>
      <c r="AT277" s="55"/>
      <c r="AU277" s="55"/>
      <c r="AV277" s="55"/>
      <c r="AW277" s="59">
        <v>2.2842334935169264</v>
      </c>
      <c r="AX277" s="55"/>
      <c r="AY277" s="55"/>
      <c r="AZ277" s="55"/>
      <c r="BA277" s="55"/>
      <c r="BB277" s="55"/>
      <c r="BC277" s="55"/>
      <c r="BD277" s="55"/>
      <c r="BE277" s="55"/>
      <c r="BF277" s="59">
        <v>0</v>
      </c>
      <c r="BG277" s="55"/>
      <c r="BH277" s="55"/>
      <c r="BI277" s="55"/>
      <c r="BJ277" s="55"/>
      <c r="BK277" s="59">
        <v>0</v>
      </c>
      <c r="BL277" s="55"/>
      <c r="BM277" s="23" t="s">
        <v>852</v>
      </c>
      <c r="BN277" s="23" t="s">
        <v>184</v>
      </c>
      <c r="BO277" s="23" t="s">
        <v>853</v>
      </c>
      <c r="BP277" s="23" t="s">
        <v>853</v>
      </c>
      <c r="BQ277" s="23" t="s">
        <v>853</v>
      </c>
      <c r="BR277" s="23"/>
      <c r="BS277" s="57"/>
      <c r="BT277" s="135" t="s">
        <v>23</v>
      </c>
      <c r="BU277" s="58">
        <v>1</v>
      </c>
      <c r="BV277" s="57">
        <v>0</v>
      </c>
      <c r="BW277" s="57">
        <v>0</v>
      </c>
      <c r="BX277" s="57">
        <v>0</v>
      </c>
      <c r="BY277" s="57">
        <v>0</v>
      </c>
      <c r="BZ277" s="57">
        <v>0</v>
      </c>
      <c r="CA277" s="57">
        <v>0</v>
      </c>
      <c r="CB277" s="67">
        <v>0</v>
      </c>
      <c r="CC277" s="134"/>
      <c r="CD277" s="134"/>
      <c r="CE277" s="57"/>
      <c r="CF277" s="57"/>
      <c r="CG277" s="57"/>
      <c r="CH277" s="57"/>
      <c r="CI277" s="57"/>
      <c r="CJ277" s="57"/>
      <c r="CK277" s="67"/>
      <c r="CL277" s="23"/>
      <c r="CM277" s="23"/>
      <c r="CN277" s="23"/>
      <c r="CO277" s="23"/>
      <c r="CP277" s="23"/>
      <c r="CQ277" s="23"/>
      <c r="CR277" s="57"/>
      <c r="CS277" s="134"/>
      <c r="CT277" s="58"/>
      <c r="CU277" s="57"/>
      <c r="CV277" s="57"/>
      <c r="CW277" s="57"/>
      <c r="CX277" s="57"/>
      <c r="CY277" s="57"/>
      <c r="CZ277" s="57"/>
      <c r="DA277" s="67"/>
      <c r="DB277" s="23"/>
      <c r="DC277" s="23"/>
      <c r="DD277" s="57"/>
      <c r="DE277" s="57"/>
      <c r="DF277" s="57"/>
      <c r="DG277" s="57"/>
      <c r="DH277" s="57"/>
      <c r="DI277" s="57"/>
      <c r="DJ277" s="67"/>
      <c r="DK277" s="23" t="s">
        <v>849</v>
      </c>
      <c r="DL277" s="55">
        <v>0</v>
      </c>
      <c r="DM277" s="55">
        <v>0</v>
      </c>
      <c r="DN277" s="55">
        <v>0</v>
      </c>
      <c r="DO277" s="59">
        <v>0</v>
      </c>
      <c r="DP277" s="23" t="s">
        <v>849</v>
      </c>
      <c r="DQ277" s="57"/>
      <c r="DR277" s="57"/>
      <c r="DS277" s="57"/>
      <c r="DT277" s="23" t="s">
        <v>854</v>
      </c>
      <c r="DU277" s="57"/>
      <c r="DV277" s="23" t="s">
        <v>858</v>
      </c>
      <c r="DW277" s="23" t="s">
        <v>854</v>
      </c>
      <c r="DX277" s="57"/>
      <c r="DY277" s="23" t="s">
        <v>849</v>
      </c>
      <c r="DZ277" s="23" t="s">
        <v>854</v>
      </c>
      <c r="EA277" s="56"/>
      <c r="EB277" s="57"/>
      <c r="EC277" s="57"/>
      <c r="ED277" s="23"/>
      <c r="EE277" s="57"/>
      <c r="EF277" s="57"/>
      <c r="EG277" s="57"/>
      <c r="EH277" s="23">
        <v>957</v>
      </c>
      <c r="EI277" s="23"/>
      <c r="EJ277" s="23" t="s">
        <v>921</v>
      </c>
      <c r="EK277" s="23"/>
    </row>
    <row r="278" spans="2:141" ht="29.1">
      <c r="B278" s="132" t="s">
        <v>1384</v>
      </c>
      <c r="C278" s="23" t="s">
        <v>1383</v>
      </c>
      <c r="D278" s="23" t="s">
        <v>159</v>
      </c>
      <c r="E278" s="23" t="s">
        <v>846</v>
      </c>
      <c r="F278" s="23" t="s">
        <v>847</v>
      </c>
      <c r="G278" s="23"/>
      <c r="H278" s="23" t="s">
        <v>848</v>
      </c>
      <c r="I278" s="58">
        <v>0</v>
      </c>
      <c r="J278" s="58">
        <v>0</v>
      </c>
      <c r="K278" s="58">
        <v>1</v>
      </c>
      <c r="L278" s="58">
        <v>0</v>
      </c>
      <c r="M278" s="176"/>
      <c r="N278" s="23" t="s">
        <v>849</v>
      </c>
      <c r="O278" s="23" t="s">
        <v>850</v>
      </c>
      <c r="P278" s="23" t="s">
        <v>851</v>
      </c>
      <c r="Q278" s="56" t="s">
        <v>848</v>
      </c>
      <c r="R278" s="133" t="s">
        <v>848</v>
      </c>
      <c r="S278" s="133" t="s">
        <v>848</v>
      </c>
      <c r="T278" s="133" t="s">
        <v>848</v>
      </c>
      <c r="U278" s="133" t="s">
        <v>848</v>
      </c>
      <c r="V278" s="133" t="s">
        <v>848</v>
      </c>
      <c r="W278" s="55">
        <v>0</v>
      </c>
      <c r="X278" s="55">
        <v>0</v>
      </c>
      <c r="Y278" s="55">
        <v>0</v>
      </c>
      <c r="Z278" s="55">
        <v>0</v>
      </c>
      <c r="AA278" s="55">
        <v>-0.588638619619409</v>
      </c>
      <c r="AB278" s="55">
        <v>-1.3101956372173937</v>
      </c>
      <c r="AC278" s="55">
        <v>0</v>
      </c>
      <c r="AD278" s="59">
        <v>-1.8988342568368028</v>
      </c>
      <c r="AE278" s="55">
        <v>0</v>
      </c>
      <c r="AF278" s="55"/>
      <c r="AG278" s="55"/>
      <c r="AH278" s="55"/>
      <c r="AI278" s="59">
        <v>-1.8988342568368028</v>
      </c>
      <c r="AJ278" s="55">
        <v>0</v>
      </c>
      <c r="AK278" s="55">
        <v>0</v>
      </c>
      <c r="AL278" s="55">
        <v>0</v>
      </c>
      <c r="AM278" s="55">
        <v>0</v>
      </c>
      <c r="AN278" s="55">
        <v>0</v>
      </c>
      <c r="AO278" s="55">
        <v>-0.68481166605269139</v>
      </c>
      <c r="AP278" s="55">
        <v>-1.5547433889286584</v>
      </c>
      <c r="AQ278" s="55">
        <v>0</v>
      </c>
      <c r="AR278" s="59">
        <v>-2.2395550549813499</v>
      </c>
      <c r="AS278" s="55">
        <v>0</v>
      </c>
      <c r="AT278" s="55"/>
      <c r="AU278" s="55"/>
      <c r="AV278" s="55"/>
      <c r="AW278" s="59">
        <v>-2.2395550549813499</v>
      </c>
      <c r="AX278" s="55"/>
      <c r="AY278" s="55"/>
      <c r="AZ278" s="55"/>
      <c r="BA278" s="55"/>
      <c r="BB278" s="55"/>
      <c r="BC278" s="55"/>
      <c r="BD278" s="55"/>
      <c r="BE278" s="55"/>
      <c r="BF278" s="59">
        <v>0</v>
      </c>
      <c r="BG278" s="55"/>
      <c r="BH278" s="55"/>
      <c r="BI278" s="55"/>
      <c r="BJ278" s="55"/>
      <c r="BK278" s="59">
        <v>0</v>
      </c>
      <c r="BL278" s="55"/>
      <c r="BM278" s="23" t="s">
        <v>852</v>
      </c>
      <c r="BN278" s="23" t="s">
        <v>184</v>
      </c>
      <c r="BO278" s="23" t="s">
        <v>853</v>
      </c>
      <c r="BP278" s="23" t="s">
        <v>853</v>
      </c>
      <c r="BQ278" s="23" t="s">
        <v>853</v>
      </c>
      <c r="BR278" s="23"/>
      <c r="BS278" s="57"/>
      <c r="BT278" s="135" t="s">
        <v>23</v>
      </c>
      <c r="BU278" s="58">
        <v>1</v>
      </c>
      <c r="BV278" s="57">
        <v>0</v>
      </c>
      <c r="BW278" s="57">
        <v>0</v>
      </c>
      <c r="BX278" s="57">
        <v>0</v>
      </c>
      <c r="BY278" s="57">
        <v>0</v>
      </c>
      <c r="BZ278" s="57">
        <v>0</v>
      </c>
      <c r="CA278" s="57">
        <v>0</v>
      </c>
      <c r="CB278" s="67">
        <v>0</v>
      </c>
      <c r="CC278" s="134"/>
      <c r="CD278" s="134"/>
      <c r="CE278" s="57"/>
      <c r="CF278" s="57"/>
      <c r="CG278" s="57"/>
      <c r="CH278" s="57"/>
      <c r="CI278" s="57"/>
      <c r="CJ278" s="57"/>
      <c r="CK278" s="67"/>
      <c r="CL278" s="23"/>
      <c r="CM278" s="23"/>
      <c r="CN278" s="23"/>
      <c r="CO278" s="23"/>
      <c r="CP278" s="23"/>
      <c r="CQ278" s="23"/>
      <c r="CR278" s="57"/>
      <c r="CS278" s="134"/>
      <c r="CT278" s="58"/>
      <c r="CU278" s="57"/>
      <c r="CV278" s="57"/>
      <c r="CW278" s="57"/>
      <c r="CX278" s="57"/>
      <c r="CY278" s="57"/>
      <c r="CZ278" s="57"/>
      <c r="DA278" s="67"/>
      <c r="DB278" s="23"/>
      <c r="DC278" s="23"/>
      <c r="DD278" s="57"/>
      <c r="DE278" s="57"/>
      <c r="DF278" s="57"/>
      <c r="DG278" s="57"/>
      <c r="DH278" s="57"/>
      <c r="DI278" s="57"/>
      <c r="DJ278" s="67"/>
      <c r="DK278" s="23" t="s">
        <v>849</v>
      </c>
      <c r="DL278" s="55">
        <v>0</v>
      </c>
      <c r="DM278" s="55">
        <v>0</v>
      </c>
      <c r="DN278" s="55">
        <v>0</v>
      </c>
      <c r="DO278" s="59">
        <v>0</v>
      </c>
      <c r="DP278" s="23" t="s">
        <v>849</v>
      </c>
      <c r="DQ278" s="57"/>
      <c r="DR278" s="57"/>
      <c r="DS278" s="57"/>
      <c r="DT278" s="23" t="s">
        <v>854</v>
      </c>
      <c r="DU278" s="57"/>
      <c r="DV278" s="23" t="s">
        <v>858</v>
      </c>
      <c r="DW278" s="23" t="s">
        <v>854</v>
      </c>
      <c r="DX278" s="57"/>
      <c r="DY278" s="23" t="s">
        <v>849</v>
      </c>
      <c r="DZ278" s="23" t="s">
        <v>854</v>
      </c>
      <c r="EA278" s="56"/>
      <c r="EB278" s="57"/>
      <c r="EC278" s="57"/>
      <c r="ED278" s="23"/>
      <c r="EE278" s="57"/>
      <c r="EF278" s="57"/>
      <c r="EG278" s="57"/>
      <c r="EH278" s="23">
        <v>957</v>
      </c>
      <c r="EI278" s="23"/>
      <c r="EJ278" s="23" t="s">
        <v>921</v>
      </c>
      <c r="EK278" s="23"/>
    </row>
    <row r="279" spans="2:141">
      <c r="B279" s="132" t="s">
        <v>1385</v>
      </c>
      <c r="C279" s="23" t="s">
        <v>1386</v>
      </c>
      <c r="D279" s="23" t="s">
        <v>159</v>
      </c>
      <c r="E279" s="23" t="s">
        <v>846</v>
      </c>
      <c r="F279" s="23" t="s">
        <v>847</v>
      </c>
      <c r="G279" s="23"/>
      <c r="H279" s="23" t="s">
        <v>848</v>
      </c>
      <c r="I279" s="58">
        <v>0</v>
      </c>
      <c r="J279" s="58">
        <v>0</v>
      </c>
      <c r="K279" s="58">
        <v>1</v>
      </c>
      <c r="L279" s="58">
        <v>0</v>
      </c>
      <c r="M279" s="176"/>
      <c r="N279" s="23" t="s">
        <v>849</v>
      </c>
      <c r="O279" s="23" t="s">
        <v>850</v>
      </c>
      <c r="P279" s="23" t="s">
        <v>851</v>
      </c>
      <c r="Q279" s="56" t="s">
        <v>848</v>
      </c>
      <c r="R279" s="133" t="s">
        <v>848</v>
      </c>
      <c r="S279" s="133" t="s">
        <v>848</v>
      </c>
      <c r="T279" s="133" t="s">
        <v>848</v>
      </c>
      <c r="U279" s="133" t="s">
        <v>848</v>
      </c>
      <c r="V279" s="133" t="s">
        <v>848</v>
      </c>
      <c r="W279" s="55">
        <v>0</v>
      </c>
      <c r="X279" s="55">
        <v>0</v>
      </c>
      <c r="Y279" s="55">
        <v>0</v>
      </c>
      <c r="Z279" s="55">
        <v>0</v>
      </c>
      <c r="AA279" s="55">
        <v>0</v>
      </c>
      <c r="AB279" s="55">
        <v>0.59338570524614354</v>
      </c>
      <c r="AC279" s="55">
        <v>1.3054485515906593</v>
      </c>
      <c r="AD279" s="59">
        <v>1.8988342568368028</v>
      </c>
      <c r="AE279" s="55">
        <v>0</v>
      </c>
      <c r="AF279" s="55"/>
      <c r="AG279" s="55"/>
      <c r="AH279" s="55"/>
      <c r="AI279" s="59">
        <v>1.8988342568368028</v>
      </c>
      <c r="AJ279" s="55">
        <v>0</v>
      </c>
      <c r="AK279" s="55">
        <v>0</v>
      </c>
      <c r="AL279" s="55">
        <v>0</v>
      </c>
      <c r="AM279" s="55">
        <v>0</v>
      </c>
      <c r="AN279" s="55">
        <v>0</v>
      </c>
      <c r="AO279" s="55">
        <v>0</v>
      </c>
      <c r="AP279" s="55">
        <v>0.70414102757627739</v>
      </c>
      <c r="AQ279" s="55">
        <v>1.5800924659406488</v>
      </c>
      <c r="AR279" s="59">
        <v>2.2842334935169264</v>
      </c>
      <c r="AS279" s="55">
        <v>0</v>
      </c>
      <c r="AT279" s="55"/>
      <c r="AU279" s="55"/>
      <c r="AV279" s="55"/>
      <c r="AW279" s="59">
        <v>2.2842334935169264</v>
      </c>
      <c r="AX279" s="55"/>
      <c r="AY279" s="55"/>
      <c r="AZ279" s="55"/>
      <c r="BA279" s="55"/>
      <c r="BB279" s="55"/>
      <c r="BC279" s="55"/>
      <c r="BD279" s="55"/>
      <c r="BE279" s="55"/>
      <c r="BF279" s="59">
        <v>0</v>
      </c>
      <c r="BG279" s="55"/>
      <c r="BH279" s="55"/>
      <c r="BI279" s="55"/>
      <c r="BJ279" s="55"/>
      <c r="BK279" s="59">
        <v>0</v>
      </c>
      <c r="BL279" s="55"/>
      <c r="BM279" s="23" t="s">
        <v>852</v>
      </c>
      <c r="BN279" s="23" t="s">
        <v>184</v>
      </c>
      <c r="BO279" s="23" t="s">
        <v>853</v>
      </c>
      <c r="BP279" s="23" t="s">
        <v>853</v>
      </c>
      <c r="BQ279" s="23" t="s">
        <v>853</v>
      </c>
      <c r="BR279" s="23"/>
      <c r="BS279" s="57"/>
      <c r="BT279" s="135" t="s">
        <v>23</v>
      </c>
      <c r="BU279" s="58">
        <v>1</v>
      </c>
      <c r="BV279" s="57">
        <v>0</v>
      </c>
      <c r="BW279" s="57">
        <v>0</v>
      </c>
      <c r="BX279" s="57">
        <v>0</v>
      </c>
      <c r="BY279" s="57">
        <v>0</v>
      </c>
      <c r="BZ279" s="57">
        <v>0</v>
      </c>
      <c r="CA279" s="57">
        <v>0</v>
      </c>
      <c r="CB279" s="67">
        <v>0</v>
      </c>
      <c r="CC279" s="134"/>
      <c r="CD279" s="134"/>
      <c r="CE279" s="57"/>
      <c r="CF279" s="57"/>
      <c r="CG279" s="57"/>
      <c r="CH279" s="57"/>
      <c r="CI279" s="57"/>
      <c r="CJ279" s="57"/>
      <c r="CK279" s="67"/>
      <c r="CL279" s="23"/>
      <c r="CM279" s="23"/>
      <c r="CN279" s="23"/>
      <c r="CO279" s="23"/>
      <c r="CP279" s="23"/>
      <c r="CQ279" s="23"/>
      <c r="CR279" s="57"/>
      <c r="CS279" s="134"/>
      <c r="CT279" s="58"/>
      <c r="CU279" s="57"/>
      <c r="CV279" s="57"/>
      <c r="CW279" s="57"/>
      <c r="CX279" s="57"/>
      <c r="CY279" s="57"/>
      <c r="CZ279" s="57"/>
      <c r="DA279" s="67"/>
      <c r="DB279" s="23"/>
      <c r="DC279" s="23"/>
      <c r="DD279" s="57"/>
      <c r="DE279" s="57"/>
      <c r="DF279" s="57"/>
      <c r="DG279" s="57"/>
      <c r="DH279" s="57"/>
      <c r="DI279" s="57"/>
      <c r="DJ279" s="67"/>
      <c r="DK279" s="23" t="s">
        <v>849</v>
      </c>
      <c r="DL279" s="55">
        <v>0</v>
      </c>
      <c r="DM279" s="55">
        <v>0</v>
      </c>
      <c r="DN279" s="55">
        <v>0</v>
      </c>
      <c r="DO279" s="59">
        <v>0</v>
      </c>
      <c r="DP279" s="23" t="s">
        <v>849</v>
      </c>
      <c r="DQ279" s="57"/>
      <c r="DR279" s="57"/>
      <c r="DS279" s="57"/>
      <c r="DT279" s="23" t="s">
        <v>854</v>
      </c>
      <c r="DU279" s="57"/>
      <c r="DV279" s="23" t="s">
        <v>858</v>
      </c>
      <c r="DW279" s="23" t="s">
        <v>854</v>
      </c>
      <c r="DX279" s="57"/>
      <c r="DY279" s="23" t="s">
        <v>849</v>
      </c>
      <c r="DZ279" s="23" t="s">
        <v>854</v>
      </c>
      <c r="EA279" s="56"/>
      <c r="EB279" s="57"/>
      <c r="EC279" s="57"/>
      <c r="ED279" s="23"/>
      <c r="EE279" s="57"/>
      <c r="EF279" s="57"/>
      <c r="EG279" s="57"/>
      <c r="EH279" s="23">
        <v>957</v>
      </c>
      <c r="EI279" s="23"/>
      <c r="EJ279" s="23" t="s">
        <v>921</v>
      </c>
      <c r="EK279" s="23"/>
    </row>
    <row r="280" spans="2:141" ht="29.1">
      <c r="B280" s="132" t="s">
        <v>1387</v>
      </c>
      <c r="C280" s="23" t="s">
        <v>1386</v>
      </c>
      <c r="D280" s="23" t="s">
        <v>159</v>
      </c>
      <c r="E280" s="23" t="s">
        <v>846</v>
      </c>
      <c r="F280" s="23" t="s">
        <v>847</v>
      </c>
      <c r="G280" s="23"/>
      <c r="H280" s="23" t="s">
        <v>848</v>
      </c>
      <c r="I280" s="58">
        <v>0</v>
      </c>
      <c r="J280" s="58">
        <v>0</v>
      </c>
      <c r="K280" s="58">
        <v>1</v>
      </c>
      <c r="L280" s="58">
        <v>0</v>
      </c>
      <c r="M280" s="176"/>
      <c r="N280" s="23" t="s">
        <v>849</v>
      </c>
      <c r="O280" s="23" t="s">
        <v>850</v>
      </c>
      <c r="P280" s="23" t="s">
        <v>851</v>
      </c>
      <c r="Q280" s="56" t="s">
        <v>848</v>
      </c>
      <c r="R280" s="133" t="s">
        <v>848</v>
      </c>
      <c r="S280" s="133" t="s">
        <v>848</v>
      </c>
      <c r="T280" s="133" t="s">
        <v>848</v>
      </c>
      <c r="U280" s="133" t="s">
        <v>848</v>
      </c>
      <c r="V280" s="133" t="s">
        <v>848</v>
      </c>
      <c r="W280" s="55">
        <v>0</v>
      </c>
      <c r="X280" s="55">
        <v>0</v>
      </c>
      <c r="Y280" s="55">
        <v>0</v>
      </c>
      <c r="Z280" s="55">
        <v>0</v>
      </c>
      <c r="AA280" s="55">
        <v>-0.588638619619409</v>
      </c>
      <c r="AB280" s="55">
        <v>-1.3101956372173937</v>
      </c>
      <c r="AC280" s="55">
        <v>0</v>
      </c>
      <c r="AD280" s="59">
        <v>-1.8988342568368028</v>
      </c>
      <c r="AE280" s="55">
        <v>0</v>
      </c>
      <c r="AF280" s="55"/>
      <c r="AG280" s="55"/>
      <c r="AH280" s="55"/>
      <c r="AI280" s="59">
        <v>-1.8988342568368028</v>
      </c>
      <c r="AJ280" s="55">
        <v>0</v>
      </c>
      <c r="AK280" s="55">
        <v>0</v>
      </c>
      <c r="AL280" s="55">
        <v>0</v>
      </c>
      <c r="AM280" s="55">
        <v>0</v>
      </c>
      <c r="AN280" s="55">
        <v>0</v>
      </c>
      <c r="AO280" s="55">
        <v>-0.68481166605269139</v>
      </c>
      <c r="AP280" s="55">
        <v>-1.5547433889286584</v>
      </c>
      <c r="AQ280" s="55">
        <v>0</v>
      </c>
      <c r="AR280" s="59">
        <v>-2.2395550549813499</v>
      </c>
      <c r="AS280" s="55">
        <v>0</v>
      </c>
      <c r="AT280" s="55"/>
      <c r="AU280" s="55"/>
      <c r="AV280" s="55"/>
      <c r="AW280" s="59">
        <v>-2.2395550549813499</v>
      </c>
      <c r="AX280" s="55"/>
      <c r="AY280" s="55"/>
      <c r="AZ280" s="55"/>
      <c r="BA280" s="55"/>
      <c r="BB280" s="55"/>
      <c r="BC280" s="55"/>
      <c r="BD280" s="55"/>
      <c r="BE280" s="55"/>
      <c r="BF280" s="59">
        <v>0</v>
      </c>
      <c r="BG280" s="55"/>
      <c r="BH280" s="55"/>
      <c r="BI280" s="55"/>
      <c r="BJ280" s="55"/>
      <c r="BK280" s="59">
        <v>0</v>
      </c>
      <c r="BL280" s="55"/>
      <c r="BM280" s="23" t="s">
        <v>852</v>
      </c>
      <c r="BN280" s="23" t="s">
        <v>184</v>
      </c>
      <c r="BO280" s="23" t="s">
        <v>853</v>
      </c>
      <c r="BP280" s="23" t="s">
        <v>853</v>
      </c>
      <c r="BQ280" s="23" t="s">
        <v>853</v>
      </c>
      <c r="BR280" s="23"/>
      <c r="BS280" s="57"/>
      <c r="BT280" s="135" t="s">
        <v>23</v>
      </c>
      <c r="BU280" s="58">
        <v>1</v>
      </c>
      <c r="BV280" s="57">
        <v>0</v>
      </c>
      <c r="BW280" s="57">
        <v>0</v>
      </c>
      <c r="BX280" s="57">
        <v>0</v>
      </c>
      <c r="BY280" s="57">
        <v>0</v>
      </c>
      <c r="BZ280" s="57">
        <v>0</v>
      </c>
      <c r="CA280" s="57">
        <v>0</v>
      </c>
      <c r="CB280" s="67">
        <v>0</v>
      </c>
      <c r="CC280" s="134"/>
      <c r="CD280" s="134"/>
      <c r="CE280" s="57"/>
      <c r="CF280" s="57"/>
      <c r="CG280" s="57"/>
      <c r="CH280" s="57"/>
      <c r="CI280" s="57"/>
      <c r="CJ280" s="57"/>
      <c r="CK280" s="67"/>
      <c r="CL280" s="23"/>
      <c r="CM280" s="23"/>
      <c r="CN280" s="23"/>
      <c r="CO280" s="23"/>
      <c r="CP280" s="23"/>
      <c r="CQ280" s="23"/>
      <c r="CR280" s="57"/>
      <c r="CS280" s="134"/>
      <c r="CT280" s="58"/>
      <c r="CU280" s="57"/>
      <c r="CV280" s="57"/>
      <c r="CW280" s="57"/>
      <c r="CX280" s="57"/>
      <c r="CY280" s="57"/>
      <c r="CZ280" s="57"/>
      <c r="DA280" s="67"/>
      <c r="DB280" s="23"/>
      <c r="DC280" s="23"/>
      <c r="DD280" s="57"/>
      <c r="DE280" s="57"/>
      <c r="DF280" s="57"/>
      <c r="DG280" s="57"/>
      <c r="DH280" s="57"/>
      <c r="DI280" s="57"/>
      <c r="DJ280" s="67"/>
      <c r="DK280" s="23" t="s">
        <v>849</v>
      </c>
      <c r="DL280" s="55">
        <v>0</v>
      </c>
      <c r="DM280" s="55">
        <v>0</v>
      </c>
      <c r="DN280" s="55">
        <v>0</v>
      </c>
      <c r="DO280" s="59">
        <v>0</v>
      </c>
      <c r="DP280" s="23" t="s">
        <v>849</v>
      </c>
      <c r="DQ280" s="57"/>
      <c r="DR280" s="57"/>
      <c r="DS280" s="57"/>
      <c r="DT280" s="23" t="s">
        <v>854</v>
      </c>
      <c r="DU280" s="57"/>
      <c r="DV280" s="23" t="s">
        <v>858</v>
      </c>
      <c r="DW280" s="23" t="s">
        <v>854</v>
      </c>
      <c r="DX280" s="57"/>
      <c r="DY280" s="23" t="s">
        <v>849</v>
      </c>
      <c r="DZ280" s="23" t="s">
        <v>854</v>
      </c>
      <c r="EA280" s="56"/>
      <c r="EB280" s="57"/>
      <c r="EC280" s="57"/>
      <c r="ED280" s="23"/>
      <c r="EE280" s="57"/>
      <c r="EF280" s="57"/>
      <c r="EG280" s="57"/>
      <c r="EH280" s="23">
        <v>957</v>
      </c>
      <c r="EI280" s="23"/>
      <c r="EJ280" s="23" t="s">
        <v>921</v>
      </c>
      <c r="EK280" s="23"/>
    </row>
    <row r="281" spans="2:141">
      <c r="B281" s="132" t="s">
        <v>1388</v>
      </c>
      <c r="C281" s="23" t="s">
        <v>1389</v>
      </c>
      <c r="D281" s="23" t="s">
        <v>159</v>
      </c>
      <c r="E281" s="23" t="s">
        <v>846</v>
      </c>
      <c r="F281" s="23" t="s">
        <v>847</v>
      </c>
      <c r="G281" s="23"/>
      <c r="H281" s="23" t="s">
        <v>848</v>
      </c>
      <c r="I281" s="58">
        <v>0</v>
      </c>
      <c r="J281" s="58">
        <v>0</v>
      </c>
      <c r="K281" s="58">
        <v>1</v>
      </c>
      <c r="L281" s="58">
        <v>0</v>
      </c>
      <c r="M281" s="176"/>
      <c r="N281" s="23" t="s">
        <v>849</v>
      </c>
      <c r="O281" s="23" t="s">
        <v>850</v>
      </c>
      <c r="P281" s="23" t="s">
        <v>851</v>
      </c>
      <c r="Q281" s="56" t="s">
        <v>848</v>
      </c>
      <c r="R281" s="133" t="s">
        <v>848</v>
      </c>
      <c r="S281" s="133" t="s">
        <v>848</v>
      </c>
      <c r="T281" s="133" t="s">
        <v>848</v>
      </c>
      <c r="U281" s="133" t="s">
        <v>848</v>
      </c>
      <c r="V281" s="133" t="s">
        <v>848</v>
      </c>
      <c r="W281" s="55">
        <v>0</v>
      </c>
      <c r="X281" s="55">
        <v>0</v>
      </c>
      <c r="Y281" s="55">
        <v>0</v>
      </c>
      <c r="Z281" s="55">
        <v>0</v>
      </c>
      <c r="AA281" s="55">
        <v>0</v>
      </c>
      <c r="AB281" s="55">
        <v>0.59338570524614354</v>
      </c>
      <c r="AC281" s="55">
        <v>1.3054485515906593</v>
      </c>
      <c r="AD281" s="59">
        <v>1.8988342568368028</v>
      </c>
      <c r="AE281" s="55">
        <v>0</v>
      </c>
      <c r="AF281" s="55"/>
      <c r="AG281" s="55"/>
      <c r="AH281" s="55"/>
      <c r="AI281" s="59">
        <v>1.8988342568368028</v>
      </c>
      <c r="AJ281" s="55">
        <v>0</v>
      </c>
      <c r="AK281" s="55">
        <v>0</v>
      </c>
      <c r="AL281" s="55">
        <v>0</v>
      </c>
      <c r="AM281" s="55">
        <v>0</v>
      </c>
      <c r="AN281" s="55">
        <v>0</v>
      </c>
      <c r="AO281" s="55">
        <v>0</v>
      </c>
      <c r="AP281" s="55">
        <v>0.70414102757627739</v>
      </c>
      <c r="AQ281" s="55">
        <v>1.5800924659406488</v>
      </c>
      <c r="AR281" s="59">
        <v>2.2842334935169264</v>
      </c>
      <c r="AS281" s="55">
        <v>0</v>
      </c>
      <c r="AT281" s="55"/>
      <c r="AU281" s="55"/>
      <c r="AV281" s="55"/>
      <c r="AW281" s="59">
        <v>2.2842334935169264</v>
      </c>
      <c r="AX281" s="55"/>
      <c r="AY281" s="55"/>
      <c r="AZ281" s="55"/>
      <c r="BA281" s="55"/>
      <c r="BB281" s="55"/>
      <c r="BC281" s="55"/>
      <c r="BD281" s="55"/>
      <c r="BE281" s="55"/>
      <c r="BF281" s="59">
        <v>0</v>
      </c>
      <c r="BG281" s="55"/>
      <c r="BH281" s="55"/>
      <c r="BI281" s="55"/>
      <c r="BJ281" s="55"/>
      <c r="BK281" s="59">
        <v>0</v>
      </c>
      <c r="BL281" s="55"/>
      <c r="BM281" s="23" t="s">
        <v>852</v>
      </c>
      <c r="BN281" s="23" t="s">
        <v>184</v>
      </c>
      <c r="BO281" s="23" t="s">
        <v>853</v>
      </c>
      <c r="BP281" s="23" t="s">
        <v>853</v>
      </c>
      <c r="BQ281" s="23" t="s">
        <v>853</v>
      </c>
      <c r="BR281" s="23"/>
      <c r="BS281" s="57"/>
      <c r="BT281" s="135" t="s">
        <v>23</v>
      </c>
      <c r="BU281" s="58">
        <v>1</v>
      </c>
      <c r="BV281" s="57">
        <v>0</v>
      </c>
      <c r="BW281" s="57">
        <v>0</v>
      </c>
      <c r="BX281" s="57">
        <v>0</v>
      </c>
      <c r="BY281" s="57">
        <v>0</v>
      </c>
      <c r="BZ281" s="57">
        <v>0</v>
      </c>
      <c r="CA281" s="57">
        <v>0</v>
      </c>
      <c r="CB281" s="67">
        <v>0</v>
      </c>
      <c r="CC281" s="134"/>
      <c r="CD281" s="134"/>
      <c r="CE281" s="57"/>
      <c r="CF281" s="57"/>
      <c r="CG281" s="57"/>
      <c r="CH281" s="57"/>
      <c r="CI281" s="57"/>
      <c r="CJ281" s="57"/>
      <c r="CK281" s="67"/>
      <c r="CL281" s="23"/>
      <c r="CM281" s="23"/>
      <c r="CN281" s="23"/>
      <c r="CO281" s="23"/>
      <c r="CP281" s="23"/>
      <c r="CQ281" s="23"/>
      <c r="CR281" s="57"/>
      <c r="CS281" s="134"/>
      <c r="CT281" s="58"/>
      <c r="CU281" s="57"/>
      <c r="CV281" s="57"/>
      <c r="CW281" s="57"/>
      <c r="CX281" s="57"/>
      <c r="CY281" s="57"/>
      <c r="CZ281" s="57"/>
      <c r="DA281" s="67"/>
      <c r="DB281" s="23"/>
      <c r="DC281" s="23"/>
      <c r="DD281" s="57"/>
      <c r="DE281" s="57"/>
      <c r="DF281" s="57"/>
      <c r="DG281" s="57"/>
      <c r="DH281" s="57"/>
      <c r="DI281" s="57"/>
      <c r="DJ281" s="67"/>
      <c r="DK281" s="23" t="s">
        <v>849</v>
      </c>
      <c r="DL281" s="55">
        <v>0</v>
      </c>
      <c r="DM281" s="55">
        <v>0</v>
      </c>
      <c r="DN281" s="55">
        <v>0</v>
      </c>
      <c r="DO281" s="59">
        <v>0</v>
      </c>
      <c r="DP281" s="23" t="s">
        <v>849</v>
      </c>
      <c r="DQ281" s="57"/>
      <c r="DR281" s="57"/>
      <c r="DS281" s="57"/>
      <c r="DT281" s="23" t="s">
        <v>854</v>
      </c>
      <c r="DU281" s="57"/>
      <c r="DV281" s="23" t="s">
        <v>858</v>
      </c>
      <c r="DW281" s="23" t="s">
        <v>854</v>
      </c>
      <c r="DX281" s="57"/>
      <c r="DY281" s="23" t="s">
        <v>849</v>
      </c>
      <c r="DZ281" s="23" t="s">
        <v>854</v>
      </c>
      <c r="EA281" s="56"/>
      <c r="EB281" s="57"/>
      <c r="EC281" s="57"/>
      <c r="ED281" s="23"/>
      <c r="EE281" s="57"/>
      <c r="EF281" s="57"/>
      <c r="EG281" s="57"/>
      <c r="EH281" s="23">
        <v>957</v>
      </c>
      <c r="EI281" s="23"/>
      <c r="EJ281" s="23" t="s">
        <v>921</v>
      </c>
      <c r="EK281" s="23"/>
    </row>
    <row r="282" spans="2:141" ht="29.1">
      <c r="B282" s="132" t="s">
        <v>1390</v>
      </c>
      <c r="C282" s="23" t="s">
        <v>1389</v>
      </c>
      <c r="D282" s="23" t="s">
        <v>159</v>
      </c>
      <c r="E282" s="23" t="s">
        <v>846</v>
      </c>
      <c r="F282" s="23" t="s">
        <v>847</v>
      </c>
      <c r="G282" s="23"/>
      <c r="H282" s="23" t="s">
        <v>848</v>
      </c>
      <c r="I282" s="58">
        <v>0</v>
      </c>
      <c r="J282" s="58">
        <v>0</v>
      </c>
      <c r="K282" s="58">
        <v>1</v>
      </c>
      <c r="L282" s="58">
        <v>0</v>
      </c>
      <c r="M282" s="176"/>
      <c r="N282" s="23" t="s">
        <v>849</v>
      </c>
      <c r="O282" s="23" t="s">
        <v>850</v>
      </c>
      <c r="P282" s="23" t="s">
        <v>851</v>
      </c>
      <c r="Q282" s="56" t="s">
        <v>848</v>
      </c>
      <c r="R282" s="133" t="s">
        <v>848</v>
      </c>
      <c r="S282" s="133" t="s">
        <v>848</v>
      </c>
      <c r="T282" s="133" t="s">
        <v>848</v>
      </c>
      <c r="U282" s="133" t="s">
        <v>848</v>
      </c>
      <c r="V282" s="133" t="s">
        <v>848</v>
      </c>
      <c r="W282" s="55">
        <v>0</v>
      </c>
      <c r="X282" s="55">
        <v>0</v>
      </c>
      <c r="Y282" s="55">
        <v>0</v>
      </c>
      <c r="Z282" s="55">
        <v>0</v>
      </c>
      <c r="AA282" s="55">
        <v>-0.588638619619409</v>
      </c>
      <c r="AB282" s="55">
        <v>-1.3101956372173937</v>
      </c>
      <c r="AC282" s="55">
        <v>0</v>
      </c>
      <c r="AD282" s="59">
        <v>-1.8988342568368028</v>
      </c>
      <c r="AE282" s="55">
        <v>0</v>
      </c>
      <c r="AF282" s="55"/>
      <c r="AG282" s="55"/>
      <c r="AH282" s="55"/>
      <c r="AI282" s="59">
        <v>-1.8988342568368028</v>
      </c>
      <c r="AJ282" s="55">
        <v>0</v>
      </c>
      <c r="AK282" s="55">
        <v>0</v>
      </c>
      <c r="AL282" s="55">
        <v>0</v>
      </c>
      <c r="AM282" s="55">
        <v>0</v>
      </c>
      <c r="AN282" s="55">
        <v>0</v>
      </c>
      <c r="AO282" s="55">
        <v>-0.68481166605269139</v>
      </c>
      <c r="AP282" s="55">
        <v>-1.5547433889286584</v>
      </c>
      <c r="AQ282" s="55">
        <v>0</v>
      </c>
      <c r="AR282" s="59">
        <v>-2.2395550549813499</v>
      </c>
      <c r="AS282" s="55">
        <v>0</v>
      </c>
      <c r="AT282" s="55"/>
      <c r="AU282" s="55"/>
      <c r="AV282" s="55"/>
      <c r="AW282" s="59">
        <v>-2.2395550549813499</v>
      </c>
      <c r="AX282" s="55"/>
      <c r="AY282" s="55"/>
      <c r="AZ282" s="55"/>
      <c r="BA282" s="55"/>
      <c r="BB282" s="55"/>
      <c r="BC282" s="55"/>
      <c r="BD282" s="55"/>
      <c r="BE282" s="55"/>
      <c r="BF282" s="59">
        <v>0</v>
      </c>
      <c r="BG282" s="55"/>
      <c r="BH282" s="55"/>
      <c r="BI282" s="55"/>
      <c r="BJ282" s="55"/>
      <c r="BK282" s="59">
        <v>0</v>
      </c>
      <c r="BL282" s="55"/>
      <c r="BM282" s="23" t="s">
        <v>852</v>
      </c>
      <c r="BN282" s="23" t="s">
        <v>184</v>
      </c>
      <c r="BO282" s="23" t="s">
        <v>853</v>
      </c>
      <c r="BP282" s="23" t="s">
        <v>853</v>
      </c>
      <c r="BQ282" s="23" t="s">
        <v>853</v>
      </c>
      <c r="BR282" s="23"/>
      <c r="BS282" s="57"/>
      <c r="BT282" s="135" t="s">
        <v>23</v>
      </c>
      <c r="BU282" s="58">
        <v>1</v>
      </c>
      <c r="BV282" s="57">
        <v>0</v>
      </c>
      <c r="BW282" s="57">
        <v>0</v>
      </c>
      <c r="BX282" s="57">
        <v>0</v>
      </c>
      <c r="BY282" s="57">
        <v>0</v>
      </c>
      <c r="BZ282" s="57">
        <v>0</v>
      </c>
      <c r="CA282" s="57">
        <v>0</v>
      </c>
      <c r="CB282" s="67">
        <v>0</v>
      </c>
      <c r="CC282" s="134"/>
      <c r="CD282" s="134"/>
      <c r="CE282" s="57"/>
      <c r="CF282" s="57"/>
      <c r="CG282" s="57"/>
      <c r="CH282" s="57"/>
      <c r="CI282" s="57"/>
      <c r="CJ282" s="57"/>
      <c r="CK282" s="67"/>
      <c r="CL282" s="23"/>
      <c r="CM282" s="23"/>
      <c r="CN282" s="23"/>
      <c r="CO282" s="23"/>
      <c r="CP282" s="23"/>
      <c r="CQ282" s="23"/>
      <c r="CR282" s="57"/>
      <c r="CS282" s="134"/>
      <c r="CT282" s="58"/>
      <c r="CU282" s="57"/>
      <c r="CV282" s="57"/>
      <c r="CW282" s="57"/>
      <c r="CX282" s="57"/>
      <c r="CY282" s="57"/>
      <c r="CZ282" s="57"/>
      <c r="DA282" s="67"/>
      <c r="DB282" s="23"/>
      <c r="DC282" s="23"/>
      <c r="DD282" s="57"/>
      <c r="DE282" s="57"/>
      <c r="DF282" s="57"/>
      <c r="DG282" s="57"/>
      <c r="DH282" s="57"/>
      <c r="DI282" s="57"/>
      <c r="DJ282" s="67"/>
      <c r="DK282" s="23" t="s">
        <v>849</v>
      </c>
      <c r="DL282" s="55">
        <v>0</v>
      </c>
      <c r="DM282" s="55">
        <v>0</v>
      </c>
      <c r="DN282" s="55">
        <v>0</v>
      </c>
      <c r="DO282" s="59">
        <v>0</v>
      </c>
      <c r="DP282" s="23" t="s">
        <v>849</v>
      </c>
      <c r="DQ282" s="57"/>
      <c r="DR282" s="57"/>
      <c r="DS282" s="57"/>
      <c r="DT282" s="23" t="s">
        <v>854</v>
      </c>
      <c r="DU282" s="57"/>
      <c r="DV282" s="23" t="s">
        <v>858</v>
      </c>
      <c r="DW282" s="23" t="s">
        <v>854</v>
      </c>
      <c r="DX282" s="57"/>
      <c r="DY282" s="23" t="s">
        <v>849</v>
      </c>
      <c r="DZ282" s="23" t="s">
        <v>854</v>
      </c>
      <c r="EA282" s="56"/>
      <c r="EB282" s="57"/>
      <c r="EC282" s="57"/>
      <c r="ED282" s="23"/>
      <c r="EE282" s="57"/>
      <c r="EF282" s="57"/>
      <c r="EG282" s="57"/>
      <c r="EH282" s="23">
        <v>957</v>
      </c>
      <c r="EI282" s="23"/>
      <c r="EJ282" s="23" t="s">
        <v>921</v>
      </c>
      <c r="EK282" s="23"/>
    </row>
    <row r="283" spans="2:141">
      <c r="B283" s="132" t="s">
        <v>1391</v>
      </c>
      <c r="C283" s="23" t="s">
        <v>1392</v>
      </c>
      <c r="D283" s="23" t="s">
        <v>159</v>
      </c>
      <c r="E283" s="23" t="s">
        <v>846</v>
      </c>
      <c r="F283" s="23" t="s">
        <v>847</v>
      </c>
      <c r="G283" s="23"/>
      <c r="H283" s="23" t="s">
        <v>848</v>
      </c>
      <c r="I283" s="58">
        <v>0</v>
      </c>
      <c r="J283" s="58">
        <v>0</v>
      </c>
      <c r="K283" s="58">
        <v>1</v>
      </c>
      <c r="L283" s="58">
        <v>0</v>
      </c>
      <c r="M283" s="176"/>
      <c r="N283" s="23" t="s">
        <v>849</v>
      </c>
      <c r="O283" s="23" t="s">
        <v>850</v>
      </c>
      <c r="P283" s="23" t="s">
        <v>851</v>
      </c>
      <c r="Q283" s="56" t="s">
        <v>848</v>
      </c>
      <c r="R283" s="133" t="s">
        <v>848</v>
      </c>
      <c r="S283" s="133" t="s">
        <v>848</v>
      </c>
      <c r="T283" s="133" t="s">
        <v>848</v>
      </c>
      <c r="U283" s="133" t="s">
        <v>848</v>
      </c>
      <c r="V283" s="133" t="s">
        <v>848</v>
      </c>
      <c r="W283" s="55">
        <v>0</v>
      </c>
      <c r="X283" s="55">
        <v>0</v>
      </c>
      <c r="Y283" s="55">
        <v>0</v>
      </c>
      <c r="Z283" s="55">
        <v>0</v>
      </c>
      <c r="AA283" s="55">
        <v>0</v>
      </c>
      <c r="AB283" s="55">
        <v>0.59338570524614354</v>
      </c>
      <c r="AC283" s="55">
        <v>1.3054485515906593</v>
      </c>
      <c r="AD283" s="59">
        <v>1.8988342568368028</v>
      </c>
      <c r="AE283" s="55">
        <v>0</v>
      </c>
      <c r="AF283" s="55"/>
      <c r="AG283" s="55"/>
      <c r="AH283" s="55"/>
      <c r="AI283" s="59">
        <v>1.8988342568368028</v>
      </c>
      <c r="AJ283" s="55">
        <v>0</v>
      </c>
      <c r="AK283" s="55">
        <v>0</v>
      </c>
      <c r="AL283" s="55">
        <v>0</v>
      </c>
      <c r="AM283" s="55">
        <v>0</v>
      </c>
      <c r="AN283" s="55">
        <v>0</v>
      </c>
      <c r="AO283" s="55">
        <v>0</v>
      </c>
      <c r="AP283" s="55">
        <v>0.70414102757627739</v>
      </c>
      <c r="AQ283" s="55">
        <v>1.5800924659406488</v>
      </c>
      <c r="AR283" s="59">
        <v>2.2842334935169264</v>
      </c>
      <c r="AS283" s="55">
        <v>0</v>
      </c>
      <c r="AT283" s="55"/>
      <c r="AU283" s="55"/>
      <c r="AV283" s="55"/>
      <c r="AW283" s="59">
        <v>2.2842334935169264</v>
      </c>
      <c r="AX283" s="55"/>
      <c r="AY283" s="55"/>
      <c r="AZ283" s="55"/>
      <c r="BA283" s="55"/>
      <c r="BB283" s="55"/>
      <c r="BC283" s="55"/>
      <c r="BD283" s="55"/>
      <c r="BE283" s="55"/>
      <c r="BF283" s="59">
        <v>0</v>
      </c>
      <c r="BG283" s="55"/>
      <c r="BH283" s="55"/>
      <c r="BI283" s="55"/>
      <c r="BJ283" s="55"/>
      <c r="BK283" s="59">
        <v>0</v>
      </c>
      <c r="BL283" s="55"/>
      <c r="BM283" s="23" t="s">
        <v>852</v>
      </c>
      <c r="BN283" s="23" t="s">
        <v>184</v>
      </c>
      <c r="BO283" s="23" t="s">
        <v>853</v>
      </c>
      <c r="BP283" s="23" t="s">
        <v>853</v>
      </c>
      <c r="BQ283" s="23" t="s">
        <v>853</v>
      </c>
      <c r="BR283" s="23"/>
      <c r="BS283" s="57"/>
      <c r="BT283" s="135" t="s">
        <v>23</v>
      </c>
      <c r="BU283" s="58">
        <v>1</v>
      </c>
      <c r="BV283" s="57">
        <v>0</v>
      </c>
      <c r="BW283" s="57">
        <v>0</v>
      </c>
      <c r="BX283" s="57">
        <v>0</v>
      </c>
      <c r="BY283" s="57">
        <v>0</v>
      </c>
      <c r="BZ283" s="57">
        <v>0</v>
      </c>
      <c r="CA283" s="57">
        <v>0</v>
      </c>
      <c r="CB283" s="67">
        <v>0</v>
      </c>
      <c r="CC283" s="134"/>
      <c r="CD283" s="134"/>
      <c r="CE283" s="57"/>
      <c r="CF283" s="57"/>
      <c r="CG283" s="57"/>
      <c r="CH283" s="57"/>
      <c r="CI283" s="57"/>
      <c r="CJ283" s="57"/>
      <c r="CK283" s="67"/>
      <c r="CL283" s="23"/>
      <c r="CM283" s="23"/>
      <c r="CN283" s="23"/>
      <c r="CO283" s="23"/>
      <c r="CP283" s="23"/>
      <c r="CQ283" s="23"/>
      <c r="CR283" s="57"/>
      <c r="CS283" s="134"/>
      <c r="CT283" s="58"/>
      <c r="CU283" s="57"/>
      <c r="CV283" s="57"/>
      <c r="CW283" s="57"/>
      <c r="CX283" s="57"/>
      <c r="CY283" s="57"/>
      <c r="CZ283" s="57"/>
      <c r="DA283" s="67"/>
      <c r="DB283" s="23"/>
      <c r="DC283" s="23"/>
      <c r="DD283" s="57"/>
      <c r="DE283" s="57"/>
      <c r="DF283" s="57"/>
      <c r="DG283" s="57"/>
      <c r="DH283" s="57"/>
      <c r="DI283" s="57"/>
      <c r="DJ283" s="67"/>
      <c r="DK283" s="23" t="s">
        <v>849</v>
      </c>
      <c r="DL283" s="55">
        <v>0</v>
      </c>
      <c r="DM283" s="55">
        <v>0</v>
      </c>
      <c r="DN283" s="55">
        <v>0</v>
      </c>
      <c r="DO283" s="59">
        <v>0</v>
      </c>
      <c r="DP283" s="23" t="s">
        <v>849</v>
      </c>
      <c r="DQ283" s="57"/>
      <c r="DR283" s="57"/>
      <c r="DS283" s="57"/>
      <c r="DT283" s="23" t="s">
        <v>854</v>
      </c>
      <c r="DU283" s="57"/>
      <c r="DV283" s="23" t="s">
        <v>858</v>
      </c>
      <c r="DW283" s="23" t="s">
        <v>854</v>
      </c>
      <c r="DX283" s="57"/>
      <c r="DY283" s="23" t="s">
        <v>849</v>
      </c>
      <c r="DZ283" s="23" t="s">
        <v>854</v>
      </c>
      <c r="EA283" s="56"/>
      <c r="EB283" s="57"/>
      <c r="EC283" s="57"/>
      <c r="ED283" s="23"/>
      <c r="EE283" s="57"/>
      <c r="EF283" s="57"/>
      <c r="EG283" s="57"/>
      <c r="EH283" s="23">
        <v>957</v>
      </c>
      <c r="EI283" s="23"/>
      <c r="EJ283" s="23" t="s">
        <v>921</v>
      </c>
      <c r="EK283" s="23"/>
    </row>
    <row r="284" spans="2:141" ht="29.1">
      <c r="B284" s="132" t="s">
        <v>1393</v>
      </c>
      <c r="C284" s="23" t="s">
        <v>1392</v>
      </c>
      <c r="D284" s="23" t="s">
        <v>159</v>
      </c>
      <c r="E284" s="23" t="s">
        <v>846</v>
      </c>
      <c r="F284" s="23" t="s">
        <v>847</v>
      </c>
      <c r="G284" s="23"/>
      <c r="H284" s="23" t="s">
        <v>848</v>
      </c>
      <c r="I284" s="58">
        <v>0</v>
      </c>
      <c r="J284" s="58">
        <v>0</v>
      </c>
      <c r="K284" s="58">
        <v>1</v>
      </c>
      <c r="L284" s="58">
        <v>0</v>
      </c>
      <c r="M284" s="176"/>
      <c r="N284" s="23" t="s">
        <v>849</v>
      </c>
      <c r="O284" s="23" t="s">
        <v>850</v>
      </c>
      <c r="P284" s="23" t="s">
        <v>851</v>
      </c>
      <c r="Q284" s="56" t="s">
        <v>848</v>
      </c>
      <c r="R284" s="133" t="s">
        <v>848</v>
      </c>
      <c r="S284" s="133" t="s">
        <v>848</v>
      </c>
      <c r="T284" s="133" t="s">
        <v>848</v>
      </c>
      <c r="U284" s="133" t="s">
        <v>848</v>
      </c>
      <c r="V284" s="133" t="s">
        <v>848</v>
      </c>
      <c r="W284" s="55">
        <v>0</v>
      </c>
      <c r="X284" s="55">
        <v>0</v>
      </c>
      <c r="Y284" s="55">
        <v>0</v>
      </c>
      <c r="Z284" s="55">
        <v>0</v>
      </c>
      <c r="AA284" s="55">
        <v>-0.588638619619409</v>
      </c>
      <c r="AB284" s="55">
        <v>-1.3101956372173937</v>
      </c>
      <c r="AC284" s="55">
        <v>0</v>
      </c>
      <c r="AD284" s="59">
        <v>-1.8988342568368028</v>
      </c>
      <c r="AE284" s="55">
        <v>0</v>
      </c>
      <c r="AF284" s="55"/>
      <c r="AG284" s="55"/>
      <c r="AH284" s="55"/>
      <c r="AI284" s="59">
        <v>-1.8988342568368028</v>
      </c>
      <c r="AJ284" s="55">
        <v>0</v>
      </c>
      <c r="AK284" s="55">
        <v>0</v>
      </c>
      <c r="AL284" s="55">
        <v>0</v>
      </c>
      <c r="AM284" s="55">
        <v>0</v>
      </c>
      <c r="AN284" s="55">
        <v>0</v>
      </c>
      <c r="AO284" s="55">
        <v>-0.68481166605269139</v>
      </c>
      <c r="AP284" s="55">
        <v>-1.5547433889286584</v>
      </c>
      <c r="AQ284" s="55">
        <v>0</v>
      </c>
      <c r="AR284" s="59">
        <v>-2.2395550549813499</v>
      </c>
      <c r="AS284" s="55">
        <v>0</v>
      </c>
      <c r="AT284" s="55"/>
      <c r="AU284" s="55"/>
      <c r="AV284" s="55"/>
      <c r="AW284" s="59">
        <v>-2.2395550549813499</v>
      </c>
      <c r="AX284" s="55"/>
      <c r="AY284" s="55"/>
      <c r="AZ284" s="55"/>
      <c r="BA284" s="55"/>
      <c r="BB284" s="55"/>
      <c r="BC284" s="55"/>
      <c r="BD284" s="55"/>
      <c r="BE284" s="55"/>
      <c r="BF284" s="59">
        <v>0</v>
      </c>
      <c r="BG284" s="55"/>
      <c r="BH284" s="55"/>
      <c r="BI284" s="55"/>
      <c r="BJ284" s="55"/>
      <c r="BK284" s="59">
        <v>0</v>
      </c>
      <c r="BL284" s="55"/>
      <c r="BM284" s="23" t="s">
        <v>852</v>
      </c>
      <c r="BN284" s="23" t="s">
        <v>184</v>
      </c>
      <c r="BO284" s="23" t="s">
        <v>853</v>
      </c>
      <c r="BP284" s="23" t="s">
        <v>853</v>
      </c>
      <c r="BQ284" s="23" t="s">
        <v>853</v>
      </c>
      <c r="BR284" s="23"/>
      <c r="BS284" s="57"/>
      <c r="BT284" s="135" t="s">
        <v>23</v>
      </c>
      <c r="BU284" s="58">
        <v>1</v>
      </c>
      <c r="BV284" s="57">
        <v>0</v>
      </c>
      <c r="BW284" s="57">
        <v>0</v>
      </c>
      <c r="BX284" s="57">
        <v>0</v>
      </c>
      <c r="BY284" s="57">
        <v>0</v>
      </c>
      <c r="BZ284" s="57">
        <v>0</v>
      </c>
      <c r="CA284" s="57">
        <v>0</v>
      </c>
      <c r="CB284" s="67">
        <v>0</v>
      </c>
      <c r="CC284" s="134"/>
      <c r="CD284" s="134"/>
      <c r="CE284" s="57"/>
      <c r="CF284" s="57"/>
      <c r="CG284" s="57"/>
      <c r="CH284" s="57"/>
      <c r="CI284" s="57"/>
      <c r="CJ284" s="57"/>
      <c r="CK284" s="67"/>
      <c r="CL284" s="23"/>
      <c r="CM284" s="23"/>
      <c r="CN284" s="23"/>
      <c r="CO284" s="23"/>
      <c r="CP284" s="23"/>
      <c r="CQ284" s="23"/>
      <c r="CR284" s="57"/>
      <c r="CS284" s="134"/>
      <c r="CT284" s="58"/>
      <c r="CU284" s="57"/>
      <c r="CV284" s="57"/>
      <c r="CW284" s="57"/>
      <c r="CX284" s="57"/>
      <c r="CY284" s="57"/>
      <c r="CZ284" s="57"/>
      <c r="DA284" s="67"/>
      <c r="DB284" s="23"/>
      <c r="DC284" s="23"/>
      <c r="DD284" s="57"/>
      <c r="DE284" s="57"/>
      <c r="DF284" s="57"/>
      <c r="DG284" s="57"/>
      <c r="DH284" s="57"/>
      <c r="DI284" s="57"/>
      <c r="DJ284" s="67"/>
      <c r="DK284" s="23" t="s">
        <v>849</v>
      </c>
      <c r="DL284" s="55">
        <v>0</v>
      </c>
      <c r="DM284" s="55">
        <v>0</v>
      </c>
      <c r="DN284" s="55">
        <v>0</v>
      </c>
      <c r="DO284" s="59">
        <v>0</v>
      </c>
      <c r="DP284" s="23" t="s">
        <v>849</v>
      </c>
      <c r="DQ284" s="57"/>
      <c r="DR284" s="57"/>
      <c r="DS284" s="57"/>
      <c r="DT284" s="23" t="s">
        <v>854</v>
      </c>
      <c r="DU284" s="57"/>
      <c r="DV284" s="23" t="s">
        <v>858</v>
      </c>
      <c r="DW284" s="23" t="s">
        <v>854</v>
      </c>
      <c r="DX284" s="57"/>
      <c r="DY284" s="23" t="s">
        <v>849</v>
      </c>
      <c r="DZ284" s="23" t="s">
        <v>854</v>
      </c>
      <c r="EA284" s="56"/>
      <c r="EB284" s="57"/>
      <c r="EC284" s="57"/>
      <c r="ED284" s="23"/>
      <c r="EE284" s="57"/>
      <c r="EF284" s="57"/>
      <c r="EG284" s="57"/>
      <c r="EH284" s="23">
        <v>957</v>
      </c>
      <c r="EI284" s="23"/>
      <c r="EJ284" s="23" t="s">
        <v>921</v>
      </c>
      <c r="EK284" s="23"/>
    </row>
    <row r="285" spans="2:141">
      <c r="B285" s="132" t="s">
        <v>1394</v>
      </c>
      <c r="C285" s="23" t="s">
        <v>1395</v>
      </c>
      <c r="D285" s="23" t="s">
        <v>159</v>
      </c>
      <c r="E285" s="23" t="s">
        <v>846</v>
      </c>
      <c r="F285" s="23" t="s">
        <v>847</v>
      </c>
      <c r="G285" s="23"/>
      <c r="H285" s="23" t="s">
        <v>848</v>
      </c>
      <c r="I285" s="58">
        <v>0</v>
      </c>
      <c r="J285" s="58">
        <v>0</v>
      </c>
      <c r="K285" s="58">
        <v>1</v>
      </c>
      <c r="L285" s="58">
        <v>0</v>
      </c>
      <c r="M285" s="176"/>
      <c r="N285" s="23" t="s">
        <v>849</v>
      </c>
      <c r="O285" s="23" t="s">
        <v>850</v>
      </c>
      <c r="P285" s="23" t="s">
        <v>851</v>
      </c>
      <c r="Q285" s="56" t="s">
        <v>848</v>
      </c>
      <c r="R285" s="133" t="s">
        <v>848</v>
      </c>
      <c r="S285" s="133" t="s">
        <v>848</v>
      </c>
      <c r="T285" s="133" t="s">
        <v>848</v>
      </c>
      <c r="U285" s="133" t="s">
        <v>848</v>
      </c>
      <c r="V285" s="133" t="s">
        <v>848</v>
      </c>
      <c r="W285" s="55">
        <v>0</v>
      </c>
      <c r="X285" s="55">
        <v>0</v>
      </c>
      <c r="Y285" s="55">
        <v>0</v>
      </c>
      <c r="Z285" s="55">
        <v>0</v>
      </c>
      <c r="AA285" s="55">
        <v>0</v>
      </c>
      <c r="AB285" s="55">
        <v>0.59338570524614354</v>
      </c>
      <c r="AC285" s="55">
        <v>1.3054485515906593</v>
      </c>
      <c r="AD285" s="59">
        <v>1.8988342568368028</v>
      </c>
      <c r="AE285" s="55">
        <v>0</v>
      </c>
      <c r="AF285" s="55"/>
      <c r="AG285" s="55"/>
      <c r="AH285" s="55"/>
      <c r="AI285" s="59">
        <v>1.8988342568368028</v>
      </c>
      <c r="AJ285" s="55">
        <v>0</v>
      </c>
      <c r="AK285" s="55">
        <v>0</v>
      </c>
      <c r="AL285" s="55">
        <v>0</v>
      </c>
      <c r="AM285" s="55">
        <v>0</v>
      </c>
      <c r="AN285" s="55">
        <v>0</v>
      </c>
      <c r="AO285" s="55">
        <v>0</v>
      </c>
      <c r="AP285" s="55">
        <v>0.70414102757627739</v>
      </c>
      <c r="AQ285" s="55">
        <v>1.5800924659406488</v>
      </c>
      <c r="AR285" s="59">
        <v>2.2842334935169264</v>
      </c>
      <c r="AS285" s="55">
        <v>0</v>
      </c>
      <c r="AT285" s="55"/>
      <c r="AU285" s="55"/>
      <c r="AV285" s="55"/>
      <c r="AW285" s="59">
        <v>2.2842334935169264</v>
      </c>
      <c r="AX285" s="55"/>
      <c r="AY285" s="55"/>
      <c r="AZ285" s="55"/>
      <c r="BA285" s="55"/>
      <c r="BB285" s="55"/>
      <c r="BC285" s="55"/>
      <c r="BD285" s="55"/>
      <c r="BE285" s="55"/>
      <c r="BF285" s="59">
        <v>0</v>
      </c>
      <c r="BG285" s="55"/>
      <c r="BH285" s="55"/>
      <c r="BI285" s="55"/>
      <c r="BJ285" s="55"/>
      <c r="BK285" s="59">
        <v>0</v>
      </c>
      <c r="BL285" s="55"/>
      <c r="BM285" s="23" t="s">
        <v>852</v>
      </c>
      <c r="BN285" s="23" t="s">
        <v>184</v>
      </c>
      <c r="BO285" s="23" t="s">
        <v>853</v>
      </c>
      <c r="BP285" s="23" t="s">
        <v>853</v>
      </c>
      <c r="BQ285" s="23" t="s">
        <v>853</v>
      </c>
      <c r="BR285" s="23"/>
      <c r="BS285" s="57"/>
      <c r="BT285" s="135" t="s">
        <v>23</v>
      </c>
      <c r="BU285" s="58">
        <v>1</v>
      </c>
      <c r="BV285" s="57">
        <v>0</v>
      </c>
      <c r="BW285" s="57">
        <v>0</v>
      </c>
      <c r="BX285" s="57">
        <v>0</v>
      </c>
      <c r="BY285" s="57">
        <v>0</v>
      </c>
      <c r="BZ285" s="57">
        <v>0</v>
      </c>
      <c r="CA285" s="57">
        <v>0</v>
      </c>
      <c r="CB285" s="67">
        <v>0</v>
      </c>
      <c r="CC285" s="134"/>
      <c r="CD285" s="134"/>
      <c r="CE285" s="57"/>
      <c r="CF285" s="57"/>
      <c r="CG285" s="57"/>
      <c r="CH285" s="57"/>
      <c r="CI285" s="57"/>
      <c r="CJ285" s="57"/>
      <c r="CK285" s="67"/>
      <c r="CL285" s="23"/>
      <c r="CM285" s="23"/>
      <c r="CN285" s="23"/>
      <c r="CO285" s="23"/>
      <c r="CP285" s="23"/>
      <c r="CQ285" s="23"/>
      <c r="CR285" s="57"/>
      <c r="CS285" s="134"/>
      <c r="CT285" s="58"/>
      <c r="CU285" s="57"/>
      <c r="CV285" s="57"/>
      <c r="CW285" s="57"/>
      <c r="CX285" s="57"/>
      <c r="CY285" s="57"/>
      <c r="CZ285" s="57"/>
      <c r="DA285" s="67"/>
      <c r="DB285" s="23"/>
      <c r="DC285" s="23"/>
      <c r="DD285" s="57"/>
      <c r="DE285" s="57"/>
      <c r="DF285" s="57"/>
      <c r="DG285" s="57"/>
      <c r="DH285" s="57"/>
      <c r="DI285" s="57"/>
      <c r="DJ285" s="67"/>
      <c r="DK285" s="23" t="s">
        <v>849</v>
      </c>
      <c r="DL285" s="55">
        <v>0</v>
      </c>
      <c r="DM285" s="55">
        <v>0</v>
      </c>
      <c r="DN285" s="55">
        <v>0</v>
      </c>
      <c r="DO285" s="59">
        <v>0</v>
      </c>
      <c r="DP285" s="23" t="s">
        <v>849</v>
      </c>
      <c r="DQ285" s="57"/>
      <c r="DR285" s="57"/>
      <c r="DS285" s="57"/>
      <c r="DT285" s="23" t="s">
        <v>854</v>
      </c>
      <c r="DU285" s="57"/>
      <c r="DV285" s="23" t="s">
        <v>858</v>
      </c>
      <c r="DW285" s="23" t="s">
        <v>854</v>
      </c>
      <c r="DX285" s="57"/>
      <c r="DY285" s="23" t="s">
        <v>849</v>
      </c>
      <c r="DZ285" s="23" t="s">
        <v>854</v>
      </c>
      <c r="EA285" s="56"/>
      <c r="EB285" s="57"/>
      <c r="EC285" s="57"/>
      <c r="ED285" s="23"/>
      <c r="EE285" s="57"/>
      <c r="EF285" s="57"/>
      <c r="EG285" s="57"/>
      <c r="EH285" s="23">
        <v>957</v>
      </c>
      <c r="EI285" s="23"/>
      <c r="EJ285" s="23" t="s">
        <v>921</v>
      </c>
      <c r="EK285" s="23"/>
    </row>
    <row r="286" spans="2:141" ht="29.1">
      <c r="B286" s="132" t="s">
        <v>1396</v>
      </c>
      <c r="C286" s="23" t="s">
        <v>1395</v>
      </c>
      <c r="D286" s="23" t="s">
        <v>159</v>
      </c>
      <c r="E286" s="23" t="s">
        <v>846</v>
      </c>
      <c r="F286" s="23" t="s">
        <v>847</v>
      </c>
      <c r="G286" s="23"/>
      <c r="H286" s="23" t="s">
        <v>848</v>
      </c>
      <c r="I286" s="58">
        <v>0</v>
      </c>
      <c r="J286" s="58">
        <v>0</v>
      </c>
      <c r="K286" s="58">
        <v>1</v>
      </c>
      <c r="L286" s="58">
        <v>0</v>
      </c>
      <c r="M286" s="176"/>
      <c r="N286" s="23" t="s">
        <v>849</v>
      </c>
      <c r="O286" s="23" t="s">
        <v>850</v>
      </c>
      <c r="P286" s="23" t="s">
        <v>851</v>
      </c>
      <c r="Q286" s="56" t="s">
        <v>848</v>
      </c>
      <c r="R286" s="133" t="s">
        <v>848</v>
      </c>
      <c r="S286" s="133" t="s">
        <v>848</v>
      </c>
      <c r="T286" s="133" t="s">
        <v>848</v>
      </c>
      <c r="U286" s="133" t="s">
        <v>848</v>
      </c>
      <c r="V286" s="133" t="s">
        <v>848</v>
      </c>
      <c r="W286" s="55">
        <v>0</v>
      </c>
      <c r="X286" s="55">
        <v>0</v>
      </c>
      <c r="Y286" s="55">
        <v>0</v>
      </c>
      <c r="Z286" s="55">
        <v>0</v>
      </c>
      <c r="AA286" s="55">
        <v>-0.588638619619409</v>
      </c>
      <c r="AB286" s="55">
        <v>-1.3101956372173937</v>
      </c>
      <c r="AC286" s="55">
        <v>0</v>
      </c>
      <c r="AD286" s="59">
        <v>-1.8988342568368028</v>
      </c>
      <c r="AE286" s="55">
        <v>0</v>
      </c>
      <c r="AF286" s="55"/>
      <c r="AG286" s="55"/>
      <c r="AH286" s="55"/>
      <c r="AI286" s="59">
        <v>-1.8988342568368028</v>
      </c>
      <c r="AJ286" s="55">
        <v>0</v>
      </c>
      <c r="AK286" s="55">
        <v>0</v>
      </c>
      <c r="AL286" s="55">
        <v>0</v>
      </c>
      <c r="AM286" s="55">
        <v>0</v>
      </c>
      <c r="AN286" s="55">
        <v>0</v>
      </c>
      <c r="AO286" s="55">
        <v>-0.68481166605269139</v>
      </c>
      <c r="AP286" s="55">
        <v>-1.5547433889286584</v>
      </c>
      <c r="AQ286" s="55">
        <v>0</v>
      </c>
      <c r="AR286" s="59">
        <v>-2.2395550549813499</v>
      </c>
      <c r="AS286" s="55">
        <v>0</v>
      </c>
      <c r="AT286" s="55"/>
      <c r="AU286" s="55"/>
      <c r="AV286" s="55"/>
      <c r="AW286" s="59">
        <v>-2.2395550549813499</v>
      </c>
      <c r="AX286" s="55"/>
      <c r="AY286" s="55"/>
      <c r="AZ286" s="55"/>
      <c r="BA286" s="55"/>
      <c r="BB286" s="55"/>
      <c r="BC286" s="55"/>
      <c r="BD286" s="55"/>
      <c r="BE286" s="55"/>
      <c r="BF286" s="59">
        <v>0</v>
      </c>
      <c r="BG286" s="55"/>
      <c r="BH286" s="55"/>
      <c r="BI286" s="55"/>
      <c r="BJ286" s="55"/>
      <c r="BK286" s="59">
        <v>0</v>
      </c>
      <c r="BL286" s="55"/>
      <c r="BM286" s="23" t="s">
        <v>852</v>
      </c>
      <c r="BN286" s="23" t="s">
        <v>184</v>
      </c>
      <c r="BO286" s="23" t="s">
        <v>853</v>
      </c>
      <c r="BP286" s="23" t="s">
        <v>853</v>
      </c>
      <c r="BQ286" s="23" t="s">
        <v>853</v>
      </c>
      <c r="BR286" s="23"/>
      <c r="BS286" s="57"/>
      <c r="BT286" s="135" t="s">
        <v>23</v>
      </c>
      <c r="BU286" s="58">
        <v>1</v>
      </c>
      <c r="BV286" s="57">
        <v>0</v>
      </c>
      <c r="BW286" s="57">
        <v>0</v>
      </c>
      <c r="BX286" s="57">
        <v>0</v>
      </c>
      <c r="BY286" s="57">
        <v>0</v>
      </c>
      <c r="BZ286" s="57">
        <v>0</v>
      </c>
      <c r="CA286" s="57">
        <v>0</v>
      </c>
      <c r="CB286" s="67">
        <v>0</v>
      </c>
      <c r="CC286" s="134"/>
      <c r="CD286" s="134"/>
      <c r="CE286" s="57"/>
      <c r="CF286" s="57"/>
      <c r="CG286" s="57"/>
      <c r="CH286" s="57"/>
      <c r="CI286" s="57"/>
      <c r="CJ286" s="57"/>
      <c r="CK286" s="67"/>
      <c r="CL286" s="23"/>
      <c r="CM286" s="23"/>
      <c r="CN286" s="23"/>
      <c r="CO286" s="23"/>
      <c r="CP286" s="23"/>
      <c r="CQ286" s="23"/>
      <c r="CR286" s="57"/>
      <c r="CS286" s="134"/>
      <c r="CT286" s="58"/>
      <c r="CU286" s="57"/>
      <c r="CV286" s="57"/>
      <c r="CW286" s="57"/>
      <c r="CX286" s="57"/>
      <c r="CY286" s="57"/>
      <c r="CZ286" s="57"/>
      <c r="DA286" s="67"/>
      <c r="DB286" s="23"/>
      <c r="DC286" s="23"/>
      <c r="DD286" s="57"/>
      <c r="DE286" s="57"/>
      <c r="DF286" s="57"/>
      <c r="DG286" s="57"/>
      <c r="DH286" s="57"/>
      <c r="DI286" s="57"/>
      <c r="DJ286" s="67"/>
      <c r="DK286" s="23" t="s">
        <v>849</v>
      </c>
      <c r="DL286" s="55">
        <v>0</v>
      </c>
      <c r="DM286" s="55">
        <v>0</v>
      </c>
      <c r="DN286" s="55">
        <v>0</v>
      </c>
      <c r="DO286" s="59">
        <v>0</v>
      </c>
      <c r="DP286" s="23" t="s">
        <v>849</v>
      </c>
      <c r="DQ286" s="57"/>
      <c r="DR286" s="57"/>
      <c r="DS286" s="57"/>
      <c r="DT286" s="23" t="s">
        <v>854</v>
      </c>
      <c r="DU286" s="57"/>
      <c r="DV286" s="23" t="s">
        <v>858</v>
      </c>
      <c r="DW286" s="23" t="s">
        <v>854</v>
      </c>
      <c r="DX286" s="57"/>
      <c r="DY286" s="23" t="s">
        <v>849</v>
      </c>
      <c r="DZ286" s="23" t="s">
        <v>854</v>
      </c>
      <c r="EA286" s="56"/>
      <c r="EB286" s="57"/>
      <c r="EC286" s="57"/>
      <c r="ED286" s="23"/>
      <c r="EE286" s="57"/>
      <c r="EF286" s="57"/>
      <c r="EG286" s="57"/>
      <c r="EH286" s="23">
        <v>957</v>
      </c>
      <c r="EI286" s="23"/>
      <c r="EJ286" s="23" t="s">
        <v>921</v>
      </c>
      <c r="EK286" s="23"/>
    </row>
    <row r="287" spans="2:141">
      <c r="B287" s="132" t="s">
        <v>1397</v>
      </c>
      <c r="C287" s="23" t="s">
        <v>1398</v>
      </c>
      <c r="D287" s="23" t="s">
        <v>159</v>
      </c>
      <c r="E287" s="23" t="s">
        <v>846</v>
      </c>
      <c r="F287" s="23" t="s">
        <v>847</v>
      </c>
      <c r="G287" s="23"/>
      <c r="H287" s="23" t="s">
        <v>848</v>
      </c>
      <c r="I287" s="58">
        <v>0</v>
      </c>
      <c r="J287" s="58">
        <v>0</v>
      </c>
      <c r="K287" s="58">
        <v>1</v>
      </c>
      <c r="L287" s="58">
        <v>0</v>
      </c>
      <c r="M287" s="176"/>
      <c r="N287" s="23" t="s">
        <v>849</v>
      </c>
      <c r="O287" s="23" t="s">
        <v>850</v>
      </c>
      <c r="P287" s="23" t="s">
        <v>851</v>
      </c>
      <c r="Q287" s="56" t="s">
        <v>848</v>
      </c>
      <c r="R287" s="133" t="s">
        <v>848</v>
      </c>
      <c r="S287" s="133" t="s">
        <v>848</v>
      </c>
      <c r="T287" s="133" t="s">
        <v>848</v>
      </c>
      <c r="U287" s="133" t="s">
        <v>848</v>
      </c>
      <c r="V287" s="133" t="s">
        <v>848</v>
      </c>
      <c r="W287" s="55">
        <v>0</v>
      </c>
      <c r="X287" s="55">
        <v>1.7426586969230775</v>
      </c>
      <c r="Y287" s="55">
        <v>1.8181048714078625</v>
      </c>
      <c r="Z287" s="55">
        <v>1.9630798733590182</v>
      </c>
      <c r="AA287" s="55">
        <v>2.1124928855739848</v>
      </c>
      <c r="AB287" s="55">
        <v>2.251550540506726</v>
      </c>
      <c r="AC287" s="55">
        <v>2.3980048792124857</v>
      </c>
      <c r="AD287" s="59">
        <v>12.285891746983156</v>
      </c>
      <c r="AE287" s="55">
        <v>0</v>
      </c>
      <c r="AF287" s="55"/>
      <c r="AG287" s="55"/>
      <c r="AH287" s="55"/>
      <c r="AI287" s="59">
        <v>12.285891746983156</v>
      </c>
      <c r="AJ287" s="55">
        <v>0</v>
      </c>
      <c r="AK287" s="55">
        <v>0</v>
      </c>
      <c r="AL287" s="55">
        <v>1.9104435991597779</v>
      </c>
      <c r="AM287" s="55">
        <v>2.0330168820328645</v>
      </c>
      <c r="AN287" s="55">
        <v>2.2390314650177081</v>
      </c>
      <c r="AO287" s="55">
        <v>2.4576365265155937</v>
      </c>
      <c r="AP287" s="55">
        <v>2.67180199525481</v>
      </c>
      <c r="AQ287" s="55">
        <v>2.9025038469081523</v>
      </c>
      <c r="AR287" s="59">
        <v>14.214434314888907</v>
      </c>
      <c r="AS287" s="55">
        <v>0</v>
      </c>
      <c r="AT287" s="55"/>
      <c r="AU287" s="55"/>
      <c r="AV287" s="55"/>
      <c r="AW287" s="59">
        <v>14.214434314888907</v>
      </c>
      <c r="AX287" s="55"/>
      <c r="AY287" s="55"/>
      <c r="AZ287" s="55"/>
      <c r="BA287" s="55"/>
      <c r="BB287" s="55"/>
      <c r="BC287" s="55"/>
      <c r="BD287" s="55"/>
      <c r="BE287" s="55"/>
      <c r="BF287" s="59">
        <v>0</v>
      </c>
      <c r="BG287" s="55"/>
      <c r="BH287" s="55"/>
      <c r="BI287" s="55"/>
      <c r="BJ287" s="55"/>
      <c r="BK287" s="59">
        <v>0</v>
      </c>
      <c r="BL287" s="55"/>
      <c r="BM287" s="23" t="s">
        <v>852</v>
      </c>
      <c r="BN287" s="23" t="s">
        <v>1399</v>
      </c>
      <c r="BO287" s="23" t="s">
        <v>853</v>
      </c>
      <c r="BP287" s="23" t="s">
        <v>853</v>
      </c>
      <c r="BQ287" s="23" t="s">
        <v>853</v>
      </c>
      <c r="BR287" s="23"/>
      <c r="BS287" s="57"/>
      <c r="BT287" s="135" t="s">
        <v>23</v>
      </c>
      <c r="BU287" s="58">
        <v>1</v>
      </c>
      <c r="BV287" s="57">
        <v>85</v>
      </c>
      <c r="BW287" s="57">
        <v>89</v>
      </c>
      <c r="BX287" s="57">
        <v>96</v>
      </c>
      <c r="BY287" s="57">
        <v>103</v>
      </c>
      <c r="BZ287" s="57">
        <v>110</v>
      </c>
      <c r="CA287" s="57">
        <v>117</v>
      </c>
      <c r="CB287" s="67">
        <v>600</v>
      </c>
      <c r="CC287" s="134"/>
      <c r="CD287" s="134"/>
      <c r="CE287" s="57"/>
      <c r="CF287" s="57"/>
      <c r="CG287" s="57"/>
      <c r="CH287" s="57"/>
      <c r="CI287" s="57"/>
      <c r="CJ287" s="57"/>
      <c r="CK287" s="67"/>
      <c r="CL287" s="23"/>
      <c r="CM287" s="23"/>
      <c r="CN287" s="23"/>
      <c r="CO287" s="23"/>
      <c r="CP287" s="23"/>
      <c r="CQ287" s="23"/>
      <c r="CR287" s="57"/>
      <c r="CS287" s="134"/>
      <c r="CT287" s="58"/>
      <c r="CU287" s="57"/>
      <c r="CV287" s="57"/>
      <c r="CW287" s="57"/>
      <c r="CX287" s="57"/>
      <c r="CY287" s="57"/>
      <c r="CZ287" s="57"/>
      <c r="DA287" s="67"/>
      <c r="DB287" s="23"/>
      <c r="DC287" s="23"/>
      <c r="DD287" s="57"/>
      <c r="DE287" s="57"/>
      <c r="DF287" s="57"/>
      <c r="DG287" s="57"/>
      <c r="DH287" s="57"/>
      <c r="DI287" s="57"/>
      <c r="DJ287" s="67"/>
      <c r="DK287" s="23" t="s">
        <v>849</v>
      </c>
      <c r="DL287" s="55">
        <v>0</v>
      </c>
      <c r="DM287" s="55">
        <v>0</v>
      </c>
      <c r="DN287" s="55">
        <v>0</v>
      </c>
      <c r="DO287" s="59">
        <v>0</v>
      </c>
      <c r="DP287" s="23" t="s">
        <v>849</v>
      </c>
      <c r="DQ287" s="57"/>
      <c r="DR287" s="57"/>
      <c r="DS287" s="57"/>
      <c r="DT287" s="23" t="s">
        <v>854</v>
      </c>
      <c r="DU287" s="57"/>
      <c r="DV287" s="23" t="s">
        <v>849</v>
      </c>
      <c r="DW287" s="23" t="s">
        <v>854</v>
      </c>
      <c r="DX287" s="57"/>
      <c r="DY287" s="23" t="s">
        <v>849</v>
      </c>
      <c r="DZ287" s="23" t="s">
        <v>854</v>
      </c>
      <c r="EA287" s="56"/>
      <c r="EB287" s="57"/>
      <c r="EC287" s="57"/>
      <c r="ED287" s="23"/>
      <c r="EE287" s="57"/>
      <c r="EF287" s="57"/>
      <c r="EG287" s="57"/>
      <c r="EH287" s="23">
        <v>831</v>
      </c>
      <c r="EI287" s="23"/>
      <c r="EJ287" s="23" t="s">
        <v>891</v>
      </c>
      <c r="EK287" s="23"/>
    </row>
    <row r="288" spans="2:141">
      <c r="B288" s="132" t="s">
        <v>1400</v>
      </c>
      <c r="C288" s="23" t="s">
        <v>1401</v>
      </c>
      <c r="D288" s="23" t="s">
        <v>502</v>
      </c>
      <c r="E288" s="23" t="s">
        <v>846</v>
      </c>
      <c r="F288" s="23" t="s">
        <v>847</v>
      </c>
      <c r="G288" s="23"/>
      <c r="H288" s="23" t="s">
        <v>848</v>
      </c>
      <c r="I288" s="58">
        <v>0</v>
      </c>
      <c r="J288" s="58">
        <v>0</v>
      </c>
      <c r="K288" s="58">
        <v>1</v>
      </c>
      <c r="L288" s="58">
        <v>0</v>
      </c>
      <c r="M288" s="176"/>
      <c r="N288" s="23" t="s">
        <v>849</v>
      </c>
      <c r="O288" s="23" t="s">
        <v>850</v>
      </c>
      <c r="P288" s="23" t="s">
        <v>851</v>
      </c>
      <c r="Q288" s="56" t="s">
        <v>848</v>
      </c>
      <c r="R288" s="133" t="s">
        <v>848</v>
      </c>
      <c r="S288" s="133" t="s">
        <v>848</v>
      </c>
      <c r="T288" s="133" t="s">
        <v>848</v>
      </c>
      <c r="U288" s="133" t="s">
        <v>848</v>
      </c>
      <c r="V288" s="133" t="s">
        <v>848</v>
      </c>
      <c r="W288" s="55">
        <v>0</v>
      </c>
      <c r="X288" s="55">
        <v>2.613988045384616</v>
      </c>
      <c r="Y288" s="55">
        <v>2.7271573071117938</v>
      </c>
      <c r="Z288" s="55">
        <v>2.9446198100385277</v>
      </c>
      <c r="AA288" s="55">
        <v>3.168739328360977</v>
      </c>
      <c r="AB288" s="55">
        <v>3.3773258107600892</v>
      </c>
      <c r="AC288" s="55">
        <v>3.5970073188187284</v>
      </c>
      <c r="AD288" s="59">
        <v>18.428837620474731</v>
      </c>
      <c r="AE288" s="55">
        <v>0</v>
      </c>
      <c r="AF288" s="55"/>
      <c r="AG288" s="55"/>
      <c r="AH288" s="55"/>
      <c r="AI288" s="59">
        <v>18.428837620474731</v>
      </c>
      <c r="AJ288" s="55">
        <v>0</v>
      </c>
      <c r="AK288" s="55">
        <v>0</v>
      </c>
      <c r="AL288" s="55">
        <v>2.8656653987396665</v>
      </c>
      <c r="AM288" s="55">
        <v>3.0495253230492967</v>
      </c>
      <c r="AN288" s="55">
        <v>3.3585471975265628</v>
      </c>
      <c r="AO288" s="55">
        <v>3.6864547897733906</v>
      </c>
      <c r="AP288" s="55">
        <v>4.0077029928822148</v>
      </c>
      <c r="AQ288" s="55">
        <v>4.3537557703622287</v>
      </c>
      <c r="AR288" s="59">
        <v>21.321651472333357</v>
      </c>
      <c r="AS288" s="55">
        <v>0</v>
      </c>
      <c r="AT288" s="55"/>
      <c r="AU288" s="55"/>
      <c r="AV288" s="55"/>
      <c r="AW288" s="59">
        <v>21.321651472333357</v>
      </c>
      <c r="AX288" s="55"/>
      <c r="AY288" s="55"/>
      <c r="AZ288" s="55"/>
      <c r="BA288" s="55"/>
      <c r="BB288" s="55"/>
      <c r="BC288" s="55"/>
      <c r="BD288" s="55"/>
      <c r="BE288" s="55"/>
      <c r="BF288" s="59">
        <v>0</v>
      </c>
      <c r="BG288" s="55"/>
      <c r="BH288" s="55"/>
      <c r="BI288" s="55"/>
      <c r="BJ288" s="55"/>
      <c r="BK288" s="59">
        <v>0</v>
      </c>
      <c r="BL288" s="55"/>
      <c r="BM288" s="23" t="s">
        <v>852</v>
      </c>
      <c r="BN288" s="23" t="s">
        <v>897</v>
      </c>
      <c r="BO288" s="23" t="s">
        <v>853</v>
      </c>
      <c r="BP288" s="23" t="s">
        <v>853</v>
      </c>
      <c r="BQ288" s="23" t="s">
        <v>853</v>
      </c>
      <c r="BR288" s="23"/>
      <c r="BS288" s="57"/>
      <c r="BT288" s="135" t="s">
        <v>23</v>
      </c>
      <c r="BU288" s="58">
        <v>1</v>
      </c>
      <c r="BV288" s="57">
        <v>0</v>
      </c>
      <c r="BW288" s="57">
        <v>0</v>
      </c>
      <c r="BX288" s="57">
        <v>0</v>
      </c>
      <c r="BY288" s="57">
        <v>0</v>
      </c>
      <c r="BZ288" s="57">
        <v>0</v>
      </c>
      <c r="CA288" s="57">
        <v>1</v>
      </c>
      <c r="CB288" s="67">
        <v>1</v>
      </c>
      <c r="CC288" s="134"/>
      <c r="CD288" s="134"/>
      <c r="CE288" s="57"/>
      <c r="CF288" s="57"/>
      <c r="CG288" s="57"/>
      <c r="CH288" s="57"/>
      <c r="CI288" s="57"/>
      <c r="CJ288" s="57"/>
      <c r="CK288" s="67"/>
      <c r="CL288" s="23"/>
      <c r="CM288" s="23"/>
      <c r="CN288" s="23"/>
      <c r="CO288" s="23"/>
      <c r="CP288" s="23"/>
      <c r="CQ288" s="23"/>
      <c r="CR288" s="57"/>
      <c r="CS288" s="134"/>
      <c r="CT288" s="58"/>
      <c r="CU288" s="57"/>
      <c r="CV288" s="57"/>
      <c r="CW288" s="57"/>
      <c r="CX288" s="57"/>
      <c r="CY288" s="57"/>
      <c r="CZ288" s="57"/>
      <c r="DA288" s="67"/>
      <c r="DB288" s="23"/>
      <c r="DC288" s="23"/>
      <c r="DD288" s="57"/>
      <c r="DE288" s="57"/>
      <c r="DF288" s="57"/>
      <c r="DG288" s="57"/>
      <c r="DH288" s="57"/>
      <c r="DI288" s="57"/>
      <c r="DJ288" s="67"/>
      <c r="DK288" s="23" t="s">
        <v>849</v>
      </c>
      <c r="DL288" s="55">
        <v>0</v>
      </c>
      <c r="DM288" s="55">
        <v>0</v>
      </c>
      <c r="DN288" s="55">
        <v>0</v>
      </c>
      <c r="DO288" s="59">
        <v>0</v>
      </c>
      <c r="DP288" s="23" t="s">
        <v>849</v>
      </c>
      <c r="DQ288" s="57"/>
      <c r="DR288" s="57"/>
      <c r="DS288" s="57"/>
      <c r="DT288" s="23" t="s">
        <v>854</v>
      </c>
      <c r="DU288" s="57"/>
      <c r="DV288" s="23" t="s">
        <v>849</v>
      </c>
      <c r="DW288" s="23" t="s">
        <v>854</v>
      </c>
      <c r="DX288" s="57"/>
      <c r="DY288" s="23" t="s">
        <v>849</v>
      </c>
      <c r="DZ288" s="23" t="s">
        <v>854</v>
      </c>
      <c r="EA288" s="56"/>
      <c r="EB288" s="57"/>
      <c r="EC288" s="57"/>
      <c r="ED288" s="23"/>
      <c r="EE288" s="57"/>
      <c r="EF288" s="57"/>
      <c r="EG288" s="57"/>
      <c r="EH288" s="23">
        <v>841</v>
      </c>
      <c r="EI288" s="23"/>
      <c r="EJ288" s="23" t="s">
        <v>891</v>
      </c>
      <c r="EK288" s="23"/>
    </row>
    <row r="289" spans="2:141">
      <c r="B289" s="132" t="s">
        <v>1402</v>
      </c>
      <c r="C289" s="23" t="s">
        <v>1403</v>
      </c>
      <c r="D289" s="23" t="s">
        <v>155</v>
      </c>
      <c r="E289" s="23" t="s">
        <v>846</v>
      </c>
      <c r="F289" s="23" t="s">
        <v>847</v>
      </c>
      <c r="G289" s="23"/>
      <c r="H289" s="23" t="s">
        <v>848</v>
      </c>
      <c r="I289" s="58">
        <v>0</v>
      </c>
      <c r="J289" s="58">
        <v>0</v>
      </c>
      <c r="K289" s="58">
        <v>1</v>
      </c>
      <c r="L289" s="58">
        <v>0</v>
      </c>
      <c r="M289" s="176"/>
      <c r="N289" s="23" t="s">
        <v>849</v>
      </c>
      <c r="O289" s="23" t="s">
        <v>850</v>
      </c>
      <c r="P289" s="23" t="s">
        <v>851</v>
      </c>
      <c r="Q289" s="56" t="s">
        <v>848</v>
      </c>
      <c r="R289" s="133" t="s">
        <v>848</v>
      </c>
      <c r="S289" s="133" t="s">
        <v>848</v>
      </c>
      <c r="T289" s="133" t="s">
        <v>848</v>
      </c>
      <c r="U289" s="133" t="s">
        <v>848</v>
      </c>
      <c r="V289" s="133" t="s">
        <v>848</v>
      </c>
      <c r="W289" s="55">
        <v>0</v>
      </c>
      <c r="X289" s="55">
        <v>3.1311295071289362</v>
      </c>
      <c r="Y289" s="55">
        <v>3.2666877455530239</v>
      </c>
      <c r="Z289" s="55">
        <v>3.5271722037012716</v>
      </c>
      <c r="AA289" s="55">
        <v>3.7956306758744653</v>
      </c>
      <c r="AB289" s="55">
        <v>4.045483115322785</v>
      </c>
      <c r="AC289" s="55">
        <v>4.3086255781460139</v>
      </c>
      <c r="AD289" s="59">
        <v>22.074728825726496</v>
      </c>
      <c r="AE289" s="55">
        <v>0</v>
      </c>
      <c r="AF289" s="55"/>
      <c r="AG289" s="55"/>
      <c r="AH289" s="55"/>
      <c r="AI289" s="59">
        <v>22.074728825726496</v>
      </c>
      <c r="AJ289" s="55">
        <v>0</v>
      </c>
      <c r="AK289" s="55">
        <v>0</v>
      </c>
      <c r="AL289" s="55">
        <v>3.4325977516978075</v>
      </c>
      <c r="AM289" s="55">
        <v>3.6528318247651419</v>
      </c>
      <c r="AN289" s="55">
        <v>4.0229894126058667</v>
      </c>
      <c r="AO289" s="55">
        <v>4.4157689968539575</v>
      </c>
      <c r="AP289" s="55">
        <v>4.8005717237226602</v>
      </c>
      <c r="AQ289" s="55">
        <v>5.2150862676987639</v>
      </c>
      <c r="AR289" s="59">
        <v>25.5398459773442</v>
      </c>
      <c r="AS289" s="55">
        <v>0</v>
      </c>
      <c r="AT289" s="55"/>
      <c r="AU289" s="55"/>
      <c r="AV289" s="55"/>
      <c r="AW289" s="59">
        <v>25.5398459773442</v>
      </c>
      <c r="AX289" s="55"/>
      <c r="AY289" s="55"/>
      <c r="AZ289" s="55"/>
      <c r="BA289" s="55"/>
      <c r="BB289" s="55"/>
      <c r="BC289" s="55"/>
      <c r="BD289" s="55"/>
      <c r="BE289" s="55"/>
      <c r="BF289" s="59">
        <v>0</v>
      </c>
      <c r="BG289" s="55"/>
      <c r="BH289" s="55"/>
      <c r="BI289" s="55"/>
      <c r="BJ289" s="55"/>
      <c r="BK289" s="59">
        <v>0</v>
      </c>
      <c r="BL289" s="55"/>
      <c r="BM289" s="23" t="s">
        <v>852</v>
      </c>
      <c r="BN289" s="23" t="s">
        <v>1404</v>
      </c>
      <c r="BO289" s="23" t="s">
        <v>571</v>
      </c>
      <c r="BP289" s="23" t="s">
        <v>427</v>
      </c>
      <c r="BQ289" s="23" t="s">
        <v>430</v>
      </c>
      <c r="BR289" s="23"/>
      <c r="BS289" s="57"/>
      <c r="BT289" s="135" t="s">
        <v>23</v>
      </c>
      <c r="BU289" s="58">
        <v>1</v>
      </c>
      <c r="BV289" s="57">
        <v>820</v>
      </c>
      <c r="BW289" s="57">
        <v>820</v>
      </c>
      <c r="BX289" s="57">
        <v>820</v>
      </c>
      <c r="BY289" s="57">
        <v>820</v>
      </c>
      <c r="BZ289" s="57">
        <v>820</v>
      </c>
      <c r="CA289" s="57">
        <v>820</v>
      </c>
      <c r="CB289" s="67">
        <v>4920</v>
      </c>
      <c r="CC289" s="134"/>
      <c r="CD289" s="134"/>
      <c r="CE289" s="57"/>
      <c r="CF289" s="57"/>
      <c r="CG289" s="57"/>
      <c r="CH289" s="57"/>
      <c r="CI289" s="57"/>
      <c r="CJ289" s="57"/>
      <c r="CK289" s="67"/>
      <c r="CL289" s="23"/>
      <c r="CM289" s="23"/>
      <c r="CN289" s="23"/>
      <c r="CO289" s="23"/>
      <c r="CP289" s="23"/>
      <c r="CQ289" s="23"/>
      <c r="CR289" s="57"/>
      <c r="CS289" s="134"/>
      <c r="CT289" s="58"/>
      <c r="CU289" s="57"/>
      <c r="CV289" s="57"/>
      <c r="CW289" s="57"/>
      <c r="CX289" s="57"/>
      <c r="CY289" s="57"/>
      <c r="CZ289" s="57"/>
      <c r="DA289" s="67"/>
      <c r="DB289" s="23"/>
      <c r="DC289" s="23"/>
      <c r="DD289" s="57"/>
      <c r="DE289" s="57"/>
      <c r="DF289" s="57"/>
      <c r="DG289" s="57"/>
      <c r="DH289" s="57"/>
      <c r="DI289" s="57"/>
      <c r="DJ289" s="67"/>
      <c r="DK289" s="23" t="s">
        <v>849</v>
      </c>
      <c r="DL289" s="55">
        <v>0</v>
      </c>
      <c r="DM289" s="55">
        <v>0</v>
      </c>
      <c r="DN289" s="55">
        <v>0</v>
      </c>
      <c r="DO289" s="59">
        <v>0</v>
      </c>
      <c r="DP289" s="23" t="s">
        <v>849</v>
      </c>
      <c r="DQ289" s="57"/>
      <c r="DR289" s="57"/>
      <c r="DS289" s="57"/>
      <c r="DT289" s="23" t="s">
        <v>854</v>
      </c>
      <c r="DU289" s="57"/>
      <c r="DV289" s="23" t="s">
        <v>849</v>
      </c>
      <c r="DW289" s="23" t="s">
        <v>854</v>
      </c>
      <c r="DX289" s="57"/>
      <c r="DY289" s="23" t="s">
        <v>849</v>
      </c>
      <c r="DZ289" s="23" t="s">
        <v>854</v>
      </c>
      <c r="EA289" s="56"/>
      <c r="EB289" s="57"/>
      <c r="EC289" s="57"/>
      <c r="ED289" s="23"/>
      <c r="EE289" s="57"/>
      <c r="EF289" s="57"/>
      <c r="EG289" s="57"/>
      <c r="EH289" s="23">
        <v>940</v>
      </c>
      <c r="EI289" s="323"/>
      <c r="EJ289" s="323" t="s">
        <v>1405</v>
      </c>
      <c r="EK289" s="23" t="s">
        <v>605</v>
      </c>
    </row>
    <row r="290" spans="2:141">
      <c r="B290" s="132" t="s">
        <v>1406</v>
      </c>
      <c r="C290" s="23" t="s">
        <v>1407</v>
      </c>
      <c r="D290" s="23" t="s">
        <v>159</v>
      </c>
      <c r="E290" s="23" t="s">
        <v>846</v>
      </c>
      <c r="F290" s="23" t="s">
        <v>847</v>
      </c>
      <c r="G290" s="23"/>
      <c r="H290" s="23" t="s">
        <v>848</v>
      </c>
      <c r="I290" s="58">
        <v>0</v>
      </c>
      <c r="J290" s="58">
        <v>0</v>
      </c>
      <c r="K290" s="58">
        <v>1</v>
      </c>
      <c r="L290" s="58">
        <v>0</v>
      </c>
      <c r="M290" s="176"/>
      <c r="N290" s="23" t="s">
        <v>849</v>
      </c>
      <c r="O290" s="23" t="s">
        <v>850</v>
      </c>
      <c r="P290" s="23" t="s">
        <v>851</v>
      </c>
      <c r="Q290" s="56" t="s">
        <v>848</v>
      </c>
      <c r="R290" s="133" t="s">
        <v>848</v>
      </c>
      <c r="S290" s="133" t="s">
        <v>848</v>
      </c>
      <c r="T290" s="133" t="s">
        <v>848</v>
      </c>
      <c r="U290" s="133" t="s">
        <v>848</v>
      </c>
      <c r="V290" s="133" t="s">
        <v>848</v>
      </c>
      <c r="W290" s="55">
        <v>0</v>
      </c>
      <c r="X290" s="55">
        <v>6.0463230498568343</v>
      </c>
      <c r="Y290" s="55">
        <v>6.3080908559202458</v>
      </c>
      <c r="Z290" s="55">
        <v>6.8110956597283696</v>
      </c>
      <c r="AA290" s="55">
        <v>7.3294985697755166</v>
      </c>
      <c r="AB290" s="55">
        <v>7.8119725652649414</v>
      </c>
      <c r="AC290" s="55">
        <v>8.3201100711527385</v>
      </c>
      <c r="AD290" s="59">
        <v>42.627090771698647</v>
      </c>
      <c r="AE290" s="55">
        <v>0</v>
      </c>
      <c r="AF290" s="55"/>
      <c r="AG290" s="55"/>
      <c r="AH290" s="55"/>
      <c r="AI290" s="59">
        <v>42.627090771698647</v>
      </c>
      <c r="AJ290" s="55">
        <v>0</v>
      </c>
      <c r="AK290" s="55">
        <v>0</v>
      </c>
      <c r="AL290" s="55">
        <v>6.6284690108547943</v>
      </c>
      <c r="AM290" s="55">
        <v>7.0537488816870573</v>
      </c>
      <c r="AN290" s="55">
        <v>7.7685364209265257</v>
      </c>
      <c r="AO290" s="55">
        <v>8.527007844208546</v>
      </c>
      <c r="AP290" s="55">
        <v>9.2700756706324334</v>
      </c>
      <c r="AQ290" s="55">
        <v>10.070518078408066</v>
      </c>
      <c r="AR290" s="59">
        <v>49.318355906717422</v>
      </c>
      <c r="AS290" s="55">
        <v>0</v>
      </c>
      <c r="AT290" s="55"/>
      <c r="AU290" s="55"/>
      <c r="AV290" s="55"/>
      <c r="AW290" s="59">
        <v>49.318355906717422</v>
      </c>
      <c r="AX290" s="55"/>
      <c r="AY290" s="55"/>
      <c r="AZ290" s="55"/>
      <c r="BA290" s="55"/>
      <c r="BB290" s="55"/>
      <c r="BC290" s="55"/>
      <c r="BD290" s="55"/>
      <c r="BE290" s="55"/>
      <c r="BF290" s="59">
        <v>0</v>
      </c>
      <c r="BG290" s="55"/>
      <c r="BH290" s="55"/>
      <c r="BI290" s="55"/>
      <c r="BJ290" s="55"/>
      <c r="BK290" s="59">
        <v>0</v>
      </c>
      <c r="BL290" s="55"/>
      <c r="BM290" s="23" t="s">
        <v>852</v>
      </c>
      <c r="BN290" s="23" t="s">
        <v>1404</v>
      </c>
      <c r="BO290" s="23" t="s">
        <v>571</v>
      </c>
      <c r="BP290" s="23" t="s">
        <v>427</v>
      </c>
      <c r="BQ290" s="23" t="s">
        <v>430</v>
      </c>
      <c r="BR290" s="23"/>
      <c r="BS290" s="57"/>
      <c r="BT290" s="135" t="s">
        <v>23</v>
      </c>
      <c r="BU290" s="58">
        <v>1</v>
      </c>
      <c r="BV290" s="57">
        <v>26500</v>
      </c>
      <c r="BW290" s="57">
        <v>26500</v>
      </c>
      <c r="BX290" s="57">
        <v>24000</v>
      </c>
      <c r="BY290" s="57">
        <v>21500</v>
      </c>
      <c r="BZ290" s="57">
        <v>21500</v>
      </c>
      <c r="CA290" s="57">
        <v>10000</v>
      </c>
      <c r="CB290" s="67">
        <v>130000</v>
      </c>
      <c r="CC290" s="134"/>
      <c r="CD290" s="134"/>
      <c r="CE290" s="57"/>
      <c r="CF290" s="57"/>
      <c r="CG290" s="57"/>
      <c r="CH290" s="57"/>
      <c r="CI290" s="57"/>
      <c r="CJ290" s="57"/>
      <c r="CK290" s="67"/>
      <c r="CL290" s="23"/>
      <c r="CM290" s="23"/>
      <c r="CN290" s="23"/>
      <c r="CO290" s="23"/>
      <c r="CP290" s="23"/>
      <c r="CQ290" s="23"/>
      <c r="CR290" s="57"/>
      <c r="CS290" s="134"/>
      <c r="CT290" s="58"/>
      <c r="CU290" s="57"/>
      <c r="CV290" s="57"/>
      <c r="CW290" s="57"/>
      <c r="CX290" s="57"/>
      <c r="CY290" s="57"/>
      <c r="CZ290" s="57"/>
      <c r="DA290" s="67"/>
      <c r="DB290" s="23"/>
      <c r="DC290" s="23"/>
      <c r="DD290" s="57"/>
      <c r="DE290" s="57"/>
      <c r="DF290" s="57"/>
      <c r="DG290" s="57"/>
      <c r="DH290" s="57"/>
      <c r="DI290" s="57"/>
      <c r="DJ290" s="67"/>
      <c r="DK290" s="23" t="s">
        <v>849</v>
      </c>
      <c r="DL290" s="55">
        <v>0</v>
      </c>
      <c r="DM290" s="55">
        <v>0</v>
      </c>
      <c r="DN290" s="55">
        <v>0</v>
      </c>
      <c r="DO290" s="59">
        <v>0</v>
      </c>
      <c r="DP290" s="23" t="s">
        <v>849</v>
      </c>
      <c r="DQ290" s="57"/>
      <c r="DR290" s="57"/>
      <c r="DS290" s="57"/>
      <c r="DT290" s="23" t="s">
        <v>854</v>
      </c>
      <c r="DU290" s="57"/>
      <c r="DV290" s="23" t="s">
        <v>849</v>
      </c>
      <c r="DW290" s="23" t="s">
        <v>854</v>
      </c>
      <c r="DX290" s="57"/>
      <c r="DY290" s="23" t="s">
        <v>849</v>
      </c>
      <c r="DZ290" s="23" t="s">
        <v>854</v>
      </c>
      <c r="EA290" s="56"/>
      <c r="EB290" s="57"/>
      <c r="EC290" s="57"/>
      <c r="ED290" s="23"/>
      <c r="EE290" s="57"/>
      <c r="EF290" s="57"/>
      <c r="EG290" s="57"/>
      <c r="EH290" s="23">
        <v>940</v>
      </c>
      <c r="EI290" s="323"/>
      <c r="EJ290" s="323" t="s">
        <v>1408</v>
      </c>
      <c r="EK290" s="23" t="s">
        <v>605</v>
      </c>
    </row>
    <row r="291" spans="2:141">
      <c r="B291" s="132" t="s">
        <v>1409</v>
      </c>
      <c r="C291" s="23" t="s">
        <v>1410</v>
      </c>
      <c r="D291" s="23" t="s">
        <v>155</v>
      </c>
      <c r="E291" s="23" t="s">
        <v>846</v>
      </c>
      <c r="F291" s="23" t="s">
        <v>847</v>
      </c>
      <c r="G291" s="23"/>
      <c r="H291" s="23" t="s">
        <v>848</v>
      </c>
      <c r="I291" s="58">
        <v>0.95250000000000001</v>
      </c>
      <c r="J291" s="58">
        <v>4.7499999999999987E-2</v>
      </c>
      <c r="K291" s="58">
        <v>0</v>
      </c>
      <c r="L291" s="58">
        <v>0</v>
      </c>
      <c r="M291" s="176"/>
      <c r="N291" s="23" t="s">
        <v>849</v>
      </c>
      <c r="O291" s="23" t="s">
        <v>850</v>
      </c>
      <c r="P291" s="23" t="s">
        <v>851</v>
      </c>
      <c r="Q291" s="56" t="s">
        <v>848</v>
      </c>
      <c r="R291" s="133" t="s">
        <v>848</v>
      </c>
      <c r="S291" s="133" t="s">
        <v>848</v>
      </c>
      <c r="T291" s="133" t="s">
        <v>848</v>
      </c>
      <c r="U291" s="133" t="s">
        <v>848</v>
      </c>
      <c r="V291" s="133" t="s">
        <v>848</v>
      </c>
      <c r="W291" s="55">
        <v>0</v>
      </c>
      <c r="X291" s="55">
        <v>0.31367856544615391</v>
      </c>
      <c r="Y291" s="55">
        <v>0.32725887685341526</v>
      </c>
      <c r="Z291" s="55">
        <v>0.35335437720462332</v>
      </c>
      <c r="AA291" s="55">
        <v>0.38024871940331728</v>
      </c>
      <c r="AB291" s="55">
        <v>0.40527909729121075</v>
      </c>
      <c r="AC291" s="55">
        <v>0.43164087825824743</v>
      </c>
      <c r="AD291" s="59">
        <v>2.2114605144569679</v>
      </c>
      <c r="AE291" s="55">
        <v>0</v>
      </c>
      <c r="AF291" s="55"/>
      <c r="AG291" s="55"/>
      <c r="AH291" s="55"/>
      <c r="AI291" s="59">
        <v>2.2114605144569679</v>
      </c>
      <c r="AJ291" s="55">
        <v>0</v>
      </c>
      <c r="AK291" s="55">
        <v>0</v>
      </c>
      <c r="AL291" s="55">
        <v>0.34387984784875997</v>
      </c>
      <c r="AM291" s="55">
        <v>0.36594303876591561</v>
      </c>
      <c r="AN291" s="55">
        <v>0.40302566370318754</v>
      </c>
      <c r="AO291" s="55">
        <v>0.44237457477280689</v>
      </c>
      <c r="AP291" s="55">
        <v>0.48092435914586584</v>
      </c>
      <c r="AQ291" s="55">
        <v>0.52245069244346742</v>
      </c>
      <c r="AR291" s="59">
        <v>2.5585981766800034</v>
      </c>
      <c r="AS291" s="55">
        <v>0</v>
      </c>
      <c r="AT291" s="55"/>
      <c r="AU291" s="55"/>
      <c r="AV291" s="55"/>
      <c r="AW291" s="59">
        <v>2.5585981766800034</v>
      </c>
      <c r="AX291" s="55"/>
      <c r="AY291" s="55"/>
      <c r="AZ291" s="55"/>
      <c r="BA291" s="55"/>
      <c r="BB291" s="55"/>
      <c r="BC291" s="55"/>
      <c r="BD291" s="55"/>
      <c r="BE291" s="55"/>
      <c r="BF291" s="59">
        <v>0</v>
      </c>
      <c r="BG291" s="55"/>
      <c r="BH291" s="55"/>
      <c r="BI291" s="55"/>
      <c r="BJ291" s="55"/>
      <c r="BK291" s="59">
        <v>0</v>
      </c>
      <c r="BL291" s="55"/>
      <c r="BM291" s="23" t="s">
        <v>864</v>
      </c>
      <c r="BN291" s="23" t="s">
        <v>1411</v>
      </c>
      <c r="BO291" s="23" t="s">
        <v>571</v>
      </c>
      <c r="BP291" s="23" t="s">
        <v>403</v>
      </c>
      <c r="BQ291" s="23" t="s">
        <v>425</v>
      </c>
      <c r="BR291" s="23"/>
      <c r="BS291" s="57"/>
      <c r="BT291" s="135" t="s">
        <v>23</v>
      </c>
      <c r="BU291" s="58">
        <v>0.95250000000000001</v>
      </c>
      <c r="BV291" s="57">
        <v>447447</v>
      </c>
      <c r="BW291" s="57">
        <v>447447</v>
      </c>
      <c r="BX291" s="57">
        <v>447447</v>
      </c>
      <c r="BY291" s="57">
        <v>447447</v>
      </c>
      <c r="BZ291" s="57">
        <v>447447</v>
      </c>
      <c r="CA291" s="57">
        <v>447447</v>
      </c>
      <c r="CB291" s="67">
        <v>2684682</v>
      </c>
      <c r="CC291" s="134"/>
      <c r="CD291" s="134"/>
      <c r="CE291" s="57"/>
      <c r="CF291" s="57"/>
      <c r="CG291" s="57"/>
      <c r="CH291" s="57"/>
      <c r="CI291" s="57"/>
      <c r="CJ291" s="57"/>
      <c r="CK291" s="67"/>
      <c r="CL291" s="23"/>
      <c r="CM291" s="23"/>
      <c r="CN291" s="23"/>
      <c r="CO291" s="23"/>
      <c r="CP291" s="23"/>
      <c r="CQ291" s="23"/>
      <c r="CR291" s="57"/>
      <c r="CS291" s="134"/>
      <c r="CT291" s="58"/>
      <c r="CU291" s="57"/>
      <c r="CV291" s="57"/>
      <c r="CW291" s="57"/>
      <c r="CX291" s="57"/>
      <c r="CY291" s="57"/>
      <c r="CZ291" s="57"/>
      <c r="DA291" s="67"/>
      <c r="DB291" s="23"/>
      <c r="DC291" s="23"/>
      <c r="DD291" s="57"/>
      <c r="DE291" s="57"/>
      <c r="DF291" s="57"/>
      <c r="DG291" s="57"/>
      <c r="DH291" s="57"/>
      <c r="DI291" s="57"/>
      <c r="DJ291" s="67"/>
      <c r="DK291" s="23" t="s">
        <v>849</v>
      </c>
      <c r="DL291" s="55">
        <v>0</v>
      </c>
      <c r="DM291" s="55">
        <v>0</v>
      </c>
      <c r="DN291" s="55">
        <v>0</v>
      </c>
      <c r="DO291" s="59">
        <v>0</v>
      </c>
      <c r="DP291" s="23" t="s">
        <v>849</v>
      </c>
      <c r="DQ291" s="57"/>
      <c r="DR291" s="57"/>
      <c r="DS291" s="57"/>
      <c r="DT291" s="23" t="s">
        <v>854</v>
      </c>
      <c r="DU291" s="57"/>
      <c r="DV291" s="23" t="s">
        <v>849</v>
      </c>
      <c r="DW291" s="23" t="s">
        <v>854</v>
      </c>
      <c r="DX291" s="57"/>
      <c r="DY291" s="23" t="s">
        <v>849</v>
      </c>
      <c r="DZ291" s="23" t="s">
        <v>854</v>
      </c>
      <c r="EA291" s="56"/>
      <c r="EB291" s="57"/>
      <c r="EC291" s="57"/>
      <c r="ED291" s="23"/>
      <c r="EE291" s="57"/>
      <c r="EF291" s="57"/>
      <c r="EG291" s="57"/>
      <c r="EH291" s="23">
        <v>3272</v>
      </c>
      <c r="EI291" s="23" t="s">
        <v>424</v>
      </c>
      <c r="EJ291" s="23"/>
      <c r="EK291" s="23" t="s">
        <v>603</v>
      </c>
    </row>
    <row r="292" spans="2:141">
      <c r="B292" s="132" t="s">
        <v>1412</v>
      </c>
      <c r="C292" s="23" t="s">
        <v>1413</v>
      </c>
      <c r="D292" s="23" t="s">
        <v>155</v>
      </c>
      <c r="E292" s="23" t="s">
        <v>846</v>
      </c>
      <c r="F292" s="23" t="s">
        <v>847</v>
      </c>
      <c r="G292" s="23"/>
      <c r="H292" s="23" t="s">
        <v>848</v>
      </c>
      <c r="I292" s="58">
        <v>1.7000000000000348E-3</v>
      </c>
      <c r="J292" s="58">
        <v>0.99829999999999997</v>
      </c>
      <c r="K292" s="58">
        <v>0</v>
      </c>
      <c r="L292" s="58">
        <v>0</v>
      </c>
      <c r="M292" s="176"/>
      <c r="N292" s="23" t="s">
        <v>849</v>
      </c>
      <c r="O292" s="23" t="s">
        <v>850</v>
      </c>
      <c r="P292" s="23" t="s">
        <v>851</v>
      </c>
      <c r="Q292" s="56" t="s">
        <v>848</v>
      </c>
      <c r="R292" s="133" t="s">
        <v>848</v>
      </c>
      <c r="S292" s="133" t="s">
        <v>848</v>
      </c>
      <c r="T292" s="133" t="s">
        <v>848</v>
      </c>
      <c r="U292" s="133" t="s">
        <v>848</v>
      </c>
      <c r="V292" s="133" t="s">
        <v>848</v>
      </c>
      <c r="W292" s="55">
        <v>0</v>
      </c>
      <c r="X292" s="55">
        <v>2.7265637972058472</v>
      </c>
      <c r="Y292" s="55">
        <v>2.8446068818047423</v>
      </c>
      <c r="Z292" s="55">
        <v>3.07143476985752</v>
      </c>
      <c r="AA292" s="55">
        <v>3.3052063687690572</v>
      </c>
      <c r="AB292" s="55">
        <v>3.522775975676824</v>
      </c>
      <c r="AC292" s="55">
        <v>3.7519184340158551</v>
      </c>
      <c r="AD292" s="59">
        <v>19.222506227329845</v>
      </c>
      <c r="AE292" s="55">
        <v>0</v>
      </c>
      <c r="AF292" s="55"/>
      <c r="AG292" s="55"/>
      <c r="AH292" s="55"/>
      <c r="AI292" s="59">
        <v>19.222506227329845</v>
      </c>
      <c r="AJ292" s="55">
        <v>0</v>
      </c>
      <c r="AK292" s="55">
        <v>0</v>
      </c>
      <c r="AL292" s="55">
        <v>2.9890800552453891</v>
      </c>
      <c r="AM292" s="55">
        <v>3.1808582136286203</v>
      </c>
      <c r="AN292" s="55">
        <v>3.5031886301667075</v>
      </c>
      <c r="AO292" s="55">
        <v>3.8452181093862983</v>
      </c>
      <c r="AP292" s="55">
        <v>4.1803014017756768</v>
      </c>
      <c r="AQ292" s="55">
        <v>4.5412575188724951</v>
      </c>
      <c r="AR292" s="59">
        <v>22.239903929075187</v>
      </c>
      <c r="AS292" s="55">
        <v>0</v>
      </c>
      <c r="AT292" s="55"/>
      <c r="AU292" s="55"/>
      <c r="AV292" s="55"/>
      <c r="AW292" s="59">
        <v>22.239903929075187</v>
      </c>
      <c r="AX292" s="55"/>
      <c r="AY292" s="55"/>
      <c r="AZ292" s="55"/>
      <c r="BA292" s="55"/>
      <c r="BB292" s="55"/>
      <c r="BC292" s="55"/>
      <c r="BD292" s="55"/>
      <c r="BE292" s="55"/>
      <c r="BF292" s="59">
        <v>0</v>
      </c>
      <c r="BG292" s="55"/>
      <c r="BH292" s="55"/>
      <c r="BI292" s="55"/>
      <c r="BJ292" s="55"/>
      <c r="BK292" s="59">
        <v>0</v>
      </c>
      <c r="BL292" s="55"/>
      <c r="BM292" s="23" t="s">
        <v>864</v>
      </c>
      <c r="BN292" s="23" t="s">
        <v>1346</v>
      </c>
      <c r="BO292" s="23" t="s">
        <v>571</v>
      </c>
      <c r="BP292" s="23" t="s">
        <v>403</v>
      </c>
      <c r="BQ292" s="23" t="s">
        <v>425</v>
      </c>
      <c r="BR292" s="23"/>
      <c r="BS292" s="57"/>
      <c r="BT292" s="135" t="s">
        <v>23</v>
      </c>
      <c r="BU292" s="58">
        <v>1.7000000000000348E-3</v>
      </c>
      <c r="BV292" s="57">
        <v>0</v>
      </c>
      <c r="BW292" s="57">
        <v>0</v>
      </c>
      <c r="BX292" s="57">
        <v>0</v>
      </c>
      <c r="BY292" s="57">
        <v>0</v>
      </c>
      <c r="BZ292" s="57">
        <v>0</v>
      </c>
      <c r="CA292" s="57">
        <v>0</v>
      </c>
      <c r="CB292" s="67">
        <v>0</v>
      </c>
      <c r="CC292" s="134"/>
      <c r="CD292" s="134"/>
      <c r="CE292" s="57"/>
      <c r="CF292" s="57"/>
      <c r="CG292" s="57"/>
      <c r="CH292" s="57"/>
      <c r="CI292" s="57"/>
      <c r="CJ292" s="57"/>
      <c r="CK292" s="67"/>
      <c r="CL292" s="23"/>
      <c r="CM292" s="23"/>
      <c r="CN292" s="23"/>
      <c r="CO292" s="23"/>
      <c r="CP292" s="23"/>
      <c r="CQ292" s="23"/>
      <c r="CR292" s="57"/>
      <c r="CS292" s="134"/>
      <c r="CT292" s="58"/>
      <c r="CU292" s="57"/>
      <c r="CV292" s="57"/>
      <c r="CW292" s="57"/>
      <c r="CX292" s="57"/>
      <c r="CY292" s="57"/>
      <c r="CZ292" s="57"/>
      <c r="DA292" s="67"/>
      <c r="DB292" s="23"/>
      <c r="DC292" s="23"/>
      <c r="DD292" s="57"/>
      <c r="DE292" s="57"/>
      <c r="DF292" s="57"/>
      <c r="DG292" s="57"/>
      <c r="DH292" s="57"/>
      <c r="DI292" s="57"/>
      <c r="DJ292" s="67"/>
      <c r="DK292" s="23" t="s">
        <v>849</v>
      </c>
      <c r="DL292" s="55">
        <v>0</v>
      </c>
      <c r="DM292" s="55">
        <v>0</v>
      </c>
      <c r="DN292" s="55">
        <v>0</v>
      </c>
      <c r="DO292" s="59">
        <v>0</v>
      </c>
      <c r="DP292" s="23" t="s">
        <v>849</v>
      </c>
      <c r="DQ292" s="57"/>
      <c r="DR292" s="57"/>
      <c r="DS292" s="57"/>
      <c r="DT292" s="23" t="s">
        <v>854</v>
      </c>
      <c r="DU292" s="57"/>
      <c r="DV292" s="23" t="s">
        <v>849</v>
      </c>
      <c r="DW292" s="23" t="s">
        <v>854</v>
      </c>
      <c r="DX292" s="57"/>
      <c r="DY292" s="23" t="s">
        <v>849</v>
      </c>
      <c r="DZ292" s="23" t="s">
        <v>854</v>
      </c>
      <c r="EA292" s="56"/>
      <c r="EB292" s="57"/>
      <c r="EC292" s="57"/>
      <c r="ED292" s="23"/>
      <c r="EE292" s="57"/>
      <c r="EF292" s="57"/>
      <c r="EG292" s="57"/>
      <c r="EH292" s="23">
        <v>3276</v>
      </c>
      <c r="EI292" s="23" t="s">
        <v>424</v>
      </c>
      <c r="EJ292" s="23" t="s">
        <v>848</v>
      </c>
      <c r="EK292" s="23" t="s">
        <v>603</v>
      </c>
    </row>
    <row r="293" spans="2:141">
      <c r="B293" s="132" t="s">
        <v>1414</v>
      </c>
      <c r="C293" s="23" t="s">
        <v>1415</v>
      </c>
      <c r="D293" s="23" t="s">
        <v>155</v>
      </c>
      <c r="E293" s="23" t="s">
        <v>846</v>
      </c>
      <c r="F293" s="23" t="s">
        <v>847</v>
      </c>
      <c r="G293" s="23"/>
      <c r="H293" s="23" t="s">
        <v>848</v>
      </c>
      <c r="I293" s="58">
        <v>0</v>
      </c>
      <c r="J293" s="58">
        <v>1</v>
      </c>
      <c r="K293" s="58">
        <v>0</v>
      </c>
      <c r="L293" s="58">
        <v>0</v>
      </c>
      <c r="M293" s="176"/>
      <c r="N293" s="23" t="s">
        <v>849</v>
      </c>
      <c r="O293" s="23" t="s">
        <v>850</v>
      </c>
      <c r="P293" s="23" t="s">
        <v>851</v>
      </c>
      <c r="Q293" s="56" t="s">
        <v>848</v>
      </c>
      <c r="R293" s="133" t="s">
        <v>848</v>
      </c>
      <c r="S293" s="133" t="s">
        <v>848</v>
      </c>
      <c r="T293" s="133" t="s">
        <v>848</v>
      </c>
      <c r="U293" s="133" t="s">
        <v>848</v>
      </c>
      <c r="V293" s="133" t="s">
        <v>848</v>
      </c>
      <c r="W293" s="55">
        <v>0</v>
      </c>
      <c r="X293" s="55">
        <v>0.13941269575384618</v>
      </c>
      <c r="Y293" s="55">
        <v>0.14544838971262899</v>
      </c>
      <c r="Z293" s="55">
        <v>0.15704638986872149</v>
      </c>
      <c r="AA293" s="55">
        <v>0.16899943084591879</v>
      </c>
      <c r="AB293" s="55">
        <v>0.18012404324053813</v>
      </c>
      <c r="AC293" s="55">
        <v>0.19184039033699885</v>
      </c>
      <c r="AD293" s="59">
        <v>0.98287133975865237</v>
      </c>
      <c r="AE293" s="55">
        <v>0</v>
      </c>
      <c r="AF293" s="55"/>
      <c r="AG293" s="55"/>
      <c r="AH293" s="55"/>
      <c r="AI293" s="59">
        <v>0.98287133975865237</v>
      </c>
      <c r="AJ293" s="55">
        <v>0</v>
      </c>
      <c r="AK293" s="55">
        <v>0</v>
      </c>
      <c r="AL293" s="55">
        <v>0.1528354879327822</v>
      </c>
      <c r="AM293" s="55">
        <v>0.16264135056262916</v>
      </c>
      <c r="AN293" s="55">
        <v>0.1791225172014167</v>
      </c>
      <c r="AO293" s="55">
        <v>0.19661092212124751</v>
      </c>
      <c r="AP293" s="55">
        <v>0.21374415962038484</v>
      </c>
      <c r="AQ293" s="55">
        <v>0.23220030775265219</v>
      </c>
      <c r="AR293" s="59">
        <v>1.1371547451911126</v>
      </c>
      <c r="AS293" s="55">
        <v>0</v>
      </c>
      <c r="AT293" s="55"/>
      <c r="AU293" s="55"/>
      <c r="AV293" s="55"/>
      <c r="AW293" s="59">
        <v>1.1371547451911126</v>
      </c>
      <c r="AX293" s="55"/>
      <c r="AY293" s="55"/>
      <c r="AZ293" s="55"/>
      <c r="BA293" s="55"/>
      <c r="BB293" s="55"/>
      <c r="BC293" s="55"/>
      <c r="BD293" s="55"/>
      <c r="BE293" s="55"/>
      <c r="BF293" s="59">
        <v>0</v>
      </c>
      <c r="BG293" s="55"/>
      <c r="BH293" s="55"/>
      <c r="BI293" s="55"/>
      <c r="BJ293" s="55"/>
      <c r="BK293" s="59">
        <v>0</v>
      </c>
      <c r="BL293" s="55"/>
      <c r="BM293" s="23" t="s">
        <v>1164</v>
      </c>
      <c r="BN293" s="23" t="s">
        <v>1346</v>
      </c>
      <c r="BO293" s="23" t="s">
        <v>571</v>
      </c>
      <c r="BP293" s="23" t="s">
        <v>403</v>
      </c>
      <c r="BQ293" s="23" t="s">
        <v>425</v>
      </c>
      <c r="BR293" s="23"/>
      <c r="BS293" s="57"/>
      <c r="BT293" s="135" t="s">
        <v>23</v>
      </c>
      <c r="BU293" s="58" t="s">
        <v>1165</v>
      </c>
      <c r="BV293" s="57">
        <v>0</v>
      </c>
      <c r="BW293" s="57">
        <v>0</v>
      </c>
      <c r="BX293" s="57">
        <v>0</v>
      </c>
      <c r="BY293" s="57">
        <v>0</v>
      </c>
      <c r="BZ293" s="57">
        <v>0</v>
      </c>
      <c r="CA293" s="57">
        <v>0</v>
      </c>
      <c r="CB293" s="67">
        <v>0</v>
      </c>
      <c r="CC293" s="134"/>
      <c r="CD293" s="134"/>
      <c r="CE293" s="57"/>
      <c r="CF293" s="57"/>
      <c r="CG293" s="57"/>
      <c r="CH293" s="57"/>
      <c r="CI293" s="57"/>
      <c r="CJ293" s="57"/>
      <c r="CK293" s="67"/>
      <c r="CL293" s="23"/>
      <c r="CM293" s="23"/>
      <c r="CN293" s="23"/>
      <c r="CO293" s="23"/>
      <c r="CP293" s="23"/>
      <c r="CQ293" s="23"/>
      <c r="CR293" s="57"/>
      <c r="CS293" s="134"/>
      <c r="CT293" s="58"/>
      <c r="CU293" s="57"/>
      <c r="CV293" s="57"/>
      <c r="CW293" s="57"/>
      <c r="CX293" s="57"/>
      <c r="CY293" s="57"/>
      <c r="CZ293" s="57"/>
      <c r="DA293" s="67"/>
      <c r="DB293" s="23"/>
      <c r="DC293" s="23"/>
      <c r="DD293" s="57"/>
      <c r="DE293" s="57"/>
      <c r="DF293" s="57"/>
      <c r="DG293" s="57"/>
      <c r="DH293" s="57"/>
      <c r="DI293" s="57"/>
      <c r="DJ293" s="67"/>
      <c r="DK293" s="23" t="s">
        <v>849</v>
      </c>
      <c r="DL293" s="55">
        <v>0</v>
      </c>
      <c r="DM293" s="55">
        <v>0</v>
      </c>
      <c r="DN293" s="55">
        <v>0</v>
      </c>
      <c r="DO293" s="59">
        <v>0</v>
      </c>
      <c r="DP293" s="23" t="s">
        <v>849</v>
      </c>
      <c r="DQ293" s="57"/>
      <c r="DR293" s="57"/>
      <c r="DS293" s="57"/>
      <c r="DT293" s="23" t="s">
        <v>854</v>
      </c>
      <c r="DU293" s="57"/>
      <c r="DV293" s="23" t="s">
        <v>849</v>
      </c>
      <c r="DW293" s="23" t="s">
        <v>854</v>
      </c>
      <c r="DX293" s="57"/>
      <c r="DY293" s="23" t="s">
        <v>849</v>
      </c>
      <c r="DZ293" s="23" t="s">
        <v>854</v>
      </c>
      <c r="EA293" s="56"/>
      <c r="EB293" s="57"/>
      <c r="EC293" s="57"/>
      <c r="ED293" s="23"/>
      <c r="EE293" s="57"/>
      <c r="EF293" s="57"/>
      <c r="EG293" s="57"/>
      <c r="EH293" s="23">
        <v>3275</v>
      </c>
      <c r="EI293" s="23" t="s">
        <v>424</v>
      </c>
      <c r="EJ293" s="23" t="s">
        <v>848</v>
      </c>
      <c r="EK293" s="23" t="s">
        <v>603</v>
      </c>
    </row>
    <row r="294" spans="2:141">
      <c r="B294" s="132" t="s">
        <v>1416</v>
      </c>
      <c r="C294" s="23" t="s">
        <v>1417</v>
      </c>
      <c r="D294" s="23" t="s">
        <v>155</v>
      </c>
      <c r="E294" s="23" t="s">
        <v>846</v>
      </c>
      <c r="F294" s="23" t="s">
        <v>847</v>
      </c>
      <c r="G294" s="23"/>
      <c r="H294" s="23" t="s">
        <v>848</v>
      </c>
      <c r="I294" s="58">
        <v>0</v>
      </c>
      <c r="J294" s="58">
        <v>1</v>
      </c>
      <c r="K294" s="58">
        <v>0</v>
      </c>
      <c r="L294" s="58">
        <v>0</v>
      </c>
      <c r="M294" s="176"/>
      <c r="N294" s="23" t="s">
        <v>849</v>
      </c>
      <c r="O294" s="23" t="s">
        <v>850</v>
      </c>
      <c r="P294" s="23" t="s">
        <v>851</v>
      </c>
      <c r="Q294" s="56" t="s">
        <v>848</v>
      </c>
      <c r="R294" s="133" t="s">
        <v>848</v>
      </c>
      <c r="S294" s="133" t="s">
        <v>848</v>
      </c>
      <c r="T294" s="133" t="s">
        <v>848</v>
      </c>
      <c r="U294" s="133" t="s">
        <v>848</v>
      </c>
      <c r="V294" s="133" t="s">
        <v>848</v>
      </c>
      <c r="W294" s="55">
        <v>0</v>
      </c>
      <c r="X294" s="55">
        <v>0.52279760907692319</v>
      </c>
      <c r="Y294" s="55">
        <v>0.54543146142235888</v>
      </c>
      <c r="Z294" s="55">
        <v>0.58892396200770547</v>
      </c>
      <c r="AA294" s="55">
        <v>0.63374786567219543</v>
      </c>
      <c r="AB294" s="55">
        <v>0.67546516215201791</v>
      </c>
      <c r="AC294" s="55">
        <v>0.71940146376374581</v>
      </c>
      <c r="AD294" s="59">
        <v>3.6857675240949463</v>
      </c>
      <c r="AE294" s="55">
        <v>0</v>
      </c>
      <c r="AF294" s="55"/>
      <c r="AG294" s="55"/>
      <c r="AH294" s="55"/>
      <c r="AI294" s="59">
        <v>3.6857675240949463</v>
      </c>
      <c r="AJ294" s="55">
        <v>0</v>
      </c>
      <c r="AK294" s="55">
        <v>0</v>
      </c>
      <c r="AL294" s="55">
        <v>0.57313307974793326</v>
      </c>
      <c r="AM294" s="55">
        <v>0.60990506460985949</v>
      </c>
      <c r="AN294" s="55">
        <v>0.67170943950531259</v>
      </c>
      <c r="AO294" s="55">
        <v>0.73729095795467803</v>
      </c>
      <c r="AP294" s="55">
        <v>0.801540598576443</v>
      </c>
      <c r="AQ294" s="55">
        <v>0.87075115407244574</v>
      </c>
      <c r="AR294" s="59">
        <v>4.2643302944666717</v>
      </c>
      <c r="AS294" s="55">
        <v>0</v>
      </c>
      <c r="AT294" s="55"/>
      <c r="AU294" s="55"/>
      <c r="AV294" s="55"/>
      <c r="AW294" s="59">
        <v>4.2643302944666717</v>
      </c>
      <c r="AX294" s="55"/>
      <c r="AY294" s="55"/>
      <c r="AZ294" s="55"/>
      <c r="BA294" s="55"/>
      <c r="BB294" s="55"/>
      <c r="BC294" s="55"/>
      <c r="BD294" s="55"/>
      <c r="BE294" s="55"/>
      <c r="BF294" s="59">
        <v>0</v>
      </c>
      <c r="BG294" s="55"/>
      <c r="BH294" s="55"/>
      <c r="BI294" s="55"/>
      <c r="BJ294" s="55"/>
      <c r="BK294" s="59">
        <v>0</v>
      </c>
      <c r="BL294" s="55"/>
      <c r="BM294" s="23" t="s">
        <v>1164</v>
      </c>
      <c r="BN294" s="23" t="s">
        <v>1346</v>
      </c>
      <c r="BO294" s="23" t="s">
        <v>571</v>
      </c>
      <c r="BP294" s="23" t="s">
        <v>403</v>
      </c>
      <c r="BQ294" s="23" t="s">
        <v>425</v>
      </c>
      <c r="BR294" s="23"/>
      <c r="BS294" s="57"/>
      <c r="BT294" s="135" t="s">
        <v>23</v>
      </c>
      <c r="BU294" s="58" t="s">
        <v>1165</v>
      </c>
      <c r="BV294" s="57">
        <v>0</v>
      </c>
      <c r="BW294" s="57">
        <v>0</v>
      </c>
      <c r="BX294" s="57">
        <v>0</v>
      </c>
      <c r="BY294" s="57">
        <v>0</v>
      </c>
      <c r="BZ294" s="57">
        <v>0</v>
      </c>
      <c r="CA294" s="57">
        <v>0</v>
      </c>
      <c r="CB294" s="67">
        <v>0</v>
      </c>
      <c r="CC294" s="134"/>
      <c r="CD294" s="134"/>
      <c r="CE294" s="57"/>
      <c r="CF294" s="57"/>
      <c r="CG294" s="57"/>
      <c r="CH294" s="57"/>
      <c r="CI294" s="57"/>
      <c r="CJ294" s="57"/>
      <c r="CK294" s="67"/>
      <c r="CL294" s="23"/>
      <c r="CM294" s="23"/>
      <c r="CN294" s="23"/>
      <c r="CO294" s="23"/>
      <c r="CP294" s="23"/>
      <c r="CQ294" s="23"/>
      <c r="CR294" s="57"/>
      <c r="CS294" s="134"/>
      <c r="CT294" s="58"/>
      <c r="CU294" s="57"/>
      <c r="CV294" s="57"/>
      <c r="CW294" s="57"/>
      <c r="CX294" s="57"/>
      <c r="CY294" s="57"/>
      <c r="CZ294" s="57"/>
      <c r="DA294" s="67"/>
      <c r="DB294" s="23"/>
      <c r="DC294" s="23"/>
      <c r="DD294" s="57"/>
      <c r="DE294" s="57"/>
      <c r="DF294" s="57"/>
      <c r="DG294" s="57"/>
      <c r="DH294" s="57"/>
      <c r="DI294" s="57"/>
      <c r="DJ294" s="67"/>
      <c r="DK294" s="23" t="s">
        <v>849</v>
      </c>
      <c r="DL294" s="55">
        <v>0</v>
      </c>
      <c r="DM294" s="55">
        <v>0</v>
      </c>
      <c r="DN294" s="55">
        <v>0</v>
      </c>
      <c r="DO294" s="59">
        <v>0</v>
      </c>
      <c r="DP294" s="23" t="s">
        <v>849</v>
      </c>
      <c r="DQ294" s="57"/>
      <c r="DR294" s="57"/>
      <c r="DS294" s="57"/>
      <c r="DT294" s="23" t="s">
        <v>854</v>
      </c>
      <c r="DU294" s="57"/>
      <c r="DV294" s="23" t="s">
        <v>849</v>
      </c>
      <c r="DW294" s="23" t="s">
        <v>854</v>
      </c>
      <c r="DX294" s="57"/>
      <c r="DY294" s="23" t="s">
        <v>849</v>
      </c>
      <c r="DZ294" s="23" t="s">
        <v>854</v>
      </c>
      <c r="EA294" s="56"/>
      <c r="EB294" s="57"/>
      <c r="EC294" s="57"/>
      <c r="ED294" s="23"/>
      <c r="EE294" s="57"/>
      <c r="EF294" s="57"/>
      <c r="EG294" s="57"/>
      <c r="EH294" s="23">
        <v>3277</v>
      </c>
      <c r="EI294" s="23" t="s">
        <v>424</v>
      </c>
      <c r="EJ294" s="23" t="s">
        <v>848</v>
      </c>
      <c r="EK294" s="23" t="s">
        <v>603</v>
      </c>
    </row>
    <row r="295" spans="2:141">
      <c r="B295" s="132" t="s">
        <v>1418</v>
      </c>
      <c r="C295" s="23" t="s">
        <v>1419</v>
      </c>
      <c r="D295" s="23" t="s">
        <v>155</v>
      </c>
      <c r="E295" s="23" t="s">
        <v>846</v>
      </c>
      <c r="F295" s="23" t="s">
        <v>847</v>
      </c>
      <c r="G295" s="23"/>
      <c r="H295" s="23" t="s">
        <v>848</v>
      </c>
      <c r="I295" s="58">
        <v>0.97040000000000004</v>
      </c>
      <c r="J295" s="58">
        <v>2.9600000000000001E-2</v>
      </c>
      <c r="K295" s="58">
        <v>0</v>
      </c>
      <c r="L295" s="58">
        <v>0</v>
      </c>
      <c r="M295" s="176"/>
      <c r="N295" s="23" t="s">
        <v>849</v>
      </c>
      <c r="O295" s="23" t="s">
        <v>850</v>
      </c>
      <c r="P295" s="23" t="s">
        <v>851</v>
      </c>
      <c r="Q295" s="56" t="s">
        <v>848</v>
      </c>
      <c r="R295" s="133" t="s">
        <v>848</v>
      </c>
      <c r="S295" s="133" t="s">
        <v>848</v>
      </c>
      <c r="T295" s="133" t="s">
        <v>848</v>
      </c>
      <c r="U295" s="133" t="s">
        <v>848</v>
      </c>
      <c r="V295" s="133" t="s">
        <v>848</v>
      </c>
      <c r="W295" s="55">
        <v>0</v>
      </c>
      <c r="X295" s="55">
        <v>0.87132934846153876</v>
      </c>
      <c r="Y295" s="55">
        <v>0.90905243570393124</v>
      </c>
      <c r="Z295" s="55">
        <v>0.98153993667950912</v>
      </c>
      <c r="AA295" s="55">
        <v>1.0562464427869924</v>
      </c>
      <c r="AB295" s="55">
        <v>1.125775270253363</v>
      </c>
      <c r="AC295" s="55">
        <v>1.1990024396062429</v>
      </c>
      <c r="AD295" s="59">
        <v>6.1429458734915778</v>
      </c>
      <c r="AE295" s="55">
        <v>0</v>
      </c>
      <c r="AF295" s="55"/>
      <c r="AG295" s="55"/>
      <c r="AH295" s="55"/>
      <c r="AI295" s="59">
        <v>6.1429458734915778</v>
      </c>
      <c r="AJ295" s="55">
        <v>0</v>
      </c>
      <c r="AK295" s="55">
        <v>0</v>
      </c>
      <c r="AL295" s="55">
        <v>0.95522179957988895</v>
      </c>
      <c r="AM295" s="55">
        <v>1.0165084410164322</v>
      </c>
      <c r="AN295" s="55">
        <v>1.1195157325088541</v>
      </c>
      <c r="AO295" s="55">
        <v>1.2288182632577969</v>
      </c>
      <c r="AP295" s="55">
        <v>1.335900997627405</v>
      </c>
      <c r="AQ295" s="55">
        <v>1.4512519234540762</v>
      </c>
      <c r="AR295" s="59">
        <v>7.1072171574444534</v>
      </c>
      <c r="AS295" s="55">
        <v>0</v>
      </c>
      <c r="AT295" s="55"/>
      <c r="AU295" s="55"/>
      <c r="AV295" s="55"/>
      <c r="AW295" s="59">
        <v>7.1072171574444534</v>
      </c>
      <c r="AX295" s="55"/>
      <c r="AY295" s="55"/>
      <c r="AZ295" s="55"/>
      <c r="BA295" s="55"/>
      <c r="BB295" s="55"/>
      <c r="BC295" s="55"/>
      <c r="BD295" s="55"/>
      <c r="BE295" s="55"/>
      <c r="BF295" s="59">
        <v>0</v>
      </c>
      <c r="BG295" s="55"/>
      <c r="BH295" s="55"/>
      <c r="BI295" s="55"/>
      <c r="BJ295" s="55"/>
      <c r="BK295" s="59">
        <v>0</v>
      </c>
      <c r="BL295" s="55"/>
      <c r="BM295" s="23" t="s">
        <v>864</v>
      </c>
      <c r="BN295" s="23" t="s">
        <v>260</v>
      </c>
      <c r="BO295" s="23" t="s">
        <v>571</v>
      </c>
      <c r="BP295" s="23" t="s">
        <v>403</v>
      </c>
      <c r="BQ295" s="23" t="s">
        <v>425</v>
      </c>
      <c r="BR295" s="23"/>
      <c r="BS295" s="57"/>
      <c r="BT295" s="135" t="s">
        <v>154</v>
      </c>
      <c r="BU295" s="58">
        <v>0.97040000000000004</v>
      </c>
      <c r="BV295" s="57">
        <v>0</v>
      </c>
      <c r="BW295" s="57">
        <v>0</v>
      </c>
      <c r="BX295" s="57">
        <v>0</v>
      </c>
      <c r="BY295" s="57">
        <v>0</v>
      </c>
      <c r="BZ295" s="57">
        <v>0</v>
      </c>
      <c r="CA295" s="57">
        <v>0</v>
      </c>
      <c r="CB295" s="67">
        <v>0</v>
      </c>
      <c r="CC295" s="134"/>
      <c r="CD295" s="134"/>
      <c r="CE295" s="57"/>
      <c r="CF295" s="57"/>
      <c r="CG295" s="57"/>
      <c r="CH295" s="57"/>
      <c r="CI295" s="57"/>
      <c r="CJ295" s="57"/>
      <c r="CK295" s="67"/>
      <c r="CL295" s="23"/>
      <c r="CM295" s="23"/>
      <c r="CN295" s="23"/>
      <c r="CO295" s="23"/>
      <c r="CP295" s="23"/>
      <c r="CQ295" s="23"/>
      <c r="CR295" s="57"/>
      <c r="CS295" s="134"/>
      <c r="CT295" s="58"/>
      <c r="CU295" s="57"/>
      <c r="CV295" s="57"/>
      <c r="CW295" s="57"/>
      <c r="CX295" s="57"/>
      <c r="CY295" s="57"/>
      <c r="CZ295" s="57"/>
      <c r="DA295" s="67"/>
      <c r="DB295" s="23"/>
      <c r="DC295" s="23"/>
      <c r="DD295" s="57"/>
      <c r="DE295" s="57"/>
      <c r="DF295" s="57"/>
      <c r="DG295" s="57"/>
      <c r="DH295" s="57"/>
      <c r="DI295" s="57"/>
      <c r="DJ295" s="67"/>
      <c r="DK295" s="23" t="s">
        <v>849</v>
      </c>
      <c r="DL295" s="55">
        <v>0</v>
      </c>
      <c r="DM295" s="55">
        <v>0</v>
      </c>
      <c r="DN295" s="55">
        <v>0</v>
      </c>
      <c r="DO295" s="59">
        <v>0</v>
      </c>
      <c r="DP295" s="23" t="s">
        <v>849</v>
      </c>
      <c r="DQ295" s="57"/>
      <c r="DR295" s="57"/>
      <c r="DS295" s="57"/>
      <c r="DT295" s="23" t="s">
        <v>854</v>
      </c>
      <c r="DU295" s="57"/>
      <c r="DV295" s="23" t="s">
        <v>849</v>
      </c>
      <c r="DW295" s="23" t="s">
        <v>854</v>
      </c>
      <c r="DX295" s="57"/>
      <c r="DY295" s="23" t="s">
        <v>849</v>
      </c>
      <c r="DZ295" s="23" t="s">
        <v>854</v>
      </c>
      <c r="EA295" s="56"/>
      <c r="EB295" s="57"/>
      <c r="EC295" s="57"/>
      <c r="ED295" s="23"/>
      <c r="EE295" s="57"/>
      <c r="EF295" s="57"/>
      <c r="EG295" s="57"/>
      <c r="EH295" s="23">
        <v>3278</v>
      </c>
      <c r="EI295" s="323" t="s">
        <v>424</v>
      </c>
      <c r="EJ295" s="323" t="s">
        <v>1420</v>
      </c>
      <c r="EK295" s="23" t="s">
        <v>603</v>
      </c>
    </row>
    <row r="296" spans="2:141" ht="29.1">
      <c r="B296" s="132" t="s">
        <v>1421</v>
      </c>
      <c r="C296" s="23" t="s">
        <v>1422</v>
      </c>
      <c r="D296" s="23" t="s">
        <v>159</v>
      </c>
      <c r="E296" s="23" t="s">
        <v>846</v>
      </c>
      <c r="F296" s="23" t="s">
        <v>847</v>
      </c>
      <c r="G296" s="23"/>
      <c r="H296" s="23" t="s">
        <v>848</v>
      </c>
      <c r="I296" s="58">
        <v>0</v>
      </c>
      <c r="J296" s="58">
        <v>0</v>
      </c>
      <c r="K296" s="58">
        <v>1</v>
      </c>
      <c r="L296" s="58">
        <v>0</v>
      </c>
      <c r="M296" s="176"/>
      <c r="N296" s="23" t="s">
        <v>849</v>
      </c>
      <c r="O296" s="23" t="s">
        <v>850</v>
      </c>
      <c r="P296" s="23" t="s">
        <v>851</v>
      </c>
      <c r="Q296" s="56" t="s">
        <v>848</v>
      </c>
      <c r="R296" s="133" t="s">
        <v>848</v>
      </c>
      <c r="S296" s="133" t="s">
        <v>848</v>
      </c>
      <c r="T296" s="133" t="s">
        <v>848</v>
      </c>
      <c r="U296" s="133" t="s">
        <v>848</v>
      </c>
      <c r="V296" s="133" t="s">
        <v>848</v>
      </c>
      <c r="W296" s="55">
        <v>0</v>
      </c>
      <c r="X296" s="55">
        <v>2.6932790160946167</v>
      </c>
      <c r="Y296" s="55">
        <v>2.8098810787608515</v>
      </c>
      <c r="Z296" s="55">
        <v>3.0339399442763626</v>
      </c>
      <c r="AA296" s="55">
        <v>3.264857754654594</v>
      </c>
      <c r="AB296" s="55">
        <v>3.479771360353145</v>
      </c>
      <c r="AC296" s="55">
        <v>3.7061165408228969</v>
      </c>
      <c r="AD296" s="59">
        <v>18.987845694962466</v>
      </c>
      <c r="AE296" s="55">
        <v>0</v>
      </c>
      <c r="AF296" s="55"/>
      <c r="AG296" s="55"/>
      <c r="AH296" s="55"/>
      <c r="AI296" s="59">
        <v>18.987845694962466</v>
      </c>
      <c r="AJ296" s="55">
        <v>0</v>
      </c>
      <c r="AK296" s="55">
        <v>0</v>
      </c>
      <c r="AL296" s="55">
        <v>2.9525905825014371</v>
      </c>
      <c r="AM296" s="55">
        <v>3.1420275911817921</v>
      </c>
      <c r="AN296" s="55">
        <v>3.4604231291848682</v>
      </c>
      <c r="AO296" s="55">
        <v>3.7982772517298509</v>
      </c>
      <c r="AP296" s="55">
        <v>4.1292699836663083</v>
      </c>
      <c r="AQ296" s="55">
        <v>4.4858196953965503</v>
      </c>
      <c r="AR296" s="59">
        <v>21.968408233660806</v>
      </c>
      <c r="AS296" s="55">
        <v>0</v>
      </c>
      <c r="AT296" s="55"/>
      <c r="AU296" s="55"/>
      <c r="AV296" s="55"/>
      <c r="AW296" s="59">
        <v>21.968408233660806</v>
      </c>
      <c r="AX296" s="55"/>
      <c r="AY296" s="55"/>
      <c r="AZ296" s="55"/>
      <c r="BA296" s="55"/>
      <c r="BB296" s="55"/>
      <c r="BC296" s="55"/>
      <c r="BD296" s="55"/>
      <c r="BE296" s="55"/>
      <c r="BF296" s="59">
        <v>0</v>
      </c>
      <c r="BG296" s="55"/>
      <c r="BH296" s="55"/>
      <c r="BI296" s="55"/>
      <c r="BJ296" s="55"/>
      <c r="BK296" s="59">
        <v>0</v>
      </c>
      <c r="BL296" s="55"/>
      <c r="BM296" s="23" t="s">
        <v>852</v>
      </c>
      <c r="BN296" s="23" t="s">
        <v>302</v>
      </c>
      <c r="BO296" s="23" t="s">
        <v>302</v>
      </c>
      <c r="BP296" s="23" t="s">
        <v>853</v>
      </c>
      <c r="BQ296" s="23" t="s">
        <v>853</v>
      </c>
      <c r="BR296" s="23"/>
      <c r="BS296" s="57"/>
      <c r="BT296" s="135" t="s">
        <v>154</v>
      </c>
      <c r="BU296" s="58">
        <v>1</v>
      </c>
      <c r="BV296" s="57">
        <v>3</v>
      </c>
      <c r="BW296" s="57">
        <v>3</v>
      </c>
      <c r="BX296" s="57">
        <v>3</v>
      </c>
      <c r="BY296" s="57">
        <v>3</v>
      </c>
      <c r="BZ296" s="57">
        <v>4</v>
      </c>
      <c r="CA296" s="57">
        <v>4</v>
      </c>
      <c r="CB296" s="67">
        <v>20</v>
      </c>
      <c r="CC296" s="134"/>
      <c r="CD296" s="134"/>
      <c r="CE296" s="57"/>
      <c r="CF296" s="57"/>
      <c r="CG296" s="57"/>
      <c r="CH296" s="57"/>
      <c r="CI296" s="57"/>
      <c r="CJ296" s="57"/>
      <c r="CK296" s="67"/>
      <c r="CL296" s="23"/>
      <c r="CM296" s="23"/>
      <c r="CN296" s="23"/>
      <c r="CO296" s="23"/>
      <c r="CP296" s="23"/>
      <c r="CQ296" s="23"/>
      <c r="CR296" s="57"/>
      <c r="CS296" s="134"/>
      <c r="CT296" s="58"/>
      <c r="CU296" s="57"/>
      <c r="CV296" s="57"/>
      <c r="CW296" s="57"/>
      <c r="CX296" s="57"/>
      <c r="CY296" s="57"/>
      <c r="CZ296" s="57"/>
      <c r="DA296" s="67"/>
      <c r="DB296" s="23"/>
      <c r="DC296" s="23"/>
      <c r="DD296" s="57"/>
      <c r="DE296" s="57"/>
      <c r="DF296" s="57"/>
      <c r="DG296" s="57"/>
      <c r="DH296" s="57"/>
      <c r="DI296" s="57"/>
      <c r="DJ296" s="67"/>
      <c r="DK296" s="23" t="s">
        <v>849</v>
      </c>
      <c r="DL296" s="55">
        <v>0</v>
      </c>
      <c r="DM296" s="55">
        <v>0</v>
      </c>
      <c r="DN296" s="55">
        <v>0</v>
      </c>
      <c r="DO296" s="59">
        <v>0</v>
      </c>
      <c r="DP296" s="23" t="s">
        <v>849</v>
      </c>
      <c r="DQ296" s="57"/>
      <c r="DR296" s="57"/>
      <c r="DS296" s="57"/>
      <c r="DT296" s="23" t="s">
        <v>854</v>
      </c>
      <c r="DU296" s="57"/>
      <c r="DV296" s="23" t="s">
        <v>849</v>
      </c>
      <c r="DW296" s="23" t="s">
        <v>854</v>
      </c>
      <c r="DX296" s="57"/>
      <c r="DY296" s="23" t="s">
        <v>849</v>
      </c>
      <c r="DZ296" s="23" t="s">
        <v>854</v>
      </c>
      <c r="EA296" s="56"/>
      <c r="EB296" s="57"/>
      <c r="EC296" s="57"/>
      <c r="ED296" s="23"/>
      <c r="EE296" s="57"/>
      <c r="EF296" s="57"/>
      <c r="EG296" s="57"/>
      <c r="EH296" s="23" t="s">
        <v>1423</v>
      </c>
      <c r="EI296" s="323"/>
      <c r="EJ296" s="323" t="s">
        <v>1424</v>
      </c>
      <c r="EK296" s="23"/>
    </row>
    <row r="297" spans="2:141">
      <c r="B297" s="132" t="s">
        <v>1425</v>
      </c>
      <c r="C297" s="23" t="s">
        <v>1426</v>
      </c>
      <c r="D297" s="23" t="s">
        <v>155</v>
      </c>
      <c r="E297" s="23" t="s">
        <v>846</v>
      </c>
      <c r="F297" s="23" t="s">
        <v>847</v>
      </c>
      <c r="G297" s="23"/>
      <c r="H297" s="23" t="s">
        <v>848</v>
      </c>
      <c r="I297" s="58">
        <v>1</v>
      </c>
      <c r="J297" s="58">
        <v>0</v>
      </c>
      <c r="K297" s="58">
        <v>0</v>
      </c>
      <c r="L297" s="58">
        <v>0</v>
      </c>
      <c r="M297" s="176"/>
      <c r="N297" s="23" t="s">
        <v>849</v>
      </c>
      <c r="O297" s="23" t="s">
        <v>850</v>
      </c>
      <c r="P297" s="23" t="s">
        <v>851</v>
      </c>
      <c r="Q297" s="56" t="s">
        <v>848</v>
      </c>
      <c r="R297" s="133" t="s">
        <v>848</v>
      </c>
      <c r="S297" s="133" t="s">
        <v>848</v>
      </c>
      <c r="T297" s="133" t="s">
        <v>848</v>
      </c>
      <c r="U297" s="133" t="s">
        <v>848</v>
      </c>
      <c r="V297" s="133" t="s">
        <v>848</v>
      </c>
      <c r="W297" s="55">
        <v>0</v>
      </c>
      <c r="X297" s="55">
        <v>1.7597367521529224</v>
      </c>
      <c r="Y297" s="55">
        <v>1.8359222991476587</v>
      </c>
      <c r="Z297" s="55">
        <v>1.9823180561179363</v>
      </c>
      <c r="AA297" s="55">
        <v>2.1331953158526096</v>
      </c>
      <c r="AB297" s="55">
        <v>2.2736157358036926</v>
      </c>
      <c r="AC297" s="55">
        <v>2.4215053270287679</v>
      </c>
      <c r="AD297" s="59">
        <v>12.406293486103587</v>
      </c>
      <c r="AE297" s="55">
        <v>0</v>
      </c>
      <c r="AF297" s="55"/>
      <c r="AG297" s="55"/>
      <c r="AH297" s="55"/>
      <c r="AI297" s="59">
        <v>12.406293486103587</v>
      </c>
      <c r="AJ297" s="55">
        <v>0</v>
      </c>
      <c r="AK297" s="55">
        <v>0</v>
      </c>
      <c r="AL297" s="55">
        <v>1.9291659464315427</v>
      </c>
      <c r="AM297" s="55">
        <v>2.0529404474767858</v>
      </c>
      <c r="AN297" s="55">
        <v>2.2609739733748824</v>
      </c>
      <c r="AO297" s="55">
        <v>2.4817213644754457</v>
      </c>
      <c r="AP297" s="55">
        <v>2.6979856548083063</v>
      </c>
      <c r="AQ297" s="55">
        <v>2.930948384607853</v>
      </c>
      <c r="AR297" s="59">
        <v>14.353735771174815</v>
      </c>
      <c r="AS297" s="55">
        <v>0</v>
      </c>
      <c r="AT297" s="55"/>
      <c r="AU297" s="55"/>
      <c r="AV297" s="55"/>
      <c r="AW297" s="59">
        <v>14.353735771174815</v>
      </c>
      <c r="AX297" s="55"/>
      <c r="AY297" s="55"/>
      <c r="AZ297" s="55"/>
      <c r="BA297" s="55"/>
      <c r="BB297" s="55"/>
      <c r="BC297" s="55"/>
      <c r="BD297" s="55"/>
      <c r="BE297" s="55"/>
      <c r="BF297" s="59">
        <v>0</v>
      </c>
      <c r="BG297" s="55"/>
      <c r="BH297" s="55"/>
      <c r="BI297" s="55"/>
      <c r="BJ297" s="55"/>
      <c r="BK297" s="59">
        <v>0</v>
      </c>
      <c r="BL297" s="55"/>
      <c r="BM297" s="23" t="s">
        <v>864</v>
      </c>
      <c r="BN297" s="23" t="s">
        <v>270</v>
      </c>
      <c r="BO297" s="23" t="s">
        <v>571</v>
      </c>
      <c r="BP297" s="23" t="s">
        <v>403</v>
      </c>
      <c r="BQ297" s="23" t="s">
        <v>412</v>
      </c>
      <c r="BR297" s="23"/>
      <c r="BS297" s="57"/>
      <c r="BT297" s="135" t="s">
        <v>1236</v>
      </c>
      <c r="BU297" s="58">
        <v>1</v>
      </c>
      <c r="BV297" s="57">
        <v>3.665</v>
      </c>
      <c r="BW297" s="57">
        <v>3.8250000000000002</v>
      </c>
      <c r="BX297" s="57">
        <v>4.13</v>
      </c>
      <c r="BY297" s="57">
        <v>4.444</v>
      </c>
      <c r="BZ297" s="57">
        <v>4.7360000000000007</v>
      </c>
      <c r="CA297" s="57">
        <v>5.0449999999999999</v>
      </c>
      <c r="CB297" s="67">
        <v>25.844999999999999</v>
      </c>
      <c r="CC297" s="134"/>
      <c r="CD297" s="134"/>
      <c r="CE297" s="57"/>
      <c r="CF297" s="57"/>
      <c r="CG297" s="57"/>
      <c r="CH297" s="57"/>
      <c r="CI297" s="57"/>
      <c r="CJ297" s="57"/>
      <c r="CK297" s="67"/>
      <c r="CL297" s="23"/>
      <c r="CM297" s="23"/>
      <c r="CN297" s="23"/>
      <c r="CO297" s="23"/>
      <c r="CP297" s="23"/>
      <c r="CQ297" s="23"/>
      <c r="CR297" s="57"/>
      <c r="CS297" s="134"/>
      <c r="CT297" s="58"/>
      <c r="CU297" s="57"/>
      <c r="CV297" s="57"/>
      <c r="CW297" s="57"/>
      <c r="CX297" s="57"/>
      <c r="CY297" s="57"/>
      <c r="CZ297" s="57"/>
      <c r="DA297" s="67"/>
      <c r="DB297" s="23"/>
      <c r="DC297" s="23"/>
      <c r="DD297" s="57"/>
      <c r="DE297" s="57"/>
      <c r="DF297" s="57"/>
      <c r="DG297" s="57"/>
      <c r="DH297" s="57"/>
      <c r="DI297" s="57"/>
      <c r="DJ297" s="67"/>
      <c r="DK297" s="23" t="s">
        <v>849</v>
      </c>
      <c r="DL297" s="55">
        <v>0</v>
      </c>
      <c r="DM297" s="55">
        <v>0</v>
      </c>
      <c r="DN297" s="55">
        <v>0</v>
      </c>
      <c r="DO297" s="59">
        <v>0</v>
      </c>
      <c r="DP297" s="23" t="s">
        <v>849</v>
      </c>
      <c r="DQ297" s="57"/>
      <c r="DR297" s="57"/>
      <c r="DS297" s="57"/>
      <c r="DT297" s="23" t="s">
        <v>854</v>
      </c>
      <c r="DU297" s="57"/>
      <c r="DV297" s="23" t="s">
        <v>849</v>
      </c>
      <c r="DW297" s="23" t="s">
        <v>854</v>
      </c>
      <c r="DX297" s="57"/>
      <c r="DY297" s="23" t="s">
        <v>849</v>
      </c>
      <c r="DZ297" s="23" t="s">
        <v>854</v>
      </c>
      <c r="EA297" s="56"/>
      <c r="EB297" s="57"/>
      <c r="EC297" s="57"/>
      <c r="ED297" s="23"/>
      <c r="EE297" s="57"/>
      <c r="EF297" s="57"/>
      <c r="EG297" s="57"/>
      <c r="EH297" s="23">
        <v>619</v>
      </c>
      <c r="EI297" s="323" t="s">
        <v>410</v>
      </c>
      <c r="EJ297" s="323" t="s">
        <v>1427</v>
      </c>
      <c r="EK297" s="23" t="s">
        <v>411</v>
      </c>
    </row>
    <row r="298" spans="2:141">
      <c r="B298" s="132" t="s">
        <v>1428</v>
      </c>
      <c r="C298" s="23" t="s">
        <v>1429</v>
      </c>
      <c r="D298" s="23" t="s">
        <v>155</v>
      </c>
      <c r="E298" s="23" t="s">
        <v>846</v>
      </c>
      <c r="F298" s="23" t="s">
        <v>847</v>
      </c>
      <c r="G298" s="23"/>
      <c r="H298" s="23" t="s">
        <v>848</v>
      </c>
      <c r="I298" s="58">
        <v>7.8725358601968679E-2</v>
      </c>
      <c r="J298" s="58">
        <v>0.92127464139803139</v>
      </c>
      <c r="K298" s="58">
        <v>0</v>
      </c>
      <c r="L298" s="58">
        <v>0</v>
      </c>
      <c r="M298" s="176"/>
      <c r="N298" s="23" t="s">
        <v>849</v>
      </c>
      <c r="O298" s="23" t="s">
        <v>850</v>
      </c>
      <c r="P298" s="23" t="s">
        <v>851</v>
      </c>
      <c r="Q298" s="56" t="s">
        <v>848</v>
      </c>
      <c r="R298" s="133" t="s">
        <v>848</v>
      </c>
      <c r="S298" s="133" t="s">
        <v>848</v>
      </c>
      <c r="T298" s="133" t="s">
        <v>848</v>
      </c>
      <c r="U298" s="133" t="s">
        <v>848</v>
      </c>
      <c r="V298" s="133" t="s">
        <v>848</v>
      </c>
      <c r="W298" s="55">
        <v>0</v>
      </c>
      <c r="X298" s="55">
        <v>36.338699732812586</v>
      </c>
      <c r="Y298" s="55">
        <v>37.91193715757781</v>
      </c>
      <c r="Z298" s="55">
        <v>40.935020836538449</v>
      </c>
      <c r="AA298" s="55">
        <v>44.050647893426458</v>
      </c>
      <c r="AB298" s="55">
        <v>46.950340401817279</v>
      </c>
      <c r="AC298" s="55">
        <v>50.004271873420372</v>
      </c>
      <c r="AD298" s="59">
        <v>256.19091789559292</v>
      </c>
      <c r="AE298" s="55">
        <v>0</v>
      </c>
      <c r="AF298" s="55"/>
      <c r="AG298" s="55"/>
      <c r="AH298" s="55"/>
      <c r="AI298" s="59">
        <v>256.19091789559292</v>
      </c>
      <c r="AJ298" s="55">
        <v>0</v>
      </c>
      <c r="AK298" s="55">
        <v>0</v>
      </c>
      <c r="AL298" s="55">
        <v>39.83742566970664</v>
      </c>
      <c r="AM298" s="55">
        <v>42.393378668107687</v>
      </c>
      <c r="AN298" s="55">
        <v>46.689287032083385</v>
      </c>
      <c r="AO298" s="55">
        <v>51.24773769363329</v>
      </c>
      <c r="AP298" s="55">
        <v>55.713611978364206</v>
      </c>
      <c r="AQ298" s="55">
        <v>60.524310326719394</v>
      </c>
      <c r="AR298" s="59">
        <v>296.40575136861463</v>
      </c>
      <c r="AS298" s="55">
        <v>0</v>
      </c>
      <c r="AT298" s="55"/>
      <c r="AU298" s="55"/>
      <c r="AV298" s="55"/>
      <c r="AW298" s="59">
        <v>296.40575136861463</v>
      </c>
      <c r="AX298" s="55"/>
      <c r="AY298" s="55"/>
      <c r="AZ298" s="55"/>
      <c r="BA298" s="55"/>
      <c r="BB298" s="55"/>
      <c r="BC298" s="55"/>
      <c r="BD298" s="55"/>
      <c r="BE298" s="55"/>
      <c r="BF298" s="59">
        <v>0</v>
      </c>
      <c r="BG298" s="55"/>
      <c r="BH298" s="55"/>
      <c r="BI298" s="55"/>
      <c r="BJ298" s="55"/>
      <c r="BK298" s="59">
        <v>0</v>
      </c>
      <c r="BL298" s="55"/>
      <c r="BM298" s="23" t="s">
        <v>864</v>
      </c>
      <c r="BN298" s="23" t="s">
        <v>270</v>
      </c>
      <c r="BO298" s="23" t="s">
        <v>571</v>
      </c>
      <c r="BP298" s="23" t="s">
        <v>403</v>
      </c>
      <c r="BQ298" s="23" t="s">
        <v>412</v>
      </c>
      <c r="BR298" s="23"/>
      <c r="BS298" s="57"/>
      <c r="BT298" s="135" t="s">
        <v>1236</v>
      </c>
      <c r="BU298" s="58">
        <v>7.8725358601968679E-2</v>
      </c>
      <c r="BV298" s="57">
        <v>1.5969999999999998</v>
      </c>
      <c r="BW298" s="57">
        <v>1.6659999999999997</v>
      </c>
      <c r="BX298" s="57">
        <v>1.8009999999999999</v>
      </c>
      <c r="BY298" s="57">
        <v>1.9369999999999998</v>
      </c>
      <c r="BZ298" s="57">
        <v>2.0640000000000001</v>
      </c>
      <c r="CA298" s="57">
        <v>2.1989999999999998</v>
      </c>
      <c r="CB298" s="67">
        <v>11.263999999999999</v>
      </c>
      <c r="CC298" s="134"/>
      <c r="CD298" s="134"/>
      <c r="CE298" s="57"/>
      <c r="CF298" s="57"/>
      <c r="CG298" s="57"/>
      <c r="CH298" s="57"/>
      <c r="CI298" s="57"/>
      <c r="CJ298" s="57"/>
      <c r="CK298" s="67"/>
      <c r="CL298" s="23"/>
      <c r="CM298" s="23"/>
      <c r="CN298" s="23"/>
      <c r="CO298" s="23"/>
      <c r="CP298" s="23"/>
      <c r="CQ298" s="23"/>
      <c r="CR298" s="57"/>
      <c r="CS298" s="134"/>
      <c r="CT298" s="58"/>
      <c r="CU298" s="57"/>
      <c r="CV298" s="57"/>
      <c r="CW298" s="57"/>
      <c r="CX298" s="57"/>
      <c r="CY298" s="57"/>
      <c r="CZ298" s="57"/>
      <c r="DA298" s="67"/>
      <c r="DB298" s="23"/>
      <c r="DC298" s="23"/>
      <c r="DD298" s="57"/>
      <c r="DE298" s="57"/>
      <c r="DF298" s="57"/>
      <c r="DG298" s="57"/>
      <c r="DH298" s="57"/>
      <c r="DI298" s="57"/>
      <c r="DJ298" s="67"/>
      <c r="DK298" s="23" t="s">
        <v>849</v>
      </c>
      <c r="DL298" s="55">
        <v>0</v>
      </c>
      <c r="DM298" s="55">
        <v>0</v>
      </c>
      <c r="DN298" s="55">
        <v>0</v>
      </c>
      <c r="DO298" s="59">
        <v>0</v>
      </c>
      <c r="DP298" s="23" t="s">
        <v>849</v>
      </c>
      <c r="DQ298" s="57"/>
      <c r="DR298" s="57"/>
      <c r="DS298" s="57"/>
      <c r="DT298" s="23" t="s">
        <v>854</v>
      </c>
      <c r="DU298" s="57"/>
      <c r="DV298" s="23" t="s">
        <v>849</v>
      </c>
      <c r="DW298" s="23" t="s">
        <v>854</v>
      </c>
      <c r="DX298" s="57"/>
      <c r="DY298" s="23" t="s">
        <v>849</v>
      </c>
      <c r="DZ298" s="23" t="s">
        <v>854</v>
      </c>
      <c r="EA298" s="56"/>
      <c r="EB298" s="57"/>
      <c r="EC298" s="57"/>
      <c r="ED298" s="23"/>
      <c r="EE298" s="57"/>
      <c r="EF298" s="57"/>
      <c r="EG298" s="57"/>
      <c r="EH298" s="23">
        <v>575</v>
      </c>
      <c r="EI298" s="323" t="s">
        <v>415</v>
      </c>
      <c r="EJ298" s="323" t="s">
        <v>1427</v>
      </c>
      <c r="EK298" s="23" t="s">
        <v>416</v>
      </c>
    </row>
    <row r="299" spans="2:141">
      <c r="B299" s="132" t="s">
        <v>1430</v>
      </c>
      <c r="C299" s="23" t="s">
        <v>1431</v>
      </c>
      <c r="D299" s="23" t="s">
        <v>155</v>
      </c>
      <c r="E299" s="23" t="s">
        <v>846</v>
      </c>
      <c r="F299" s="23" t="s">
        <v>847</v>
      </c>
      <c r="G299" s="23"/>
      <c r="H299" s="23" t="s">
        <v>848</v>
      </c>
      <c r="I299" s="58">
        <v>0</v>
      </c>
      <c r="J299" s="58">
        <v>1</v>
      </c>
      <c r="K299" s="58">
        <v>0</v>
      </c>
      <c r="L299" s="58">
        <v>0</v>
      </c>
      <c r="M299" s="176"/>
      <c r="N299" s="23" t="s">
        <v>849</v>
      </c>
      <c r="O299" s="23" t="s">
        <v>850</v>
      </c>
      <c r="P299" s="23" t="s">
        <v>851</v>
      </c>
      <c r="Q299" s="56" t="s">
        <v>848</v>
      </c>
      <c r="R299" s="133" t="s">
        <v>848</v>
      </c>
      <c r="S299" s="133" t="s">
        <v>848</v>
      </c>
      <c r="T299" s="133" t="s">
        <v>848</v>
      </c>
      <c r="U299" s="133" t="s">
        <v>848</v>
      </c>
      <c r="V299" s="133" t="s">
        <v>848</v>
      </c>
      <c r="W299" s="55">
        <v>0</v>
      </c>
      <c r="X299" s="55">
        <v>1.7597367521529237</v>
      </c>
      <c r="Y299" s="55">
        <v>1.8359222991476698</v>
      </c>
      <c r="Z299" s="55">
        <v>1.9823180561179403</v>
      </c>
      <c r="AA299" s="55">
        <v>2.1331953158526242</v>
      </c>
      <c r="AB299" s="55">
        <v>2.2736157358037046</v>
      </c>
      <c r="AC299" s="55">
        <v>2.4215053270287683</v>
      </c>
      <c r="AD299" s="59">
        <v>12.406293486103632</v>
      </c>
      <c r="AE299" s="55">
        <v>0</v>
      </c>
      <c r="AF299" s="55"/>
      <c r="AG299" s="55"/>
      <c r="AH299" s="55"/>
      <c r="AI299" s="59">
        <v>12.406293486103632</v>
      </c>
      <c r="AJ299" s="55">
        <v>0</v>
      </c>
      <c r="AK299" s="55">
        <v>0</v>
      </c>
      <c r="AL299" s="55">
        <v>1.9291659464315476</v>
      </c>
      <c r="AM299" s="55">
        <v>2.0529404474767992</v>
      </c>
      <c r="AN299" s="55">
        <v>2.2609739733748917</v>
      </c>
      <c r="AO299" s="55">
        <v>2.4817213644754625</v>
      </c>
      <c r="AP299" s="55">
        <v>2.6979856548083081</v>
      </c>
      <c r="AQ299" s="55">
        <v>2.9309483846078681</v>
      </c>
      <c r="AR299" s="59">
        <v>14.353735771174877</v>
      </c>
      <c r="AS299" s="55">
        <v>0</v>
      </c>
      <c r="AT299" s="55"/>
      <c r="AU299" s="55"/>
      <c r="AV299" s="55"/>
      <c r="AW299" s="59">
        <v>14.353735771174877</v>
      </c>
      <c r="AX299" s="55"/>
      <c r="AY299" s="55"/>
      <c r="AZ299" s="55"/>
      <c r="BA299" s="55"/>
      <c r="BB299" s="55"/>
      <c r="BC299" s="55"/>
      <c r="BD299" s="55"/>
      <c r="BE299" s="55"/>
      <c r="BF299" s="59">
        <v>0</v>
      </c>
      <c r="BG299" s="55"/>
      <c r="BH299" s="55"/>
      <c r="BI299" s="55"/>
      <c r="BJ299" s="55"/>
      <c r="BK299" s="59">
        <v>0</v>
      </c>
      <c r="BL299" s="55"/>
      <c r="BM299" s="23" t="s">
        <v>1164</v>
      </c>
      <c r="BN299" s="23" t="s">
        <v>1432</v>
      </c>
      <c r="BO299" s="23" t="s">
        <v>571</v>
      </c>
      <c r="BP299" s="23" t="s">
        <v>403</v>
      </c>
      <c r="BQ299" s="23" t="s">
        <v>412</v>
      </c>
      <c r="BR299" s="23"/>
      <c r="BS299" s="57"/>
      <c r="BT299" s="135" t="s">
        <v>1240</v>
      </c>
      <c r="BU299" s="58" t="s">
        <v>1165</v>
      </c>
      <c r="BV299" s="57">
        <v>0</v>
      </c>
      <c r="BW299" s="57">
        <v>17500</v>
      </c>
      <c r="BX299" s="57">
        <v>0</v>
      </c>
      <c r="BY299" s="57">
        <v>88296</v>
      </c>
      <c r="BZ299" s="57">
        <v>0</v>
      </c>
      <c r="CA299" s="57">
        <v>88296</v>
      </c>
      <c r="CB299" s="67">
        <v>194092</v>
      </c>
      <c r="CC299" s="134"/>
      <c r="CD299" s="134"/>
      <c r="CE299" s="57"/>
      <c r="CF299" s="57"/>
      <c r="CG299" s="57"/>
      <c r="CH299" s="57"/>
      <c r="CI299" s="57"/>
      <c r="CJ299" s="57"/>
      <c r="CK299" s="67"/>
      <c r="CL299" s="23"/>
      <c r="CM299" s="23"/>
      <c r="CN299" s="23"/>
      <c r="CO299" s="23"/>
      <c r="CP299" s="23"/>
      <c r="CQ299" s="23"/>
      <c r="CR299" s="57"/>
      <c r="CS299" s="134"/>
      <c r="CT299" s="58"/>
      <c r="CU299" s="57"/>
      <c r="CV299" s="57"/>
      <c r="CW299" s="57"/>
      <c r="CX299" s="57"/>
      <c r="CY299" s="57"/>
      <c r="CZ299" s="57"/>
      <c r="DA299" s="67"/>
      <c r="DB299" s="23"/>
      <c r="DC299" s="23"/>
      <c r="DD299" s="57"/>
      <c r="DE299" s="57"/>
      <c r="DF299" s="57"/>
      <c r="DG299" s="57"/>
      <c r="DH299" s="57"/>
      <c r="DI299" s="57"/>
      <c r="DJ299" s="67"/>
      <c r="DK299" s="23" t="s">
        <v>849</v>
      </c>
      <c r="DL299" s="55">
        <v>0</v>
      </c>
      <c r="DM299" s="55">
        <v>0</v>
      </c>
      <c r="DN299" s="55">
        <v>0</v>
      </c>
      <c r="DO299" s="59">
        <v>0</v>
      </c>
      <c r="DP299" s="23" t="s">
        <v>849</v>
      </c>
      <c r="DQ299" s="57"/>
      <c r="DR299" s="57"/>
      <c r="DS299" s="57"/>
      <c r="DT299" s="23" t="s">
        <v>854</v>
      </c>
      <c r="DU299" s="57"/>
      <c r="DV299" s="23" t="s">
        <v>849</v>
      </c>
      <c r="DW299" s="23" t="s">
        <v>854</v>
      </c>
      <c r="DX299" s="57"/>
      <c r="DY299" s="23" t="s">
        <v>849</v>
      </c>
      <c r="DZ299" s="23" t="s">
        <v>854</v>
      </c>
      <c r="EA299" s="56"/>
      <c r="EB299" s="57"/>
      <c r="EC299" s="57"/>
      <c r="ED299" s="23"/>
      <c r="EE299" s="57"/>
      <c r="EF299" s="57"/>
      <c r="EG299" s="57"/>
      <c r="EH299" s="23">
        <v>618</v>
      </c>
      <c r="EI299" s="23" t="s">
        <v>410</v>
      </c>
      <c r="EJ299" s="23"/>
      <c r="EK299" s="23" t="s">
        <v>411</v>
      </c>
    </row>
    <row r="300" spans="2:141">
      <c r="B300" s="132" t="s">
        <v>1433</v>
      </c>
      <c r="C300" s="23" t="s">
        <v>1434</v>
      </c>
      <c r="D300" s="23" t="s">
        <v>155</v>
      </c>
      <c r="E300" s="23" t="s">
        <v>846</v>
      </c>
      <c r="F300" s="23" t="s">
        <v>847</v>
      </c>
      <c r="G300" s="23"/>
      <c r="H300" s="23" t="s">
        <v>848</v>
      </c>
      <c r="I300" s="58">
        <v>0.98756559184690451</v>
      </c>
      <c r="J300" s="58">
        <v>1.2434408153095414E-2</v>
      </c>
      <c r="K300" s="58">
        <v>0</v>
      </c>
      <c r="L300" s="58">
        <v>0</v>
      </c>
      <c r="M300" s="176"/>
      <c r="N300" s="23" t="s">
        <v>849</v>
      </c>
      <c r="O300" s="23" t="s">
        <v>850</v>
      </c>
      <c r="P300" s="23" t="s">
        <v>851</v>
      </c>
      <c r="Q300" s="56" t="s">
        <v>848</v>
      </c>
      <c r="R300" s="133" t="s">
        <v>848</v>
      </c>
      <c r="S300" s="133" t="s">
        <v>848</v>
      </c>
      <c r="T300" s="133" t="s">
        <v>848</v>
      </c>
      <c r="U300" s="133" t="s">
        <v>848</v>
      </c>
      <c r="V300" s="133" t="s">
        <v>848</v>
      </c>
      <c r="W300" s="55">
        <v>0</v>
      </c>
      <c r="X300" s="55">
        <v>25.763415271754976</v>
      </c>
      <c r="Y300" s="55">
        <v>26.878809311533839</v>
      </c>
      <c r="Z300" s="55">
        <v>29.022115505618707</v>
      </c>
      <c r="AA300" s="55">
        <v>31.231033113808223</v>
      </c>
      <c r="AB300" s="55">
        <v>33.286857422420262</v>
      </c>
      <c r="AC300" s="55">
        <v>35.452034087873351</v>
      </c>
      <c r="AD300" s="59">
        <v>181.63426471300937</v>
      </c>
      <c r="AE300" s="55">
        <v>0</v>
      </c>
      <c r="AF300" s="55"/>
      <c r="AG300" s="55"/>
      <c r="AH300" s="55"/>
      <c r="AI300" s="59">
        <v>181.63426471300937</v>
      </c>
      <c r="AJ300" s="55">
        <v>0</v>
      </c>
      <c r="AK300" s="55">
        <v>0</v>
      </c>
      <c r="AL300" s="55">
        <v>28.24394236537767</v>
      </c>
      <c r="AM300" s="55">
        <v>30.056062198972956</v>
      </c>
      <c r="AN300" s="55">
        <v>33.101775776076366</v>
      </c>
      <c r="AO300" s="55">
        <v>36.333626619745139</v>
      </c>
      <c r="AP300" s="55">
        <v>39.499842653751493</v>
      </c>
      <c r="AQ300" s="55">
        <v>42.910532089727859</v>
      </c>
      <c r="AR300" s="59">
        <v>210.14578170365149</v>
      </c>
      <c r="AS300" s="55">
        <v>0</v>
      </c>
      <c r="AT300" s="55"/>
      <c r="AU300" s="55"/>
      <c r="AV300" s="55"/>
      <c r="AW300" s="59">
        <v>210.14578170365149</v>
      </c>
      <c r="AX300" s="55"/>
      <c r="AY300" s="55"/>
      <c r="AZ300" s="55"/>
      <c r="BA300" s="55"/>
      <c r="BB300" s="55"/>
      <c r="BC300" s="55"/>
      <c r="BD300" s="55"/>
      <c r="BE300" s="55"/>
      <c r="BF300" s="59">
        <v>0</v>
      </c>
      <c r="BG300" s="55"/>
      <c r="BH300" s="55"/>
      <c r="BI300" s="55"/>
      <c r="BJ300" s="55"/>
      <c r="BK300" s="59">
        <v>0</v>
      </c>
      <c r="BL300" s="55"/>
      <c r="BM300" s="23" t="s">
        <v>864</v>
      </c>
      <c r="BN300" s="23" t="s">
        <v>270</v>
      </c>
      <c r="BO300" s="23" t="s">
        <v>571</v>
      </c>
      <c r="BP300" s="23" t="s">
        <v>403</v>
      </c>
      <c r="BQ300" s="23" t="s">
        <v>412</v>
      </c>
      <c r="BR300" s="23"/>
      <c r="BS300" s="57"/>
      <c r="BT300" s="135" t="s">
        <v>1236</v>
      </c>
      <c r="BU300" s="58">
        <v>0.98756559184690451</v>
      </c>
      <c r="BV300" s="57">
        <v>25.947900000000001</v>
      </c>
      <c r="BW300" s="57">
        <v>27.051999999999996</v>
      </c>
      <c r="BX300" s="57">
        <v>33.1096</v>
      </c>
      <c r="BY300" s="57">
        <v>31.43</v>
      </c>
      <c r="BZ300" s="57">
        <v>33.499999999999993</v>
      </c>
      <c r="CA300" s="57">
        <v>35.675999999999995</v>
      </c>
      <c r="CB300" s="67">
        <v>186.71549999999999</v>
      </c>
      <c r="CC300" s="134"/>
      <c r="CD300" s="134"/>
      <c r="CE300" s="57"/>
      <c r="CF300" s="57"/>
      <c r="CG300" s="57"/>
      <c r="CH300" s="57"/>
      <c r="CI300" s="57"/>
      <c r="CJ300" s="57"/>
      <c r="CK300" s="67"/>
      <c r="CL300" s="23"/>
      <c r="CM300" s="23"/>
      <c r="CN300" s="23"/>
      <c r="CO300" s="23"/>
      <c r="CP300" s="23"/>
      <c r="CQ300" s="23"/>
      <c r="CR300" s="57"/>
      <c r="CS300" s="134"/>
      <c r="CT300" s="58"/>
      <c r="CU300" s="57"/>
      <c r="CV300" s="57"/>
      <c r="CW300" s="57"/>
      <c r="CX300" s="57"/>
      <c r="CY300" s="57"/>
      <c r="CZ300" s="57"/>
      <c r="DA300" s="67"/>
      <c r="DB300" s="23"/>
      <c r="DC300" s="23"/>
      <c r="DD300" s="57"/>
      <c r="DE300" s="57"/>
      <c r="DF300" s="57"/>
      <c r="DG300" s="57"/>
      <c r="DH300" s="57"/>
      <c r="DI300" s="57"/>
      <c r="DJ300" s="67"/>
      <c r="DK300" s="23" t="s">
        <v>849</v>
      </c>
      <c r="DL300" s="55">
        <v>0</v>
      </c>
      <c r="DM300" s="55">
        <v>0</v>
      </c>
      <c r="DN300" s="55">
        <v>0</v>
      </c>
      <c r="DO300" s="59">
        <v>0</v>
      </c>
      <c r="DP300" s="23" t="s">
        <v>849</v>
      </c>
      <c r="DQ300" s="57"/>
      <c r="DR300" s="57"/>
      <c r="DS300" s="57"/>
      <c r="DT300" s="23" t="s">
        <v>854</v>
      </c>
      <c r="DU300" s="57"/>
      <c r="DV300" s="23" t="s">
        <v>849</v>
      </c>
      <c r="DW300" s="23" t="s">
        <v>854</v>
      </c>
      <c r="DX300" s="57"/>
      <c r="DY300" s="23" t="s">
        <v>849</v>
      </c>
      <c r="DZ300" s="23" t="s">
        <v>854</v>
      </c>
      <c r="EA300" s="56"/>
      <c r="EB300" s="57"/>
      <c r="EC300" s="57"/>
      <c r="ED300" s="23"/>
      <c r="EE300" s="57"/>
      <c r="EF300" s="57"/>
      <c r="EG300" s="57"/>
      <c r="EH300" s="23">
        <v>574</v>
      </c>
      <c r="EI300" s="323" t="s">
        <v>410</v>
      </c>
      <c r="EJ300" s="323" t="s">
        <v>1427</v>
      </c>
      <c r="EK300" s="23" t="s">
        <v>411</v>
      </c>
    </row>
    <row r="301" spans="2:141">
      <c r="B301" s="132" t="s">
        <v>1435</v>
      </c>
      <c r="C301" s="23" t="s">
        <v>1434</v>
      </c>
      <c r="D301" s="23" t="s">
        <v>155</v>
      </c>
      <c r="E301" s="23" t="s">
        <v>846</v>
      </c>
      <c r="F301" s="23" t="s">
        <v>847</v>
      </c>
      <c r="G301" s="23"/>
      <c r="H301" s="23" t="s">
        <v>848</v>
      </c>
      <c r="I301" s="58">
        <v>0.98194662369689889</v>
      </c>
      <c r="J301" s="58">
        <v>1.8053376303101106E-2</v>
      </c>
      <c r="K301" s="58">
        <v>0</v>
      </c>
      <c r="L301" s="58">
        <v>0</v>
      </c>
      <c r="M301" s="176"/>
      <c r="N301" s="23" t="s">
        <v>849</v>
      </c>
      <c r="O301" s="23" t="s">
        <v>850</v>
      </c>
      <c r="P301" s="23" t="s">
        <v>851</v>
      </c>
      <c r="Q301" s="56" t="s">
        <v>848</v>
      </c>
      <c r="R301" s="133" t="s">
        <v>848</v>
      </c>
      <c r="S301" s="133" t="s">
        <v>848</v>
      </c>
      <c r="T301" s="133" t="s">
        <v>848</v>
      </c>
      <c r="U301" s="133" t="s">
        <v>848</v>
      </c>
      <c r="V301" s="133" t="s">
        <v>848</v>
      </c>
      <c r="W301" s="55">
        <v>0</v>
      </c>
      <c r="X301" s="55">
        <v>7.0046715229816083</v>
      </c>
      <c r="Y301" s="55">
        <v>7.3079297977456683</v>
      </c>
      <c r="Z301" s="55">
        <v>7.8906613845471938</v>
      </c>
      <c r="AA301" s="55">
        <v>8.4912316933936651</v>
      </c>
      <c r="AB301" s="55">
        <v>9.0501783174685961</v>
      </c>
      <c r="AC301" s="55">
        <v>9.6388561449517702</v>
      </c>
      <c r="AD301" s="59">
        <v>49.383528861088507</v>
      </c>
      <c r="AE301" s="55">
        <v>0</v>
      </c>
      <c r="AF301" s="55"/>
      <c r="AG301" s="55"/>
      <c r="AH301" s="55"/>
      <c r="AI301" s="59">
        <v>49.383528861088507</v>
      </c>
      <c r="AJ301" s="55">
        <v>0</v>
      </c>
      <c r="AK301" s="55">
        <v>0</v>
      </c>
      <c r="AL301" s="55">
        <v>7.6790882224528216</v>
      </c>
      <c r="AM301" s="55">
        <v>8.1717753938051008</v>
      </c>
      <c r="AN301" s="55">
        <v>8.9998574992115206</v>
      </c>
      <c r="AO301" s="55">
        <v>9.8785474295791502</v>
      </c>
      <c r="AP301" s="55">
        <v>10.739392277013906</v>
      </c>
      <c r="AQ301" s="55">
        <v>11.666705636439112</v>
      </c>
      <c r="AR301" s="59">
        <v>57.135366458501608</v>
      </c>
      <c r="AS301" s="55">
        <v>0</v>
      </c>
      <c r="AT301" s="55"/>
      <c r="AU301" s="55"/>
      <c r="AV301" s="55"/>
      <c r="AW301" s="59">
        <v>57.135366458501608</v>
      </c>
      <c r="AX301" s="55"/>
      <c r="AY301" s="55"/>
      <c r="AZ301" s="55"/>
      <c r="BA301" s="55"/>
      <c r="BB301" s="55"/>
      <c r="BC301" s="55"/>
      <c r="BD301" s="55"/>
      <c r="BE301" s="55"/>
      <c r="BF301" s="59">
        <v>0</v>
      </c>
      <c r="BG301" s="55"/>
      <c r="BH301" s="55"/>
      <c r="BI301" s="55"/>
      <c r="BJ301" s="55"/>
      <c r="BK301" s="59">
        <v>0</v>
      </c>
      <c r="BL301" s="55"/>
      <c r="BM301" s="23" t="s">
        <v>864</v>
      </c>
      <c r="BN301" s="23" t="s">
        <v>270</v>
      </c>
      <c r="BO301" s="23" t="s">
        <v>571</v>
      </c>
      <c r="BP301" s="23" t="s">
        <v>403</v>
      </c>
      <c r="BQ301" s="23" t="s">
        <v>412</v>
      </c>
      <c r="BR301" s="23"/>
      <c r="BS301" s="57"/>
      <c r="BT301" s="135" t="s">
        <v>1236</v>
      </c>
      <c r="BU301" s="58">
        <v>0.98194662369689889</v>
      </c>
      <c r="BV301" s="57">
        <v>2.8241000000000001</v>
      </c>
      <c r="BW301" s="57">
        <v>2.9440999999999997</v>
      </c>
      <c r="BX301" s="57">
        <v>3.1751</v>
      </c>
      <c r="BY301" s="57">
        <v>3.4131</v>
      </c>
      <c r="BZ301" s="57">
        <v>3.6341000000000001</v>
      </c>
      <c r="CA301" s="57">
        <v>3.8670999999999998</v>
      </c>
      <c r="CB301" s="67">
        <v>19.857600000000001</v>
      </c>
      <c r="CC301" s="134"/>
      <c r="CD301" s="134"/>
      <c r="CE301" s="57"/>
      <c r="CF301" s="57"/>
      <c r="CG301" s="57"/>
      <c r="CH301" s="57"/>
      <c r="CI301" s="57"/>
      <c r="CJ301" s="57"/>
      <c r="CK301" s="67"/>
      <c r="CL301" s="23"/>
      <c r="CM301" s="23"/>
      <c r="CN301" s="23"/>
      <c r="CO301" s="23"/>
      <c r="CP301" s="23"/>
      <c r="CQ301" s="23"/>
      <c r="CR301" s="57"/>
      <c r="CS301" s="134"/>
      <c r="CT301" s="58"/>
      <c r="CU301" s="57"/>
      <c r="CV301" s="57"/>
      <c r="CW301" s="57"/>
      <c r="CX301" s="57"/>
      <c r="CY301" s="57"/>
      <c r="CZ301" s="57"/>
      <c r="DA301" s="67"/>
      <c r="DB301" s="23"/>
      <c r="DC301" s="23"/>
      <c r="DD301" s="57"/>
      <c r="DE301" s="57"/>
      <c r="DF301" s="57"/>
      <c r="DG301" s="57"/>
      <c r="DH301" s="57"/>
      <c r="DI301" s="57"/>
      <c r="DJ301" s="67"/>
      <c r="DK301" s="23" t="s">
        <v>849</v>
      </c>
      <c r="DL301" s="55">
        <v>0</v>
      </c>
      <c r="DM301" s="55">
        <v>0</v>
      </c>
      <c r="DN301" s="55">
        <v>0</v>
      </c>
      <c r="DO301" s="59">
        <v>0</v>
      </c>
      <c r="DP301" s="23" t="s">
        <v>849</v>
      </c>
      <c r="DQ301" s="57"/>
      <c r="DR301" s="57"/>
      <c r="DS301" s="57"/>
      <c r="DT301" s="23" t="s">
        <v>854</v>
      </c>
      <c r="DU301" s="57"/>
      <c r="DV301" s="23" t="s">
        <v>849</v>
      </c>
      <c r="DW301" s="23" t="s">
        <v>854</v>
      </c>
      <c r="DX301" s="57"/>
      <c r="DY301" s="23" t="s">
        <v>849</v>
      </c>
      <c r="DZ301" s="23" t="s">
        <v>854</v>
      </c>
      <c r="EA301" s="56"/>
      <c r="EB301" s="57"/>
      <c r="EC301" s="57"/>
      <c r="ED301" s="23"/>
      <c r="EE301" s="57"/>
      <c r="EF301" s="57"/>
      <c r="EG301" s="57"/>
      <c r="EH301" s="23">
        <v>561</v>
      </c>
      <c r="EI301" s="323" t="s">
        <v>410</v>
      </c>
      <c r="EJ301" s="323" t="s">
        <v>1427</v>
      </c>
      <c r="EK301" s="23" t="s">
        <v>411</v>
      </c>
    </row>
    <row r="302" spans="2:141">
      <c r="B302" s="132" t="s">
        <v>1436</v>
      </c>
      <c r="C302" s="23" t="s">
        <v>1437</v>
      </c>
      <c r="D302" s="23" t="s">
        <v>155</v>
      </c>
      <c r="E302" s="23" t="s">
        <v>846</v>
      </c>
      <c r="F302" s="23" t="s">
        <v>847</v>
      </c>
      <c r="G302" s="23"/>
      <c r="H302" s="23" t="s">
        <v>848</v>
      </c>
      <c r="I302" s="58">
        <v>0.87529476920511473</v>
      </c>
      <c r="J302" s="58">
        <v>0.12470523079488534</v>
      </c>
      <c r="K302" s="58">
        <v>0</v>
      </c>
      <c r="L302" s="58">
        <v>0</v>
      </c>
      <c r="M302" s="176"/>
      <c r="N302" s="23" t="s">
        <v>849</v>
      </c>
      <c r="O302" s="23" t="s">
        <v>850</v>
      </c>
      <c r="P302" s="23" t="s">
        <v>851</v>
      </c>
      <c r="Q302" s="56" t="s">
        <v>848</v>
      </c>
      <c r="R302" s="133" t="s">
        <v>848</v>
      </c>
      <c r="S302" s="133" t="s">
        <v>848</v>
      </c>
      <c r="T302" s="133" t="s">
        <v>848</v>
      </c>
      <c r="U302" s="133" t="s">
        <v>848</v>
      </c>
      <c r="V302" s="133" t="s">
        <v>848</v>
      </c>
      <c r="W302" s="55">
        <v>0.12722344750871875</v>
      </c>
      <c r="X302" s="55">
        <v>3.4354773551141484</v>
      </c>
      <c r="Y302" s="55">
        <v>3.5842119434934503</v>
      </c>
      <c r="Z302" s="55">
        <v>3.8700156623399646</v>
      </c>
      <c r="AA302" s="55">
        <v>4.1645684746205465</v>
      </c>
      <c r="AB302" s="55">
        <v>4.438706735554959</v>
      </c>
      <c r="AC302" s="55">
        <v>4.727426818879481</v>
      </c>
      <c r="AD302" s="59">
        <v>24.220406990002552</v>
      </c>
      <c r="AE302" s="55">
        <v>2.3735570623709887E-3</v>
      </c>
      <c r="AF302" s="55"/>
      <c r="AG302" s="55"/>
      <c r="AH302" s="55"/>
      <c r="AI302" s="59">
        <v>24.34763043751127</v>
      </c>
      <c r="AJ302" s="55">
        <v>2.3735570623709887E-3</v>
      </c>
      <c r="AK302" s="55">
        <v>0.13947264681559174</v>
      </c>
      <c r="AL302" s="55">
        <v>3.76624851138358</v>
      </c>
      <c r="AM302" s="55">
        <v>4.0078894812395838</v>
      </c>
      <c r="AN302" s="55">
        <v>4.4140266301358988</v>
      </c>
      <c r="AO302" s="55">
        <v>4.8449846483728365</v>
      </c>
      <c r="AP302" s="55">
        <v>5.2671904534453304</v>
      </c>
      <c r="AQ302" s="55">
        <v>5.7219960837947212</v>
      </c>
      <c r="AR302" s="59">
        <v>28.022335808371949</v>
      </c>
      <c r="AS302" s="55">
        <v>2.8729126300402973E-3</v>
      </c>
      <c r="AT302" s="55"/>
      <c r="AU302" s="55"/>
      <c r="AV302" s="55"/>
      <c r="AW302" s="59">
        <v>28.16180845518754</v>
      </c>
      <c r="AX302" s="55"/>
      <c r="AY302" s="55"/>
      <c r="AZ302" s="55"/>
      <c r="BA302" s="55"/>
      <c r="BB302" s="55"/>
      <c r="BC302" s="55"/>
      <c r="BD302" s="55"/>
      <c r="BE302" s="55"/>
      <c r="BF302" s="59">
        <v>0</v>
      </c>
      <c r="BG302" s="55"/>
      <c r="BH302" s="55"/>
      <c r="BI302" s="55"/>
      <c r="BJ302" s="55"/>
      <c r="BK302" s="59">
        <v>0</v>
      </c>
      <c r="BL302" s="55"/>
      <c r="BM302" s="23" t="s">
        <v>864</v>
      </c>
      <c r="BN302" s="23" t="s">
        <v>1438</v>
      </c>
      <c r="BO302" s="23" t="s">
        <v>569</v>
      </c>
      <c r="BP302" s="23" t="s">
        <v>386</v>
      </c>
      <c r="BQ302" s="23" t="s">
        <v>358</v>
      </c>
      <c r="BR302" s="23"/>
      <c r="BS302" s="57"/>
      <c r="BT302" s="135" t="s">
        <v>23</v>
      </c>
      <c r="BU302" s="58">
        <v>0.87529476920511473</v>
      </c>
      <c r="BV302" s="57">
        <v>17</v>
      </c>
      <c r="BW302" s="57">
        <v>55</v>
      </c>
      <c r="BX302" s="57">
        <v>4</v>
      </c>
      <c r="BY302" s="57">
        <v>5</v>
      </c>
      <c r="BZ302" s="57">
        <v>5</v>
      </c>
      <c r="CA302" s="57">
        <v>5</v>
      </c>
      <c r="CB302" s="67">
        <v>91</v>
      </c>
      <c r="CC302" s="134"/>
      <c r="CD302" s="134"/>
      <c r="CE302" s="57"/>
      <c r="CF302" s="57"/>
      <c r="CG302" s="57"/>
      <c r="CH302" s="57"/>
      <c r="CI302" s="57"/>
      <c r="CJ302" s="57"/>
      <c r="CK302" s="67"/>
      <c r="CL302" s="23"/>
      <c r="CM302" s="23"/>
      <c r="CN302" s="23"/>
      <c r="CO302" s="23"/>
      <c r="CP302" s="23"/>
      <c r="CQ302" s="23"/>
      <c r="CR302" s="57"/>
      <c r="CS302" s="134"/>
      <c r="CT302" s="58"/>
      <c r="CU302" s="57"/>
      <c r="CV302" s="57"/>
      <c r="CW302" s="57"/>
      <c r="CX302" s="57"/>
      <c r="CY302" s="57"/>
      <c r="CZ302" s="57"/>
      <c r="DA302" s="67"/>
      <c r="DB302" s="23"/>
      <c r="DC302" s="23"/>
      <c r="DD302" s="57"/>
      <c r="DE302" s="57"/>
      <c r="DF302" s="57"/>
      <c r="DG302" s="57"/>
      <c r="DH302" s="57"/>
      <c r="DI302" s="57"/>
      <c r="DJ302" s="67"/>
      <c r="DK302" s="23" t="s">
        <v>849</v>
      </c>
      <c r="DL302" s="55">
        <v>0</v>
      </c>
      <c r="DM302" s="55">
        <v>0.12722344750871875</v>
      </c>
      <c r="DN302" s="55">
        <v>24.220406990002552</v>
      </c>
      <c r="DO302" s="59">
        <v>24.34763043751127</v>
      </c>
      <c r="DP302" s="23" t="s">
        <v>849</v>
      </c>
      <c r="DQ302" s="57"/>
      <c r="DR302" s="57"/>
      <c r="DS302" s="57"/>
      <c r="DT302" s="23" t="s">
        <v>854</v>
      </c>
      <c r="DU302" s="57"/>
      <c r="DV302" s="23" t="s">
        <v>849</v>
      </c>
      <c r="DW302" s="23" t="s">
        <v>854</v>
      </c>
      <c r="DX302" s="57"/>
      <c r="DY302" s="23" t="s">
        <v>849</v>
      </c>
      <c r="DZ302" s="23" t="s">
        <v>854</v>
      </c>
      <c r="EA302" s="56"/>
      <c r="EB302" s="57"/>
      <c r="EC302" s="57"/>
      <c r="ED302" s="23"/>
      <c r="EE302" s="57"/>
      <c r="EF302" s="57"/>
      <c r="EG302" s="57"/>
      <c r="EH302" s="23">
        <v>2282</v>
      </c>
      <c r="EI302" s="23" t="s">
        <v>387</v>
      </c>
      <c r="EJ302" s="23"/>
      <c r="EK302" s="23" t="s">
        <v>388</v>
      </c>
    </row>
    <row r="303" spans="2:141">
      <c r="B303" s="132" t="s">
        <v>1439</v>
      </c>
      <c r="C303" s="23" t="s">
        <v>1440</v>
      </c>
      <c r="D303" s="23" t="s">
        <v>155</v>
      </c>
      <c r="E303" s="23" t="s">
        <v>846</v>
      </c>
      <c r="F303" s="23" t="s">
        <v>847</v>
      </c>
      <c r="G303" s="23"/>
      <c r="H303" s="23" t="s">
        <v>848</v>
      </c>
      <c r="I303" s="58">
        <v>0.29891969444605165</v>
      </c>
      <c r="J303" s="58">
        <v>0.70108030555394829</v>
      </c>
      <c r="K303" s="58">
        <v>0</v>
      </c>
      <c r="L303" s="58">
        <v>0</v>
      </c>
      <c r="M303" s="176"/>
      <c r="N303" s="23" t="s">
        <v>849</v>
      </c>
      <c r="O303" s="23" t="s">
        <v>850</v>
      </c>
      <c r="P303" s="23" t="s">
        <v>851</v>
      </c>
      <c r="Q303" s="56" t="s">
        <v>848</v>
      </c>
      <c r="R303" s="133" t="s">
        <v>848</v>
      </c>
      <c r="S303" s="133" t="s">
        <v>848</v>
      </c>
      <c r="T303" s="133" t="s">
        <v>848</v>
      </c>
      <c r="U303" s="133" t="s">
        <v>848</v>
      </c>
      <c r="V303" s="133" t="s">
        <v>848</v>
      </c>
      <c r="W303" s="55">
        <v>8.8611872009722585</v>
      </c>
      <c r="X303" s="55">
        <v>13.767003705692314</v>
      </c>
      <c r="Y303" s="55">
        <v>14.363028484122115</v>
      </c>
      <c r="Z303" s="55">
        <v>15.508330999536247</v>
      </c>
      <c r="AA303" s="55">
        <v>16.688693796034482</v>
      </c>
      <c r="AB303" s="55">
        <v>17.787249270003144</v>
      </c>
      <c r="AC303" s="55">
        <v>18.944238545778635</v>
      </c>
      <c r="AD303" s="59">
        <v>97.058544801166931</v>
      </c>
      <c r="AE303" s="55">
        <v>0.74624186295826123</v>
      </c>
      <c r="AF303" s="55"/>
      <c r="AG303" s="55"/>
      <c r="AH303" s="55"/>
      <c r="AI303" s="59">
        <v>105.91973200213918</v>
      </c>
      <c r="AJ303" s="55">
        <v>0.74624186295826123</v>
      </c>
      <c r="AK303" s="55">
        <v>9.7143510653832017</v>
      </c>
      <c r="AL303" s="55">
        <v>15.092504433362246</v>
      </c>
      <c r="AM303" s="55">
        <v>16.060833368059633</v>
      </c>
      <c r="AN303" s="55">
        <v>17.688348573639896</v>
      </c>
      <c r="AO303" s="55">
        <v>19.415328559473195</v>
      </c>
      <c r="AP303" s="55">
        <v>21.107235762513003</v>
      </c>
      <c r="AQ303" s="55">
        <v>22.929780390574408</v>
      </c>
      <c r="AR303" s="59">
        <v>112.29403108762237</v>
      </c>
      <c r="AS303" s="55">
        <v>0.90323831145480082</v>
      </c>
      <c r="AT303" s="55"/>
      <c r="AU303" s="55"/>
      <c r="AV303" s="55"/>
      <c r="AW303" s="59">
        <v>122.00838215300557</v>
      </c>
      <c r="AX303" s="55"/>
      <c r="AY303" s="55"/>
      <c r="AZ303" s="55"/>
      <c r="BA303" s="55"/>
      <c r="BB303" s="55"/>
      <c r="BC303" s="55"/>
      <c r="BD303" s="55"/>
      <c r="BE303" s="55"/>
      <c r="BF303" s="59">
        <v>0</v>
      </c>
      <c r="BG303" s="55"/>
      <c r="BH303" s="55"/>
      <c r="BI303" s="55"/>
      <c r="BJ303" s="55"/>
      <c r="BK303" s="59">
        <v>0</v>
      </c>
      <c r="BL303" s="55"/>
      <c r="BM303" s="23" t="s">
        <v>864</v>
      </c>
      <c r="BN303" s="23" t="s">
        <v>903</v>
      </c>
      <c r="BO303" s="23" t="s">
        <v>569</v>
      </c>
      <c r="BP303" s="23" t="s">
        <v>386</v>
      </c>
      <c r="BQ303" s="23" t="s">
        <v>358</v>
      </c>
      <c r="BR303" s="23"/>
      <c r="BS303" s="57"/>
      <c r="BT303" s="135" t="s">
        <v>23</v>
      </c>
      <c r="BU303" s="58">
        <v>0.29891969444605165</v>
      </c>
      <c r="BV303" s="57">
        <v>0</v>
      </c>
      <c r="BW303" s="57">
        <v>0</v>
      </c>
      <c r="BX303" s="57">
        <v>0</v>
      </c>
      <c r="BY303" s="57">
        <v>0</v>
      </c>
      <c r="BZ303" s="57">
        <v>0</v>
      </c>
      <c r="CA303" s="57">
        <v>0</v>
      </c>
      <c r="CB303" s="67">
        <v>0</v>
      </c>
      <c r="CC303" s="134"/>
      <c r="CD303" s="134"/>
      <c r="CE303" s="57"/>
      <c r="CF303" s="57"/>
      <c r="CG303" s="57"/>
      <c r="CH303" s="57"/>
      <c r="CI303" s="57"/>
      <c r="CJ303" s="57"/>
      <c r="CK303" s="67"/>
      <c r="CL303" s="23"/>
      <c r="CM303" s="23"/>
      <c r="CN303" s="23"/>
      <c r="CO303" s="23"/>
      <c r="CP303" s="23"/>
      <c r="CQ303" s="23"/>
      <c r="CR303" s="57"/>
      <c r="CS303" s="134"/>
      <c r="CT303" s="58"/>
      <c r="CU303" s="57"/>
      <c r="CV303" s="57"/>
      <c r="CW303" s="57"/>
      <c r="CX303" s="57"/>
      <c r="CY303" s="57"/>
      <c r="CZ303" s="57"/>
      <c r="DA303" s="67"/>
      <c r="DB303" s="23"/>
      <c r="DC303" s="23"/>
      <c r="DD303" s="57"/>
      <c r="DE303" s="57"/>
      <c r="DF303" s="57"/>
      <c r="DG303" s="57"/>
      <c r="DH303" s="57"/>
      <c r="DI303" s="57"/>
      <c r="DJ303" s="67"/>
      <c r="DK303" s="23" t="s">
        <v>849</v>
      </c>
      <c r="DL303" s="55">
        <v>0</v>
      </c>
      <c r="DM303" s="55">
        <v>8.8611872009722585</v>
      </c>
      <c r="DN303" s="55">
        <v>97.058544801166931</v>
      </c>
      <c r="DO303" s="59">
        <v>105.91973200213918</v>
      </c>
      <c r="DP303" s="23" t="s">
        <v>849</v>
      </c>
      <c r="DQ303" s="57"/>
      <c r="DR303" s="57"/>
      <c r="DS303" s="57"/>
      <c r="DT303" s="23" t="s">
        <v>854</v>
      </c>
      <c r="DU303" s="57"/>
      <c r="DV303" s="23" t="s">
        <v>849</v>
      </c>
      <c r="DW303" s="23" t="s">
        <v>854</v>
      </c>
      <c r="DX303" s="57"/>
      <c r="DY303" s="23" t="s">
        <v>849</v>
      </c>
      <c r="DZ303" s="23" t="s">
        <v>854</v>
      </c>
      <c r="EA303" s="56"/>
      <c r="EB303" s="57"/>
      <c r="EC303" s="57"/>
      <c r="ED303" s="23"/>
      <c r="EE303" s="57"/>
      <c r="EF303" s="57"/>
      <c r="EG303" s="57"/>
      <c r="EH303" s="23">
        <v>2279</v>
      </c>
      <c r="EI303" s="23" t="s">
        <v>387</v>
      </c>
      <c r="EJ303" s="23"/>
      <c r="EK303" s="23" t="s">
        <v>388</v>
      </c>
    </row>
    <row r="304" spans="2:141">
      <c r="B304" s="132" t="s">
        <v>1441</v>
      </c>
      <c r="C304" s="23" t="s">
        <v>1442</v>
      </c>
      <c r="D304" s="23" t="s">
        <v>155</v>
      </c>
      <c r="E304" s="23" t="s">
        <v>846</v>
      </c>
      <c r="F304" s="23" t="s">
        <v>847</v>
      </c>
      <c r="G304" s="23"/>
      <c r="H304" s="23" t="s">
        <v>848</v>
      </c>
      <c r="I304" s="58">
        <v>0.15841348582539616</v>
      </c>
      <c r="J304" s="58">
        <v>0.84158651417460384</v>
      </c>
      <c r="K304" s="58">
        <v>0</v>
      </c>
      <c r="L304" s="58">
        <v>0</v>
      </c>
      <c r="M304" s="176"/>
      <c r="N304" s="23" t="s">
        <v>849</v>
      </c>
      <c r="O304" s="23" t="s">
        <v>850</v>
      </c>
      <c r="P304" s="23" t="s">
        <v>851</v>
      </c>
      <c r="Q304" s="56" t="s">
        <v>848</v>
      </c>
      <c r="R304" s="133" t="s">
        <v>848</v>
      </c>
      <c r="S304" s="133" t="s">
        <v>848</v>
      </c>
      <c r="T304" s="133" t="s">
        <v>848</v>
      </c>
      <c r="U304" s="133" t="s">
        <v>848</v>
      </c>
      <c r="V304" s="133" t="s">
        <v>848</v>
      </c>
      <c r="W304" s="55">
        <v>6.8877862766395479</v>
      </c>
      <c r="X304" s="55">
        <v>3.9708415571907483</v>
      </c>
      <c r="Y304" s="55">
        <v>4.1427540524511279</v>
      </c>
      <c r="Z304" s="55">
        <v>4.4730957100102913</v>
      </c>
      <c r="AA304" s="55">
        <v>4.81354986729065</v>
      </c>
      <c r="AB304" s="55">
        <v>5.130408191888213</v>
      </c>
      <c r="AC304" s="55">
        <v>5.464120682687776</v>
      </c>
      <c r="AD304" s="59">
        <v>27.994770061518807</v>
      </c>
      <c r="AE304" s="55">
        <v>0.38308981132780967</v>
      </c>
      <c r="AF304" s="55"/>
      <c r="AG304" s="55"/>
      <c r="AH304" s="55"/>
      <c r="AI304" s="59">
        <v>34.882556338158352</v>
      </c>
      <c r="AJ304" s="55">
        <v>0.38308981132780967</v>
      </c>
      <c r="AK304" s="55">
        <v>7.5509491490331815</v>
      </c>
      <c r="AL304" s="55">
        <v>4.3531581081292847</v>
      </c>
      <c r="AM304" s="55">
        <v>4.6324549585642698</v>
      </c>
      <c r="AN304" s="55">
        <v>5.1018820867494563</v>
      </c>
      <c r="AO304" s="55">
        <v>5.5999980198008936</v>
      </c>
      <c r="AP304" s="55">
        <v>6.0879978472406862</v>
      </c>
      <c r="AQ304" s="55">
        <v>6.6136776613565686</v>
      </c>
      <c r="AR304" s="59">
        <v>32.389168681841156</v>
      </c>
      <c r="AS304" s="55">
        <v>0.46368531637660582</v>
      </c>
      <c r="AT304" s="55"/>
      <c r="AU304" s="55"/>
      <c r="AV304" s="55"/>
      <c r="AW304" s="59">
        <v>39.940117830874335</v>
      </c>
      <c r="AX304" s="55"/>
      <c r="AY304" s="55"/>
      <c r="AZ304" s="55"/>
      <c r="BA304" s="55"/>
      <c r="BB304" s="55"/>
      <c r="BC304" s="55"/>
      <c r="BD304" s="55"/>
      <c r="BE304" s="55"/>
      <c r="BF304" s="59">
        <v>0</v>
      </c>
      <c r="BG304" s="55"/>
      <c r="BH304" s="55"/>
      <c r="BI304" s="55"/>
      <c r="BJ304" s="55"/>
      <c r="BK304" s="59">
        <v>0</v>
      </c>
      <c r="BL304" s="55"/>
      <c r="BM304" s="23" t="s">
        <v>864</v>
      </c>
      <c r="BN304" s="23" t="s">
        <v>903</v>
      </c>
      <c r="BO304" s="23" t="s">
        <v>569</v>
      </c>
      <c r="BP304" s="23" t="s">
        <v>386</v>
      </c>
      <c r="BQ304" s="23" t="s">
        <v>351</v>
      </c>
      <c r="BR304" s="23"/>
      <c r="BS304" s="57"/>
      <c r="BT304" s="135" t="s">
        <v>23</v>
      </c>
      <c r="BU304" s="58">
        <v>0.15841348582539616</v>
      </c>
      <c r="BV304" s="57">
        <v>0</v>
      </c>
      <c r="BW304" s="57">
        <v>0</v>
      </c>
      <c r="BX304" s="57">
        <v>0</v>
      </c>
      <c r="BY304" s="57">
        <v>0</v>
      </c>
      <c r="BZ304" s="57">
        <v>0</v>
      </c>
      <c r="CA304" s="57">
        <v>0</v>
      </c>
      <c r="CB304" s="67">
        <v>0</v>
      </c>
      <c r="CC304" s="134"/>
      <c r="CD304" s="134"/>
      <c r="CE304" s="57"/>
      <c r="CF304" s="57"/>
      <c r="CG304" s="57"/>
      <c r="CH304" s="57"/>
      <c r="CI304" s="57"/>
      <c r="CJ304" s="57"/>
      <c r="CK304" s="67"/>
      <c r="CL304" s="23"/>
      <c r="CM304" s="23"/>
      <c r="CN304" s="23"/>
      <c r="CO304" s="23"/>
      <c r="CP304" s="23"/>
      <c r="CQ304" s="23"/>
      <c r="CR304" s="57"/>
      <c r="CS304" s="134"/>
      <c r="CT304" s="58"/>
      <c r="CU304" s="57"/>
      <c r="CV304" s="57"/>
      <c r="CW304" s="57"/>
      <c r="CX304" s="57"/>
      <c r="CY304" s="57"/>
      <c r="CZ304" s="57"/>
      <c r="DA304" s="67"/>
      <c r="DB304" s="23"/>
      <c r="DC304" s="23"/>
      <c r="DD304" s="57"/>
      <c r="DE304" s="57"/>
      <c r="DF304" s="57"/>
      <c r="DG304" s="57"/>
      <c r="DH304" s="57"/>
      <c r="DI304" s="57"/>
      <c r="DJ304" s="67"/>
      <c r="DK304" s="23" t="s">
        <v>849</v>
      </c>
      <c r="DL304" s="55">
        <v>0</v>
      </c>
      <c r="DM304" s="55">
        <v>6.8877862766395479</v>
      </c>
      <c r="DN304" s="55">
        <v>27.994770061518807</v>
      </c>
      <c r="DO304" s="59">
        <v>34.882556338158352</v>
      </c>
      <c r="DP304" s="23" t="s">
        <v>849</v>
      </c>
      <c r="DQ304" s="57"/>
      <c r="DR304" s="57"/>
      <c r="DS304" s="57"/>
      <c r="DT304" s="23" t="s">
        <v>854</v>
      </c>
      <c r="DU304" s="57"/>
      <c r="DV304" s="23" t="s">
        <v>849</v>
      </c>
      <c r="DW304" s="23" t="s">
        <v>854</v>
      </c>
      <c r="DX304" s="57"/>
      <c r="DY304" s="23" t="s">
        <v>849</v>
      </c>
      <c r="DZ304" s="23" t="s">
        <v>854</v>
      </c>
      <c r="EA304" s="56"/>
      <c r="EB304" s="57"/>
      <c r="EC304" s="57"/>
      <c r="ED304" s="23"/>
      <c r="EE304" s="57"/>
      <c r="EF304" s="57"/>
      <c r="EG304" s="57"/>
      <c r="EH304" s="23">
        <v>2276</v>
      </c>
      <c r="EI304" s="23" t="s">
        <v>384</v>
      </c>
      <c r="EJ304" s="23"/>
      <c r="EK304" s="23" t="s">
        <v>385</v>
      </c>
    </row>
    <row r="305" spans="2:141">
      <c r="B305" s="132" t="s">
        <v>1443</v>
      </c>
      <c r="C305" s="23" t="s">
        <v>1444</v>
      </c>
      <c r="D305" s="23" t="s">
        <v>155</v>
      </c>
      <c r="E305" s="23" t="s">
        <v>846</v>
      </c>
      <c r="F305" s="23" t="s">
        <v>847</v>
      </c>
      <c r="G305" s="23"/>
      <c r="H305" s="23" t="s">
        <v>848</v>
      </c>
      <c r="I305" s="58">
        <v>0.84457866758139843</v>
      </c>
      <c r="J305" s="58">
        <v>0.15542133241860165</v>
      </c>
      <c r="K305" s="58">
        <v>0</v>
      </c>
      <c r="L305" s="58">
        <v>0</v>
      </c>
      <c r="M305" s="176"/>
      <c r="N305" s="23" t="s">
        <v>849</v>
      </c>
      <c r="O305" s="23" t="s">
        <v>850</v>
      </c>
      <c r="P305" s="23" t="s">
        <v>851</v>
      </c>
      <c r="Q305" s="56" t="s">
        <v>848</v>
      </c>
      <c r="R305" s="133" t="s">
        <v>848</v>
      </c>
      <c r="S305" s="133" t="s">
        <v>848</v>
      </c>
      <c r="T305" s="133" t="s">
        <v>848</v>
      </c>
      <c r="U305" s="133" t="s">
        <v>848</v>
      </c>
      <c r="V305" s="133" t="s">
        <v>848</v>
      </c>
      <c r="W305" s="55">
        <v>7.6042877113437246</v>
      </c>
      <c r="X305" s="55">
        <v>24.745753496307714</v>
      </c>
      <c r="Y305" s="55">
        <v>25.817089173991647</v>
      </c>
      <c r="Z305" s="55">
        <v>27.875734201698059</v>
      </c>
      <c r="AA305" s="55">
        <v>29.997398975150602</v>
      </c>
      <c r="AB305" s="55">
        <v>31.972017675195517</v>
      </c>
      <c r="AC305" s="55">
        <v>34.051669284817294</v>
      </c>
      <c r="AD305" s="59">
        <v>174.45966280716084</v>
      </c>
      <c r="AE305" s="55">
        <v>0.74624186295826123</v>
      </c>
      <c r="AF305" s="55"/>
      <c r="AG305" s="55"/>
      <c r="AH305" s="55"/>
      <c r="AI305" s="59">
        <v>182.06395051850456</v>
      </c>
      <c r="AJ305" s="55">
        <v>0.74624186295826123</v>
      </c>
      <c r="AK305" s="55">
        <v>8.3364360502469843</v>
      </c>
      <c r="AL305" s="55">
        <v>27.128299108068845</v>
      </c>
      <c r="AM305" s="55">
        <v>28.868839724866689</v>
      </c>
      <c r="AN305" s="55">
        <v>31.794246803251461</v>
      </c>
      <c r="AO305" s="55">
        <v>34.898438676521437</v>
      </c>
      <c r="AP305" s="55">
        <v>37.939588332618314</v>
      </c>
      <c r="AQ305" s="55">
        <v>41.215554626095773</v>
      </c>
      <c r="AR305" s="59">
        <v>201.84496727142252</v>
      </c>
      <c r="AS305" s="55">
        <v>0.90323831145480082</v>
      </c>
      <c r="AT305" s="55"/>
      <c r="AU305" s="55"/>
      <c r="AV305" s="55"/>
      <c r="AW305" s="59">
        <v>210.18140332166951</v>
      </c>
      <c r="AX305" s="55"/>
      <c r="AY305" s="55"/>
      <c r="AZ305" s="55"/>
      <c r="BA305" s="55"/>
      <c r="BB305" s="55"/>
      <c r="BC305" s="55"/>
      <c r="BD305" s="55"/>
      <c r="BE305" s="55"/>
      <c r="BF305" s="59">
        <v>0</v>
      </c>
      <c r="BG305" s="55"/>
      <c r="BH305" s="55"/>
      <c r="BI305" s="55"/>
      <c r="BJ305" s="55"/>
      <c r="BK305" s="59">
        <v>0</v>
      </c>
      <c r="BL305" s="55"/>
      <c r="BM305" s="23" t="s">
        <v>864</v>
      </c>
      <c r="BN305" s="23" t="s">
        <v>1445</v>
      </c>
      <c r="BO305" s="23" t="s">
        <v>569</v>
      </c>
      <c r="BP305" s="23" t="s">
        <v>386</v>
      </c>
      <c r="BQ305" s="23" t="s">
        <v>358</v>
      </c>
      <c r="BR305" s="23"/>
      <c r="BS305" s="57"/>
      <c r="BT305" s="135" t="s">
        <v>23</v>
      </c>
      <c r="BU305" s="58">
        <v>0.84457866758139843</v>
      </c>
      <c r="BV305" s="57">
        <v>50</v>
      </c>
      <c r="BW305" s="57">
        <v>58</v>
      </c>
      <c r="BX305" s="57">
        <v>50</v>
      </c>
      <c r="BY305" s="57">
        <v>54</v>
      </c>
      <c r="BZ305" s="57">
        <v>57</v>
      </c>
      <c r="CA305" s="57">
        <v>61</v>
      </c>
      <c r="CB305" s="67">
        <v>330</v>
      </c>
      <c r="CC305" s="134"/>
      <c r="CD305" s="134"/>
      <c r="CE305" s="57"/>
      <c r="CF305" s="57"/>
      <c r="CG305" s="57"/>
      <c r="CH305" s="57"/>
      <c r="CI305" s="57"/>
      <c r="CJ305" s="57"/>
      <c r="CK305" s="67"/>
      <c r="CL305" s="23"/>
      <c r="CM305" s="23"/>
      <c r="CN305" s="23"/>
      <c r="CO305" s="23"/>
      <c r="CP305" s="23"/>
      <c r="CQ305" s="23"/>
      <c r="CR305" s="57"/>
      <c r="CS305" s="134"/>
      <c r="CT305" s="58"/>
      <c r="CU305" s="57"/>
      <c r="CV305" s="57"/>
      <c r="CW305" s="57"/>
      <c r="CX305" s="57"/>
      <c r="CY305" s="57"/>
      <c r="CZ305" s="57"/>
      <c r="DA305" s="67"/>
      <c r="DB305" s="23"/>
      <c r="DC305" s="23"/>
      <c r="DD305" s="57"/>
      <c r="DE305" s="57"/>
      <c r="DF305" s="57"/>
      <c r="DG305" s="57"/>
      <c r="DH305" s="57"/>
      <c r="DI305" s="57"/>
      <c r="DJ305" s="67"/>
      <c r="DK305" s="23" t="s">
        <v>849</v>
      </c>
      <c r="DL305" s="55">
        <v>0</v>
      </c>
      <c r="DM305" s="55">
        <v>7.6042877113437246</v>
      </c>
      <c r="DN305" s="55">
        <v>174.45966280716084</v>
      </c>
      <c r="DO305" s="59">
        <v>182.06395051850456</v>
      </c>
      <c r="DP305" s="23" t="s">
        <v>849</v>
      </c>
      <c r="DQ305" s="57"/>
      <c r="DR305" s="57"/>
      <c r="DS305" s="57"/>
      <c r="DT305" s="23" t="s">
        <v>854</v>
      </c>
      <c r="DU305" s="57"/>
      <c r="DV305" s="23" t="s">
        <v>849</v>
      </c>
      <c r="DW305" s="23" t="s">
        <v>854</v>
      </c>
      <c r="DX305" s="57"/>
      <c r="DY305" s="23" t="s">
        <v>849</v>
      </c>
      <c r="DZ305" s="23" t="s">
        <v>854</v>
      </c>
      <c r="EA305" s="56"/>
      <c r="EB305" s="57"/>
      <c r="EC305" s="57"/>
      <c r="ED305" s="23"/>
      <c r="EE305" s="57"/>
      <c r="EF305" s="57"/>
      <c r="EG305" s="57"/>
      <c r="EH305" s="23">
        <v>2274</v>
      </c>
      <c r="EI305" s="23" t="s">
        <v>387</v>
      </c>
      <c r="EJ305" s="23"/>
      <c r="EK305" s="23" t="s">
        <v>388</v>
      </c>
    </row>
    <row r="306" spans="2:141">
      <c r="B306" s="132" t="s">
        <v>1446</v>
      </c>
      <c r="C306" s="23" t="s">
        <v>1444</v>
      </c>
      <c r="D306" s="23" t="s">
        <v>155</v>
      </c>
      <c r="E306" s="23" t="s">
        <v>846</v>
      </c>
      <c r="F306" s="23" t="s">
        <v>847</v>
      </c>
      <c r="G306" s="23"/>
      <c r="H306" s="23" t="s">
        <v>848</v>
      </c>
      <c r="I306" s="58">
        <v>0</v>
      </c>
      <c r="J306" s="58">
        <v>1</v>
      </c>
      <c r="K306" s="58">
        <v>0</v>
      </c>
      <c r="L306" s="58">
        <v>0</v>
      </c>
      <c r="M306" s="176"/>
      <c r="N306" s="23" t="s">
        <v>849</v>
      </c>
      <c r="O306" s="23" t="s">
        <v>850</v>
      </c>
      <c r="P306" s="23" t="s">
        <v>851</v>
      </c>
      <c r="Q306" s="56" t="s">
        <v>848</v>
      </c>
      <c r="R306" s="133" t="s">
        <v>848</v>
      </c>
      <c r="S306" s="133" t="s">
        <v>848</v>
      </c>
      <c r="T306" s="133" t="s">
        <v>848</v>
      </c>
      <c r="U306" s="133" t="s">
        <v>848</v>
      </c>
      <c r="V306" s="133" t="s">
        <v>848</v>
      </c>
      <c r="W306" s="55">
        <v>0</v>
      </c>
      <c r="X306" s="55">
        <v>1.7457163606447224E-2</v>
      </c>
      <c r="Y306" s="55">
        <v>1.8212949127609204E-2</v>
      </c>
      <c r="Z306" s="55">
        <v>1.9665242874155751E-2</v>
      </c>
      <c r="AA306" s="55">
        <v>2.1161994592535344E-2</v>
      </c>
      <c r="AB306" s="55">
        <v>2.2555011043304478E-2</v>
      </c>
      <c r="AC306" s="55">
        <v>2.4022124113795368E-2</v>
      </c>
      <c r="AD306" s="59">
        <v>0.12307448535784737</v>
      </c>
      <c r="AE306" s="55">
        <v>0</v>
      </c>
      <c r="AF306" s="55"/>
      <c r="AG306" s="55"/>
      <c r="AH306" s="55"/>
      <c r="AI306" s="59">
        <v>0.12307448535784737</v>
      </c>
      <c r="AJ306" s="55">
        <v>0</v>
      </c>
      <c r="AK306" s="55">
        <v>0</v>
      </c>
      <c r="AL306" s="55">
        <v>1.9137956577675325E-2</v>
      </c>
      <c r="AM306" s="55">
        <v>2.036584007355029E-2</v>
      </c>
      <c r="AN306" s="55">
        <v>2.2429600629091346E-2</v>
      </c>
      <c r="AO306" s="55">
        <v>2.4619486881921084E-2</v>
      </c>
      <c r="AP306" s="55">
        <v>2.6764899310202782E-2</v>
      </c>
      <c r="AQ306" s="55">
        <v>2.9075965714504253E-2</v>
      </c>
      <c r="AR306" s="59">
        <v>0.14239374918694508</v>
      </c>
      <c r="AS306" s="55">
        <v>0</v>
      </c>
      <c r="AT306" s="55"/>
      <c r="AU306" s="55"/>
      <c r="AV306" s="55"/>
      <c r="AW306" s="59">
        <v>0.14239374918694508</v>
      </c>
      <c r="AX306" s="55"/>
      <c r="AY306" s="55"/>
      <c r="AZ306" s="55"/>
      <c r="BA306" s="55"/>
      <c r="BB306" s="55"/>
      <c r="BC306" s="55"/>
      <c r="BD306" s="55"/>
      <c r="BE306" s="55"/>
      <c r="BF306" s="59">
        <v>0</v>
      </c>
      <c r="BG306" s="55"/>
      <c r="BH306" s="55"/>
      <c r="BI306" s="55"/>
      <c r="BJ306" s="55"/>
      <c r="BK306" s="59">
        <v>0</v>
      </c>
      <c r="BL306" s="55"/>
      <c r="BM306" s="23" t="s">
        <v>1164</v>
      </c>
      <c r="BN306" s="23" t="s">
        <v>1447</v>
      </c>
      <c r="BO306" s="23" t="s">
        <v>569</v>
      </c>
      <c r="BP306" s="23" t="s">
        <v>386</v>
      </c>
      <c r="BQ306" s="23" t="s">
        <v>358</v>
      </c>
      <c r="BR306" s="23"/>
      <c r="BS306" s="57"/>
      <c r="BT306" s="135" t="s">
        <v>23</v>
      </c>
      <c r="BU306" s="58" t="s">
        <v>1165</v>
      </c>
      <c r="BV306" s="57">
        <v>0</v>
      </c>
      <c r="BW306" s="57">
        <v>0</v>
      </c>
      <c r="BX306" s="57">
        <v>0</v>
      </c>
      <c r="BY306" s="57">
        <v>0</v>
      </c>
      <c r="BZ306" s="57">
        <v>0</v>
      </c>
      <c r="CA306" s="57">
        <v>0</v>
      </c>
      <c r="CB306" s="67">
        <v>0</v>
      </c>
      <c r="CC306" s="134"/>
      <c r="CD306" s="134"/>
      <c r="CE306" s="57"/>
      <c r="CF306" s="57"/>
      <c r="CG306" s="57"/>
      <c r="CH306" s="57"/>
      <c r="CI306" s="57"/>
      <c r="CJ306" s="57"/>
      <c r="CK306" s="67"/>
      <c r="CL306" s="23"/>
      <c r="CM306" s="23"/>
      <c r="CN306" s="23"/>
      <c r="CO306" s="23"/>
      <c r="CP306" s="23"/>
      <c r="CQ306" s="23"/>
      <c r="CR306" s="57"/>
      <c r="CS306" s="134"/>
      <c r="CT306" s="58"/>
      <c r="CU306" s="57"/>
      <c r="CV306" s="57"/>
      <c r="CW306" s="57"/>
      <c r="CX306" s="57"/>
      <c r="CY306" s="57"/>
      <c r="CZ306" s="57"/>
      <c r="DA306" s="67"/>
      <c r="DB306" s="23"/>
      <c r="DC306" s="23"/>
      <c r="DD306" s="57"/>
      <c r="DE306" s="57"/>
      <c r="DF306" s="57"/>
      <c r="DG306" s="57"/>
      <c r="DH306" s="57"/>
      <c r="DI306" s="57"/>
      <c r="DJ306" s="67"/>
      <c r="DK306" s="23" t="s">
        <v>849</v>
      </c>
      <c r="DL306" s="55">
        <v>0</v>
      </c>
      <c r="DM306" s="55">
        <v>0</v>
      </c>
      <c r="DN306" s="55">
        <v>0</v>
      </c>
      <c r="DO306" s="59">
        <v>0</v>
      </c>
      <c r="DP306" s="23" t="s">
        <v>849</v>
      </c>
      <c r="DQ306" s="57"/>
      <c r="DR306" s="57"/>
      <c r="DS306" s="57"/>
      <c r="DT306" s="23" t="s">
        <v>854</v>
      </c>
      <c r="DU306" s="57"/>
      <c r="DV306" s="23" t="s">
        <v>849</v>
      </c>
      <c r="DW306" s="23" t="s">
        <v>854</v>
      </c>
      <c r="DX306" s="57"/>
      <c r="DY306" s="23" t="s">
        <v>849</v>
      </c>
      <c r="DZ306" s="23" t="s">
        <v>854</v>
      </c>
      <c r="EA306" s="56"/>
      <c r="EB306" s="57"/>
      <c r="EC306" s="57"/>
      <c r="ED306" s="23"/>
      <c r="EE306" s="57"/>
      <c r="EF306" s="57"/>
      <c r="EG306" s="57"/>
      <c r="EH306" s="23">
        <v>2275</v>
      </c>
      <c r="EI306" s="23" t="s">
        <v>387</v>
      </c>
      <c r="EJ306" s="23"/>
      <c r="EK306" s="23" t="s">
        <v>388</v>
      </c>
    </row>
    <row r="307" spans="2:141">
      <c r="B307" s="132" t="s">
        <v>1448</v>
      </c>
      <c r="C307" s="23" t="s">
        <v>1449</v>
      </c>
      <c r="D307" s="23" t="s">
        <v>155</v>
      </c>
      <c r="E307" s="23" t="s">
        <v>846</v>
      </c>
      <c r="F307" s="23" t="s">
        <v>847</v>
      </c>
      <c r="G307" s="23"/>
      <c r="H307" s="23" t="s">
        <v>848</v>
      </c>
      <c r="I307" s="58">
        <v>0.46544633550040232</v>
      </c>
      <c r="J307" s="58">
        <v>0.53455366449959774</v>
      </c>
      <c r="K307" s="58">
        <v>0</v>
      </c>
      <c r="L307" s="58">
        <v>0</v>
      </c>
      <c r="M307" s="176"/>
      <c r="N307" s="23" t="s">
        <v>849</v>
      </c>
      <c r="O307" s="23" t="s">
        <v>850</v>
      </c>
      <c r="P307" s="23" t="s">
        <v>851</v>
      </c>
      <c r="Q307" s="56" t="s">
        <v>848</v>
      </c>
      <c r="R307" s="133" t="s">
        <v>848</v>
      </c>
      <c r="S307" s="133" t="s">
        <v>848</v>
      </c>
      <c r="T307" s="133" t="s">
        <v>848</v>
      </c>
      <c r="U307" s="133" t="s">
        <v>848</v>
      </c>
      <c r="V307" s="133" t="s">
        <v>848</v>
      </c>
      <c r="W307" s="55">
        <v>5.630886787011014</v>
      </c>
      <c r="X307" s="55">
        <v>6.9299778182010572</v>
      </c>
      <c r="Y307" s="55">
        <v>7.2300023247615437</v>
      </c>
      <c r="Z307" s="55">
        <v>7.8065200040346374</v>
      </c>
      <c r="AA307" s="55">
        <v>8.4006861836936402</v>
      </c>
      <c r="AB307" s="55">
        <v>8.9536725291188493</v>
      </c>
      <c r="AC307" s="55">
        <v>9.5360730418539141</v>
      </c>
      <c r="AD307" s="59">
        <v>48.856931901663643</v>
      </c>
      <c r="AE307" s="55">
        <v>0.38308981132780967</v>
      </c>
      <c r="AF307" s="55"/>
      <c r="AG307" s="55"/>
      <c r="AH307" s="55"/>
      <c r="AI307" s="59">
        <v>54.487818688674658</v>
      </c>
      <c r="AJ307" s="55">
        <v>0.38308981132780967</v>
      </c>
      <c r="AK307" s="55">
        <v>6.1730341338969632</v>
      </c>
      <c r="AL307" s="55">
        <v>7.597202933929319</v>
      </c>
      <c r="AM307" s="55">
        <v>8.0846363785357553</v>
      </c>
      <c r="AN307" s="55">
        <v>8.9038883025250506</v>
      </c>
      <c r="AO307" s="55">
        <v>9.7732083993412839</v>
      </c>
      <c r="AP307" s="55">
        <v>10.624873702712456</v>
      </c>
      <c r="AQ307" s="55">
        <v>11.542298736884904</v>
      </c>
      <c r="AR307" s="59">
        <v>56.526108453928771</v>
      </c>
      <c r="AS307" s="55">
        <v>0.46368531637660582</v>
      </c>
      <c r="AT307" s="55"/>
      <c r="AU307" s="55"/>
      <c r="AV307" s="55"/>
      <c r="AW307" s="59">
        <v>62.699142587825733</v>
      </c>
      <c r="AX307" s="55"/>
      <c r="AY307" s="55"/>
      <c r="AZ307" s="55"/>
      <c r="BA307" s="55"/>
      <c r="BB307" s="55"/>
      <c r="BC307" s="55"/>
      <c r="BD307" s="55"/>
      <c r="BE307" s="55"/>
      <c r="BF307" s="59">
        <v>0</v>
      </c>
      <c r="BG307" s="55"/>
      <c r="BH307" s="55"/>
      <c r="BI307" s="55"/>
      <c r="BJ307" s="55"/>
      <c r="BK307" s="59">
        <v>0</v>
      </c>
      <c r="BL307" s="55"/>
      <c r="BM307" s="23" t="s">
        <v>864</v>
      </c>
      <c r="BN307" s="23" t="s">
        <v>1278</v>
      </c>
      <c r="BO307" s="23" t="s">
        <v>569</v>
      </c>
      <c r="BP307" s="23" t="s">
        <v>386</v>
      </c>
      <c r="BQ307" s="23" t="s">
        <v>351</v>
      </c>
      <c r="BR307" s="23"/>
      <c r="BS307" s="57"/>
      <c r="BT307" s="135" t="s">
        <v>23</v>
      </c>
      <c r="BU307" s="58">
        <v>0.46544633550040232</v>
      </c>
      <c r="BV307" s="57">
        <v>14</v>
      </c>
      <c r="BW307" s="57">
        <v>20</v>
      </c>
      <c r="BX307" s="57">
        <v>30</v>
      </c>
      <c r="BY307" s="57">
        <v>5</v>
      </c>
      <c r="BZ307" s="57">
        <v>5.9</v>
      </c>
      <c r="CA307" s="57">
        <v>7.45</v>
      </c>
      <c r="CB307" s="67">
        <v>82.350000000000009</v>
      </c>
      <c r="CC307" s="134"/>
      <c r="CD307" s="134"/>
      <c r="CE307" s="57"/>
      <c r="CF307" s="57"/>
      <c r="CG307" s="57"/>
      <c r="CH307" s="57"/>
      <c r="CI307" s="57"/>
      <c r="CJ307" s="57"/>
      <c r="CK307" s="67"/>
      <c r="CL307" s="23"/>
      <c r="CM307" s="23"/>
      <c r="CN307" s="23"/>
      <c r="CO307" s="23"/>
      <c r="CP307" s="23"/>
      <c r="CQ307" s="23"/>
      <c r="CR307" s="57"/>
      <c r="CS307" s="134"/>
      <c r="CT307" s="58"/>
      <c r="CU307" s="57"/>
      <c r="CV307" s="57"/>
      <c r="CW307" s="57"/>
      <c r="CX307" s="57"/>
      <c r="CY307" s="57"/>
      <c r="CZ307" s="57"/>
      <c r="DA307" s="67"/>
      <c r="DB307" s="23"/>
      <c r="DC307" s="23"/>
      <c r="DD307" s="57"/>
      <c r="DE307" s="57"/>
      <c r="DF307" s="57"/>
      <c r="DG307" s="57"/>
      <c r="DH307" s="57"/>
      <c r="DI307" s="57"/>
      <c r="DJ307" s="67"/>
      <c r="DK307" s="23" t="s">
        <v>849</v>
      </c>
      <c r="DL307" s="55">
        <v>0</v>
      </c>
      <c r="DM307" s="55">
        <v>5.630886787011014</v>
      </c>
      <c r="DN307" s="55">
        <v>48.856931901663643</v>
      </c>
      <c r="DO307" s="59">
        <v>54.487818688674658</v>
      </c>
      <c r="DP307" s="23" t="s">
        <v>849</v>
      </c>
      <c r="DQ307" s="57"/>
      <c r="DR307" s="57"/>
      <c r="DS307" s="57"/>
      <c r="DT307" s="23" t="s">
        <v>854</v>
      </c>
      <c r="DU307" s="57"/>
      <c r="DV307" s="23" t="s">
        <v>849</v>
      </c>
      <c r="DW307" s="23" t="s">
        <v>854</v>
      </c>
      <c r="DX307" s="57"/>
      <c r="DY307" s="23" t="s">
        <v>849</v>
      </c>
      <c r="DZ307" s="23" t="s">
        <v>854</v>
      </c>
      <c r="EA307" s="56"/>
      <c r="EB307" s="57"/>
      <c r="EC307" s="57"/>
      <c r="ED307" s="23"/>
      <c r="EE307" s="57"/>
      <c r="EF307" s="57"/>
      <c r="EG307" s="57"/>
      <c r="EH307" s="23">
        <v>2271</v>
      </c>
      <c r="EI307" s="23" t="s">
        <v>384</v>
      </c>
      <c r="EJ307" s="23"/>
      <c r="EK307" s="23" t="s">
        <v>385</v>
      </c>
    </row>
    <row r="308" spans="2:141">
      <c r="B308" s="132" t="s">
        <v>1450</v>
      </c>
      <c r="C308" s="23" t="s">
        <v>1451</v>
      </c>
      <c r="D308" s="23" t="s">
        <v>159</v>
      </c>
      <c r="E308" s="23" t="s">
        <v>846</v>
      </c>
      <c r="F308" s="23" t="s">
        <v>847</v>
      </c>
      <c r="G308" s="23"/>
      <c r="H308" s="23" t="s">
        <v>848</v>
      </c>
      <c r="I308" s="58">
        <v>0.30983039633604675</v>
      </c>
      <c r="J308" s="58">
        <v>0.6901696036639533</v>
      </c>
      <c r="K308" s="58">
        <v>0</v>
      </c>
      <c r="L308" s="58">
        <v>0</v>
      </c>
      <c r="M308" s="176"/>
      <c r="N308" s="23" t="s">
        <v>849</v>
      </c>
      <c r="O308" s="23" t="s">
        <v>850</v>
      </c>
      <c r="P308" s="23" t="s">
        <v>851</v>
      </c>
      <c r="Q308" s="56" t="s">
        <v>848</v>
      </c>
      <c r="R308" s="133" t="s">
        <v>848</v>
      </c>
      <c r="S308" s="133" t="s">
        <v>848</v>
      </c>
      <c r="T308" s="133" t="s">
        <v>848</v>
      </c>
      <c r="U308" s="133" t="s">
        <v>848</v>
      </c>
      <c r="V308" s="133" t="s">
        <v>848</v>
      </c>
      <c r="W308" s="55">
        <v>0</v>
      </c>
      <c r="X308" s="55">
        <v>4.7057037730982607</v>
      </c>
      <c r="Y308" s="55">
        <v>4.909431186025266</v>
      </c>
      <c r="Z308" s="55">
        <v>5.3009073912575504</v>
      </c>
      <c r="AA308" s="55">
        <v>5.7043675619561247</v>
      </c>
      <c r="AB308" s="55">
        <v>6.0798651465666831</v>
      </c>
      <c r="AC308" s="55">
        <v>6.4753360069543966</v>
      </c>
      <c r="AD308" s="59">
        <v>33.175611065858277</v>
      </c>
      <c r="AE308" s="55">
        <v>0</v>
      </c>
      <c r="AF308" s="55"/>
      <c r="AG308" s="55"/>
      <c r="AH308" s="55"/>
      <c r="AI308" s="59">
        <v>33.175611065858277</v>
      </c>
      <c r="AJ308" s="55">
        <v>0</v>
      </c>
      <c r="AK308" s="55">
        <v>0</v>
      </c>
      <c r="AL308" s="55">
        <v>5.1587735847132512</v>
      </c>
      <c r="AM308" s="55">
        <v>5.4897583958614922</v>
      </c>
      <c r="AN308" s="55">
        <v>6.0460598691085154</v>
      </c>
      <c r="AO308" s="55">
        <v>6.6363594295016552</v>
      </c>
      <c r="AP308" s="55">
        <v>7.2146707512153716</v>
      </c>
      <c r="AQ308" s="55">
        <v>7.8376352913761647</v>
      </c>
      <c r="AR308" s="59">
        <v>38.383257321776455</v>
      </c>
      <c r="AS308" s="55">
        <v>0</v>
      </c>
      <c r="AT308" s="55"/>
      <c r="AU308" s="55"/>
      <c r="AV308" s="55"/>
      <c r="AW308" s="59">
        <v>38.383257321776455</v>
      </c>
      <c r="AX308" s="55"/>
      <c r="AY308" s="55"/>
      <c r="AZ308" s="55"/>
      <c r="BA308" s="55"/>
      <c r="BB308" s="55"/>
      <c r="BC308" s="55"/>
      <c r="BD308" s="55"/>
      <c r="BE308" s="55"/>
      <c r="BF308" s="59">
        <v>0</v>
      </c>
      <c r="BG308" s="55"/>
      <c r="BH308" s="55"/>
      <c r="BI308" s="55"/>
      <c r="BJ308" s="55"/>
      <c r="BK308" s="59">
        <v>0</v>
      </c>
      <c r="BL308" s="55"/>
      <c r="BM308" s="23" t="s">
        <v>864</v>
      </c>
      <c r="BN308" s="23" t="s">
        <v>1452</v>
      </c>
      <c r="BO308" s="23" t="s">
        <v>582</v>
      </c>
      <c r="BP308" s="23" t="s">
        <v>462</v>
      </c>
      <c r="BQ308" s="23" t="s">
        <v>351</v>
      </c>
      <c r="BR308" s="23"/>
      <c r="BS308" s="57"/>
      <c r="BT308" s="135" t="s">
        <v>23</v>
      </c>
      <c r="BU308" s="58">
        <v>0.30983039633604675</v>
      </c>
      <c r="BV308" s="57">
        <v>0</v>
      </c>
      <c r="BW308" s="57">
        <v>0</v>
      </c>
      <c r="BX308" s="57">
        <v>3</v>
      </c>
      <c r="BY308" s="57">
        <v>1</v>
      </c>
      <c r="BZ308" s="57">
        <v>0</v>
      </c>
      <c r="CA308" s="57">
        <v>3.5</v>
      </c>
      <c r="CB308" s="67">
        <v>7.5</v>
      </c>
      <c r="CC308" s="134"/>
      <c r="CD308" s="134"/>
      <c r="CE308" s="57"/>
      <c r="CF308" s="57"/>
      <c r="CG308" s="57"/>
      <c r="CH308" s="57"/>
      <c r="CI308" s="57"/>
      <c r="CJ308" s="57"/>
      <c r="CK308" s="67"/>
      <c r="CL308" s="23"/>
      <c r="CM308" s="23"/>
      <c r="CN308" s="23"/>
      <c r="CO308" s="23"/>
      <c r="CP308" s="23"/>
      <c r="CQ308" s="23"/>
      <c r="CR308" s="57"/>
      <c r="CS308" s="134"/>
      <c r="CT308" s="58"/>
      <c r="CU308" s="57"/>
      <c r="CV308" s="57"/>
      <c r="CW308" s="57"/>
      <c r="CX308" s="57"/>
      <c r="CY308" s="57"/>
      <c r="CZ308" s="57"/>
      <c r="DA308" s="67"/>
      <c r="DB308" s="23"/>
      <c r="DC308" s="23"/>
      <c r="DD308" s="57"/>
      <c r="DE308" s="57"/>
      <c r="DF308" s="57"/>
      <c r="DG308" s="57"/>
      <c r="DH308" s="57"/>
      <c r="DI308" s="57"/>
      <c r="DJ308" s="67"/>
      <c r="DK308" s="23" t="s">
        <v>849</v>
      </c>
      <c r="DL308" s="55">
        <v>0</v>
      </c>
      <c r="DM308" s="55">
        <v>0</v>
      </c>
      <c r="DN308" s="55">
        <v>0</v>
      </c>
      <c r="DO308" s="59">
        <v>0</v>
      </c>
      <c r="DP308" s="23" t="s">
        <v>849</v>
      </c>
      <c r="DQ308" s="57"/>
      <c r="DR308" s="57"/>
      <c r="DS308" s="57"/>
      <c r="DT308" s="23" t="s">
        <v>854</v>
      </c>
      <c r="DU308" s="57"/>
      <c r="DV308" s="23" t="s">
        <v>849</v>
      </c>
      <c r="DW308" s="23" t="s">
        <v>854</v>
      </c>
      <c r="DX308" s="57"/>
      <c r="DY308" s="23" t="s">
        <v>849</v>
      </c>
      <c r="DZ308" s="23" t="s">
        <v>854</v>
      </c>
      <c r="EA308" s="56"/>
      <c r="EB308" s="57"/>
      <c r="EC308" s="57"/>
      <c r="ED308" s="23"/>
      <c r="EE308" s="57"/>
      <c r="EF308" s="57"/>
      <c r="EG308" s="57"/>
      <c r="EH308" s="23">
        <v>2300</v>
      </c>
      <c r="EI308" s="23" t="s">
        <v>459</v>
      </c>
      <c r="EJ308" s="23"/>
      <c r="EK308" s="23" t="s">
        <v>460</v>
      </c>
    </row>
    <row r="309" spans="2:141">
      <c r="B309" s="132" t="s">
        <v>1453</v>
      </c>
      <c r="C309" s="23" t="s">
        <v>1454</v>
      </c>
      <c r="D309" s="23" t="s">
        <v>155</v>
      </c>
      <c r="E309" s="23" t="s">
        <v>846</v>
      </c>
      <c r="F309" s="23" t="s">
        <v>847</v>
      </c>
      <c r="G309" s="23"/>
      <c r="H309" s="23" t="s">
        <v>848</v>
      </c>
      <c r="I309" s="58">
        <v>0.22857103985116511</v>
      </c>
      <c r="J309" s="58">
        <v>0.771428960148835</v>
      </c>
      <c r="K309" s="58">
        <v>0</v>
      </c>
      <c r="L309" s="58">
        <v>0</v>
      </c>
      <c r="M309" s="176"/>
      <c r="N309" s="23" t="s">
        <v>849</v>
      </c>
      <c r="O309" s="23" t="s">
        <v>850</v>
      </c>
      <c r="P309" s="23" t="s">
        <v>851</v>
      </c>
      <c r="Q309" s="56" t="s">
        <v>848</v>
      </c>
      <c r="R309" s="133" t="s">
        <v>848</v>
      </c>
      <c r="S309" s="133" t="s">
        <v>848</v>
      </c>
      <c r="T309" s="133" t="s">
        <v>848</v>
      </c>
      <c r="U309" s="133" t="s">
        <v>848</v>
      </c>
      <c r="V309" s="133" t="s">
        <v>848</v>
      </c>
      <c r="W309" s="55">
        <v>0.59480529275730998</v>
      </c>
      <c r="X309" s="55">
        <v>6.9485584998158556</v>
      </c>
      <c r="Y309" s="55">
        <v>7.2493874331695132</v>
      </c>
      <c r="Z309" s="55">
        <v>7.8274508737314434</v>
      </c>
      <c r="AA309" s="55">
        <v>8.4232101339024119</v>
      </c>
      <c r="AB309" s="55">
        <v>8.9776791483189555</v>
      </c>
      <c r="AC309" s="55">
        <v>9.5616411954172325</v>
      </c>
      <c r="AD309" s="59">
        <v>48.987927284355415</v>
      </c>
      <c r="AE309" s="55">
        <v>3.2754890931374063E-2</v>
      </c>
      <c r="AF309" s="55"/>
      <c r="AG309" s="55"/>
      <c r="AH309" s="55"/>
      <c r="AI309" s="59">
        <v>49.582732577112722</v>
      </c>
      <c r="AJ309" s="55">
        <v>3.2754890931374063E-2</v>
      </c>
      <c r="AK309" s="55">
        <v>0.65207373440418426</v>
      </c>
      <c r="AL309" s="55">
        <v>7.6175725819399709</v>
      </c>
      <c r="AM309" s="55">
        <v>8.1063129348627392</v>
      </c>
      <c r="AN309" s="55">
        <v>8.9277614400765763</v>
      </c>
      <c r="AO309" s="55">
        <v>9.7994123610836024</v>
      </c>
      <c r="AP309" s="55">
        <v>10.65336115254946</v>
      </c>
      <c r="AQ309" s="55">
        <v>11.573245990044891</v>
      </c>
      <c r="AR309" s="59">
        <v>56.677666460557234</v>
      </c>
      <c r="AS309" s="55">
        <v>3.9645956418817602E-2</v>
      </c>
      <c r="AT309" s="55"/>
      <c r="AU309" s="55"/>
      <c r="AV309" s="55"/>
      <c r="AW309" s="59">
        <v>57.329740194961417</v>
      </c>
      <c r="AX309" s="55"/>
      <c r="AY309" s="55"/>
      <c r="AZ309" s="55"/>
      <c r="BA309" s="55"/>
      <c r="BB309" s="55"/>
      <c r="BC309" s="55"/>
      <c r="BD309" s="55"/>
      <c r="BE309" s="55"/>
      <c r="BF309" s="59">
        <v>0</v>
      </c>
      <c r="BG309" s="55"/>
      <c r="BH309" s="55"/>
      <c r="BI309" s="55"/>
      <c r="BJ309" s="55"/>
      <c r="BK309" s="59">
        <v>0</v>
      </c>
      <c r="BL309" s="55"/>
      <c r="BM309" s="23" t="s">
        <v>864</v>
      </c>
      <c r="BN309" s="23" t="s">
        <v>1455</v>
      </c>
      <c r="BO309" s="23" t="s">
        <v>571</v>
      </c>
      <c r="BP309" s="23" t="s">
        <v>403</v>
      </c>
      <c r="BQ309" s="23" t="s">
        <v>406</v>
      </c>
      <c r="BR309" s="23"/>
      <c r="BS309" s="57"/>
      <c r="BT309" s="135" t="s">
        <v>1240</v>
      </c>
      <c r="BU309" s="58">
        <v>0.22857103985116511</v>
      </c>
      <c r="BV309" s="57">
        <v>3061.4674039735105</v>
      </c>
      <c r="BW309" s="57">
        <v>31229657.239999998</v>
      </c>
      <c r="BX309" s="57">
        <v>31227492.239999998</v>
      </c>
      <c r="BY309" s="57">
        <v>31227492.239999998</v>
      </c>
      <c r="BZ309" s="57">
        <v>31227492.239999998</v>
      </c>
      <c r="CA309" s="57">
        <v>31227492.239999998</v>
      </c>
      <c r="CB309" s="67">
        <v>156142687.66740397</v>
      </c>
      <c r="CC309" s="134"/>
      <c r="CD309" s="134"/>
      <c r="CE309" s="57"/>
      <c r="CF309" s="57"/>
      <c r="CG309" s="57"/>
      <c r="CH309" s="57"/>
      <c r="CI309" s="57"/>
      <c r="CJ309" s="57"/>
      <c r="CK309" s="67"/>
      <c r="CL309" s="23"/>
      <c r="CM309" s="23"/>
      <c r="CN309" s="23"/>
      <c r="CO309" s="23"/>
      <c r="CP309" s="23"/>
      <c r="CQ309" s="23"/>
      <c r="CR309" s="57"/>
      <c r="CS309" s="134"/>
      <c r="CT309" s="58"/>
      <c r="CU309" s="57"/>
      <c r="CV309" s="57"/>
      <c r="CW309" s="57"/>
      <c r="CX309" s="57"/>
      <c r="CY309" s="57"/>
      <c r="CZ309" s="57"/>
      <c r="DA309" s="67"/>
      <c r="DB309" s="23"/>
      <c r="DC309" s="23"/>
      <c r="DD309" s="57"/>
      <c r="DE309" s="57"/>
      <c r="DF309" s="57"/>
      <c r="DG309" s="57"/>
      <c r="DH309" s="57"/>
      <c r="DI309" s="57"/>
      <c r="DJ309" s="67"/>
      <c r="DK309" s="23" t="s">
        <v>849</v>
      </c>
      <c r="DL309" s="55">
        <v>0</v>
      </c>
      <c r="DM309" s="55">
        <v>0.59480529275730998</v>
      </c>
      <c r="DN309" s="55">
        <v>48.987927284355415</v>
      </c>
      <c r="DO309" s="59">
        <v>49.582732577112722</v>
      </c>
      <c r="DP309" s="23" t="s">
        <v>849</v>
      </c>
      <c r="DQ309" s="57"/>
      <c r="DR309" s="57"/>
      <c r="DS309" s="57"/>
      <c r="DT309" s="23" t="s">
        <v>854</v>
      </c>
      <c r="DU309" s="57"/>
      <c r="DV309" s="23" t="s">
        <v>849</v>
      </c>
      <c r="DW309" s="23" t="s">
        <v>854</v>
      </c>
      <c r="DX309" s="57"/>
      <c r="DY309" s="23" t="s">
        <v>849</v>
      </c>
      <c r="DZ309" s="23" t="s">
        <v>854</v>
      </c>
      <c r="EA309" s="56"/>
      <c r="EB309" s="57"/>
      <c r="EC309" s="57"/>
      <c r="ED309" s="23"/>
      <c r="EE309" s="57"/>
      <c r="EF309" s="57"/>
      <c r="EG309" s="57"/>
      <c r="EH309" s="23">
        <v>560</v>
      </c>
      <c r="EI309" s="23" t="s">
        <v>405</v>
      </c>
      <c r="EJ309" s="23"/>
      <c r="EK309" s="23" t="s">
        <v>402</v>
      </c>
    </row>
    <row r="310" spans="2:141">
      <c r="B310" s="132" t="s">
        <v>1456</v>
      </c>
      <c r="C310" s="23" t="s">
        <v>1457</v>
      </c>
      <c r="D310" s="23" t="s">
        <v>159</v>
      </c>
      <c r="E310" s="23" t="s">
        <v>846</v>
      </c>
      <c r="F310" s="23" t="s">
        <v>847</v>
      </c>
      <c r="G310" s="23"/>
      <c r="H310" s="23" t="s">
        <v>848</v>
      </c>
      <c r="I310" s="58">
        <v>0.36688098712243089</v>
      </c>
      <c r="J310" s="58">
        <v>0.63311901287756911</v>
      </c>
      <c r="K310" s="58">
        <v>0</v>
      </c>
      <c r="L310" s="58">
        <v>0</v>
      </c>
      <c r="M310" s="176"/>
      <c r="N310" s="23" t="s">
        <v>849</v>
      </c>
      <c r="O310" s="23" t="s">
        <v>850</v>
      </c>
      <c r="P310" s="23" t="s">
        <v>851</v>
      </c>
      <c r="Q310" s="56" t="s">
        <v>848</v>
      </c>
      <c r="R310" s="133" t="s">
        <v>848</v>
      </c>
      <c r="S310" s="133" t="s">
        <v>848</v>
      </c>
      <c r="T310" s="133" t="s">
        <v>848</v>
      </c>
      <c r="U310" s="133" t="s">
        <v>848</v>
      </c>
      <c r="V310" s="133" t="s">
        <v>848</v>
      </c>
      <c r="W310" s="55">
        <v>2.9529847692306159</v>
      </c>
      <c r="X310" s="55">
        <v>12.85972227638919</v>
      </c>
      <c r="Y310" s="55">
        <v>13.416467468321148</v>
      </c>
      <c r="Z310" s="55">
        <v>14.486291562621773</v>
      </c>
      <c r="AA310" s="55">
        <v>15.588865374094873</v>
      </c>
      <c r="AB310" s="55">
        <v>16.6150231788322</v>
      </c>
      <c r="AC310" s="55">
        <v>17.695763845523658</v>
      </c>
      <c r="AD310" s="59">
        <v>90.662133705782836</v>
      </c>
      <c r="AE310" s="55">
        <v>0.30599883859837462</v>
      </c>
      <c r="AF310" s="55"/>
      <c r="AG310" s="55"/>
      <c r="AH310" s="55"/>
      <c r="AI310" s="59">
        <v>93.615118475013446</v>
      </c>
      <c r="AJ310" s="55">
        <v>0.30599883859837462</v>
      </c>
      <c r="AK310" s="55">
        <v>3.2373010623100611</v>
      </c>
      <c r="AL310" s="55">
        <v>14.097869051052957</v>
      </c>
      <c r="AM310" s="55">
        <v>15.002382584905749</v>
      </c>
      <c r="AN310" s="55">
        <v>16.522640296154044</v>
      </c>
      <c r="AO310" s="55">
        <v>18.135807799371623</v>
      </c>
      <c r="AP310" s="55">
        <v>19.716213907602576</v>
      </c>
      <c r="AQ310" s="55">
        <v>21.418648094026445</v>
      </c>
      <c r="AR310" s="59">
        <v>104.89356173311339</v>
      </c>
      <c r="AS310" s="55">
        <v>0.37037572937419772</v>
      </c>
      <c r="AT310" s="55"/>
      <c r="AU310" s="55"/>
      <c r="AV310" s="55"/>
      <c r="AW310" s="59">
        <v>108.13086279542345</v>
      </c>
      <c r="AX310" s="55"/>
      <c r="AY310" s="55"/>
      <c r="AZ310" s="55"/>
      <c r="BA310" s="55"/>
      <c r="BB310" s="55"/>
      <c r="BC310" s="55"/>
      <c r="BD310" s="55"/>
      <c r="BE310" s="55"/>
      <c r="BF310" s="59">
        <v>0</v>
      </c>
      <c r="BG310" s="55"/>
      <c r="BH310" s="55"/>
      <c r="BI310" s="55"/>
      <c r="BJ310" s="55"/>
      <c r="BK310" s="59">
        <v>0</v>
      </c>
      <c r="BL310" s="55"/>
      <c r="BM310" s="23" t="s">
        <v>864</v>
      </c>
      <c r="BN310" s="23" t="s">
        <v>906</v>
      </c>
      <c r="BO310" s="23" t="s">
        <v>582</v>
      </c>
      <c r="BP310" s="23" t="s">
        <v>462</v>
      </c>
      <c r="BQ310" s="23" t="s">
        <v>351</v>
      </c>
      <c r="BR310" s="23"/>
      <c r="BS310" s="57"/>
      <c r="BT310" s="135" t="s">
        <v>23</v>
      </c>
      <c r="BU310" s="58">
        <v>0.36688098712243089</v>
      </c>
      <c r="BV310" s="57">
        <v>15</v>
      </c>
      <c r="BW310" s="57">
        <v>14</v>
      </c>
      <c r="BX310" s="57">
        <v>33</v>
      </c>
      <c r="BY310" s="57">
        <v>17</v>
      </c>
      <c r="BZ310" s="57">
        <v>17</v>
      </c>
      <c r="CA310" s="57">
        <v>24</v>
      </c>
      <c r="CB310" s="67">
        <v>120</v>
      </c>
      <c r="CC310" s="134"/>
      <c r="CD310" s="134"/>
      <c r="CE310" s="57"/>
      <c r="CF310" s="57"/>
      <c r="CG310" s="57"/>
      <c r="CH310" s="57"/>
      <c r="CI310" s="57"/>
      <c r="CJ310" s="57"/>
      <c r="CK310" s="67"/>
      <c r="CL310" s="23"/>
      <c r="CM310" s="23"/>
      <c r="CN310" s="23"/>
      <c r="CO310" s="23"/>
      <c r="CP310" s="23"/>
      <c r="CQ310" s="23"/>
      <c r="CR310" s="57"/>
      <c r="CS310" s="134"/>
      <c r="CT310" s="58"/>
      <c r="CU310" s="57"/>
      <c r="CV310" s="57"/>
      <c r="CW310" s="57"/>
      <c r="CX310" s="57"/>
      <c r="CY310" s="57"/>
      <c r="CZ310" s="57"/>
      <c r="DA310" s="67"/>
      <c r="DB310" s="23"/>
      <c r="DC310" s="23"/>
      <c r="DD310" s="57"/>
      <c r="DE310" s="57"/>
      <c r="DF310" s="57"/>
      <c r="DG310" s="57"/>
      <c r="DH310" s="57"/>
      <c r="DI310" s="57"/>
      <c r="DJ310" s="67"/>
      <c r="DK310" s="23" t="s">
        <v>849</v>
      </c>
      <c r="DL310" s="55">
        <v>0</v>
      </c>
      <c r="DM310" s="55">
        <v>2.9529847692306159</v>
      </c>
      <c r="DN310" s="55">
        <v>90.662133705782836</v>
      </c>
      <c r="DO310" s="59">
        <v>93.615118475013446</v>
      </c>
      <c r="DP310" s="23" t="s">
        <v>849</v>
      </c>
      <c r="DQ310" s="57"/>
      <c r="DR310" s="57"/>
      <c r="DS310" s="57"/>
      <c r="DT310" s="23" t="s">
        <v>854</v>
      </c>
      <c r="DU310" s="57"/>
      <c r="DV310" s="23" t="s">
        <v>849</v>
      </c>
      <c r="DW310" s="23" t="s">
        <v>854</v>
      </c>
      <c r="DX310" s="57"/>
      <c r="DY310" s="23" t="s">
        <v>849</v>
      </c>
      <c r="DZ310" s="23" t="s">
        <v>854</v>
      </c>
      <c r="EA310" s="56"/>
      <c r="EB310" s="57"/>
      <c r="EC310" s="57"/>
      <c r="ED310" s="23"/>
      <c r="EE310" s="57"/>
      <c r="EF310" s="57"/>
      <c r="EG310" s="57"/>
      <c r="EH310" s="23">
        <v>731</v>
      </c>
      <c r="EI310" s="23" t="s">
        <v>459</v>
      </c>
      <c r="EJ310" s="23"/>
      <c r="EK310" s="23" t="s">
        <v>460</v>
      </c>
    </row>
    <row r="311" spans="2:141">
      <c r="B311" s="132" t="s">
        <v>1458</v>
      </c>
      <c r="C311" s="23" t="s">
        <v>1459</v>
      </c>
      <c r="D311" s="23" t="s">
        <v>155</v>
      </c>
      <c r="E311" s="23" t="s">
        <v>846</v>
      </c>
      <c r="F311" s="23" t="s">
        <v>847</v>
      </c>
      <c r="G311" s="23"/>
      <c r="H311" s="23" t="s">
        <v>848</v>
      </c>
      <c r="I311" s="58">
        <v>0.17881114453951175</v>
      </c>
      <c r="J311" s="58">
        <v>0.82118885546048836</v>
      </c>
      <c r="K311" s="58">
        <v>0</v>
      </c>
      <c r="L311" s="58">
        <v>0</v>
      </c>
      <c r="M311" s="176"/>
      <c r="N311" s="23" t="s">
        <v>849</v>
      </c>
      <c r="O311" s="23" t="s">
        <v>850</v>
      </c>
      <c r="P311" s="23" t="s">
        <v>851</v>
      </c>
      <c r="Q311" s="56" t="s">
        <v>848</v>
      </c>
      <c r="R311" s="133" t="s">
        <v>848</v>
      </c>
      <c r="S311" s="133" t="s">
        <v>848</v>
      </c>
      <c r="T311" s="133" t="s">
        <v>848</v>
      </c>
      <c r="U311" s="133" t="s">
        <v>848</v>
      </c>
      <c r="V311" s="133" t="s">
        <v>848</v>
      </c>
      <c r="W311" s="55">
        <v>6.4211867410758172</v>
      </c>
      <c r="X311" s="55">
        <v>55.487459774352637</v>
      </c>
      <c r="Y311" s="55">
        <v>50.518183171402121</v>
      </c>
      <c r="Z311" s="55">
        <v>61.277233508294849</v>
      </c>
      <c r="AA311" s="55">
        <v>74.634771514892407</v>
      </c>
      <c r="AB311" s="55">
        <v>72.919517677724386</v>
      </c>
      <c r="AC311" s="55">
        <v>76.354136073196599</v>
      </c>
      <c r="AD311" s="59">
        <v>391.19130171986296</v>
      </c>
      <c r="AE311" s="55">
        <v>0.39485593780063633</v>
      </c>
      <c r="AF311" s="55"/>
      <c r="AG311" s="55"/>
      <c r="AH311" s="55"/>
      <c r="AI311" s="59">
        <v>397.61248846093878</v>
      </c>
      <c r="AJ311" s="55">
        <v>0.39485593780063633</v>
      </c>
      <c r="AK311" s="55">
        <v>7.0394249488770777</v>
      </c>
      <c r="AL311" s="55">
        <v>60.829847259659275</v>
      </c>
      <c r="AM311" s="55">
        <v>56.489766268300706</v>
      </c>
      <c r="AN311" s="55">
        <v>69.891019604589189</v>
      </c>
      <c r="AO311" s="55">
        <v>86.828761353819559</v>
      </c>
      <c r="AP311" s="55">
        <v>86.529930960606123</v>
      </c>
      <c r="AQ311" s="55">
        <v>92.417732591345683</v>
      </c>
      <c r="AR311" s="59">
        <v>452.98705803832053</v>
      </c>
      <c r="AS311" s="55">
        <v>0.47792683341713932</v>
      </c>
      <c r="AT311" s="55"/>
      <c r="AU311" s="55"/>
      <c r="AV311" s="55"/>
      <c r="AW311" s="59">
        <v>460.0264829871976</v>
      </c>
      <c r="AX311" s="55"/>
      <c r="AY311" s="55"/>
      <c r="AZ311" s="55"/>
      <c r="BA311" s="55"/>
      <c r="BB311" s="55"/>
      <c r="BC311" s="55"/>
      <c r="BD311" s="55"/>
      <c r="BE311" s="55"/>
      <c r="BF311" s="59">
        <v>0</v>
      </c>
      <c r="BG311" s="55"/>
      <c r="BH311" s="55"/>
      <c r="BI311" s="55"/>
      <c r="BJ311" s="55"/>
      <c r="BK311" s="59">
        <v>0</v>
      </c>
      <c r="BL311" s="55"/>
      <c r="BM311" s="23" t="s">
        <v>864</v>
      </c>
      <c r="BN311" s="23" t="s">
        <v>1460</v>
      </c>
      <c r="BO311" s="23" t="s">
        <v>571</v>
      </c>
      <c r="BP311" s="23" t="s">
        <v>397</v>
      </c>
      <c r="BQ311" s="23" t="s">
        <v>400</v>
      </c>
      <c r="BR311" s="23"/>
      <c r="BS311" s="57"/>
      <c r="BT311" s="135" t="s">
        <v>23</v>
      </c>
      <c r="BU311" s="58">
        <v>0.17881114453951175</v>
      </c>
      <c r="BV311" s="57">
        <v>34</v>
      </c>
      <c r="BW311" s="57">
        <v>27</v>
      </c>
      <c r="BX311" s="57">
        <v>28</v>
      </c>
      <c r="BY311" s="57">
        <v>27</v>
      </c>
      <c r="BZ311" s="57">
        <v>31</v>
      </c>
      <c r="CA311" s="57">
        <v>29.75</v>
      </c>
      <c r="CB311" s="67">
        <v>176.75</v>
      </c>
      <c r="CC311" s="134"/>
      <c r="CD311" s="134"/>
      <c r="CE311" s="57"/>
      <c r="CF311" s="57"/>
      <c r="CG311" s="57"/>
      <c r="CH311" s="57"/>
      <c r="CI311" s="57"/>
      <c r="CJ311" s="57"/>
      <c r="CK311" s="67"/>
      <c r="CL311" s="23"/>
      <c r="CM311" s="23"/>
      <c r="CN311" s="23"/>
      <c r="CO311" s="23"/>
      <c r="CP311" s="23"/>
      <c r="CQ311" s="23"/>
      <c r="CR311" s="57"/>
      <c r="CS311" s="134"/>
      <c r="CT311" s="58"/>
      <c r="CU311" s="57"/>
      <c r="CV311" s="57"/>
      <c r="CW311" s="57"/>
      <c r="CX311" s="57"/>
      <c r="CY311" s="57"/>
      <c r="CZ311" s="57"/>
      <c r="DA311" s="67"/>
      <c r="DB311" s="23"/>
      <c r="DC311" s="23"/>
      <c r="DD311" s="57"/>
      <c r="DE311" s="57"/>
      <c r="DF311" s="57"/>
      <c r="DG311" s="57"/>
      <c r="DH311" s="57"/>
      <c r="DI311" s="57"/>
      <c r="DJ311" s="67"/>
      <c r="DK311" s="23" t="s">
        <v>849</v>
      </c>
      <c r="DL311" s="55">
        <v>0</v>
      </c>
      <c r="DM311" s="55">
        <v>6.4211867410758172</v>
      </c>
      <c r="DN311" s="55">
        <v>391.19130171986296</v>
      </c>
      <c r="DO311" s="59">
        <v>397.61248846093878</v>
      </c>
      <c r="DP311" s="23" t="s">
        <v>849</v>
      </c>
      <c r="DQ311" s="57"/>
      <c r="DR311" s="57"/>
      <c r="DS311" s="57"/>
      <c r="DT311" s="23" t="s">
        <v>854</v>
      </c>
      <c r="DU311" s="57"/>
      <c r="DV311" s="23" t="s">
        <v>849</v>
      </c>
      <c r="DW311" s="23" t="s">
        <v>854</v>
      </c>
      <c r="DX311" s="57"/>
      <c r="DY311" s="23" t="s">
        <v>849</v>
      </c>
      <c r="DZ311" s="23" t="s">
        <v>854</v>
      </c>
      <c r="EA311" s="56"/>
      <c r="EB311" s="57"/>
      <c r="EC311" s="57"/>
      <c r="ED311" s="23"/>
      <c r="EE311" s="57"/>
      <c r="EF311" s="57"/>
      <c r="EG311" s="57"/>
      <c r="EH311" s="23">
        <v>529</v>
      </c>
      <c r="EI311" s="23" t="s">
        <v>399</v>
      </c>
      <c r="EJ311" s="23"/>
      <c r="EK311" s="23" t="s">
        <v>572</v>
      </c>
    </row>
    <row r="312" spans="2:141">
      <c r="B312" s="132" t="s">
        <v>1461</v>
      </c>
      <c r="C312" s="23" t="s">
        <v>1462</v>
      </c>
      <c r="D312" s="23" t="s">
        <v>155</v>
      </c>
      <c r="E312" s="23" t="s">
        <v>846</v>
      </c>
      <c r="F312" s="23" t="s">
        <v>847</v>
      </c>
      <c r="G312" s="23"/>
      <c r="H312" s="23" t="s">
        <v>848</v>
      </c>
      <c r="I312" s="58">
        <v>0.59759186885118953</v>
      </c>
      <c r="J312" s="58">
        <v>0.40240813114881041</v>
      </c>
      <c r="K312" s="58">
        <v>0</v>
      </c>
      <c r="L312" s="58">
        <v>0</v>
      </c>
      <c r="M312" s="176"/>
      <c r="N312" s="23" t="s">
        <v>849</v>
      </c>
      <c r="O312" s="23" t="s">
        <v>850</v>
      </c>
      <c r="P312" s="23" t="s">
        <v>851</v>
      </c>
      <c r="Q312" s="56" t="s">
        <v>848</v>
      </c>
      <c r="R312" s="133" t="s">
        <v>848</v>
      </c>
      <c r="S312" s="133" t="s">
        <v>848</v>
      </c>
      <c r="T312" s="133" t="s">
        <v>848</v>
      </c>
      <c r="U312" s="133" t="s">
        <v>848</v>
      </c>
      <c r="V312" s="133" t="s">
        <v>848</v>
      </c>
      <c r="W312" s="55">
        <v>0.43301387098381394</v>
      </c>
      <c r="X312" s="55">
        <v>3.9520424785877903</v>
      </c>
      <c r="Y312" s="55">
        <v>4.1231410918373435</v>
      </c>
      <c r="Z312" s="55">
        <v>4.4519188192580614</v>
      </c>
      <c r="AA312" s="55">
        <v>4.7907611709875733</v>
      </c>
      <c r="AB312" s="55">
        <v>5.1061193993298977</v>
      </c>
      <c r="AC312" s="55">
        <v>5.4382520015202047</v>
      </c>
      <c r="AD312" s="59">
        <v>27.862234961520873</v>
      </c>
      <c r="AE312" s="55">
        <v>0</v>
      </c>
      <c r="AF312" s="55"/>
      <c r="AG312" s="55"/>
      <c r="AH312" s="55"/>
      <c r="AI312" s="59">
        <v>28.295248832504686</v>
      </c>
      <c r="AJ312" s="55">
        <v>0</v>
      </c>
      <c r="AK312" s="55">
        <v>0.47470487458562904</v>
      </c>
      <c r="AL312" s="55">
        <v>4.3325490356525389</v>
      </c>
      <c r="AM312" s="55">
        <v>4.6105236163949961</v>
      </c>
      <c r="AN312" s="55">
        <v>5.0777283447805415</v>
      </c>
      <c r="AO312" s="55">
        <v>5.5734860571767486</v>
      </c>
      <c r="AP312" s="55">
        <v>6.0591755564450116</v>
      </c>
      <c r="AQ312" s="55">
        <v>6.5823666547551261</v>
      </c>
      <c r="AR312" s="59">
        <v>32.235829265204963</v>
      </c>
      <c r="AS312" s="55">
        <v>0</v>
      </c>
      <c r="AT312" s="55"/>
      <c r="AU312" s="55"/>
      <c r="AV312" s="55"/>
      <c r="AW312" s="59">
        <v>32.710534139790589</v>
      </c>
      <c r="AX312" s="55"/>
      <c r="AY312" s="55"/>
      <c r="AZ312" s="55"/>
      <c r="BA312" s="55"/>
      <c r="BB312" s="55"/>
      <c r="BC312" s="55"/>
      <c r="BD312" s="55"/>
      <c r="BE312" s="55"/>
      <c r="BF312" s="59">
        <v>0</v>
      </c>
      <c r="BG312" s="55"/>
      <c r="BH312" s="55"/>
      <c r="BI312" s="55"/>
      <c r="BJ312" s="55"/>
      <c r="BK312" s="59">
        <v>0</v>
      </c>
      <c r="BL312" s="55"/>
      <c r="BM312" s="23" t="s">
        <v>864</v>
      </c>
      <c r="BN312" s="23" t="s">
        <v>1463</v>
      </c>
      <c r="BO312" s="23" t="s">
        <v>571</v>
      </c>
      <c r="BP312" s="23" t="s">
        <v>1464</v>
      </c>
      <c r="BQ312" s="23" t="s">
        <v>351</v>
      </c>
      <c r="BR312" s="23"/>
      <c r="BS312" s="57"/>
      <c r="BT312" s="135" t="s">
        <v>23</v>
      </c>
      <c r="BU312" s="58">
        <v>0.59759186885118953</v>
      </c>
      <c r="BV312" s="57">
        <v>32</v>
      </c>
      <c r="BW312" s="57">
        <v>33</v>
      </c>
      <c r="BX312" s="57">
        <v>35</v>
      </c>
      <c r="BY312" s="57">
        <v>38</v>
      </c>
      <c r="BZ312" s="57">
        <v>41</v>
      </c>
      <c r="CA312" s="57">
        <v>43</v>
      </c>
      <c r="CB312" s="67">
        <v>222</v>
      </c>
      <c r="CC312" s="134"/>
      <c r="CD312" s="134"/>
      <c r="CE312" s="57"/>
      <c r="CF312" s="57"/>
      <c r="CG312" s="57"/>
      <c r="CH312" s="57"/>
      <c r="CI312" s="57"/>
      <c r="CJ312" s="57"/>
      <c r="CK312" s="67"/>
      <c r="CL312" s="23"/>
      <c r="CM312" s="23"/>
      <c r="CN312" s="23"/>
      <c r="CO312" s="23"/>
      <c r="CP312" s="23"/>
      <c r="CQ312" s="23"/>
      <c r="CR312" s="57"/>
      <c r="CS312" s="134"/>
      <c r="CT312" s="58"/>
      <c r="CU312" s="57"/>
      <c r="CV312" s="57"/>
      <c r="CW312" s="57"/>
      <c r="CX312" s="57"/>
      <c r="CY312" s="57"/>
      <c r="CZ312" s="57"/>
      <c r="DA312" s="67"/>
      <c r="DB312" s="23"/>
      <c r="DC312" s="23"/>
      <c r="DD312" s="57"/>
      <c r="DE312" s="57"/>
      <c r="DF312" s="57"/>
      <c r="DG312" s="57"/>
      <c r="DH312" s="57"/>
      <c r="DI312" s="57"/>
      <c r="DJ312" s="67"/>
      <c r="DK312" s="23" t="s">
        <v>849</v>
      </c>
      <c r="DL312" s="55">
        <v>0</v>
      </c>
      <c r="DM312" s="55">
        <v>0.43301387098381394</v>
      </c>
      <c r="DN312" s="55">
        <v>27.862234961520873</v>
      </c>
      <c r="DO312" s="59">
        <v>28.295248832504686</v>
      </c>
      <c r="DP312" s="23" t="s">
        <v>849</v>
      </c>
      <c r="DQ312" s="57"/>
      <c r="DR312" s="57"/>
      <c r="DS312" s="57"/>
      <c r="DT312" s="23" t="s">
        <v>854</v>
      </c>
      <c r="DU312" s="57"/>
      <c r="DV312" s="23" t="s">
        <v>849</v>
      </c>
      <c r="DW312" s="23" t="s">
        <v>854</v>
      </c>
      <c r="DX312" s="57"/>
      <c r="DY312" s="23" t="s">
        <v>849</v>
      </c>
      <c r="DZ312" s="23" t="s">
        <v>854</v>
      </c>
      <c r="EA312" s="56"/>
      <c r="EB312" s="57"/>
      <c r="EC312" s="57"/>
      <c r="ED312" s="23"/>
      <c r="EE312" s="57"/>
      <c r="EF312" s="57"/>
      <c r="EG312" s="57"/>
      <c r="EH312" s="23">
        <v>565</v>
      </c>
      <c r="EI312" s="23" t="s">
        <v>848</v>
      </c>
      <c r="EJ312" s="23"/>
      <c r="EK312" s="23"/>
    </row>
    <row r="313" spans="2:141">
      <c r="B313" s="132" t="s">
        <v>1465</v>
      </c>
      <c r="C313" s="23" t="s">
        <v>1466</v>
      </c>
      <c r="D313" s="23" t="s">
        <v>159</v>
      </c>
      <c r="E313" s="23" t="s">
        <v>846</v>
      </c>
      <c r="F313" s="23" t="s">
        <v>847</v>
      </c>
      <c r="G313" s="23"/>
      <c r="H313" s="23" t="s">
        <v>848</v>
      </c>
      <c r="I313" s="58">
        <v>0.76923076923076927</v>
      </c>
      <c r="J313" s="58">
        <v>0.23076923076923078</v>
      </c>
      <c r="K313" s="58">
        <v>0</v>
      </c>
      <c r="L313" s="58">
        <v>0</v>
      </c>
      <c r="M313" s="176"/>
      <c r="N313" s="23" t="s">
        <v>849</v>
      </c>
      <c r="O313" s="23" t="s">
        <v>850</v>
      </c>
      <c r="P313" s="23" t="s">
        <v>851</v>
      </c>
      <c r="Q313" s="56" t="s">
        <v>848</v>
      </c>
      <c r="R313" s="133" t="s">
        <v>848</v>
      </c>
      <c r="S313" s="133" t="s">
        <v>848</v>
      </c>
      <c r="T313" s="133" t="s">
        <v>848</v>
      </c>
      <c r="U313" s="133" t="s">
        <v>848</v>
      </c>
      <c r="V313" s="133" t="s">
        <v>848</v>
      </c>
      <c r="W313" s="55">
        <v>0</v>
      </c>
      <c r="X313" s="55">
        <v>0.36595832635384629</v>
      </c>
      <c r="Y313" s="55">
        <v>0.38180202299565114</v>
      </c>
      <c r="Z313" s="55">
        <v>0.41224677340539384</v>
      </c>
      <c r="AA313" s="55">
        <v>0.4436235059705369</v>
      </c>
      <c r="AB313" s="55">
        <v>0.47282561350641239</v>
      </c>
      <c r="AC313" s="55">
        <v>0.50358102463462207</v>
      </c>
      <c r="AD313" s="59">
        <v>2.5800372668664626</v>
      </c>
      <c r="AE313" s="55">
        <v>0</v>
      </c>
      <c r="AF313" s="55"/>
      <c r="AG313" s="55"/>
      <c r="AH313" s="55"/>
      <c r="AI313" s="59">
        <v>2.5800372668664626</v>
      </c>
      <c r="AJ313" s="55">
        <v>0</v>
      </c>
      <c r="AK313" s="55">
        <v>0</v>
      </c>
      <c r="AL313" s="55">
        <v>0.40119315582355342</v>
      </c>
      <c r="AM313" s="55">
        <v>0.42693354522690141</v>
      </c>
      <c r="AN313" s="55">
        <v>0.47019660765371862</v>
      </c>
      <c r="AO313" s="55">
        <v>0.51610367056827489</v>
      </c>
      <c r="AP313" s="55">
        <v>0.56107841900351008</v>
      </c>
      <c r="AQ313" s="55">
        <v>0.60952580785071198</v>
      </c>
      <c r="AR313" s="59">
        <v>2.9850312061266706</v>
      </c>
      <c r="AS313" s="55">
        <v>0</v>
      </c>
      <c r="AT313" s="55"/>
      <c r="AU313" s="55"/>
      <c r="AV313" s="55"/>
      <c r="AW313" s="59">
        <v>2.9850312061266706</v>
      </c>
      <c r="AX313" s="55"/>
      <c r="AY313" s="55"/>
      <c r="AZ313" s="55"/>
      <c r="BA313" s="55"/>
      <c r="BB313" s="55"/>
      <c r="BC313" s="55"/>
      <c r="BD313" s="55"/>
      <c r="BE313" s="55"/>
      <c r="BF313" s="59">
        <v>0</v>
      </c>
      <c r="BG313" s="55"/>
      <c r="BH313" s="55"/>
      <c r="BI313" s="55"/>
      <c r="BJ313" s="55"/>
      <c r="BK313" s="59">
        <v>0</v>
      </c>
      <c r="BL313" s="55"/>
      <c r="BM313" s="23" t="s">
        <v>864</v>
      </c>
      <c r="BN313" s="23" t="s">
        <v>1467</v>
      </c>
      <c r="BO313" s="23" t="s">
        <v>580</v>
      </c>
      <c r="BP313" s="23" t="s">
        <v>454</v>
      </c>
      <c r="BQ313" s="23" t="s">
        <v>148</v>
      </c>
      <c r="BR313" s="23"/>
      <c r="BS313" s="57"/>
      <c r="BT313" s="135" t="s">
        <v>23</v>
      </c>
      <c r="BU313" s="58">
        <v>0.76923076923076927</v>
      </c>
      <c r="BV313" s="57">
        <v>1</v>
      </c>
      <c r="BW313" s="57">
        <v>1</v>
      </c>
      <c r="BX313" s="57">
        <v>1</v>
      </c>
      <c r="BY313" s="57">
        <v>1</v>
      </c>
      <c r="BZ313" s="57">
        <v>1</v>
      </c>
      <c r="CA313" s="57">
        <v>3</v>
      </c>
      <c r="CB313" s="67">
        <v>8</v>
      </c>
      <c r="CC313" s="134"/>
      <c r="CD313" s="134"/>
      <c r="CE313" s="57"/>
      <c r="CF313" s="57"/>
      <c r="CG313" s="57"/>
      <c r="CH313" s="57"/>
      <c r="CI313" s="57"/>
      <c r="CJ313" s="57"/>
      <c r="CK313" s="67"/>
      <c r="CL313" s="23"/>
      <c r="CM313" s="23"/>
      <c r="CN313" s="23"/>
      <c r="CO313" s="23"/>
      <c r="CP313" s="23"/>
      <c r="CQ313" s="23"/>
      <c r="CR313" s="57"/>
      <c r="CS313" s="134"/>
      <c r="CT313" s="58"/>
      <c r="CU313" s="57"/>
      <c r="CV313" s="57"/>
      <c r="CW313" s="57"/>
      <c r="CX313" s="57"/>
      <c r="CY313" s="57"/>
      <c r="CZ313" s="57"/>
      <c r="DA313" s="67"/>
      <c r="DB313" s="23"/>
      <c r="DC313" s="23"/>
      <c r="DD313" s="57"/>
      <c r="DE313" s="57"/>
      <c r="DF313" s="57"/>
      <c r="DG313" s="57"/>
      <c r="DH313" s="57"/>
      <c r="DI313" s="57"/>
      <c r="DJ313" s="67"/>
      <c r="DK313" s="23" t="s">
        <v>849</v>
      </c>
      <c r="DL313" s="55">
        <v>0</v>
      </c>
      <c r="DM313" s="55">
        <v>0</v>
      </c>
      <c r="DN313" s="55">
        <v>0</v>
      </c>
      <c r="DO313" s="59">
        <v>0</v>
      </c>
      <c r="DP313" s="23" t="s">
        <v>849</v>
      </c>
      <c r="DQ313" s="57"/>
      <c r="DR313" s="57"/>
      <c r="DS313" s="57"/>
      <c r="DT313" s="23" t="s">
        <v>854</v>
      </c>
      <c r="DU313" s="57"/>
      <c r="DV313" s="23" t="s">
        <v>849</v>
      </c>
      <c r="DW313" s="23" t="s">
        <v>854</v>
      </c>
      <c r="DX313" s="57"/>
      <c r="DY313" s="23" t="s">
        <v>849</v>
      </c>
      <c r="DZ313" s="23" t="s">
        <v>854</v>
      </c>
      <c r="EA313" s="56"/>
      <c r="EB313" s="57"/>
      <c r="EC313" s="57"/>
      <c r="ED313" s="23"/>
      <c r="EE313" s="57"/>
      <c r="EF313" s="57"/>
      <c r="EG313" s="57"/>
      <c r="EH313" s="23">
        <v>721</v>
      </c>
      <c r="EI313" s="23" t="s">
        <v>453</v>
      </c>
      <c r="EJ313" s="23"/>
      <c r="EK313" s="23" t="s">
        <v>613</v>
      </c>
    </row>
    <row r="314" spans="2:141">
      <c r="B314" s="132" t="s">
        <v>1468</v>
      </c>
      <c r="C314" s="23" t="s">
        <v>1469</v>
      </c>
      <c r="D314" s="23" t="s">
        <v>502</v>
      </c>
      <c r="E314" s="23" t="s">
        <v>846</v>
      </c>
      <c r="F314" s="23" t="s">
        <v>847</v>
      </c>
      <c r="G314" s="23"/>
      <c r="H314" s="23" t="s">
        <v>848</v>
      </c>
      <c r="I314" s="58">
        <v>0</v>
      </c>
      <c r="J314" s="58">
        <v>1</v>
      </c>
      <c r="K314" s="58">
        <v>0</v>
      </c>
      <c r="L314" s="58">
        <v>0</v>
      </c>
      <c r="M314" s="176"/>
      <c r="N314" s="23" t="s">
        <v>849</v>
      </c>
      <c r="O314" s="23" t="s">
        <v>850</v>
      </c>
      <c r="P314" s="23" t="s">
        <v>851</v>
      </c>
      <c r="Q314" s="56" t="s">
        <v>848</v>
      </c>
      <c r="R314" s="133" t="s">
        <v>848</v>
      </c>
      <c r="S314" s="133" t="s">
        <v>848</v>
      </c>
      <c r="T314" s="133" t="s">
        <v>848</v>
      </c>
      <c r="U314" s="133" t="s">
        <v>848</v>
      </c>
      <c r="V314" s="133" t="s">
        <v>848</v>
      </c>
      <c r="W314" s="55">
        <v>0</v>
      </c>
      <c r="X314" s="55">
        <v>7.8419641361538478E-2</v>
      </c>
      <c r="Y314" s="55">
        <v>8.1814719213353815E-2</v>
      </c>
      <c r="Z314" s="55">
        <v>8.8338594301155829E-2</v>
      </c>
      <c r="AA314" s="55">
        <v>9.506217985082932E-2</v>
      </c>
      <c r="AB314" s="55">
        <v>0.10131977432280269</v>
      </c>
      <c r="AC314" s="55">
        <v>0.10791021956456186</v>
      </c>
      <c r="AD314" s="59">
        <v>0.55286512861424197</v>
      </c>
      <c r="AE314" s="55">
        <v>0</v>
      </c>
      <c r="AF314" s="55"/>
      <c r="AG314" s="55"/>
      <c r="AH314" s="55"/>
      <c r="AI314" s="59">
        <v>0.55286512861424197</v>
      </c>
      <c r="AJ314" s="55">
        <v>0</v>
      </c>
      <c r="AK314" s="55">
        <v>0</v>
      </c>
      <c r="AL314" s="55">
        <v>8.5969961962189992E-2</v>
      </c>
      <c r="AM314" s="55">
        <v>9.1485759691478902E-2</v>
      </c>
      <c r="AN314" s="55">
        <v>0.10075641592579689</v>
      </c>
      <c r="AO314" s="55">
        <v>0.11059364369320172</v>
      </c>
      <c r="AP314" s="55">
        <v>0.12023108978646646</v>
      </c>
      <c r="AQ314" s="55">
        <v>0.13061267311086686</v>
      </c>
      <c r="AR314" s="59">
        <v>0.63964954417000086</v>
      </c>
      <c r="AS314" s="55">
        <v>0</v>
      </c>
      <c r="AT314" s="55"/>
      <c r="AU314" s="55"/>
      <c r="AV314" s="55"/>
      <c r="AW314" s="59">
        <v>0.63964954417000086</v>
      </c>
      <c r="AX314" s="55"/>
      <c r="AY314" s="55"/>
      <c r="AZ314" s="55"/>
      <c r="BA314" s="55"/>
      <c r="BB314" s="55"/>
      <c r="BC314" s="55"/>
      <c r="BD314" s="55"/>
      <c r="BE314" s="55"/>
      <c r="BF314" s="59">
        <v>0</v>
      </c>
      <c r="BG314" s="55"/>
      <c r="BH314" s="55"/>
      <c r="BI314" s="55"/>
      <c r="BJ314" s="55"/>
      <c r="BK314" s="59">
        <v>0</v>
      </c>
      <c r="BL314" s="55"/>
      <c r="BM314" s="23" t="s">
        <v>1164</v>
      </c>
      <c r="BN314" s="23" t="s">
        <v>1470</v>
      </c>
      <c r="BO314" s="23" t="s">
        <v>582</v>
      </c>
      <c r="BP314" s="23" t="s">
        <v>514</v>
      </c>
      <c r="BQ314" s="23" t="s">
        <v>515</v>
      </c>
      <c r="BR314" s="23"/>
      <c r="BS314" s="57"/>
      <c r="BT314" s="135" t="s">
        <v>23</v>
      </c>
      <c r="BU314" s="58" t="s">
        <v>1165</v>
      </c>
      <c r="BV314" s="57">
        <v>0</v>
      </c>
      <c r="BW314" s="57">
        <v>0</v>
      </c>
      <c r="BX314" s="57">
        <v>0</v>
      </c>
      <c r="BY314" s="57">
        <v>0</v>
      </c>
      <c r="BZ314" s="57">
        <v>0</v>
      </c>
      <c r="CA314" s="57">
        <v>0</v>
      </c>
      <c r="CB314" s="67">
        <v>0</v>
      </c>
      <c r="CC314" s="134"/>
      <c r="CD314" s="134"/>
      <c r="CE314" s="57"/>
      <c r="CF314" s="57"/>
      <c r="CG314" s="57"/>
      <c r="CH314" s="57"/>
      <c r="CI314" s="57"/>
      <c r="CJ314" s="57"/>
      <c r="CK314" s="67"/>
      <c r="CL314" s="23"/>
      <c r="CM314" s="23"/>
      <c r="CN314" s="23"/>
      <c r="CO314" s="23"/>
      <c r="CP314" s="23"/>
      <c r="CQ314" s="23"/>
      <c r="CR314" s="57"/>
      <c r="CS314" s="134"/>
      <c r="CT314" s="58"/>
      <c r="CU314" s="57"/>
      <c r="CV314" s="57"/>
      <c r="CW314" s="57"/>
      <c r="CX314" s="57"/>
      <c r="CY314" s="57"/>
      <c r="CZ314" s="57"/>
      <c r="DA314" s="67"/>
      <c r="DB314" s="23"/>
      <c r="DC314" s="23"/>
      <c r="DD314" s="57"/>
      <c r="DE314" s="57"/>
      <c r="DF314" s="57"/>
      <c r="DG314" s="57"/>
      <c r="DH314" s="57"/>
      <c r="DI314" s="57"/>
      <c r="DJ314" s="67"/>
      <c r="DK314" s="23" t="s">
        <v>849</v>
      </c>
      <c r="DL314" s="55">
        <v>0</v>
      </c>
      <c r="DM314" s="55">
        <v>0</v>
      </c>
      <c r="DN314" s="55">
        <v>0</v>
      </c>
      <c r="DO314" s="59">
        <v>0</v>
      </c>
      <c r="DP314" s="23" t="s">
        <v>849</v>
      </c>
      <c r="DQ314" s="57"/>
      <c r="DR314" s="57"/>
      <c r="DS314" s="57"/>
      <c r="DT314" s="23" t="s">
        <v>854</v>
      </c>
      <c r="DU314" s="57"/>
      <c r="DV314" s="23" t="s">
        <v>849</v>
      </c>
      <c r="DW314" s="23" t="s">
        <v>854</v>
      </c>
      <c r="DX314" s="57"/>
      <c r="DY314" s="23" t="s">
        <v>849</v>
      </c>
      <c r="DZ314" s="23" t="s">
        <v>854</v>
      </c>
      <c r="EA314" s="56"/>
      <c r="EB314" s="57"/>
      <c r="EC314" s="57"/>
      <c r="ED314" s="23"/>
      <c r="EE314" s="57"/>
      <c r="EF314" s="57"/>
      <c r="EG314" s="57"/>
      <c r="EH314" s="23">
        <v>719</v>
      </c>
      <c r="EI314" s="23" t="s">
        <v>513</v>
      </c>
      <c r="EJ314" s="23"/>
      <c r="EK314" s="23" t="s">
        <v>622</v>
      </c>
    </row>
    <row r="315" spans="2:141">
      <c r="B315" s="132" t="s">
        <v>1471</v>
      </c>
      <c r="C315" s="23" t="s">
        <v>1472</v>
      </c>
      <c r="D315" s="23" t="s">
        <v>159</v>
      </c>
      <c r="E315" s="23" t="s">
        <v>846</v>
      </c>
      <c r="F315" s="23" t="s">
        <v>847</v>
      </c>
      <c r="G315" s="23"/>
      <c r="H315" s="23" t="s">
        <v>848</v>
      </c>
      <c r="I315" s="58">
        <v>0.88224596749926287</v>
      </c>
      <c r="J315" s="58">
        <v>0.11775403250073707</v>
      </c>
      <c r="K315" s="58">
        <v>0</v>
      </c>
      <c r="L315" s="58">
        <v>0</v>
      </c>
      <c r="M315" s="176"/>
      <c r="N315" s="23" t="s">
        <v>849</v>
      </c>
      <c r="O315" s="23" t="s">
        <v>850</v>
      </c>
      <c r="P315" s="23" t="s">
        <v>851</v>
      </c>
      <c r="Q315" s="56" t="s">
        <v>848</v>
      </c>
      <c r="R315" s="133" t="s">
        <v>848</v>
      </c>
      <c r="S315" s="133" t="s">
        <v>848</v>
      </c>
      <c r="T315" s="133" t="s">
        <v>848</v>
      </c>
      <c r="U315" s="133" t="s">
        <v>848</v>
      </c>
      <c r="V315" s="133" t="s">
        <v>848</v>
      </c>
      <c r="W315" s="55">
        <v>0</v>
      </c>
      <c r="X315" s="55">
        <v>6.9706347876923118</v>
      </c>
      <c r="Y315" s="55">
        <v>7.2724194856314517</v>
      </c>
      <c r="Z315" s="55">
        <v>7.8523194934360738</v>
      </c>
      <c r="AA315" s="55">
        <v>8.4499715422959358</v>
      </c>
      <c r="AB315" s="55">
        <v>9.006202162026911</v>
      </c>
      <c r="AC315" s="55">
        <v>9.5920195168499429</v>
      </c>
      <c r="AD315" s="59">
        <v>49.14356698793263</v>
      </c>
      <c r="AE315" s="55">
        <v>0</v>
      </c>
      <c r="AF315" s="55"/>
      <c r="AG315" s="55"/>
      <c r="AH315" s="55"/>
      <c r="AI315" s="59">
        <v>49.14356698793263</v>
      </c>
      <c r="AJ315" s="55">
        <v>0</v>
      </c>
      <c r="AK315" s="55">
        <v>0</v>
      </c>
      <c r="AL315" s="55">
        <v>7.6417743966391098</v>
      </c>
      <c r="AM315" s="55">
        <v>8.1320675281314596</v>
      </c>
      <c r="AN315" s="55">
        <v>8.9561258600708342</v>
      </c>
      <c r="AO315" s="55">
        <v>9.8305461060623767</v>
      </c>
      <c r="AP315" s="55">
        <v>10.687207981019242</v>
      </c>
      <c r="AQ315" s="55">
        <v>11.610015387632611</v>
      </c>
      <c r="AR315" s="59">
        <v>56.857737259555634</v>
      </c>
      <c r="AS315" s="55">
        <v>0</v>
      </c>
      <c r="AT315" s="55"/>
      <c r="AU315" s="55"/>
      <c r="AV315" s="55"/>
      <c r="AW315" s="59">
        <v>56.857737259555634</v>
      </c>
      <c r="AX315" s="55"/>
      <c r="AY315" s="55"/>
      <c r="AZ315" s="55"/>
      <c r="BA315" s="55"/>
      <c r="BB315" s="55"/>
      <c r="BC315" s="55"/>
      <c r="BD315" s="55"/>
      <c r="BE315" s="55"/>
      <c r="BF315" s="59">
        <v>0</v>
      </c>
      <c r="BG315" s="55"/>
      <c r="BH315" s="55"/>
      <c r="BI315" s="55"/>
      <c r="BJ315" s="55"/>
      <c r="BK315" s="59">
        <v>0</v>
      </c>
      <c r="BL315" s="55"/>
      <c r="BM315" s="23" t="s">
        <v>864</v>
      </c>
      <c r="BN315" s="23" t="s">
        <v>1473</v>
      </c>
      <c r="BO315" s="23" t="s">
        <v>582</v>
      </c>
      <c r="BP315" s="23" t="s">
        <v>462</v>
      </c>
      <c r="BQ315" s="23" t="s">
        <v>358</v>
      </c>
      <c r="BR315" s="23"/>
      <c r="BS315" s="57"/>
      <c r="BT315" s="135" t="s">
        <v>23</v>
      </c>
      <c r="BU315" s="58">
        <v>0.88224596749926287</v>
      </c>
      <c r="BV315" s="57">
        <v>33</v>
      </c>
      <c r="BW315" s="57">
        <v>36</v>
      </c>
      <c r="BX315" s="57">
        <v>43</v>
      </c>
      <c r="BY315" s="57">
        <v>40</v>
      </c>
      <c r="BZ315" s="57">
        <v>42</v>
      </c>
      <c r="CA315" s="57">
        <v>79</v>
      </c>
      <c r="CB315" s="67">
        <v>273</v>
      </c>
      <c r="CC315" s="134"/>
      <c r="CD315" s="134"/>
      <c r="CE315" s="57"/>
      <c r="CF315" s="57"/>
      <c r="CG315" s="57"/>
      <c r="CH315" s="57"/>
      <c r="CI315" s="57"/>
      <c r="CJ315" s="57"/>
      <c r="CK315" s="67"/>
      <c r="CL315" s="23"/>
      <c r="CM315" s="23"/>
      <c r="CN315" s="23"/>
      <c r="CO315" s="23"/>
      <c r="CP315" s="23"/>
      <c r="CQ315" s="23"/>
      <c r="CR315" s="57"/>
      <c r="CS315" s="134"/>
      <c r="CT315" s="58"/>
      <c r="CU315" s="57"/>
      <c r="CV315" s="57"/>
      <c r="CW315" s="57"/>
      <c r="CX315" s="57"/>
      <c r="CY315" s="57"/>
      <c r="CZ315" s="57"/>
      <c r="DA315" s="67"/>
      <c r="DB315" s="23"/>
      <c r="DC315" s="23"/>
      <c r="DD315" s="57"/>
      <c r="DE315" s="57"/>
      <c r="DF315" s="57"/>
      <c r="DG315" s="57"/>
      <c r="DH315" s="57"/>
      <c r="DI315" s="57"/>
      <c r="DJ315" s="67"/>
      <c r="DK315" s="23" t="s">
        <v>849</v>
      </c>
      <c r="DL315" s="55">
        <v>0</v>
      </c>
      <c r="DM315" s="55">
        <v>0</v>
      </c>
      <c r="DN315" s="55">
        <v>0</v>
      </c>
      <c r="DO315" s="59">
        <v>0</v>
      </c>
      <c r="DP315" s="23" t="s">
        <v>849</v>
      </c>
      <c r="DQ315" s="57"/>
      <c r="DR315" s="57"/>
      <c r="DS315" s="57"/>
      <c r="DT315" s="23" t="s">
        <v>854</v>
      </c>
      <c r="DU315" s="57"/>
      <c r="DV315" s="23" t="s">
        <v>849</v>
      </c>
      <c r="DW315" s="23" t="s">
        <v>854</v>
      </c>
      <c r="DX315" s="57"/>
      <c r="DY315" s="23" t="s">
        <v>849</v>
      </c>
      <c r="DZ315" s="23" t="s">
        <v>854</v>
      </c>
      <c r="EA315" s="56"/>
      <c r="EB315" s="57"/>
      <c r="EC315" s="57"/>
      <c r="ED315" s="23"/>
      <c r="EE315" s="57"/>
      <c r="EF315" s="57"/>
      <c r="EG315" s="57"/>
      <c r="EH315" s="23">
        <v>759</v>
      </c>
      <c r="EI315" s="23" t="s">
        <v>463</v>
      </c>
      <c r="EJ315" s="23"/>
      <c r="EK315" s="23" t="s">
        <v>464</v>
      </c>
    </row>
    <row r="316" spans="2:141">
      <c r="B316" s="132" t="s">
        <v>1474</v>
      </c>
      <c r="C316" s="23" t="s">
        <v>1475</v>
      </c>
      <c r="D316" s="23" t="s">
        <v>159</v>
      </c>
      <c r="E316" s="23" t="s">
        <v>846</v>
      </c>
      <c r="F316" s="23" t="s">
        <v>847</v>
      </c>
      <c r="G316" s="23"/>
      <c r="H316" s="23" t="s">
        <v>848</v>
      </c>
      <c r="I316" s="58">
        <v>5.7142138360974945E-4</v>
      </c>
      <c r="J316" s="58">
        <v>0.99942857861639012</v>
      </c>
      <c r="K316" s="58">
        <v>0</v>
      </c>
      <c r="L316" s="58">
        <v>0</v>
      </c>
      <c r="M316" s="176"/>
      <c r="N316" s="23" t="s">
        <v>849</v>
      </c>
      <c r="O316" s="23" t="s">
        <v>850</v>
      </c>
      <c r="P316" s="23" t="s">
        <v>851</v>
      </c>
      <c r="Q316" s="56" t="s">
        <v>848</v>
      </c>
      <c r="R316" s="133" t="s">
        <v>848</v>
      </c>
      <c r="S316" s="133" t="s">
        <v>848</v>
      </c>
      <c r="T316" s="133" t="s">
        <v>848</v>
      </c>
      <c r="U316" s="133" t="s">
        <v>848</v>
      </c>
      <c r="V316" s="133" t="s">
        <v>848</v>
      </c>
      <c r="W316" s="55">
        <v>0</v>
      </c>
      <c r="X316" s="55">
        <v>4.9439227231707701</v>
      </c>
      <c r="Y316" s="55">
        <v>5.157963520184107</v>
      </c>
      <c r="Z316" s="55">
        <v>5.5692576007195349</v>
      </c>
      <c r="AA316" s="55">
        <v>5.9931423163733957</v>
      </c>
      <c r="AB316" s="55">
        <v>6.3876488834175831</v>
      </c>
      <c r="AC316" s="55">
        <v>6.8031398423258205</v>
      </c>
      <c r="AD316" s="59">
        <v>34.855074886191211</v>
      </c>
      <c r="AE316" s="55">
        <v>0</v>
      </c>
      <c r="AF316" s="55"/>
      <c r="AG316" s="55"/>
      <c r="AH316" s="55"/>
      <c r="AI316" s="59">
        <v>34.855074886191211</v>
      </c>
      <c r="AJ316" s="55">
        <v>0</v>
      </c>
      <c r="AK316" s="55">
        <v>0</v>
      </c>
      <c r="AL316" s="55">
        <v>5.4199284908162895</v>
      </c>
      <c r="AM316" s="55">
        <v>5.7676688943272376</v>
      </c>
      <c r="AN316" s="55">
        <v>6.3521322662552384</v>
      </c>
      <c r="AO316" s="55">
        <v>6.97231482572474</v>
      </c>
      <c r="AP316" s="55">
        <v>7.5799022605378958</v>
      </c>
      <c r="AQ316" s="55">
        <v>8.234403413678427</v>
      </c>
      <c r="AR316" s="59">
        <v>40.326350151339831</v>
      </c>
      <c r="AS316" s="55">
        <v>0</v>
      </c>
      <c r="AT316" s="55"/>
      <c r="AU316" s="55"/>
      <c r="AV316" s="55"/>
      <c r="AW316" s="59">
        <v>40.326350151339831</v>
      </c>
      <c r="AX316" s="55"/>
      <c r="AY316" s="55"/>
      <c r="AZ316" s="55"/>
      <c r="BA316" s="55"/>
      <c r="BB316" s="55"/>
      <c r="BC316" s="55"/>
      <c r="BD316" s="55"/>
      <c r="BE316" s="55"/>
      <c r="BF316" s="59">
        <v>0</v>
      </c>
      <c r="BG316" s="55"/>
      <c r="BH316" s="55"/>
      <c r="BI316" s="55"/>
      <c r="BJ316" s="55"/>
      <c r="BK316" s="59">
        <v>0</v>
      </c>
      <c r="BL316" s="55"/>
      <c r="BM316" s="23" t="s">
        <v>864</v>
      </c>
      <c r="BN316" s="23" t="s">
        <v>1476</v>
      </c>
      <c r="BO316" s="23" t="s">
        <v>571</v>
      </c>
      <c r="BP316" s="23" t="s">
        <v>403</v>
      </c>
      <c r="BQ316" s="23" t="s">
        <v>425</v>
      </c>
      <c r="BR316" s="23"/>
      <c r="BS316" s="57"/>
      <c r="BT316" s="135" t="s">
        <v>23</v>
      </c>
      <c r="BU316" s="58">
        <v>5.7142138360974945E-4</v>
      </c>
      <c r="BV316" s="57">
        <v>0</v>
      </c>
      <c r="BW316" s="57">
        <v>0</v>
      </c>
      <c r="BX316" s="57">
        <v>0</v>
      </c>
      <c r="BY316" s="57">
        <v>0</v>
      </c>
      <c r="BZ316" s="57">
        <v>0</v>
      </c>
      <c r="CA316" s="57">
        <v>0</v>
      </c>
      <c r="CB316" s="67">
        <v>0</v>
      </c>
      <c r="CC316" s="134"/>
      <c r="CD316" s="134"/>
      <c r="CE316" s="57"/>
      <c r="CF316" s="57"/>
      <c r="CG316" s="57"/>
      <c r="CH316" s="57"/>
      <c r="CI316" s="57"/>
      <c r="CJ316" s="57"/>
      <c r="CK316" s="67"/>
      <c r="CL316" s="23"/>
      <c r="CM316" s="23"/>
      <c r="CN316" s="23"/>
      <c r="CO316" s="23"/>
      <c r="CP316" s="23"/>
      <c r="CQ316" s="23"/>
      <c r="CR316" s="57"/>
      <c r="CS316" s="134"/>
      <c r="CT316" s="58"/>
      <c r="CU316" s="57"/>
      <c r="CV316" s="57"/>
      <c r="CW316" s="57"/>
      <c r="CX316" s="57"/>
      <c r="CY316" s="57"/>
      <c r="CZ316" s="57"/>
      <c r="DA316" s="67"/>
      <c r="DB316" s="23"/>
      <c r="DC316" s="23"/>
      <c r="DD316" s="57"/>
      <c r="DE316" s="57"/>
      <c r="DF316" s="57"/>
      <c r="DG316" s="57"/>
      <c r="DH316" s="57"/>
      <c r="DI316" s="57"/>
      <c r="DJ316" s="67"/>
      <c r="DK316" s="23" t="s">
        <v>849</v>
      </c>
      <c r="DL316" s="55">
        <v>0</v>
      </c>
      <c r="DM316" s="55">
        <v>0</v>
      </c>
      <c r="DN316" s="55">
        <v>0</v>
      </c>
      <c r="DO316" s="59">
        <v>0</v>
      </c>
      <c r="DP316" s="23" t="s">
        <v>849</v>
      </c>
      <c r="DQ316" s="57"/>
      <c r="DR316" s="57"/>
      <c r="DS316" s="57"/>
      <c r="DT316" s="23" t="s">
        <v>854</v>
      </c>
      <c r="DU316" s="57"/>
      <c r="DV316" s="23" t="s">
        <v>849</v>
      </c>
      <c r="DW316" s="23" t="s">
        <v>854</v>
      </c>
      <c r="DX316" s="57"/>
      <c r="DY316" s="23" t="s">
        <v>849</v>
      </c>
      <c r="DZ316" s="23" t="s">
        <v>854</v>
      </c>
      <c r="EA316" s="56"/>
      <c r="EB316" s="57"/>
      <c r="EC316" s="57"/>
      <c r="ED316" s="23"/>
      <c r="EE316" s="57"/>
      <c r="EF316" s="57"/>
      <c r="EG316" s="57"/>
      <c r="EH316" s="23">
        <v>1239</v>
      </c>
      <c r="EI316" s="23" t="s">
        <v>424</v>
      </c>
      <c r="EJ316" s="23"/>
      <c r="EK316" s="23" t="s">
        <v>603</v>
      </c>
    </row>
    <row r="317" spans="2:141">
      <c r="B317" s="132" t="s">
        <v>1477</v>
      </c>
      <c r="C317" s="23" t="s">
        <v>1478</v>
      </c>
      <c r="D317" s="23" t="s">
        <v>159</v>
      </c>
      <c r="E317" s="23" t="s">
        <v>846</v>
      </c>
      <c r="F317" s="23" t="s">
        <v>847</v>
      </c>
      <c r="G317" s="23"/>
      <c r="H317" s="23" t="s">
        <v>848</v>
      </c>
      <c r="I317" s="58">
        <v>0</v>
      </c>
      <c r="J317" s="58">
        <v>1</v>
      </c>
      <c r="K317" s="58">
        <v>0</v>
      </c>
      <c r="L317" s="58">
        <v>0</v>
      </c>
      <c r="M317" s="176"/>
      <c r="N317" s="23" t="s">
        <v>849</v>
      </c>
      <c r="O317" s="23" t="s">
        <v>850</v>
      </c>
      <c r="P317" s="23" t="s">
        <v>851</v>
      </c>
      <c r="Q317" s="56" t="s">
        <v>848</v>
      </c>
      <c r="R317" s="133" t="s">
        <v>848</v>
      </c>
      <c r="S317" s="133" t="s">
        <v>848</v>
      </c>
      <c r="T317" s="133" t="s">
        <v>848</v>
      </c>
      <c r="U317" s="133" t="s">
        <v>848</v>
      </c>
      <c r="V317" s="133" t="s">
        <v>848</v>
      </c>
      <c r="W317" s="55">
        <v>0</v>
      </c>
      <c r="X317" s="55">
        <v>3.5497957656323083</v>
      </c>
      <c r="Y317" s="55">
        <v>3.7034796230578158</v>
      </c>
      <c r="Z317" s="55">
        <v>3.9987937020323203</v>
      </c>
      <c r="AA317" s="55">
        <v>4.3031480079142064</v>
      </c>
      <c r="AB317" s="55">
        <v>4.5864084510122014</v>
      </c>
      <c r="AC317" s="55">
        <v>4.8847359389558314</v>
      </c>
      <c r="AD317" s="59">
        <v>25.026361488604682</v>
      </c>
      <c r="AE317" s="55">
        <v>0</v>
      </c>
      <c r="AF317" s="55"/>
      <c r="AG317" s="55"/>
      <c r="AH317" s="55"/>
      <c r="AI317" s="59">
        <v>25.026361488604682</v>
      </c>
      <c r="AJ317" s="55">
        <v>0</v>
      </c>
      <c r="AK317" s="55">
        <v>0</v>
      </c>
      <c r="AL317" s="55">
        <v>3.8915736114884667</v>
      </c>
      <c r="AM317" s="55">
        <v>4.1412553887009453</v>
      </c>
      <c r="AN317" s="55">
        <v>4.5609070942410721</v>
      </c>
      <c r="AO317" s="55">
        <v>5.0062056045122638</v>
      </c>
      <c r="AP317" s="55">
        <v>5.4424606643340478</v>
      </c>
      <c r="AQ317" s="55">
        <v>5.9124003361519044</v>
      </c>
      <c r="AR317" s="59">
        <v>28.954802699428704</v>
      </c>
      <c r="AS317" s="55">
        <v>0</v>
      </c>
      <c r="AT317" s="55"/>
      <c r="AU317" s="55"/>
      <c r="AV317" s="55"/>
      <c r="AW317" s="59">
        <v>28.954802699428704</v>
      </c>
      <c r="AX317" s="55"/>
      <c r="AY317" s="55"/>
      <c r="AZ317" s="55"/>
      <c r="BA317" s="55"/>
      <c r="BB317" s="55"/>
      <c r="BC317" s="55"/>
      <c r="BD317" s="55"/>
      <c r="BE317" s="55"/>
      <c r="BF317" s="59">
        <v>0</v>
      </c>
      <c r="BG317" s="55"/>
      <c r="BH317" s="55"/>
      <c r="BI317" s="55"/>
      <c r="BJ317" s="55"/>
      <c r="BK317" s="59">
        <v>0</v>
      </c>
      <c r="BL317" s="55"/>
      <c r="BM317" s="23" t="s">
        <v>1164</v>
      </c>
      <c r="BN317" s="23" t="s">
        <v>1476</v>
      </c>
      <c r="BO317" s="23" t="s">
        <v>580</v>
      </c>
      <c r="BP317" s="23" t="s">
        <v>454</v>
      </c>
      <c r="BQ317" s="23" t="s">
        <v>148</v>
      </c>
      <c r="BR317" s="23"/>
      <c r="BS317" s="57"/>
      <c r="BT317" s="135" t="s">
        <v>23</v>
      </c>
      <c r="BU317" s="58" t="s">
        <v>1165</v>
      </c>
      <c r="BV317" s="57">
        <v>0</v>
      </c>
      <c r="BW317" s="57">
        <v>0</v>
      </c>
      <c r="BX317" s="57">
        <v>0</v>
      </c>
      <c r="BY317" s="57">
        <v>0</v>
      </c>
      <c r="BZ317" s="57">
        <v>0</v>
      </c>
      <c r="CA317" s="57">
        <v>0</v>
      </c>
      <c r="CB317" s="67">
        <v>0</v>
      </c>
      <c r="CC317" s="134"/>
      <c r="CD317" s="134"/>
      <c r="CE317" s="57"/>
      <c r="CF317" s="57"/>
      <c r="CG317" s="57"/>
      <c r="CH317" s="57"/>
      <c r="CI317" s="57"/>
      <c r="CJ317" s="57"/>
      <c r="CK317" s="67"/>
      <c r="CL317" s="23"/>
      <c r="CM317" s="23"/>
      <c r="CN317" s="23"/>
      <c r="CO317" s="23"/>
      <c r="CP317" s="23"/>
      <c r="CQ317" s="23"/>
      <c r="CR317" s="57"/>
      <c r="CS317" s="134"/>
      <c r="CT317" s="58"/>
      <c r="CU317" s="57"/>
      <c r="CV317" s="57"/>
      <c r="CW317" s="57"/>
      <c r="CX317" s="57"/>
      <c r="CY317" s="57"/>
      <c r="CZ317" s="57"/>
      <c r="DA317" s="67"/>
      <c r="DB317" s="23"/>
      <c r="DC317" s="23"/>
      <c r="DD317" s="57"/>
      <c r="DE317" s="57"/>
      <c r="DF317" s="57"/>
      <c r="DG317" s="57"/>
      <c r="DH317" s="57"/>
      <c r="DI317" s="57"/>
      <c r="DJ317" s="67"/>
      <c r="DK317" s="23" t="s">
        <v>849</v>
      </c>
      <c r="DL317" s="55">
        <v>0</v>
      </c>
      <c r="DM317" s="55">
        <v>0</v>
      </c>
      <c r="DN317" s="55">
        <v>0</v>
      </c>
      <c r="DO317" s="59">
        <v>0</v>
      </c>
      <c r="DP317" s="23" t="s">
        <v>849</v>
      </c>
      <c r="DQ317" s="57"/>
      <c r="DR317" s="57"/>
      <c r="DS317" s="57"/>
      <c r="DT317" s="23" t="s">
        <v>854</v>
      </c>
      <c r="DU317" s="57"/>
      <c r="DV317" s="23" t="s">
        <v>849</v>
      </c>
      <c r="DW317" s="23" t="s">
        <v>854</v>
      </c>
      <c r="DX317" s="57"/>
      <c r="DY317" s="23" t="s">
        <v>849</v>
      </c>
      <c r="DZ317" s="23" t="s">
        <v>854</v>
      </c>
      <c r="EA317" s="56"/>
      <c r="EB317" s="57"/>
      <c r="EC317" s="57"/>
      <c r="ED317" s="23"/>
      <c r="EE317" s="57"/>
      <c r="EF317" s="57"/>
      <c r="EG317" s="57"/>
      <c r="EH317" s="23">
        <v>1243</v>
      </c>
      <c r="EI317" s="23" t="s">
        <v>453</v>
      </c>
      <c r="EJ317" s="23"/>
      <c r="EK317" s="23" t="s">
        <v>613</v>
      </c>
    </row>
    <row r="318" spans="2:141">
      <c r="B318" s="132" t="s">
        <v>1479</v>
      </c>
      <c r="C318" s="23" t="s">
        <v>1480</v>
      </c>
      <c r="D318" s="23" t="s">
        <v>155</v>
      </c>
      <c r="E318" s="23" t="s">
        <v>846</v>
      </c>
      <c r="F318" s="23" t="s">
        <v>847</v>
      </c>
      <c r="G318" s="23"/>
      <c r="H318" s="23" t="s">
        <v>848</v>
      </c>
      <c r="I318" s="58">
        <v>0.34794187369723401</v>
      </c>
      <c r="J318" s="58">
        <v>0.65205812630276605</v>
      </c>
      <c r="K318" s="58">
        <v>0</v>
      </c>
      <c r="L318" s="58">
        <v>0</v>
      </c>
      <c r="M318" s="176"/>
      <c r="N318" s="23" t="s">
        <v>849</v>
      </c>
      <c r="O318" s="23" t="s">
        <v>850</v>
      </c>
      <c r="P318" s="23" t="s">
        <v>851</v>
      </c>
      <c r="Q318" s="56" t="s">
        <v>848</v>
      </c>
      <c r="R318" s="133" t="s">
        <v>848</v>
      </c>
      <c r="S318" s="133" t="s">
        <v>848</v>
      </c>
      <c r="T318" s="133" t="s">
        <v>848</v>
      </c>
      <c r="U318" s="133" t="s">
        <v>848</v>
      </c>
      <c r="V318" s="133" t="s">
        <v>848</v>
      </c>
      <c r="W318" s="55">
        <v>0</v>
      </c>
      <c r="X318" s="55">
        <v>1.7929866800902157</v>
      </c>
      <c r="Y318" s="55">
        <v>1.8706117400941216</v>
      </c>
      <c r="Z318" s="55">
        <v>2.0197736201016268</v>
      </c>
      <c r="AA318" s="55">
        <v>2.1735016801093616</v>
      </c>
      <c r="AB318" s="55">
        <v>2.3165753201165606</v>
      </c>
      <c r="AC318" s="55">
        <v>2.4672592601241421</v>
      </c>
      <c r="AD318" s="59">
        <v>12.640708300636028</v>
      </c>
      <c r="AE318" s="55">
        <v>0</v>
      </c>
      <c r="AF318" s="55"/>
      <c r="AG318" s="55"/>
      <c r="AH318" s="55"/>
      <c r="AI318" s="59">
        <v>12.640708300636028</v>
      </c>
      <c r="AJ318" s="55">
        <v>0</v>
      </c>
      <c r="AK318" s="55">
        <v>0</v>
      </c>
      <c r="AL318" s="55">
        <v>1.9656172103035119</v>
      </c>
      <c r="AM318" s="55">
        <v>2.0917304095859737</v>
      </c>
      <c r="AN318" s="55">
        <v>2.3036946937274196</v>
      </c>
      <c r="AO318" s="55">
        <v>2.5286130694013642</v>
      </c>
      <c r="AP318" s="55">
        <v>2.7489636368777695</v>
      </c>
      <c r="AQ318" s="55">
        <v>2.9863281580068595</v>
      </c>
      <c r="AR318" s="59">
        <v>14.624947177902898</v>
      </c>
      <c r="AS318" s="55">
        <v>0</v>
      </c>
      <c r="AT318" s="55"/>
      <c r="AU318" s="55"/>
      <c r="AV318" s="55"/>
      <c r="AW318" s="59">
        <v>14.624947177902898</v>
      </c>
      <c r="AX318" s="55"/>
      <c r="AY318" s="55"/>
      <c r="AZ318" s="55"/>
      <c r="BA318" s="55"/>
      <c r="BB318" s="55"/>
      <c r="BC318" s="55"/>
      <c r="BD318" s="55"/>
      <c r="BE318" s="55"/>
      <c r="BF318" s="59">
        <v>0</v>
      </c>
      <c r="BG318" s="55"/>
      <c r="BH318" s="55"/>
      <c r="BI318" s="55"/>
      <c r="BJ318" s="55"/>
      <c r="BK318" s="59">
        <v>0</v>
      </c>
      <c r="BL318" s="55"/>
      <c r="BM318" s="23" t="s">
        <v>864</v>
      </c>
      <c r="BN318" s="23" t="s">
        <v>1481</v>
      </c>
      <c r="BO318" s="23" t="s">
        <v>571</v>
      </c>
      <c r="BP318" s="23" t="s">
        <v>403</v>
      </c>
      <c r="BQ318" s="23" t="s">
        <v>412</v>
      </c>
      <c r="BR318" s="23"/>
      <c r="BS318" s="57"/>
      <c r="BT318" s="135" t="s">
        <v>23</v>
      </c>
      <c r="BU318" s="58">
        <v>0.34794187369723401</v>
      </c>
      <c r="BV318" s="57">
        <v>2557610</v>
      </c>
      <c r="BW318" s="57">
        <v>2557610</v>
      </c>
      <c r="BX318" s="57">
        <v>2557610</v>
      </c>
      <c r="BY318" s="57">
        <v>2557610</v>
      </c>
      <c r="BZ318" s="57">
        <v>2557610</v>
      </c>
      <c r="CA318" s="57">
        <v>2557610</v>
      </c>
      <c r="CB318" s="67">
        <v>15345660</v>
      </c>
      <c r="CC318" s="134"/>
      <c r="CD318" s="134"/>
      <c r="CE318" s="57"/>
      <c r="CF318" s="57"/>
      <c r="CG318" s="57"/>
      <c r="CH318" s="57"/>
      <c r="CI318" s="57"/>
      <c r="CJ318" s="57"/>
      <c r="CK318" s="67"/>
      <c r="CL318" s="23"/>
      <c r="CM318" s="23"/>
      <c r="CN318" s="23"/>
      <c r="CO318" s="23"/>
      <c r="CP318" s="23"/>
      <c r="CQ318" s="23"/>
      <c r="CR318" s="57"/>
      <c r="CS318" s="134"/>
      <c r="CT318" s="58"/>
      <c r="CU318" s="57"/>
      <c r="CV318" s="57"/>
      <c r="CW318" s="57"/>
      <c r="CX318" s="57"/>
      <c r="CY318" s="57"/>
      <c r="CZ318" s="57"/>
      <c r="DA318" s="67"/>
      <c r="DB318" s="23"/>
      <c r="DC318" s="23"/>
      <c r="DD318" s="57"/>
      <c r="DE318" s="57"/>
      <c r="DF318" s="57"/>
      <c r="DG318" s="57"/>
      <c r="DH318" s="57"/>
      <c r="DI318" s="57"/>
      <c r="DJ318" s="67"/>
      <c r="DK318" s="23" t="s">
        <v>849</v>
      </c>
      <c r="DL318" s="55">
        <v>0</v>
      </c>
      <c r="DM318" s="55">
        <v>0</v>
      </c>
      <c r="DN318" s="55">
        <v>0</v>
      </c>
      <c r="DO318" s="59">
        <v>0</v>
      </c>
      <c r="DP318" s="23" t="s">
        <v>849</v>
      </c>
      <c r="DQ318" s="57"/>
      <c r="DR318" s="57"/>
      <c r="DS318" s="57"/>
      <c r="DT318" s="23" t="s">
        <v>854</v>
      </c>
      <c r="DU318" s="57"/>
      <c r="DV318" s="23" t="s">
        <v>849</v>
      </c>
      <c r="DW318" s="23" t="s">
        <v>854</v>
      </c>
      <c r="DX318" s="57"/>
      <c r="DY318" s="23" t="s">
        <v>849</v>
      </c>
      <c r="DZ318" s="23" t="s">
        <v>854</v>
      </c>
      <c r="EA318" s="56"/>
      <c r="EB318" s="57"/>
      <c r="EC318" s="57"/>
      <c r="ED318" s="23"/>
      <c r="EE318" s="57"/>
      <c r="EF318" s="57"/>
      <c r="EG318" s="57"/>
      <c r="EH318" s="23">
        <v>585</v>
      </c>
      <c r="EI318" s="23" t="s">
        <v>410</v>
      </c>
      <c r="EJ318" s="23"/>
      <c r="EK318" s="23" t="s">
        <v>411</v>
      </c>
    </row>
    <row r="319" spans="2:141">
      <c r="B319" s="132" t="s">
        <v>1482</v>
      </c>
      <c r="C319" s="23" t="s">
        <v>1483</v>
      </c>
      <c r="D319" s="23" t="s">
        <v>159</v>
      </c>
      <c r="E319" s="23" t="s">
        <v>846</v>
      </c>
      <c r="F319" s="23" t="s">
        <v>847</v>
      </c>
      <c r="G319" s="23"/>
      <c r="H319" s="23" t="s">
        <v>848</v>
      </c>
      <c r="I319" s="58">
        <v>0</v>
      </c>
      <c r="J319" s="58">
        <v>1</v>
      </c>
      <c r="K319" s="58">
        <v>0</v>
      </c>
      <c r="L319" s="58">
        <v>0</v>
      </c>
      <c r="M319" s="176"/>
      <c r="N319" s="23" t="s">
        <v>849</v>
      </c>
      <c r="O319" s="23" t="s">
        <v>850</v>
      </c>
      <c r="P319" s="23" t="s">
        <v>851</v>
      </c>
      <c r="Q319" s="56" t="s">
        <v>848</v>
      </c>
      <c r="R319" s="133" t="s">
        <v>848</v>
      </c>
      <c r="S319" s="133" t="s">
        <v>848</v>
      </c>
      <c r="T319" s="133" t="s">
        <v>848</v>
      </c>
      <c r="U319" s="133" t="s">
        <v>848</v>
      </c>
      <c r="V319" s="133" t="s">
        <v>848</v>
      </c>
      <c r="W319" s="55">
        <v>0</v>
      </c>
      <c r="X319" s="55">
        <v>1.6124549067872522</v>
      </c>
      <c r="Y319" s="55">
        <v>1.6822640750777014</v>
      </c>
      <c r="Z319" s="55">
        <v>1.8164071827730761</v>
      </c>
      <c r="AA319" s="55">
        <v>1.9546567121325933</v>
      </c>
      <c r="AB319" s="55">
        <v>2.0833245909424423</v>
      </c>
      <c r="AC319" s="55">
        <v>2.2188365058591977</v>
      </c>
      <c r="AD319" s="59">
        <v>11.367943973572263</v>
      </c>
      <c r="AE319" s="55">
        <v>0</v>
      </c>
      <c r="AF319" s="55"/>
      <c r="AG319" s="55"/>
      <c r="AH319" s="55"/>
      <c r="AI319" s="59">
        <v>11.367943973572263</v>
      </c>
      <c r="AJ319" s="55">
        <v>0</v>
      </c>
      <c r="AK319" s="55">
        <v>0</v>
      </c>
      <c r="AL319" s="55">
        <v>1.7677036593823956</v>
      </c>
      <c r="AM319" s="55">
        <v>1.8811188058816501</v>
      </c>
      <c r="AN319" s="55">
        <v>2.0717408856900321</v>
      </c>
      <c r="AO319" s="55">
        <v>2.2740127388550659</v>
      </c>
      <c r="AP319" s="55">
        <v>2.4721767060981494</v>
      </c>
      <c r="AQ319" s="55">
        <v>2.6856415304841024</v>
      </c>
      <c r="AR319" s="59">
        <v>13.152394326391395</v>
      </c>
      <c r="AS319" s="55">
        <v>0</v>
      </c>
      <c r="AT319" s="55"/>
      <c r="AU319" s="55"/>
      <c r="AV319" s="55"/>
      <c r="AW319" s="59">
        <v>13.152394326391395</v>
      </c>
      <c r="AX319" s="55"/>
      <c r="AY319" s="55"/>
      <c r="AZ319" s="55"/>
      <c r="BA319" s="55"/>
      <c r="BB319" s="55"/>
      <c r="BC319" s="55"/>
      <c r="BD319" s="55"/>
      <c r="BE319" s="55"/>
      <c r="BF319" s="59">
        <v>0</v>
      </c>
      <c r="BG319" s="55"/>
      <c r="BH319" s="55"/>
      <c r="BI319" s="55"/>
      <c r="BJ319" s="55"/>
      <c r="BK319" s="59">
        <v>0</v>
      </c>
      <c r="BL319" s="55"/>
      <c r="BM319" s="23" t="s">
        <v>1164</v>
      </c>
      <c r="BN319" s="23" t="s">
        <v>1484</v>
      </c>
      <c r="BO319" s="23" t="s">
        <v>580</v>
      </c>
      <c r="BP319" s="23" t="s">
        <v>454</v>
      </c>
      <c r="BQ319" s="23" t="s">
        <v>148</v>
      </c>
      <c r="BR319" s="23"/>
      <c r="BS319" s="57"/>
      <c r="BT319" s="135" t="s">
        <v>23</v>
      </c>
      <c r="BU319" s="58" t="s">
        <v>1165</v>
      </c>
      <c r="BV319" s="57">
        <v>20</v>
      </c>
      <c r="BW319" s="57">
        <v>19</v>
      </c>
      <c r="BX319" s="57">
        <v>21</v>
      </c>
      <c r="BY319" s="57">
        <v>22</v>
      </c>
      <c r="BZ319" s="57">
        <v>24</v>
      </c>
      <c r="CA319" s="57">
        <v>25</v>
      </c>
      <c r="CB319" s="67">
        <v>131</v>
      </c>
      <c r="CC319" s="134"/>
      <c r="CD319" s="134"/>
      <c r="CE319" s="57"/>
      <c r="CF319" s="57"/>
      <c r="CG319" s="57"/>
      <c r="CH319" s="57"/>
      <c r="CI319" s="57"/>
      <c r="CJ319" s="57"/>
      <c r="CK319" s="67"/>
      <c r="CL319" s="23"/>
      <c r="CM319" s="23"/>
      <c r="CN319" s="23"/>
      <c r="CO319" s="23"/>
      <c r="CP319" s="23"/>
      <c r="CQ319" s="23"/>
      <c r="CR319" s="57"/>
      <c r="CS319" s="134"/>
      <c r="CT319" s="58"/>
      <c r="CU319" s="57"/>
      <c r="CV319" s="57"/>
      <c r="CW319" s="57"/>
      <c r="CX319" s="57"/>
      <c r="CY319" s="57"/>
      <c r="CZ319" s="57"/>
      <c r="DA319" s="67"/>
      <c r="DB319" s="23"/>
      <c r="DC319" s="23"/>
      <c r="DD319" s="57"/>
      <c r="DE319" s="57"/>
      <c r="DF319" s="57"/>
      <c r="DG319" s="57"/>
      <c r="DH319" s="57"/>
      <c r="DI319" s="57"/>
      <c r="DJ319" s="67"/>
      <c r="DK319" s="23" t="s">
        <v>849</v>
      </c>
      <c r="DL319" s="55">
        <v>0</v>
      </c>
      <c r="DM319" s="55">
        <v>0</v>
      </c>
      <c r="DN319" s="55">
        <v>0</v>
      </c>
      <c r="DO319" s="59">
        <v>0</v>
      </c>
      <c r="DP319" s="23" t="s">
        <v>849</v>
      </c>
      <c r="DQ319" s="57"/>
      <c r="DR319" s="57"/>
      <c r="DS319" s="57"/>
      <c r="DT319" s="23" t="s">
        <v>854</v>
      </c>
      <c r="DU319" s="57"/>
      <c r="DV319" s="23" t="s">
        <v>849</v>
      </c>
      <c r="DW319" s="23" t="s">
        <v>854</v>
      </c>
      <c r="DX319" s="57"/>
      <c r="DY319" s="23" t="s">
        <v>849</v>
      </c>
      <c r="DZ319" s="23" t="s">
        <v>854</v>
      </c>
      <c r="EA319" s="56"/>
      <c r="EB319" s="57"/>
      <c r="EC319" s="57"/>
      <c r="ED319" s="23"/>
      <c r="EE319" s="57"/>
      <c r="EF319" s="57"/>
      <c r="EG319" s="57"/>
      <c r="EH319" s="23">
        <v>717</v>
      </c>
      <c r="EI319" s="23" t="s">
        <v>453</v>
      </c>
      <c r="EJ319" s="23"/>
      <c r="EK319" s="23" t="s">
        <v>613</v>
      </c>
    </row>
    <row r="320" spans="2:141">
      <c r="B320" s="132" t="s">
        <v>1485</v>
      </c>
      <c r="C320" s="23" t="s">
        <v>1486</v>
      </c>
      <c r="D320" s="23" t="s">
        <v>155</v>
      </c>
      <c r="E320" s="23" t="s">
        <v>846</v>
      </c>
      <c r="F320" s="23" t="s">
        <v>847</v>
      </c>
      <c r="G320" s="23"/>
      <c r="H320" s="23" t="s">
        <v>848</v>
      </c>
      <c r="I320" s="58">
        <v>0.89353332832181542</v>
      </c>
      <c r="J320" s="58">
        <v>0.10646667167818465</v>
      </c>
      <c r="K320" s="58">
        <v>0</v>
      </c>
      <c r="L320" s="58">
        <v>0</v>
      </c>
      <c r="M320" s="176"/>
      <c r="N320" s="23" t="s">
        <v>849</v>
      </c>
      <c r="O320" s="23" t="s">
        <v>850</v>
      </c>
      <c r="P320" s="23" t="s">
        <v>851</v>
      </c>
      <c r="Q320" s="56" t="s">
        <v>848</v>
      </c>
      <c r="R320" s="133" t="s">
        <v>848</v>
      </c>
      <c r="S320" s="133" t="s">
        <v>848</v>
      </c>
      <c r="T320" s="133" t="s">
        <v>848</v>
      </c>
      <c r="U320" s="133" t="s">
        <v>848</v>
      </c>
      <c r="V320" s="133" t="s">
        <v>848</v>
      </c>
      <c r="W320" s="55">
        <v>0</v>
      </c>
      <c r="X320" s="55">
        <v>1.6076683283692943</v>
      </c>
      <c r="Y320" s="55">
        <v>1.6772702678827356</v>
      </c>
      <c r="Z320" s="55">
        <v>1.8110151712615055</v>
      </c>
      <c r="AA320" s="55">
        <v>1.9488543063763599</v>
      </c>
      <c r="AB320" s="55">
        <v>2.0771402341070164</v>
      </c>
      <c r="AC320" s="55">
        <v>2.2122498813978142</v>
      </c>
      <c r="AD320" s="59">
        <v>11.334198189394726</v>
      </c>
      <c r="AE320" s="55">
        <v>0</v>
      </c>
      <c r="AF320" s="55"/>
      <c r="AG320" s="55"/>
      <c r="AH320" s="55"/>
      <c r="AI320" s="59">
        <v>11.334198189394726</v>
      </c>
      <c r="AJ320" s="55">
        <v>0</v>
      </c>
      <c r="AK320" s="55">
        <v>0</v>
      </c>
      <c r="AL320" s="55">
        <v>1.7624562244620585</v>
      </c>
      <c r="AM320" s="55">
        <v>1.8755346976749978</v>
      </c>
      <c r="AN320" s="55">
        <v>2.0655909151269465</v>
      </c>
      <c r="AO320" s="55">
        <v>2.2672623235397924</v>
      </c>
      <c r="AP320" s="55">
        <v>2.4648380403054029</v>
      </c>
      <c r="AQ320" s="55">
        <v>2.6776691935622594</v>
      </c>
      <c r="AR320" s="59">
        <v>13.113351394671458</v>
      </c>
      <c r="AS320" s="55">
        <v>0</v>
      </c>
      <c r="AT320" s="55"/>
      <c r="AU320" s="55"/>
      <c r="AV320" s="55"/>
      <c r="AW320" s="59">
        <v>13.113351394671458</v>
      </c>
      <c r="AX320" s="55"/>
      <c r="AY320" s="55"/>
      <c r="AZ320" s="55"/>
      <c r="BA320" s="55"/>
      <c r="BB320" s="55"/>
      <c r="BC320" s="55"/>
      <c r="BD320" s="55"/>
      <c r="BE320" s="55"/>
      <c r="BF320" s="59">
        <v>0</v>
      </c>
      <c r="BG320" s="55"/>
      <c r="BH320" s="55"/>
      <c r="BI320" s="55"/>
      <c r="BJ320" s="55"/>
      <c r="BK320" s="59">
        <v>0</v>
      </c>
      <c r="BL320" s="55"/>
      <c r="BM320" s="23" t="s">
        <v>864</v>
      </c>
      <c r="BN320" s="23" t="s">
        <v>1487</v>
      </c>
      <c r="BO320" s="23" t="s">
        <v>569</v>
      </c>
      <c r="BP320" s="23" t="s">
        <v>386</v>
      </c>
      <c r="BQ320" s="23" t="s">
        <v>358</v>
      </c>
      <c r="BR320" s="23"/>
      <c r="BS320" s="57"/>
      <c r="BT320" s="135" t="s">
        <v>23</v>
      </c>
      <c r="BU320" s="58">
        <v>0.89353332832181542</v>
      </c>
      <c r="BV320" s="57">
        <v>64</v>
      </c>
      <c r="BW320" s="57">
        <v>67</v>
      </c>
      <c r="BX320" s="57">
        <v>74</v>
      </c>
      <c r="BY320" s="57">
        <v>79</v>
      </c>
      <c r="BZ320" s="57">
        <v>83</v>
      </c>
      <c r="CA320" s="57">
        <v>89</v>
      </c>
      <c r="CB320" s="67">
        <v>456</v>
      </c>
      <c r="CC320" s="134"/>
      <c r="CD320" s="134"/>
      <c r="CE320" s="57"/>
      <c r="CF320" s="57"/>
      <c r="CG320" s="57"/>
      <c r="CH320" s="57"/>
      <c r="CI320" s="57"/>
      <c r="CJ320" s="57"/>
      <c r="CK320" s="67"/>
      <c r="CL320" s="23"/>
      <c r="CM320" s="23"/>
      <c r="CN320" s="23"/>
      <c r="CO320" s="23"/>
      <c r="CP320" s="23"/>
      <c r="CQ320" s="23"/>
      <c r="CR320" s="57"/>
      <c r="CS320" s="134"/>
      <c r="CT320" s="58"/>
      <c r="CU320" s="57"/>
      <c r="CV320" s="57"/>
      <c r="CW320" s="57"/>
      <c r="CX320" s="57"/>
      <c r="CY320" s="57"/>
      <c r="CZ320" s="57"/>
      <c r="DA320" s="67"/>
      <c r="DB320" s="23"/>
      <c r="DC320" s="23"/>
      <c r="DD320" s="57"/>
      <c r="DE320" s="57"/>
      <c r="DF320" s="57"/>
      <c r="DG320" s="57"/>
      <c r="DH320" s="57"/>
      <c r="DI320" s="57"/>
      <c r="DJ320" s="67"/>
      <c r="DK320" s="23" t="s">
        <v>849</v>
      </c>
      <c r="DL320" s="55">
        <v>0</v>
      </c>
      <c r="DM320" s="55">
        <v>0</v>
      </c>
      <c r="DN320" s="55">
        <v>0</v>
      </c>
      <c r="DO320" s="59">
        <v>0</v>
      </c>
      <c r="DP320" s="23" t="s">
        <v>849</v>
      </c>
      <c r="DQ320" s="57"/>
      <c r="DR320" s="57"/>
      <c r="DS320" s="57"/>
      <c r="DT320" s="23" t="s">
        <v>854</v>
      </c>
      <c r="DU320" s="57"/>
      <c r="DV320" s="23" t="s">
        <v>849</v>
      </c>
      <c r="DW320" s="23" t="s">
        <v>854</v>
      </c>
      <c r="DX320" s="57"/>
      <c r="DY320" s="23" t="s">
        <v>849</v>
      </c>
      <c r="DZ320" s="23" t="s">
        <v>854</v>
      </c>
      <c r="EA320" s="56"/>
      <c r="EB320" s="57"/>
      <c r="EC320" s="57"/>
      <c r="ED320" s="23"/>
      <c r="EE320" s="57"/>
      <c r="EF320" s="57"/>
      <c r="EG320" s="57"/>
      <c r="EH320" s="23">
        <v>2244</v>
      </c>
      <c r="EI320" s="23" t="s">
        <v>387</v>
      </c>
      <c r="EJ320" s="23"/>
      <c r="EK320" s="23" t="s">
        <v>388</v>
      </c>
    </row>
    <row r="321" spans="2:141">
      <c r="B321" s="132" t="s">
        <v>1488</v>
      </c>
      <c r="C321" s="23" t="s">
        <v>1489</v>
      </c>
      <c r="D321" s="23" t="s">
        <v>159</v>
      </c>
      <c r="E321" s="23" t="s">
        <v>846</v>
      </c>
      <c r="F321" s="23" t="s">
        <v>847</v>
      </c>
      <c r="G321" s="23"/>
      <c r="H321" s="23" t="s">
        <v>848</v>
      </c>
      <c r="I321" s="58">
        <v>0.65339738757118893</v>
      </c>
      <c r="J321" s="58">
        <v>0.34660261242881113</v>
      </c>
      <c r="K321" s="58">
        <v>0</v>
      </c>
      <c r="L321" s="58">
        <v>0</v>
      </c>
      <c r="M321" s="176"/>
      <c r="N321" s="23" t="s">
        <v>849</v>
      </c>
      <c r="O321" s="23" t="s">
        <v>850</v>
      </c>
      <c r="P321" s="23" t="s">
        <v>851</v>
      </c>
      <c r="Q321" s="56" t="s">
        <v>848</v>
      </c>
      <c r="R321" s="133" t="s">
        <v>848</v>
      </c>
      <c r="S321" s="133" t="s">
        <v>848</v>
      </c>
      <c r="T321" s="133" t="s">
        <v>848</v>
      </c>
      <c r="U321" s="133" t="s">
        <v>848</v>
      </c>
      <c r="V321" s="133" t="s">
        <v>848</v>
      </c>
      <c r="W321" s="55">
        <v>2.3988833647786101</v>
      </c>
      <c r="X321" s="55">
        <v>15.131853997122459</v>
      </c>
      <c r="Y321" s="55">
        <v>15.786968219408754</v>
      </c>
      <c r="Z321" s="55">
        <v>17.045815156351026</v>
      </c>
      <c r="AA321" s="55">
        <v>18.343198224016017</v>
      </c>
      <c r="AB321" s="55">
        <v>19.550663653327998</v>
      </c>
      <c r="AC321" s="55">
        <v>20.822355967177856</v>
      </c>
      <c r="AD321" s="59">
        <v>106.68085521740412</v>
      </c>
      <c r="AE321" s="55">
        <v>0</v>
      </c>
      <c r="AF321" s="55"/>
      <c r="AG321" s="55"/>
      <c r="AH321" s="55"/>
      <c r="AI321" s="59">
        <v>109.07973858218273</v>
      </c>
      <c r="AJ321" s="55">
        <v>0</v>
      </c>
      <c r="AK321" s="55">
        <v>2.6298502268195212</v>
      </c>
      <c r="AL321" s="55">
        <v>16.588763860224169</v>
      </c>
      <c r="AM321" s="55">
        <v>17.653092190067763</v>
      </c>
      <c r="AN321" s="55">
        <v>19.441958017041763</v>
      </c>
      <c r="AO321" s="55">
        <v>21.340149487040186</v>
      </c>
      <c r="AP321" s="55">
        <v>23.199791085196562</v>
      </c>
      <c r="AQ321" s="55">
        <v>25.20302140347286</v>
      </c>
      <c r="AR321" s="59">
        <v>123.4267760430433</v>
      </c>
      <c r="AS321" s="55">
        <v>0</v>
      </c>
      <c r="AT321" s="55"/>
      <c r="AU321" s="55"/>
      <c r="AV321" s="55"/>
      <c r="AW321" s="59">
        <v>126.05662626986283</v>
      </c>
      <c r="AX321" s="55"/>
      <c r="AY321" s="55"/>
      <c r="AZ321" s="55"/>
      <c r="BA321" s="55"/>
      <c r="BB321" s="55"/>
      <c r="BC321" s="55"/>
      <c r="BD321" s="55"/>
      <c r="BE321" s="55"/>
      <c r="BF321" s="59">
        <v>0</v>
      </c>
      <c r="BG321" s="55"/>
      <c r="BH321" s="55"/>
      <c r="BI321" s="55"/>
      <c r="BJ321" s="55"/>
      <c r="BK321" s="59">
        <v>0</v>
      </c>
      <c r="BL321" s="55"/>
      <c r="BM321" s="23" t="s">
        <v>864</v>
      </c>
      <c r="BN321" s="23" t="s">
        <v>1490</v>
      </c>
      <c r="BO321" s="23">
        <v>0</v>
      </c>
      <c r="BP321" s="23" t="s">
        <v>1491</v>
      </c>
      <c r="BQ321" s="23" t="s">
        <v>351</v>
      </c>
      <c r="BR321" s="23"/>
      <c r="BS321" s="57"/>
      <c r="BT321" s="135" t="s">
        <v>23</v>
      </c>
      <c r="BU321" s="58">
        <v>0.65339738757118893</v>
      </c>
      <c r="BV321" s="57">
        <v>5</v>
      </c>
      <c r="BW321" s="57">
        <v>2</v>
      </c>
      <c r="BX321" s="57">
        <v>1</v>
      </c>
      <c r="BY321" s="57">
        <v>5</v>
      </c>
      <c r="BZ321" s="57">
        <v>11</v>
      </c>
      <c r="CA321" s="57">
        <v>10</v>
      </c>
      <c r="CB321" s="67">
        <v>34</v>
      </c>
      <c r="CC321" s="134"/>
      <c r="CD321" s="134"/>
      <c r="CE321" s="57"/>
      <c r="CF321" s="57"/>
      <c r="CG321" s="57"/>
      <c r="CH321" s="57"/>
      <c r="CI321" s="57"/>
      <c r="CJ321" s="57"/>
      <c r="CK321" s="67"/>
      <c r="CL321" s="23"/>
      <c r="CM321" s="23"/>
      <c r="CN321" s="23"/>
      <c r="CO321" s="23"/>
      <c r="CP321" s="23"/>
      <c r="CQ321" s="23"/>
      <c r="CR321" s="57"/>
      <c r="CS321" s="134"/>
      <c r="CT321" s="58"/>
      <c r="CU321" s="57"/>
      <c r="CV321" s="57"/>
      <c r="CW321" s="57"/>
      <c r="CX321" s="57"/>
      <c r="CY321" s="57"/>
      <c r="CZ321" s="57"/>
      <c r="DA321" s="67"/>
      <c r="DB321" s="23"/>
      <c r="DC321" s="23"/>
      <c r="DD321" s="57"/>
      <c r="DE321" s="57"/>
      <c r="DF321" s="57"/>
      <c r="DG321" s="57"/>
      <c r="DH321" s="57"/>
      <c r="DI321" s="57"/>
      <c r="DJ321" s="67"/>
      <c r="DK321" s="23" t="s">
        <v>849</v>
      </c>
      <c r="DL321" s="55">
        <v>0</v>
      </c>
      <c r="DM321" s="55">
        <v>2.3988833647786101</v>
      </c>
      <c r="DN321" s="55">
        <v>106.68085521740412</v>
      </c>
      <c r="DO321" s="59">
        <v>109.07973858218273</v>
      </c>
      <c r="DP321" s="23" t="s">
        <v>849</v>
      </c>
      <c r="DQ321" s="57"/>
      <c r="DR321" s="57"/>
      <c r="DS321" s="57"/>
      <c r="DT321" s="23" t="s">
        <v>854</v>
      </c>
      <c r="DU321" s="57"/>
      <c r="DV321" s="23" t="s">
        <v>849</v>
      </c>
      <c r="DW321" s="23" t="s">
        <v>854</v>
      </c>
      <c r="DX321" s="57"/>
      <c r="DY321" s="23" t="s">
        <v>849</v>
      </c>
      <c r="DZ321" s="23" t="s">
        <v>854</v>
      </c>
      <c r="EA321" s="56"/>
      <c r="EB321" s="57"/>
      <c r="EC321" s="57"/>
      <c r="ED321" s="23"/>
      <c r="EE321" s="57"/>
      <c r="EF321" s="57"/>
      <c r="EG321" s="57"/>
      <c r="EH321" s="23">
        <v>765</v>
      </c>
      <c r="EI321" s="23" t="s">
        <v>848</v>
      </c>
      <c r="EJ321" s="23"/>
      <c r="EK321" s="23"/>
    </row>
    <row r="322" spans="2:141">
      <c r="B322" s="132" t="s">
        <v>1492</v>
      </c>
      <c r="C322" s="23" t="s">
        <v>1493</v>
      </c>
      <c r="D322" s="23" t="s">
        <v>155</v>
      </c>
      <c r="E322" s="23" t="s">
        <v>846</v>
      </c>
      <c r="F322" s="23" t="s">
        <v>847</v>
      </c>
      <c r="G322" s="23"/>
      <c r="H322" s="23" t="s">
        <v>848</v>
      </c>
      <c r="I322" s="58">
        <v>0.51042930755521088</v>
      </c>
      <c r="J322" s="58">
        <v>0.48957069244478907</v>
      </c>
      <c r="K322" s="58">
        <v>0</v>
      </c>
      <c r="L322" s="58">
        <v>0</v>
      </c>
      <c r="M322" s="176"/>
      <c r="N322" s="23" t="s">
        <v>849</v>
      </c>
      <c r="O322" s="23" t="s">
        <v>850</v>
      </c>
      <c r="P322" s="23" t="s">
        <v>851</v>
      </c>
      <c r="Q322" s="56" t="s">
        <v>848</v>
      </c>
      <c r="R322" s="133" t="s">
        <v>848</v>
      </c>
      <c r="S322" s="133" t="s">
        <v>848</v>
      </c>
      <c r="T322" s="133" t="s">
        <v>848</v>
      </c>
      <c r="U322" s="133" t="s">
        <v>848</v>
      </c>
      <c r="V322" s="133" t="s">
        <v>848</v>
      </c>
      <c r="W322" s="55">
        <v>0.40618568799424781</v>
      </c>
      <c r="X322" s="55">
        <v>4.2590367878259237</v>
      </c>
      <c r="Y322" s="55">
        <v>4.4434263261783169</v>
      </c>
      <c r="Z322" s="55">
        <v>4.7977434783064519</v>
      </c>
      <c r="AA322" s="55">
        <v>5.1629070738670775</v>
      </c>
      <c r="AB322" s="55">
        <v>5.502762301418552</v>
      </c>
      <c r="AC322" s="55">
        <v>5.860694934690847</v>
      </c>
      <c r="AD322" s="59">
        <v>30.026570902287173</v>
      </c>
      <c r="AE322" s="55">
        <v>0</v>
      </c>
      <c r="AF322" s="55"/>
      <c r="AG322" s="55"/>
      <c r="AH322" s="55"/>
      <c r="AI322" s="59">
        <v>30.432756590281421</v>
      </c>
      <c r="AJ322" s="55">
        <v>0</v>
      </c>
      <c r="AK322" s="55">
        <v>0.44529364761387613</v>
      </c>
      <c r="AL322" s="55">
        <v>4.6691010604971135</v>
      </c>
      <c r="AM322" s="55">
        <v>4.9686686820186488</v>
      </c>
      <c r="AN322" s="55">
        <v>5.4721658322697513</v>
      </c>
      <c r="AO322" s="55">
        <v>6.0064339597971568</v>
      </c>
      <c r="AP322" s="55">
        <v>6.5298517762937669</v>
      </c>
      <c r="AQ322" s="55">
        <v>7.0936843127198665</v>
      </c>
      <c r="AR322" s="59">
        <v>34.739905623596307</v>
      </c>
      <c r="AS322" s="55">
        <v>0</v>
      </c>
      <c r="AT322" s="55"/>
      <c r="AU322" s="55"/>
      <c r="AV322" s="55"/>
      <c r="AW322" s="59">
        <v>35.18519927121018</v>
      </c>
      <c r="AX322" s="55"/>
      <c r="AY322" s="55"/>
      <c r="AZ322" s="55"/>
      <c r="BA322" s="55"/>
      <c r="BB322" s="55"/>
      <c r="BC322" s="55"/>
      <c r="BD322" s="55"/>
      <c r="BE322" s="55"/>
      <c r="BF322" s="59">
        <v>0</v>
      </c>
      <c r="BG322" s="55"/>
      <c r="BH322" s="55"/>
      <c r="BI322" s="55"/>
      <c r="BJ322" s="55"/>
      <c r="BK322" s="59">
        <v>0</v>
      </c>
      <c r="BL322" s="55"/>
      <c r="BM322" s="23" t="s">
        <v>864</v>
      </c>
      <c r="BN322" s="23" t="s">
        <v>1494</v>
      </c>
      <c r="BO322" s="23" t="s">
        <v>569</v>
      </c>
      <c r="BP322" s="23" t="s">
        <v>386</v>
      </c>
      <c r="BQ322" s="23" t="s">
        <v>358</v>
      </c>
      <c r="BR322" s="23"/>
      <c r="BS322" s="57"/>
      <c r="BT322" s="135" t="s">
        <v>23</v>
      </c>
      <c r="BU322" s="58">
        <v>0.51042930755521088</v>
      </c>
      <c r="BV322" s="57">
        <v>1</v>
      </c>
      <c r="BW322" s="57">
        <v>2</v>
      </c>
      <c r="BX322" s="57">
        <v>1</v>
      </c>
      <c r="BY322" s="57">
        <v>0</v>
      </c>
      <c r="BZ322" s="57">
        <v>0</v>
      </c>
      <c r="CA322" s="57">
        <v>0</v>
      </c>
      <c r="CB322" s="67">
        <v>4</v>
      </c>
      <c r="CC322" s="134"/>
      <c r="CD322" s="134"/>
      <c r="CE322" s="57"/>
      <c r="CF322" s="57"/>
      <c r="CG322" s="57"/>
      <c r="CH322" s="57"/>
      <c r="CI322" s="57"/>
      <c r="CJ322" s="57"/>
      <c r="CK322" s="67"/>
      <c r="CL322" s="23"/>
      <c r="CM322" s="23"/>
      <c r="CN322" s="23"/>
      <c r="CO322" s="23"/>
      <c r="CP322" s="23"/>
      <c r="CQ322" s="23"/>
      <c r="CR322" s="57"/>
      <c r="CS322" s="134"/>
      <c r="CT322" s="58"/>
      <c r="CU322" s="57"/>
      <c r="CV322" s="57"/>
      <c r="CW322" s="57"/>
      <c r="CX322" s="57"/>
      <c r="CY322" s="57"/>
      <c r="CZ322" s="57"/>
      <c r="DA322" s="67"/>
      <c r="DB322" s="23"/>
      <c r="DC322" s="23"/>
      <c r="DD322" s="57"/>
      <c r="DE322" s="57"/>
      <c r="DF322" s="57"/>
      <c r="DG322" s="57"/>
      <c r="DH322" s="57"/>
      <c r="DI322" s="57"/>
      <c r="DJ322" s="67"/>
      <c r="DK322" s="23" t="s">
        <v>849</v>
      </c>
      <c r="DL322" s="55">
        <v>0</v>
      </c>
      <c r="DM322" s="55">
        <v>0.40618568799424781</v>
      </c>
      <c r="DN322" s="55">
        <v>30.026570902287173</v>
      </c>
      <c r="DO322" s="59">
        <v>30.432756590281421</v>
      </c>
      <c r="DP322" s="23" t="s">
        <v>849</v>
      </c>
      <c r="DQ322" s="57"/>
      <c r="DR322" s="57"/>
      <c r="DS322" s="57"/>
      <c r="DT322" s="23" t="s">
        <v>854</v>
      </c>
      <c r="DU322" s="57"/>
      <c r="DV322" s="23" t="s">
        <v>849</v>
      </c>
      <c r="DW322" s="23" t="s">
        <v>854</v>
      </c>
      <c r="DX322" s="57"/>
      <c r="DY322" s="23" t="s">
        <v>849</v>
      </c>
      <c r="DZ322" s="23" t="s">
        <v>854</v>
      </c>
      <c r="EA322" s="56"/>
      <c r="EB322" s="57"/>
      <c r="EC322" s="57"/>
      <c r="ED322" s="23"/>
      <c r="EE322" s="57"/>
      <c r="EF322" s="57"/>
      <c r="EG322" s="57"/>
      <c r="EH322" s="23">
        <v>672</v>
      </c>
      <c r="EI322" s="23" t="s">
        <v>387</v>
      </c>
      <c r="EJ322" s="23"/>
      <c r="EK322" s="23" t="s">
        <v>388</v>
      </c>
    </row>
    <row r="323" spans="2:141">
      <c r="B323" s="132" t="s">
        <v>1495</v>
      </c>
      <c r="C323" s="23" t="s">
        <v>1496</v>
      </c>
      <c r="D323" s="23" t="s">
        <v>159</v>
      </c>
      <c r="E323" s="23" t="s">
        <v>846</v>
      </c>
      <c r="F323" s="23" t="s">
        <v>847</v>
      </c>
      <c r="G323" s="23"/>
      <c r="H323" s="23" t="s">
        <v>848</v>
      </c>
      <c r="I323" s="58">
        <v>0</v>
      </c>
      <c r="J323" s="58">
        <v>1</v>
      </c>
      <c r="K323" s="58">
        <v>0</v>
      </c>
      <c r="L323" s="58">
        <v>0</v>
      </c>
      <c r="M323" s="176"/>
      <c r="N323" s="23" t="s">
        <v>849</v>
      </c>
      <c r="O323" s="23" t="s">
        <v>850</v>
      </c>
      <c r="P323" s="23" t="s">
        <v>851</v>
      </c>
      <c r="Q323" s="56" t="s">
        <v>848</v>
      </c>
      <c r="R323" s="133" t="s">
        <v>848</v>
      </c>
      <c r="S323" s="133" t="s">
        <v>848</v>
      </c>
      <c r="T323" s="133" t="s">
        <v>848</v>
      </c>
      <c r="U323" s="133" t="s">
        <v>848</v>
      </c>
      <c r="V323" s="133" t="s">
        <v>848</v>
      </c>
      <c r="W323" s="55">
        <v>0</v>
      </c>
      <c r="X323" s="55">
        <v>7.2140836500016806E-3</v>
      </c>
      <c r="Y323" s="55">
        <v>7.5264081543735704E-3</v>
      </c>
      <c r="Z323" s="55">
        <v>8.12656112355877E-3</v>
      </c>
      <c r="AA323" s="55">
        <v>8.7450861224129036E-3</v>
      </c>
      <c r="AB323" s="55">
        <v>9.3207430520395214E-3</v>
      </c>
      <c r="AC323" s="55">
        <v>9.9270200311143662E-3</v>
      </c>
      <c r="AD323" s="59">
        <v>5.085990213350082E-2</v>
      </c>
      <c r="AE323" s="55">
        <v>0</v>
      </c>
      <c r="AF323" s="55"/>
      <c r="AG323" s="55"/>
      <c r="AH323" s="55"/>
      <c r="AI323" s="59">
        <v>5.085990213350082E-2</v>
      </c>
      <c r="AJ323" s="55">
        <v>0</v>
      </c>
      <c r="AK323" s="55">
        <v>0</v>
      </c>
      <c r="AL323" s="55">
        <v>7.9086627560997803E-3</v>
      </c>
      <c r="AM323" s="55">
        <v>8.4160793359860479E-3</v>
      </c>
      <c r="AN323" s="55">
        <v>9.2689178392437403E-3</v>
      </c>
      <c r="AO323" s="55">
        <v>1.0173877142372917E-2</v>
      </c>
      <c r="AP323" s="55">
        <v>1.1060457864779698E-2</v>
      </c>
      <c r="AQ323" s="55">
        <v>1.2015494246244448E-2</v>
      </c>
      <c r="AR323" s="59">
        <v>5.8843489184726629E-2</v>
      </c>
      <c r="AS323" s="55">
        <v>0</v>
      </c>
      <c r="AT323" s="55"/>
      <c r="AU323" s="55"/>
      <c r="AV323" s="55"/>
      <c r="AW323" s="59">
        <v>5.8843489184726629E-2</v>
      </c>
      <c r="AX323" s="55"/>
      <c r="AY323" s="55"/>
      <c r="AZ323" s="55"/>
      <c r="BA323" s="55"/>
      <c r="BB323" s="55"/>
      <c r="BC323" s="55"/>
      <c r="BD323" s="55"/>
      <c r="BE323" s="55"/>
      <c r="BF323" s="59">
        <v>0</v>
      </c>
      <c r="BG323" s="55"/>
      <c r="BH323" s="55"/>
      <c r="BI323" s="55"/>
      <c r="BJ323" s="55"/>
      <c r="BK323" s="59">
        <v>0</v>
      </c>
      <c r="BL323" s="55"/>
      <c r="BM323" s="23" t="s">
        <v>1164</v>
      </c>
      <c r="BN323" s="23" t="s">
        <v>1497</v>
      </c>
      <c r="BO323" s="23" t="s">
        <v>582</v>
      </c>
      <c r="BP323" s="23" t="s">
        <v>462</v>
      </c>
      <c r="BQ323" s="23" t="s">
        <v>351</v>
      </c>
      <c r="BR323" s="23"/>
      <c r="BS323" s="57"/>
      <c r="BT323" s="135" t="s">
        <v>23</v>
      </c>
      <c r="BU323" s="58" t="s">
        <v>1165</v>
      </c>
      <c r="BV323" s="57">
        <v>0</v>
      </c>
      <c r="BW323" s="57">
        <v>2</v>
      </c>
      <c r="BX323" s="57">
        <v>0</v>
      </c>
      <c r="BY323" s="57">
        <v>0</v>
      </c>
      <c r="BZ323" s="57">
        <v>0</v>
      </c>
      <c r="CA323" s="57">
        <v>0</v>
      </c>
      <c r="CB323" s="67">
        <v>2</v>
      </c>
      <c r="CC323" s="134"/>
      <c r="CD323" s="134"/>
      <c r="CE323" s="57"/>
      <c r="CF323" s="57"/>
      <c r="CG323" s="57"/>
      <c r="CH323" s="57"/>
      <c r="CI323" s="57"/>
      <c r="CJ323" s="57"/>
      <c r="CK323" s="67"/>
      <c r="CL323" s="23"/>
      <c r="CM323" s="23"/>
      <c r="CN323" s="23"/>
      <c r="CO323" s="23"/>
      <c r="CP323" s="23"/>
      <c r="CQ323" s="23"/>
      <c r="CR323" s="57"/>
      <c r="CS323" s="134"/>
      <c r="CT323" s="58"/>
      <c r="CU323" s="57"/>
      <c r="CV323" s="57"/>
      <c r="CW323" s="57"/>
      <c r="CX323" s="57"/>
      <c r="CY323" s="57"/>
      <c r="CZ323" s="57"/>
      <c r="DA323" s="67"/>
      <c r="DB323" s="23"/>
      <c r="DC323" s="23"/>
      <c r="DD323" s="57"/>
      <c r="DE323" s="57"/>
      <c r="DF323" s="57"/>
      <c r="DG323" s="57"/>
      <c r="DH323" s="57"/>
      <c r="DI323" s="57"/>
      <c r="DJ323" s="67"/>
      <c r="DK323" s="23" t="s">
        <v>849</v>
      </c>
      <c r="DL323" s="55">
        <v>0</v>
      </c>
      <c r="DM323" s="55">
        <v>0</v>
      </c>
      <c r="DN323" s="55">
        <v>0</v>
      </c>
      <c r="DO323" s="59">
        <v>0</v>
      </c>
      <c r="DP323" s="23" t="s">
        <v>849</v>
      </c>
      <c r="DQ323" s="57"/>
      <c r="DR323" s="57"/>
      <c r="DS323" s="57"/>
      <c r="DT323" s="23" t="s">
        <v>854</v>
      </c>
      <c r="DU323" s="57"/>
      <c r="DV323" s="23" t="s">
        <v>849</v>
      </c>
      <c r="DW323" s="23" t="s">
        <v>854</v>
      </c>
      <c r="DX323" s="57"/>
      <c r="DY323" s="23" t="s">
        <v>849</v>
      </c>
      <c r="DZ323" s="23" t="s">
        <v>854</v>
      </c>
      <c r="EA323" s="56"/>
      <c r="EB323" s="57"/>
      <c r="EC323" s="57"/>
      <c r="ED323" s="23"/>
      <c r="EE323" s="57"/>
      <c r="EF323" s="57"/>
      <c r="EG323" s="57"/>
      <c r="EH323" s="23">
        <v>741</v>
      </c>
      <c r="EI323" s="23" t="s">
        <v>459</v>
      </c>
      <c r="EJ323" s="23"/>
      <c r="EK323" s="23" t="s">
        <v>460</v>
      </c>
    </row>
    <row r="324" spans="2:141">
      <c r="B324" s="132" t="s">
        <v>1498</v>
      </c>
      <c r="C324" s="23" t="s">
        <v>1499</v>
      </c>
      <c r="D324" s="23" t="s">
        <v>159</v>
      </c>
      <c r="E324" s="23" t="s">
        <v>846</v>
      </c>
      <c r="F324" s="23" t="s">
        <v>847</v>
      </c>
      <c r="G324" s="23"/>
      <c r="H324" s="23" t="s">
        <v>848</v>
      </c>
      <c r="I324" s="58">
        <v>0.53881506623986841</v>
      </c>
      <c r="J324" s="58">
        <v>0.46118493376013164</v>
      </c>
      <c r="K324" s="58">
        <v>0</v>
      </c>
      <c r="L324" s="58">
        <v>0</v>
      </c>
      <c r="M324" s="176"/>
      <c r="N324" s="23" t="s">
        <v>849</v>
      </c>
      <c r="O324" s="23" t="s">
        <v>850</v>
      </c>
      <c r="P324" s="23" t="s">
        <v>851</v>
      </c>
      <c r="Q324" s="56" t="s">
        <v>848</v>
      </c>
      <c r="R324" s="133" t="s">
        <v>848</v>
      </c>
      <c r="S324" s="133" t="s">
        <v>848</v>
      </c>
      <c r="T324" s="133" t="s">
        <v>848</v>
      </c>
      <c r="U324" s="133" t="s">
        <v>848</v>
      </c>
      <c r="V324" s="133" t="s">
        <v>848</v>
      </c>
      <c r="W324" s="55">
        <v>0</v>
      </c>
      <c r="X324" s="55">
        <v>19.866309144923079</v>
      </c>
      <c r="Y324" s="55">
        <v>20.72639553404963</v>
      </c>
      <c r="Z324" s="55">
        <v>22.379110556292808</v>
      </c>
      <c r="AA324" s="55">
        <v>24.08241889554342</v>
      </c>
      <c r="AB324" s="55">
        <v>25.667676161776669</v>
      </c>
      <c r="AC324" s="55">
        <v>27.33725562302233</v>
      </c>
      <c r="AD324" s="59">
        <v>140.05916591560793</v>
      </c>
      <c r="AE324" s="55">
        <v>0</v>
      </c>
      <c r="AF324" s="55"/>
      <c r="AG324" s="55"/>
      <c r="AH324" s="55"/>
      <c r="AI324" s="59">
        <v>140.05916591560793</v>
      </c>
      <c r="AJ324" s="55">
        <v>0</v>
      </c>
      <c r="AK324" s="55">
        <v>0</v>
      </c>
      <c r="AL324" s="55">
        <v>21.779057030421466</v>
      </c>
      <c r="AM324" s="55">
        <v>23.17639245517465</v>
      </c>
      <c r="AN324" s="55">
        <v>25.524958701201871</v>
      </c>
      <c r="AO324" s="55">
        <v>28.017056402277767</v>
      </c>
      <c r="AP324" s="55">
        <v>30.458542745904836</v>
      </c>
      <c r="AQ324" s="55">
        <v>33.088543854752928</v>
      </c>
      <c r="AR324" s="59">
        <v>162.04455118973351</v>
      </c>
      <c r="AS324" s="55">
        <v>0</v>
      </c>
      <c r="AT324" s="55"/>
      <c r="AU324" s="55"/>
      <c r="AV324" s="55"/>
      <c r="AW324" s="59">
        <v>162.04455118973351</v>
      </c>
      <c r="AX324" s="55"/>
      <c r="AY324" s="55"/>
      <c r="AZ324" s="55"/>
      <c r="BA324" s="55"/>
      <c r="BB324" s="55"/>
      <c r="BC324" s="55"/>
      <c r="BD324" s="55"/>
      <c r="BE324" s="55"/>
      <c r="BF324" s="59">
        <v>0</v>
      </c>
      <c r="BG324" s="55"/>
      <c r="BH324" s="55"/>
      <c r="BI324" s="55"/>
      <c r="BJ324" s="55"/>
      <c r="BK324" s="59">
        <v>0</v>
      </c>
      <c r="BL324" s="55"/>
      <c r="BM324" s="23" t="s">
        <v>864</v>
      </c>
      <c r="BN324" s="23" t="s">
        <v>1500</v>
      </c>
      <c r="BO324" s="23">
        <v>0</v>
      </c>
      <c r="BP324" s="23" t="s">
        <v>1501</v>
      </c>
      <c r="BQ324" s="23" t="s">
        <v>351</v>
      </c>
      <c r="BR324" s="23"/>
      <c r="BS324" s="57"/>
      <c r="BT324" s="135" t="s">
        <v>23</v>
      </c>
      <c r="BU324" s="58">
        <v>0.53881506623986841</v>
      </c>
      <c r="BV324" s="57">
        <v>26</v>
      </c>
      <c r="BW324" s="57">
        <v>28</v>
      </c>
      <c r="BX324" s="57">
        <v>28</v>
      </c>
      <c r="BY324" s="57">
        <v>31</v>
      </c>
      <c r="BZ324" s="57">
        <v>33</v>
      </c>
      <c r="CA324" s="57">
        <v>34</v>
      </c>
      <c r="CB324" s="67">
        <v>180</v>
      </c>
      <c r="CC324" s="134"/>
      <c r="CD324" s="134"/>
      <c r="CE324" s="57"/>
      <c r="CF324" s="57"/>
      <c r="CG324" s="57"/>
      <c r="CH324" s="57"/>
      <c r="CI324" s="57"/>
      <c r="CJ324" s="57"/>
      <c r="CK324" s="67"/>
      <c r="CL324" s="23"/>
      <c r="CM324" s="23"/>
      <c r="CN324" s="23"/>
      <c r="CO324" s="23"/>
      <c r="CP324" s="23"/>
      <c r="CQ324" s="23"/>
      <c r="CR324" s="57"/>
      <c r="CS324" s="134"/>
      <c r="CT324" s="58"/>
      <c r="CU324" s="57"/>
      <c r="CV324" s="57"/>
      <c r="CW324" s="57"/>
      <c r="CX324" s="57"/>
      <c r="CY324" s="57"/>
      <c r="CZ324" s="57"/>
      <c r="DA324" s="67"/>
      <c r="DB324" s="23"/>
      <c r="DC324" s="23"/>
      <c r="DD324" s="57"/>
      <c r="DE324" s="57"/>
      <c r="DF324" s="57"/>
      <c r="DG324" s="57"/>
      <c r="DH324" s="57"/>
      <c r="DI324" s="57"/>
      <c r="DJ324" s="67"/>
      <c r="DK324" s="23" t="s">
        <v>849</v>
      </c>
      <c r="DL324" s="55">
        <v>0</v>
      </c>
      <c r="DM324" s="55">
        <v>0</v>
      </c>
      <c r="DN324" s="55">
        <v>0</v>
      </c>
      <c r="DO324" s="59">
        <v>0</v>
      </c>
      <c r="DP324" s="23" t="s">
        <v>849</v>
      </c>
      <c r="DQ324" s="57"/>
      <c r="DR324" s="57"/>
      <c r="DS324" s="57"/>
      <c r="DT324" s="23" t="s">
        <v>854</v>
      </c>
      <c r="DU324" s="57"/>
      <c r="DV324" s="23" t="s">
        <v>849</v>
      </c>
      <c r="DW324" s="23" t="s">
        <v>854</v>
      </c>
      <c r="DX324" s="57"/>
      <c r="DY324" s="23" t="s">
        <v>849</v>
      </c>
      <c r="DZ324" s="23" t="s">
        <v>854</v>
      </c>
      <c r="EA324" s="56"/>
      <c r="EB324" s="57"/>
      <c r="EC324" s="57"/>
      <c r="ED324" s="23"/>
      <c r="EE324" s="57"/>
      <c r="EF324" s="57"/>
      <c r="EG324" s="57"/>
      <c r="EH324" s="23">
        <v>701</v>
      </c>
      <c r="EI324" s="23" t="s">
        <v>848</v>
      </c>
      <c r="EJ324" s="23"/>
      <c r="EK324" s="23"/>
    </row>
    <row r="325" spans="2:141">
      <c r="B325" s="132" t="s">
        <v>1502</v>
      </c>
      <c r="C325" s="23" t="s">
        <v>1503</v>
      </c>
      <c r="D325" s="23" t="s">
        <v>159</v>
      </c>
      <c r="E325" s="23" t="s">
        <v>846</v>
      </c>
      <c r="F325" s="23" t="s">
        <v>847</v>
      </c>
      <c r="G325" s="23"/>
      <c r="H325" s="23" t="s">
        <v>848</v>
      </c>
      <c r="I325" s="58">
        <v>0.93959999999999999</v>
      </c>
      <c r="J325" s="58">
        <v>6.0400000000000009E-2</v>
      </c>
      <c r="K325" s="58">
        <v>0</v>
      </c>
      <c r="L325" s="58">
        <v>0</v>
      </c>
      <c r="M325" s="176"/>
      <c r="N325" s="23" t="s">
        <v>849</v>
      </c>
      <c r="O325" s="23" t="s">
        <v>850</v>
      </c>
      <c r="P325" s="23" t="s">
        <v>851</v>
      </c>
      <c r="Q325" s="56" t="s">
        <v>848</v>
      </c>
      <c r="R325" s="133" t="s">
        <v>848</v>
      </c>
      <c r="S325" s="133" t="s">
        <v>848</v>
      </c>
      <c r="T325" s="133" t="s">
        <v>848</v>
      </c>
      <c r="U325" s="133" t="s">
        <v>848</v>
      </c>
      <c r="V325" s="133" t="s">
        <v>848</v>
      </c>
      <c r="W325" s="55">
        <v>0</v>
      </c>
      <c r="X325" s="55">
        <v>1.0455952181538464</v>
      </c>
      <c r="Y325" s="55">
        <v>1.0908629228447175</v>
      </c>
      <c r="Z325" s="55">
        <v>1.1778479240154112</v>
      </c>
      <c r="AA325" s="55">
        <v>1.2674957313443906</v>
      </c>
      <c r="AB325" s="55">
        <v>1.3509303243040356</v>
      </c>
      <c r="AC325" s="55">
        <v>1.4388029275274914</v>
      </c>
      <c r="AD325" s="59">
        <v>7.3715350481898936</v>
      </c>
      <c r="AE325" s="55">
        <v>0</v>
      </c>
      <c r="AF325" s="55"/>
      <c r="AG325" s="55"/>
      <c r="AH325" s="55"/>
      <c r="AI325" s="59">
        <v>7.3715350481898936</v>
      </c>
      <c r="AJ325" s="55">
        <v>0</v>
      </c>
      <c r="AK325" s="55">
        <v>0</v>
      </c>
      <c r="AL325" s="55">
        <v>1.1462661594958665</v>
      </c>
      <c r="AM325" s="55">
        <v>1.2198101292197188</v>
      </c>
      <c r="AN325" s="55">
        <v>1.3434188790106252</v>
      </c>
      <c r="AO325" s="55">
        <v>1.4745819159093561</v>
      </c>
      <c r="AP325" s="55">
        <v>1.603081197152886</v>
      </c>
      <c r="AQ325" s="55">
        <v>1.7415023081448915</v>
      </c>
      <c r="AR325" s="59">
        <v>8.5286605889333433</v>
      </c>
      <c r="AS325" s="55">
        <v>0</v>
      </c>
      <c r="AT325" s="55"/>
      <c r="AU325" s="55"/>
      <c r="AV325" s="55"/>
      <c r="AW325" s="59">
        <v>8.5286605889333433</v>
      </c>
      <c r="AX325" s="55"/>
      <c r="AY325" s="55"/>
      <c r="AZ325" s="55"/>
      <c r="BA325" s="55"/>
      <c r="BB325" s="55"/>
      <c r="BC325" s="55"/>
      <c r="BD325" s="55"/>
      <c r="BE325" s="55"/>
      <c r="BF325" s="59">
        <v>0</v>
      </c>
      <c r="BG325" s="55"/>
      <c r="BH325" s="55"/>
      <c r="BI325" s="55"/>
      <c r="BJ325" s="55"/>
      <c r="BK325" s="59">
        <v>0</v>
      </c>
      <c r="BL325" s="55"/>
      <c r="BM325" s="23" t="s">
        <v>864</v>
      </c>
      <c r="BN325" s="23" t="s">
        <v>1504</v>
      </c>
      <c r="BO325" s="23" t="s">
        <v>569</v>
      </c>
      <c r="BP325" s="23" t="s">
        <v>386</v>
      </c>
      <c r="BQ325" s="23" t="s">
        <v>358</v>
      </c>
      <c r="BR325" s="23"/>
      <c r="BS325" s="57"/>
      <c r="BT325" s="135" t="s">
        <v>23</v>
      </c>
      <c r="BU325" s="58">
        <v>0.93959999999999999</v>
      </c>
      <c r="BV325" s="57">
        <v>0</v>
      </c>
      <c r="BW325" s="57">
        <v>0</v>
      </c>
      <c r="BX325" s="57">
        <v>0</v>
      </c>
      <c r="BY325" s="57">
        <v>0</v>
      </c>
      <c r="BZ325" s="57">
        <v>0</v>
      </c>
      <c r="CA325" s="57">
        <v>1585</v>
      </c>
      <c r="CB325" s="67">
        <v>1585</v>
      </c>
      <c r="CC325" s="134"/>
      <c r="CD325" s="134"/>
      <c r="CE325" s="57"/>
      <c r="CF325" s="57"/>
      <c r="CG325" s="57"/>
      <c r="CH325" s="57"/>
      <c r="CI325" s="57"/>
      <c r="CJ325" s="57"/>
      <c r="CK325" s="67"/>
      <c r="CL325" s="23"/>
      <c r="CM325" s="23"/>
      <c r="CN325" s="23"/>
      <c r="CO325" s="23"/>
      <c r="CP325" s="23"/>
      <c r="CQ325" s="23"/>
      <c r="CR325" s="57"/>
      <c r="CS325" s="134"/>
      <c r="CT325" s="58"/>
      <c r="CU325" s="57"/>
      <c r="CV325" s="57"/>
      <c r="CW325" s="57"/>
      <c r="CX325" s="57"/>
      <c r="CY325" s="57"/>
      <c r="CZ325" s="57"/>
      <c r="DA325" s="67"/>
      <c r="DB325" s="23"/>
      <c r="DC325" s="23"/>
      <c r="DD325" s="57"/>
      <c r="DE325" s="57"/>
      <c r="DF325" s="57"/>
      <c r="DG325" s="57"/>
      <c r="DH325" s="57"/>
      <c r="DI325" s="57"/>
      <c r="DJ325" s="67"/>
      <c r="DK325" s="23" t="s">
        <v>849</v>
      </c>
      <c r="DL325" s="55">
        <v>0</v>
      </c>
      <c r="DM325" s="55">
        <v>0</v>
      </c>
      <c r="DN325" s="55">
        <v>0</v>
      </c>
      <c r="DO325" s="59">
        <v>0</v>
      </c>
      <c r="DP325" s="23" t="s">
        <v>849</v>
      </c>
      <c r="DQ325" s="57"/>
      <c r="DR325" s="57"/>
      <c r="DS325" s="57"/>
      <c r="DT325" s="23" t="s">
        <v>854</v>
      </c>
      <c r="DU325" s="57"/>
      <c r="DV325" s="23" t="s">
        <v>849</v>
      </c>
      <c r="DW325" s="23" t="s">
        <v>854</v>
      </c>
      <c r="DX325" s="57"/>
      <c r="DY325" s="23" t="s">
        <v>849</v>
      </c>
      <c r="DZ325" s="23" t="s">
        <v>854</v>
      </c>
      <c r="EA325" s="56"/>
      <c r="EB325" s="57"/>
      <c r="EC325" s="57"/>
      <c r="ED325" s="23"/>
      <c r="EE325" s="57"/>
      <c r="EF325" s="57"/>
      <c r="EG325" s="57"/>
      <c r="EH325" s="23">
        <v>2242</v>
      </c>
      <c r="EI325" s="23" t="s">
        <v>387</v>
      </c>
      <c r="EJ325" s="23"/>
      <c r="EK325" s="23" t="s">
        <v>388</v>
      </c>
    </row>
    <row r="326" spans="2:141">
      <c r="B326" s="132" t="s">
        <v>1505</v>
      </c>
      <c r="C326" s="23" t="s">
        <v>1506</v>
      </c>
      <c r="D326" s="23" t="s">
        <v>159</v>
      </c>
      <c r="E326" s="23" t="s">
        <v>846</v>
      </c>
      <c r="F326" s="23" t="s">
        <v>847</v>
      </c>
      <c r="G326" s="23"/>
      <c r="H326" s="23" t="s">
        <v>848</v>
      </c>
      <c r="I326" s="58">
        <v>0.61015133760331908</v>
      </c>
      <c r="J326" s="58">
        <v>0.38984866239668081</v>
      </c>
      <c r="K326" s="58">
        <v>0</v>
      </c>
      <c r="L326" s="58">
        <v>0</v>
      </c>
      <c r="M326" s="176"/>
      <c r="N326" s="23" t="s">
        <v>849</v>
      </c>
      <c r="O326" s="23" t="s">
        <v>850</v>
      </c>
      <c r="P326" s="23" t="s">
        <v>851</v>
      </c>
      <c r="Q326" s="56" t="s">
        <v>848</v>
      </c>
      <c r="R326" s="133" t="s">
        <v>848</v>
      </c>
      <c r="S326" s="133" t="s">
        <v>848</v>
      </c>
      <c r="T326" s="133" t="s">
        <v>848</v>
      </c>
      <c r="U326" s="133" t="s">
        <v>848</v>
      </c>
      <c r="V326" s="133" t="s">
        <v>848</v>
      </c>
      <c r="W326" s="55">
        <v>35.043039229884279</v>
      </c>
      <c r="X326" s="55">
        <v>22.5754463548983</v>
      </c>
      <c r="Y326" s="55">
        <v>23.55282136686759</v>
      </c>
      <c r="Z326" s="55">
        <v>25.430914527122276</v>
      </c>
      <c r="AA326" s="55">
        <v>27.366500335139879</v>
      </c>
      <c r="AB326" s="55">
        <v>29.167936631710702</v>
      </c>
      <c r="AC326" s="55">
        <v>31.065194007886369</v>
      </c>
      <c r="AD326" s="59">
        <v>159.15881322362509</v>
      </c>
      <c r="AE326" s="55">
        <v>0.94216717456300214</v>
      </c>
      <c r="AF326" s="55"/>
      <c r="AG326" s="55"/>
      <c r="AH326" s="55"/>
      <c r="AI326" s="59">
        <v>194.20185245350936</v>
      </c>
      <c r="AJ326" s="55">
        <v>0.94216717456300214</v>
      </c>
      <c r="AK326" s="55">
        <v>38.417017692588686</v>
      </c>
      <c r="AL326" s="55">
        <v>24.749032649388706</v>
      </c>
      <c r="AM326" s="55">
        <v>26.336920499678008</v>
      </c>
      <c r="AN326" s="55">
        <v>29.005757016382578</v>
      </c>
      <c r="AO326" s="55">
        <v>31.837698146030277</v>
      </c>
      <c r="AP326" s="55">
        <v>34.612126127327208</v>
      </c>
      <c r="AQ326" s="55">
        <v>37.60077633472099</v>
      </c>
      <c r="AR326" s="59">
        <v>184.14231077352775</v>
      </c>
      <c r="AS326" s="55">
        <v>1.1403829376267851</v>
      </c>
      <c r="AT326" s="55"/>
      <c r="AU326" s="55"/>
      <c r="AV326" s="55"/>
      <c r="AW326" s="59">
        <v>222.55932846611643</v>
      </c>
      <c r="AX326" s="55"/>
      <c r="AY326" s="55"/>
      <c r="AZ326" s="55"/>
      <c r="BA326" s="55"/>
      <c r="BB326" s="55"/>
      <c r="BC326" s="55"/>
      <c r="BD326" s="55"/>
      <c r="BE326" s="55"/>
      <c r="BF326" s="59">
        <v>0</v>
      </c>
      <c r="BG326" s="55"/>
      <c r="BH326" s="55"/>
      <c r="BI326" s="55"/>
      <c r="BJ326" s="55"/>
      <c r="BK326" s="59">
        <v>0</v>
      </c>
      <c r="BL326" s="55"/>
      <c r="BM326" s="23" t="s">
        <v>864</v>
      </c>
      <c r="BN326" s="23" t="s">
        <v>1507</v>
      </c>
      <c r="BO326" s="23">
        <v>0</v>
      </c>
      <c r="BP326" s="23" t="s">
        <v>907</v>
      </c>
      <c r="BQ326" s="23" t="s">
        <v>351</v>
      </c>
      <c r="BR326" s="23"/>
      <c r="BS326" s="57"/>
      <c r="BT326" s="135" t="s">
        <v>23</v>
      </c>
      <c r="BU326" s="58">
        <v>0.61015133760331908</v>
      </c>
      <c r="BV326" s="57">
        <v>63</v>
      </c>
      <c r="BW326" s="57">
        <v>41</v>
      </c>
      <c r="BX326" s="57">
        <v>47</v>
      </c>
      <c r="BY326" s="57">
        <v>56</v>
      </c>
      <c r="BZ326" s="57">
        <v>47</v>
      </c>
      <c r="CA326" s="57">
        <v>59</v>
      </c>
      <c r="CB326" s="67">
        <v>313</v>
      </c>
      <c r="CC326" s="134"/>
      <c r="CD326" s="134"/>
      <c r="CE326" s="57"/>
      <c r="CF326" s="57"/>
      <c r="CG326" s="57"/>
      <c r="CH326" s="57"/>
      <c r="CI326" s="57"/>
      <c r="CJ326" s="57"/>
      <c r="CK326" s="67"/>
      <c r="CL326" s="23"/>
      <c r="CM326" s="23"/>
      <c r="CN326" s="23"/>
      <c r="CO326" s="23"/>
      <c r="CP326" s="23"/>
      <c r="CQ326" s="23"/>
      <c r="CR326" s="57"/>
      <c r="CS326" s="134"/>
      <c r="CT326" s="58"/>
      <c r="CU326" s="57"/>
      <c r="CV326" s="57"/>
      <c r="CW326" s="57"/>
      <c r="CX326" s="57"/>
      <c r="CY326" s="57"/>
      <c r="CZ326" s="57"/>
      <c r="DA326" s="67"/>
      <c r="DB326" s="23"/>
      <c r="DC326" s="23"/>
      <c r="DD326" s="57"/>
      <c r="DE326" s="57"/>
      <c r="DF326" s="57"/>
      <c r="DG326" s="57"/>
      <c r="DH326" s="57"/>
      <c r="DI326" s="57"/>
      <c r="DJ326" s="67"/>
      <c r="DK326" s="23" t="s">
        <v>849</v>
      </c>
      <c r="DL326" s="55">
        <v>0</v>
      </c>
      <c r="DM326" s="55">
        <v>35.043039229884279</v>
      </c>
      <c r="DN326" s="55">
        <v>159.15881322362509</v>
      </c>
      <c r="DO326" s="59">
        <v>194.20185245350936</v>
      </c>
      <c r="DP326" s="23" t="s">
        <v>849</v>
      </c>
      <c r="DQ326" s="57"/>
      <c r="DR326" s="57"/>
      <c r="DS326" s="57"/>
      <c r="DT326" s="23" t="s">
        <v>854</v>
      </c>
      <c r="DU326" s="57"/>
      <c r="DV326" s="23" t="s">
        <v>849</v>
      </c>
      <c r="DW326" s="23" t="s">
        <v>854</v>
      </c>
      <c r="DX326" s="57"/>
      <c r="DY326" s="23" t="s">
        <v>849</v>
      </c>
      <c r="DZ326" s="23" t="s">
        <v>854</v>
      </c>
      <c r="EA326" s="56"/>
      <c r="EB326" s="57"/>
      <c r="EC326" s="57"/>
      <c r="ED326" s="23"/>
      <c r="EE326" s="57"/>
      <c r="EF326" s="57"/>
      <c r="EG326" s="57"/>
      <c r="EH326" s="23">
        <v>729</v>
      </c>
      <c r="EI326" s="23" t="s">
        <v>848</v>
      </c>
      <c r="EJ326" s="23"/>
      <c r="EK326" s="23"/>
    </row>
    <row r="327" spans="2:141">
      <c r="B327" s="132" t="s">
        <v>1508</v>
      </c>
      <c r="C327" s="23" t="s">
        <v>1509</v>
      </c>
      <c r="D327" s="23" t="s">
        <v>155</v>
      </c>
      <c r="E327" s="23" t="s">
        <v>846</v>
      </c>
      <c r="F327" s="23" t="s">
        <v>847</v>
      </c>
      <c r="G327" s="23"/>
      <c r="H327" s="23" t="s">
        <v>848</v>
      </c>
      <c r="I327" s="58">
        <v>0.60560000000000003</v>
      </c>
      <c r="J327" s="58">
        <v>0.39439999999999997</v>
      </c>
      <c r="K327" s="58">
        <v>0</v>
      </c>
      <c r="L327" s="58">
        <v>0</v>
      </c>
      <c r="M327" s="176"/>
      <c r="N327" s="23" t="s">
        <v>849</v>
      </c>
      <c r="O327" s="23" t="s">
        <v>850</v>
      </c>
      <c r="P327" s="23" t="s">
        <v>863</v>
      </c>
      <c r="Q327" s="56">
        <v>45777</v>
      </c>
      <c r="R327" s="133">
        <v>45832</v>
      </c>
      <c r="S327" s="133">
        <v>46223</v>
      </c>
      <c r="T327" s="133" t="s">
        <v>848</v>
      </c>
      <c r="U327" s="133">
        <v>46408</v>
      </c>
      <c r="V327" s="133" t="s">
        <v>848</v>
      </c>
      <c r="W327" s="55">
        <v>0.40618568799424781</v>
      </c>
      <c r="X327" s="55">
        <v>0.75144512238735839</v>
      </c>
      <c r="Y327" s="55">
        <v>0.78397797573350037</v>
      </c>
      <c r="Z327" s="55">
        <v>0.84649208608491044</v>
      </c>
      <c r="AA327" s="55">
        <v>0.91091989369197601</v>
      </c>
      <c r="AB327" s="55">
        <v>0.97088240770251211</v>
      </c>
      <c r="AC327" s="55">
        <v>1.0340344171391407</v>
      </c>
      <c r="AD327" s="59">
        <v>5.2977519027393978</v>
      </c>
      <c r="AE327" s="55">
        <v>0</v>
      </c>
      <c r="AF327" s="55"/>
      <c r="AG327" s="55"/>
      <c r="AH327" s="55"/>
      <c r="AI327" s="59">
        <v>5.7039375907336458</v>
      </c>
      <c r="AJ327" s="55">
        <v>0</v>
      </c>
      <c r="AK327" s="55">
        <v>0.44529364761387613</v>
      </c>
      <c r="AL327" s="55">
        <v>0.82379500169454756</v>
      </c>
      <c r="AM327" s="55">
        <v>0.87664935333128269</v>
      </c>
      <c r="AN327" s="55">
        <v>0.96548410553948283</v>
      </c>
      <c r="AO327" s="55">
        <v>1.0597479493327726</v>
      </c>
      <c r="AP327" s="55">
        <v>1.1520974134889141</v>
      </c>
      <c r="AQ327" s="55">
        <v>1.2515774674184232</v>
      </c>
      <c r="AR327" s="59">
        <v>6.1293512908054231</v>
      </c>
      <c r="AS327" s="55">
        <v>0</v>
      </c>
      <c r="AT327" s="55"/>
      <c r="AU327" s="55"/>
      <c r="AV327" s="55"/>
      <c r="AW327" s="59">
        <v>6.5746449384192989</v>
      </c>
      <c r="AX327" s="55"/>
      <c r="AY327" s="55"/>
      <c r="AZ327" s="55"/>
      <c r="BA327" s="55"/>
      <c r="BB327" s="55"/>
      <c r="BC327" s="55"/>
      <c r="BD327" s="55"/>
      <c r="BE327" s="55"/>
      <c r="BF327" s="59">
        <v>0</v>
      </c>
      <c r="BG327" s="55"/>
      <c r="BH327" s="55"/>
      <c r="BI327" s="55"/>
      <c r="BJ327" s="55"/>
      <c r="BK327" s="59">
        <v>0</v>
      </c>
      <c r="BL327" s="55"/>
      <c r="BM327" s="23" t="s">
        <v>864</v>
      </c>
      <c r="BN327" s="23" t="s">
        <v>1510</v>
      </c>
      <c r="BO327" s="23" t="s">
        <v>571</v>
      </c>
      <c r="BP327" s="23" t="s">
        <v>397</v>
      </c>
      <c r="BQ327" s="23" t="s">
        <v>853</v>
      </c>
      <c r="BR327" s="23"/>
      <c r="BS327" s="57"/>
      <c r="BT327" s="135" t="s">
        <v>23</v>
      </c>
      <c r="BU327" s="58">
        <v>0.60560000000000003</v>
      </c>
      <c r="BV327" s="57">
        <v>0</v>
      </c>
      <c r="BW327" s="57">
        <v>0</v>
      </c>
      <c r="BX327" s="57">
        <v>0</v>
      </c>
      <c r="BY327" s="57">
        <v>0</v>
      </c>
      <c r="BZ327" s="57">
        <v>0</v>
      </c>
      <c r="CA327" s="57">
        <v>82</v>
      </c>
      <c r="CB327" s="67">
        <v>82</v>
      </c>
      <c r="CC327" s="134"/>
      <c r="CD327" s="134"/>
      <c r="CE327" s="57"/>
      <c r="CF327" s="57"/>
      <c r="CG327" s="57"/>
      <c r="CH327" s="57"/>
      <c r="CI327" s="57"/>
      <c r="CJ327" s="57"/>
      <c r="CK327" s="67"/>
      <c r="CL327" s="23"/>
      <c r="CM327" s="23"/>
      <c r="CN327" s="23"/>
      <c r="CO327" s="23"/>
      <c r="CP327" s="23"/>
      <c r="CQ327" s="23"/>
      <c r="CR327" s="57"/>
      <c r="CS327" s="134"/>
      <c r="CT327" s="58"/>
      <c r="CU327" s="57"/>
      <c r="CV327" s="57"/>
      <c r="CW327" s="57"/>
      <c r="CX327" s="57"/>
      <c r="CY327" s="57"/>
      <c r="CZ327" s="57"/>
      <c r="DA327" s="67"/>
      <c r="DB327" s="23"/>
      <c r="DC327" s="23"/>
      <c r="DD327" s="57"/>
      <c r="DE327" s="57"/>
      <c r="DF327" s="57"/>
      <c r="DG327" s="57"/>
      <c r="DH327" s="57"/>
      <c r="DI327" s="57"/>
      <c r="DJ327" s="67"/>
      <c r="DK327" s="23" t="s">
        <v>849</v>
      </c>
      <c r="DL327" s="55">
        <v>0</v>
      </c>
      <c r="DM327" s="55">
        <v>0.40618568799424781</v>
      </c>
      <c r="DN327" s="55">
        <v>5.2977519027393978</v>
      </c>
      <c r="DO327" s="59">
        <v>5.7039375907336458</v>
      </c>
      <c r="DP327" s="23" t="s">
        <v>849</v>
      </c>
      <c r="DQ327" s="57"/>
      <c r="DR327" s="57"/>
      <c r="DS327" s="57"/>
      <c r="DT327" s="23" t="s">
        <v>854</v>
      </c>
      <c r="DU327" s="57"/>
      <c r="DV327" s="23" t="s">
        <v>849</v>
      </c>
      <c r="DW327" s="23" t="s">
        <v>854</v>
      </c>
      <c r="DX327" s="57"/>
      <c r="DY327" s="23" t="s">
        <v>849</v>
      </c>
      <c r="DZ327" s="23" t="s">
        <v>854</v>
      </c>
      <c r="EA327" s="56"/>
      <c r="EB327" s="57"/>
      <c r="EC327" s="57"/>
      <c r="ED327" s="23"/>
      <c r="EE327" s="57"/>
      <c r="EF327" s="57"/>
      <c r="EG327" s="57"/>
      <c r="EH327" s="23">
        <v>530</v>
      </c>
      <c r="EI327" s="23" t="s">
        <v>848</v>
      </c>
      <c r="EJ327" s="23"/>
      <c r="EK327" s="23"/>
    </row>
    <row r="328" spans="2:141">
      <c r="B328" s="132" t="s">
        <v>1511</v>
      </c>
      <c r="C328" s="23" t="s">
        <v>1512</v>
      </c>
      <c r="D328" s="23" t="s">
        <v>159</v>
      </c>
      <c r="E328" s="23" t="s">
        <v>846</v>
      </c>
      <c r="F328" s="23" t="s">
        <v>847</v>
      </c>
      <c r="G328" s="23"/>
      <c r="H328" s="23" t="s">
        <v>848</v>
      </c>
      <c r="I328" s="58">
        <v>0.62068811769614096</v>
      </c>
      <c r="J328" s="58">
        <v>0.37931188230385915</v>
      </c>
      <c r="K328" s="58">
        <v>0</v>
      </c>
      <c r="L328" s="58">
        <v>0</v>
      </c>
      <c r="M328" s="176"/>
      <c r="N328" s="23" t="s">
        <v>849</v>
      </c>
      <c r="O328" s="23" t="s">
        <v>850</v>
      </c>
      <c r="P328" s="23" t="s">
        <v>851</v>
      </c>
      <c r="Q328" s="56" t="s">
        <v>848</v>
      </c>
      <c r="R328" s="133" t="s">
        <v>848</v>
      </c>
      <c r="S328" s="133" t="s">
        <v>848</v>
      </c>
      <c r="T328" s="133" t="s">
        <v>848</v>
      </c>
      <c r="U328" s="133" t="s">
        <v>848</v>
      </c>
      <c r="V328" s="133" t="s">
        <v>848</v>
      </c>
      <c r="W328" s="55">
        <v>0</v>
      </c>
      <c r="X328" s="55">
        <v>1.009546232200941</v>
      </c>
      <c r="Y328" s="55">
        <v>1.053253242253783</v>
      </c>
      <c r="Z328" s="55">
        <v>1.1372392615710092</v>
      </c>
      <c r="AA328" s="55">
        <v>1.2237962814795789</v>
      </c>
      <c r="AB328" s="55">
        <v>1.3043543000083464</v>
      </c>
      <c r="AC328" s="55">
        <v>1.3891973195226872</v>
      </c>
      <c r="AD328" s="59">
        <v>7.1173866370363452</v>
      </c>
      <c r="AE328" s="55">
        <v>0</v>
      </c>
      <c r="AF328" s="55"/>
      <c r="AG328" s="55"/>
      <c r="AH328" s="55"/>
      <c r="AI328" s="59">
        <v>7.1173866370363452</v>
      </c>
      <c r="AJ328" s="55">
        <v>0</v>
      </c>
      <c r="AK328" s="55">
        <v>0</v>
      </c>
      <c r="AL328" s="55">
        <v>1.106746341535225</v>
      </c>
      <c r="AM328" s="55">
        <v>1.1777547358418738</v>
      </c>
      <c r="AN328" s="55">
        <v>1.2971018268115626</v>
      </c>
      <c r="AO328" s="55">
        <v>1.4237427557352296</v>
      </c>
      <c r="AP328" s="55">
        <v>1.5478117673064422</v>
      </c>
      <c r="AQ328" s="55">
        <v>1.6814605337055308</v>
      </c>
      <c r="AR328" s="59">
        <v>8.2346179609358643</v>
      </c>
      <c r="AS328" s="55">
        <v>0</v>
      </c>
      <c r="AT328" s="55"/>
      <c r="AU328" s="55"/>
      <c r="AV328" s="55"/>
      <c r="AW328" s="59">
        <v>8.2346179609358643</v>
      </c>
      <c r="AX328" s="55"/>
      <c r="AY328" s="55"/>
      <c r="AZ328" s="55"/>
      <c r="BA328" s="55"/>
      <c r="BB328" s="55"/>
      <c r="BC328" s="55"/>
      <c r="BD328" s="55"/>
      <c r="BE328" s="55"/>
      <c r="BF328" s="59">
        <v>0</v>
      </c>
      <c r="BG328" s="55"/>
      <c r="BH328" s="55"/>
      <c r="BI328" s="55"/>
      <c r="BJ328" s="55"/>
      <c r="BK328" s="59">
        <v>0</v>
      </c>
      <c r="BL328" s="55"/>
      <c r="BM328" s="23" t="s">
        <v>864</v>
      </c>
      <c r="BN328" s="23" t="s">
        <v>1513</v>
      </c>
      <c r="BO328" s="23" t="s">
        <v>582</v>
      </c>
      <c r="BP328" s="23" t="s">
        <v>462</v>
      </c>
      <c r="BQ328" s="23" t="s">
        <v>358</v>
      </c>
      <c r="BR328" s="23"/>
      <c r="BS328" s="57"/>
      <c r="BT328" s="135" t="s">
        <v>23</v>
      </c>
      <c r="BU328" s="58">
        <v>0.62068811769614096</v>
      </c>
      <c r="BV328" s="57">
        <v>0</v>
      </c>
      <c r="BW328" s="57">
        <v>0</v>
      </c>
      <c r="BX328" s="57">
        <v>0</v>
      </c>
      <c r="BY328" s="57">
        <v>0</v>
      </c>
      <c r="BZ328" s="57">
        <v>0</v>
      </c>
      <c r="CA328" s="57">
        <v>0</v>
      </c>
      <c r="CB328" s="67">
        <v>0</v>
      </c>
      <c r="CC328" s="134"/>
      <c r="CD328" s="134"/>
      <c r="CE328" s="57"/>
      <c r="CF328" s="57"/>
      <c r="CG328" s="57"/>
      <c r="CH328" s="57"/>
      <c r="CI328" s="57"/>
      <c r="CJ328" s="57"/>
      <c r="CK328" s="67"/>
      <c r="CL328" s="23"/>
      <c r="CM328" s="23"/>
      <c r="CN328" s="23"/>
      <c r="CO328" s="23"/>
      <c r="CP328" s="23"/>
      <c r="CQ328" s="23"/>
      <c r="CR328" s="57"/>
      <c r="CS328" s="134"/>
      <c r="CT328" s="58"/>
      <c r="CU328" s="57"/>
      <c r="CV328" s="57"/>
      <c r="CW328" s="57"/>
      <c r="CX328" s="57"/>
      <c r="CY328" s="57"/>
      <c r="CZ328" s="57"/>
      <c r="DA328" s="67"/>
      <c r="DB328" s="23"/>
      <c r="DC328" s="23"/>
      <c r="DD328" s="57"/>
      <c r="DE328" s="57"/>
      <c r="DF328" s="57"/>
      <c r="DG328" s="57"/>
      <c r="DH328" s="57"/>
      <c r="DI328" s="57"/>
      <c r="DJ328" s="67"/>
      <c r="DK328" s="23" t="s">
        <v>849</v>
      </c>
      <c r="DL328" s="55">
        <v>0</v>
      </c>
      <c r="DM328" s="55">
        <v>0</v>
      </c>
      <c r="DN328" s="55">
        <v>0</v>
      </c>
      <c r="DO328" s="59">
        <v>0</v>
      </c>
      <c r="DP328" s="23" t="s">
        <v>849</v>
      </c>
      <c r="DQ328" s="57"/>
      <c r="DR328" s="57"/>
      <c r="DS328" s="57"/>
      <c r="DT328" s="23" t="s">
        <v>854</v>
      </c>
      <c r="DU328" s="57"/>
      <c r="DV328" s="23" t="s">
        <v>849</v>
      </c>
      <c r="DW328" s="23" t="s">
        <v>854</v>
      </c>
      <c r="DX328" s="57"/>
      <c r="DY328" s="23" t="s">
        <v>849</v>
      </c>
      <c r="DZ328" s="23" t="s">
        <v>854</v>
      </c>
      <c r="EA328" s="56"/>
      <c r="EB328" s="57"/>
      <c r="EC328" s="57"/>
      <c r="ED328" s="23"/>
      <c r="EE328" s="57"/>
      <c r="EF328" s="57"/>
      <c r="EG328" s="57"/>
      <c r="EH328" s="23">
        <v>755</v>
      </c>
      <c r="EI328" s="23" t="s">
        <v>463</v>
      </c>
      <c r="EJ328" s="23"/>
      <c r="EK328" s="23" t="s">
        <v>464</v>
      </c>
    </row>
    <row r="329" spans="2:141">
      <c r="B329" s="132" t="s">
        <v>1514</v>
      </c>
      <c r="C329" s="23" t="s">
        <v>1512</v>
      </c>
      <c r="D329" s="23" t="s">
        <v>159</v>
      </c>
      <c r="E329" s="23" t="s">
        <v>846</v>
      </c>
      <c r="F329" s="23" t="s">
        <v>847</v>
      </c>
      <c r="G329" s="23"/>
      <c r="H329" s="23" t="s">
        <v>848</v>
      </c>
      <c r="I329" s="58">
        <v>0.13283091354837417</v>
      </c>
      <c r="J329" s="58">
        <v>0.86716908645162583</v>
      </c>
      <c r="K329" s="58">
        <v>0</v>
      </c>
      <c r="L329" s="58">
        <v>0</v>
      </c>
      <c r="M329" s="176"/>
      <c r="N329" s="23" t="s">
        <v>849</v>
      </c>
      <c r="O329" s="23" t="s">
        <v>850</v>
      </c>
      <c r="P329" s="23" t="s">
        <v>851</v>
      </c>
      <c r="Q329" s="56" t="s">
        <v>848</v>
      </c>
      <c r="R329" s="133" t="s">
        <v>848</v>
      </c>
      <c r="S329" s="133" t="s">
        <v>848</v>
      </c>
      <c r="T329" s="133" t="s">
        <v>848</v>
      </c>
      <c r="U329" s="133" t="s">
        <v>848</v>
      </c>
      <c r="V329" s="133" t="s">
        <v>848</v>
      </c>
      <c r="W329" s="55">
        <v>0</v>
      </c>
      <c r="X329" s="55">
        <v>2.5831604293647588</v>
      </c>
      <c r="Y329" s="55">
        <v>2.6949950489722316</v>
      </c>
      <c r="Z329" s="55">
        <v>2.909892945472865</v>
      </c>
      <c r="AA329" s="55">
        <v>3.131369349009232</v>
      </c>
      <c r="AB329" s="55">
        <v>3.3374959027955535</v>
      </c>
      <c r="AC329" s="55">
        <v>3.5545866349747648</v>
      </c>
      <c r="AD329" s="59">
        <v>18.211500310589404</v>
      </c>
      <c r="AE329" s="55">
        <v>0</v>
      </c>
      <c r="AF329" s="55"/>
      <c r="AG329" s="55"/>
      <c r="AH329" s="55"/>
      <c r="AI329" s="59">
        <v>18.211500310589404</v>
      </c>
      <c r="AJ329" s="55">
        <v>0</v>
      </c>
      <c r="AK329" s="55">
        <v>0</v>
      </c>
      <c r="AL329" s="55">
        <v>2.8318696693713865</v>
      </c>
      <c r="AM329" s="55">
        <v>3.0135612734555037</v>
      </c>
      <c r="AN329" s="55">
        <v>3.318938751890125</v>
      </c>
      <c r="AO329" s="55">
        <v>3.6429792226473841</v>
      </c>
      <c r="AP329" s="55">
        <v>3.9604388406209421</v>
      </c>
      <c r="AQ329" s="55">
        <v>4.3024105045068834</v>
      </c>
      <c r="AR329" s="59">
        <v>21.070198262492227</v>
      </c>
      <c r="AS329" s="55">
        <v>0</v>
      </c>
      <c r="AT329" s="55"/>
      <c r="AU329" s="55"/>
      <c r="AV329" s="55"/>
      <c r="AW329" s="59">
        <v>21.070198262492227</v>
      </c>
      <c r="AX329" s="55"/>
      <c r="AY329" s="55"/>
      <c r="AZ329" s="55"/>
      <c r="BA329" s="55"/>
      <c r="BB329" s="55"/>
      <c r="BC329" s="55"/>
      <c r="BD329" s="55"/>
      <c r="BE329" s="55"/>
      <c r="BF329" s="59">
        <v>0</v>
      </c>
      <c r="BG329" s="55"/>
      <c r="BH329" s="55"/>
      <c r="BI329" s="55"/>
      <c r="BJ329" s="55"/>
      <c r="BK329" s="59">
        <v>0</v>
      </c>
      <c r="BL329" s="55"/>
      <c r="BM329" s="23" t="s">
        <v>864</v>
      </c>
      <c r="BN329" s="23" t="s">
        <v>1513</v>
      </c>
      <c r="BO329" s="23" t="s">
        <v>580</v>
      </c>
      <c r="BP329" s="23" t="s">
        <v>450</v>
      </c>
      <c r="BQ329" s="23" t="s">
        <v>358</v>
      </c>
      <c r="BR329" s="23"/>
      <c r="BS329" s="57"/>
      <c r="BT329" s="135" t="s">
        <v>23</v>
      </c>
      <c r="BU329" s="58">
        <v>0.13283091354837417</v>
      </c>
      <c r="BV329" s="57">
        <v>0</v>
      </c>
      <c r="BW329" s="57">
        <v>0</v>
      </c>
      <c r="BX329" s="57">
        <v>0</v>
      </c>
      <c r="BY329" s="57">
        <v>1</v>
      </c>
      <c r="BZ329" s="57">
        <v>1</v>
      </c>
      <c r="CA329" s="57">
        <v>3</v>
      </c>
      <c r="CB329" s="67">
        <v>5</v>
      </c>
      <c r="CC329" s="134"/>
      <c r="CD329" s="134"/>
      <c r="CE329" s="57"/>
      <c r="CF329" s="57"/>
      <c r="CG329" s="57"/>
      <c r="CH329" s="57"/>
      <c r="CI329" s="57"/>
      <c r="CJ329" s="57"/>
      <c r="CK329" s="67"/>
      <c r="CL329" s="23"/>
      <c r="CM329" s="23"/>
      <c r="CN329" s="23"/>
      <c r="CO329" s="23"/>
      <c r="CP329" s="23"/>
      <c r="CQ329" s="23"/>
      <c r="CR329" s="57"/>
      <c r="CS329" s="134"/>
      <c r="CT329" s="58"/>
      <c r="CU329" s="57"/>
      <c r="CV329" s="57"/>
      <c r="CW329" s="57"/>
      <c r="CX329" s="57"/>
      <c r="CY329" s="57"/>
      <c r="CZ329" s="57"/>
      <c r="DA329" s="67"/>
      <c r="DB329" s="23"/>
      <c r="DC329" s="23"/>
      <c r="DD329" s="57"/>
      <c r="DE329" s="57"/>
      <c r="DF329" s="57"/>
      <c r="DG329" s="57"/>
      <c r="DH329" s="57"/>
      <c r="DI329" s="57"/>
      <c r="DJ329" s="67"/>
      <c r="DK329" s="23" t="s">
        <v>849</v>
      </c>
      <c r="DL329" s="55">
        <v>0</v>
      </c>
      <c r="DM329" s="55">
        <v>0</v>
      </c>
      <c r="DN329" s="55">
        <v>0</v>
      </c>
      <c r="DO329" s="59">
        <v>0</v>
      </c>
      <c r="DP329" s="23" t="s">
        <v>849</v>
      </c>
      <c r="DQ329" s="57"/>
      <c r="DR329" s="57"/>
      <c r="DS329" s="57"/>
      <c r="DT329" s="23" t="s">
        <v>854</v>
      </c>
      <c r="DU329" s="57"/>
      <c r="DV329" s="23" t="s">
        <v>849</v>
      </c>
      <c r="DW329" s="23" t="s">
        <v>854</v>
      </c>
      <c r="DX329" s="57"/>
      <c r="DY329" s="23" t="s">
        <v>849</v>
      </c>
      <c r="DZ329" s="23" t="s">
        <v>854</v>
      </c>
      <c r="EA329" s="56"/>
      <c r="EB329" s="57"/>
      <c r="EC329" s="57"/>
      <c r="ED329" s="23"/>
      <c r="EE329" s="57"/>
      <c r="EF329" s="57"/>
      <c r="EG329" s="57"/>
      <c r="EH329" s="23">
        <v>709</v>
      </c>
      <c r="EI329" s="23" t="s">
        <v>451</v>
      </c>
      <c r="EJ329" s="23"/>
      <c r="EK329" s="23" t="s">
        <v>452</v>
      </c>
    </row>
    <row r="330" spans="2:141">
      <c r="B330" s="132" t="s">
        <v>1515</v>
      </c>
      <c r="C330" s="23" t="s">
        <v>1516</v>
      </c>
      <c r="D330" s="23" t="s">
        <v>155</v>
      </c>
      <c r="E330" s="23" t="s">
        <v>846</v>
      </c>
      <c r="F330" s="23" t="s">
        <v>847</v>
      </c>
      <c r="G330" s="23"/>
      <c r="H330" s="23" t="s">
        <v>848</v>
      </c>
      <c r="I330" s="58">
        <v>0.88803682020023267</v>
      </c>
      <c r="J330" s="58">
        <v>0.11196317979976739</v>
      </c>
      <c r="K330" s="58">
        <v>0</v>
      </c>
      <c r="L330" s="58">
        <v>0</v>
      </c>
      <c r="M330" s="176"/>
      <c r="N330" s="23" t="s">
        <v>849</v>
      </c>
      <c r="O330" s="23" t="s">
        <v>850</v>
      </c>
      <c r="P330" s="23" t="s">
        <v>851</v>
      </c>
      <c r="Q330" s="56" t="s">
        <v>848</v>
      </c>
      <c r="R330" s="133" t="s">
        <v>848</v>
      </c>
      <c r="S330" s="133" t="s">
        <v>848</v>
      </c>
      <c r="T330" s="133" t="s">
        <v>848</v>
      </c>
      <c r="U330" s="133" t="s">
        <v>848</v>
      </c>
      <c r="V330" s="133" t="s">
        <v>848</v>
      </c>
      <c r="W330" s="55">
        <v>3.6407587970882358</v>
      </c>
      <c r="X330" s="55">
        <v>23.151917852101846</v>
      </c>
      <c r="Y330" s="55">
        <v>24.154250458602021</v>
      </c>
      <c r="Z330" s="55">
        <v>26.0803013495239</v>
      </c>
      <c r="AA330" s="55">
        <v>28.06531298200461</v>
      </c>
      <c r="AB330" s="55">
        <v>29.912749550848055</v>
      </c>
      <c r="AC330" s="55">
        <v>31.85845402228955</v>
      </c>
      <c r="AD330" s="59">
        <v>163.22298621536999</v>
      </c>
      <c r="AE330" s="55">
        <v>0.3631520516304515</v>
      </c>
      <c r="AF330" s="55"/>
      <c r="AG330" s="55"/>
      <c r="AH330" s="55"/>
      <c r="AI330" s="59">
        <v>166.86374501245822</v>
      </c>
      <c r="AJ330" s="55">
        <v>0.3631520516304515</v>
      </c>
      <c r="AK330" s="55">
        <v>3.991294653544482</v>
      </c>
      <c r="AL330" s="55">
        <v>25.381007392277308</v>
      </c>
      <c r="AM330" s="55">
        <v>27.009442484559408</v>
      </c>
      <c r="AN330" s="55">
        <v>29.746428625346262</v>
      </c>
      <c r="AO330" s="55">
        <v>32.650684309370263</v>
      </c>
      <c r="AP330" s="55">
        <v>35.495958227758265</v>
      </c>
      <c r="AQ330" s="55">
        <v>38.560924607713552</v>
      </c>
      <c r="AR330" s="59">
        <v>188.84444564702505</v>
      </c>
      <c r="AS330" s="55">
        <v>0.43955299507819506</v>
      </c>
      <c r="AT330" s="55"/>
      <c r="AU330" s="55"/>
      <c r="AV330" s="55"/>
      <c r="AW330" s="59">
        <v>192.83574030056954</v>
      </c>
      <c r="AX330" s="55"/>
      <c r="AY330" s="55"/>
      <c r="AZ330" s="55"/>
      <c r="BA330" s="55"/>
      <c r="BB330" s="55"/>
      <c r="BC330" s="55"/>
      <c r="BD330" s="55"/>
      <c r="BE330" s="55"/>
      <c r="BF330" s="59">
        <v>0</v>
      </c>
      <c r="BG330" s="55"/>
      <c r="BH330" s="55"/>
      <c r="BI330" s="55"/>
      <c r="BJ330" s="55"/>
      <c r="BK330" s="59">
        <v>0</v>
      </c>
      <c r="BL330" s="55"/>
      <c r="BM330" s="23" t="s">
        <v>864</v>
      </c>
      <c r="BN330" s="23" t="s">
        <v>1517</v>
      </c>
      <c r="BO330" s="23" t="s">
        <v>569</v>
      </c>
      <c r="BP330" s="23" t="s">
        <v>386</v>
      </c>
      <c r="BQ330" s="23" t="s">
        <v>358</v>
      </c>
      <c r="BR330" s="23"/>
      <c r="BS330" s="57"/>
      <c r="BT330" s="135" t="s">
        <v>23</v>
      </c>
      <c r="BU330" s="58">
        <v>0.88803682020023267</v>
      </c>
      <c r="BV330" s="57">
        <v>67</v>
      </c>
      <c r="BW330" s="57">
        <v>92</v>
      </c>
      <c r="BX330" s="57">
        <v>81</v>
      </c>
      <c r="BY330" s="57">
        <v>67</v>
      </c>
      <c r="BZ330" s="57">
        <v>116</v>
      </c>
      <c r="CA330" s="57">
        <v>74</v>
      </c>
      <c r="CB330" s="67">
        <v>497</v>
      </c>
      <c r="CC330" s="134"/>
      <c r="CD330" s="134"/>
      <c r="CE330" s="57"/>
      <c r="CF330" s="57"/>
      <c r="CG330" s="57"/>
      <c r="CH330" s="57"/>
      <c r="CI330" s="57"/>
      <c r="CJ330" s="57"/>
      <c r="CK330" s="67"/>
      <c r="CL330" s="23"/>
      <c r="CM330" s="23"/>
      <c r="CN330" s="23"/>
      <c r="CO330" s="23"/>
      <c r="CP330" s="23"/>
      <c r="CQ330" s="23"/>
      <c r="CR330" s="57"/>
      <c r="CS330" s="134"/>
      <c r="CT330" s="58"/>
      <c r="CU330" s="57"/>
      <c r="CV330" s="57"/>
      <c r="CW330" s="57"/>
      <c r="CX330" s="57"/>
      <c r="CY330" s="57"/>
      <c r="CZ330" s="57"/>
      <c r="DA330" s="67"/>
      <c r="DB330" s="23"/>
      <c r="DC330" s="23"/>
      <c r="DD330" s="57"/>
      <c r="DE330" s="57"/>
      <c r="DF330" s="57"/>
      <c r="DG330" s="57"/>
      <c r="DH330" s="57"/>
      <c r="DI330" s="57"/>
      <c r="DJ330" s="67"/>
      <c r="DK330" s="23" t="s">
        <v>849</v>
      </c>
      <c r="DL330" s="55">
        <v>0</v>
      </c>
      <c r="DM330" s="55">
        <v>3.6407587970882358</v>
      </c>
      <c r="DN330" s="55">
        <v>163.22298621536999</v>
      </c>
      <c r="DO330" s="59">
        <v>166.86374501245822</v>
      </c>
      <c r="DP330" s="23" t="s">
        <v>849</v>
      </c>
      <c r="DQ330" s="57"/>
      <c r="DR330" s="57"/>
      <c r="DS330" s="57"/>
      <c r="DT330" s="23" t="s">
        <v>854</v>
      </c>
      <c r="DU330" s="57"/>
      <c r="DV330" s="23" t="s">
        <v>849</v>
      </c>
      <c r="DW330" s="23" t="s">
        <v>854</v>
      </c>
      <c r="DX330" s="57"/>
      <c r="DY330" s="23" t="s">
        <v>849</v>
      </c>
      <c r="DZ330" s="23" t="s">
        <v>854</v>
      </c>
      <c r="EA330" s="56"/>
      <c r="EB330" s="57"/>
      <c r="EC330" s="57"/>
      <c r="ED330" s="23"/>
      <c r="EE330" s="57"/>
      <c r="EF330" s="57"/>
      <c r="EG330" s="57"/>
      <c r="EH330" s="23">
        <v>632</v>
      </c>
      <c r="EI330" s="23" t="s">
        <v>387</v>
      </c>
      <c r="EJ330" s="23"/>
      <c r="EK330" s="23" t="s">
        <v>388</v>
      </c>
    </row>
    <row r="331" spans="2:141">
      <c r="B331" s="132" t="s">
        <v>1518</v>
      </c>
      <c r="C331" s="23" t="s">
        <v>1519</v>
      </c>
      <c r="D331" s="23" t="s">
        <v>155</v>
      </c>
      <c r="E331" s="23" t="s">
        <v>846</v>
      </c>
      <c r="F331" s="23" t="s">
        <v>847</v>
      </c>
      <c r="G331" s="23"/>
      <c r="H331" s="23" t="s">
        <v>848</v>
      </c>
      <c r="I331" s="58">
        <v>0.17116681725211827</v>
      </c>
      <c r="J331" s="58">
        <v>0.82883318274788176</v>
      </c>
      <c r="K331" s="58">
        <v>0</v>
      </c>
      <c r="L331" s="58">
        <v>0</v>
      </c>
      <c r="M331" s="176"/>
      <c r="N331" s="23" t="s">
        <v>849</v>
      </c>
      <c r="O331" s="23" t="s">
        <v>850</v>
      </c>
      <c r="P331" s="23" t="s">
        <v>851</v>
      </c>
      <c r="Q331" s="56" t="s">
        <v>848</v>
      </c>
      <c r="R331" s="133" t="s">
        <v>848</v>
      </c>
      <c r="S331" s="133" t="s">
        <v>848</v>
      </c>
      <c r="T331" s="133" t="s">
        <v>848</v>
      </c>
      <c r="U331" s="133" t="s">
        <v>848</v>
      </c>
      <c r="V331" s="133" t="s">
        <v>848</v>
      </c>
      <c r="W331" s="55">
        <v>0.40618568799424781</v>
      </c>
      <c r="X331" s="55">
        <v>5.1309178171225929</v>
      </c>
      <c r="Y331" s="55">
        <v>5.3530543270319741</v>
      </c>
      <c r="Z331" s="55">
        <v>5.7799048754852969</v>
      </c>
      <c r="AA331" s="55">
        <v>6.2198222774627006</v>
      </c>
      <c r="AB331" s="55">
        <v>6.6292503545505816</v>
      </c>
      <c r="AC331" s="55">
        <v>7.0604565208452623</v>
      </c>
      <c r="AD331" s="59">
        <v>36.17340617249841</v>
      </c>
      <c r="AE331" s="55">
        <v>0</v>
      </c>
      <c r="AF331" s="55"/>
      <c r="AG331" s="55"/>
      <c r="AH331" s="55"/>
      <c r="AI331" s="59">
        <v>36.579591860492656</v>
      </c>
      <c r="AJ331" s="55">
        <v>0</v>
      </c>
      <c r="AK331" s="55">
        <v>0.44529364761387613</v>
      </c>
      <c r="AL331" s="55">
        <v>5.624927657288362</v>
      </c>
      <c r="AM331" s="55">
        <v>5.9858207237890877</v>
      </c>
      <c r="AN331" s="55">
        <v>6.5923903844405896</v>
      </c>
      <c r="AO331" s="55">
        <v>7.2360302474459548</v>
      </c>
      <c r="AP331" s="55">
        <v>7.8665985975805324</v>
      </c>
      <c r="AQ331" s="55">
        <v>8.5458550940943496</v>
      </c>
      <c r="AR331" s="59">
        <v>41.851622704638878</v>
      </c>
      <c r="AS331" s="55">
        <v>0</v>
      </c>
      <c r="AT331" s="55"/>
      <c r="AU331" s="55"/>
      <c r="AV331" s="55"/>
      <c r="AW331" s="59">
        <v>42.296916352252751</v>
      </c>
      <c r="AX331" s="55"/>
      <c r="AY331" s="55"/>
      <c r="AZ331" s="55"/>
      <c r="BA331" s="55"/>
      <c r="BB331" s="55"/>
      <c r="BC331" s="55"/>
      <c r="BD331" s="55"/>
      <c r="BE331" s="55"/>
      <c r="BF331" s="59">
        <v>0</v>
      </c>
      <c r="BG331" s="55"/>
      <c r="BH331" s="55"/>
      <c r="BI331" s="55"/>
      <c r="BJ331" s="55"/>
      <c r="BK331" s="59">
        <v>0</v>
      </c>
      <c r="BL331" s="55"/>
      <c r="BM331" s="23" t="s">
        <v>864</v>
      </c>
      <c r="BN331" s="23" t="s">
        <v>1520</v>
      </c>
      <c r="BO331" s="23" t="s">
        <v>569</v>
      </c>
      <c r="BP331" s="23" t="s">
        <v>386</v>
      </c>
      <c r="BQ331" s="23" t="s">
        <v>351</v>
      </c>
      <c r="BR331" s="23"/>
      <c r="BS331" s="57"/>
      <c r="BT331" s="135" t="s">
        <v>23</v>
      </c>
      <c r="BU331" s="58">
        <v>0.17116681725211827</v>
      </c>
      <c r="BV331" s="57">
        <v>2</v>
      </c>
      <c r="BW331" s="57">
        <v>13</v>
      </c>
      <c r="BX331" s="57">
        <v>1</v>
      </c>
      <c r="BY331" s="57">
        <v>1</v>
      </c>
      <c r="BZ331" s="57">
        <v>1</v>
      </c>
      <c r="CA331" s="57">
        <v>1</v>
      </c>
      <c r="CB331" s="67">
        <v>19</v>
      </c>
      <c r="CC331" s="134"/>
      <c r="CD331" s="134"/>
      <c r="CE331" s="57"/>
      <c r="CF331" s="57"/>
      <c r="CG331" s="57"/>
      <c r="CH331" s="57"/>
      <c r="CI331" s="57"/>
      <c r="CJ331" s="57"/>
      <c r="CK331" s="67"/>
      <c r="CL331" s="23"/>
      <c r="CM331" s="23"/>
      <c r="CN331" s="23"/>
      <c r="CO331" s="23"/>
      <c r="CP331" s="23"/>
      <c r="CQ331" s="23"/>
      <c r="CR331" s="57"/>
      <c r="CS331" s="134"/>
      <c r="CT331" s="58"/>
      <c r="CU331" s="57"/>
      <c r="CV331" s="57"/>
      <c r="CW331" s="57"/>
      <c r="CX331" s="57"/>
      <c r="CY331" s="57"/>
      <c r="CZ331" s="57"/>
      <c r="DA331" s="67"/>
      <c r="DB331" s="23"/>
      <c r="DC331" s="23"/>
      <c r="DD331" s="57"/>
      <c r="DE331" s="57"/>
      <c r="DF331" s="57"/>
      <c r="DG331" s="57"/>
      <c r="DH331" s="57"/>
      <c r="DI331" s="57"/>
      <c r="DJ331" s="67"/>
      <c r="DK331" s="23" t="s">
        <v>849</v>
      </c>
      <c r="DL331" s="55">
        <v>0</v>
      </c>
      <c r="DM331" s="55">
        <v>0.40618568799424781</v>
      </c>
      <c r="DN331" s="55">
        <v>36.17340617249841</v>
      </c>
      <c r="DO331" s="59">
        <v>36.579591860492656</v>
      </c>
      <c r="DP331" s="23" t="s">
        <v>849</v>
      </c>
      <c r="DQ331" s="57"/>
      <c r="DR331" s="57"/>
      <c r="DS331" s="57"/>
      <c r="DT331" s="23" t="s">
        <v>854</v>
      </c>
      <c r="DU331" s="57"/>
      <c r="DV331" s="23" t="s">
        <v>849</v>
      </c>
      <c r="DW331" s="23" t="s">
        <v>854</v>
      </c>
      <c r="DX331" s="57"/>
      <c r="DY331" s="23" t="s">
        <v>849</v>
      </c>
      <c r="DZ331" s="23" t="s">
        <v>854</v>
      </c>
      <c r="EA331" s="56"/>
      <c r="EB331" s="57"/>
      <c r="EC331" s="57"/>
      <c r="ED331" s="23"/>
      <c r="EE331" s="57"/>
      <c r="EF331" s="57"/>
      <c r="EG331" s="57"/>
      <c r="EH331" s="23">
        <v>524</v>
      </c>
      <c r="EI331" s="23" t="s">
        <v>384</v>
      </c>
      <c r="EJ331" s="23"/>
      <c r="EK331" s="23" t="s">
        <v>385</v>
      </c>
    </row>
    <row r="332" spans="2:141">
      <c r="B332" s="132" t="s">
        <v>1521</v>
      </c>
      <c r="C332" s="23" t="s">
        <v>1522</v>
      </c>
      <c r="D332" s="23" t="s">
        <v>159</v>
      </c>
      <c r="E332" s="23" t="s">
        <v>846</v>
      </c>
      <c r="F332" s="23" t="s">
        <v>847</v>
      </c>
      <c r="G332" s="23"/>
      <c r="H332" s="23" t="s">
        <v>848</v>
      </c>
      <c r="I332" s="58">
        <v>0.99831285484328924</v>
      </c>
      <c r="J332" s="58">
        <v>1.6871451567107565E-3</v>
      </c>
      <c r="K332" s="58">
        <v>0</v>
      </c>
      <c r="L332" s="58">
        <v>0</v>
      </c>
      <c r="M332" s="176"/>
      <c r="N332" s="23" t="s">
        <v>849</v>
      </c>
      <c r="O332" s="23" t="s">
        <v>850</v>
      </c>
      <c r="P332" s="23" t="s">
        <v>851</v>
      </c>
      <c r="Q332" s="56" t="s">
        <v>848</v>
      </c>
      <c r="R332" s="133" t="s">
        <v>848</v>
      </c>
      <c r="S332" s="133" t="s">
        <v>848</v>
      </c>
      <c r="T332" s="133" t="s">
        <v>848</v>
      </c>
      <c r="U332" s="133" t="s">
        <v>848</v>
      </c>
      <c r="V332" s="133" t="s">
        <v>848</v>
      </c>
      <c r="W332" s="55">
        <v>0</v>
      </c>
      <c r="X332" s="55">
        <v>1.7426586969230775</v>
      </c>
      <c r="Y332" s="55">
        <v>1.8181048714078625</v>
      </c>
      <c r="Z332" s="55">
        <v>1.9630798733590182</v>
      </c>
      <c r="AA332" s="55">
        <v>2.1124928855739848</v>
      </c>
      <c r="AB332" s="55">
        <v>2.251550540506726</v>
      </c>
      <c r="AC332" s="55">
        <v>2.3980048792124857</v>
      </c>
      <c r="AD332" s="59">
        <v>12.285891746983156</v>
      </c>
      <c r="AE332" s="55">
        <v>0</v>
      </c>
      <c r="AF332" s="55"/>
      <c r="AG332" s="55"/>
      <c r="AH332" s="55"/>
      <c r="AI332" s="59">
        <v>12.285891746983156</v>
      </c>
      <c r="AJ332" s="55">
        <v>0</v>
      </c>
      <c r="AK332" s="55">
        <v>0</v>
      </c>
      <c r="AL332" s="55">
        <v>1.9104435991597779</v>
      </c>
      <c r="AM332" s="55">
        <v>2.0330168820328645</v>
      </c>
      <c r="AN332" s="55">
        <v>2.2390314650177081</v>
      </c>
      <c r="AO332" s="55">
        <v>2.4576365265155937</v>
      </c>
      <c r="AP332" s="55">
        <v>2.67180199525481</v>
      </c>
      <c r="AQ332" s="55">
        <v>2.9025038469081523</v>
      </c>
      <c r="AR332" s="59">
        <v>14.214434314888907</v>
      </c>
      <c r="AS332" s="55">
        <v>0</v>
      </c>
      <c r="AT332" s="55"/>
      <c r="AU332" s="55"/>
      <c r="AV332" s="55"/>
      <c r="AW332" s="59">
        <v>14.214434314888907</v>
      </c>
      <c r="AX332" s="55"/>
      <c r="AY332" s="55"/>
      <c r="AZ332" s="55"/>
      <c r="BA332" s="55"/>
      <c r="BB332" s="55"/>
      <c r="BC332" s="55"/>
      <c r="BD332" s="55"/>
      <c r="BE332" s="55"/>
      <c r="BF332" s="59">
        <v>0</v>
      </c>
      <c r="BG332" s="55"/>
      <c r="BH332" s="55"/>
      <c r="BI332" s="55"/>
      <c r="BJ332" s="55"/>
      <c r="BK332" s="59">
        <v>0</v>
      </c>
      <c r="BL332" s="55"/>
      <c r="BM332" s="23" t="s">
        <v>864</v>
      </c>
      <c r="BN332" s="23" t="s">
        <v>1523</v>
      </c>
      <c r="BO332" s="23" t="s">
        <v>569</v>
      </c>
      <c r="BP332" s="23" t="s">
        <v>386</v>
      </c>
      <c r="BQ332" s="23" t="s">
        <v>358</v>
      </c>
      <c r="BR332" s="23"/>
      <c r="BS332" s="57"/>
      <c r="BT332" s="135" t="s">
        <v>23</v>
      </c>
      <c r="BU332" s="58">
        <v>0.99831285484328924</v>
      </c>
      <c r="BV332" s="57">
        <v>0</v>
      </c>
      <c r="BW332" s="57">
        <v>0</v>
      </c>
      <c r="BX332" s="57">
        <v>0</v>
      </c>
      <c r="BY332" s="57">
        <v>0</v>
      </c>
      <c r="BZ332" s="57">
        <v>0</v>
      </c>
      <c r="CA332" s="57">
        <v>0</v>
      </c>
      <c r="CB332" s="67">
        <v>0</v>
      </c>
      <c r="CC332" s="134"/>
      <c r="CD332" s="134"/>
      <c r="CE332" s="57"/>
      <c r="CF332" s="57"/>
      <c r="CG332" s="57"/>
      <c r="CH332" s="57"/>
      <c r="CI332" s="57"/>
      <c r="CJ332" s="57"/>
      <c r="CK332" s="67"/>
      <c r="CL332" s="23"/>
      <c r="CM332" s="23"/>
      <c r="CN332" s="23"/>
      <c r="CO332" s="23"/>
      <c r="CP332" s="23"/>
      <c r="CQ332" s="23"/>
      <c r="CR332" s="57"/>
      <c r="CS332" s="134"/>
      <c r="CT332" s="58"/>
      <c r="CU332" s="57"/>
      <c r="CV332" s="57"/>
      <c r="CW332" s="57"/>
      <c r="CX332" s="57"/>
      <c r="CY332" s="57"/>
      <c r="CZ332" s="57"/>
      <c r="DA332" s="67"/>
      <c r="DB332" s="23"/>
      <c r="DC332" s="23"/>
      <c r="DD332" s="57"/>
      <c r="DE332" s="57"/>
      <c r="DF332" s="57"/>
      <c r="DG332" s="57"/>
      <c r="DH332" s="57"/>
      <c r="DI332" s="57"/>
      <c r="DJ332" s="67"/>
      <c r="DK332" s="23" t="s">
        <v>849</v>
      </c>
      <c r="DL332" s="55">
        <v>0</v>
      </c>
      <c r="DM332" s="55">
        <v>0</v>
      </c>
      <c r="DN332" s="55">
        <v>0</v>
      </c>
      <c r="DO332" s="59">
        <v>0</v>
      </c>
      <c r="DP332" s="23" t="s">
        <v>849</v>
      </c>
      <c r="DQ332" s="57"/>
      <c r="DR332" s="57"/>
      <c r="DS332" s="57"/>
      <c r="DT332" s="23" t="s">
        <v>854</v>
      </c>
      <c r="DU332" s="57"/>
      <c r="DV332" s="23" t="s">
        <v>849</v>
      </c>
      <c r="DW332" s="23" t="s">
        <v>854</v>
      </c>
      <c r="DX332" s="57"/>
      <c r="DY332" s="23" t="s">
        <v>849</v>
      </c>
      <c r="DZ332" s="23" t="s">
        <v>854</v>
      </c>
      <c r="EA332" s="56"/>
      <c r="EB332" s="57"/>
      <c r="EC332" s="57"/>
      <c r="ED332" s="23"/>
      <c r="EE332" s="57"/>
      <c r="EF332" s="57"/>
      <c r="EG332" s="57"/>
      <c r="EH332" s="23">
        <v>2240</v>
      </c>
      <c r="EI332" s="23" t="s">
        <v>387</v>
      </c>
      <c r="EJ332" s="23"/>
      <c r="EK332" s="23" t="s">
        <v>388</v>
      </c>
    </row>
    <row r="333" spans="2:141">
      <c r="B333" s="132" t="s">
        <v>1524</v>
      </c>
      <c r="C333" s="23" t="s">
        <v>1525</v>
      </c>
      <c r="D333" s="23" t="s">
        <v>155</v>
      </c>
      <c r="E333" s="23" t="s">
        <v>846</v>
      </c>
      <c r="F333" s="23" t="s">
        <v>847</v>
      </c>
      <c r="G333" s="23"/>
      <c r="H333" s="23" t="s">
        <v>848</v>
      </c>
      <c r="I333" s="58">
        <v>0.76939999999999997</v>
      </c>
      <c r="J333" s="58">
        <v>0.2306</v>
      </c>
      <c r="K333" s="58">
        <v>0</v>
      </c>
      <c r="L333" s="58">
        <v>0</v>
      </c>
      <c r="M333" s="176"/>
      <c r="N333" s="23" t="s">
        <v>849</v>
      </c>
      <c r="O333" s="23" t="s">
        <v>850</v>
      </c>
      <c r="P333" s="23" t="s">
        <v>851</v>
      </c>
      <c r="Q333" s="56" t="s">
        <v>848</v>
      </c>
      <c r="R333" s="133" t="s">
        <v>848</v>
      </c>
      <c r="S333" s="133" t="s">
        <v>848</v>
      </c>
      <c r="T333" s="133" t="s">
        <v>848</v>
      </c>
      <c r="U333" s="133" t="s">
        <v>848</v>
      </c>
      <c r="V333" s="133" t="s">
        <v>848</v>
      </c>
      <c r="W333" s="55">
        <v>0</v>
      </c>
      <c r="X333" s="55">
        <v>0.24612316004296639</v>
      </c>
      <c r="Y333" s="55">
        <v>0.25677874676808632</v>
      </c>
      <c r="Z333" s="55">
        <v>0.27725418792615991</v>
      </c>
      <c r="AA333" s="55">
        <v>0.29835642830335823</v>
      </c>
      <c r="AB333" s="55">
        <v>0.3179961371692655</v>
      </c>
      <c r="AC333" s="55">
        <v>0.33868051140038069</v>
      </c>
      <c r="AD333" s="59">
        <v>1.7351891716102168</v>
      </c>
      <c r="AE333" s="55">
        <v>0</v>
      </c>
      <c r="AF333" s="55"/>
      <c r="AG333" s="55"/>
      <c r="AH333" s="55"/>
      <c r="AI333" s="59">
        <v>1.7351891716102168</v>
      </c>
      <c r="AJ333" s="55">
        <v>0</v>
      </c>
      <c r="AK333" s="55">
        <v>0</v>
      </c>
      <c r="AL333" s="55">
        <v>0.26982014122402648</v>
      </c>
      <c r="AM333" s="55">
        <v>0.28713169154126922</v>
      </c>
      <c r="AN333" s="55">
        <v>0.31622801445790849</v>
      </c>
      <c r="AO333" s="55">
        <v>0.34710254464115392</v>
      </c>
      <c r="AP333" s="55">
        <v>0.37735005210274014</v>
      </c>
      <c r="AQ333" s="55">
        <v>0.40993306382898331</v>
      </c>
      <c r="AR333" s="59">
        <v>2.0075655077960817</v>
      </c>
      <c r="AS333" s="55">
        <v>0</v>
      </c>
      <c r="AT333" s="55"/>
      <c r="AU333" s="55"/>
      <c r="AV333" s="55"/>
      <c r="AW333" s="59">
        <v>2.0075655077960817</v>
      </c>
      <c r="AX333" s="55"/>
      <c r="AY333" s="55"/>
      <c r="AZ333" s="55"/>
      <c r="BA333" s="55"/>
      <c r="BB333" s="55"/>
      <c r="BC333" s="55"/>
      <c r="BD333" s="55"/>
      <c r="BE333" s="55"/>
      <c r="BF333" s="59">
        <v>0</v>
      </c>
      <c r="BG333" s="55"/>
      <c r="BH333" s="55"/>
      <c r="BI333" s="55"/>
      <c r="BJ333" s="55"/>
      <c r="BK333" s="59">
        <v>0</v>
      </c>
      <c r="BL333" s="55"/>
      <c r="BM333" s="23" t="s">
        <v>864</v>
      </c>
      <c r="BN333" s="23" t="s">
        <v>1278</v>
      </c>
      <c r="BO333" s="23" t="s">
        <v>569</v>
      </c>
      <c r="BP333" s="23" t="s">
        <v>386</v>
      </c>
      <c r="BQ333" s="23" t="s">
        <v>351</v>
      </c>
      <c r="BR333" s="23"/>
      <c r="BS333" s="57"/>
      <c r="BT333" s="135" t="s">
        <v>23</v>
      </c>
      <c r="BU333" s="58">
        <v>0.76939999999999997</v>
      </c>
      <c r="BV333" s="57">
        <v>0</v>
      </c>
      <c r="BW333" s="57">
        <v>0</v>
      </c>
      <c r="BX333" s="57">
        <v>0</v>
      </c>
      <c r="BY333" s="57">
        <v>0</v>
      </c>
      <c r="BZ333" s="57">
        <v>0</v>
      </c>
      <c r="CA333" s="57">
        <v>0</v>
      </c>
      <c r="CB333" s="67">
        <v>0</v>
      </c>
      <c r="CC333" s="134"/>
      <c r="CD333" s="134"/>
      <c r="CE333" s="57"/>
      <c r="CF333" s="57"/>
      <c r="CG333" s="57"/>
      <c r="CH333" s="57"/>
      <c r="CI333" s="57"/>
      <c r="CJ333" s="57"/>
      <c r="CK333" s="67"/>
      <c r="CL333" s="23"/>
      <c r="CM333" s="23"/>
      <c r="CN333" s="23"/>
      <c r="CO333" s="23"/>
      <c r="CP333" s="23"/>
      <c r="CQ333" s="23"/>
      <c r="CR333" s="57"/>
      <c r="CS333" s="134"/>
      <c r="CT333" s="58"/>
      <c r="CU333" s="57"/>
      <c r="CV333" s="57"/>
      <c r="CW333" s="57"/>
      <c r="CX333" s="57"/>
      <c r="CY333" s="57"/>
      <c r="CZ333" s="57"/>
      <c r="DA333" s="67"/>
      <c r="DB333" s="23"/>
      <c r="DC333" s="23"/>
      <c r="DD333" s="57"/>
      <c r="DE333" s="57"/>
      <c r="DF333" s="57"/>
      <c r="DG333" s="57"/>
      <c r="DH333" s="57"/>
      <c r="DI333" s="57"/>
      <c r="DJ333" s="67"/>
      <c r="DK333" s="23" t="s">
        <v>849</v>
      </c>
      <c r="DL333" s="55">
        <v>0</v>
      </c>
      <c r="DM333" s="55">
        <v>0</v>
      </c>
      <c r="DN333" s="55">
        <v>0</v>
      </c>
      <c r="DO333" s="59">
        <v>0</v>
      </c>
      <c r="DP333" s="23" t="s">
        <v>849</v>
      </c>
      <c r="DQ333" s="57"/>
      <c r="DR333" s="57"/>
      <c r="DS333" s="57"/>
      <c r="DT333" s="23" t="s">
        <v>854</v>
      </c>
      <c r="DU333" s="57"/>
      <c r="DV333" s="23" t="s">
        <v>849</v>
      </c>
      <c r="DW333" s="23" t="s">
        <v>854</v>
      </c>
      <c r="DX333" s="57"/>
      <c r="DY333" s="23" t="s">
        <v>849</v>
      </c>
      <c r="DZ333" s="23" t="s">
        <v>854</v>
      </c>
      <c r="EA333" s="56"/>
      <c r="EB333" s="57"/>
      <c r="EC333" s="57"/>
      <c r="ED333" s="23"/>
      <c r="EE333" s="57"/>
      <c r="EF333" s="57"/>
      <c r="EG333" s="57"/>
      <c r="EH333" s="23">
        <v>3293</v>
      </c>
      <c r="EI333" s="23" t="s">
        <v>384</v>
      </c>
      <c r="EJ333" s="23"/>
      <c r="EK333" s="23" t="s">
        <v>385</v>
      </c>
    </row>
    <row r="334" spans="2:141">
      <c r="B334" s="132" t="s">
        <v>1526</v>
      </c>
      <c r="C334" s="23" t="s">
        <v>1527</v>
      </c>
      <c r="D334" s="23" t="s">
        <v>159</v>
      </c>
      <c r="E334" s="23" t="s">
        <v>846</v>
      </c>
      <c r="F334" s="23" t="s">
        <v>847</v>
      </c>
      <c r="G334" s="23"/>
      <c r="H334" s="23" t="s">
        <v>848</v>
      </c>
      <c r="I334" s="58">
        <v>9.2499999999999999E-2</v>
      </c>
      <c r="J334" s="58">
        <v>0.90749999999999997</v>
      </c>
      <c r="K334" s="58">
        <v>0</v>
      </c>
      <c r="L334" s="58">
        <v>0</v>
      </c>
      <c r="M334" s="176"/>
      <c r="N334" s="23" t="s">
        <v>849</v>
      </c>
      <c r="O334" s="23" t="s">
        <v>850</v>
      </c>
      <c r="P334" s="23" t="s">
        <v>851</v>
      </c>
      <c r="Q334" s="56" t="s">
        <v>848</v>
      </c>
      <c r="R334" s="133" t="s">
        <v>848</v>
      </c>
      <c r="S334" s="133" t="s">
        <v>848</v>
      </c>
      <c r="T334" s="133" t="s">
        <v>848</v>
      </c>
      <c r="U334" s="133" t="s">
        <v>848</v>
      </c>
      <c r="V334" s="133" t="s">
        <v>848</v>
      </c>
      <c r="W334" s="55">
        <v>0</v>
      </c>
      <c r="X334" s="55">
        <v>1.2930527531169234</v>
      </c>
      <c r="Y334" s="55">
        <v>1.3490338145846339</v>
      </c>
      <c r="Z334" s="55">
        <v>1.4566052660323914</v>
      </c>
      <c r="AA334" s="55">
        <v>1.5674697210958966</v>
      </c>
      <c r="AB334" s="55">
        <v>1.6706505010559907</v>
      </c>
      <c r="AC334" s="55">
        <v>1.779319620375664</v>
      </c>
      <c r="AD334" s="59">
        <v>9.1161316762614995</v>
      </c>
      <c r="AE334" s="55">
        <v>0</v>
      </c>
      <c r="AF334" s="55"/>
      <c r="AG334" s="55"/>
      <c r="AH334" s="55"/>
      <c r="AI334" s="59">
        <v>9.1161316762614995</v>
      </c>
      <c r="AJ334" s="55">
        <v>0</v>
      </c>
      <c r="AK334" s="55">
        <v>0</v>
      </c>
      <c r="AL334" s="55">
        <v>1.4175491505765552</v>
      </c>
      <c r="AM334" s="55">
        <v>1.5084985264683857</v>
      </c>
      <c r="AN334" s="55">
        <v>1.6613613470431394</v>
      </c>
      <c r="AO334" s="55">
        <v>1.8235663026745705</v>
      </c>
      <c r="AP334" s="55">
        <v>1.9824770804790688</v>
      </c>
      <c r="AQ334" s="55">
        <v>2.1536578544058491</v>
      </c>
      <c r="AR334" s="59">
        <v>10.547110261647568</v>
      </c>
      <c r="AS334" s="55">
        <v>0</v>
      </c>
      <c r="AT334" s="55"/>
      <c r="AU334" s="55"/>
      <c r="AV334" s="55"/>
      <c r="AW334" s="59">
        <v>10.547110261647568</v>
      </c>
      <c r="AX334" s="55"/>
      <c r="AY334" s="55"/>
      <c r="AZ334" s="55"/>
      <c r="BA334" s="55"/>
      <c r="BB334" s="55"/>
      <c r="BC334" s="55"/>
      <c r="BD334" s="55"/>
      <c r="BE334" s="55"/>
      <c r="BF334" s="59">
        <v>0</v>
      </c>
      <c r="BG334" s="55"/>
      <c r="BH334" s="55"/>
      <c r="BI334" s="55"/>
      <c r="BJ334" s="55"/>
      <c r="BK334" s="59">
        <v>0</v>
      </c>
      <c r="BL334" s="55"/>
      <c r="BM334" s="23" t="s">
        <v>864</v>
      </c>
      <c r="BN334" s="23" t="s">
        <v>1452</v>
      </c>
      <c r="BO334" s="23" t="s">
        <v>582</v>
      </c>
      <c r="BP334" s="23" t="s">
        <v>462</v>
      </c>
      <c r="BQ334" s="23" t="s">
        <v>351</v>
      </c>
      <c r="BR334" s="23"/>
      <c r="BS334" s="57"/>
      <c r="BT334" s="135" t="s">
        <v>23</v>
      </c>
      <c r="BU334" s="58">
        <v>9.2499999999999999E-2</v>
      </c>
      <c r="BV334" s="57">
        <v>0</v>
      </c>
      <c r="BW334" s="57">
        <v>0</v>
      </c>
      <c r="BX334" s="57">
        <v>0</v>
      </c>
      <c r="BY334" s="57">
        <v>0</v>
      </c>
      <c r="BZ334" s="57">
        <v>0</v>
      </c>
      <c r="CA334" s="57">
        <v>0</v>
      </c>
      <c r="CB334" s="67">
        <v>0</v>
      </c>
      <c r="CC334" s="134"/>
      <c r="CD334" s="134"/>
      <c r="CE334" s="57"/>
      <c r="CF334" s="57"/>
      <c r="CG334" s="57"/>
      <c r="CH334" s="57"/>
      <c r="CI334" s="57"/>
      <c r="CJ334" s="57"/>
      <c r="CK334" s="67"/>
      <c r="CL334" s="23"/>
      <c r="CM334" s="23"/>
      <c r="CN334" s="23"/>
      <c r="CO334" s="23"/>
      <c r="CP334" s="23"/>
      <c r="CQ334" s="23"/>
      <c r="CR334" s="57"/>
      <c r="CS334" s="134"/>
      <c r="CT334" s="58"/>
      <c r="CU334" s="57"/>
      <c r="CV334" s="57"/>
      <c r="CW334" s="57"/>
      <c r="CX334" s="57"/>
      <c r="CY334" s="57"/>
      <c r="CZ334" s="57"/>
      <c r="DA334" s="67"/>
      <c r="DB334" s="23"/>
      <c r="DC334" s="23"/>
      <c r="DD334" s="57"/>
      <c r="DE334" s="57"/>
      <c r="DF334" s="57"/>
      <c r="DG334" s="57"/>
      <c r="DH334" s="57"/>
      <c r="DI334" s="57"/>
      <c r="DJ334" s="67"/>
      <c r="DK334" s="23" t="s">
        <v>849</v>
      </c>
      <c r="DL334" s="55">
        <v>0</v>
      </c>
      <c r="DM334" s="55">
        <v>0</v>
      </c>
      <c r="DN334" s="55">
        <v>0</v>
      </c>
      <c r="DO334" s="59">
        <v>0</v>
      </c>
      <c r="DP334" s="23" t="s">
        <v>849</v>
      </c>
      <c r="DQ334" s="57"/>
      <c r="DR334" s="57"/>
      <c r="DS334" s="57"/>
      <c r="DT334" s="23" t="s">
        <v>854</v>
      </c>
      <c r="DU334" s="57"/>
      <c r="DV334" s="23" t="s">
        <v>849</v>
      </c>
      <c r="DW334" s="23" t="s">
        <v>854</v>
      </c>
      <c r="DX334" s="57"/>
      <c r="DY334" s="23" t="s">
        <v>849</v>
      </c>
      <c r="DZ334" s="23" t="s">
        <v>854</v>
      </c>
      <c r="EA334" s="56"/>
      <c r="EB334" s="57"/>
      <c r="EC334" s="57"/>
      <c r="ED334" s="23"/>
      <c r="EE334" s="57"/>
      <c r="EF334" s="57"/>
      <c r="EG334" s="57"/>
      <c r="EH334" s="23">
        <v>3294</v>
      </c>
      <c r="EI334" s="23" t="s">
        <v>459</v>
      </c>
      <c r="EJ334" s="23"/>
      <c r="EK334" s="23" t="s">
        <v>460</v>
      </c>
    </row>
    <row r="335" spans="2:141">
      <c r="B335" s="132" t="s">
        <v>1528</v>
      </c>
      <c r="C335" s="23" t="s">
        <v>1529</v>
      </c>
      <c r="D335" s="23" t="s">
        <v>159</v>
      </c>
      <c r="E335" s="23" t="s">
        <v>846</v>
      </c>
      <c r="F335" s="23" t="s">
        <v>847</v>
      </c>
      <c r="G335" s="23"/>
      <c r="H335" s="23" t="s">
        <v>848</v>
      </c>
      <c r="I335" s="58">
        <v>0.61935108739795253</v>
      </c>
      <c r="J335" s="58">
        <v>0.38064891260204736</v>
      </c>
      <c r="K335" s="58">
        <v>0</v>
      </c>
      <c r="L335" s="58">
        <v>0</v>
      </c>
      <c r="M335" s="176"/>
      <c r="N335" s="23" t="s">
        <v>849</v>
      </c>
      <c r="O335" s="23" t="s">
        <v>850</v>
      </c>
      <c r="P335" s="23" t="s">
        <v>851</v>
      </c>
      <c r="Q335" s="56" t="s">
        <v>848</v>
      </c>
      <c r="R335" s="133" t="s">
        <v>848</v>
      </c>
      <c r="S335" s="133" t="s">
        <v>848</v>
      </c>
      <c r="T335" s="133" t="s">
        <v>848</v>
      </c>
      <c r="U335" s="133" t="s">
        <v>848</v>
      </c>
      <c r="V335" s="133" t="s">
        <v>848</v>
      </c>
      <c r="W335" s="55">
        <v>0</v>
      </c>
      <c r="X335" s="55">
        <v>19.766147694101956</v>
      </c>
      <c r="Y335" s="55">
        <v>20.62189772160551</v>
      </c>
      <c r="Z335" s="55">
        <v>22.266280127396669</v>
      </c>
      <c r="AA335" s="55">
        <v>23.961000770099808</v>
      </c>
      <c r="AB335" s="55">
        <v>25.538265526675008</v>
      </c>
      <c r="AC335" s="55">
        <v>27.199427344770157</v>
      </c>
      <c r="AD335" s="59">
        <v>139.3530191846491</v>
      </c>
      <c r="AE335" s="55">
        <v>0</v>
      </c>
      <c r="AF335" s="55"/>
      <c r="AG335" s="55"/>
      <c r="AH335" s="55"/>
      <c r="AI335" s="59">
        <v>139.3530191846491</v>
      </c>
      <c r="AJ335" s="55">
        <v>0</v>
      </c>
      <c r="AK335" s="55">
        <v>0</v>
      </c>
      <c r="AL335" s="55">
        <v>21.669251936089651</v>
      </c>
      <c r="AM335" s="55">
        <v>23.059542310732827</v>
      </c>
      <c r="AN335" s="55">
        <v>25.396267615353388</v>
      </c>
      <c r="AO335" s="55">
        <v>27.875800721792857</v>
      </c>
      <c r="AP335" s="55">
        <v>30.304977641834821</v>
      </c>
      <c r="AQ335" s="55">
        <v>32.921718878161947</v>
      </c>
      <c r="AR335" s="59">
        <v>161.22755910396549</v>
      </c>
      <c r="AS335" s="55">
        <v>0</v>
      </c>
      <c r="AT335" s="55"/>
      <c r="AU335" s="55"/>
      <c r="AV335" s="55"/>
      <c r="AW335" s="59">
        <v>161.22755910396549</v>
      </c>
      <c r="AX335" s="55"/>
      <c r="AY335" s="55"/>
      <c r="AZ335" s="55"/>
      <c r="BA335" s="55"/>
      <c r="BB335" s="55"/>
      <c r="BC335" s="55"/>
      <c r="BD335" s="55"/>
      <c r="BE335" s="55"/>
      <c r="BF335" s="59">
        <v>0</v>
      </c>
      <c r="BG335" s="55"/>
      <c r="BH335" s="55"/>
      <c r="BI335" s="55"/>
      <c r="BJ335" s="55"/>
      <c r="BK335" s="59">
        <v>0</v>
      </c>
      <c r="BL335" s="55"/>
      <c r="BM335" s="23" t="s">
        <v>864</v>
      </c>
      <c r="BN335" s="23" t="s">
        <v>1530</v>
      </c>
      <c r="BO335" s="23" t="s">
        <v>580</v>
      </c>
      <c r="BP335" s="23" t="s">
        <v>438</v>
      </c>
      <c r="BQ335" s="23" t="s">
        <v>148</v>
      </c>
      <c r="BR335" s="23"/>
      <c r="BS335" s="57"/>
      <c r="BT335" s="135" t="s">
        <v>1240</v>
      </c>
      <c r="BU335" s="58">
        <v>0.61935108739795253</v>
      </c>
      <c r="BV335" s="57">
        <v>6184</v>
      </c>
      <c r="BW335" s="57">
        <v>6450</v>
      </c>
      <c r="BX335" s="57">
        <v>6450</v>
      </c>
      <c r="BY335" s="57">
        <v>3798</v>
      </c>
      <c r="BZ335" s="57">
        <v>4049</v>
      </c>
      <c r="CA335" s="57">
        <v>4310</v>
      </c>
      <c r="CB335" s="67">
        <v>31241</v>
      </c>
      <c r="CC335" s="134"/>
      <c r="CD335" s="134"/>
      <c r="CE335" s="57"/>
      <c r="CF335" s="57"/>
      <c r="CG335" s="57"/>
      <c r="CH335" s="57"/>
      <c r="CI335" s="57"/>
      <c r="CJ335" s="57"/>
      <c r="CK335" s="67"/>
      <c r="CL335" s="23"/>
      <c r="CM335" s="23"/>
      <c r="CN335" s="23"/>
      <c r="CO335" s="23"/>
      <c r="CP335" s="23"/>
      <c r="CQ335" s="23"/>
      <c r="CR335" s="57"/>
      <c r="CS335" s="134"/>
      <c r="CT335" s="58"/>
      <c r="CU335" s="57"/>
      <c r="CV335" s="57"/>
      <c r="CW335" s="57"/>
      <c r="CX335" s="57"/>
      <c r="CY335" s="57"/>
      <c r="CZ335" s="57"/>
      <c r="DA335" s="67"/>
      <c r="DB335" s="23"/>
      <c r="DC335" s="23"/>
      <c r="DD335" s="57"/>
      <c r="DE335" s="57"/>
      <c r="DF335" s="57"/>
      <c r="DG335" s="57"/>
      <c r="DH335" s="57"/>
      <c r="DI335" s="57"/>
      <c r="DJ335" s="67"/>
      <c r="DK335" s="23" t="s">
        <v>849</v>
      </c>
      <c r="DL335" s="55">
        <v>0</v>
      </c>
      <c r="DM335" s="55">
        <v>0</v>
      </c>
      <c r="DN335" s="55">
        <v>0</v>
      </c>
      <c r="DO335" s="59">
        <v>0</v>
      </c>
      <c r="DP335" s="23" t="s">
        <v>849</v>
      </c>
      <c r="DQ335" s="57"/>
      <c r="DR335" s="57"/>
      <c r="DS335" s="57"/>
      <c r="DT335" s="23" t="s">
        <v>854</v>
      </c>
      <c r="DU335" s="57"/>
      <c r="DV335" s="23" t="s">
        <v>849</v>
      </c>
      <c r="DW335" s="23" t="s">
        <v>854</v>
      </c>
      <c r="DX335" s="57"/>
      <c r="DY335" s="23" t="s">
        <v>849</v>
      </c>
      <c r="DZ335" s="23" t="s">
        <v>854</v>
      </c>
      <c r="EA335" s="56"/>
      <c r="EB335" s="57"/>
      <c r="EC335" s="57"/>
      <c r="ED335" s="23"/>
      <c r="EE335" s="57"/>
      <c r="EF335" s="57"/>
      <c r="EG335" s="57"/>
      <c r="EH335" s="23">
        <v>695</v>
      </c>
      <c r="EI335" s="23" t="s">
        <v>436</v>
      </c>
      <c r="EJ335" s="23"/>
      <c r="EK335" s="23" t="s">
        <v>608</v>
      </c>
    </row>
    <row r="336" spans="2:141">
      <c r="B336" s="132" t="s">
        <v>1531</v>
      </c>
      <c r="C336" s="23" t="s">
        <v>1532</v>
      </c>
      <c r="D336" s="23" t="s">
        <v>159</v>
      </c>
      <c r="E336" s="23" t="s">
        <v>846</v>
      </c>
      <c r="F336" s="23" t="s">
        <v>847</v>
      </c>
      <c r="G336" s="23"/>
      <c r="H336" s="23" t="s">
        <v>848</v>
      </c>
      <c r="I336" s="58">
        <v>0.99751177634259602</v>
      </c>
      <c r="J336" s="58">
        <v>2.4882236574040014E-3</v>
      </c>
      <c r="K336" s="58">
        <v>0</v>
      </c>
      <c r="L336" s="58">
        <v>0</v>
      </c>
      <c r="M336" s="176"/>
      <c r="N336" s="23" t="s">
        <v>849</v>
      </c>
      <c r="O336" s="23" t="s">
        <v>850</v>
      </c>
      <c r="P336" s="23" t="s">
        <v>851</v>
      </c>
      <c r="Q336" s="56" t="s">
        <v>848</v>
      </c>
      <c r="R336" s="133" t="s">
        <v>848</v>
      </c>
      <c r="S336" s="133" t="s">
        <v>848</v>
      </c>
      <c r="T336" s="133" t="s">
        <v>848</v>
      </c>
      <c r="U336" s="133" t="s">
        <v>848</v>
      </c>
      <c r="V336" s="133" t="s">
        <v>848</v>
      </c>
      <c r="W336" s="55">
        <v>0</v>
      </c>
      <c r="X336" s="55">
        <v>3.4853173938461541</v>
      </c>
      <c r="Y336" s="55">
        <v>3.6362097428157254</v>
      </c>
      <c r="Z336" s="55">
        <v>3.9261597467180351</v>
      </c>
      <c r="AA336" s="55">
        <v>4.2249857711479706</v>
      </c>
      <c r="AB336" s="55">
        <v>4.5031010810134511</v>
      </c>
      <c r="AC336" s="55">
        <v>4.7960097584249706</v>
      </c>
      <c r="AD336" s="59">
        <v>24.571783493966308</v>
      </c>
      <c r="AE336" s="55">
        <v>0</v>
      </c>
      <c r="AF336" s="55"/>
      <c r="AG336" s="55"/>
      <c r="AH336" s="55"/>
      <c r="AI336" s="59">
        <v>24.571783493966308</v>
      </c>
      <c r="AJ336" s="55">
        <v>0</v>
      </c>
      <c r="AK336" s="55">
        <v>0</v>
      </c>
      <c r="AL336" s="55">
        <v>3.8208871983195554</v>
      </c>
      <c r="AM336" s="55">
        <v>4.0660337640657307</v>
      </c>
      <c r="AN336" s="55">
        <v>4.4780629300354162</v>
      </c>
      <c r="AO336" s="55">
        <v>4.9152730530311883</v>
      </c>
      <c r="AP336" s="55">
        <v>5.3436039905096191</v>
      </c>
      <c r="AQ336" s="55">
        <v>5.8050076938163055</v>
      </c>
      <c r="AR336" s="59">
        <v>28.428868629777817</v>
      </c>
      <c r="AS336" s="55">
        <v>0</v>
      </c>
      <c r="AT336" s="55"/>
      <c r="AU336" s="55"/>
      <c r="AV336" s="55"/>
      <c r="AW336" s="59">
        <v>28.428868629777817</v>
      </c>
      <c r="AX336" s="55"/>
      <c r="AY336" s="55"/>
      <c r="AZ336" s="55"/>
      <c r="BA336" s="55"/>
      <c r="BB336" s="55"/>
      <c r="BC336" s="55"/>
      <c r="BD336" s="55"/>
      <c r="BE336" s="55"/>
      <c r="BF336" s="59">
        <v>0</v>
      </c>
      <c r="BG336" s="55"/>
      <c r="BH336" s="55"/>
      <c r="BI336" s="55"/>
      <c r="BJ336" s="55"/>
      <c r="BK336" s="59">
        <v>0</v>
      </c>
      <c r="BL336" s="55"/>
      <c r="BM336" s="23" t="s">
        <v>864</v>
      </c>
      <c r="BN336" s="23" t="s">
        <v>1533</v>
      </c>
      <c r="BO336" s="23" t="s">
        <v>582</v>
      </c>
      <c r="BP336" s="23" t="s">
        <v>462</v>
      </c>
      <c r="BQ336" s="23" t="s">
        <v>358</v>
      </c>
      <c r="BR336" s="23"/>
      <c r="BS336" s="57"/>
      <c r="BT336" s="135" t="s">
        <v>23</v>
      </c>
      <c r="BU336" s="58">
        <v>0.99751177634259602</v>
      </c>
      <c r="BV336" s="57">
        <v>326</v>
      </c>
      <c r="BW336" s="57">
        <v>156</v>
      </c>
      <c r="BX336" s="57">
        <v>169</v>
      </c>
      <c r="BY336" s="57">
        <v>181</v>
      </c>
      <c r="BZ336" s="57">
        <v>194</v>
      </c>
      <c r="CA336" s="57">
        <v>206</v>
      </c>
      <c r="CB336" s="67">
        <v>1232</v>
      </c>
      <c r="CC336" s="134"/>
      <c r="CD336" s="134"/>
      <c r="CE336" s="57"/>
      <c r="CF336" s="57"/>
      <c r="CG336" s="57"/>
      <c r="CH336" s="57"/>
      <c r="CI336" s="57"/>
      <c r="CJ336" s="57"/>
      <c r="CK336" s="67"/>
      <c r="CL336" s="23"/>
      <c r="CM336" s="23"/>
      <c r="CN336" s="23"/>
      <c r="CO336" s="23"/>
      <c r="CP336" s="23"/>
      <c r="CQ336" s="23"/>
      <c r="CR336" s="57"/>
      <c r="CS336" s="134"/>
      <c r="CT336" s="58"/>
      <c r="CU336" s="57"/>
      <c r="CV336" s="57"/>
      <c r="CW336" s="57"/>
      <c r="CX336" s="57"/>
      <c r="CY336" s="57"/>
      <c r="CZ336" s="57"/>
      <c r="DA336" s="67"/>
      <c r="DB336" s="23"/>
      <c r="DC336" s="23"/>
      <c r="DD336" s="57"/>
      <c r="DE336" s="57"/>
      <c r="DF336" s="57"/>
      <c r="DG336" s="57"/>
      <c r="DH336" s="57"/>
      <c r="DI336" s="57"/>
      <c r="DJ336" s="67"/>
      <c r="DK336" s="23" t="s">
        <v>849</v>
      </c>
      <c r="DL336" s="55">
        <v>0</v>
      </c>
      <c r="DM336" s="55">
        <v>0</v>
      </c>
      <c r="DN336" s="55">
        <v>0</v>
      </c>
      <c r="DO336" s="59">
        <v>0</v>
      </c>
      <c r="DP336" s="23" t="s">
        <v>849</v>
      </c>
      <c r="DQ336" s="57"/>
      <c r="DR336" s="57"/>
      <c r="DS336" s="57"/>
      <c r="DT336" s="23" t="s">
        <v>854</v>
      </c>
      <c r="DU336" s="57"/>
      <c r="DV336" s="23" t="s">
        <v>849</v>
      </c>
      <c r="DW336" s="23" t="s">
        <v>854</v>
      </c>
      <c r="DX336" s="57"/>
      <c r="DY336" s="23" t="s">
        <v>849</v>
      </c>
      <c r="DZ336" s="23" t="s">
        <v>854</v>
      </c>
      <c r="EA336" s="56"/>
      <c r="EB336" s="57"/>
      <c r="EC336" s="57"/>
      <c r="ED336" s="23"/>
      <c r="EE336" s="57"/>
      <c r="EF336" s="57"/>
      <c r="EG336" s="57"/>
      <c r="EH336" s="23">
        <v>761</v>
      </c>
      <c r="EI336" s="23" t="s">
        <v>463</v>
      </c>
      <c r="EJ336" s="23"/>
      <c r="EK336" s="23" t="s">
        <v>464</v>
      </c>
    </row>
    <row r="337" spans="2:141">
      <c r="B337" s="132" t="s">
        <v>1534</v>
      </c>
      <c r="C337" s="23" t="s">
        <v>1532</v>
      </c>
      <c r="D337" s="23" t="s">
        <v>155</v>
      </c>
      <c r="E337" s="23" t="s">
        <v>846</v>
      </c>
      <c r="F337" s="23" t="s">
        <v>847</v>
      </c>
      <c r="G337" s="23"/>
      <c r="H337" s="23" t="s">
        <v>848</v>
      </c>
      <c r="I337" s="58">
        <v>0.70607218390006243</v>
      </c>
      <c r="J337" s="58">
        <v>0.29392781609993757</v>
      </c>
      <c r="K337" s="58">
        <v>0</v>
      </c>
      <c r="L337" s="58">
        <v>0</v>
      </c>
      <c r="M337" s="176"/>
      <c r="N337" s="23" t="s">
        <v>849</v>
      </c>
      <c r="O337" s="23" t="s">
        <v>850</v>
      </c>
      <c r="P337" s="23" t="s">
        <v>851</v>
      </c>
      <c r="Q337" s="56" t="s">
        <v>848</v>
      </c>
      <c r="R337" s="133" t="s">
        <v>848</v>
      </c>
      <c r="S337" s="133" t="s">
        <v>848</v>
      </c>
      <c r="T337" s="133" t="s">
        <v>848</v>
      </c>
      <c r="U337" s="133" t="s">
        <v>848</v>
      </c>
      <c r="V337" s="133" t="s">
        <v>848</v>
      </c>
      <c r="W337" s="55">
        <v>0</v>
      </c>
      <c r="X337" s="55">
        <v>2.0105053386401543</v>
      </c>
      <c r="Y337" s="55">
        <v>2.0975475901432503</v>
      </c>
      <c r="Z337" s="55">
        <v>2.2648052498942994</v>
      </c>
      <c r="AA337" s="55">
        <v>2.4371830420867067</v>
      </c>
      <c r="AB337" s="55">
        <v>2.5976138585826103</v>
      </c>
      <c r="AC337" s="55">
        <v>2.7665782291474437</v>
      </c>
      <c r="AD337" s="59">
        <v>14.174233308494465</v>
      </c>
      <c r="AE337" s="55">
        <v>0</v>
      </c>
      <c r="AF337" s="55"/>
      <c r="AG337" s="55"/>
      <c r="AH337" s="55"/>
      <c r="AI337" s="59">
        <v>14.174233308494465</v>
      </c>
      <c r="AJ337" s="55">
        <v>0</v>
      </c>
      <c r="AK337" s="55">
        <v>0</v>
      </c>
      <c r="AL337" s="55">
        <v>2.2040787803506348</v>
      </c>
      <c r="AM337" s="55">
        <v>2.3454915768013143</v>
      </c>
      <c r="AN337" s="55">
        <v>2.5831706011909294</v>
      </c>
      <c r="AO337" s="55">
        <v>2.8353752606410407</v>
      </c>
      <c r="AP337" s="55">
        <v>3.0824579619254755</v>
      </c>
      <c r="AQ337" s="55">
        <v>3.3486186881779343</v>
      </c>
      <c r="AR337" s="59">
        <v>16.399192869087329</v>
      </c>
      <c r="AS337" s="55">
        <v>0</v>
      </c>
      <c r="AT337" s="55"/>
      <c r="AU337" s="55"/>
      <c r="AV337" s="55"/>
      <c r="AW337" s="59">
        <v>16.399192869087329</v>
      </c>
      <c r="AX337" s="55"/>
      <c r="AY337" s="55"/>
      <c r="AZ337" s="55"/>
      <c r="BA337" s="55"/>
      <c r="BB337" s="55"/>
      <c r="BC337" s="55"/>
      <c r="BD337" s="55"/>
      <c r="BE337" s="55"/>
      <c r="BF337" s="59">
        <v>0</v>
      </c>
      <c r="BG337" s="55"/>
      <c r="BH337" s="55"/>
      <c r="BI337" s="55"/>
      <c r="BJ337" s="55"/>
      <c r="BK337" s="59">
        <v>0</v>
      </c>
      <c r="BL337" s="55"/>
      <c r="BM337" s="23" t="s">
        <v>864</v>
      </c>
      <c r="BN337" s="23" t="s">
        <v>1535</v>
      </c>
      <c r="BO337" s="23" t="s">
        <v>569</v>
      </c>
      <c r="BP337" s="23" t="s">
        <v>386</v>
      </c>
      <c r="BQ337" s="23" t="s">
        <v>358</v>
      </c>
      <c r="BR337" s="23"/>
      <c r="BS337" s="57"/>
      <c r="BT337" s="135" t="s">
        <v>23</v>
      </c>
      <c r="BU337" s="58">
        <v>0.70607218390006243</v>
      </c>
      <c r="BV337" s="57">
        <v>111</v>
      </c>
      <c r="BW337" s="57">
        <v>9</v>
      </c>
      <c r="BX337" s="57">
        <v>10</v>
      </c>
      <c r="BY337" s="57">
        <v>10</v>
      </c>
      <c r="BZ337" s="57">
        <v>11</v>
      </c>
      <c r="CA337" s="57">
        <v>926</v>
      </c>
      <c r="CB337" s="67">
        <v>1077</v>
      </c>
      <c r="CC337" s="134"/>
      <c r="CD337" s="134"/>
      <c r="CE337" s="57"/>
      <c r="CF337" s="57"/>
      <c r="CG337" s="57"/>
      <c r="CH337" s="57"/>
      <c r="CI337" s="57"/>
      <c r="CJ337" s="57"/>
      <c r="CK337" s="67"/>
      <c r="CL337" s="23"/>
      <c r="CM337" s="23"/>
      <c r="CN337" s="23"/>
      <c r="CO337" s="23"/>
      <c r="CP337" s="23"/>
      <c r="CQ337" s="23"/>
      <c r="CR337" s="57"/>
      <c r="CS337" s="134"/>
      <c r="CT337" s="58"/>
      <c r="CU337" s="57"/>
      <c r="CV337" s="57"/>
      <c r="CW337" s="57"/>
      <c r="CX337" s="57"/>
      <c r="CY337" s="57"/>
      <c r="CZ337" s="57"/>
      <c r="DA337" s="67"/>
      <c r="DB337" s="23"/>
      <c r="DC337" s="23"/>
      <c r="DD337" s="57"/>
      <c r="DE337" s="57"/>
      <c r="DF337" s="57"/>
      <c r="DG337" s="57"/>
      <c r="DH337" s="57"/>
      <c r="DI337" s="57"/>
      <c r="DJ337" s="67"/>
      <c r="DK337" s="23" t="s">
        <v>849</v>
      </c>
      <c r="DL337" s="55">
        <v>0</v>
      </c>
      <c r="DM337" s="55">
        <v>0</v>
      </c>
      <c r="DN337" s="55">
        <v>0</v>
      </c>
      <c r="DO337" s="59">
        <v>0</v>
      </c>
      <c r="DP337" s="23" t="s">
        <v>849</v>
      </c>
      <c r="DQ337" s="57"/>
      <c r="DR337" s="57"/>
      <c r="DS337" s="57"/>
      <c r="DT337" s="23" t="s">
        <v>854</v>
      </c>
      <c r="DU337" s="57"/>
      <c r="DV337" s="23" t="s">
        <v>849</v>
      </c>
      <c r="DW337" s="23" t="s">
        <v>854</v>
      </c>
      <c r="DX337" s="57"/>
      <c r="DY337" s="23" t="s">
        <v>849</v>
      </c>
      <c r="DZ337" s="23" t="s">
        <v>854</v>
      </c>
      <c r="EA337" s="56"/>
      <c r="EB337" s="57"/>
      <c r="EC337" s="57"/>
      <c r="ED337" s="23"/>
      <c r="EE337" s="57"/>
      <c r="EF337" s="57"/>
      <c r="EG337" s="57"/>
      <c r="EH337" s="23">
        <v>2246</v>
      </c>
      <c r="EI337" s="23" t="s">
        <v>387</v>
      </c>
      <c r="EJ337" s="23"/>
      <c r="EK337" s="23" t="s">
        <v>388</v>
      </c>
    </row>
    <row r="338" spans="2:141">
      <c r="B338" s="132" t="s">
        <v>1536</v>
      </c>
      <c r="C338" s="23" t="s">
        <v>1537</v>
      </c>
      <c r="D338" s="23" t="s">
        <v>155</v>
      </c>
      <c r="E338" s="23" t="s">
        <v>846</v>
      </c>
      <c r="F338" s="23" t="s">
        <v>847</v>
      </c>
      <c r="G338" s="23"/>
      <c r="H338" s="23" t="s">
        <v>848</v>
      </c>
      <c r="I338" s="58">
        <v>3.1941749069981963E-2</v>
      </c>
      <c r="J338" s="58">
        <v>0.96805825093001807</v>
      </c>
      <c r="K338" s="58">
        <v>0</v>
      </c>
      <c r="L338" s="58">
        <v>0</v>
      </c>
      <c r="M338" s="176"/>
      <c r="N338" s="23" t="s">
        <v>849</v>
      </c>
      <c r="O338" s="23" t="s">
        <v>850</v>
      </c>
      <c r="P338" s="23" t="s">
        <v>851</v>
      </c>
      <c r="Q338" s="56" t="s">
        <v>848</v>
      </c>
      <c r="R338" s="133" t="s">
        <v>848</v>
      </c>
      <c r="S338" s="133" t="s">
        <v>848</v>
      </c>
      <c r="T338" s="133" t="s">
        <v>848</v>
      </c>
      <c r="U338" s="133" t="s">
        <v>848</v>
      </c>
      <c r="V338" s="133" t="s">
        <v>848</v>
      </c>
      <c r="W338" s="55">
        <v>0</v>
      </c>
      <c r="X338" s="55">
        <v>0.34131922031101847</v>
      </c>
      <c r="Y338" s="55">
        <v>0.35609619843993351</v>
      </c>
      <c r="Z338" s="55">
        <v>0.38449117602098604</v>
      </c>
      <c r="AA338" s="55">
        <v>0.41375538760962166</v>
      </c>
      <c r="AB338" s="55">
        <v>0.44099138651389647</v>
      </c>
      <c r="AC338" s="55">
        <v>0.46967610876414334</v>
      </c>
      <c r="AD338" s="59">
        <v>2.4063294776595994</v>
      </c>
      <c r="AE338" s="55">
        <v>0</v>
      </c>
      <c r="AF338" s="55"/>
      <c r="AG338" s="55"/>
      <c r="AH338" s="55"/>
      <c r="AI338" s="59">
        <v>2.4063294776595994</v>
      </c>
      <c r="AJ338" s="55">
        <v>0</v>
      </c>
      <c r="AK338" s="55">
        <v>0</v>
      </c>
      <c r="AL338" s="55">
        <v>0.37418177229122351</v>
      </c>
      <c r="AM338" s="55">
        <v>0.3981891223334737</v>
      </c>
      <c r="AN338" s="55">
        <v>0.4385393853891375</v>
      </c>
      <c r="AO338" s="55">
        <v>0.48135563465139569</v>
      </c>
      <c r="AP338" s="55">
        <v>0.5233023399567317</v>
      </c>
      <c r="AQ338" s="55">
        <v>0.56848788103236481</v>
      </c>
      <c r="AR338" s="59">
        <v>2.7840561356543265</v>
      </c>
      <c r="AS338" s="55">
        <v>0</v>
      </c>
      <c r="AT338" s="55"/>
      <c r="AU338" s="55"/>
      <c r="AV338" s="55"/>
      <c r="AW338" s="59">
        <v>2.7840561356543265</v>
      </c>
      <c r="AX338" s="55"/>
      <c r="AY338" s="55"/>
      <c r="AZ338" s="55"/>
      <c r="BA338" s="55"/>
      <c r="BB338" s="55"/>
      <c r="BC338" s="55"/>
      <c r="BD338" s="55"/>
      <c r="BE338" s="55"/>
      <c r="BF338" s="59">
        <v>0</v>
      </c>
      <c r="BG338" s="55"/>
      <c r="BH338" s="55"/>
      <c r="BI338" s="55"/>
      <c r="BJ338" s="55"/>
      <c r="BK338" s="59">
        <v>0</v>
      </c>
      <c r="BL338" s="55"/>
      <c r="BM338" s="23" t="s">
        <v>864</v>
      </c>
      <c r="BN338" s="23" t="s">
        <v>1538</v>
      </c>
      <c r="BO338" s="23" t="s">
        <v>566</v>
      </c>
      <c r="BP338" s="23" t="s">
        <v>367</v>
      </c>
      <c r="BQ338" s="23" t="s">
        <v>373</v>
      </c>
      <c r="BR338" s="23"/>
      <c r="BS338" s="57"/>
      <c r="BT338" s="135" t="s">
        <v>23</v>
      </c>
      <c r="BU338" s="58">
        <v>3.1941749069981963E-2</v>
      </c>
      <c r="BV338" s="57">
        <v>0</v>
      </c>
      <c r="BW338" s="57">
        <v>6</v>
      </c>
      <c r="BX338" s="57">
        <v>1</v>
      </c>
      <c r="BY338" s="57">
        <v>0</v>
      </c>
      <c r="BZ338" s="57">
        <v>0</v>
      </c>
      <c r="CA338" s="57">
        <v>4</v>
      </c>
      <c r="CB338" s="67">
        <v>11</v>
      </c>
      <c r="CC338" s="134"/>
      <c r="CD338" s="134"/>
      <c r="CE338" s="57"/>
      <c r="CF338" s="57"/>
      <c r="CG338" s="57"/>
      <c r="CH338" s="57"/>
      <c r="CI338" s="57"/>
      <c r="CJ338" s="57"/>
      <c r="CK338" s="67"/>
      <c r="CL338" s="23"/>
      <c r="CM338" s="23"/>
      <c r="CN338" s="23"/>
      <c r="CO338" s="23"/>
      <c r="CP338" s="23"/>
      <c r="CQ338" s="23"/>
      <c r="CR338" s="57"/>
      <c r="CS338" s="134"/>
      <c r="CT338" s="58"/>
      <c r="CU338" s="57"/>
      <c r="CV338" s="57"/>
      <c r="CW338" s="57"/>
      <c r="CX338" s="57"/>
      <c r="CY338" s="57"/>
      <c r="CZ338" s="57"/>
      <c r="DA338" s="67"/>
      <c r="DB338" s="23"/>
      <c r="DC338" s="23"/>
      <c r="DD338" s="57"/>
      <c r="DE338" s="57"/>
      <c r="DF338" s="57"/>
      <c r="DG338" s="57"/>
      <c r="DH338" s="57"/>
      <c r="DI338" s="57"/>
      <c r="DJ338" s="67"/>
      <c r="DK338" s="23" t="s">
        <v>849</v>
      </c>
      <c r="DL338" s="55">
        <v>0</v>
      </c>
      <c r="DM338" s="55">
        <v>0</v>
      </c>
      <c r="DN338" s="55">
        <v>0</v>
      </c>
      <c r="DO338" s="59">
        <v>0</v>
      </c>
      <c r="DP338" s="23" t="s">
        <v>849</v>
      </c>
      <c r="DQ338" s="57"/>
      <c r="DR338" s="57"/>
      <c r="DS338" s="57"/>
      <c r="DT338" s="23" t="s">
        <v>854</v>
      </c>
      <c r="DU338" s="57"/>
      <c r="DV338" s="23" t="s">
        <v>849</v>
      </c>
      <c r="DW338" s="23" t="s">
        <v>854</v>
      </c>
      <c r="DX338" s="57"/>
      <c r="DY338" s="23" t="s">
        <v>849</v>
      </c>
      <c r="DZ338" s="23" t="s">
        <v>854</v>
      </c>
      <c r="EA338" s="56"/>
      <c r="EB338" s="57"/>
      <c r="EC338" s="57"/>
      <c r="ED338" s="23"/>
      <c r="EE338" s="57"/>
      <c r="EF338" s="57"/>
      <c r="EG338" s="57"/>
      <c r="EH338" s="23">
        <v>625</v>
      </c>
      <c r="EI338" s="23" t="s">
        <v>372</v>
      </c>
      <c r="EJ338" s="23"/>
      <c r="EK338" s="23" t="s">
        <v>589</v>
      </c>
    </row>
    <row r="339" spans="2:141">
      <c r="B339" s="132" t="s">
        <v>1539</v>
      </c>
      <c r="C339" s="23" t="s">
        <v>1540</v>
      </c>
      <c r="D339" s="23" t="s">
        <v>193</v>
      </c>
      <c r="E339" s="23" t="s">
        <v>846</v>
      </c>
      <c r="F339" s="23" t="s">
        <v>847</v>
      </c>
      <c r="G339" s="23"/>
      <c r="H339" s="23" t="s">
        <v>848</v>
      </c>
      <c r="I339" s="58">
        <v>0.7672234580661309</v>
      </c>
      <c r="J339" s="58">
        <v>0.23277654193386918</v>
      </c>
      <c r="K339" s="58">
        <v>0</v>
      </c>
      <c r="L339" s="58">
        <v>0</v>
      </c>
      <c r="M339" s="176"/>
      <c r="N339" s="23" t="s">
        <v>849</v>
      </c>
      <c r="O339" s="23" t="s">
        <v>850</v>
      </c>
      <c r="P339" s="23" t="s">
        <v>863</v>
      </c>
      <c r="Q339" s="56">
        <v>46569</v>
      </c>
      <c r="R339" s="133">
        <v>46569</v>
      </c>
      <c r="S339" s="133">
        <v>46826</v>
      </c>
      <c r="T339" s="133" t="s">
        <v>848</v>
      </c>
      <c r="U339" s="133">
        <v>46932</v>
      </c>
      <c r="V339" s="133" t="s">
        <v>848</v>
      </c>
      <c r="W339" s="55">
        <v>1.2422268650295401E-3</v>
      </c>
      <c r="X339" s="55">
        <v>2.1562209887428123</v>
      </c>
      <c r="Y339" s="55">
        <v>1.5724819858309447</v>
      </c>
      <c r="Z339" s="55">
        <v>1.055133613989006</v>
      </c>
      <c r="AA339" s="55">
        <v>0</v>
      </c>
      <c r="AB339" s="55">
        <v>0</v>
      </c>
      <c r="AC339" s="55">
        <v>0</v>
      </c>
      <c r="AD339" s="59">
        <v>4.7838365885627629</v>
      </c>
      <c r="AE339" s="55">
        <v>0</v>
      </c>
      <c r="AF339" s="55"/>
      <c r="AG339" s="55"/>
      <c r="AH339" s="55"/>
      <c r="AI339" s="59">
        <v>4.7850788154277923</v>
      </c>
      <c r="AJ339" s="55">
        <v>0</v>
      </c>
      <c r="AK339" s="55">
        <v>1.361829695734596E-3</v>
      </c>
      <c r="AL339" s="55">
        <v>2.3638240773084118</v>
      </c>
      <c r="AM339" s="55">
        <v>1.7583597481983233</v>
      </c>
      <c r="AN339" s="55">
        <v>1.2034545275413613</v>
      </c>
      <c r="AO339" s="55">
        <v>0</v>
      </c>
      <c r="AP339" s="55">
        <v>0</v>
      </c>
      <c r="AQ339" s="55">
        <v>0</v>
      </c>
      <c r="AR339" s="59">
        <v>5.3256383530480962</v>
      </c>
      <c r="AS339" s="55">
        <v>0</v>
      </c>
      <c r="AT339" s="55"/>
      <c r="AU339" s="55"/>
      <c r="AV339" s="55"/>
      <c r="AW339" s="59">
        <v>5.3270001827438307</v>
      </c>
      <c r="AX339" s="55"/>
      <c r="AY339" s="55"/>
      <c r="AZ339" s="55"/>
      <c r="BA339" s="55"/>
      <c r="BB339" s="55"/>
      <c r="BC339" s="55"/>
      <c r="BD339" s="55"/>
      <c r="BE339" s="55"/>
      <c r="BF339" s="59">
        <v>0</v>
      </c>
      <c r="BG339" s="55"/>
      <c r="BH339" s="55"/>
      <c r="BI339" s="55"/>
      <c r="BJ339" s="55"/>
      <c r="BK339" s="59">
        <v>0</v>
      </c>
      <c r="BL339" s="55"/>
      <c r="BM339" s="23" t="s">
        <v>864</v>
      </c>
      <c r="BN339" s="23" t="s">
        <v>1541</v>
      </c>
      <c r="BO339" s="23" t="s">
        <v>566</v>
      </c>
      <c r="BP339" s="23" t="s">
        <v>1542</v>
      </c>
      <c r="BQ339" s="23" t="s">
        <v>351</v>
      </c>
      <c r="BR339" s="23"/>
      <c r="BS339" s="57"/>
      <c r="BT339" s="135" t="s">
        <v>23</v>
      </c>
      <c r="BU339" s="58">
        <v>0.7672234580661309</v>
      </c>
      <c r="BV339" s="57">
        <v>0</v>
      </c>
      <c r="BW339" s="57">
        <v>0</v>
      </c>
      <c r="BX339" s="57">
        <v>0</v>
      </c>
      <c r="BY339" s="57">
        <v>0</v>
      </c>
      <c r="BZ339" s="57">
        <v>0</v>
      </c>
      <c r="CA339" s="57">
        <v>0</v>
      </c>
      <c r="CB339" s="67">
        <v>0</v>
      </c>
      <c r="CC339" s="134"/>
      <c r="CD339" s="134"/>
      <c r="CE339" s="57"/>
      <c r="CF339" s="57"/>
      <c r="CG339" s="57"/>
      <c r="CH339" s="57"/>
      <c r="CI339" s="57"/>
      <c r="CJ339" s="57"/>
      <c r="CK339" s="67"/>
      <c r="CL339" s="23"/>
      <c r="CM339" s="23"/>
      <c r="CN339" s="23"/>
      <c r="CO339" s="23"/>
      <c r="CP339" s="23"/>
      <c r="CQ339" s="23"/>
      <c r="CR339" s="57"/>
      <c r="CS339" s="134"/>
      <c r="CT339" s="58"/>
      <c r="CU339" s="57"/>
      <c r="CV339" s="57"/>
      <c r="CW339" s="57"/>
      <c r="CX339" s="57"/>
      <c r="CY339" s="57"/>
      <c r="CZ339" s="57"/>
      <c r="DA339" s="67"/>
      <c r="DB339" s="23"/>
      <c r="DC339" s="23"/>
      <c r="DD339" s="57"/>
      <c r="DE339" s="57"/>
      <c r="DF339" s="57"/>
      <c r="DG339" s="57"/>
      <c r="DH339" s="57"/>
      <c r="DI339" s="57"/>
      <c r="DJ339" s="67"/>
      <c r="DK339" s="23" t="s">
        <v>849</v>
      </c>
      <c r="DL339" s="55">
        <v>0</v>
      </c>
      <c r="DM339" s="55">
        <v>1.2422268650295401E-3</v>
      </c>
      <c r="DN339" s="55">
        <v>4.7838365885627629</v>
      </c>
      <c r="DO339" s="59">
        <v>4.7850788154277923</v>
      </c>
      <c r="DP339" s="23" t="s">
        <v>849</v>
      </c>
      <c r="DQ339" s="57"/>
      <c r="DR339" s="57"/>
      <c r="DS339" s="57"/>
      <c r="DT339" s="23" t="s">
        <v>854</v>
      </c>
      <c r="DU339" s="57"/>
      <c r="DV339" s="23" t="s">
        <v>849</v>
      </c>
      <c r="DW339" s="23" t="s">
        <v>854</v>
      </c>
      <c r="DX339" s="57"/>
      <c r="DY339" s="23" t="s">
        <v>849</v>
      </c>
      <c r="DZ339" s="23" t="s">
        <v>854</v>
      </c>
      <c r="EA339" s="56"/>
      <c r="EB339" s="57"/>
      <c r="EC339" s="57"/>
      <c r="ED339" s="23"/>
      <c r="EE339" s="57"/>
      <c r="EF339" s="57"/>
      <c r="EG339" s="57"/>
      <c r="EH339" s="23">
        <v>566</v>
      </c>
      <c r="EI339" s="23" t="s">
        <v>848</v>
      </c>
      <c r="EJ339" s="23"/>
      <c r="EK339" s="23"/>
    </row>
    <row r="340" spans="2:141">
      <c r="B340" s="132" t="s">
        <v>1543</v>
      </c>
      <c r="C340" s="23" t="s">
        <v>1544</v>
      </c>
      <c r="D340" s="23" t="s">
        <v>155</v>
      </c>
      <c r="E340" s="23" t="s">
        <v>846</v>
      </c>
      <c r="F340" s="23" t="s">
        <v>847</v>
      </c>
      <c r="G340" s="23"/>
      <c r="H340" s="23" t="s">
        <v>848</v>
      </c>
      <c r="I340" s="58">
        <v>0.2293</v>
      </c>
      <c r="J340" s="58">
        <v>0.77070000000000005</v>
      </c>
      <c r="K340" s="58">
        <v>0</v>
      </c>
      <c r="L340" s="58">
        <v>0</v>
      </c>
      <c r="M340" s="176"/>
      <c r="N340" s="23" t="s">
        <v>849</v>
      </c>
      <c r="O340" s="23" t="s">
        <v>850</v>
      </c>
      <c r="P340" s="23" t="s">
        <v>851</v>
      </c>
      <c r="Q340" s="56" t="s">
        <v>848</v>
      </c>
      <c r="R340" s="133" t="s">
        <v>848</v>
      </c>
      <c r="S340" s="133" t="s">
        <v>848</v>
      </c>
      <c r="T340" s="133" t="s">
        <v>848</v>
      </c>
      <c r="U340" s="133" t="s">
        <v>848</v>
      </c>
      <c r="V340" s="133" t="s">
        <v>848</v>
      </c>
      <c r="W340" s="55">
        <v>0.36381759303749189</v>
      </c>
      <c r="X340" s="55">
        <v>0.66938541574880595</v>
      </c>
      <c r="Y340" s="55">
        <v>0.6983655992829223</v>
      </c>
      <c r="Z340" s="55">
        <v>0.75405301077985187</v>
      </c>
      <c r="AA340" s="55">
        <v>0.81144513895525883</v>
      </c>
      <c r="AB340" s="55">
        <v>0.86485959488088515</v>
      </c>
      <c r="AC340" s="55">
        <v>0.92111524527064026</v>
      </c>
      <c r="AD340" s="59">
        <v>4.719224004918364</v>
      </c>
      <c r="AE340" s="55">
        <v>3.2754890931374063E-2</v>
      </c>
      <c r="AF340" s="55"/>
      <c r="AG340" s="55"/>
      <c r="AH340" s="55"/>
      <c r="AI340" s="59">
        <v>5.0830415979558561</v>
      </c>
      <c r="AJ340" s="55">
        <v>3.2754890931374063E-2</v>
      </c>
      <c r="AK340" s="55">
        <v>0.39884631058704301</v>
      </c>
      <c r="AL340" s="55">
        <v>0.73383450537168571</v>
      </c>
      <c r="AM340" s="55">
        <v>0.78091702822057552</v>
      </c>
      <c r="AN340" s="55">
        <v>0.8600508009582406</v>
      </c>
      <c r="AO340" s="55">
        <v>0.94402079475790124</v>
      </c>
      <c r="AP340" s="55">
        <v>1.0262854640153758</v>
      </c>
      <c r="AQ340" s="55">
        <v>1.1149020446204352</v>
      </c>
      <c r="AR340" s="59">
        <v>5.4600106379442144</v>
      </c>
      <c r="AS340" s="55">
        <v>3.9645956418817602E-2</v>
      </c>
      <c r="AT340" s="55"/>
      <c r="AU340" s="55"/>
      <c r="AV340" s="55"/>
      <c r="AW340" s="59">
        <v>5.8588569485312574</v>
      </c>
      <c r="AX340" s="55"/>
      <c r="AY340" s="55"/>
      <c r="AZ340" s="55"/>
      <c r="BA340" s="55"/>
      <c r="BB340" s="55"/>
      <c r="BC340" s="55"/>
      <c r="BD340" s="55"/>
      <c r="BE340" s="55"/>
      <c r="BF340" s="59">
        <v>0</v>
      </c>
      <c r="BG340" s="55"/>
      <c r="BH340" s="55"/>
      <c r="BI340" s="55"/>
      <c r="BJ340" s="55"/>
      <c r="BK340" s="59">
        <v>0</v>
      </c>
      <c r="BL340" s="55"/>
      <c r="BM340" s="23" t="s">
        <v>864</v>
      </c>
      <c r="BN340" s="23" t="s">
        <v>1545</v>
      </c>
      <c r="BO340" s="23" t="s">
        <v>566</v>
      </c>
      <c r="BP340" s="23" t="s">
        <v>362</v>
      </c>
      <c r="BQ340" s="23" t="s">
        <v>148</v>
      </c>
      <c r="BR340" s="23"/>
      <c r="BS340" s="57"/>
      <c r="BT340" s="135" t="s">
        <v>1240</v>
      </c>
      <c r="BU340" s="58">
        <v>0.2293</v>
      </c>
      <c r="BV340" s="57">
        <v>0</v>
      </c>
      <c r="BW340" s="57">
        <v>2650</v>
      </c>
      <c r="BX340" s="57">
        <v>0</v>
      </c>
      <c r="BY340" s="57">
        <v>0</v>
      </c>
      <c r="BZ340" s="57">
        <v>0</v>
      </c>
      <c r="CA340" s="57">
        <v>0</v>
      </c>
      <c r="CB340" s="67">
        <v>2650</v>
      </c>
      <c r="CC340" s="134"/>
      <c r="CD340" s="134"/>
      <c r="CE340" s="57"/>
      <c r="CF340" s="57"/>
      <c r="CG340" s="57"/>
      <c r="CH340" s="57"/>
      <c r="CI340" s="57"/>
      <c r="CJ340" s="57"/>
      <c r="CK340" s="67"/>
      <c r="CL340" s="23"/>
      <c r="CM340" s="23"/>
      <c r="CN340" s="23"/>
      <c r="CO340" s="23"/>
      <c r="CP340" s="23"/>
      <c r="CQ340" s="23"/>
      <c r="CR340" s="57"/>
      <c r="CS340" s="134"/>
      <c r="CT340" s="58"/>
      <c r="CU340" s="57"/>
      <c r="CV340" s="57"/>
      <c r="CW340" s="57"/>
      <c r="CX340" s="57"/>
      <c r="CY340" s="57"/>
      <c r="CZ340" s="57"/>
      <c r="DA340" s="67"/>
      <c r="DB340" s="23"/>
      <c r="DC340" s="23"/>
      <c r="DD340" s="57"/>
      <c r="DE340" s="57"/>
      <c r="DF340" s="57"/>
      <c r="DG340" s="57"/>
      <c r="DH340" s="57"/>
      <c r="DI340" s="57"/>
      <c r="DJ340" s="67"/>
      <c r="DK340" s="23" t="s">
        <v>849</v>
      </c>
      <c r="DL340" s="55">
        <v>0</v>
      </c>
      <c r="DM340" s="55">
        <v>0.36381759303749189</v>
      </c>
      <c r="DN340" s="55">
        <v>4.719224004918364</v>
      </c>
      <c r="DO340" s="59">
        <v>5.0830415979558561</v>
      </c>
      <c r="DP340" s="23" t="s">
        <v>849</v>
      </c>
      <c r="DQ340" s="57"/>
      <c r="DR340" s="57"/>
      <c r="DS340" s="57"/>
      <c r="DT340" s="23" t="s">
        <v>854</v>
      </c>
      <c r="DU340" s="57"/>
      <c r="DV340" s="23" t="s">
        <v>849</v>
      </c>
      <c r="DW340" s="23" t="s">
        <v>854</v>
      </c>
      <c r="DX340" s="57"/>
      <c r="DY340" s="23" t="s">
        <v>849</v>
      </c>
      <c r="DZ340" s="23" t="s">
        <v>854</v>
      </c>
      <c r="EA340" s="56"/>
      <c r="EB340" s="57"/>
      <c r="EC340" s="57"/>
      <c r="ED340" s="23"/>
      <c r="EE340" s="57"/>
      <c r="EF340" s="57"/>
      <c r="EG340" s="57"/>
      <c r="EH340" s="23">
        <v>568</v>
      </c>
      <c r="EI340" s="23" t="s">
        <v>360</v>
      </c>
      <c r="EJ340" s="23"/>
      <c r="EK340" s="23" t="s">
        <v>599</v>
      </c>
    </row>
    <row r="341" spans="2:141">
      <c r="B341" s="132" t="s">
        <v>1546</v>
      </c>
      <c r="C341" s="23" t="s">
        <v>1547</v>
      </c>
      <c r="D341" s="23" t="s">
        <v>155</v>
      </c>
      <c r="E341" s="23" t="s">
        <v>846</v>
      </c>
      <c r="F341" s="23" t="s">
        <v>847</v>
      </c>
      <c r="G341" s="23"/>
      <c r="H341" s="23" t="s">
        <v>848</v>
      </c>
      <c r="I341" s="58">
        <v>0.59035741300383138</v>
      </c>
      <c r="J341" s="58">
        <v>0.40964258699616868</v>
      </c>
      <c r="K341" s="58">
        <v>0</v>
      </c>
      <c r="L341" s="58">
        <v>0</v>
      </c>
      <c r="M341" s="176"/>
      <c r="N341" s="23" t="s">
        <v>849</v>
      </c>
      <c r="O341" s="23" t="s">
        <v>850</v>
      </c>
      <c r="P341" s="23" t="s">
        <v>983</v>
      </c>
      <c r="Q341" s="56">
        <v>45230</v>
      </c>
      <c r="R341" s="133">
        <v>45236</v>
      </c>
      <c r="S341" s="133">
        <v>45596</v>
      </c>
      <c r="T341" s="133" t="s">
        <v>848</v>
      </c>
      <c r="U341" s="133">
        <v>45639</v>
      </c>
      <c r="V341" s="133" t="s">
        <v>848</v>
      </c>
      <c r="W341" s="55">
        <v>0.76430678343970493</v>
      </c>
      <c r="X341" s="55">
        <v>1.5855270723991077</v>
      </c>
      <c r="Y341" s="55">
        <v>1.6541704346167261</v>
      </c>
      <c r="Z341" s="55">
        <v>1.7860733659368555</v>
      </c>
      <c r="AA341" s="55">
        <v>1.9220141420933154</v>
      </c>
      <c r="AB341" s="55">
        <v>2.0485332802983374</v>
      </c>
      <c r="AC341" s="55">
        <v>2.1817821598972436</v>
      </c>
      <c r="AD341" s="59">
        <v>11.178100455241585</v>
      </c>
      <c r="AE341" s="55">
        <v>0</v>
      </c>
      <c r="AF341" s="55"/>
      <c r="AG341" s="55"/>
      <c r="AH341" s="55"/>
      <c r="AI341" s="59">
        <v>11.942407238681291</v>
      </c>
      <c r="AJ341" s="55">
        <v>0</v>
      </c>
      <c r="AK341" s="55">
        <v>0.83789499618882401</v>
      </c>
      <c r="AL341" s="55">
        <v>1.7381831864768884</v>
      </c>
      <c r="AM341" s="55">
        <v>1.849704311463241</v>
      </c>
      <c r="AN341" s="55">
        <v>2.0371430217558628</v>
      </c>
      <c r="AO341" s="55">
        <v>2.2360369553645212</v>
      </c>
      <c r="AP341" s="55">
        <v>2.4308916043320012</v>
      </c>
      <c r="AQ341" s="55">
        <v>2.6407915876705754</v>
      </c>
      <c r="AR341" s="59">
        <v>12.93275066706309</v>
      </c>
      <c r="AS341" s="55">
        <v>0</v>
      </c>
      <c r="AT341" s="55"/>
      <c r="AU341" s="55"/>
      <c r="AV341" s="55"/>
      <c r="AW341" s="59">
        <v>13.770645663251914</v>
      </c>
      <c r="AX341" s="55"/>
      <c r="AY341" s="55"/>
      <c r="AZ341" s="55"/>
      <c r="BA341" s="55"/>
      <c r="BB341" s="55"/>
      <c r="BC341" s="55"/>
      <c r="BD341" s="55"/>
      <c r="BE341" s="55"/>
      <c r="BF341" s="59">
        <v>0</v>
      </c>
      <c r="BG341" s="55"/>
      <c r="BH341" s="55"/>
      <c r="BI341" s="55"/>
      <c r="BJ341" s="55"/>
      <c r="BK341" s="59">
        <v>0</v>
      </c>
      <c r="BL341" s="55"/>
      <c r="BM341" s="23" t="s">
        <v>864</v>
      </c>
      <c r="BN341" s="23" t="s">
        <v>1548</v>
      </c>
      <c r="BO341" s="23" t="s">
        <v>566</v>
      </c>
      <c r="BP341" s="23" t="s">
        <v>367</v>
      </c>
      <c r="BQ341" s="23" t="s">
        <v>377</v>
      </c>
      <c r="BR341" s="23"/>
      <c r="BS341" s="57"/>
      <c r="BT341" s="135" t="s">
        <v>23</v>
      </c>
      <c r="BU341" s="58">
        <v>0.59035741300383138</v>
      </c>
      <c r="BV341" s="57">
        <v>38</v>
      </c>
      <c r="BW341" s="57">
        <v>42</v>
      </c>
      <c r="BX341" s="57">
        <v>42</v>
      </c>
      <c r="BY341" s="57">
        <v>44</v>
      </c>
      <c r="BZ341" s="57">
        <v>48</v>
      </c>
      <c r="CA341" s="57">
        <v>57</v>
      </c>
      <c r="CB341" s="67">
        <v>271</v>
      </c>
      <c r="CC341" s="134"/>
      <c r="CD341" s="134"/>
      <c r="CE341" s="57"/>
      <c r="CF341" s="57"/>
      <c r="CG341" s="57"/>
      <c r="CH341" s="57"/>
      <c r="CI341" s="57"/>
      <c r="CJ341" s="57"/>
      <c r="CK341" s="67"/>
      <c r="CL341" s="23"/>
      <c r="CM341" s="23"/>
      <c r="CN341" s="23"/>
      <c r="CO341" s="23"/>
      <c r="CP341" s="23"/>
      <c r="CQ341" s="23"/>
      <c r="CR341" s="57"/>
      <c r="CS341" s="134"/>
      <c r="CT341" s="58"/>
      <c r="CU341" s="57"/>
      <c r="CV341" s="57"/>
      <c r="CW341" s="57"/>
      <c r="CX341" s="57"/>
      <c r="CY341" s="57"/>
      <c r="CZ341" s="57"/>
      <c r="DA341" s="67"/>
      <c r="DB341" s="23"/>
      <c r="DC341" s="23"/>
      <c r="DD341" s="57"/>
      <c r="DE341" s="57"/>
      <c r="DF341" s="57"/>
      <c r="DG341" s="57"/>
      <c r="DH341" s="57"/>
      <c r="DI341" s="57"/>
      <c r="DJ341" s="67"/>
      <c r="DK341" s="23" t="s">
        <v>849</v>
      </c>
      <c r="DL341" s="55">
        <v>0</v>
      </c>
      <c r="DM341" s="55">
        <v>0.76430678343970493</v>
      </c>
      <c r="DN341" s="55">
        <v>11.178100455241585</v>
      </c>
      <c r="DO341" s="59">
        <v>11.942407238681291</v>
      </c>
      <c r="DP341" s="23" t="s">
        <v>849</v>
      </c>
      <c r="DQ341" s="57"/>
      <c r="DR341" s="57"/>
      <c r="DS341" s="57"/>
      <c r="DT341" s="23" t="s">
        <v>854</v>
      </c>
      <c r="DU341" s="57"/>
      <c r="DV341" s="23" t="s">
        <v>849</v>
      </c>
      <c r="DW341" s="23" t="s">
        <v>854</v>
      </c>
      <c r="DX341" s="57"/>
      <c r="DY341" s="23" t="s">
        <v>849</v>
      </c>
      <c r="DZ341" s="23" t="s">
        <v>854</v>
      </c>
      <c r="EA341" s="56"/>
      <c r="EB341" s="57"/>
      <c r="EC341" s="57"/>
      <c r="ED341" s="23"/>
      <c r="EE341" s="57"/>
      <c r="EF341" s="57"/>
      <c r="EG341" s="57"/>
      <c r="EH341" s="23">
        <v>563</v>
      </c>
      <c r="EI341" s="23" t="s">
        <v>376</v>
      </c>
      <c r="EJ341" s="23"/>
      <c r="EK341" s="23" t="s">
        <v>591</v>
      </c>
    </row>
    <row r="342" spans="2:141">
      <c r="B342" s="132" t="s">
        <v>1549</v>
      </c>
      <c r="C342" s="23" t="s">
        <v>1550</v>
      </c>
      <c r="D342" s="23" t="s">
        <v>159</v>
      </c>
      <c r="E342" s="23" t="s">
        <v>846</v>
      </c>
      <c r="F342" s="23" t="s">
        <v>847</v>
      </c>
      <c r="G342" s="23"/>
      <c r="H342" s="23" t="s">
        <v>848</v>
      </c>
      <c r="I342" s="58">
        <v>0.47158860174480621</v>
      </c>
      <c r="J342" s="58">
        <v>0.52841139825519379</v>
      </c>
      <c r="K342" s="58">
        <v>0</v>
      </c>
      <c r="L342" s="58">
        <v>0</v>
      </c>
      <c r="M342" s="176"/>
      <c r="N342" s="23" t="s">
        <v>849</v>
      </c>
      <c r="O342" s="23" t="s">
        <v>850</v>
      </c>
      <c r="P342" s="23" t="s">
        <v>851</v>
      </c>
      <c r="Q342" s="56" t="s">
        <v>848</v>
      </c>
      <c r="R342" s="133" t="s">
        <v>848</v>
      </c>
      <c r="S342" s="133" t="s">
        <v>848</v>
      </c>
      <c r="T342" s="133" t="s">
        <v>848</v>
      </c>
      <c r="U342" s="133" t="s">
        <v>848</v>
      </c>
      <c r="V342" s="133" t="s">
        <v>848</v>
      </c>
      <c r="W342" s="55">
        <v>5.6741322762923021</v>
      </c>
      <c r="X342" s="55">
        <v>10.45595218127707</v>
      </c>
      <c r="Y342" s="55">
        <v>10.908629228174462</v>
      </c>
      <c r="Z342" s="55">
        <v>11.778479239859646</v>
      </c>
      <c r="AA342" s="55">
        <v>12.674957313127038</v>
      </c>
      <c r="AB342" s="55">
        <v>13.509303242702625</v>
      </c>
      <c r="AC342" s="55">
        <v>14.388029274915212</v>
      </c>
      <c r="AD342" s="59">
        <v>73.71535048005606</v>
      </c>
      <c r="AE342" s="55">
        <v>0.69330457070582741</v>
      </c>
      <c r="AF342" s="55"/>
      <c r="AG342" s="55"/>
      <c r="AH342" s="55"/>
      <c r="AI342" s="59">
        <v>79.389482756348357</v>
      </c>
      <c r="AJ342" s="55">
        <v>0.69330457070582741</v>
      </c>
      <c r="AK342" s="55">
        <v>6.2204433416413378</v>
      </c>
      <c r="AL342" s="55">
        <v>11.462661594672101</v>
      </c>
      <c r="AM342" s="55">
        <v>12.198101291892234</v>
      </c>
      <c r="AN342" s="55">
        <v>13.434188789770401</v>
      </c>
      <c r="AO342" s="55">
        <v>14.745819158724915</v>
      </c>
      <c r="AP342" s="55">
        <v>16.030811971128088</v>
      </c>
      <c r="AQ342" s="55">
        <v>17.41502308101354</v>
      </c>
      <c r="AR342" s="59">
        <v>85.28660588720129</v>
      </c>
      <c r="AS342" s="55">
        <v>0.83916392372542759</v>
      </c>
      <c r="AT342" s="55"/>
      <c r="AU342" s="55"/>
      <c r="AV342" s="55"/>
      <c r="AW342" s="59">
        <v>91.507049228842632</v>
      </c>
      <c r="AX342" s="55"/>
      <c r="AY342" s="55"/>
      <c r="AZ342" s="55"/>
      <c r="BA342" s="55"/>
      <c r="BB342" s="55"/>
      <c r="BC342" s="55"/>
      <c r="BD342" s="55"/>
      <c r="BE342" s="55"/>
      <c r="BF342" s="59">
        <v>0</v>
      </c>
      <c r="BG342" s="55"/>
      <c r="BH342" s="55"/>
      <c r="BI342" s="55"/>
      <c r="BJ342" s="55"/>
      <c r="BK342" s="59">
        <v>0</v>
      </c>
      <c r="BL342" s="55"/>
      <c r="BM342" s="23" t="s">
        <v>864</v>
      </c>
      <c r="BN342" s="23" t="s">
        <v>1551</v>
      </c>
      <c r="BO342" s="23">
        <v>0</v>
      </c>
      <c r="BP342" s="23" t="s">
        <v>907</v>
      </c>
      <c r="BQ342" s="23" t="s">
        <v>351</v>
      </c>
      <c r="BR342" s="23"/>
      <c r="BS342" s="57"/>
      <c r="BT342" s="135" t="s">
        <v>23</v>
      </c>
      <c r="BU342" s="58">
        <v>0.47158860174480621</v>
      </c>
      <c r="BV342" s="57">
        <v>20</v>
      </c>
      <c r="BW342" s="57">
        <v>8</v>
      </c>
      <c r="BX342" s="57">
        <v>7</v>
      </c>
      <c r="BY342" s="57">
        <v>7</v>
      </c>
      <c r="BZ342" s="57">
        <v>4</v>
      </c>
      <c r="CA342" s="57">
        <v>10</v>
      </c>
      <c r="CB342" s="67">
        <v>56</v>
      </c>
      <c r="CC342" s="134"/>
      <c r="CD342" s="134"/>
      <c r="CE342" s="57"/>
      <c r="CF342" s="57"/>
      <c r="CG342" s="57"/>
      <c r="CH342" s="57"/>
      <c r="CI342" s="57"/>
      <c r="CJ342" s="57"/>
      <c r="CK342" s="67"/>
      <c r="CL342" s="23"/>
      <c r="CM342" s="23"/>
      <c r="CN342" s="23"/>
      <c r="CO342" s="23"/>
      <c r="CP342" s="23"/>
      <c r="CQ342" s="23"/>
      <c r="CR342" s="57"/>
      <c r="CS342" s="134"/>
      <c r="CT342" s="58"/>
      <c r="CU342" s="57"/>
      <c r="CV342" s="57"/>
      <c r="CW342" s="57"/>
      <c r="CX342" s="57"/>
      <c r="CY342" s="57"/>
      <c r="CZ342" s="57"/>
      <c r="DA342" s="67"/>
      <c r="DB342" s="23"/>
      <c r="DC342" s="23"/>
      <c r="DD342" s="57"/>
      <c r="DE342" s="57"/>
      <c r="DF342" s="57"/>
      <c r="DG342" s="57"/>
      <c r="DH342" s="57"/>
      <c r="DI342" s="57"/>
      <c r="DJ342" s="67"/>
      <c r="DK342" s="23" t="s">
        <v>849</v>
      </c>
      <c r="DL342" s="55">
        <v>0</v>
      </c>
      <c r="DM342" s="55">
        <v>5.6741322762923021</v>
      </c>
      <c r="DN342" s="55">
        <v>73.71535048005606</v>
      </c>
      <c r="DO342" s="59">
        <v>79.389482756348357</v>
      </c>
      <c r="DP342" s="23" t="s">
        <v>849</v>
      </c>
      <c r="DQ342" s="57"/>
      <c r="DR342" s="57"/>
      <c r="DS342" s="57"/>
      <c r="DT342" s="23" t="s">
        <v>854</v>
      </c>
      <c r="DU342" s="57"/>
      <c r="DV342" s="23" t="s">
        <v>849</v>
      </c>
      <c r="DW342" s="23" t="s">
        <v>854</v>
      </c>
      <c r="DX342" s="57"/>
      <c r="DY342" s="23" t="s">
        <v>849</v>
      </c>
      <c r="DZ342" s="23" t="s">
        <v>854</v>
      </c>
      <c r="EA342" s="56"/>
      <c r="EB342" s="57"/>
      <c r="EC342" s="57"/>
      <c r="ED342" s="23"/>
      <c r="EE342" s="57"/>
      <c r="EF342" s="57"/>
      <c r="EG342" s="57"/>
      <c r="EH342" s="23">
        <v>727</v>
      </c>
      <c r="EI342" s="23" t="s">
        <v>848</v>
      </c>
      <c r="EJ342" s="23"/>
      <c r="EK342" s="23"/>
    </row>
    <row r="343" spans="2:141">
      <c r="B343" s="132" t="s">
        <v>1552</v>
      </c>
      <c r="C343" s="23" t="s">
        <v>1553</v>
      </c>
      <c r="D343" s="23" t="s">
        <v>155</v>
      </c>
      <c r="E343" s="23" t="s">
        <v>846</v>
      </c>
      <c r="F343" s="23" t="s">
        <v>847</v>
      </c>
      <c r="G343" s="23"/>
      <c r="H343" s="23" t="s">
        <v>848</v>
      </c>
      <c r="I343" s="58">
        <v>0.23849608383999299</v>
      </c>
      <c r="J343" s="58">
        <v>0.76150391616000701</v>
      </c>
      <c r="K343" s="58">
        <v>0</v>
      </c>
      <c r="L343" s="58">
        <v>0</v>
      </c>
      <c r="M343" s="176"/>
      <c r="N343" s="23" t="s">
        <v>849</v>
      </c>
      <c r="O343" s="23" t="s">
        <v>850</v>
      </c>
      <c r="P343" s="23" t="s">
        <v>851</v>
      </c>
      <c r="Q343" s="56" t="s">
        <v>848</v>
      </c>
      <c r="R343" s="133" t="s">
        <v>848</v>
      </c>
      <c r="S343" s="133" t="s">
        <v>848</v>
      </c>
      <c r="T343" s="133" t="s">
        <v>848</v>
      </c>
      <c r="U343" s="133" t="s">
        <v>848</v>
      </c>
      <c r="V343" s="133" t="s">
        <v>848</v>
      </c>
      <c r="W343" s="55">
        <v>0</v>
      </c>
      <c r="X343" s="55">
        <v>4.288190403081023</v>
      </c>
      <c r="Y343" s="55">
        <v>4.4738421098358039</v>
      </c>
      <c r="Z343" s="55">
        <v>4.8305846051685197</v>
      </c>
      <c r="AA343" s="55">
        <v>5.1982477891338705</v>
      </c>
      <c r="AB343" s="55">
        <v>5.5404293662897413</v>
      </c>
      <c r="AC343" s="55">
        <v>5.900812091166669</v>
      </c>
      <c r="AD343" s="59">
        <v>30.23210636467563</v>
      </c>
      <c r="AE343" s="55">
        <v>0</v>
      </c>
      <c r="AF343" s="55"/>
      <c r="AG343" s="55"/>
      <c r="AH343" s="55"/>
      <c r="AI343" s="59">
        <v>30.23210636467563</v>
      </c>
      <c r="AJ343" s="55">
        <v>0</v>
      </c>
      <c r="AK343" s="55">
        <v>0</v>
      </c>
      <c r="AL343" s="55">
        <v>4.7010616146519864</v>
      </c>
      <c r="AM343" s="55">
        <v>5.0026798123051233</v>
      </c>
      <c r="AN343" s="55">
        <v>5.5096234606570205</v>
      </c>
      <c r="AO343" s="55">
        <v>6.0475487172981079</v>
      </c>
      <c r="AP343" s="55">
        <v>6.5745493912340853</v>
      </c>
      <c r="AQ343" s="55">
        <v>7.1422414286821683</v>
      </c>
      <c r="AR343" s="59">
        <v>34.977704424828495</v>
      </c>
      <c r="AS343" s="55">
        <v>0</v>
      </c>
      <c r="AT343" s="55"/>
      <c r="AU343" s="55"/>
      <c r="AV343" s="55"/>
      <c r="AW343" s="59">
        <v>34.977704424828495</v>
      </c>
      <c r="AX343" s="55"/>
      <c r="AY343" s="55"/>
      <c r="AZ343" s="55"/>
      <c r="BA343" s="55"/>
      <c r="BB343" s="55"/>
      <c r="BC343" s="55"/>
      <c r="BD343" s="55"/>
      <c r="BE343" s="55"/>
      <c r="BF343" s="59">
        <v>0</v>
      </c>
      <c r="BG343" s="55"/>
      <c r="BH343" s="55"/>
      <c r="BI343" s="55"/>
      <c r="BJ343" s="55"/>
      <c r="BK343" s="59">
        <v>0</v>
      </c>
      <c r="BL343" s="55"/>
      <c r="BM343" s="23" t="s">
        <v>864</v>
      </c>
      <c r="BN343" s="23" t="s">
        <v>1554</v>
      </c>
      <c r="BO343" s="23" t="s">
        <v>571</v>
      </c>
      <c r="BP343" s="23" t="s">
        <v>403</v>
      </c>
      <c r="BQ343" s="23" t="s">
        <v>425</v>
      </c>
      <c r="BR343" s="23"/>
      <c r="BS343" s="57"/>
      <c r="BT343" s="135" t="s">
        <v>23</v>
      </c>
      <c r="BU343" s="58">
        <v>0.23849608383999299</v>
      </c>
      <c r="BV343" s="57">
        <v>53</v>
      </c>
      <c r="BW343" s="57">
        <v>58</v>
      </c>
      <c r="BX343" s="57">
        <v>60</v>
      </c>
      <c r="BY343" s="57">
        <v>64</v>
      </c>
      <c r="BZ343" s="57">
        <v>68</v>
      </c>
      <c r="CA343" s="57">
        <v>72</v>
      </c>
      <c r="CB343" s="67">
        <v>375</v>
      </c>
      <c r="CC343" s="134"/>
      <c r="CD343" s="134"/>
      <c r="CE343" s="57"/>
      <c r="CF343" s="57"/>
      <c r="CG343" s="57"/>
      <c r="CH343" s="57"/>
      <c r="CI343" s="57"/>
      <c r="CJ343" s="57"/>
      <c r="CK343" s="67"/>
      <c r="CL343" s="23"/>
      <c r="CM343" s="23"/>
      <c r="CN343" s="23"/>
      <c r="CO343" s="23"/>
      <c r="CP343" s="23"/>
      <c r="CQ343" s="23"/>
      <c r="CR343" s="57"/>
      <c r="CS343" s="134"/>
      <c r="CT343" s="58"/>
      <c r="CU343" s="57"/>
      <c r="CV343" s="57"/>
      <c r="CW343" s="57"/>
      <c r="CX343" s="57"/>
      <c r="CY343" s="57"/>
      <c r="CZ343" s="57"/>
      <c r="DA343" s="67"/>
      <c r="DB343" s="23"/>
      <c r="DC343" s="23"/>
      <c r="DD343" s="57"/>
      <c r="DE343" s="57"/>
      <c r="DF343" s="57"/>
      <c r="DG343" s="57"/>
      <c r="DH343" s="57"/>
      <c r="DI343" s="57"/>
      <c r="DJ343" s="67"/>
      <c r="DK343" s="23" t="s">
        <v>849</v>
      </c>
      <c r="DL343" s="55">
        <v>0</v>
      </c>
      <c r="DM343" s="55">
        <v>0</v>
      </c>
      <c r="DN343" s="55">
        <v>0</v>
      </c>
      <c r="DO343" s="59">
        <v>0</v>
      </c>
      <c r="DP343" s="23" t="s">
        <v>849</v>
      </c>
      <c r="DQ343" s="57"/>
      <c r="DR343" s="57"/>
      <c r="DS343" s="57"/>
      <c r="DT343" s="23" t="s">
        <v>854</v>
      </c>
      <c r="DU343" s="57"/>
      <c r="DV343" s="23" t="s">
        <v>849</v>
      </c>
      <c r="DW343" s="23" t="s">
        <v>854</v>
      </c>
      <c r="DX343" s="57"/>
      <c r="DY343" s="23" t="s">
        <v>849</v>
      </c>
      <c r="DZ343" s="23" t="s">
        <v>854</v>
      </c>
      <c r="EA343" s="56"/>
      <c r="EB343" s="57"/>
      <c r="EC343" s="57"/>
      <c r="ED343" s="23"/>
      <c r="EE343" s="57"/>
      <c r="EF343" s="57"/>
      <c r="EG343" s="57"/>
      <c r="EH343" s="23">
        <v>627</v>
      </c>
      <c r="EI343" s="23" t="s">
        <v>424</v>
      </c>
      <c r="EJ343" s="23"/>
      <c r="EK343" s="23" t="s">
        <v>603</v>
      </c>
    </row>
    <row r="344" spans="2:141">
      <c r="B344" s="132" t="s">
        <v>1555</v>
      </c>
      <c r="C344" s="23" t="s">
        <v>1553</v>
      </c>
      <c r="D344" s="23" t="s">
        <v>159</v>
      </c>
      <c r="E344" s="23" t="s">
        <v>846</v>
      </c>
      <c r="F344" s="23" t="s">
        <v>847</v>
      </c>
      <c r="G344" s="23"/>
      <c r="H344" s="23" t="s">
        <v>848</v>
      </c>
      <c r="I344" s="58">
        <v>0.15138458002480454</v>
      </c>
      <c r="J344" s="58">
        <v>0.84861541997519552</v>
      </c>
      <c r="K344" s="58">
        <v>0</v>
      </c>
      <c r="L344" s="58">
        <v>0</v>
      </c>
      <c r="M344" s="176"/>
      <c r="N344" s="23" t="s">
        <v>849</v>
      </c>
      <c r="O344" s="23" t="s">
        <v>850</v>
      </c>
      <c r="P344" s="23" t="s">
        <v>851</v>
      </c>
      <c r="Q344" s="56" t="s">
        <v>848</v>
      </c>
      <c r="R344" s="133" t="s">
        <v>848</v>
      </c>
      <c r="S344" s="133" t="s">
        <v>848</v>
      </c>
      <c r="T344" s="133" t="s">
        <v>848</v>
      </c>
      <c r="U344" s="133" t="s">
        <v>848</v>
      </c>
      <c r="V344" s="133" t="s">
        <v>848</v>
      </c>
      <c r="W344" s="55">
        <v>0</v>
      </c>
      <c r="X344" s="55">
        <v>12.43690795716884</v>
      </c>
      <c r="Y344" s="55">
        <v>12.975347945127758</v>
      </c>
      <c r="Z344" s="55">
        <v>14.009997333754708</v>
      </c>
      <c r="AA344" s="55">
        <v>15.076319662849823</v>
      </c>
      <c r="AB344" s="55">
        <v>16.068738464185881</v>
      </c>
      <c r="AC344" s="55">
        <v>17.113945499635559</v>
      </c>
      <c r="AD344" s="59">
        <v>87.681256862722577</v>
      </c>
      <c r="AE344" s="55">
        <v>0</v>
      </c>
      <c r="AF344" s="55"/>
      <c r="AG344" s="55"/>
      <c r="AH344" s="55"/>
      <c r="AI344" s="59">
        <v>87.681256862722577</v>
      </c>
      <c r="AJ344" s="55">
        <v>0</v>
      </c>
      <c r="AK344" s="55">
        <v>0</v>
      </c>
      <c r="AL344" s="55">
        <v>13.63434575115847</v>
      </c>
      <c r="AM344" s="55">
        <v>14.509119818961999</v>
      </c>
      <c r="AN344" s="55">
        <v>15.979393034790736</v>
      </c>
      <c r="AO344" s="55">
        <v>17.539521265075205</v>
      </c>
      <c r="AP344" s="55">
        <v>19.06796526103177</v>
      </c>
      <c r="AQ344" s="55">
        <v>20.714425178643321</v>
      </c>
      <c r="AR344" s="59">
        <v>101.44477030966151</v>
      </c>
      <c r="AS344" s="55">
        <v>0</v>
      </c>
      <c r="AT344" s="55"/>
      <c r="AU344" s="55"/>
      <c r="AV344" s="55"/>
      <c r="AW344" s="59">
        <v>101.44477030966151</v>
      </c>
      <c r="AX344" s="55"/>
      <c r="AY344" s="55"/>
      <c r="AZ344" s="55"/>
      <c r="BA344" s="55"/>
      <c r="BB344" s="55"/>
      <c r="BC344" s="55"/>
      <c r="BD344" s="55"/>
      <c r="BE344" s="55"/>
      <c r="BF344" s="59">
        <v>0</v>
      </c>
      <c r="BG344" s="55"/>
      <c r="BH344" s="55"/>
      <c r="BI344" s="55"/>
      <c r="BJ344" s="55"/>
      <c r="BK344" s="59">
        <v>0</v>
      </c>
      <c r="BL344" s="55"/>
      <c r="BM344" s="23" t="s">
        <v>864</v>
      </c>
      <c r="BN344" s="23" t="s">
        <v>1556</v>
      </c>
      <c r="BO344" s="23" t="s">
        <v>580</v>
      </c>
      <c r="BP344" s="23" t="s">
        <v>454</v>
      </c>
      <c r="BQ344" s="23" t="s">
        <v>148</v>
      </c>
      <c r="BR344" s="23"/>
      <c r="BS344" s="57"/>
      <c r="BT344" s="135" t="s">
        <v>23</v>
      </c>
      <c r="BU344" s="58">
        <v>0.15138458002480454</v>
      </c>
      <c r="BV344" s="57">
        <v>29</v>
      </c>
      <c r="BW344" s="57">
        <v>33</v>
      </c>
      <c r="BX344" s="57">
        <v>43</v>
      </c>
      <c r="BY344" s="57">
        <v>38</v>
      </c>
      <c r="BZ344" s="57">
        <v>41</v>
      </c>
      <c r="CA344" s="57">
        <v>45</v>
      </c>
      <c r="CB344" s="67">
        <v>229</v>
      </c>
      <c r="CC344" s="134"/>
      <c r="CD344" s="134"/>
      <c r="CE344" s="57"/>
      <c r="CF344" s="57"/>
      <c r="CG344" s="57"/>
      <c r="CH344" s="57"/>
      <c r="CI344" s="57"/>
      <c r="CJ344" s="57"/>
      <c r="CK344" s="67"/>
      <c r="CL344" s="23"/>
      <c r="CM344" s="23"/>
      <c r="CN344" s="23"/>
      <c r="CO344" s="23"/>
      <c r="CP344" s="23"/>
      <c r="CQ344" s="23"/>
      <c r="CR344" s="57"/>
      <c r="CS344" s="134"/>
      <c r="CT344" s="58"/>
      <c r="CU344" s="57"/>
      <c r="CV344" s="57"/>
      <c r="CW344" s="57"/>
      <c r="CX344" s="57"/>
      <c r="CY344" s="57"/>
      <c r="CZ344" s="57"/>
      <c r="DA344" s="67"/>
      <c r="DB344" s="23"/>
      <c r="DC344" s="23"/>
      <c r="DD344" s="57"/>
      <c r="DE344" s="57"/>
      <c r="DF344" s="57"/>
      <c r="DG344" s="57"/>
      <c r="DH344" s="57"/>
      <c r="DI344" s="57"/>
      <c r="DJ344" s="67"/>
      <c r="DK344" s="23" t="s">
        <v>849</v>
      </c>
      <c r="DL344" s="55">
        <v>0</v>
      </c>
      <c r="DM344" s="55">
        <v>0</v>
      </c>
      <c r="DN344" s="55">
        <v>0</v>
      </c>
      <c r="DO344" s="59">
        <v>0</v>
      </c>
      <c r="DP344" s="23" t="s">
        <v>849</v>
      </c>
      <c r="DQ344" s="57"/>
      <c r="DR344" s="57"/>
      <c r="DS344" s="57"/>
      <c r="DT344" s="23" t="s">
        <v>854</v>
      </c>
      <c r="DU344" s="57"/>
      <c r="DV344" s="23" t="s">
        <v>849</v>
      </c>
      <c r="DW344" s="23" t="s">
        <v>854</v>
      </c>
      <c r="DX344" s="57"/>
      <c r="DY344" s="23" t="s">
        <v>849</v>
      </c>
      <c r="DZ344" s="23" t="s">
        <v>854</v>
      </c>
      <c r="EA344" s="56"/>
      <c r="EB344" s="57"/>
      <c r="EC344" s="57"/>
      <c r="ED344" s="23"/>
      <c r="EE344" s="57"/>
      <c r="EF344" s="57"/>
      <c r="EG344" s="57"/>
      <c r="EH344" s="23">
        <v>693</v>
      </c>
      <c r="EI344" s="23" t="s">
        <v>453</v>
      </c>
      <c r="EJ344" s="23"/>
      <c r="EK344" s="23" t="s">
        <v>613</v>
      </c>
    </row>
    <row r="345" spans="2:141">
      <c r="B345" s="132" t="s">
        <v>1557</v>
      </c>
      <c r="C345" s="23" t="s">
        <v>1558</v>
      </c>
      <c r="D345" s="23" t="s">
        <v>159</v>
      </c>
      <c r="E345" s="23" t="s">
        <v>846</v>
      </c>
      <c r="F345" s="23" t="s">
        <v>847</v>
      </c>
      <c r="G345" s="23"/>
      <c r="H345" s="23" t="s">
        <v>848</v>
      </c>
      <c r="I345" s="58">
        <v>0.56583022913835213</v>
      </c>
      <c r="J345" s="58">
        <v>0.43416977086164782</v>
      </c>
      <c r="K345" s="58">
        <v>0</v>
      </c>
      <c r="L345" s="58">
        <v>0</v>
      </c>
      <c r="M345" s="176"/>
      <c r="N345" s="23" t="s">
        <v>849</v>
      </c>
      <c r="O345" s="23" t="s">
        <v>850</v>
      </c>
      <c r="P345" s="23" t="s">
        <v>851</v>
      </c>
      <c r="Q345" s="56" t="s">
        <v>848</v>
      </c>
      <c r="R345" s="133" t="s">
        <v>848</v>
      </c>
      <c r="S345" s="133" t="s">
        <v>848</v>
      </c>
      <c r="T345" s="133" t="s">
        <v>848</v>
      </c>
      <c r="U345" s="133" t="s">
        <v>848</v>
      </c>
      <c r="V345" s="133" t="s">
        <v>848</v>
      </c>
      <c r="W345" s="55">
        <v>0</v>
      </c>
      <c r="X345" s="55">
        <v>3.5527582854170765</v>
      </c>
      <c r="Y345" s="55">
        <v>3.70657040133921</v>
      </c>
      <c r="Z345" s="55">
        <v>4.0021309378170304</v>
      </c>
      <c r="AA345" s="55">
        <v>4.3067392458196823</v>
      </c>
      <c r="AB345" s="55">
        <v>4.5902360869310632</v>
      </c>
      <c r="AC345" s="55">
        <v>4.8888125472504962</v>
      </c>
      <c r="AD345" s="59">
        <v>25.047247504574557</v>
      </c>
      <c r="AE345" s="55">
        <v>0</v>
      </c>
      <c r="AF345" s="55"/>
      <c r="AG345" s="55"/>
      <c r="AH345" s="55"/>
      <c r="AI345" s="59">
        <v>25.047247504574557</v>
      </c>
      <c r="AJ345" s="55">
        <v>0</v>
      </c>
      <c r="AK345" s="55">
        <v>0</v>
      </c>
      <c r="AL345" s="55">
        <v>3.8948213656070383</v>
      </c>
      <c r="AM345" s="55">
        <v>4.1447115174004008</v>
      </c>
      <c r="AN345" s="55">
        <v>4.5647134477316005</v>
      </c>
      <c r="AO345" s="55">
        <v>5.0103835866073414</v>
      </c>
      <c r="AP345" s="55">
        <v>5.4470027277259803</v>
      </c>
      <c r="AQ345" s="55">
        <v>5.9173345926916499</v>
      </c>
      <c r="AR345" s="59">
        <v>28.97896723776401</v>
      </c>
      <c r="AS345" s="55">
        <v>0</v>
      </c>
      <c r="AT345" s="55"/>
      <c r="AU345" s="55"/>
      <c r="AV345" s="55"/>
      <c r="AW345" s="59">
        <v>28.97896723776401</v>
      </c>
      <c r="AX345" s="55"/>
      <c r="AY345" s="55"/>
      <c r="AZ345" s="55"/>
      <c r="BA345" s="55"/>
      <c r="BB345" s="55"/>
      <c r="BC345" s="55"/>
      <c r="BD345" s="55"/>
      <c r="BE345" s="55"/>
      <c r="BF345" s="59">
        <v>0</v>
      </c>
      <c r="BG345" s="55"/>
      <c r="BH345" s="55"/>
      <c r="BI345" s="55"/>
      <c r="BJ345" s="55"/>
      <c r="BK345" s="59">
        <v>0</v>
      </c>
      <c r="BL345" s="55"/>
      <c r="BM345" s="23" t="s">
        <v>864</v>
      </c>
      <c r="BN345" s="23" t="s">
        <v>1559</v>
      </c>
      <c r="BO345" s="23" t="s">
        <v>474</v>
      </c>
      <c r="BP345" s="23" t="s">
        <v>475</v>
      </c>
      <c r="BQ345" s="23" t="s">
        <v>148</v>
      </c>
      <c r="BR345" s="23"/>
      <c r="BS345" s="57"/>
      <c r="BT345" s="135" t="s">
        <v>1240</v>
      </c>
      <c r="BU345" s="58">
        <v>0.56583022913835213</v>
      </c>
      <c r="BV345" s="57">
        <v>1400</v>
      </c>
      <c r="BW345" s="57">
        <v>873</v>
      </c>
      <c r="BX345" s="57">
        <v>669</v>
      </c>
      <c r="BY345" s="57">
        <v>36</v>
      </c>
      <c r="BZ345" s="57">
        <v>2778</v>
      </c>
      <c r="CA345" s="57">
        <v>192</v>
      </c>
      <c r="CB345" s="67">
        <v>5948</v>
      </c>
      <c r="CC345" s="134"/>
      <c r="CD345" s="134"/>
      <c r="CE345" s="57"/>
      <c r="CF345" s="57"/>
      <c r="CG345" s="57"/>
      <c r="CH345" s="57"/>
      <c r="CI345" s="57"/>
      <c r="CJ345" s="57"/>
      <c r="CK345" s="67"/>
      <c r="CL345" s="23"/>
      <c r="CM345" s="23"/>
      <c r="CN345" s="23"/>
      <c r="CO345" s="23"/>
      <c r="CP345" s="23"/>
      <c r="CQ345" s="23"/>
      <c r="CR345" s="57"/>
      <c r="CS345" s="134"/>
      <c r="CT345" s="58"/>
      <c r="CU345" s="57"/>
      <c r="CV345" s="57"/>
      <c r="CW345" s="57"/>
      <c r="CX345" s="57"/>
      <c r="CY345" s="57"/>
      <c r="CZ345" s="57"/>
      <c r="DA345" s="67"/>
      <c r="DB345" s="23"/>
      <c r="DC345" s="23"/>
      <c r="DD345" s="57"/>
      <c r="DE345" s="57"/>
      <c r="DF345" s="57"/>
      <c r="DG345" s="57"/>
      <c r="DH345" s="57"/>
      <c r="DI345" s="57"/>
      <c r="DJ345" s="67"/>
      <c r="DK345" s="23" t="s">
        <v>849</v>
      </c>
      <c r="DL345" s="55">
        <v>0</v>
      </c>
      <c r="DM345" s="55">
        <v>0</v>
      </c>
      <c r="DN345" s="55">
        <v>0</v>
      </c>
      <c r="DO345" s="59">
        <v>0</v>
      </c>
      <c r="DP345" s="23" t="s">
        <v>849</v>
      </c>
      <c r="DQ345" s="57"/>
      <c r="DR345" s="57"/>
      <c r="DS345" s="57"/>
      <c r="DT345" s="23" t="s">
        <v>854</v>
      </c>
      <c r="DU345" s="57"/>
      <c r="DV345" s="23" t="s">
        <v>849</v>
      </c>
      <c r="DW345" s="23" t="s">
        <v>854</v>
      </c>
      <c r="DX345" s="57"/>
      <c r="DY345" s="23" t="s">
        <v>849</v>
      </c>
      <c r="DZ345" s="23" t="s">
        <v>854</v>
      </c>
      <c r="EA345" s="56"/>
      <c r="EB345" s="57"/>
      <c r="EC345" s="57"/>
      <c r="ED345" s="23"/>
      <c r="EE345" s="57"/>
      <c r="EF345" s="57"/>
      <c r="EG345" s="57"/>
      <c r="EH345" s="23">
        <v>723</v>
      </c>
      <c r="EI345" s="23" t="s">
        <v>473</v>
      </c>
      <c r="EJ345" s="23"/>
      <c r="EK345" s="23" t="s">
        <v>614</v>
      </c>
    </row>
    <row r="346" spans="2:141">
      <c r="B346" s="132" t="s">
        <v>1560</v>
      </c>
      <c r="C346" s="23" t="s">
        <v>1561</v>
      </c>
      <c r="D346" s="23" t="s">
        <v>159</v>
      </c>
      <c r="E346" s="23" t="s">
        <v>846</v>
      </c>
      <c r="F346" s="23" t="s">
        <v>847</v>
      </c>
      <c r="G346" s="23"/>
      <c r="H346" s="23" t="s">
        <v>848</v>
      </c>
      <c r="I346" s="58">
        <v>0.69319941925719919</v>
      </c>
      <c r="J346" s="58">
        <v>0.3068005807428007</v>
      </c>
      <c r="K346" s="58">
        <v>0</v>
      </c>
      <c r="L346" s="58">
        <v>0</v>
      </c>
      <c r="M346" s="176"/>
      <c r="N346" s="23" t="s">
        <v>849</v>
      </c>
      <c r="O346" s="23" t="s">
        <v>850</v>
      </c>
      <c r="P346" s="23" t="s">
        <v>851</v>
      </c>
      <c r="Q346" s="56" t="s">
        <v>848</v>
      </c>
      <c r="R346" s="133" t="s">
        <v>848</v>
      </c>
      <c r="S346" s="133" t="s">
        <v>848</v>
      </c>
      <c r="T346" s="133" t="s">
        <v>848</v>
      </c>
      <c r="U346" s="133" t="s">
        <v>848</v>
      </c>
      <c r="V346" s="133" t="s">
        <v>848</v>
      </c>
      <c r="W346" s="55">
        <v>0</v>
      </c>
      <c r="X346" s="55">
        <v>1.03706750757362</v>
      </c>
      <c r="Y346" s="55">
        <v>1.0819660159660263</v>
      </c>
      <c r="Z346" s="55">
        <v>1.1682415811122187</v>
      </c>
      <c r="AA346" s="55">
        <v>1.2571582349873762</v>
      </c>
      <c r="AB346" s="55">
        <v>1.3399123484949487</v>
      </c>
      <c r="AC346" s="55">
        <v>1.4270682765507963</v>
      </c>
      <c r="AD346" s="59">
        <v>7.3114139646849861</v>
      </c>
      <c r="AE346" s="55">
        <v>0</v>
      </c>
      <c r="AF346" s="55"/>
      <c r="AG346" s="55"/>
      <c r="AH346" s="55"/>
      <c r="AI346" s="59">
        <v>7.3114139646849861</v>
      </c>
      <c r="AJ346" s="55">
        <v>0</v>
      </c>
      <c r="AK346" s="55">
        <v>0</v>
      </c>
      <c r="AL346" s="55">
        <v>1.13691739250997</v>
      </c>
      <c r="AM346" s="55">
        <v>1.2098615491533518</v>
      </c>
      <c r="AN346" s="55">
        <v>1.3324621653710558</v>
      </c>
      <c r="AO346" s="55">
        <v>1.4625554571159494</v>
      </c>
      <c r="AP346" s="55">
        <v>1.5900067183789108</v>
      </c>
      <c r="AQ346" s="55">
        <v>1.7272988885033231</v>
      </c>
      <c r="AR346" s="59">
        <v>8.459102171032562</v>
      </c>
      <c r="AS346" s="55">
        <v>0</v>
      </c>
      <c r="AT346" s="55"/>
      <c r="AU346" s="55"/>
      <c r="AV346" s="55"/>
      <c r="AW346" s="59">
        <v>8.459102171032562</v>
      </c>
      <c r="AX346" s="55"/>
      <c r="AY346" s="55"/>
      <c r="AZ346" s="55"/>
      <c r="BA346" s="55"/>
      <c r="BB346" s="55"/>
      <c r="BC346" s="55"/>
      <c r="BD346" s="55"/>
      <c r="BE346" s="55"/>
      <c r="BF346" s="59">
        <v>0</v>
      </c>
      <c r="BG346" s="55"/>
      <c r="BH346" s="55"/>
      <c r="BI346" s="55"/>
      <c r="BJ346" s="55"/>
      <c r="BK346" s="59">
        <v>0</v>
      </c>
      <c r="BL346" s="55"/>
      <c r="BM346" s="23" t="s">
        <v>864</v>
      </c>
      <c r="BN346" s="23" t="s">
        <v>1562</v>
      </c>
      <c r="BO346" s="23" t="s">
        <v>582</v>
      </c>
      <c r="BP346" s="23" t="s">
        <v>462</v>
      </c>
      <c r="BQ346" s="23" t="s">
        <v>358</v>
      </c>
      <c r="BR346" s="23"/>
      <c r="BS346" s="57"/>
      <c r="BT346" s="135" t="s">
        <v>23</v>
      </c>
      <c r="BU346" s="58">
        <v>0.69319941925719919</v>
      </c>
      <c r="BV346" s="57">
        <v>4</v>
      </c>
      <c r="BW346" s="57">
        <v>3</v>
      </c>
      <c r="BX346" s="57">
        <v>6</v>
      </c>
      <c r="BY346" s="57">
        <v>10</v>
      </c>
      <c r="BZ346" s="57">
        <v>6</v>
      </c>
      <c r="CA346" s="57">
        <v>6</v>
      </c>
      <c r="CB346" s="67">
        <v>35</v>
      </c>
      <c r="CC346" s="134"/>
      <c r="CD346" s="134"/>
      <c r="CE346" s="57"/>
      <c r="CF346" s="57"/>
      <c r="CG346" s="57"/>
      <c r="CH346" s="57"/>
      <c r="CI346" s="57"/>
      <c r="CJ346" s="57"/>
      <c r="CK346" s="67"/>
      <c r="CL346" s="23"/>
      <c r="CM346" s="23"/>
      <c r="CN346" s="23"/>
      <c r="CO346" s="23"/>
      <c r="CP346" s="23"/>
      <c r="CQ346" s="23"/>
      <c r="CR346" s="57"/>
      <c r="CS346" s="134"/>
      <c r="CT346" s="58"/>
      <c r="CU346" s="57"/>
      <c r="CV346" s="57"/>
      <c r="CW346" s="57"/>
      <c r="CX346" s="57"/>
      <c r="CY346" s="57"/>
      <c r="CZ346" s="57"/>
      <c r="DA346" s="67"/>
      <c r="DB346" s="23"/>
      <c r="DC346" s="23"/>
      <c r="DD346" s="57"/>
      <c r="DE346" s="57"/>
      <c r="DF346" s="57"/>
      <c r="DG346" s="57"/>
      <c r="DH346" s="57"/>
      <c r="DI346" s="57"/>
      <c r="DJ346" s="67"/>
      <c r="DK346" s="23" t="s">
        <v>849</v>
      </c>
      <c r="DL346" s="55">
        <v>0</v>
      </c>
      <c r="DM346" s="55">
        <v>0</v>
      </c>
      <c r="DN346" s="55">
        <v>0</v>
      </c>
      <c r="DO346" s="59">
        <v>0</v>
      </c>
      <c r="DP346" s="23" t="s">
        <v>849</v>
      </c>
      <c r="DQ346" s="57"/>
      <c r="DR346" s="57"/>
      <c r="DS346" s="57"/>
      <c r="DT346" s="23" t="s">
        <v>854</v>
      </c>
      <c r="DU346" s="57"/>
      <c r="DV346" s="23" t="s">
        <v>849</v>
      </c>
      <c r="DW346" s="23" t="s">
        <v>854</v>
      </c>
      <c r="DX346" s="57"/>
      <c r="DY346" s="23" t="s">
        <v>849</v>
      </c>
      <c r="DZ346" s="23" t="s">
        <v>854</v>
      </c>
      <c r="EA346" s="56"/>
      <c r="EB346" s="57"/>
      <c r="EC346" s="57"/>
      <c r="ED346" s="23"/>
      <c r="EE346" s="57"/>
      <c r="EF346" s="57"/>
      <c r="EG346" s="57"/>
      <c r="EH346" s="23">
        <v>733</v>
      </c>
      <c r="EI346" s="23" t="s">
        <v>463</v>
      </c>
      <c r="EJ346" s="23"/>
      <c r="EK346" s="23" t="s">
        <v>464</v>
      </c>
    </row>
    <row r="347" spans="2:141">
      <c r="B347" s="132" t="s">
        <v>1563</v>
      </c>
      <c r="C347" s="23" t="s">
        <v>1564</v>
      </c>
      <c r="D347" s="23" t="s">
        <v>159</v>
      </c>
      <c r="E347" s="23" t="s">
        <v>846</v>
      </c>
      <c r="F347" s="23" t="s">
        <v>847</v>
      </c>
      <c r="G347" s="23"/>
      <c r="H347" s="23" t="s">
        <v>848</v>
      </c>
      <c r="I347" s="58">
        <v>0.15877157039658649</v>
      </c>
      <c r="J347" s="58">
        <v>0.84122842960341349</v>
      </c>
      <c r="K347" s="58">
        <v>0</v>
      </c>
      <c r="L347" s="58">
        <v>0</v>
      </c>
      <c r="M347" s="176"/>
      <c r="N347" s="23" t="s">
        <v>849</v>
      </c>
      <c r="O347" s="23" t="s">
        <v>850</v>
      </c>
      <c r="P347" s="23" t="s">
        <v>851</v>
      </c>
      <c r="Q347" s="56" t="s">
        <v>848</v>
      </c>
      <c r="R347" s="133" t="s">
        <v>848</v>
      </c>
      <c r="S347" s="133" t="s">
        <v>848</v>
      </c>
      <c r="T347" s="133" t="s">
        <v>848</v>
      </c>
      <c r="U347" s="133" t="s">
        <v>848</v>
      </c>
      <c r="V347" s="133" t="s">
        <v>848</v>
      </c>
      <c r="W347" s="55">
        <v>0</v>
      </c>
      <c r="X347" s="55">
        <v>28.326220055005848</v>
      </c>
      <c r="Y347" s="55">
        <v>29.552567442786238</v>
      </c>
      <c r="Z347" s="55">
        <v>31.90907810950149</v>
      </c>
      <c r="AA347" s="55">
        <v>34.337726857850889</v>
      </c>
      <c r="AB347" s="55">
        <v>36.598053415720621</v>
      </c>
      <c r="AC347" s="55">
        <v>38.978610109647263</v>
      </c>
      <c r="AD347" s="59">
        <v>199.70225599051236</v>
      </c>
      <c r="AE347" s="55">
        <v>0</v>
      </c>
      <c r="AF347" s="55"/>
      <c r="AG347" s="55"/>
      <c r="AH347" s="55"/>
      <c r="AI347" s="59">
        <v>199.70225599051236</v>
      </c>
      <c r="AJ347" s="55">
        <v>0</v>
      </c>
      <c r="AK347" s="55">
        <v>0</v>
      </c>
      <c r="AL347" s="55">
        <v>31.053496526902514</v>
      </c>
      <c r="AM347" s="55">
        <v>33.045876210691397</v>
      </c>
      <c r="AN347" s="55">
        <v>36.394560851276836</v>
      </c>
      <c r="AO347" s="55">
        <v>39.947898683900377</v>
      </c>
      <c r="AP347" s="55">
        <v>43.429072712068823</v>
      </c>
      <c r="AQ347" s="55">
        <v>47.179039029953245</v>
      </c>
      <c r="AR347" s="59">
        <v>231.0499440147932</v>
      </c>
      <c r="AS347" s="55">
        <v>0</v>
      </c>
      <c r="AT347" s="55"/>
      <c r="AU347" s="55"/>
      <c r="AV347" s="55"/>
      <c r="AW347" s="59">
        <v>231.0499440147932</v>
      </c>
      <c r="AX347" s="55"/>
      <c r="AY347" s="55"/>
      <c r="AZ347" s="55"/>
      <c r="BA347" s="55"/>
      <c r="BB347" s="55"/>
      <c r="BC347" s="55"/>
      <c r="BD347" s="55"/>
      <c r="BE347" s="55"/>
      <c r="BF347" s="59">
        <v>0</v>
      </c>
      <c r="BG347" s="55"/>
      <c r="BH347" s="55"/>
      <c r="BI347" s="55"/>
      <c r="BJ347" s="55"/>
      <c r="BK347" s="59">
        <v>0</v>
      </c>
      <c r="BL347" s="55"/>
      <c r="BM347" s="23" t="s">
        <v>864</v>
      </c>
      <c r="BN347" s="23" t="s">
        <v>1565</v>
      </c>
      <c r="BO347" s="23" t="s">
        <v>580</v>
      </c>
      <c r="BP347" s="23" t="s">
        <v>456</v>
      </c>
      <c r="BQ347" s="23" t="s">
        <v>311</v>
      </c>
      <c r="BR347" s="23"/>
      <c r="BS347" s="57"/>
      <c r="BT347" s="135" t="s">
        <v>1240</v>
      </c>
      <c r="BU347" s="58">
        <v>0.15877157039658649</v>
      </c>
      <c r="BV347" s="57">
        <v>15539</v>
      </c>
      <c r="BW347" s="57">
        <v>14132.9</v>
      </c>
      <c r="BX347" s="57">
        <v>9727</v>
      </c>
      <c r="BY347" s="57">
        <v>10303</v>
      </c>
      <c r="BZ347" s="57">
        <v>10835</v>
      </c>
      <c r="CA347" s="57">
        <v>11393</v>
      </c>
      <c r="CB347" s="67">
        <v>71929.899999999994</v>
      </c>
      <c r="CC347" s="134"/>
      <c r="CD347" s="134"/>
      <c r="CE347" s="57"/>
      <c r="CF347" s="57"/>
      <c r="CG347" s="57"/>
      <c r="CH347" s="57"/>
      <c r="CI347" s="57"/>
      <c r="CJ347" s="57"/>
      <c r="CK347" s="67"/>
      <c r="CL347" s="23"/>
      <c r="CM347" s="23"/>
      <c r="CN347" s="23"/>
      <c r="CO347" s="23"/>
      <c r="CP347" s="23"/>
      <c r="CQ347" s="23"/>
      <c r="CR347" s="57"/>
      <c r="CS347" s="134"/>
      <c r="CT347" s="58"/>
      <c r="CU347" s="57"/>
      <c r="CV347" s="57"/>
      <c r="CW347" s="57"/>
      <c r="CX347" s="57"/>
      <c r="CY347" s="57"/>
      <c r="CZ347" s="57"/>
      <c r="DA347" s="67"/>
      <c r="DB347" s="23"/>
      <c r="DC347" s="23"/>
      <c r="DD347" s="57"/>
      <c r="DE347" s="57"/>
      <c r="DF347" s="57"/>
      <c r="DG347" s="57"/>
      <c r="DH347" s="57"/>
      <c r="DI347" s="57"/>
      <c r="DJ347" s="67"/>
      <c r="DK347" s="23" t="s">
        <v>849</v>
      </c>
      <c r="DL347" s="55">
        <v>0</v>
      </c>
      <c r="DM347" s="55">
        <v>0</v>
      </c>
      <c r="DN347" s="55">
        <v>0</v>
      </c>
      <c r="DO347" s="59">
        <v>0</v>
      </c>
      <c r="DP347" s="23" t="s">
        <v>849</v>
      </c>
      <c r="DQ347" s="57"/>
      <c r="DR347" s="57"/>
      <c r="DS347" s="57"/>
      <c r="DT347" s="23" t="s">
        <v>854</v>
      </c>
      <c r="DU347" s="57"/>
      <c r="DV347" s="23" t="s">
        <v>849</v>
      </c>
      <c r="DW347" s="23" t="s">
        <v>854</v>
      </c>
      <c r="DX347" s="57"/>
      <c r="DY347" s="23" t="s">
        <v>849</v>
      </c>
      <c r="DZ347" s="23" t="s">
        <v>854</v>
      </c>
      <c r="EA347" s="56"/>
      <c r="EB347" s="57"/>
      <c r="EC347" s="57"/>
      <c r="ED347" s="23"/>
      <c r="EE347" s="57"/>
      <c r="EF347" s="57"/>
      <c r="EG347" s="57"/>
      <c r="EH347" s="23">
        <v>687</v>
      </c>
      <c r="EI347" s="23" t="s">
        <v>458</v>
      </c>
      <c r="EJ347" s="23"/>
      <c r="EK347" s="23" t="s">
        <v>593</v>
      </c>
    </row>
    <row r="348" spans="2:141">
      <c r="B348" s="132" t="s">
        <v>1566</v>
      </c>
      <c r="C348" s="23" t="s">
        <v>1567</v>
      </c>
      <c r="D348" s="23" t="s">
        <v>193</v>
      </c>
      <c r="E348" s="23" t="s">
        <v>846</v>
      </c>
      <c r="F348" s="23" t="s">
        <v>847</v>
      </c>
      <c r="G348" s="23"/>
      <c r="H348" s="23" t="s">
        <v>848</v>
      </c>
      <c r="I348" s="58">
        <v>0</v>
      </c>
      <c r="J348" s="58">
        <v>1</v>
      </c>
      <c r="K348" s="58">
        <v>0</v>
      </c>
      <c r="L348" s="58">
        <v>0</v>
      </c>
      <c r="M348" s="176"/>
      <c r="N348" s="23" t="s">
        <v>849</v>
      </c>
      <c r="O348" s="23" t="s">
        <v>850</v>
      </c>
      <c r="P348" s="23" t="s">
        <v>851</v>
      </c>
      <c r="Q348" s="56" t="s">
        <v>848</v>
      </c>
      <c r="R348" s="133" t="s">
        <v>848</v>
      </c>
      <c r="S348" s="133" t="s">
        <v>848</v>
      </c>
      <c r="T348" s="133" t="s">
        <v>848</v>
      </c>
      <c r="U348" s="133" t="s">
        <v>848</v>
      </c>
      <c r="V348" s="133" t="s">
        <v>848</v>
      </c>
      <c r="W348" s="55">
        <v>0</v>
      </c>
      <c r="X348" s="55">
        <v>2.2654563060000008</v>
      </c>
      <c r="Y348" s="55">
        <v>2.3635363328302215</v>
      </c>
      <c r="Z348" s="55">
        <v>2.5520038353667243</v>
      </c>
      <c r="AA348" s="55">
        <v>2.7462407512461806</v>
      </c>
      <c r="AB348" s="55">
        <v>2.9270157026587444</v>
      </c>
      <c r="AC348" s="55">
        <v>3.1174063429762313</v>
      </c>
      <c r="AD348" s="59">
        <v>15.971659271078103</v>
      </c>
      <c r="AE348" s="55">
        <v>0</v>
      </c>
      <c r="AF348" s="55"/>
      <c r="AG348" s="55"/>
      <c r="AH348" s="55"/>
      <c r="AI348" s="59">
        <v>15.971659271078103</v>
      </c>
      <c r="AJ348" s="55">
        <v>0</v>
      </c>
      <c r="AK348" s="55">
        <v>0</v>
      </c>
      <c r="AL348" s="55">
        <v>2.4835766789077112</v>
      </c>
      <c r="AM348" s="55">
        <v>2.6429219466427241</v>
      </c>
      <c r="AN348" s="55">
        <v>2.910740904523021</v>
      </c>
      <c r="AO348" s="55">
        <v>3.1949274844702718</v>
      </c>
      <c r="AP348" s="55">
        <v>3.4733425938312532</v>
      </c>
      <c r="AQ348" s="55">
        <v>3.773255000980599</v>
      </c>
      <c r="AR348" s="59">
        <v>18.478764609355579</v>
      </c>
      <c r="AS348" s="55">
        <v>0</v>
      </c>
      <c r="AT348" s="55"/>
      <c r="AU348" s="55"/>
      <c r="AV348" s="55"/>
      <c r="AW348" s="59">
        <v>18.478764609355579</v>
      </c>
      <c r="AX348" s="55"/>
      <c r="AY348" s="55"/>
      <c r="AZ348" s="55"/>
      <c r="BA348" s="55"/>
      <c r="BB348" s="55"/>
      <c r="BC348" s="55"/>
      <c r="BD348" s="55"/>
      <c r="BE348" s="55"/>
      <c r="BF348" s="59">
        <v>0</v>
      </c>
      <c r="BG348" s="55"/>
      <c r="BH348" s="55"/>
      <c r="BI348" s="55"/>
      <c r="BJ348" s="55"/>
      <c r="BK348" s="59">
        <v>0</v>
      </c>
      <c r="BL348" s="55"/>
      <c r="BM348" s="23" t="s">
        <v>1164</v>
      </c>
      <c r="BN348" s="23" t="s">
        <v>1568</v>
      </c>
      <c r="BO348" s="23" t="s">
        <v>532</v>
      </c>
      <c r="BP348" s="23" t="s">
        <v>533</v>
      </c>
      <c r="BQ348" s="23" t="s">
        <v>311</v>
      </c>
      <c r="BR348" s="23"/>
      <c r="BS348" s="57"/>
      <c r="BT348" s="135" t="s">
        <v>23</v>
      </c>
      <c r="BU348" s="58" t="s">
        <v>1165</v>
      </c>
      <c r="BV348" s="57">
        <v>12</v>
      </c>
      <c r="BW348" s="57">
        <v>0</v>
      </c>
      <c r="BX348" s="57">
        <v>0</v>
      </c>
      <c r="BY348" s="57">
        <v>0</v>
      </c>
      <c r="BZ348" s="57">
        <v>0</v>
      </c>
      <c r="CA348" s="57">
        <v>0</v>
      </c>
      <c r="CB348" s="67">
        <v>12</v>
      </c>
      <c r="CC348" s="134"/>
      <c r="CD348" s="134"/>
      <c r="CE348" s="57"/>
      <c r="CF348" s="57"/>
      <c r="CG348" s="57"/>
      <c r="CH348" s="57"/>
      <c r="CI348" s="57"/>
      <c r="CJ348" s="57"/>
      <c r="CK348" s="67"/>
      <c r="CL348" s="23"/>
      <c r="CM348" s="23"/>
      <c r="CN348" s="23"/>
      <c r="CO348" s="23"/>
      <c r="CP348" s="23"/>
      <c r="CQ348" s="23"/>
      <c r="CR348" s="57"/>
      <c r="CS348" s="134"/>
      <c r="CT348" s="58"/>
      <c r="CU348" s="57"/>
      <c r="CV348" s="57"/>
      <c r="CW348" s="57"/>
      <c r="CX348" s="57"/>
      <c r="CY348" s="57"/>
      <c r="CZ348" s="57"/>
      <c r="DA348" s="67"/>
      <c r="DB348" s="23"/>
      <c r="DC348" s="23"/>
      <c r="DD348" s="57"/>
      <c r="DE348" s="57"/>
      <c r="DF348" s="57"/>
      <c r="DG348" s="57"/>
      <c r="DH348" s="57"/>
      <c r="DI348" s="57"/>
      <c r="DJ348" s="67"/>
      <c r="DK348" s="23" t="s">
        <v>849</v>
      </c>
      <c r="DL348" s="55">
        <v>0</v>
      </c>
      <c r="DM348" s="55">
        <v>0</v>
      </c>
      <c r="DN348" s="55">
        <v>0</v>
      </c>
      <c r="DO348" s="59">
        <v>0</v>
      </c>
      <c r="DP348" s="23" t="s">
        <v>849</v>
      </c>
      <c r="DQ348" s="57"/>
      <c r="DR348" s="57"/>
      <c r="DS348" s="57"/>
      <c r="DT348" s="23" t="s">
        <v>854</v>
      </c>
      <c r="DU348" s="57"/>
      <c r="DV348" s="23" t="s">
        <v>849</v>
      </c>
      <c r="DW348" s="23" t="s">
        <v>854</v>
      </c>
      <c r="DX348" s="57"/>
      <c r="DY348" s="23" t="s">
        <v>849</v>
      </c>
      <c r="DZ348" s="23" t="s">
        <v>854</v>
      </c>
      <c r="EA348" s="56"/>
      <c r="EB348" s="57"/>
      <c r="EC348" s="57"/>
      <c r="ED348" s="23"/>
      <c r="EE348" s="57"/>
      <c r="EF348" s="57"/>
      <c r="EG348" s="57"/>
      <c r="EH348" s="23">
        <v>944</v>
      </c>
      <c r="EI348" s="23" t="s">
        <v>543</v>
      </c>
      <c r="EJ348" s="23"/>
      <c r="EK348" s="23" t="s">
        <v>635</v>
      </c>
    </row>
    <row r="349" spans="2:141">
      <c r="B349" s="132" t="s">
        <v>1569</v>
      </c>
      <c r="C349" s="23" t="s">
        <v>1570</v>
      </c>
      <c r="D349" s="23" t="s">
        <v>159</v>
      </c>
      <c r="E349" s="23" t="s">
        <v>846</v>
      </c>
      <c r="F349" s="23" t="s">
        <v>847</v>
      </c>
      <c r="G349" s="23"/>
      <c r="H349" s="23" t="s">
        <v>848</v>
      </c>
      <c r="I349" s="58">
        <v>0.99261176503264448</v>
      </c>
      <c r="J349" s="58">
        <v>7.3882349673555468E-3</v>
      </c>
      <c r="K349" s="58">
        <v>0</v>
      </c>
      <c r="L349" s="58">
        <v>0</v>
      </c>
      <c r="M349" s="176"/>
      <c r="N349" s="23" t="s">
        <v>849</v>
      </c>
      <c r="O349" s="23" t="s">
        <v>850</v>
      </c>
      <c r="P349" s="23" t="s">
        <v>851</v>
      </c>
      <c r="Q349" s="56" t="s">
        <v>848</v>
      </c>
      <c r="R349" s="133" t="s">
        <v>848</v>
      </c>
      <c r="S349" s="133" t="s">
        <v>848</v>
      </c>
      <c r="T349" s="133" t="s">
        <v>848</v>
      </c>
      <c r="U349" s="133" t="s">
        <v>848</v>
      </c>
      <c r="V349" s="133" t="s">
        <v>848</v>
      </c>
      <c r="W349" s="55">
        <v>0</v>
      </c>
      <c r="X349" s="55">
        <v>6.8177362048545067</v>
      </c>
      <c r="Y349" s="55">
        <v>7.1129013546402273</v>
      </c>
      <c r="Z349" s="55">
        <v>7.6800814463853406</v>
      </c>
      <c r="AA349" s="55">
        <v>8.2646241940002021</v>
      </c>
      <c r="AB349" s="55">
        <v>8.8086540779189804</v>
      </c>
      <c r="AC349" s="55">
        <v>9.3816217216206752</v>
      </c>
      <c r="AD349" s="59">
        <v>48.065618999419932</v>
      </c>
      <c r="AE349" s="55">
        <v>0</v>
      </c>
      <c r="AF349" s="55"/>
      <c r="AG349" s="55"/>
      <c r="AH349" s="55"/>
      <c r="AI349" s="59">
        <v>48.065618999419932</v>
      </c>
      <c r="AJ349" s="55">
        <v>0</v>
      </c>
      <c r="AK349" s="55">
        <v>0</v>
      </c>
      <c r="AL349" s="55">
        <v>7.4741545870809736</v>
      </c>
      <c r="AM349" s="55">
        <v>7.9536932998921603</v>
      </c>
      <c r="AN349" s="55">
        <v>8.759676183186361</v>
      </c>
      <c r="AO349" s="55">
        <v>9.6149163085018259</v>
      </c>
      <c r="AP349" s="55">
        <v>10.452787586814127</v>
      </c>
      <c r="AQ349" s="55">
        <v>11.355353516287922</v>
      </c>
      <c r="AR349" s="59">
        <v>55.610581481763361</v>
      </c>
      <c r="AS349" s="55">
        <v>0</v>
      </c>
      <c r="AT349" s="55"/>
      <c r="AU349" s="55"/>
      <c r="AV349" s="55"/>
      <c r="AW349" s="59">
        <v>55.610581481763361</v>
      </c>
      <c r="AX349" s="55"/>
      <c r="AY349" s="55"/>
      <c r="AZ349" s="55"/>
      <c r="BA349" s="55"/>
      <c r="BB349" s="55"/>
      <c r="BC349" s="55"/>
      <c r="BD349" s="55"/>
      <c r="BE349" s="55"/>
      <c r="BF349" s="59">
        <v>0</v>
      </c>
      <c r="BG349" s="55"/>
      <c r="BH349" s="55"/>
      <c r="BI349" s="55"/>
      <c r="BJ349" s="55"/>
      <c r="BK349" s="59">
        <v>0</v>
      </c>
      <c r="BL349" s="55"/>
      <c r="BM349" s="23" t="s">
        <v>864</v>
      </c>
      <c r="BN349" s="23" t="s">
        <v>1571</v>
      </c>
      <c r="BO349" s="23" t="s">
        <v>582</v>
      </c>
      <c r="BP349" s="23" t="s">
        <v>462</v>
      </c>
      <c r="BQ349" s="23" t="s">
        <v>358</v>
      </c>
      <c r="BR349" s="23"/>
      <c r="BS349" s="57"/>
      <c r="BT349" s="135" t="s">
        <v>23</v>
      </c>
      <c r="BU349" s="58">
        <v>0.99261176503264448</v>
      </c>
      <c r="BV349" s="57">
        <v>12</v>
      </c>
      <c r="BW349" s="57">
        <v>3</v>
      </c>
      <c r="BX349" s="57">
        <v>8</v>
      </c>
      <c r="BY349" s="57">
        <v>7</v>
      </c>
      <c r="BZ349" s="57">
        <v>4</v>
      </c>
      <c r="CA349" s="57">
        <v>5</v>
      </c>
      <c r="CB349" s="67">
        <v>39</v>
      </c>
      <c r="CC349" s="134"/>
      <c r="CD349" s="134"/>
      <c r="CE349" s="57"/>
      <c r="CF349" s="57"/>
      <c r="CG349" s="57"/>
      <c r="CH349" s="57"/>
      <c r="CI349" s="57"/>
      <c r="CJ349" s="57"/>
      <c r="CK349" s="67"/>
      <c r="CL349" s="23"/>
      <c r="CM349" s="23"/>
      <c r="CN349" s="23"/>
      <c r="CO349" s="23"/>
      <c r="CP349" s="23"/>
      <c r="CQ349" s="23"/>
      <c r="CR349" s="57"/>
      <c r="CS349" s="134"/>
      <c r="CT349" s="58"/>
      <c r="CU349" s="57"/>
      <c r="CV349" s="57"/>
      <c r="CW349" s="57"/>
      <c r="CX349" s="57"/>
      <c r="CY349" s="57"/>
      <c r="CZ349" s="57"/>
      <c r="DA349" s="67"/>
      <c r="DB349" s="23"/>
      <c r="DC349" s="23"/>
      <c r="DD349" s="57"/>
      <c r="DE349" s="57"/>
      <c r="DF349" s="57"/>
      <c r="DG349" s="57"/>
      <c r="DH349" s="57"/>
      <c r="DI349" s="57"/>
      <c r="DJ349" s="67"/>
      <c r="DK349" s="23" t="s">
        <v>849</v>
      </c>
      <c r="DL349" s="55">
        <v>0</v>
      </c>
      <c r="DM349" s="55">
        <v>0</v>
      </c>
      <c r="DN349" s="55">
        <v>0</v>
      </c>
      <c r="DO349" s="59">
        <v>0</v>
      </c>
      <c r="DP349" s="23" t="s">
        <v>849</v>
      </c>
      <c r="DQ349" s="57"/>
      <c r="DR349" s="57"/>
      <c r="DS349" s="57"/>
      <c r="DT349" s="23" t="s">
        <v>854</v>
      </c>
      <c r="DU349" s="57"/>
      <c r="DV349" s="23" t="s">
        <v>849</v>
      </c>
      <c r="DW349" s="23" t="s">
        <v>854</v>
      </c>
      <c r="DX349" s="57"/>
      <c r="DY349" s="23" t="s">
        <v>849</v>
      </c>
      <c r="DZ349" s="23" t="s">
        <v>854</v>
      </c>
      <c r="EA349" s="56"/>
      <c r="EB349" s="57"/>
      <c r="EC349" s="57"/>
      <c r="ED349" s="23"/>
      <c r="EE349" s="57"/>
      <c r="EF349" s="57"/>
      <c r="EG349" s="57"/>
      <c r="EH349" s="23">
        <v>757</v>
      </c>
      <c r="EI349" s="23" t="s">
        <v>463</v>
      </c>
      <c r="EJ349" s="23"/>
      <c r="EK349" s="23" t="s">
        <v>464</v>
      </c>
    </row>
    <row r="350" spans="2:141">
      <c r="B350" s="132" t="s">
        <v>1572</v>
      </c>
      <c r="C350" s="23" t="s">
        <v>1573</v>
      </c>
      <c r="D350" s="23" t="s">
        <v>159</v>
      </c>
      <c r="E350" s="23" t="s">
        <v>846</v>
      </c>
      <c r="F350" s="23" t="s">
        <v>847</v>
      </c>
      <c r="G350" s="23"/>
      <c r="H350" s="23" t="s">
        <v>848</v>
      </c>
      <c r="I350" s="58">
        <v>0.94768861549686045</v>
      </c>
      <c r="J350" s="58">
        <v>5.2311384503139532E-2</v>
      </c>
      <c r="K350" s="58">
        <v>0</v>
      </c>
      <c r="L350" s="58">
        <v>0</v>
      </c>
      <c r="M350" s="176"/>
      <c r="N350" s="23" t="s">
        <v>849</v>
      </c>
      <c r="O350" s="23" t="s">
        <v>850</v>
      </c>
      <c r="P350" s="23" t="s">
        <v>851</v>
      </c>
      <c r="Q350" s="56" t="s">
        <v>848</v>
      </c>
      <c r="R350" s="133" t="s">
        <v>848</v>
      </c>
      <c r="S350" s="133" t="s">
        <v>848</v>
      </c>
      <c r="T350" s="133" t="s">
        <v>848</v>
      </c>
      <c r="U350" s="133" t="s">
        <v>848</v>
      </c>
      <c r="V350" s="133" t="s">
        <v>848</v>
      </c>
      <c r="W350" s="55">
        <v>0</v>
      </c>
      <c r="X350" s="55">
        <v>3.913913161750513</v>
      </c>
      <c r="Y350" s="55">
        <v>4.0833610151030397</v>
      </c>
      <c r="Z350" s="55">
        <v>4.4089666940941683</v>
      </c>
      <c r="AA350" s="55">
        <v>4.7445398938707406</v>
      </c>
      <c r="AB350" s="55">
        <v>5.056855545147946</v>
      </c>
      <c r="AC350" s="55">
        <v>5.3857837310675549</v>
      </c>
      <c r="AD350" s="59">
        <v>27.593420041033966</v>
      </c>
      <c r="AE350" s="55">
        <v>0</v>
      </c>
      <c r="AF350" s="55"/>
      <c r="AG350" s="55"/>
      <c r="AH350" s="55"/>
      <c r="AI350" s="59">
        <v>27.593420041033966</v>
      </c>
      <c r="AJ350" s="55">
        <v>0</v>
      </c>
      <c r="AK350" s="55">
        <v>0</v>
      </c>
      <c r="AL350" s="55">
        <v>4.2907485904932372</v>
      </c>
      <c r="AM350" s="55">
        <v>4.5660412717067169</v>
      </c>
      <c r="AN350" s="55">
        <v>5.0287384075719359</v>
      </c>
      <c r="AO350" s="55">
        <v>5.5197130481785823</v>
      </c>
      <c r="AP350" s="55">
        <v>6.0007166138055741</v>
      </c>
      <c r="AQ350" s="55">
        <v>6.5188599629424511</v>
      </c>
      <c r="AR350" s="59">
        <v>31.924817894698492</v>
      </c>
      <c r="AS350" s="55">
        <v>0</v>
      </c>
      <c r="AT350" s="55"/>
      <c r="AU350" s="55"/>
      <c r="AV350" s="55"/>
      <c r="AW350" s="59">
        <v>31.924817894698492</v>
      </c>
      <c r="AX350" s="55"/>
      <c r="AY350" s="55"/>
      <c r="AZ350" s="55"/>
      <c r="BA350" s="55"/>
      <c r="BB350" s="55"/>
      <c r="BC350" s="55"/>
      <c r="BD350" s="55"/>
      <c r="BE350" s="55"/>
      <c r="BF350" s="59">
        <v>0</v>
      </c>
      <c r="BG350" s="55"/>
      <c r="BH350" s="55"/>
      <c r="BI350" s="55"/>
      <c r="BJ350" s="55"/>
      <c r="BK350" s="59">
        <v>0</v>
      </c>
      <c r="BL350" s="55"/>
      <c r="BM350" s="23" t="s">
        <v>864</v>
      </c>
      <c r="BN350" s="23" t="s">
        <v>1574</v>
      </c>
      <c r="BO350" s="23" t="s">
        <v>580</v>
      </c>
      <c r="BP350" s="23" t="s">
        <v>450</v>
      </c>
      <c r="BQ350" s="23" t="s">
        <v>358</v>
      </c>
      <c r="BR350" s="23"/>
      <c r="BS350" s="57"/>
      <c r="BT350" s="135" t="s">
        <v>23</v>
      </c>
      <c r="BU350" s="58">
        <v>0.94768861549686045</v>
      </c>
      <c r="BV350" s="57">
        <v>2</v>
      </c>
      <c r="BW350" s="57">
        <v>3</v>
      </c>
      <c r="BX350" s="57">
        <v>3</v>
      </c>
      <c r="BY350" s="57">
        <v>2</v>
      </c>
      <c r="BZ350" s="57">
        <v>2</v>
      </c>
      <c r="CA350" s="57">
        <v>2</v>
      </c>
      <c r="CB350" s="67">
        <v>14</v>
      </c>
      <c r="CC350" s="134"/>
      <c r="CD350" s="134"/>
      <c r="CE350" s="57"/>
      <c r="CF350" s="57"/>
      <c r="CG350" s="57"/>
      <c r="CH350" s="57"/>
      <c r="CI350" s="57"/>
      <c r="CJ350" s="57"/>
      <c r="CK350" s="67"/>
      <c r="CL350" s="23"/>
      <c r="CM350" s="23"/>
      <c r="CN350" s="23"/>
      <c r="CO350" s="23"/>
      <c r="CP350" s="23"/>
      <c r="CQ350" s="23"/>
      <c r="CR350" s="57"/>
      <c r="CS350" s="134"/>
      <c r="CT350" s="58"/>
      <c r="CU350" s="57"/>
      <c r="CV350" s="57"/>
      <c r="CW350" s="57"/>
      <c r="CX350" s="57"/>
      <c r="CY350" s="57"/>
      <c r="CZ350" s="57"/>
      <c r="DA350" s="67"/>
      <c r="DB350" s="23"/>
      <c r="DC350" s="23"/>
      <c r="DD350" s="57"/>
      <c r="DE350" s="57"/>
      <c r="DF350" s="57"/>
      <c r="DG350" s="57"/>
      <c r="DH350" s="57"/>
      <c r="DI350" s="57"/>
      <c r="DJ350" s="67"/>
      <c r="DK350" s="23" t="s">
        <v>849</v>
      </c>
      <c r="DL350" s="55">
        <v>0</v>
      </c>
      <c r="DM350" s="55">
        <v>0</v>
      </c>
      <c r="DN350" s="55">
        <v>0</v>
      </c>
      <c r="DO350" s="59">
        <v>0</v>
      </c>
      <c r="DP350" s="23" t="s">
        <v>849</v>
      </c>
      <c r="DQ350" s="57"/>
      <c r="DR350" s="57"/>
      <c r="DS350" s="57"/>
      <c r="DT350" s="23" t="s">
        <v>854</v>
      </c>
      <c r="DU350" s="57"/>
      <c r="DV350" s="23" t="s">
        <v>849</v>
      </c>
      <c r="DW350" s="23" t="s">
        <v>854</v>
      </c>
      <c r="DX350" s="57"/>
      <c r="DY350" s="23" t="s">
        <v>849</v>
      </c>
      <c r="DZ350" s="23" t="s">
        <v>854</v>
      </c>
      <c r="EA350" s="56"/>
      <c r="EB350" s="57"/>
      <c r="EC350" s="57"/>
      <c r="ED350" s="23"/>
      <c r="EE350" s="57"/>
      <c r="EF350" s="57"/>
      <c r="EG350" s="57"/>
      <c r="EH350" s="23">
        <v>707</v>
      </c>
      <c r="EI350" s="23" t="s">
        <v>451</v>
      </c>
      <c r="EJ350" s="23"/>
      <c r="EK350" s="23" t="s">
        <v>452</v>
      </c>
    </row>
    <row r="351" spans="2:141">
      <c r="B351" s="132" t="s">
        <v>1575</v>
      </c>
      <c r="C351" s="23" t="s">
        <v>1576</v>
      </c>
      <c r="D351" s="23" t="s">
        <v>155</v>
      </c>
      <c r="E351" s="23" t="s">
        <v>846</v>
      </c>
      <c r="F351" s="23" t="s">
        <v>847</v>
      </c>
      <c r="G351" s="23"/>
      <c r="H351" s="23" t="s">
        <v>848</v>
      </c>
      <c r="I351" s="58">
        <v>0.94866965374499157</v>
      </c>
      <c r="J351" s="58">
        <v>5.133034625500852E-2</v>
      </c>
      <c r="K351" s="58">
        <v>0</v>
      </c>
      <c r="L351" s="58">
        <v>0</v>
      </c>
      <c r="M351" s="176"/>
      <c r="N351" s="23" t="s">
        <v>849</v>
      </c>
      <c r="O351" s="23" t="s">
        <v>850</v>
      </c>
      <c r="P351" s="23" t="s">
        <v>851</v>
      </c>
      <c r="Q351" s="56" t="s">
        <v>848</v>
      </c>
      <c r="R351" s="133" t="s">
        <v>848</v>
      </c>
      <c r="S351" s="133" t="s">
        <v>848</v>
      </c>
      <c r="T351" s="133" t="s">
        <v>848</v>
      </c>
      <c r="U351" s="133" t="s">
        <v>848</v>
      </c>
      <c r="V351" s="133" t="s">
        <v>848</v>
      </c>
      <c r="W351" s="55">
        <v>8.0104733993379718</v>
      </c>
      <c r="X351" s="55">
        <v>3.8038927781216811</v>
      </c>
      <c r="Y351" s="55">
        <v>3.9685774399928238</v>
      </c>
      <c r="Z351" s="55">
        <v>4.2850303196667836</v>
      </c>
      <c r="AA351" s="55">
        <v>4.6111705323919878</v>
      </c>
      <c r="AB351" s="55">
        <v>4.9147069679976214</v>
      </c>
      <c r="AC351" s="55">
        <v>5.2343889586886627</v>
      </c>
      <c r="AD351" s="59">
        <v>26.817766996859557</v>
      </c>
      <c r="AE351" s="55">
        <v>0.74624186295826123</v>
      </c>
      <c r="AF351" s="55"/>
      <c r="AG351" s="55"/>
      <c r="AH351" s="55"/>
      <c r="AI351" s="59">
        <v>34.828240396197529</v>
      </c>
      <c r="AJ351" s="55">
        <v>0.74624186295826123</v>
      </c>
      <c r="AK351" s="55">
        <v>8.781729697860861</v>
      </c>
      <c r="AL351" s="55">
        <v>4.1701353355558695</v>
      </c>
      <c r="AM351" s="55">
        <v>4.4376895194788855</v>
      </c>
      <c r="AN351" s="55">
        <v>4.8873802052037858</v>
      </c>
      <c r="AO351" s="55">
        <v>5.364553512955256</v>
      </c>
      <c r="AP351" s="55">
        <v>5.8320360333699286</v>
      </c>
      <c r="AQ351" s="55">
        <v>6.3356143352789136</v>
      </c>
      <c r="AR351" s="59">
        <v>31.027408941842637</v>
      </c>
      <c r="AS351" s="55">
        <v>0.90323831145480082</v>
      </c>
      <c r="AT351" s="55"/>
      <c r="AU351" s="55"/>
      <c r="AV351" s="55"/>
      <c r="AW351" s="59">
        <v>39.809138639703498</v>
      </c>
      <c r="AX351" s="55"/>
      <c r="AY351" s="55"/>
      <c r="AZ351" s="55"/>
      <c r="BA351" s="55"/>
      <c r="BB351" s="55"/>
      <c r="BC351" s="55"/>
      <c r="BD351" s="55"/>
      <c r="BE351" s="55"/>
      <c r="BF351" s="59">
        <v>0</v>
      </c>
      <c r="BG351" s="55"/>
      <c r="BH351" s="55"/>
      <c r="BI351" s="55"/>
      <c r="BJ351" s="55"/>
      <c r="BK351" s="59">
        <v>0</v>
      </c>
      <c r="BL351" s="55"/>
      <c r="BM351" s="23" t="s">
        <v>864</v>
      </c>
      <c r="BN351" s="23" t="s">
        <v>1577</v>
      </c>
      <c r="BO351" s="23" t="s">
        <v>569</v>
      </c>
      <c r="BP351" s="23" t="s">
        <v>386</v>
      </c>
      <c r="BQ351" s="23" t="s">
        <v>358</v>
      </c>
      <c r="BR351" s="23"/>
      <c r="BS351" s="57"/>
      <c r="BT351" s="135" t="s">
        <v>23</v>
      </c>
      <c r="BU351" s="58">
        <v>0.94866965374499157</v>
      </c>
      <c r="BV351" s="57">
        <v>31</v>
      </c>
      <c r="BW351" s="57">
        <v>41</v>
      </c>
      <c r="BX351" s="57">
        <v>39</v>
      </c>
      <c r="BY351" s="57">
        <v>39</v>
      </c>
      <c r="BZ351" s="57">
        <v>40</v>
      </c>
      <c r="CA351" s="57">
        <v>44</v>
      </c>
      <c r="CB351" s="67">
        <v>234</v>
      </c>
      <c r="CC351" s="134"/>
      <c r="CD351" s="134"/>
      <c r="CE351" s="57"/>
      <c r="CF351" s="57"/>
      <c r="CG351" s="57"/>
      <c r="CH351" s="57"/>
      <c r="CI351" s="57"/>
      <c r="CJ351" s="57"/>
      <c r="CK351" s="67"/>
      <c r="CL351" s="23"/>
      <c r="CM351" s="23"/>
      <c r="CN351" s="23"/>
      <c r="CO351" s="23"/>
      <c r="CP351" s="23"/>
      <c r="CQ351" s="23"/>
      <c r="CR351" s="57"/>
      <c r="CS351" s="134"/>
      <c r="CT351" s="58"/>
      <c r="CU351" s="57"/>
      <c r="CV351" s="57"/>
      <c r="CW351" s="57"/>
      <c r="CX351" s="57"/>
      <c r="CY351" s="57"/>
      <c r="CZ351" s="57"/>
      <c r="DA351" s="67"/>
      <c r="DB351" s="23"/>
      <c r="DC351" s="23"/>
      <c r="DD351" s="57"/>
      <c r="DE351" s="57"/>
      <c r="DF351" s="57"/>
      <c r="DG351" s="57"/>
      <c r="DH351" s="57"/>
      <c r="DI351" s="57"/>
      <c r="DJ351" s="67"/>
      <c r="DK351" s="23" t="s">
        <v>849</v>
      </c>
      <c r="DL351" s="55">
        <v>0</v>
      </c>
      <c r="DM351" s="55">
        <v>8.0104733993379718</v>
      </c>
      <c r="DN351" s="55">
        <v>26.817766996859557</v>
      </c>
      <c r="DO351" s="59">
        <v>34.828240396197529</v>
      </c>
      <c r="DP351" s="23" t="s">
        <v>849</v>
      </c>
      <c r="DQ351" s="57"/>
      <c r="DR351" s="57"/>
      <c r="DS351" s="57"/>
      <c r="DT351" s="23" t="s">
        <v>854</v>
      </c>
      <c r="DU351" s="57"/>
      <c r="DV351" s="23" t="s">
        <v>849</v>
      </c>
      <c r="DW351" s="23" t="s">
        <v>854</v>
      </c>
      <c r="DX351" s="57"/>
      <c r="DY351" s="23" t="s">
        <v>849</v>
      </c>
      <c r="DZ351" s="23" t="s">
        <v>854</v>
      </c>
      <c r="EA351" s="56"/>
      <c r="EB351" s="57"/>
      <c r="EC351" s="57"/>
      <c r="ED351" s="23"/>
      <c r="EE351" s="57"/>
      <c r="EF351" s="57"/>
      <c r="EG351" s="57"/>
      <c r="EH351" s="23">
        <v>2238</v>
      </c>
      <c r="EI351" s="23" t="s">
        <v>387</v>
      </c>
      <c r="EJ351" s="23"/>
      <c r="EK351" s="23" t="s">
        <v>388</v>
      </c>
    </row>
    <row r="352" spans="2:141">
      <c r="B352" s="132" t="s">
        <v>1578</v>
      </c>
      <c r="C352" s="23" t="s">
        <v>1579</v>
      </c>
      <c r="D352" s="23" t="s">
        <v>155</v>
      </c>
      <c r="E352" s="23" t="s">
        <v>846</v>
      </c>
      <c r="F352" s="23" t="s">
        <v>847</v>
      </c>
      <c r="G352" s="23"/>
      <c r="H352" s="23" t="s">
        <v>848</v>
      </c>
      <c r="I352" s="58">
        <v>0</v>
      </c>
      <c r="J352" s="58">
        <v>1</v>
      </c>
      <c r="K352" s="58">
        <v>0</v>
      </c>
      <c r="L352" s="58">
        <v>0</v>
      </c>
      <c r="M352" s="176"/>
      <c r="N352" s="23" t="s">
        <v>849</v>
      </c>
      <c r="O352" s="23" t="s">
        <v>850</v>
      </c>
      <c r="P352" s="23" t="s">
        <v>851</v>
      </c>
      <c r="Q352" s="56" t="s">
        <v>848</v>
      </c>
      <c r="R352" s="133" t="s">
        <v>848</v>
      </c>
      <c r="S352" s="133" t="s">
        <v>848</v>
      </c>
      <c r="T352" s="133" t="s">
        <v>848</v>
      </c>
      <c r="U352" s="133" t="s">
        <v>848</v>
      </c>
      <c r="V352" s="133" t="s">
        <v>848</v>
      </c>
      <c r="W352" s="55">
        <v>5.630886787011014</v>
      </c>
      <c r="X352" s="55">
        <v>3.2738432399747617</v>
      </c>
      <c r="Y352" s="55">
        <v>3.4155800865271502</v>
      </c>
      <c r="Z352" s="55">
        <v>3.6879371642160526</v>
      </c>
      <c r="AA352" s="55">
        <v>3.9686317034668606</v>
      </c>
      <c r="AB352" s="55">
        <v>4.2298721657398879</v>
      </c>
      <c r="AC352" s="55">
        <v>4.5050083972827588</v>
      </c>
      <c r="AD352" s="59">
        <v>23.080872757207469</v>
      </c>
      <c r="AE352" s="55">
        <v>0.38308981132780967</v>
      </c>
      <c r="AF352" s="55"/>
      <c r="AG352" s="55"/>
      <c r="AH352" s="55"/>
      <c r="AI352" s="59">
        <v>28.711759544218484</v>
      </c>
      <c r="AJ352" s="55">
        <v>0.38308981132780967</v>
      </c>
      <c r="AK352" s="55">
        <v>6.1730341338969632</v>
      </c>
      <c r="AL352" s="55">
        <v>3.5890521038373877</v>
      </c>
      <c r="AM352" s="55">
        <v>3.8193242243874987</v>
      </c>
      <c r="AN352" s="55">
        <v>4.20635322268304</v>
      </c>
      <c r="AO352" s="55">
        <v>4.6170353052232169</v>
      </c>
      <c r="AP352" s="55">
        <v>5.0193769532498109</v>
      </c>
      <c r="AQ352" s="55">
        <v>5.4527846531158346</v>
      </c>
      <c r="AR352" s="59">
        <v>26.703926462496788</v>
      </c>
      <c r="AS352" s="55">
        <v>0.46368531637660582</v>
      </c>
      <c r="AT352" s="55"/>
      <c r="AU352" s="55"/>
      <c r="AV352" s="55"/>
      <c r="AW352" s="59">
        <v>32.876960596393751</v>
      </c>
      <c r="AX352" s="55"/>
      <c r="AY352" s="55"/>
      <c r="AZ352" s="55"/>
      <c r="BA352" s="55"/>
      <c r="BB352" s="55"/>
      <c r="BC352" s="55"/>
      <c r="BD352" s="55"/>
      <c r="BE352" s="55"/>
      <c r="BF352" s="59">
        <v>0</v>
      </c>
      <c r="BG352" s="55"/>
      <c r="BH352" s="55"/>
      <c r="BI352" s="55"/>
      <c r="BJ352" s="55"/>
      <c r="BK352" s="59">
        <v>0</v>
      </c>
      <c r="BL352" s="55"/>
      <c r="BM352" s="23" t="s">
        <v>1164</v>
      </c>
      <c r="BN352" s="23" t="s">
        <v>1580</v>
      </c>
      <c r="BO352" s="23" t="s">
        <v>569</v>
      </c>
      <c r="BP352" s="23" t="s">
        <v>386</v>
      </c>
      <c r="BQ352" s="23" t="s">
        <v>351</v>
      </c>
      <c r="BR352" s="23"/>
      <c r="BS352" s="57"/>
      <c r="BT352" s="135" t="s">
        <v>23</v>
      </c>
      <c r="BU352" s="58" t="s">
        <v>1165</v>
      </c>
      <c r="BV352" s="57">
        <v>0</v>
      </c>
      <c r="BW352" s="57">
        <v>4</v>
      </c>
      <c r="BX352" s="57">
        <v>0</v>
      </c>
      <c r="BY352" s="57">
        <v>0</v>
      </c>
      <c r="BZ352" s="57">
        <v>0</v>
      </c>
      <c r="CA352" s="57">
        <v>0</v>
      </c>
      <c r="CB352" s="67">
        <v>4</v>
      </c>
      <c r="CC352" s="134"/>
      <c r="CD352" s="134"/>
      <c r="CE352" s="57"/>
      <c r="CF352" s="57"/>
      <c r="CG352" s="57"/>
      <c r="CH352" s="57"/>
      <c r="CI352" s="57"/>
      <c r="CJ352" s="57"/>
      <c r="CK352" s="67"/>
      <c r="CL352" s="23"/>
      <c r="CM352" s="23"/>
      <c r="CN352" s="23"/>
      <c r="CO352" s="23"/>
      <c r="CP352" s="23"/>
      <c r="CQ352" s="23"/>
      <c r="CR352" s="57"/>
      <c r="CS352" s="134"/>
      <c r="CT352" s="58"/>
      <c r="CU352" s="57"/>
      <c r="CV352" s="57"/>
      <c r="CW352" s="57"/>
      <c r="CX352" s="57"/>
      <c r="CY352" s="57"/>
      <c r="CZ352" s="57"/>
      <c r="DA352" s="67"/>
      <c r="DB352" s="23"/>
      <c r="DC352" s="23"/>
      <c r="DD352" s="57"/>
      <c r="DE352" s="57"/>
      <c r="DF352" s="57"/>
      <c r="DG352" s="57"/>
      <c r="DH352" s="57"/>
      <c r="DI352" s="57"/>
      <c r="DJ352" s="67"/>
      <c r="DK352" s="23" t="s">
        <v>849</v>
      </c>
      <c r="DL352" s="55">
        <v>0</v>
      </c>
      <c r="DM352" s="55">
        <v>5.630886787011014</v>
      </c>
      <c r="DN352" s="55">
        <v>23.080872757207469</v>
      </c>
      <c r="DO352" s="59">
        <v>28.711759544218484</v>
      </c>
      <c r="DP352" s="23" t="s">
        <v>849</v>
      </c>
      <c r="DQ352" s="57"/>
      <c r="DR352" s="57"/>
      <c r="DS352" s="57"/>
      <c r="DT352" s="23" t="s">
        <v>854</v>
      </c>
      <c r="DU352" s="57"/>
      <c r="DV352" s="23" t="s">
        <v>849</v>
      </c>
      <c r="DW352" s="23" t="s">
        <v>854</v>
      </c>
      <c r="DX352" s="57"/>
      <c r="DY352" s="23" t="s">
        <v>849</v>
      </c>
      <c r="DZ352" s="23" t="s">
        <v>854</v>
      </c>
      <c r="EA352" s="56"/>
      <c r="EB352" s="57"/>
      <c r="EC352" s="57"/>
      <c r="ED352" s="23"/>
      <c r="EE352" s="57"/>
      <c r="EF352" s="57"/>
      <c r="EG352" s="57"/>
      <c r="EH352" s="23">
        <v>523</v>
      </c>
      <c r="EI352" s="23" t="s">
        <v>384</v>
      </c>
      <c r="EJ352" s="23"/>
      <c r="EK352" s="23" t="s">
        <v>385</v>
      </c>
    </row>
    <row r="353" spans="2:141">
      <c r="B353" s="132" t="s">
        <v>1581</v>
      </c>
      <c r="C353" s="23" t="s">
        <v>1582</v>
      </c>
      <c r="D353" s="23" t="s">
        <v>159</v>
      </c>
      <c r="E353" s="23" t="s">
        <v>846</v>
      </c>
      <c r="F353" s="23" t="s">
        <v>847</v>
      </c>
      <c r="G353" s="23"/>
      <c r="H353" s="23" t="s">
        <v>848</v>
      </c>
      <c r="I353" s="58">
        <v>0.79278836608416026</v>
      </c>
      <c r="J353" s="58">
        <v>0.20721163391583972</v>
      </c>
      <c r="K353" s="58">
        <v>0</v>
      </c>
      <c r="L353" s="58">
        <v>0</v>
      </c>
      <c r="M353" s="176"/>
      <c r="N353" s="23" t="s">
        <v>849</v>
      </c>
      <c r="O353" s="23" t="s">
        <v>850</v>
      </c>
      <c r="P353" s="23" t="s">
        <v>851</v>
      </c>
      <c r="Q353" s="56" t="s">
        <v>848</v>
      </c>
      <c r="R353" s="133" t="s">
        <v>848</v>
      </c>
      <c r="S353" s="133" t="s">
        <v>848</v>
      </c>
      <c r="T353" s="133" t="s">
        <v>848</v>
      </c>
      <c r="U353" s="133" t="s">
        <v>848</v>
      </c>
      <c r="V353" s="133" t="s">
        <v>848</v>
      </c>
      <c r="W353" s="55">
        <v>3.6077950137973489</v>
      </c>
      <c r="X353" s="55">
        <v>15.509662402353985</v>
      </c>
      <c r="Y353" s="55">
        <v>16.181133355257263</v>
      </c>
      <c r="Z353" s="55">
        <v>17.471410872600796</v>
      </c>
      <c r="AA353" s="55">
        <v>18.801186681291586</v>
      </c>
      <c r="AB353" s="55">
        <v>20.038799810172122</v>
      </c>
      <c r="AC353" s="55">
        <v>21.342243424631423</v>
      </c>
      <c r="AD353" s="59">
        <v>109.34443654630716</v>
      </c>
      <c r="AE353" s="55">
        <v>0.44634364144511995</v>
      </c>
      <c r="AF353" s="55"/>
      <c r="AG353" s="55"/>
      <c r="AH353" s="55"/>
      <c r="AI353" s="59">
        <v>112.95223156010451</v>
      </c>
      <c r="AJ353" s="55">
        <v>0.44634364144511995</v>
      </c>
      <c r="AK353" s="55">
        <v>3.9551570846083748</v>
      </c>
      <c r="AL353" s="55">
        <v>17.002948032235455</v>
      </c>
      <c r="AM353" s="55">
        <v>18.093850249787547</v>
      </c>
      <c r="AN353" s="55">
        <v>19.927380038321751</v>
      </c>
      <c r="AO353" s="55">
        <v>21.872965085620141</v>
      </c>
      <c r="AP353" s="55">
        <v>23.779037757367043</v>
      </c>
      <c r="AQ353" s="55">
        <v>25.83228423704718</v>
      </c>
      <c r="AR353" s="59">
        <v>126.50846540037911</v>
      </c>
      <c r="AS353" s="55">
        <v>0.54024666403635746</v>
      </c>
      <c r="AT353" s="55"/>
      <c r="AU353" s="55"/>
      <c r="AV353" s="55"/>
      <c r="AW353" s="59">
        <v>130.4636224849875</v>
      </c>
      <c r="AX353" s="55"/>
      <c r="AY353" s="55"/>
      <c r="AZ353" s="55"/>
      <c r="BA353" s="55"/>
      <c r="BB353" s="55"/>
      <c r="BC353" s="55"/>
      <c r="BD353" s="55"/>
      <c r="BE353" s="55"/>
      <c r="BF353" s="59">
        <v>0</v>
      </c>
      <c r="BG353" s="55"/>
      <c r="BH353" s="55"/>
      <c r="BI353" s="55"/>
      <c r="BJ353" s="55"/>
      <c r="BK353" s="59">
        <v>0</v>
      </c>
      <c r="BL353" s="55"/>
      <c r="BM353" s="23" t="s">
        <v>864</v>
      </c>
      <c r="BN353" s="23" t="s">
        <v>1583</v>
      </c>
      <c r="BO353" s="23">
        <v>0</v>
      </c>
      <c r="BP353" s="23" t="s">
        <v>907</v>
      </c>
      <c r="BQ353" s="23" t="s">
        <v>351</v>
      </c>
      <c r="BR353" s="23"/>
      <c r="BS353" s="57"/>
      <c r="BT353" s="135" t="s">
        <v>23</v>
      </c>
      <c r="BU353" s="58">
        <v>0.79278836608416026</v>
      </c>
      <c r="BV353" s="57">
        <v>24</v>
      </c>
      <c r="BW353" s="57">
        <v>8</v>
      </c>
      <c r="BX353" s="57">
        <v>16</v>
      </c>
      <c r="BY353" s="57">
        <v>12</v>
      </c>
      <c r="BZ353" s="57">
        <v>9</v>
      </c>
      <c r="CA353" s="57">
        <v>19</v>
      </c>
      <c r="CB353" s="67">
        <v>88</v>
      </c>
      <c r="CC353" s="134"/>
      <c r="CD353" s="134"/>
      <c r="CE353" s="57"/>
      <c r="CF353" s="57"/>
      <c r="CG353" s="57"/>
      <c r="CH353" s="57"/>
      <c r="CI353" s="57"/>
      <c r="CJ353" s="57"/>
      <c r="CK353" s="67"/>
      <c r="CL353" s="23"/>
      <c r="CM353" s="23"/>
      <c r="CN353" s="23"/>
      <c r="CO353" s="23"/>
      <c r="CP353" s="23"/>
      <c r="CQ353" s="23"/>
      <c r="CR353" s="57"/>
      <c r="CS353" s="134"/>
      <c r="CT353" s="58"/>
      <c r="CU353" s="57"/>
      <c r="CV353" s="57"/>
      <c r="CW353" s="57"/>
      <c r="CX353" s="57"/>
      <c r="CY353" s="57"/>
      <c r="CZ353" s="57"/>
      <c r="DA353" s="67"/>
      <c r="DB353" s="23"/>
      <c r="DC353" s="23"/>
      <c r="DD353" s="57"/>
      <c r="DE353" s="57"/>
      <c r="DF353" s="57"/>
      <c r="DG353" s="57"/>
      <c r="DH353" s="57"/>
      <c r="DI353" s="57"/>
      <c r="DJ353" s="67"/>
      <c r="DK353" s="23" t="s">
        <v>849</v>
      </c>
      <c r="DL353" s="55">
        <v>0</v>
      </c>
      <c r="DM353" s="55">
        <v>3.6077950137973489</v>
      </c>
      <c r="DN353" s="55">
        <v>109.34443654630716</v>
      </c>
      <c r="DO353" s="59">
        <v>112.95223156010451</v>
      </c>
      <c r="DP353" s="23" t="s">
        <v>849</v>
      </c>
      <c r="DQ353" s="57"/>
      <c r="DR353" s="57"/>
      <c r="DS353" s="57"/>
      <c r="DT353" s="23" t="s">
        <v>854</v>
      </c>
      <c r="DU353" s="57"/>
      <c r="DV353" s="23" t="s">
        <v>849</v>
      </c>
      <c r="DW353" s="23" t="s">
        <v>854</v>
      </c>
      <c r="DX353" s="57"/>
      <c r="DY353" s="23" t="s">
        <v>849</v>
      </c>
      <c r="DZ353" s="23" t="s">
        <v>854</v>
      </c>
      <c r="EA353" s="56"/>
      <c r="EB353" s="57"/>
      <c r="EC353" s="57"/>
      <c r="ED353" s="23"/>
      <c r="EE353" s="57"/>
      <c r="EF353" s="57"/>
      <c r="EG353" s="57"/>
      <c r="EH353" s="23">
        <v>725</v>
      </c>
      <c r="EI353" s="23" t="s">
        <v>848</v>
      </c>
      <c r="EJ353" s="23"/>
      <c r="EK353" s="23"/>
    </row>
    <row r="354" spans="2:141">
      <c r="B354" s="132" t="s">
        <v>1584</v>
      </c>
      <c r="C354" s="23" t="s">
        <v>1585</v>
      </c>
      <c r="D354" s="23" t="s">
        <v>155</v>
      </c>
      <c r="E354" s="23" t="s">
        <v>846</v>
      </c>
      <c r="F354" s="23" t="s">
        <v>847</v>
      </c>
      <c r="G354" s="23"/>
      <c r="H354" s="23" t="s">
        <v>848</v>
      </c>
      <c r="I354" s="58">
        <v>0.54476383218797508</v>
      </c>
      <c r="J354" s="58">
        <v>0.45523616781202497</v>
      </c>
      <c r="K354" s="58">
        <v>0</v>
      </c>
      <c r="L354" s="58">
        <v>0</v>
      </c>
      <c r="M354" s="176"/>
      <c r="N354" s="23" t="s">
        <v>849</v>
      </c>
      <c r="O354" s="23" t="s">
        <v>850</v>
      </c>
      <c r="P354" s="23" t="s">
        <v>851</v>
      </c>
      <c r="Q354" s="56" t="s">
        <v>848</v>
      </c>
      <c r="R354" s="133" t="s">
        <v>848</v>
      </c>
      <c r="S354" s="133" t="s">
        <v>848</v>
      </c>
      <c r="T354" s="133" t="s">
        <v>848</v>
      </c>
      <c r="U354" s="133" t="s">
        <v>848</v>
      </c>
      <c r="V354" s="133" t="s">
        <v>848</v>
      </c>
      <c r="W354" s="55">
        <v>0</v>
      </c>
      <c r="X354" s="55">
        <v>1.9469237432889506</v>
      </c>
      <c r="Y354" s="55">
        <v>2.0312133111223436</v>
      </c>
      <c r="Z354" s="55">
        <v>2.1931815002923916</v>
      </c>
      <c r="AA354" s="55">
        <v>2.3601078993349924</v>
      </c>
      <c r="AB354" s="55">
        <v>2.5154651420083045</v>
      </c>
      <c r="AC354" s="55">
        <v>2.6790860678025372</v>
      </c>
      <c r="AD354" s="59">
        <v>13.72597766384952</v>
      </c>
      <c r="AE354" s="55">
        <v>0</v>
      </c>
      <c r="AF354" s="55"/>
      <c r="AG354" s="55"/>
      <c r="AH354" s="55"/>
      <c r="AI354" s="59">
        <v>13.72597766384952</v>
      </c>
      <c r="AJ354" s="55">
        <v>0</v>
      </c>
      <c r="AK354" s="55">
        <v>0</v>
      </c>
      <c r="AL354" s="55">
        <v>2.1343754861384383</v>
      </c>
      <c r="AM354" s="55">
        <v>2.2713161476344856</v>
      </c>
      <c r="AN354" s="55">
        <v>2.5014786480627995</v>
      </c>
      <c r="AO354" s="55">
        <v>2.7457074149377183</v>
      </c>
      <c r="AP354" s="55">
        <v>2.9849762039537198</v>
      </c>
      <c r="AQ354" s="55">
        <v>3.2427196814330879</v>
      </c>
      <c r="AR354" s="59">
        <v>15.880573582160249</v>
      </c>
      <c r="AS354" s="55">
        <v>0</v>
      </c>
      <c r="AT354" s="55"/>
      <c r="AU354" s="55"/>
      <c r="AV354" s="55"/>
      <c r="AW354" s="59">
        <v>15.880573582160249</v>
      </c>
      <c r="AX354" s="55"/>
      <c r="AY354" s="55"/>
      <c r="AZ354" s="55"/>
      <c r="BA354" s="55"/>
      <c r="BB354" s="55"/>
      <c r="BC354" s="55"/>
      <c r="BD354" s="55"/>
      <c r="BE354" s="55"/>
      <c r="BF354" s="59">
        <v>0</v>
      </c>
      <c r="BG354" s="55"/>
      <c r="BH354" s="55"/>
      <c r="BI354" s="55"/>
      <c r="BJ354" s="55"/>
      <c r="BK354" s="59">
        <v>0</v>
      </c>
      <c r="BL354" s="55"/>
      <c r="BM354" s="23" t="s">
        <v>864</v>
      </c>
      <c r="BN354" s="23" t="s">
        <v>1586</v>
      </c>
      <c r="BO354" s="23" t="s">
        <v>569</v>
      </c>
      <c r="BP354" s="23" t="s">
        <v>386</v>
      </c>
      <c r="BQ354" s="23" t="s">
        <v>358</v>
      </c>
      <c r="BR354" s="23"/>
      <c r="BS354" s="57"/>
      <c r="BT354" s="135" t="s">
        <v>23</v>
      </c>
      <c r="BU354" s="58">
        <v>0.54476383218797508</v>
      </c>
      <c r="BV354" s="57">
        <v>6</v>
      </c>
      <c r="BW354" s="57">
        <v>6</v>
      </c>
      <c r="BX354" s="57">
        <v>6</v>
      </c>
      <c r="BY354" s="57">
        <v>7</v>
      </c>
      <c r="BZ354" s="57">
        <v>7</v>
      </c>
      <c r="CA354" s="57">
        <v>8</v>
      </c>
      <c r="CB354" s="67">
        <v>40</v>
      </c>
      <c r="CC354" s="134"/>
      <c r="CD354" s="134"/>
      <c r="CE354" s="57"/>
      <c r="CF354" s="57"/>
      <c r="CG354" s="57"/>
      <c r="CH354" s="57"/>
      <c r="CI354" s="57"/>
      <c r="CJ354" s="57"/>
      <c r="CK354" s="67"/>
      <c r="CL354" s="23"/>
      <c r="CM354" s="23"/>
      <c r="CN354" s="23"/>
      <c r="CO354" s="23"/>
      <c r="CP354" s="23"/>
      <c r="CQ354" s="23"/>
      <c r="CR354" s="57"/>
      <c r="CS354" s="134"/>
      <c r="CT354" s="58"/>
      <c r="CU354" s="57"/>
      <c r="CV354" s="57"/>
      <c r="CW354" s="57"/>
      <c r="CX354" s="57"/>
      <c r="CY354" s="57"/>
      <c r="CZ354" s="57"/>
      <c r="DA354" s="67"/>
      <c r="DB354" s="23"/>
      <c r="DC354" s="23"/>
      <c r="DD354" s="57"/>
      <c r="DE354" s="57"/>
      <c r="DF354" s="57"/>
      <c r="DG354" s="57"/>
      <c r="DH354" s="57"/>
      <c r="DI354" s="57"/>
      <c r="DJ354" s="67"/>
      <c r="DK354" s="23" t="s">
        <v>849</v>
      </c>
      <c r="DL354" s="55">
        <v>0</v>
      </c>
      <c r="DM354" s="55">
        <v>0</v>
      </c>
      <c r="DN354" s="55">
        <v>0</v>
      </c>
      <c r="DO354" s="59">
        <v>0</v>
      </c>
      <c r="DP354" s="23" t="s">
        <v>849</v>
      </c>
      <c r="DQ354" s="57"/>
      <c r="DR354" s="57"/>
      <c r="DS354" s="57"/>
      <c r="DT354" s="23" t="s">
        <v>854</v>
      </c>
      <c r="DU354" s="57"/>
      <c r="DV354" s="23" t="s">
        <v>849</v>
      </c>
      <c r="DW354" s="23" t="s">
        <v>854</v>
      </c>
      <c r="DX354" s="57"/>
      <c r="DY354" s="23" t="s">
        <v>849</v>
      </c>
      <c r="DZ354" s="23" t="s">
        <v>854</v>
      </c>
      <c r="EA354" s="56"/>
      <c r="EB354" s="57"/>
      <c r="EC354" s="57"/>
      <c r="ED354" s="23"/>
      <c r="EE354" s="57"/>
      <c r="EF354" s="57"/>
      <c r="EG354" s="57"/>
      <c r="EH354" s="23">
        <v>2415</v>
      </c>
      <c r="EI354" s="23" t="s">
        <v>387</v>
      </c>
      <c r="EJ354" s="23"/>
      <c r="EK354" s="23" t="s">
        <v>388</v>
      </c>
    </row>
    <row r="355" spans="2:141">
      <c r="B355" s="132" t="s">
        <v>1587</v>
      </c>
      <c r="C355" s="23" t="s">
        <v>1588</v>
      </c>
      <c r="D355" s="23" t="s">
        <v>155</v>
      </c>
      <c r="E355" s="23" t="s">
        <v>846</v>
      </c>
      <c r="F355" s="23" t="s">
        <v>847</v>
      </c>
      <c r="G355" s="23"/>
      <c r="H355" s="23" t="s">
        <v>848</v>
      </c>
      <c r="I355" s="58">
        <v>0.67218588987592742</v>
      </c>
      <c r="J355" s="58">
        <v>0.32781411012407258</v>
      </c>
      <c r="K355" s="58">
        <v>0</v>
      </c>
      <c r="L355" s="58">
        <v>0</v>
      </c>
      <c r="M355" s="176"/>
      <c r="N355" s="23" t="s">
        <v>849</v>
      </c>
      <c r="O355" s="23" t="s">
        <v>850</v>
      </c>
      <c r="P355" s="23" t="s">
        <v>851</v>
      </c>
      <c r="Q355" s="56" t="s">
        <v>848</v>
      </c>
      <c r="R355" s="133" t="s">
        <v>848</v>
      </c>
      <c r="S355" s="133" t="s">
        <v>848</v>
      </c>
      <c r="T355" s="133" t="s">
        <v>848</v>
      </c>
      <c r="U355" s="133" t="s">
        <v>848</v>
      </c>
      <c r="V355" s="133" t="s">
        <v>848</v>
      </c>
      <c r="W355" s="55">
        <v>0</v>
      </c>
      <c r="X355" s="55">
        <v>2.9713786346754096</v>
      </c>
      <c r="Y355" s="55">
        <v>3.1000206638506613</v>
      </c>
      <c r="Z355" s="55">
        <v>3.3472151512854573</v>
      </c>
      <c r="AA355" s="55">
        <v>3.6019768169070323</v>
      </c>
      <c r="AB355" s="55">
        <v>3.839081733426124</v>
      </c>
      <c r="AC355" s="55">
        <v>4.0887986135898462</v>
      </c>
      <c r="AD355" s="59">
        <v>20.948471613734533</v>
      </c>
      <c r="AE355" s="55">
        <v>0</v>
      </c>
      <c r="AF355" s="55"/>
      <c r="AG355" s="55"/>
      <c r="AH355" s="55"/>
      <c r="AI355" s="59">
        <v>20.948471613734533</v>
      </c>
      <c r="AJ355" s="55">
        <v>0</v>
      </c>
      <c r="AK355" s="55">
        <v>0</v>
      </c>
      <c r="AL355" s="55">
        <v>3.2574659073051584</v>
      </c>
      <c r="AM355" s="55">
        <v>3.4664635925972838</v>
      </c>
      <c r="AN355" s="55">
        <v>3.8177356640554332</v>
      </c>
      <c r="AO355" s="55">
        <v>4.1904755530042062</v>
      </c>
      <c r="AP355" s="55">
        <v>4.5556455654802894</v>
      </c>
      <c r="AQ355" s="55">
        <v>4.9490114920344395</v>
      </c>
      <c r="AR355" s="59">
        <v>24.236797774476813</v>
      </c>
      <c r="AS355" s="55">
        <v>0</v>
      </c>
      <c r="AT355" s="55"/>
      <c r="AU355" s="55"/>
      <c r="AV355" s="55"/>
      <c r="AW355" s="59">
        <v>24.236797774476813</v>
      </c>
      <c r="AX355" s="55"/>
      <c r="AY355" s="55"/>
      <c r="AZ355" s="55"/>
      <c r="BA355" s="55"/>
      <c r="BB355" s="55"/>
      <c r="BC355" s="55"/>
      <c r="BD355" s="55"/>
      <c r="BE355" s="55"/>
      <c r="BF355" s="59">
        <v>0</v>
      </c>
      <c r="BG355" s="55"/>
      <c r="BH355" s="55"/>
      <c r="BI355" s="55"/>
      <c r="BJ355" s="55"/>
      <c r="BK355" s="59">
        <v>0</v>
      </c>
      <c r="BL355" s="55"/>
      <c r="BM355" s="23" t="s">
        <v>864</v>
      </c>
      <c r="BN355" s="23" t="s">
        <v>1586</v>
      </c>
      <c r="BO355" s="23" t="s">
        <v>571</v>
      </c>
      <c r="BP355" s="23" t="s">
        <v>392</v>
      </c>
      <c r="BQ355" s="23" t="s">
        <v>358</v>
      </c>
      <c r="BR355" s="23"/>
      <c r="BS355" s="57"/>
      <c r="BT355" s="135" t="s">
        <v>23</v>
      </c>
      <c r="BU355" s="58">
        <v>0.67218588987592742</v>
      </c>
      <c r="BV355" s="57">
        <v>2</v>
      </c>
      <c r="BW355" s="57">
        <v>2</v>
      </c>
      <c r="BX355" s="57">
        <v>2</v>
      </c>
      <c r="BY355" s="57">
        <v>3</v>
      </c>
      <c r="BZ355" s="57">
        <v>3</v>
      </c>
      <c r="CA355" s="57">
        <v>3</v>
      </c>
      <c r="CB355" s="67">
        <v>15</v>
      </c>
      <c r="CC355" s="134"/>
      <c r="CD355" s="134"/>
      <c r="CE355" s="57"/>
      <c r="CF355" s="57"/>
      <c r="CG355" s="57"/>
      <c r="CH355" s="57"/>
      <c r="CI355" s="57"/>
      <c r="CJ355" s="57"/>
      <c r="CK355" s="67"/>
      <c r="CL355" s="23"/>
      <c r="CM355" s="23"/>
      <c r="CN355" s="23"/>
      <c r="CO355" s="23"/>
      <c r="CP355" s="23"/>
      <c r="CQ355" s="23"/>
      <c r="CR355" s="57"/>
      <c r="CS355" s="134"/>
      <c r="CT355" s="58"/>
      <c r="CU355" s="57"/>
      <c r="CV355" s="57"/>
      <c r="CW355" s="57"/>
      <c r="CX355" s="57"/>
      <c r="CY355" s="57"/>
      <c r="CZ355" s="57"/>
      <c r="DA355" s="67"/>
      <c r="DB355" s="23"/>
      <c r="DC355" s="23"/>
      <c r="DD355" s="57"/>
      <c r="DE355" s="57"/>
      <c r="DF355" s="57"/>
      <c r="DG355" s="57"/>
      <c r="DH355" s="57"/>
      <c r="DI355" s="57"/>
      <c r="DJ355" s="67"/>
      <c r="DK355" s="23" t="s">
        <v>849</v>
      </c>
      <c r="DL355" s="55">
        <v>0</v>
      </c>
      <c r="DM355" s="55">
        <v>0</v>
      </c>
      <c r="DN355" s="55">
        <v>0</v>
      </c>
      <c r="DO355" s="59">
        <v>0</v>
      </c>
      <c r="DP355" s="23" t="s">
        <v>849</v>
      </c>
      <c r="DQ355" s="57"/>
      <c r="DR355" s="57"/>
      <c r="DS355" s="57"/>
      <c r="DT355" s="23" t="s">
        <v>854</v>
      </c>
      <c r="DU355" s="57"/>
      <c r="DV355" s="23" t="s">
        <v>849</v>
      </c>
      <c r="DW355" s="23" t="s">
        <v>854</v>
      </c>
      <c r="DX355" s="57"/>
      <c r="DY355" s="23" t="s">
        <v>849</v>
      </c>
      <c r="DZ355" s="23" t="s">
        <v>854</v>
      </c>
      <c r="EA355" s="56"/>
      <c r="EB355" s="57"/>
      <c r="EC355" s="57"/>
      <c r="ED355" s="23"/>
      <c r="EE355" s="57"/>
      <c r="EF355" s="57"/>
      <c r="EG355" s="57"/>
      <c r="EH355" s="23">
        <v>2236</v>
      </c>
      <c r="EI355" s="23" t="s">
        <v>393</v>
      </c>
      <c r="EJ355" s="23"/>
      <c r="EK355" s="23" t="s">
        <v>394</v>
      </c>
    </row>
    <row r="356" spans="2:141">
      <c r="B356" s="132" t="s">
        <v>1589</v>
      </c>
      <c r="C356" s="23" t="s">
        <v>1590</v>
      </c>
      <c r="D356" s="23" t="s">
        <v>159</v>
      </c>
      <c r="E356" s="23" t="s">
        <v>846</v>
      </c>
      <c r="F356" s="23" t="s">
        <v>847</v>
      </c>
      <c r="G356" s="23"/>
      <c r="H356" s="23" t="s">
        <v>848</v>
      </c>
      <c r="I356" s="58">
        <v>0.940464164716866</v>
      </c>
      <c r="J356" s="58">
        <v>5.9535835283133935E-2</v>
      </c>
      <c r="K356" s="58">
        <v>0</v>
      </c>
      <c r="L356" s="58">
        <v>0</v>
      </c>
      <c r="M356" s="176"/>
      <c r="N356" s="23" t="s">
        <v>849</v>
      </c>
      <c r="O356" s="23" t="s">
        <v>850</v>
      </c>
      <c r="P356" s="23" t="s">
        <v>851</v>
      </c>
      <c r="Q356" s="56" t="s">
        <v>848</v>
      </c>
      <c r="R356" s="133" t="s">
        <v>848</v>
      </c>
      <c r="S356" s="133" t="s">
        <v>848</v>
      </c>
      <c r="T356" s="133" t="s">
        <v>848</v>
      </c>
      <c r="U356" s="133" t="s">
        <v>848</v>
      </c>
      <c r="V356" s="133" t="s">
        <v>848</v>
      </c>
      <c r="W356" s="55">
        <v>0</v>
      </c>
      <c r="X356" s="55">
        <v>6.1305669935948703</v>
      </c>
      <c r="Y356" s="55">
        <v>6.3959820332157058</v>
      </c>
      <c r="Z356" s="55">
        <v>6.9059952466047534</v>
      </c>
      <c r="AA356" s="55">
        <v>7.4316211093832569</v>
      </c>
      <c r="AB356" s="55">
        <v>7.920817456919691</v>
      </c>
      <c r="AC356" s="55">
        <v>8.4360348867718962</v>
      </c>
      <c r="AD356" s="59">
        <v>43.221017726490174</v>
      </c>
      <c r="AE356" s="55">
        <v>0</v>
      </c>
      <c r="AF356" s="55"/>
      <c r="AG356" s="55"/>
      <c r="AH356" s="55"/>
      <c r="AI356" s="59">
        <v>43.221017726490174</v>
      </c>
      <c r="AJ356" s="55">
        <v>0</v>
      </c>
      <c r="AK356" s="55">
        <v>0</v>
      </c>
      <c r="AL356" s="55">
        <v>6.7208240447845498</v>
      </c>
      <c r="AM356" s="55">
        <v>7.1520293769618135</v>
      </c>
      <c r="AN356" s="55">
        <v>7.876776113012931</v>
      </c>
      <c r="AO356" s="55">
        <v>8.6458153844537406</v>
      </c>
      <c r="AP356" s="55">
        <v>9.3992364393847119</v>
      </c>
      <c r="AQ356" s="55">
        <v>10.210831480688224</v>
      </c>
      <c r="AR356" s="59">
        <v>50.00551283928597</v>
      </c>
      <c r="AS356" s="55">
        <v>0</v>
      </c>
      <c r="AT356" s="55"/>
      <c r="AU356" s="55"/>
      <c r="AV356" s="55"/>
      <c r="AW356" s="59">
        <v>50.00551283928597</v>
      </c>
      <c r="AX356" s="55"/>
      <c r="AY356" s="55"/>
      <c r="AZ356" s="55"/>
      <c r="BA356" s="55"/>
      <c r="BB356" s="55"/>
      <c r="BC356" s="55"/>
      <c r="BD356" s="55"/>
      <c r="BE356" s="55"/>
      <c r="BF356" s="59">
        <v>0</v>
      </c>
      <c r="BG356" s="55"/>
      <c r="BH356" s="55"/>
      <c r="BI356" s="55"/>
      <c r="BJ356" s="55"/>
      <c r="BK356" s="59">
        <v>0</v>
      </c>
      <c r="BL356" s="55"/>
      <c r="BM356" s="23" t="s">
        <v>864</v>
      </c>
      <c r="BN356" s="23" t="s">
        <v>1586</v>
      </c>
      <c r="BO356" s="23" t="s">
        <v>582</v>
      </c>
      <c r="BP356" s="23" t="s">
        <v>462</v>
      </c>
      <c r="BQ356" s="23" t="s">
        <v>358</v>
      </c>
      <c r="BR356" s="23"/>
      <c r="BS356" s="57"/>
      <c r="BT356" s="135" t="s">
        <v>23</v>
      </c>
      <c r="BU356" s="58">
        <v>0.940464164716866</v>
      </c>
      <c r="BV356" s="57">
        <v>0</v>
      </c>
      <c r="BW356" s="57">
        <v>0</v>
      </c>
      <c r="BX356" s="57">
        <v>0</v>
      </c>
      <c r="BY356" s="57">
        <v>0</v>
      </c>
      <c r="BZ356" s="57">
        <v>0</v>
      </c>
      <c r="CA356" s="57">
        <v>0</v>
      </c>
      <c r="CB356" s="67">
        <v>0</v>
      </c>
      <c r="CC356" s="134"/>
      <c r="CD356" s="134"/>
      <c r="CE356" s="57"/>
      <c r="CF356" s="57"/>
      <c r="CG356" s="57"/>
      <c r="CH356" s="57"/>
      <c r="CI356" s="57"/>
      <c r="CJ356" s="57"/>
      <c r="CK356" s="67"/>
      <c r="CL356" s="23"/>
      <c r="CM356" s="23"/>
      <c r="CN356" s="23"/>
      <c r="CO356" s="23"/>
      <c r="CP356" s="23"/>
      <c r="CQ356" s="23"/>
      <c r="CR356" s="57"/>
      <c r="CS356" s="134"/>
      <c r="CT356" s="58"/>
      <c r="CU356" s="57"/>
      <c r="CV356" s="57"/>
      <c r="CW356" s="57"/>
      <c r="CX356" s="57"/>
      <c r="CY356" s="57"/>
      <c r="CZ356" s="57"/>
      <c r="DA356" s="67"/>
      <c r="DB356" s="23"/>
      <c r="DC356" s="23"/>
      <c r="DD356" s="57"/>
      <c r="DE356" s="57"/>
      <c r="DF356" s="57"/>
      <c r="DG356" s="57"/>
      <c r="DH356" s="57"/>
      <c r="DI356" s="57"/>
      <c r="DJ356" s="67"/>
      <c r="DK356" s="23" t="s">
        <v>849</v>
      </c>
      <c r="DL356" s="55">
        <v>0</v>
      </c>
      <c r="DM356" s="55">
        <v>0</v>
      </c>
      <c r="DN356" s="55">
        <v>0</v>
      </c>
      <c r="DO356" s="59">
        <v>0</v>
      </c>
      <c r="DP356" s="23" t="s">
        <v>849</v>
      </c>
      <c r="DQ356" s="57"/>
      <c r="DR356" s="57"/>
      <c r="DS356" s="57"/>
      <c r="DT356" s="23" t="s">
        <v>854</v>
      </c>
      <c r="DU356" s="57"/>
      <c r="DV356" s="23" t="s">
        <v>849</v>
      </c>
      <c r="DW356" s="23" t="s">
        <v>854</v>
      </c>
      <c r="DX356" s="57"/>
      <c r="DY356" s="23" t="s">
        <v>849</v>
      </c>
      <c r="DZ356" s="23" t="s">
        <v>854</v>
      </c>
      <c r="EA356" s="56"/>
      <c r="EB356" s="57"/>
      <c r="EC356" s="57"/>
      <c r="ED356" s="23"/>
      <c r="EE356" s="57"/>
      <c r="EF356" s="57"/>
      <c r="EG356" s="57"/>
      <c r="EH356" s="23">
        <v>952</v>
      </c>
      <c r="EI356" s="23" t="s">
        <v>463</v>
      </c>
      <c r="EJ356" s="23"/>
      <c r="EK356" s="23" t="s">
        <v>464</v>
      </c>
    </row>
    <row r="357" spans="2:141">
      <c r="B357" s="132" t="s">
        <v>1591</v>
      </c>
      <c r="C357" s="23" t="s">
        <v>1592</v>
      </c>
      <c r="D357" s="23" t="s">
        <v>159</v>
      </c>
      <c r="E357" s="23" t="s">
        <v>846</v>
      </c>
      <c r="F357" s="23" t="s">
        <v>847</v>
      </c>
      <c r="G357" s="23"/>
      <c r="H357" s="23" t="s">
        <v>848</v>
      </c>
      <c r="I357" s="58">
        <v>0.46152005987528305</v>
      </c>
      <c r="J357" s="58">
        <v>0.53847994012471689</v>
      </c>
      <c r="K357" s="58">
        <v>0</v>
      </c>
      <c r="L357" s="58">
        <v>0</v>
      </c>
      <c r="M357" s="176"/>
      <c r="N357" s="23" t="s">
        <v>849</v>
      </c>
      <c r="O357" s="23" t="s">
        <v>850</v>
      </c>
      <c r="P357" s="23" t="s">
        <v>851</v>
      </c>
      <c r="Q357" s="56" t="s">
        <v>848</v>
      </c>
      <c r="R357" s="133" t="s">
        <v>848</v>
      </c>
      <c r="S357" s="133" t="s">
        <v>848</v>
      </c>
      <c r="T357" s="133" t="s">
        <v>848</v>
      </c>
      <c r="U357" s="133" t="s">
        <v>848</v>
      </c>
      <c r="V357" s="133" t="s">
        <v>848</v>
      </c>
      <c r="W357" s="55">
        <v>0</v>
      </c>
      <c r="X357" s="55">
        <v>3.0871457226137187</v>
      </c>
      <c r="Y357" s="55">
        <v>3.2207997394671146</v>
      </c>
      <c r="Z357" s="55">
        <v>3.4776251051854032</v>
      </c>
      <c r="AA357" s="55">
        <v>3.742312471895068</v>
      </c>
      <c r="AB357" s="55">
        <v>3.9886551696248556</v>
      </c>
      <c r="AC357" s="55">
        <v>4.24810120234027</v>
      </c>
      <c r="AD357" s="59">
        <v>21.764639411126431</v>
      </c>
      <c r="AE357" s="55">
        <v>0</v>
      </c>
      <c r="AF357" s="55"/>
      <c r="AG357" s="55"/>
      <c r="AH357" s="55"/>
      <c r="AI357" s="59">
        <v>21.764639411126431</v>
      </c>
      <c r="AJ357" s="55">
        <v>0</v>
      </c>
      <c r="AK357" s="55">
        <v>0</v>
      </c>
      <c r="AL357" s="55">
        <v>3.3843791649244563</v>
      </c>
      <c r="AM357" s="55">
        <v>3.601519553112055</v>
      </c>
      <c r="AN357" s="55">
        <v>3.9664774417569495</v>
      </c>
      <c r="AO357" s="55">
        <v>4.3537395497856082</v>
      </c>
      <c r="AP357" s="55">
        <v>4.7331368534097829</v>
      </c>
      <c r="AQ357" s="55">
        <v>5.1418286045760855</v>
      </c>
      <c r="AR357" s="59">
        <v>25.181081167564933</v>
      </c>
      <c r="AS357" s="55">
        <v>0</v>
      </c>
      <c r="AT357" s="55"/>
      <c r="AU357" s="55"/>
      <c r="AV357" s="55"/>
      <c r="AW357" s="59">
        <v>25.181081167564933</v>
      </c>
      <c r="AX357" s="55"/>
      <c r="AY357" s="55"/>
      <c r="AZ357" s="55"/>
      <c r="BA357" s="55"/>
      <c r="BB357" s="55"/>
      <c r="BC357" s="55"/>
      <c r="BD357" s="55"/>
      <c r="BE357" s="55"/>
      <c r="BF357" s="59">
        <v>0</v>
      </c>
      <c r="BG357" s="55"/>
      <c r="BH357" s="55"/>
      <c r="BI357" s="55"/>
      <c r="BJ357" s="55"/>
      <c r="BK357" s="59">
        <v>0</v>
      </c>
      <c r="BL357" s="55"/>
      <c r="BM357" s="23" t="s">
        <v>864</v>
      </c>
      <c r="BN357" s="23" t="s">
        <v>1586</v>
      </c>
      <c r="BO357" s="23" t="s">
        <v>580</v>
      </c>
      <c r="BP357" s="23" t="s">
        <v>450</v>
      </c>
      <c r="BQ357" s="23" t="s">
        <v>358</v>
      </c>
      <c r="BR357" s="23"/>
      <c r="BS357" s="57"/>
      <c r="BT357" s="135" t="s">
        <v>23</v>
      </c>
      <c r="BU357" s="58">
        <v>0.46152005987528305</v>
      </c>
      <c r="BV357" s="57">
        <v>4</v>
      </c>
      <c r="BW357" s="57">
        <v>5</v>
      </c>
      <c r="BX357" s="57">
        <v>14</v>
      </c>
      <c r="BY357" s="57">
        <v>6</v>
      </c>
      <c r="BZ357" s="57">
        <v>4</v>
      </c>
      <c r="CA357" s="57">
        <v>4</v>
      </c>
      <c r="CB357" s="67">
        <v>37</v>
      </c>
      <c r="CC357" s="134"/>
      <c r="CD357" s="134"/>
      <c r="CE357" s="57"/>
      <c r="CF357" s="57"/>
      <c r="CG357" s="57"/>
      <c r="CH357" s="57"/>
      <c r="CI357" s="57"/>
      <c r="CJ357" s="57"/>
      <c r="CK357" s="67"/>
      <c r="CL357" s="23"/>
      <c r="CM357" s="23"/>
      <c r="CN357" s="23"/>
      <c r="CO357" s="23"/>
      <c r="CP357" s="23"/>
      <c r="CQ357" s="23"/>
      <c r="CR357" s="57"/>
      <c r="CS357" s="134"/>
      <c r="CT357" s="58"/>
      <c r="CU357" s="57"/>
      <c r="CV357" s="57"/>
      <c r="CW357" s="57"/>
      <c r="CX357" s="57"/>
      <c r="CY357" s="57"/>
      <c r="CZ357" s="57"/>
      <c r="DA357" s="67"/>
      <c r="DB357" s="23"/>
      <c r="DC357" s="23"/>
      <c r="DD357" s="57"/>
      <c r="DE357" s="57"/>
      <c r="DF357" s="57"/>
      <c r="DG357" s="57"/>
      <c r="DH357" s="57"/>
      <c r="DI357" s="57"/>
      <c r="DJ357" s="67"/>
      <c r="DK357" s="23" t="s">
        <v>849</v>
      </c>
      <c r="DL357" s="55">
        <v>0</v>
      </c>
      <c r="DM357" s="55">
        <v>0</v>
      </c>
      <c r="DN357" s="55">
        <v>0</v>
      </c>
      <c r="DO357" s="59">
        <v>0</v>
      </c>
      <c r="DP357" s="23" t="s">
        <v>849</v>
      </c>
      <c r="DQ357" s="57"/>
      <c r="DR357" s="57"/>
      <c r="DS357" s="57"/>
      <c r="DT357" s="23" t="s">
        <v>854</v>
      </c>
      <c r="DU357" s="57"/>
      <c r="DV357" s="23" t="s">
        <v>849</v>
      </c>
      <c r="DW357" s="23" t="s">
        <v>854</v>
      </c>
      <c r="DX357" s="57"/>
      <c r="DY357" s="23" t="s">
        <v>849</v>
      </c>
      <c r="DZ357" s="23" t="s">
        <v>854</v>
      </c>
      <c r="EA357" s="56"/>
      <c r="EB357" s="57"/>
      <c r="EC357" s="57"/>
      <c r="ED357" s="23"/>
      <c r="EE357" s="57"/>
      <c r="EF357" s="57"/>
      <c r="EG357" s="57"/>
      <c r="EH357" s="23">
        <v>946</v>
      </c>
      <c r="EI357" s="23" t="s">
        <v>451</v>
      </c>
      <c r="EJ357" s="23"/>
      <c r="EK357" s="23" t="s">
        <v>452</v>
      </c>
    </row>
    <row r="358" spans="2:141">
      <c r="B358" s="132" t="s">
        <v>1593</v>
      </c>
      <c r="C358" s="23" t="s">
        <v>1594</v>
      </c>
      <c r="D358" s="23" t="s">
        <v>155</v>
      </c>
      <c r="E358" s="23" t="s">
        <v>846</v>
      </c>
      <c r="F358" s="23" t="s">
        <v>847</v>
      </c>
      <c r="G358" s="23"/>
      <c r="H358" s="23" t="s">
        <v>848</v>
      </c>
      <c r="I358" s="58">
        <v>0</v>
      </c>
      <c r="J358" s="58">
        <v>1</v>
      </c>
      <c r="K358" s="58">
        <v>0</v>
      </c>
      <c r="L358" s="58">
        <v>0</v>
      </c>
      <c r="M358" s="176"/>
      <c r="N358" s="23" t="s">
        <v>849</v>
      </c>
      <c r="O358" s="23" t="s">
        <v>850</v>
      </c>
      <c r="P358" s="23" t="s">
        <v>851</v>
      </c>
      <c r="Q358" s="56" t="s">
        <v>848</v>
      </c>
      <c r="R358" s="133" t="s">
        <v>848</v>
      </c>
      <c r="S358" s="133" t="s">
        <v>848</v>
      </c>
      <c r="T358" s="133" t="s">
        <v>848</v>
      </c>
      <c r="U358" s="133" t="s">
        <v>848</v>
      </c>
      <c r="V358" s="133" t="s">
        <v>848</v>
      </c>
      <c r="W358" s="55">
        <v>0</v>
      </c>
      <c r="X358" s="55">
        <v>1.6641969811410653</v>
      </c>
      <c r="Y358" s="55">
        <v>1.7362462562159331</v>
      </c>
      <c r="Z358" s="55">
        <v>1.874693882830385</v>
      </c>
      <c r="AA358" s="55">
        <v>2.0173797020962998</v>
      </c>
      <c r="AB358" s="55">
        <v>2.1501764051754679</v>
      </c>
      <c r="AC358" s="55">
        <v>2.2900367626737403</v>
      </c>
      <c r="AD358" s="59">
        <v>11.73272999013289</v>
      </c>
      <c r="AE358" s="55">
        <v>0</v>
      </c>
      <c r="AF358" s="55"/>
      <c r="AG358" s="55"/>
      <c r="AH358" s="55"/>
      <c r="AI358" s="59">
        <v>11.73272999013289</v>
      </c>
      <c r="AJ358" s="55">
        <v>0</v>
      </c>
      <c r="AK358" s="55">
        <v>0</v>
      </c>
      <c r="AL358" s="55">
        <v>1.8244275118103137</v>
      </c>
      <c r="AM358" s="55">
        <v>1.9414820375680588</v>
      </c>
      <c r="AN358" s="55">
        <v>2.1382209903416358</v>
      </c>
      <c r="AO358" s="55">
        <v>2.346983546113047</v>
      </c>
      <c r="AP358" s="55">
        <v>2.5515063979886126</v>
      </c>
      <c r="AQ358" s="55">
        <v>2.7718210962958807</v>
      </c>
      <c r="AR358" s="59">
        <v>13.574441580117549</v>
      </c>
      <c r="AS358" s="55">
        <v>0</v>
      </c>
      <c r="AT358" s="55"/>
      <c r="AU358" s="55"/>
      <c r="AV358" s="55"/>
      <c r="AW358" s="59">
        <v>13.574441580117549</v>
      </c>
      <c r="AX358" s="55"/>
      <c r="AY358" s="55"/>
      <c r="AZ358" s="55"/>
      <c r="BA358" s="55"/>
      <c r="BB358" s="55"/>
      <c r="BC358" s="55"/>
      <c r="BD358" s="55"/>
      <c r="BE358" s="55"/>
      <c r="BF358" s="59">
        <v>0</v>
      </c>
      <c r="BG358" s="55"/>
      <c r="BH358" s="55"/>
      <c r="BI358" s="55"/>
      <c r="BJ358" s="55"/>
      <c r="BK358" s="59">
        <v>0</v>
      </c>
      <c r="BL358" s="55"/>
      <c r="BM358" s="23" t="s">
        <v>1164</v>
      </c>
      <c r="BN358" s="23" t="s">
        <v>1595</v>
      </c>
      <c r="BO358" s="23" t="s">
        <v>569</v>
      </c>
      <c r="BP358" s="23" t="s">
        <v>386</v>
      </c>
      <c r="BQ358" s="23" t="s">
        <v>351</v>
      </c>
      <c r="BR358" s="23"/>
      <c r="BS358" s="57"/>
      <c r="BT358" s="135" t="s">
        <v>23</v>
      </c>
      <c r="BU358" s="58" t="s">
        <v>1165</v>
      </c>
      <c r="BV358" s="57">
        <v>25</v>
      </c>
      <c r="BW358" s="57">
        <v>26</v>
      </c>
      <c r="BX358" s="57">
        <v>28</v>
      </c>
      <c r="BY358" s="57">
        <v>31</v>
      </c>
      <c r="BZ358" s="57">
        <v>32</v>
      </c>
      <c r="CA358" s="57">
        <v>34</v>
      </c>
      <c r="CB358" s="67">
        <v>176</v>
      </c>
      <c r="CC358" s="134"/>
      <c r="CD358" s="134"/>
      <c r="CE358" s="57"/>
      <c r="CF358" s="57"/>
      <c r="CG358" s="57"/>
      <c r="CH358" s="57"/>
      <c r="CI358" s="57"/>
      <c r="CJ358" s="57"/>
      <c r="CK358" s="67"/>
      <c r="CL358" s="23"/>
      <c r="CM358" s="23"/>
      <c r="CN358" s="23"/>
      <c r="CO358" s="23"/>
      <c r="CP358" s="23"/>
      <c r="CQ358" s="23"/>
      <c r="CR358" s="57"/>
      <c r="CS358" s="134"/>
      <c r="CT358" s="58"/>
      <c r="CU358" s="57"/>
      <c r="CV358" s="57"/>
      <c r="CW358" s="57"/>
      <c r="CX358" s="57"/>
      <c r="CY358" s="57"/>
      <c r="CZ358" s="57"/>
      <c r="DA358" s="67"/>
      <c r="DB358" s="23"/>
      <c r="DC358" s="23"/>
      <c r="DD358" s="57"/>
      <c r="DE358" s="57"/>
      <c r="DF358" s="57"/>
      <c r="DG358" s="57"/>
      <c r="DH358" s="57"/>
      <c r="DI358" s="57"/>
      <c r="DJ358" s="67"/>
      <c r="DK358" s="23" t="s">
        <v>849</v>
      </c>
      <c r="DL358" s="55">
        <v>0</v>
      </c>
      <c r="DM358" s="55">
        <v>0</v>
      </c>
      <c r="DN358" s="55">
        <v>0</v>
      </c>
      <c r="DO358" s="59">
        <v>0</v>
      </c>
      <c r="DP358" s="23" t="s">
        <v>849</v>
      </c>
      <c r="DQ358" s="57"/>
      <c r="DR358" s="57"/>
      <c r="DS358" s="57"/>
      <c r="DT358" s="23" t="s">
        <v>854</v>
      </c>
      <c r="DU358" s="57"/>
      <c r="DV358" s="23" t="s">
        <v>849</v>
      </c>
      <c r="DW358" s="23" t="s">
        <v>854</v>
      </c>
      <c r="DX358" s="57"/>
      <c r="DY358" s="23" t="s">
        <v>849</v>
      </c>
      <c r="DZ358" s="23" t="s">
        <v>854</v>
      </c>
      <c r="EA358" s="56"/>
      <c r="EB358" s="57"/>
      <c r="EC358" s="57"/>
      <c r="ED358" s="23"/>
      <c r="EE358" s="57"/>
      <c r="EF358" s="57"/>
      <c r="EG358" s="57"/>
      <c r="EH358" s="23">
        <v>525</v>
      </c>
      <c r="EI358" s="23" t="s">
        <v>384</v>
      </c>
      <c r="EJ358" s="23"/>
      <c r="EK358" s="23" t="s">
        <v>385</v>
      </c>
    </row>
    <row r="359" spans="2:141">
      <c r="B359" s="132" t="s">
        <v>1596</v>
      </c>
      <c r="C359" s="23" t="s">
        <v>1597</v>
      </c>
      <c r="D359" s="23" t="s">
        <v>193</v>
      </c>
      <c r="E359" s="23" t="s">
        <v>846</v>
      </c>
      <c r="F359" s="23" t="s">
        <v>847</v>
      </c>
      <c r="G359" s="23"/>
      <c r="H359" s="23" t="s">
        <v>848</v>
      </c>
      <c r="I359" s="58">
        <v>0.16400539535778344</v>
      </c>
      <c r="J359" s="58">
        <v>0.83599460464221653</v>
      </c>
      <c r="K359" s="58">
        <v>0</v>
      </c>
      <c r="L359" s="58">
        <v>0</v>
      </c>
      <c r="M359" s="176"/>
      <c r="N359" s="23" t="s">
        <v>849</v>
      </c>
      <c r="O359" s="23" t="s">
        <v>850</v>
      </c>
      <c r="P359" s="23" t="s">
        <v>851</v>
      </c>
      <c r="Q359" s="56" t="s">
        <v>848</v>
      </c>
      <c r="R359" s="133" t="s">
        <v>848</v>
      </c>
      <c r="S359" s="133" t="s">
        <v>848</v>
      </c>
      <c r="T359" s="133" t="s">
        <v>848</v>
      </c>
      <c r="U359" s="133" t="s">
        <v>848</v>
      </c>
      <c r="V359" s="133" t="s">
        <v>848</v>
      </c>
      <c r="W359" s="55">
        <v>0</v>
      </c>
      <c r="X359" s="55">
        <v>1.3399302720641537</v>
      </c>
      <c r="Y359" s="55">
        <v>1.3979408356255056</v>
      </c>
      <c r="Z359" s="55">
        <v>1.5094121146257495</v>
      </c>
      <c r="AA359" s="55">
        <v>1.6242957797178363</v>
      </c>
      <c r="AB359" s="55">
        <v>1.7312172105956218</v>
      </c>
      <c r="AC359" s="55">
        <v>1.8438259516264808</v>
      </c>
      <c r="AD359" s="59">
        <v>9.4466221642553467</v>
      </c>
      <c r="AE359" s="55">
        <v>0</v>
      </c>
      <c r="AF359" s="55"/>
      <c r="AG359" s="55"/>
      <c r="AH359" s="55"/>
      <c r="AI359" s="59">
        <v>9.4466221642553467</v>
      </c>
      <c r="AJ359" s="55">
        <v>0</v>
      </c>
      <c r="AK359" s="55">
        <v>0</v>
      </c>
      <c r="AL359" s="55">
        <v>1.4689400833939523</v>
      </c>
      <c r="AM359" s="55">
        <v>1.5631866805950696</v>
      </c>
      <c r="AN359" s="55">
        <v>1.721591293452116</v>
      </c>
      <c r="AO359" s="55">
        <v>1.8896767252378399</v>
      </c>
      <c r="AP359" s="55">
        <v>2.054348554151423</v>
      </c>
      <c r="AQ359" s="55">
        <v>2.2317352078876787</v>
      </c>
      <c r="AR359" s="59">
        <v>10.92947854471808</v>
      </c>
      <c r="AS359" s="55">
        <v>0</v>
      </c>
      <c r="AT359" s="55"/>
      <c r="AU359" s="55"/>
      <c r="AV359" s="55"/>
      <c r="AW359" s="59">
        <v>10.92947854471808</v>
      </c>
      <c r="AX359" s="55"/>
      <c r="AY359" s="55"/>
      <c r="AZ359" s="55"/>
      <c r="BA359" s="55"/>
      <c r="BB359" s="55"/>
      <c r="BC359" s="55"/>
      <c r="BD359" s="55"/>
      <c r="BE359" s="55"/>
      <c r="BF359" s="59">
        <v>0</v>
      </c>
      <c r="BG359" s="55"/>
      <c r="BH359" s="55"/>
      <c r="BI359" s="55"/>
      <c r="BJ359" s="55"/>
      <c r="BK359" s="59">
        <v>0</v>
      </c>
      <c r="BL359" s="55"/>
      <c r="BM359" s="23" t="s">
        <v>864</v>
      </c>
      <c r="BN359" s="23" t="s">
        <v>1598</v>
      </c>
      <c r="BO359" s="23" t="s">
        <v>532</v>
      </c>
      <c r="BP359" s="23" t="s">
        <v>533</v>
      </c>
      <c r="BQ359" s="23" t="s">
        <v>538</v>
      </c>
      <c r="BR359" s="23"/>
      <c r="BS359" s="57"/>
      <c r="BT359" s="135" t="s">
        <v>23</v>
      </c>
      <c r="BU359" s="58">
        <v>0.16400539535778344</v>
      </c>
      <c r="BV359" s="57">
        <v>5</v>
      </c>
      <c r="BW359" s="57">
        <v>2</v>
      </c>
      <c r="BX359" s="57">
        <v>2</v>
      </c>
      <c r="BY359" s="57">
        <v>2</v>
      </c>
      <c r="BZ359" s="57">
        <v>2</v>
      </c>
      <c r="CA359" s="57">
        <v>9</v>
      </c>
      <c r="CB359" s="67">
        <v>22</v>
      </c>
      <c r="CC359" s="134"/>
      <c r="CD359" s="134"/>
      <c r="CE359" s="57"/>
      <c r="CF359" s="57"/>
      <c r="CG359" s="57"/>
      <c r="CH359" s="57"/>
      <c r="CI359" s="57"/>
      <c r="CJ359" s="57"/>
      <c r="CK359" s="67"/>
      <c r="CL359" s="23"/>
      <c r="CM359" s="23"/>
      <c r="CN359" s="23"/>
      <c r="CO359" s="23"/>
      <c r="CP359" s="23"/>
      <c r="CQ359" s="23"/>
      <c r="CR359" s="57"/>
      <c r="CS359" s="134"/>
      <c r="CT359" s="58"/>
      <c r="CU359" s="57"/>
      <c r="CV359" s="57"/>
      <c r="CW359" s="57"/>
      <c r="CX359" s="57"/>
      <c r="CY359" s="57"/>
      <c r="CZ359" s="57"/>
      <c r="DA359" s="67"/>
      <c r="DB359" s="23"/>
      <c r="DC359" s="23"/>
      <c r="DD359" s="57"/>
      <c r="DE359" s="57"/>
      <c r="DF359" s="57"/>
      <c r="DG359" s="57"/>
      <c r="DH359" s="57"/>
      <c r="DI359" s="57"/>
      <c r="DJ359" s="67"/>
      <c r="DK359" s="23" t="s">
        <v>849</v>
      </c>
      <c r="DL359" s="55">
        <v>0</v>
      </c>
      <c r="DM359" s="55">
        <v>0</v>
      </c>
      <c r="DN359" s="55">
        <v>0</v>
      </c>
      <c r="DO359" s="59">
        <v>0</v>
      </c>
      <c r="DP359" s="23" t="s">
        <v>849</v>
      </c>
      <c r="DQ359" s="57"/>
      <c r="DR359" s="57"/>
      <c r="DS359" s="57"/>
      <c r="DT359" s="23" t="s">
        <v>854</v>
      </c>
      <c r="DU359" s="57"/>
      <c r="DV359" s="23" t="s">
        <v>849</v>
      </c>
      <c r="DW359" s="23" t="s">
        <v>854</v>
      </c>
      <c r="DX359" s="57"/>
      <c r="DY359" s="23" t="s">
        <v>849</v>
      </c>
      <c r="DZ359" s="23" t="s">
        <v>854</v>
      </c>
      <c r="EA359" s="56"/>
      <c r="EB359" s="57"/>
      <c r="EC359" s="57"/>
      <c r="ED359" s="23"/>
      <c r="EE359" s="57"/>
      <c r="EF359" s="57"/>
      <c r="EG359" s="57"/>
      <c r="EH359" s="23">
        <v>745</v>
      </c>
      <c r="EI359" s="23" t="s">
        <v>537</v>
      </c>
      <c r="EJ359" s="23"/>
      <c r="EK359" s="23" t="s">
        <v>632</v>
      </c>
    </row>
    <row r="360" spans="2:141">
      <c r="B360" s="132" t="s">
        <v>1599</v>
      </c>
      <c r="C360" s="23" t="s">
        <v>1600</v>
      </c>
      <c r="D360" s="23" t="s">
        <v>193</v>
      </c>
      <c r="E360" s="23" t="s">
        <v>846</v>
      </c>
      <c r="F360" s="23" t="s">
        <v>847</v>
      </c>
      <c r="G360" s="23"/>
      <c r="H360" s="23" t="s">
        <v>848</v>
      </c>
      <c r="I360" s="58">
        <v>0.99961999823868197</v>
      </c>
      <c r="J360" s="58">
        <v>3.8000176131804255E-4</v>
      </c>
      <c r="K360" s="58">
        <v>0</v>
      </c>
      <c r="L360" s="58">
        <v>0</v>
      </c>
      <c r="M360" s="176"/>
      <c r="N360" s="23" t="s">
        <v>849</v>
      </c>
      <c r="O360" s="23" t="s">
        <v>850</v>
      </c>
      <c r="P360" s="23" t="s">
        <v>851</v>
      </c>
      <c r="Q360" s="56" t="s">
        <v>848</v>
      </c>
      <c r="R360" s="133" t="s">
        <v>848</v>
      </c>
      <c r="S360" s="133" t="s">
        <v>848</v>
      </c>
      <c r="T360" s="133" t="s">
        <v>848</v>
      </c>
      <c r="U360" s="133" t="s">
        <v>848</v>
      </c>
      <c r="V360" s="133" t="s">
        <v>848</v>
      </c>
      <c r="W360" s="55">
        <v>0</v>
      </c>
      <c r="X360" s="55">
        <v>3.2415519430449922</v>
      </c>
      <c r="Y360" s="55">
        <v>3.381890779288875</v>
      </c>
      <c r="Z360" s="55">
        <v>3.6515614842281021</v>
      </c>
      <c r="AA360" s="55">
        <v>3.929487414828734</v>
      </c>
      <c r="AB360" s="55">
        <v>4.1881511522194215</v>
      </c>
      <c r="AC360" s="55">
        <v>4.460573599045782</v>
      </c>
      <c r="AD360" s="59">
        <v>22.853216372655908</v>
      </c>
      <c r="AE360" s="55">
        <v>0</v>
      </c>
      <c r="AF360" s="55"/>
      <c r="AG360" s="55"/>
      <c r="AH360" s="55"/>
      <c r="AI360" s="59">
        <v>22.853216372655908</v>
      </c>
      <c r="AJ360" s="55">
        <v>0</v>
      </c>
      <c r="AK360" s="55">
        <v>0</v>
      </c>
      <c r="AL360" s="55">
        <v>3.5536517689141065</v>
      </c>
      <c r="AM360" s="55">
        <v>3.7816526184001233</v>
      </c>
      <c r="AN360" s="55">
        <v>4.1648641864192868</v>
      </c>
      <c r="AO360" s="55">
        <v>4.5714955383352507</v>
      </c>
      <c r="AP360" s="55">
        <v>4.9698687209616086</v>
      </c>
      <c r="AQ360" s="55">
        <v>5.3990015378530494</v>
      </c>
      <c r="AR360" s="59">
        <v>26.440534370883423</v>
      </c>
      <c r="AS360" s="55">
        <v>0</v>
      </c>
      <c r="AT360" s="55"/>
      <c r="AU360" s="55"/>
      <c r="AV360" s="55"/>
      <c r="AW360" s="59">
        <v>26.440534370883423</v>
      </c>
      <c r="AX360" s="55"/>
      <c r="AY360" s="55"/>
      <c r="AZ360" s="55"/>
      <c r="BA360" s="55"/>
      <c r="BB360" s="55"/>
      <c r="BC360" s="55"/>
      <c r="BD360" s="55"/>
      <c r="BE360" s="55"/>
      <c r="BF360" s="59">
        <v>0</v>
      </c>
      <c r="BG360" s="55"/>
      <c r="BH360" s="55"/>
      <c r="BI360" s="55"/>
      <c r="BJ360" s="55"/>
      <c r="BK360" s="59">
        <v>0</v>
      </c>
      <c r="BL360" s="55"/>
      <c r="BM360" s="23" t="s">
        <v>864</v>
      </c>
      <c r="BN360" s="23" t="s">
        <v>1601</v>
      </c>
      <c r="BO360" s="23" t="s">
        <v>532</v>
      </c>
      <c r="BP360" s="23" t="s">
        <v>533</v>
      </c>
      <c r="BQ360" s="23" t="s">
        <v>540</v>
      </c>
      <c r="BR360" s="23"/>
      <c r="BS360" s="57"/>
      <c r="BT360" s="135" t="s">
        <v>23</v>
      </c>
      <c r="BU360" s="58">
        <v>0.99961999823868197</v>
      </c>
      <c r="BV360" s="57">
        <v>9</v>
      </c>
      <c r="BW360" s="57">
        <v>9</v>
      </c>
      <c r="BX360" s="57">
        <v>10</v>
      </c>
      <c r="BY360" s="57">
        <v>11</v>
      </c>
      <c r="BZ360" s="57">
        <v>12</v>
      </c>
      <c r="CA360" s="57">
        <v>12</v>
      </c>
      <c r="CB360" s="67">
        <v>63</v>
      </c>
      <c r="CC360" s="134"/>
      <c r="CD360" s="134"/>
      <c r="CE360" s="57"/>
      <c r="CF360" s="57"/>
      <c r="CG360" s="57"/>
      <c r="CH360" s="57"/>
      <c r="CI360" s="57"/>
      <c r="CJ360" s="57"/>
      <c r="CK360" s="67"/>
      <c r="CL360" s="23"/>
      <c r="CM360" s="23"/>
      <c r="CN360" s="23"/>
      <c r="CO360" s="23"/>
      <c r="CP360" s="23"/>
      <c r="CQ360" s="23"/>
      <c r="CR360" s="57"/>
      <c r="CS360" s="134"/>
      <c r="CT360" s="58"/>
      <c r="CU360" s="57"/>
      <c r="CV360" s="57"/>
      <c r="CW360" s="57"/>
      <c r="CX360" s="57"/>
      <c r="CY360" s="57"/>
      <c r="CZ360" s="57"/>
      <c r="DA360" s="67"/>
      <c r="DB360" s="23"/>
      <c r="DC360" s="23"/>
      <c r="DD360" s="57"/>
      <c r="DE360" s="57"/>
      <c r="DF360" s="57"/>
      <c r="DG360" s="57"/>
      <c r="DH360" s="57"/>
      <c r="DI360" s="57"/>
      <c r="DJ360" s="67"/>
      <c r="DK360" s="23" t="s">
        <v>849</v>
      </c>
      <c r="DL360" s="55">
        <v>0</v>
      </c>
      <c r="DM360" s="55">
        <v>0</v>
      </c>
      <c r="DN360" s="55">
        <v>0</v>
      </c>
      <c r="DO360" s="59">
        <v>0</v>
      </c>
      <c r="DP360" s="23" t="s">
        <v>849</v>
      </c>
      <c r="DQ360" s="57"/>
      <c r="DR360" s="57"/>
      <c r="DS360" s="57"/>
      <c r="DT360" s="23" t="s">
        <v>854</v>
      </c>
      <c r="DU360" s="57"/>
      <c r="DV360" s="23" t="s">
        <v>849</v>
      </c>
      <c r="DW360" s="23" t="s">
        <v>854</v>
      </c>
      <c r="DX360" s="57"/>
      <c r="DY360" s="23" t="s">
        <v>849</v>
      </c>
      <c r="DZ360" s="23" t="s">
        <v>854</v>
      </c>
      <c r="EA360" s="56"/>
      <c r="EB360" s="57"/>
      <c r="EC360" s="57"/>
      <c r="ED360" s="23"/>
      <c r="EE360" s="57"/>
      <c r="EF360" s="57"/>
      <c r="EG360" s="57"/>
      <c r="EH360" s="23">
        <v>883</v>
      </c>
      <c r="EI360" s="23" t="s">
        <v>539</v>
      </c>
      <c r="EJ360" s="23"/>
      <c r="EK360" s="23" t="s">
        <v>633</v>
      </c>
    </row>
    <row r="361" spans="2:141">
      <c r="B361" s="132" t="s">
        <v>1602</v>
      </c>
      <c r="C361" s="23" t="s">
        <v>1603</v>
      </c>
      <c r="D361" s="23" t="s">
        <v>193</v>
      </c>
      <c r="E361" s="23" t="s">
        <v>846</v>
      </c>
      <c r="F361" s="23" t="s">
        <v>847</v>
      </c>
      <c r="G361" s="23"/>
      <c r="H361" s="23" t="s">
        <v>848</v>
      </c>
      <c r="I361" s="58">
        <v>1</v>
      </c>
      <c r="J361" s="58">
        <v>0</v>
      </c>
      <c r="K361" s="58">
        <v>0</v>
      </c>
      <c r="L361" s="58">
        <v>0</v>
      </c>
      <c r="M361" s="176"/>
      <c r="N361" s="23" t="s">
        <v>849</v>
      </c>
      <c r="O361" s="23" t="s">
        <v>850</v>
      </c>
      <c r="P361" s="23" t="s">
        <v>851</v>
      </c>
      <c r="Q361" s="56" t="s">
        <v>848</v>
      </c>
      <c r="R361" s="133" t="s">
        <v>848</v>
      </c>
      <c r="S361" s="133" t="s">
        <v>848</v>
      </c>
      <c r="T361" s="133" t="s">
        <v>848</v>
      </c>
      <c r="U361" s="133" t="s">
        <v>848</v>
      </c>
      <c r="V361" s="133" t="s">
        <v>848</v>
      </c>
      <c r="W361" s="55">
        <v>0</v>
      </c>
      <c r="X361" s="55">
        <v>15.239665523154091</v>
      </c>
      <c r="Y361" s="55">
        <v>8.1251350558478563</v>
      </c>
      <c r="Z361" s="55">
        <v>15.124413566043454</v>
      </c>
      <c r="AA361" s="55">
        <v>29.919833423343423</v>
      </c>
      <c r="AB361" s="55">
        <v>23.881272271208147</v>
      </c>
      <c r="AC361" s="55">
        <v>18.981773123654744</v>
      </c>
      <c r="AD361" s="59">
        <v>111.27209296325172</v>
      </c>
      <c r="AE361" s="55">
        <v>0</v>
      </c>
      <c r="AF361" s="55"/>
      <c r="AG361" s="55"/>
      <c r="AH361" s="55"/>
      <c r="AI361" s="59">
        <v>111.27209296325172</v>
      </c>
      <c r="AJ361" s="55">
        <v>0</v>
      </c>
      <c r="AK361" s="55">
        <v>0</v>
      </c>
      <c r="AL361" s="55">
        <v>16.706955586571077</v>
      </c>
      <c r="AM361" s="55">
        <v>9.0855797138613283</v>
      </c>
      <c r="AN361" s="55">
        <v>17.25046358219106</v>
      </c>
      <c r="AO361" s="55">
        <v>34.808200297674148</v>
      </c>
      <c r="AP361" s="55">
        <v>28.338706929082448</v>
      </c>
      <c r="AQ361" s="55">
        <v>22.975211597834189</v>
      </c>
      <c r="AR361" s="59">
        <v>129.16511770721425</v>
      </c>
      <c r="AS361" s="55">
        <v>0</v>
      </c>
      <c r="AT361" s="55"/>
      <c r="AU361" s="55"/>
      <c r="AV361" s="55"/>
      <c r="AW361" s="59">
        <v>129.16511770721425</v>
      </c>
      <c r="AX361" s="55"/>
      <c r="AY361" s="55"/>
      <c r="AZ361" s="55"/>
      <c r="BA361" s="55"/>
      <c r="BB361" s="55"/>
      <c r="BC361" s="55"/>
      <c r="BD361" s="55"/>
      <c r="BE361" s="55"/>
      <c r="BF361" s="59">
        <v>0</v>
      </c>
      <c r="BG361" s="55"/>
      <c r="BH361" s="55"/>
      <c r="BI361" s="55"/>
      <c r="BJ361" s="55"/>
      <c r="BK361" s="59">
        <v>0</v>
      </c>
      <c r="BL361" s="55"/>
      <c r="BM361" s="23" t="s">
        <v>864</v>
      </c>
      <c r="BN361" s="23" t="s">
        <v>1604</v>
      </c>
      <c r="BO361" s="23" t="s">
        <v>532</v>
      </c>
      <c r="BP361" s="23" t="s">
        <v>533</v>
      </c>
      <c r="BQ361" s="23" t="s">
        <v>534</v>
      </c>
      <c r="BR361" s="23"/>
      <c r="BS361" s="57"/>
      <c r="BT361" s="135" t="s">
        <v>23</v>
      </c>
      <c r="BU361" s="58">
        <v>1</v>
      </c>
      <c r="BV361" s="57">
        <v>309</v>
      </c>
      <c r="BW361" s="57">
        <v>309</v>
      </c>
      <c r="BX361" s="57">
        <v>309</v>
      </c>
      <c r="BY361" s="57">
        <v>309</v>
      </c>
      <c r="BZ361" s="57">
        <v>309</v>
      </c>
      <c r="CA361" s="57">
        <v>309</v>
      </c>
      <c r="CB361" s="67">
        <v>1854</v>
      </c>
      <c r="CC361" s="134"/>
      <c r="CD361" s="134"/>
      <c r="CE361" s="57"/>
      <c r="CF361" s="57"/>
      <c r="CG361" s="57"/>
      <c r="CH361" s="57"/>
      <c r="CI361" s="57"/>
      <c r="CJ361" s="57"/>
      <c r="CK361" s="67"/>
      <c r="CL361" s="23"/>
      <c r="CM361" s="23"/>
      <c r="CN361" s="23"/>
      <c r="CO361" s="23"/>
      <c r="CP361" s="23"/>
      <c r="CQ361" s="23"/>
      <c r="CR361" s="57"/>
      <c r="CS361" s="134"/>
      <c r="CT361" s="58"/>
      <c r="CU361" s="57"/>
      <c r="CV361" s="57"/>
      <c r="CW361" s="57"/>
      <c r="CX361" s="57"/>
      <c r="CY361" s="57"/>
      <c r="CZ361" s="57"/>
      <c r="DA361" s="67"/>
      <c r="DB361" s="23"/>
      <c r="DC361" s="23"/>
      <c r="DD361" s="57"/>
      <c r="DE361" s="57"/>
      <c r="DF361" s="57"/>
      <c r="DG361" s="57"/>
      <c r="DH361" s="57"/>
      <c r="DI361" s="57"/>
      <c r="DJ361" s="67"/>
      <c r="DK361" s="23" t="s">
        <v>849</v>
      </c>
      <c r="DL361" s="55">
        <v>0</v>
      </c>
      <c r="DM361" s="55">
        <v>0</v>
      </c>
      <c r="DN361" s="55">
        <v>0</v>
      </c>
      <c r="DO361" s="59">
        <v>0</v>
      </c>
      <c r="DP361" s="23" t="s">
        <v>849</v>
      </c>
      <c r="DQ361" s="57"/>
      <c r="DR361" s="57"/>
      <c r="DS361" s="57"/>
      <c r="DT361" s="23" t="s">
        <v>854</v>
      </c>
      <c r="DU361" s="57"/>
      <c r="DV361" s="23" t="s">
        <v>849</v>
      </c>
      <c r="DW361" s="23" t="s">
        <v>854</v>
      </c>
      <c r="DX361" s="57"/>
      <c r="DY361" s="23" t="s">
        <v>849</v>
      </c>
      <c r="DZ361" s="23" t="s">
        <v>854</v>
      </c>
      <c r="EA361" s="56"/>
      <c r="EB361" s="57"/>
      <c r="EC361" s="57"/>
      <c r="ED361" s="23"/>
      <c r="EE361" s="57"/>
      <c r="EF361" s="57"/>
      <c r="EG361" s="57"/>
      <c r="EH361" s="23">
        <v>879</v>
      </c>
      <c r="EI361" s="23" t="s">
        <v>531</v>
      </c>
      <c r="EJ361" s="23"/>
      <c r="EK361" s="23" t="s">
        <v>630</v>
      </c>
    </row>
    <row r="362" spans="2:141">
      <c r="B362" s="132" t="s">
        <v>1605</v>
      </c>
      <c r="C362" s="23" t="s">
        <v>1606</v>
      </c>
      <c r="D362" s="23" t="s">
        <v>155</v>
      </c>
      <c r="E362" s="23" t="s">
        <v>846</v>
      </c>
      <c r="F362" s="23" t="s">
        <v>847</v>
      </c>
      <c r="G362" s="23"/>
      <c r="H362" s="23" t="s">
        <v>848</v>
      </c>
      <c r="I362" s="58">
        <v>0.73691052834510873</v>
      </c>
      <c r="J362" s="58">
        <v>0.26308947165489138</v>
      </c>
      <c r="K362" s="58">
        <v>0</v>
      </c>
      <c r="L362" s="58">
        <v>0</v>
      </c>
      <c r="M362" s="176"/>
      <c r="N362" s="23" t="s">
        <v>849</v>
      </c>
      <c r="O362" s="23" t="s">
        <v>850</v>
      </c>
      <c r="P362" s="23" t="s">
        <v>851</v>
      </c>
      <c r="Q362" s="56" t="s">
        <v>848</v>
      </c>
      <c r="R362" s="133" t="s">
        <v>848</v>
      </c>
      <c r="S362" s="133" t="s">
        <v>848</v>
      </c>
      <c r="T362" s="133" t="s">
        <v>848</v>
      </c>
      <c r="U362" s="133" t="s">
        <v>848</v>
      </c>
      <c r="V362" s="133" t="s">
        <v>848</v>
      </c>
      <c r="W362" s="55">
        <v>0</v>
      </c>
      <c r="X362" s="55">
        <v>8.8170383466004754E-2</v>
      </c>
      <c r="Y362" s="55">
        <v>9.1987607198403945E-2</v>
      </c>
      <c r="Z362" s="55">
        <v>9.9322664566543539E-2</v>
      </c>
      <c r="AA362" s="55">
        <v>0.10688226450717724</v>
      </c>
      <c r="AB362" s="55">
        <v>0.1139179317786581</v>
      </c>
      <c r="AC362" s="55">
        <v>0.12132783667096236</v>
      </c>
      <c r="AD362" s="59">
        <v>0.62160868818774995</v>
      </c>
      <c r="AE362" s="55">
        <v>0</v>
      </c>
      <c r="AF362" s="55"/>
      <c r="AG362" s="55"/>
      <c r="AH362" s="55"/>
      <c r="AI362" s="59">
        <v>0.62160868818774995</v>
      </c>
      <c r="AJ362" s="55">
        <v>0</v>
      </c>
      <c r="AK362" s="55">
        <v>0</v>
      </c>
      <c r="AL362" s="55">
        <v>9.6659515156642964E-2</v>
      </c>
      <c r="AM362" s="55">
        <v>0.10286115026321266</v>
      </c>
      <c r="AN362" s="55">
        <v>0.11328452508321304</v>
      </c>
      <c r="AO362" s="55">
        <v>0.12434491925787854</v>
      </c>
      <c r="AP362" s="55">
        <v>0.13518069079320796</v>
      </c>
      <c r="AQ362" s="55">
        <v>0.14685312599954392</v>
      </c>
      <c r="AR362" s="59">
        <v>0.71918392655369912</v>
      </c>
      <c r="AS362" s="55">
        <v>0</v>
      </c>
      <c r="AT362" s="55"/>
      <c r="AU362" s="55"/>
      <c r="AV362" s="55"/>
      <c r="AW362" s="59">
        <v>0.71918392655369912</v>
      </c>
      <c r="AX362" s="55"/>
      <c r="AY362" s="55"/>
      <c r="AZ362" s="55"/>
      <c r="BA362" s="55"/>
      <c r="BB362" s="55"/>
      <c r="BC362" s="55"/>
      <c r="BD362" s="55"/>
      <c r="BE362" s="55"/>
      <c r="BF362" s="59">
        <v>0</v>
      </c>
      <c r="BG362" s="55"/>
      <c r="BH362" s="55"/>
      <c r="BI362" s="55"/>
      <c r="BJ362" s="55"/>
      <c r="BK362" s="59">
        <v>0</v>
      </c>
      <c r="BL362" s="55"/>
      <c r="BM362" s="23" t="s">
        <v>864</v>
      </c>
      <c r="BN362" s="23" t="s">
        <v>1607</v>
      </c>
      <c r="BO362" s="23" t="s">
        <v>569</v>
      </c>
      <c r="BP362" s="23" t="s">
        <v>386</v>
      </c>
      <c r="BQ362" s="23" t="s">
        <v>358</v>
      </c>
      <c r="BR362" s="23"/>
      <c r="BS362" s="57"/>
      <c r="BT362" s="135" t="s">
        <v>23</v>
      </c>
      <c r="BU362" s="58">
        <v>0.73691052834510873</v>
      </c>
      <c r="BV362" s="57">
        <v>0</v>
      </c>
      <c r="BW362" s="57">
        <v>0</v>
      </c>
      <c r="BX362" s="57">
        <v>0</v>
      </c>
      <c r="BY362" s="57">
        <v>0</v>
      </c>
      <c r="BZ362" s="57">
        <v>0</v>
      </c>
      <c r="CA362" s="57">
        <v>2</v>
      </c>
      <c r="CB362" s="67">
        <v>2</v>
      </c>
      <c r="CC362" s="134"/>
      <c r="CD362" s="134"/>
      <c r="CE362" s="57"/>
      <c r="CF362" s="57"/>
      <c r="CG362" s="57"/>
      <c r="CH362" s="57"/>
      <c r="CI362" s="57"/>
      <c r="CJ362" s="57"/>
      <c r="CK362" s="67"/>
      <c r="CL362" s="23"/>
      <c r="CM362" s="23"/>
      <c r="CN362" s="23"/>
      <c r="CO362" s="23"/>
      <c r="CP362" s="23"/>
      <c r="CQ362" s="23"/>
      <c r="CR362" s="57"/>
      <c r="CS362" s="134"/>
      <c r="CT362" s="58"/>
      <c r="CU362" s="57"/>
      <c r="CV362" s="57"/>
      <c r="CW362" s="57"/>
      <c r="CX362" s="57"/>
      <c r="CY362" s="57"/>
      <c r="CZ362" s="57"/>
      <c r="DA362" s="67"/>
      <c r="DB362" s="23"/>
      <c r="DC362" s="23"/>
      <c r="DD362" s="57"/>
      <c r="DE362" s="57"/>
      <c r="DF362" s="57"/>
      <c r="DG362" s="57"/>
      <c r="DH362" s="57"/>
      <c r="DI362" s="57"/>
      <c r="DJ362" s="67"/>
      <c r="DK362" s="23" t="s">
        <v>849</v>
      </c>
      <c r="DL362" s="55">
        <v>0</v>
      </c>
      <c r="DM362" s="55">
        <v>0</v>
      </c>
      <c r="DN362" s="55">
        <v>0</v>
      </c>
      <c r="DO362" s="59">
        <v>0</v>
      </c>
      <c r="DP362" s="23" t="s">
        <v>849</v>
      </c>
      <c r="DQ362" s="57"/>
      <c r="DR362" s="57"/>
      <c r="DS362" s="57"/>
      <c r="DT362" s="23" t="s">
        <v>854</v>
      </c>
      <c r="DU362" s="57"/>
      <c r="DV362" s="23" t="s">
        <v>849</v>
      </c>
      <c r="DW362" s="23" t="s">
        <v>854</v>
      </c>
      <c r="DX362" s="57"/>
      <c r="DY362" s="23" t="s">
        <v>849</v>
      </c>
      <c r="DZ362" s="23" t="s">
        <v>854</v>
      </c>
      <c r="EA362" s="56"/>
      <c r="EB362" s="57"/>
      <c r="EC362" s="57"/>
      <c r="ED362" s="23"/>
      <c r="EE362" s="57"/>
      <c r="EF362" s="57"/>
      <c r="EG362" s="57"/>
      <c r="EH362" s="23">
        <v>614</v>
      </c>
      <c r="EI362" s="23" t="s">
        <v>387</v>
      </c>
      <c r="EJ362" s="23"/>
      <c r="EK362" s="23" t="s">
        <v>388</v>
      </c>
    </row>
    <row r="363" spans="2:141">
      <c r="B363" s="132" t="s">
        <v>1608</v>
      </c>
      <c r="C363" s="23" t="s">
        <v>1609</v>
      </c>
      <c r="D363" s="23" t="s">
        <v>159</v>
      </c>
      <c r="E363" s="23" t="s">
        <v>846</v>
      </c>
      <c r="F363" s="23" t="s">
        <v>847</v>
      </c>
      <c r="G363" s="23"/>
      <c r="H363" s="23" t="s">
        <v>848</v>
      </c>
      <c r="I363" s="58">
        <v>0.47418148775115498</v>
      </c>
      <c r="J363" s="58">
        <v>0.52581851224884502</v>
      </c>
      <c r="K363" s="58">
        <v>0</v>
      </c>
      <c r="L363" s="58">
        <v>0</v>
      </c>
      <c r="M363" s="176"/>
      <c r="N363" s="23" t="s">
        <v>849</v>
      </c>
      <c r="O363" s="23" t="s">
        <v>850</v>
      </c>
      <c r="P363" s="23" t="s">
        <v>851</v>
      </c>
      <c r="Q363" s="56" t="s">
        <v>848</v>
      </c>
      <c r="R363" s="133" t="s">
        <v>848</v>
      </c>
      <c r="S363" s="133" t="s">
        <v>848</v>
      </c>
      <c r="T363" s="133" t="s">
        <v>848</v>
      </c>
      <c r="U363" s="133" t="s">
        <v>848</v>
      </c>
      <c r="V363" s="133" t="s">
        <v>848</v>
      </c>
      <c r="W363" s="55">
        <v>0</v>
      </c>
      <c r="X363" s="55">
        <v>1.662672311934219</v>
      </c>
      <c r="Y363" s="55">
        <v>1.7346555784101487</v>
      </c>
      <c r="Z363" s="55">
        <v>1.8729763649717388</v>
      </c>
      <c r="AA363" s="55">
        <v>2.0155314613260309</v>
      </c>
      <c r="AB363" s="55">
        <v>2.1482065014973526</v>
      </c>
      <c r="AC363" s="55">
        <v>2.2879387246565099</v>
      </c>
      <c r="AD363" s="59">
        <v>11.721980942796</v>
      </c>
      <c r="AE363" s="55">
        <v>0</v>
      </c>
      <c r="AF363" s="55"/>
      <c r="AG363" s="55"/>
      <c r="AH363" s="55"/>
      <c r="AI363" s="59">
        <v>11.721980942796</v>
      </c>
      <c r="AJ363" s="55">
        <v>0</v>
      </c>
      <c r="AK363" s="55">
        <v>0</v>
      </c>
      <c r="AL363" s="55">
        <v>1.8227560459448526</v>
      </c>
      <c r="AM363" s="55">
        <v>1.9397033311337426</v>
      </c>
      <c r="AN363" s="55">
        <v>2.1362620397256031</v>
      </c>
      <c r="AO363" s="55">
        <v>2.3448333357820075</v>
      </c>
      <c r="AP363" s="55">
        <v>2.5491688121858687</v>
      </c>
      <c r="AQ363" s="55">
        <v>2.7692816671776339</v>
      </c>
      <c r="AR363" s="59">
        <v>13.562005231949708</v>
      </c>
      <c r="AS363" s="55">
        <v>0</v>
      </c>
      <c r="AT363" s="55"/>
      <c r="AU363" s="55"/>
      <c r="AV363" s="55"/>
      <c r="AW363" s="59">
        <v>13.562005231949708</v>
      </c>
      <c r="AX363" s="55"/>
      <c r="AY363" s="55"/>
      <c r="AZ363" s="55"/>
      <c r="BA363" s="55"/>
      <c r="BB363" s="55"/>
      <c r="BC363" s="55"/>
      <c r="BD363" s="55"/>
      <c r="BE363" s="55"/>
      <c r="BF363" s="59">
        <v>0</v>
      </c>
      <c r="BG363" s="55"/>
      <c r="BH363" s="55"/>
      <c r="BI363" s="55"/>
      <c r="BJ363" s="55"/>
      <c r="BK363" s="59">
        <v>0</v>
      </c>
      <c r="BL363" s="55"/>
      <c r="BM363" s="23" t="s">
        <v>864</v>
      </c>
      <c r="BN363" s="23" t="s">
        <v>1610</v>
      </c>
      <c r="BO363" s="23" t="s">
        <v>580</v>
      </c>
      <c r="BP363" s="23" t="s">
        <v>444</v>
      </c>
      <c r="BQ363" s="23" t="s">
        <v>445</v>
      </c>
      <c r="BR363" s="23"/>
      <c r="BS363" s="57"/>
      <c r="BT363" s="135" t="s">
        <v>23</v>
      </c>
      <c r="BU363" s="58">
        <v>0.47418148775115498</v>
      </c>
      <c r="BV363" s="57">
        <v>17</v>
      </c>
      <c r="BW363" s="57">
        <v>16</v>
      </c>
      <c r="BX363" s="57">
        <v>17</v>
      </c>
      <c r="BY363" s="57">
        <v>17</v>
      </c>
      <c r="BZ363" s="57">
        <v>18</v>
      </c>
      <c r="CA363" s="57">
        <v>20</v>
      </c>
      <c r="CB363" s="67">
        <v>105</v>
      </c>
      <c r="CC363" s="134"/>
      <c r="CD363" s="134"/>
      <c r="CE363" s="57"/>
      <c r="CF363" s="57"/>
      <c r="CG363" s="57"/>
      <c r="CH363" s="57"/>
      <c r="CI363" s="57"/>
      <c r="CJ363" s="57"/>
      <c r="CK363" s="67"/>
      <c r="CL363" s="23"/>
      <c r="CM363" s="23"/>
      <c r="CN363" s="23"/>
      <c r="CO363" s="23"/>
      <c r="CP363" s="23"/>
      <c r="CQ363" s="23"/>
      <c r="CR363" s="57"/>
      <c r="CS363" s="134"/>
      <c r="CT363" s="58"/>
      <c r="CU363" s="57"/>
      <c r="CV363" s="57"/>
      <c r="CW363" s="57"/>
      <c r="CX363" s="57"/>
      <c r="CY363" s="57"/>
      <c r="CZ363" s="57"/>
      <c r="DA363" s="67"/>
      <c r="DB363" s="23"/>
      <c r="DC363" s="23"/>
      <c r="DD363" s="57"/>
      <c r="DE363" s="57"/>
      <c r="DF363" s="57"/>
      <c r="DG363" s="57"/>
      <c r="DH363" s="57"/>
      <c r="DI363" s="57"/>
      <c r="DJ363" s="67"/>
      <c r="DK363" s="23" t="s">
        <v>849</v>
      </c>
      <c r="DL363" s="55">
        <v>0</v>
      </c>
      <c r="DM363" s="55">
        <v>0</v>
      </c>
      <c r="DN363" s="55">
        <v>0</v>
      </c>
      <c r="DO363" s="59">
        <v>0</v>
      </c>
      <c r="DP363" s="23" t="s">
        <v>849</v>
      </c>
      <c r="DQ363" s="57"/>
      <c r="DR363" s="57"/>
      <c r="DS363" s="57"/>
      <c r="DT363" s="23" t="s">
        <v>854</v>
      </c>
      <c r="DU363" s="57"/>
      <c r="DV363" s="23" t="s">
        <v>849</v>
      </c>
      <c r="DW363" s="23" t="s">
        <v>854</v>
      </c>
      <c r="DX363" s="57"/>
      <c r="DY363" s="23" t="s">
        <v>849</v>
      </c>
      <c r="DZ363" s="23" t="s">
        <v>854</v>
      </c>
      <c r="EA363" s="56"/>
      <c r="EB363" s="57"/>
      <c r="EC363" s="57"/>
      <c r="ED363" s="23"/>
      <c r="EE363" s="57"/>
      <c r="EF363" s="57"/>
      <c r="EG363" s="57"/>
      <c r="EH363" s="23">
        <v>713</v>
      </c>
      <c r="EI363" s="23" t="s">
        <v>443</v>
      </c>
      <c r="EJ363" s="23"/>
      <c r="EK363" s="23" t="s">
        <v>611</v>
      </c>
    </row>
    <row r="364" spans="2:141">
      <c r="B364" s="132" t="s">
        <v>1611</v>
      </c>
      <c r="C364" s="23" t="s">
        <v>1612</v>
      </c>
      <c r="D364" s="23" t="s">
        <v>159</v>
      </c>
      <c r="E364" s="23" t="s">
        <v>846</v>
      </c>
      <c r="F364" s="23" t="s">
        <v>847</v>
      </c>
      <c r="G364" s="23"/>
      <c r="H364" s="23" t="s">
        <v>848</v>
      </c>
      <c r="I364" s="58">
        <v>0.22291474375568784</v>
      </c>
      <c r="J364" s="58">
        <v>0.77708525624431224</v>
      </c>
      <c r="K364" s="58">
        <v>0</v>
      </c>
      <c r="L364" s="58">
        <v>0</v>
      </c>
      <c r="M364" s="176"/>
      <c r="N364" s="23" t="s">
        <v>849</v>
      </c>
      <c r="O364" s="23" t="s">
        <v>850</v>
      </c>
      <c r="P364" s="23" t="s">
        <v>851</v>
      </c>
      <c r="Q364" s="56" t="s">
        <v>848</v>
      </c>
      <c r="R364" s="133" t="s">
        <v>848</v>
      </c>
      <c r="S364" s="133" t="s">
        <v>848</v>
      </c>
      <c r="T364" s="133" t="s">
        <v>848</v>
      </c>
      <c r="U364" s="133" t="s">
        <v>848</v>
      </c>
      <c r="V364" s="133" t="s">
        <v>848</v>
      </c>
      <c r="W364" s="55">
        <v>0.40689304691026384</v>
      </c>
      <c r="X364" s="55">
        <v>6.9877128429221518</v>
      </c>
      <c r="Y364" s="55">
        <v>7.2902369133712464</v>
      </c>
      <c r="Z364" s="55">
        <v>7.8715576761949935</v>
      </c>
      <c r="AA364" s="55">
        <v>8.4706739725745681</v>
      </c>
      <c r="AB364" s="55">
        <v>9.0282673573238732</v>
      </c>
      <c r="AC364" s="55">
        <v>9.6155199646662268</v>
      </c>
      <c r="AD364" s="59">
        <v>49.263968727053062</v>
      </c>
      <c r="AE364" s="55">
        <v>0</v>
      </c>
      <c r="AF364" s="55"/>
      <c r="AG364" s="55"/>
      <c r="AH364" s="55"/>
      <c r="AI364" s="59">
        <v>49.670861773963324</v>
      </c>
      <c r="AJ364" s="55">
        <v>0</v>
      </c>
      <c r="AK364" s="55">
        <v>0.4460691117456636</v>
      </c>
      <c r="AL364" s="55">
        <v>7.6604967439108744</v>
      </c>
      <c r="AM364" s="55">
        <v>8.1519910935753774</v>
      </c>
      <c r="AN364" s="55">
        <v>8.9780683684280067</v>
      </c>
      <c r="AO364" s="55">
        <v>9.8546309440222331</v>
      </c>
      <c r="AP364" s="55">
        <v>10.713391640572741</v>
      </c>
      <c r="AQ364" s="55">
        <v>11.63845992533231</v>
      </c>
      <c r="AR364" s="59">
        <v>56.997038715841541</v>
      </c>
      <c r="AS364" s="55">
        <v>0</v>
      </c>
      <c r="AT364" s="55"/>
      <c r="AU364" s="55"/>
      <c r="AV364" s="55"/>
      <c r="AW364" s="59">
        <v>57.443107827587205</v>
      </c>
      <c r="AX364" s="55"/>
      <c r="AY364" s="55"/>
      <c r="AZ364" s="55"/>
      <c r="BA364" s="55"/>
      <c r="BB364" s="55"/>
      <c r="BC364" s="55"/>
      <c r="BD364" s="55"/>
      <c r="BE364" s="55"/>
      <c r="BF364" s="59">
        <v>0</v>
      </c>
      <c r="BG364" s="55"/>
      <c r="BH364" s="55"/>
      <c r="BI364" s="55"/>
      <c r="BJ364" s="55"/>
      <c r="BK364" s="59">
        <v>0</v>
      </c>
      <c r="BL364" s="55"/>
      <c r="BM364" s="23" t="s">
        <v>864</v>
      </c>
      <c r="BN364" s="23" t="s">
        <v>1613</v>
      </c>
      <c r="BO364" s="23" t="s">
        <v>580</v>
      </c>
      <c r="BP364" s="23" t="s">
        <v>456</v>
      </c>
      <c r="BQ364" s="23" t="s">
        <v>311</v>
      </c>
      <c r="BR364" s="23"/>
      <c r="BS364" s="57"/>
      <c r="BT364" s="135" t="s">
        <v>1240</v>
      </c>
      <c r="BU364" s="58">
        <v>0.22291474375568784</v>
      </c>
      <c r="BV364" s="57">
        <v>3951</v>
      </c>
      <c r="BW364" s="57">
        <v>5762.3</v>
      </c>
      <c r="BX364" s="57">
        <v>3470</v>
      </c>
      <c r="BY364" s="57">
        <v>3735</v>
      </c>
      <c r="BZ364" s="57">
        <v>3981</v>
      </c>
      <c r="CA364" s="57">
        <v>4242</v>
      </c>
      <c r="CB364" s="67">
        <v>25141.3</v>
      </c>
      <c r="CC364" s="134"/>
      <c r="CD364" s="134"/>
      <c r="CE364" s="57"/>
      <c r="CF364" s="57"/>
      <c r="CG364" s="57"/>
      <c r="CH364" s="57"/>
      <c r="CI364" s="57"/>
      <c r="CJ364" s="57"/>
      <c r="CK364" s="67"/>
      <c r="CL364" s="23"/>
      <c r="CM364" s="23"/>
      <c r="CN364" s="23"/>
      <c r="CO364" s="23"/>
      <c r="CP364" s="23"/>
      <c r="CQ364" s="23"/>
      <c r="CR364" s="57"/>
      <c r="CS364" s="134"/>
      <c r="CT364" s="58"/>
      <c r="CU364" s="57"/>
      <c r="CV364" s="57"/>
      <c r="CW364" s="57"/>
      <c r="CX364" s="57"/>
      <c r="CY364" s="57"/>
      <c r="CZ364" s="57"/>
      <c r="DA364" s="67"/>
      <c r="DB364" s="23"/>
      <c r="DC364" s="23"/>
      <c r="DD364" s="57"/>
      <c r="DE364" s="57"/>
      <c r="DF364" s="57"/>
      <c r="DG364" s="57"/>
      <c r="DH364" s="57"/>
      <c r="DI364" s="57"/>
      <c r="DJ364" s="67"/>
      <c r="DK364" s="23" t="s">
        <v>849</v>
      </c>
      <c r="DL364" s="55">
        <v>0</v>
      </c>
      <c r="DM364" s="55">
        <v>0.40689304691026384</v>
      </c>
      <c r="DN364" s="55">
        <v>49.263968727053062</v>
      </c>
      <c r="DO364" s="59">
        <v>49.670861773963324</v>
      </c>
      <c r="DP364" s="23" t="s">
        <v>849</v>
      </c>
      <c r="DQ364" s="57"/>
      <c r="DR364" s="57"/>
      <c r="DS364" s="57"/>
      <c r="DT364" s="23" t="s">
        <v>854</v>
      </c>
      <c r="DU364" s="57"/>
      <c r="DV364" s="23" t="s">
        <v>849</v>
      </c>
      <c r="DW364" s="23" t="s">
        <v>854</v>
      </c>
      <c r="DX364" s="57"/>
      <c r="DY364" s="23" t="s">
        <v>849</v>
      </c>
      <c r="DZ364" s="23" t="s">
        <v>854</v>
      </c>
      <c r="EA364" s="56"/>
      <c r="EB364" s="57"/>
      <c r="EC364" s="57"/>
      <c r="ED364" s="23"/>
      <c r="EE364" s="57"/>
      <c r="EF364" s="57"/>
      <c r="EG364" s="57"/>
      <c r="EH364" s="23">
        <v>691</v>
      </c>
      <c r="EI364" s="23" t="s">
        <v>458</v>
      </c>
      <c r="EJ364" s="23"/>
      <c r="EK364" s="23" t="s">
        <v>593</v>
      </c>
    </row>
    <row r="365" spans="2:141">
      <c r="B365" s="132" t="s">
        <v>1614</v>
      </c>
      <c r="C365" s="23" t="s">
        <v>1615</v>
      </c>
      <c r="D365" s="23" t="s">
        <v>155</v>
      </c>
      <c r="E365" s="23" t="s">
        <v>846</v>
      </c>
      <c r="F365" s="23" t="s">
        <v>847</v>
      </c>
      <c r="G365" s="23"/>
      <c r="H365" s="23" t="s">
        <v>848</v>
      </c>
      <c r="I365" s="58">
        <v>0.52025723661774836</v>
      </c>
      <c r="J365" s="58">
        <v>0.47974276338225164</v>
      </c>
      <c r="K365" s="58">
        <v>0</v>
      </c>
      <c r="L365" s="58">
        <v>0</v>
      </c>
      <c r="M365" s="176"/>
      <c r="N365" s="23" t="s">
        <v>849</v>
      </c>
      <c r="O365" s="23" t="s">
        <v>850</v>
      </c>
      <c r="P365" s="23" t="s">
        <v>851</v>
      </c>
      <c r="Q365" s="56" t="s">
        <v>848</v>
      </c>
      <c r="R365" s="133" t="s">
        <v>848</v>
      </c>
      <c r="S365" s="133" t="s">
        <v>848</v>
      </c>
      <c r="T365" s="133" t="s">
        <v>848</v>
      </c>
      <c r="U365" s="133" t="s">
        <v>848</v>
      </c>
      <c r="V365" s="133" t="s">
        <v>848</v>
      </c>
      <c r="W365" s="55">
        <v>0.40618568799424781</v>
      </c>
      <c r="X365" s="55">
        <v>0.10989115432995278</v>
      </c>
      <c r="Y365" s="55">
        <v>0.11464875099449232</v>
      </c>
      <c r="Z365" s="55">
        <v>0.12379079948713695</v>
      </c>
      <c r="AA365" s="55">
        <v>0.13321270660710741</v>
      </c>
      <c r="AB365" s="55">
        <v>0.14198161026331757</v>
      </c>
      <c r="AC365" s="55">
        <v>0.15121694496507079</v>
      </c>
      <c r="AD365" s="59">
        <v>0.77474196664707773</v>
      </c>
      <c r="AE365" s="55">
        <v>0</v>
      </c>
      <c r="AF365" s="55"/>
      <c r="AG365" s="55"/>
      <c r="AH365" s="55"/>
      <c r="AI365" s="59">
        <v>1.1809276546413257</v>
      </c>
      <c r="AJ365" s="55">
        <v>0</v>
      </c>
      <c r="AK365" s="55">
        <v>0.44529364761387613</v>
      </c>
      <c r="AL365" s="55">
        <v>0.12047158331382921</v>
      </c>
      <c r="AM365" s="55">
        <v>0.12820099101065366</v>
      </c>
      <c r="AN365" s="55">
        <v>0.1411921638507406</v>
      </c>
      <c r="AO365" s="55">
        <v>0.1549772857410962</v>
      </c>
      <c r="AP365" s="55">
        <v>0.16848244921282035</v>
      </c>
      <c r="AQ365" s="55">
        <v>0.18303038842145952</v>
      </c>
      <c r="AR365" s="59">
        <v>0.8963548615505994</v>
      </c>
      <c r="AS365" s="55">
        <v>0</v>
      </c>
      <c r="AT365" s="55"/>
      <c r="AU365" s="55"/>
      <c r="AV365" s="55"/>
      <c r="AW365" s="59">
        <v>1.3416485091644756</v>
      </c>
      <c r="AX365" s="55"/>
      <c r="AY365" s="55"/>
      <c r="AZ365" s="55"/>
      <c r="BA365" s="55"/>
      <c r="BB365" s="55"/>
      <c r="BC365" s="55"/>
      <c r="BD365" s="55"/>
      <c r="BE365" s="55"/>
      <c r="BF365" s="59">
        <v>0</v>
      </c>
      <c r="BG365" s="55"/>
      <c r="BH365" s="55"/>
      <c r="BI365" s="55"/>
      <c r="BJ365" s="55"/>
      <c r="BK365" s="59">
        <v>0</v>
      </c>
      <c r="BL365" s="55"/>
      <c r="BM365" s="23" t="s">
        <v>864</v>
      </c>
      <c r="BN365" s="23" t="s">
        <v>1616</v>
      </c>
      <c r="BO365" s="23" t="s">
        <v>569</v>
      </c>
      <c r="BP365" s="23" t="s">
        <v>386</v>
      </c>
      <c r="BQ365" s="23" t="s">
        <v>358</v>
      </c>
      <c r="BR365" s="23"/>
      <c r="BS365" s="57"/>
      <c r="BT365" s="135" t="s">
        <v>23</v>
      </c>
      <c r="BU365" s="58">
        <v>0.52025723661774836</v>
      </c>
      <c r="BV365" s="57">
        <v>1</v>
      </c>
      <c r="BW365" s="57">
        <v>1</v>
      </c>
      <c r="BX365" s="57">
        <v>1</v>
      </c>
      <c r="BY365" s="57">
        <v>1</v>
      </c>
      <c r="BZ365" s="57">
        <v>1</v>
      </c>
      <c r="CA365" s="57">
        <v>1</v>
      </c>
      <c r="CB365" s="67">
        <v>6</v>
      </c>
      <c r="CC365" s="134"/>
      <c r="CD365" s="134"/>
      <c r="CE365" s="57"/>
      <c r="CF365" s="57"/>
      <c r="CG365" s="57"/>
      <c r="CH365" s="57"/>
      <c r="CI365" s="57"/>
      <c r="CJ365" s="57"/>
      <c r="CK365" s="67"/>
      <c r="CL365" s="23"/>
      <c r="CM365" s="23"/>
      <c r="CN365" s="23"/>
      <c r="CO365" s="23"/>
      <c r="CP365" s="23"/>
      <c r="CQ365" s="23"/>
      <c r="CR365" s="57"/>
      <c r="CS365" s="134"/>
      <c r="CT365" s="58"/>
      <c r="CU365" s="57"/>
      <c r="CV365" s="57"/>
      <c r="CW365" s="57"/>
      <c r="CX365" s="57"/>
      <c r="CY365" s="57"/>
      <c r="CZ365" s="57"/>
      <c r="DA365" s="67"/>
      <c r="DB365" s="23"/>
      <c r="DC365" s="23"/>
      <c r="DD365" s="57"/>
      <c r="DE365" s="57"/>
      <c r="DF365" s="57"/>
      <c r="DG365" s="57"/>
      <c r="DH365" s="57"/>
      <c r="DI365" s="57"/>
      <c r="DJ365" s="67"/>
      <c r="DK365" s="23" t="s">
        <v>849</v>
      </c>
      <c r="DL365" s="55">
        <v>0</v>
      </c>
      <c r="DM365" s="55">
        <v>0.40618568799424781</v>
      </c>
      <c r="DN365" s="55">
        <v>0.77474196664707773</v>
      </c>
      <c r="DO365" s="59">
        <v>1.1809276546413257</v>
      </c>
      <c r="DP365" s="23" t="s">
        <v>849</v>
      </c>
      <c r="DQ365" s="57"/>
      <c r="DR365" s="57"/>
      <c r="DS365" s="57"/>
      <c r="DT365" s="23" t="s">
        <v>854</v>
      </c>
      <c r="DU365" s="57"/>
      <c r="DV365" s="23" t="s">
        <v>849</v>
      </c>
      <c r="DW365" s="23" t="s">
        <v>854</v>
      </c>
      <c r="DX365" s="57"/>
      <c r="DY365" s="23" t="s">
        <v>849</v>
      </c>
      <c r="DZ365" s="23" t="s">
        <v>854</v>
      </c>
      <c r="EA365" s="56"/>
      <c r="EB365" s="57"/>
      <c r="EC365" s="57"/>
      <c r="ED365" s="23"/>
      <c r="EE365" s="57"/>
      <c r="EF365" s="57"/>
      <c r="EG365" s="57"/>
      <c r="EH365" s="23">
        <v>636</v>
      </c>
      <c r="EI365" s="23" t="s">
        <v>387</v>
      </c>
      <c r="EJ365" s="23"/>
      <c r="EK365" s="23" t="s">
        <v>388</v>
      </c>
    </row>
    <row r="366" spans="2:141">
      <c r="B366" s="132" t="s">
        <v>1617</v>
      </c>
      <c r="C366" s="23" t="s">
        <v>1618</v>
      </c>
      <c r="D366" s="23" t="s">
        <v>155</v>
      </c>
      <c r="E366" s="23" t="s">
        <v>846</v>
      </c>
      <c r="F366" s="23" t="s">
        <v>847</v>
      </c>
      <c r="G366" s="23"/>
      <c r="H366" s="23" t="s">
        <v>848</v>
      </c>
      <c r="I366" s="58">
        <v>0.65567948996717373</v>
      </c>
      <c r="J366" s="58">
        <v>0.34432051003282627</v>
      </c>
      <c r="K366" s="58">
        <v>0</v>
      </c>
      <c r="L366" s="58">
        <v>0</v>
      </c>
      <c r="M366" s="176"/>
      <c r="N366" s="23" t="s">
        <v>849</v>
      </c>
      <c r="O366" s="23" t="s">
        <v>850</v>
      </c>
      <c r="P366" s="23" t="s">
        <v>851</v>
      </c>
      <c r="Q366" s="56" t="s">
        <v>848</v>
      </c>
      <c r="R366" s="133" t="s">
        <v>848</v>
      </c>
      <c r="S366" s="133" t="s">
        <v>848</v>
      </c>
      <c r="T366" s="133" t="s">
        <v>848</v>
      </c>
      <c r="U366" s="133" t="s">
        <v>848</v>
      </c>
      <c r="V366" s="133" t="s">
        <v>848</v>
      </c>
      <c r="W366" s="55">
        <v>1.3151933690191004E-2</v>
      </c>
      <c r="X366" s="55">
        <v>1.4416272527245215</v>
      </c>
      <c r="Y366" s="55">
        <v>1.5040406567049549</v>
      </c>
      <c r="Z366" s="55">
        <v>1.6239722957261797</v>
      </c>
      <c r="AA366" s="55">
        <v>1.7475753114521362</v>
      </c>
      <c r="AB366" s="55">
        <v>1.8626117815337189</v>
      </c>
      <c r="AC366" s="55">
        <v>1.9837672127898547</v>
      </c>
      <c r="AD366" s="59">
        <v>10.163594510931366</v>
      </c>
      <c r="AE366" s="55">
        <v>0</v>
      </c>
      <c r="AF366" s="55"/>
      <c r="AG366" s="55"/>
      <c r="AH366" s="55"/>
      <c r="AI366" s="59">
        <v>10.176746444621557</v>
      </c>
      <c r="AJ366" s="55">
        <v>0</v>
      </c>
      <c r="AK366" s="55">
        <v>1.4418214868673351E-2</v>
      </c>
      <c r="AL366" s="55">
        <v>1.5804285498960375</v>
      </c>
      <c r="AM366" s="55">
        <v>1.6818282016796895</v>
      </c>
      <c r="AN366" s="55">
        <v>1.852255284053318</v>
      </c>
      <c r="AO366" s="55">
        <v>2.0330979325853056</v>
      </c>
      <c r="AP366" s="55">
        <v>2.2102678952820254</v>
      </c>
      <c r="AQ366" s="55">
        <v>2.4011177026394255</v>
      </c>
      <c r="AR366" s="59">
        <v>11.758995566135802</v>
      </c>
      <c r="AS366" s="55">
        <v>0</v>
      </c>
      <c r="AT366" s="55"/>
      <c r="AU366" s="55"/>
      <c r="AV366" s="55"/>
      <c r="AW366" s="59">
        <v>11.773413781004475</v>
      </c>
      <c r="AX366" s="55"/>
      <c r="AY366" s="55"/>
      <c r="AZ366" s="55"/>
      <c r="BA366" s="55"/>
      <c r="BB366" s="55"/>
      <c r="BC366" s="55"/>
      <c r="BD366" s="55"/>
      <c r="BE366" s="55"/>
      <c r="BF366" s="59">
        <v>0</v>
      </c>
      <c r="BG366" s="55"/>
      <c r="BH366" s="55"/>
      <c r="BI366" s="55"/>
      <c r="BJ366" s="55"/>
      <c r="BK366" s="59">
        <v>0</v>
      </c>
      <c r="BL366" s="55"/>
      <c r="BM366" s="23" t="s">
        <v>864</v>
      </c>
      <c r="BN366" s="23" t="s">
        <v>1619</v>
      </c>
      <c r="BO366" s="23">
        <v>0</v>
      </c>
      <c r="BP366" s="23" t="s">
        <v>1620</v>
      </c>
      <c r="BQ366" s="23" t="s">
        <v>351</v>
      </c>
      <c r="BR366" s="23"/>
      <c r="BS366" s="57"/>
      <c r="BT366" s="135" t="s">
        <v>23</v>
      </c>
      <c r="BU366" s="58">
        <v>0.65567948996717373</v>
      </c>
      <c r="BV366" s="57">
        <v>3</v>
      </c>
      <c r="BW366" s="57">
        <v>3</v>
      </c>
      <c r="BX366" s="57">
        <v>1</v>
      </c>
      <c r="BY366" s="57">
        <v>2</v>
      </c>
      <c r="BZ366" s="57">
        <v>2</v>
      </c>
      <c r="CA366" s="57">
        <v>2</v>
      </c>
      <c r="CB366" s="67">
        <v>13</v>
      </c>
      <c r="CC366" s="134"/>
      <c r="CD366" s="134"/>
      <c r="CE366" s="57"/>
      <c r="CF366" s="57"/>
      <c r="CG366" s="57"/>
      <c r="CH366" s="57"/>
      <c r="CI366" s="57"/>
      <c r="CJ366" s="57"/>
      <c r="CK366" s="67"/>
      <c r="CL366" s="23"/>
      <c r="CM366" s="23"/>
      <c r="CN366" s="23"/>
      <c r="CO366" s="23"/>
      <c r="CP366" s="23"/>
      <c r="CQ366" s="23"/>
      <c r="CR366" s="57"/>
      <c r="CS366" s="134"/>
      <c r="CT366" s="58"/>
      <c r="CU366" s="57"/>
      <c r="CV366" s="57"/>
      <c r="CW366" s="57"/>
      <c r="CX366" s="57"/>
      <c r="CY366" s="57"/>
      <c r="CZ366" s="57"/>
      <c r="DA366" s="67"/>
      <c r="DB366" s="23"/>
      <c r="DC366" s="23"/>
      <c r="DD366" s="57"/>
      <c r="DE366" s="57"/>
      <c r="DF366" s="57"/>
      <c r="DG366" s="57"/>
      <c r="DH366" s="57"/>
      <c r="DI366" s="57"/>
      <c r="DJ366" s="67"/>
      <c r="DK366" s="23" t="s">
        <v>849</v>
      </c>
      <c r="DL366" s="55">
        <v>0</v>
      </c>
      <c r="DM366" s="55">
        <v>1.3151933690191004E-2</v>
      </c>
      <c r="DN366" s="55">
        <v>10.163594510931366</v>
      </c>
      <c r="DO366" s="59">
        <v>10.176746444621557</v>
      </c>
      <c r="DP366" s="23" t="s">
        <v>849</v>
      </c>
      <c r="DQ366" s="57"/>
      <c r="DR366" s="57"/>
      <c r="DS366" s="57"/>
      <c r="DT366" s="23" t="s">
        <v>854</v>
      </c>
      <c r="DU366" s="57"/>
      <c r="DV366" s="23" t="s">
        <v>849</v>
      </c>
      <c r="DW366" s="23" t="s">
        <v>854</v>
      </c>
      <c r="DX366" s="57"/>
      <c r="DY366" s="23" t="s">
        <v>849</v>
      </c>
      <c r="DZ366" s="23" t="s">
        <v>854</v>
      </c>
      <c r="EA366" s="56"/>
      <c r="EB366" s="57"/>
      <c r="EC366" s="57"/>
      <c r="ED366" s="23"/>
      <c r="EE366" s="57"/>
      <c r="EF366" s="57"/>
      <c r="EG366" s="57"/>
      <c r="EH366" s="23">
        <v>2234</v>
      </c>
      <c r="EI366" s="23" t="s">
        <v>848</v>
      </c>
      <c r="EJ366" s="23"/>
      <c r="EK366" s="23"/>
    </row>
    <row r="367" spans="2:141">
      <c r="B367" s="132" t="s">
        <v>1621</v>
      </c>
      <c r="C367" s="23" t="s">
        <v>1622</v>
      </c>
      <c r="D367" s="23" t="s">
        <v>159</v>
      </c>
      <c r="E367" s="23" t="s">
        <v>846</v>
      </c>
      <c r="F367" s="23" t="s">
        <v>847</v>
      </c>
      <c r="G367" s="23"/>
      <c r="H367" s="23" t="s">
        <v>848</v>
      </c>
      <c r="I367" s="58">
        <v>0</v>
      </c>
      <c r="J367" s="58">
        <v>1</v>
      </c>
      <c r="K367" s="58">
        <v>0</v>
      </c>
      <c r="L367" s="58">
        <v>0</v>
      </c>
      <c r="M367" s="176"/>
      <c r="N367" s="23" t="s">
        <v>849</v>
      </c>
      <c r="O367" s="23" t="s">
        <v>850</v>
      </c>
      <c r="P367" s="23" t="s">
        <v>851</v>
      </c>
      <c r="Q367" s="56" t="s">
        <v>848</v>
      </c>
      <c r="R367" s="133" t="s">
        <v>848</v>
      </c>
      <c r="S367" s="133" t="s">
        <v>848</v>
      </c>
      <c r="T367" s="133" t="s">
        <v>848</v>
      </c>
      <c r="U367" s="133" t="s">
        <v>848</v>
      </c>
      <c r="V367" s="133" t="s">
        <v>848</v>
      </c>
      <c r="W367" s="55">
        <v>0</v>
      </c>
      <c r="X367" s="55">
        <v>0.39758757996034133</v>
      </c>
      <c r="Y367" s="55">
        <v>0.4148006245935989</v>
      </c>
      <c r="Z367" s="55">
        <v>0.44787667114378016</v>
      </c>
      <c r="AA367" s="55">
        <v>0.4819652497312118</v>
      </c>
      <c r="AB367" s="55">
        <v>0.51369125356505896</v>
      </c>
      <c r="AC367" s="55">
        <v>0.54710481079432371</v>
      </c>
      <c r="AD367" s="59">
        <v>2.8030261897883149</v>
      </c>
      <c r="AE367" s="55">
        <v>0</v>
      </c>
      <c r="AF367" s="55"/>
      <c r="AG367" s="55"/>
      <c r="AH367" s="55"/>
      <c r="AI367" s="59">
        <v>2.8030261897883149</v>
      </c>
      <c r="AJ367" s="55">
        <v>0</v>
      </c>
      <c r="AK367" s="55">
        <v>0</v>
      </c>
      <c r="AL367" s="55">
        <v>0.43586770523785962</v>
      </c>
      <c r="AM367" s="55">
        <v>0.46383279960278112</v>
      </c>
      <c r="AN367" s="55">
        <v>0.51083502650475865</v>
      </c>
      <c r="AO367" s="55">
        <v>0.56070977106689623</v>
      </c>
      <c r="AP367" s="55">
        <v>0.60957162254558284</v>
      </c>
      <c r="AQ367" s="55">
        <v>0.66220624976959108</v>
      </c>
      <c r="AR367" s="59">
        <v>3.2430231747274698</v>
      </c>
      <c r="AS367" s="55">
        <v>0</v>
      </c>
      <c r="AT367" s="55"/>
      <c r="AU367" s="55"/>
      <c r="AV367" s="55"/>
      <c r="AW367" s="59">
        <v>3.2430231747274698</v>
      </c>
      <c r="AX367" s="55"/>
      <c r="AY367" s="55"/>
      <c r="AZ367" s="55"/>
      <c r="BA367" s="55"/>
      <c r="BB367" s="55"/>
      <c r="BC367" s="55"/>
      <c r="BD367" s="55"/>
      <c r="BE367" s="55"/>
      <c r="BF367" s="59">
        <v>0</v>
      </c>
      <c r="BG367" s="55"/>
      <c r="BH367" s="55"/>
      <c r="BI367" s="55"/>
      <c r="BJ367" s="55"/>
      <c r="BK367" s="59">
        <v>0</v>
      </c>
      <c r="BL367" s="55"/>
      <c r="BM367" s="23" t="s">
        <v>1164</v>
      </c>
      <c r="BN367" s="23" t="s">
        <v>1623</v>
      </c>
      <c r="BO367" s="23" t="s">
        <v>580</v>
      </c>
      <c r="BP367" s="23" t="s">
        <v>454</v>
      </c>
      <c r="BQ367" s="23" t="s">
        <v>148</v>
      </c>
      <c r="BR367" s="23"/>
      <c r="BS367" s="57"/>
      <c r="BT367" s="135" t="s">
        <v>23</v>
      </c>
      <c r="BU367" s="58" t="s">
        <v>1165</v>
      </c>
      <c r="BV367" s="57">
        <v>4</v>
      </c>
      <c r="BW367" s="57">
        <v>4</v>
      </c>
      <c r="BX367" s="57">
        <v>4</v>
      </c>
      <c r="BY367" s="57">
        <v>4</v>
      </c>
      <c r="BZ367" s="57">
        <v>5</v>
      </c>
      <c r="CA367" s="57">
        <v>5</v>
      </c>
      <c r="CB367" s="67">
        <v>26</v>
      </c>
      <c r="CC367" s="134"/>
      <c r="CD367" s="134"/>
      <c r="CE367" s="57"/>
      <c r="CF367" s="57"/>
      <c r="CG367" s="57"/>
      <c r="CH367" s="57"/>
      <c r="CI367" s="57"/>
      <c r="CJ367" s="57"/>
      <c r="CK367" s="67"/>
      <c r="CL367" s="23"/>
      <c r="CM367" s="23"/>
      <c r="CN367" s="23"/>
      <c r="CO367" s="23"/>
      <c r="CP367" s="23"/>
      <c r="CQ367" s="23"/>
      <c r="CR367" s="57"/>
      <c r="CS367" s="134"/>
      <c r="CT367" s="58"/>
      <c r="CU367" s="57"/>
      <c r="CV367" s="57"/>
      <c r="CW367" s="57"/>
      <c r="CX367" s="57"/>
      <c r="CY367" s="57"/>
      <c r="CZ367" s="57"/>
      <c r="DA367" s="67"/>
      <c r="DB367" s="23"/>
      <c r="DC367" s="23"/>
      <c r="DD367" s="57"/>
      <c r="DE367" s="57"/>
      <c r="DF367" s="57"/>
      <c r="DG367" s="57"/>
      <c r="DH367" s="57"/>
      <c r="DI367" s="57"/>
      <c r="DJ367" s="67"/>
      <c r="DK367" s="23" t="s">
        <v>849</v>
      </c>
      <c r="DL367" s="55">
        <v>0</v>
      </c>
      <c r="DM367" s="55">
        <v>0</v>
      </c>
      <c r="DN367" s="55">
        <v>0</v>
      </c>
      <c r="DO367" s="59">
        <v>0</v>
      </c>
      <c r="DP367" s="23" t="s">
        <v>849</v>
      </c>
      <c r="DQ367" s="57"/>
      <c r="DR367" s="57"/>
      <c r="DS367" s="57"/>
      <c r="DT367" s="23" t="s">
        <v>854</v>
      </c>
      <c r="DU367" s="57"/>
      <c r="DV367" s="23" t="s">
        <v>849</v>
      </c>
      <c r="DW367" s="23" t="s">
        <v>854</v>
      </c>
      <c r="DX367" s="57"/>
      <c r="DY367" s="23" t="s">
        <v>849</v>
      </c>
      <c r="DZ367" s="23" t="s">
        <v>854</v>
      </c>
      <c r="EA367" s="56"/>
      <c r="EB367" s="57"/>
      <c r="EC367" s="57"/>
      <c r="ED367" s="23"/>
      <c r="EE367" s="57"/>
      <c r="EF367" s="57"/>
      <c r="EG367" s="57"/>
      <c r="EH367" s="23">
        <v>711</v>
      </c>
      <c r="EI367" s="23" t="s">
        <v>453</v>
      </c>
      <c r="EJ367" s="23"/>
      <c r="EK367" s="23" t="s">
        <v>613</v>
      </c>
    </row>
    <row r="368" spans="2:141">
      <c r="B368" s="132" t="s">
        <v>1624</v>
      </c>
      <c r="C368" s="23" t="s">
        <v>1625</v>
      </c>
      <c r="D368" s="23" t="s">
        <v>155</v>
      </c>
      <c r="E368" s="23" t="s">
        <v>846</v>
      </c>
      <c r="F368" s="23" t="s">
        <v>847</v>
      </c>
      <c r="G368" s="23"/>
      <c r="H368" s="23" t="s">
        <v>848</v>
      </c>
      <c r="I368" s="58">
        <v>0.77866341861479604</v>
      </c>
      <c r="J368" s="58">
        <v>0.22133658138520396</v>
      </c>
      <c r="K368" s="58">
        <v>0</v>
      </c>
      <c r="L368" s="58">
        <v>0</v>
      </c>
      <c r="M368" s="176"/>
      <c r="N368" s="23" t="s">
        <v>849</v>
      </c>
      <c r="O368" s="23" t="s">
        <v>850</v>
      </c>
      <c r="P368" s="23" t="s">
        <v>851</v>
      </c>
      <c r="Q368" s="56" t="s">
        <v>848</v>
      </c>
      <c r="R368" s="133" t="s">
        <v>848</v>
      </c>
      <c r="S368" s="133" t="s">
        <v>848</v>
      </c>
      <c r="T368" s="133" t="s">
        <v>848</v>
      </c>
      <c r="U368" s="133" t="s">
        <v>848</v>
      </c>
      <c r="V368" s="133" t="s">
        <v>848</v>
      </c>
      <c r="W368" s="55">
        <v>0.46355000774716337</v>
      </c>
      <c r="X368" s="55">
        <v>2.6645012144610654</v>
      </c>
      <c r="Y368" s="55">
        <v>2.7798573790939294</v>
      </c>
      <c r="Z368" s="55">
        <v>3.0015221660355134</v>
      </c>
      <c r="AA368" s="55">
        <v>3.2299726097202046</v>
      </c>
      <c r="AB368" s="55">
        <v>3.4425898543376428</v>
      </c>
      <c r="AC368" s="55">
        <v>3.6665165268602617</v>
      </c>
      <c r="AD368" s="59">
        <v>18.784959750508619</v>
      </c>
      <c r="AE368" s="55">
        <v>0.36108724976533668</v>
      </c>
      <c r="AF368" s="55"/>
      <c r="AG368" s="55"/>
      <c r="AH368" s="55"/>
      <c r="AI368" s="59">
        <v>19.248509758255782</v>
      </c>
      <c r="AJ368" s="55">
        <v>0.36108724976533668</v>
      </c>
      <c r="AK368" s="55">
        <v>0.50818106078641057</v>
      </c>
      <c r="AL368" s="55">
        <v>2.9210420256751477</v>
      </c>
      <c r="AM368" s="55">
        <v>3.1084548918046297</v>
      </c>
      <c r="AN368" s="55">
        <v>3.423448359848035</v>
      </c>
      <c r="AO368" s="55">
        <v>3.7576924966241547</v>
      </c>
      <c r="AP368" s="55">
        <v>4.0851485570442625</v>
      </c>
      <c r="AQ368" s="55">
        <v>4.4378885198345053</v>
      </c>
      <c r="AR368" s="59">
        <v>21.733674850830734</v>
      </c>
      <c r="AS368" s="55">
        <v>0.43705379442662384</v>
      </c>
      <c r="AT368" s="55"/>
      <c r="AU368" s="55"/>
      <c r="AV368" s="55"/>
      <c r="AW368" s="59">
        <v>22.241855911617144</v>
      </c>
      <c r="AX368" s="55"/>
      <c r="AY368" s="55"/>
      <c r="AZ368" s="55"/>
      <c r="BA368" s="55"/>
      <c r="BB368" s="55"/>
      <c r="BC368" s="55"/>
      <c r="BD368" s="55"/>
      <c r="BE368" s="55"/>
      <c r="BF368" s="59">
        <v>0</v>
      </c>
      <c r="BG368" s="55"/>
      <c r="BH368" s="55"/>
      <c r="BI368" s="55"/>
      <c r="BJ368" s="55"/>
      <c r="BK368" s="59">
        <v>0</v>
      </c>
      <c r="BL368" s="55"/>
      <c r="BM368" s="23" t="s">
        <v>864</v>
      </c>
      <c r="BN368" s="23" t="s">
        <v>1626</v>
      </c>
      <c r="BO368" s="23" t="s">
        <v>566</v>
      </c>
      <c r="BP368" s="23" t="s">
        <v>367</v>
      </c>
      <c r="BQ368" s="23" t="s">
        <v>375</v>
      </c>
      <c r="BR368" s="23"/>
      <c r="BS368" s="57"/>
      <c r="BT368" s="135" t="s">
        <v>1240</v>
      </c>
      <c r="BU368" s="58">
        <v>0.77866341861479604</v>
      </c>
      <c r="BV368" s="57">
        <v>81</v>
      </c>
      <c r="BW368" s="57">
        <v>92</v>
      </c>
      <c r="BX368" s="57">
        <v>89</v>
      </c>
      <c r="BY368" s="57">
        <v>95</v>
      </c>
      <c r="BZ368" s="57">
        <v>101</v>
      </c>
      <c r="CA368" s="57">
        <v>109</v>
      </c>
      <c r="CB368" s="67">
        <v>567</v>
      </c>
      <c r="CC368" s="134"/>
      <c r="CD368" s="134"/>
      <c r="CE368" s="57"/>
      <c r="CF368" s="57"/>
      <c r="CG368" s="57"/>
      <c r="CH368" s="57"/>
      <c r="CI368" s="57"/>
      <c r="CJ368" s="57"/>
      <c r="CK368" s="67"/>
      <c r="CL368" s="23"/>
      <c r="CM368" s="23"/>
      <c r="CN368" s="23"/>
      <c r="CO368" s="23"/>
      <c r="CP368" s="23"/>
      <c r="CQ368" s="23"/>
      <c r="CR368" s="57"/>
      <c r="CS368" s="134"/>
      <c r="CT368" s="58"/>
      <c r="CU368" s="57"/>
      <c r="CV368" s="57"/>
      <c r="CW368" s="57"/>
      <c r="CX368" s="57"/>
      <c r="CY368" s="57"/>
      <c r="CZ368" s="57"/>
      <c r="DA368" s="67"/>
      <c r="DB368" s="23"/>
      <c r="DC368" s="23"/>
      <c r="DD368" s="57"/>
      <c r="DE368" s="57"/>
      <c r="DF368" s="57"/>
      <c r="DG368" s="57"/>
      <c r="DH368" s="57"/>
      <c r="DI368" s="57"/>
      <c r="DJ368" s="67"/>
      <c r="DK368" s="23" t="s">
        <v>849</v>
      </c>
      <c r="DL368" s="55">
        <v>0</v>
      </c>
      <c r="DM368" s="55">
        <v>0.46355000774716337</v>
      </c>
      <c r="DN368" s="55">
        <v>18.784959750508619</v>
      </c>
      <c r="DO368" s="59">
        <v>19.248509758255782</v>
      </c>
      <c r="DP368" s="23" t="s">
        <v>849</v>
      </c>
      <c r="DQ368" s="57"/>
      <c r="DR368" s="57"/>
      <c r="DS368" s="57"/>
      <c r="DT368" s="23" t="s">
        <v>854</v>
      </c>
      <c r="DU368" s="57"/>
      <c r="DV368" s="23" t="s">
        <v>849</v>
      </c>
      <c r="DW368" s="23" t="s">
        <v>854</v>
      </c>
      <c r="DX368" s="57"/>
      <c r="DY368" s="23" t="s">
        <v>849</v>
      </c>
      <c r="DZ368" s="23" t="s">
        <v>854</v>
      </c>
      <c r="EA368" s="56"/>
      <c r="EB368" s="57"/>
      <c r="EC368" s="57"/>
      <c r="ED368" s="23"/>
      <c r="EE368" s="57"/>
      <c r="EF368" s="57"/>
      <c r="EG368" s="57"/>
      <c r="EH368" s="23">
        <v>570</v>
      </c>
      <c r="EI368" s="23" t="s">
        <v>374</v>
      </c>
      <c r="EJ368" s="23"/>
      <c r="EK368" s="23" t="s">
        <v>590</v>
      </c>
    </row>
    <row r="369" spans="2:141">
      <c r="B369" s="132" t="s">
        <v>1627</v>
      </c>
      <c r="C369" s="23" t="s">
        <v>1628</v>
      </c>
      <c r="D369" s="23" t="s">
        <v>159</v>
      </c>
      <c r="E369" s="23" t="s">
        <v>846</v>
      </c>
      <c r="F369" s="23" t="s">
        <v>847</v>
      </c>
      <c r="G369" s="23"/>
      <c r="H369" s="23" t="s">
        <v>848</v>
      </c>
      <c r="I369" s="58">
        <v>0.80010000000000003</v>
      </c>
      <c r="J369" s="58">
        <v>0.19989999999999999</v>
      </c>
      <c r="K369" s="58">
        <v>0</v>
      </c>
      <c r="L369" s="58">
        <v>0</v>
      </c>
      <c r="M369" s="176"/>
      <c r="N369" s="23" t="s">
        <v>849</v>
      </c>
      <c r="O369" s="23" t="s">
        <v>850</v>
      </c>
      <c r="P369" s="23" t="s">
        <v>851</v>
      </c>
      <c r="Q369" s="56" t="s">
        <v>848</v>
      </c>
      <c r="R369" s="133" t="s">
        <v>848</v>
      </c>
      <c r="S369" s="133" t="s">
        <v>848</v>
      </c>
      <c r="T369" s="133" t="s">
        <v>848</v>
      </c>
      <c r="U369" s="133" t="s">
        <v>848</v>
      </c>
      <c r="V369" s="133" t="s">
        <v>848</v>
      </c>
      <c r="W369" s="55">
        <v>0</v>
      </c>
      <c r="X369" s="55">
        <v>0.17426586969230773</v>
      </c>
      <c r="Y369" s="55">
        <v>0.18181048714078624</v>
      </c>
      <c r="Z369" s="55">
        <v>0.19630798733590182</v>
      </c>
      <c r="AA369" s="55">
        <v>0.2112492885573985</v>
      </c>
      <c r="AB369" s="55">
        <v>0.2251550540506726</v>
      </c>
      <c r="AC369" s="55">
        <v>0.23980048792124856</v>
      </c>
      <c r="AD369" s="59">
        <v>1.2285891746983153</v>
      </c>
      <c r="AE369" s="55">
        <v>0</v>
      </c>
      <c r="AF369" s="55"/>
      <c r="AG369" s="55"/>
      <c r="AH369" s="55"/>
      <c r="AI369" s="59">
        <v>1.2285891746983153</v>
      </c>
      <c r="AJ369" s="55">
        <v>0</v>
      </c>
      <c r="AK369" s="55">
        <v>0</v>
      </c>
      <c r="AL369" s="55">
        <v>0.19104435991597776</v>
      </c>
      <c r="AM369" s="55">
        <v>0.20330168820328642</v>
      </c>
      <c r="AN369" s="55">
        <v>0.22390314650177082</v>
      </c>
      <c r="AO369" s="55">
        <v>0.24576365265155939</v>
      </c>
      <c r="AP369" s="55">
        <v>0.267180199525481</v>
      </c>
      <c r="AQ369" s="55">
        <v>0.29025038469081521</v>
      </c>
      <c r="AR369" s="59">
        <v>1.4214434314888904</v>
      </c>
      <c r="AS369" s="55">
        <v>0</v>
      </c>
      <c r="AT369" s="55"/>
      <c r="AU369" s="55"/>
      <c r="AV369" s="55"/>
      <c r="AW369" s="59">
        <v>1.4214434314888904</v>
      </c>
      <c r="AX369" s="55"/>
      <c r="AY369" s="55"/>
      <c r="AZ369" s="55"/>
      <c r="BA369" s="55"/>
      <c r="BB369" s="55"/>
      <c r="BC369" s="55"/>
      <c r="BD369" s="55"/>
      <c r="BE369" s="55"/>
      <c r="BF369" s="59">
        <v>0</v>
      </c>
      <c r="BG369" s="55"/>
      <c r="BH369" s="55"/>
      <c r="BI369" s="55"/>
      <c r="BJ369" s="55"/>
      <c r="BK369" s="59">
        <v>0</v>
      </c>
      <c r="BL369" s="55"/>
      <c r="BM369" s="23" t="s">
        <v>864</v>
      </c>
      <c r="BN369" s="23" t="s">
        <v>1629</v>
      </c>
      <c r="BO369" s="23" t="s">
        <v>580</v>
      </c>
      <c r="BP369" s="23" t="s">
        <v>438</v>
      </c>
      <c r="BQ369" s="23" t="s">
        <v>148</v>
      </c>
      <c r="BR369" s="23"/>
      <c r="BS369" s="57"/>
      <c r="BT369" s="135" t="s">
        <v>23</v>
      </c>
      <c r="BU369" s="58">
        <v>0.80010000000000003</v>
      </c>
      <c r="BV369" s="57">
        <v>0</v>
      </c>
      <c r="BW369" s="57">
        <v>0</v>
      </c>
      <c r="BX369" s="57">
        <v>0</v>
      </c>
      <c r="BY369" s="57">
        <v>0</v>
      </c>
      <c r="BZ369" s="57">
        <v>0</v>
      </c>
      <c r="CA369" s="57">
        <v>0</v>
      </c>
      <c r="CB369" s="67">
        <v>0</v>
      </c>
      <c r="CC369" s="134"/>
      <c r="CD369" s="134"/>
      <c r="CE369" s="57"/>
      <c r="CF369" s="57"/>
      <c r="CG369" s="57"/>
      <c r="CH369" s="57"/>
      <c r="CI369" s="57"/>
      <c r="CJ369" s="57"/>
      <c r="CK369" s="67"/>
      <c r="CL369" s="23"/>
      <c r="CM369" s="23"/>
      <c r="CN369" s="23"/>
      <c r="CO369" s="23"/>
      <c r="CP369" s="23"/>
      <c r="CQ369" s="23"/>
      <c r="CR369" s="57"/>
      <c r="CS369" s="134"/>
      <c r="CT369" s="58"/>
      <c r="CU369" s="57"/>
      <c r="CV369" s="57"/>
      <c r="CW369" s="57"/>
      <c r="CX369" s="57"/>
      <c r="CY369" s="57"/>
      <c r="CZ369" s="57"/>
      <c r="DA369" s="67"/>
      <c r="DB369" s="23"/>
      <c r="DC369" s="23"/>
      <c r="DD369" s="57"/>
      <c r="DE369" s="57"/>
      <c r="DF369" s="57"/>
      <c r="DG369" s="57"/>
      <c r="DH369" s="57"/>
      <c r="DI369" s="57"/>
      <c r="DJ369" s="67"/>
      <c r="DK369" s="23" t="s">
        <v>849</v>
      </c>
      <c r="DL369" s="55">
        <v>0</v>
      </c>
      <c r="DM369" s="55">
        <v>0</v>
      </c>
      <c r="DN369" s="55">
        <v>0</v>
      </c>
      <c r="DO369" s="59">
        <v>0</v>
      </c>
      <c r="DP369" s="23" t="s">
        <v>849</v>
      </c>
      <c r="DQ369" s="57"/>
      <c r="DR369" s="57"/>
      <c r="DS369" s="57"/>
      <c r="DT369" s="23" t="s">
        <v>854</v>
      </c>
      <c r="DU369" s="57"/>
      <c r="DV369" s="23" t="s">
        <v>849</v>
      </c>
      <c r="DW369" s="23" t="s">
        <v>854</v>
      </c>
      <c r="DX369" s="57"/>
      <c r="DY369" s="23" t="s">
        <v>849</v>
      </c>
      <c r="DZ369" s="23" t="s">
        <v>854</v>
      </c>
      <c r="EA369" s="56"/>
      <c r="EB369" s="57"/>
      <c r="EC369" s="57"/>
      <c r="ED369" s="23"/>
      <c r="EE369" s="57"/>
      <c r="EF369" s="57"/>
      <c r="EG369" s="57"/>
      <c r="EH369" s="23">
        <v>697</v>
      </c>
      <c r="EI369" s="23" t="s">
        <v>436</v>
      </c>
      <c r="EJ369" s="23"/>
      <c r="EK369" s="23" t="s">
        <v>608</v>
      </c>
    </row>
    <row r="370" spans="2:141">
      <c r="B370" s="132" t="s">
        <v>1630</v>
      </c>
      <c r="C370" s="23" t="s">
        <v>1631</v>
      </c>
      <c r="D370" s="23" t="s">
        <v>155</v>
      </c>
      <c r="E370" s="23" t="s">
        <v>846</v>
      </c>
      <c r="F370" s="23" t="s">
        <v>847</v>
      </c>
      <c r="G370" s="23"/>
      <c r="H370" s="23" t="s">
        <v>848</v>
      </c>
      <c r="I370" s="58">
        <v>0</v>
      </c>
      <c r="J370" s="58">
        <v>0</v>
      </c>
      <c r="K370" s="58">
        <v>1</v>
      </c>
      <c r="L370" s="58">
        <v>0</v>
      </c>
      <c r="M370" s="176"/>
      <c r="N370" s="23" t="s">
        <v>849</v>
      </c>
      <c r="O370" s="23" t="s">
        <v>850</v>
      </c>
      <c r="P370" s="23" t="s">
        <v>851</v>
      </c>
      <c r="Q370" s="56" t="s">
        <v>848</v>
      </c>
      <c r="R370" s="133" t="s">
        <v>848</v>
      </c>
      <c r="S370" s="133" t="s">
        <v>848</v>
      </c>
      <c r="T370" s="133" t="s">
        <v>848</v>
      </c>
      <c r="U370" s="133" t="s">
        <v>848</v>
      </c>
      <c r="V370" s="133" t="s">
        <v>848</v>
      </c>
      <c r="W370" s="55">
        <v>0</v>
      </c>
      <c r="X370" s="55">
        <v>0.61429458734915765</v>
      </c>
      <c r="Y370" s="55">
        <v>2.7643256430712095</v>
      </c>
      <c r="Z370" s="55">
        <v>2.7643256430712095</v>
      </c>
      <c r="AA370" s="55">
        <v>2.7643256430712095</v>
      </c>
      <c r="AB370" s="55">
        <v>2.7643256430712095</v>
      </c>
      <c r="AC370" s="55">
        <v>0</v>
      </c>
      <c r="AD370" s="59">
        <v>11.671597159633997</v>
      </c>
      <c r="AE370" s="55">
        <v>0</v>
      </c>
      <c r="AF370" s="55"/>
      <c r="AG370" s="55"/>
      <c r="AH370" s="55"/>
      <c r="AI370" s="59">
        <v>11.671597159633997</v>
      </c>
      <c r="AJ370" s="55">
        <v>0</v>
      </c>
      <c r="AK370" s="55">
        <v>0</v>
      </c>
      <c r="AL370" s="55">
        <v>0.67343947754762101</v>
      </c>
      <c r="AM370" s="55">
        <v>3.0910872019435809</v>
      </c>
      <c r="AN370" s="55">
        <v>3.1529089459824524</v>
      </c>
      <c r="AO370" s="55">
        <v>3.2159671249021016</v>
      </c>
      <c r="AP370" s="55">
        <v>3.2802864674001442</v>
      </c>
      <c r="AQ370" s="55">
        <v>0</v>
      </c>
      <c r="AR370" s="59">
        <v>13.4136892177759</v>
      </c>
      <c r="AS370" s="55">
        <v>0</v>
      </c>
      <c r="AT370" s="55"/>
      <c r="AU370" s="55"/>
      <c r="AV370" s="55"/>
      <c r="AW370" s="59">
        <v>13.4136892177759</v>
      </c>
      <c r="AX370" s="55"/>
      <c r="AY370" s="55"/>
      <c r="AZ370" s="55"/>
      <c r="BA370" s="55"/>
      <c r="BB370" s="55"/>
      <c r="BC370" s="55"/>
      <c r="BD370" s="55"/>
      <c r="BE370" s="55"/>
      <c r="BF370" s="59">
        <v>0</v>
      </c>
      <c r="BG370" s="55"/>
      <c r="BH370" s="55"/>
      <c r="BI370" s="55"/>
      <c r="BJ370" s="55"/>
      <c r="BK370" s="59">
        <v>0</v>
      </c>
      <c r="BL370" s="55"/>
      <c r="BM370" s="23" t="s">
        <v>852</v>
      </c>
      <c r="BN370" s="23" t="s">
        <v>1632</v>
      </c>
      <c r="BO370" s="23" t="s">
        <v>571</v>
      </c>
      <c r="BP370" s="23" t="s">
        <v>397</v>
      </c>
      <c r="BQ370" s="23" t="s">
        <v>351</v>
      </c>
      <c r="BR370" s="23"/>
      <c r="BS370" s="57"/>
      <c r="BT370" s="135" t="s">
        <v>23</v>
      </c>
      <c r="BU370" s="58">
        <v>1</v>
      </c>
      <c r="BV370" s="57">
        <v>0</v>
      </c>
      <c r="BW370" s="57">
        <v>0</v>
      </c>
      <c r="BX370" s="57">
        <v>1</v>
      </c>
      <c r="BY370" s="57">
        <v>0</v>
      </c>
      <c r="BZ370" s="57">
        <v>0</v>
      </c>
      <c r="CA370" s="57">
        <v>0</v>
      </c>
      <c r="CB370" s="67">
        <v>1</v>
      </c>
      <c r="CC370" s="134"/>
      <c r="CD370" s="134"/>
      <c r="CE370" s="57"/>
      <c r="CF370" s="57"/>
      <c r="CG370" s="57"/>
      <c r="CH370" s="57"/>
      <c r="CI370" s="57"/>
      <c r="CJ370" s="57"/>
      <c r="CK370" s="67"/>
      <c r="CL370" s="23"/>
      <c r="CM370" s="23"/>
      <c r="CN370" s="23"/>
      <c r="CO370" s="23"/>
      <c r="CP370" s="23"/>
      <c r="CQ370" s="23"/>
      <c r="CR370" s="57"/>
      <c r="CS370" s="134"/>
      <c r="CT370" s="58"/>
      <c r="CU370" s="57"/>
      <c r="CV370" s="57"/>
      <c r="CW370" s="57"/>
      <c r="CX370" s="57"/>
      <c r="CY370" s="57"/>
      <c r="CZ370" s="57"/>
      <c r="DA370" s="67"/>
      <c r="DB370" s="23"/>
      <c r="DC370" s="23"/>
      <c r="DD370" s="57"/>
      <c r="DE370" s="57"/>
      <c r="DF370" s="57"/>
      <c r="DG370" s="57"/>
      <c r="DH370" s="57"/>
      <c r="DI370" s="57"/>
      <c r="DJ370" s="67"/>
      <c r="DK370" s="23" t="s">
        <v>849</v>
      </c>
      <c r="DL370" s="55">
        <v>0</v>
      </c>
      <c r="DM370" s="55">
        <v>0</v>
      </c>
      <c r="DN370" s="55">
        <v>0</v>
      </c>
      <c r="DO370" s="59">
        <v>0</v>
      </c>
      <c r="DP370" s="23" t="s">
        <v>849</v>
      </c>
      <c r="DQ370" s="57"/>
      <c r="DR370" s="57"/>
      <c r="DS370" s="57"/>
      <c r="DT370" s="23" t="s">
        <v>854</v>
      </c>
      <c r="DU370" s="57"/>
      <c r="DV370" s="23" t="s">
        <v>849</v>
      </c>
      <c r="DW370" s="23" t="s">
        <v>854</v>
      </c>
      <c r="DX370" s="57"/>
      <c r="DY370" s="23" t="s">
        <v>849</v>
      </c>
      <c r="DZ370" s="23" t="s">
        <v>854</v>
      </c>
      <c r="EA370" s="56"/>
      <c r="EB370" s="57"/>
      <c r="EC370" s="57"/>
      <c r="ED370" s="23"/>
      <c r="EE370" s="57"/>
      <c r="EF370" s="57"/>
      <c r="EG370" s="57"/>
      <c r="EH370" s="23">
        <v>544</v>
      </c>
      <c r="EI370" s="23" t="s">
        <v>848</v>
      </c>
      <c r="EJ370" s="23" t="s">
        <v>891</v>
      </c>
      <c r="EK370" s="23"/>
    </row>
    <row r="371" spans="2:141">
      <c r="B371" s="132" t="s">
        <v>1633</v>
      </c>
      <c r="C371" s="23" t="s">
        <v>1634</v>
      </c>
      <c r="D371" s="23" t="s">
        <v>155</v>
      </c>
      <c r="E371" s="23" t="s">
        <v>846</v>
      </c>
      <c r="F371" s="23" t="s">
        <v>847</v>
      </c>
      <c r="G371" s="23"/>
      <c r="H371" s="23" t="s">
        <v>848</v>
      </c>
      <c r="I371" s="58">
        <v>1</v>
      </c>
      <c r="J371" s="58">
        <v>0</v>
      </c>
      <c r="K371" s="58">
        <v>0</v>
      </c>
      <c r="L371" s="58">
        <v>0</v>
      </c>
      <c r="M371" s="176"/>
      <c r="N371" s="23" t="s">
        <v>849</v>
      </c>
      <c r="O371" s="23" t="s">
        <v>850</v>
      </c>
      <c r="P371" s="23" t="s">
        <v>851</v>
      </c>
      <c r="Q371" s="56" t="s">
        <v>848</v>
      </c>
      <c r="R371" s="133" t="s">
        <v>848</v>
      </c>
      <c r="S371" s="133" t="s">
        <v>848</v>
      </c>
      <c r="T371" s="133" t="s">
        <v>848</v>
      </c>
      <c r="U371" s="133" t="s">
        <v>848</v>
      </c>
      <c r="V371" s="133" t="s">
        <v>848</v>
      </c>
      <c r="W371" s="55">
        <v>0</v>
      </c>
      <c r="X371" s="55">
        <v>2.3109022769077914</v>
      </c>
      <c r="Y371" s="55">
        <v>0.12657506333557791</v>
      </c>
      <c r="Z371" s="55">
        <v>0</v>
      </c>
      <c r="AA371" s="55">
        <v>0</v>
      </c>
      <c r="AB371" s="55">
        <v>0</v>
      </c>
      <c r="AC371" s="55">
        <v>0</v>
      </c>
      <c r="AD371" s="59">
        <v>2.4374773402433694</v>
      </c>
      <c r="AE371" s="55">
        <v>0</v>
      </c>
      <c r="AF371" s="55"/>
      <c r="AG371" s="55"/>
      <c r="AH371" s="55"/>
      <c r="AI371" s="59">
        <v>2.4374773402433694</v>
      </c>
      <c r="AJ371" s="55">
        <v>0</v>
      </c>
      <c r="AK371" s="55">
        <v>0</v>
      </c>
      <c r="AL371" s="55">
        <v>2.5333982328251174</v>
      </c>
      <c r="AM371" s="55">
        <v>0.141537072284694</v>
      </c>
      <c r="AN371" s="55">
        <v>0</v>
      </c>
      <c r="AO371" s="55">
        <v>0</v>
      </c>
      <c r="AP371" s="55">
        <v>0</v>
      </c>
      <c r="AQ371" s="55">
        <v>0</v>
      </c>
      <c r="AR371" s="59">
        <v>2.6749353051098113</v>
      </c>
      <c r="AS371" s="55">
        <v>0</v>
      </c>
      <c r="AT371" s="55"/>
      <c r="AU371" s="55"/>
      <c r="AV371" s="55"/>
      <c r="AW371" s="59">
        <v>2.6749353051098113</v>
      </c>
      <c r="AX371" s="55"/>
      <c r="AY371" s="55"/>
      <c r="AZ371" s="55"/>
      <c r="BA371" s="55"/>
      <c r="BB371" s="55"/>
      <c r="BC371" s="55"/>
      <c r="BD371" s="55"/>
      <c r="BE371" s="55"/>
      <c r="BF371" s="59">
        <v>0</v>
      </c>
      <c r="BG371" s="55"/>
      <c r="BH371" s="55"/>
      <c r="BI371" s="55"/>
      <c r="BJ371" s="55"/>
      <c r="BK371" s="59">
        <v>0</v>
      </c>
      <c r="BL371" s="55"/>
      <c r="BM371" s="23" t="s">
        <v>864</v>
      </c>
      <c r="BN371" s="23" t="s">
        <v>1580</v>
      </c>
      <c r="BO371" s="23" t="s">
        <v>566</v>
      </c>
      <c r="BP371" s="23" t="s">
        <v>367</v>
      </c>
      <c r="BQ371" s="23" t="s">
        <v>373</v>
      </c>
      <c r="BR371" s="23"/>
      <c r="BS371" s="57"/>
      <c r="BT371" s="135" t="s">
        <v>23</v>
      </c>
      <c r="BU371" s="58">
        <v>1</v>
      </c>
      <c r="BV371" s="57">
        <v>0</v>
      </c>
      <c r="BW371" s="57">
        <v>0</v>
      </c>
      <c r="BX371" s="57">
        <v>0</v>
      </c>
      <c r="BY371" s="57">
        <v>0</v>
      </c>
      <c r="BZ371" s="57">
        <v>0</v>
      </c>
      <c r="CA371" s="57">
        <v>0</v>
      </c>
      <c r="CB371" s="67">
        <v>0</v>
      </c>
      <c r="CC371" s="134"/>
      <c r="CD371" s="134"/>
      <c r="CE371" s="57"/>
      <c r="CF371" s="57"/>
      <c r="CG371" s="57"/>
      <c r="CH371" s="57"/>
      <c r="CI371" s="57"/>
      <c r="CJ371" s="57"/>
      <c r="CK371" s="67"/>
      <c r="CL371" s="23"/>
      <c r="CM371" s="23"/>
      <c r="CN371" s="23"/>
      <c r="CO371" s="23"/>
      <c r="CP371" s="23"/>
      <c r="CQ371" s="23"/>
      <c r="CR371" s="57"/>
      <c r="CS371" s="134"/>
      <c r="CT371" s="58"/>
      <c r="CU371" s="57"/>
      <c r="CV371" s="57"/>
      <c r="CW371" s="57"/>
      <c r="CX371" s="57"/>
      <c r="CY371" s="57"/>
      <c r="CZ371" s="57"/>
      <c r="DA371" s="67"/>
      <c r="DB371" s="23"/>
      <c r="DC371" s="23"/>
      <c r="DD371" s="57"/>
      <c r="DE371" s="57"/>
      <c r="DF371" s="57"/>
      <c r="DG371" s="57"/>
      <c r="DH371" s="57"/>
      <c r="DI371" s="57"/>
      <c r="DJ371" s="67"/>
      <c r="DK371" s="23" t="s">
        <v>849</v>
      </c>
      <c r="DL371" s="55">
        <v>0</v>
      </c>
      <c r="DM371" s="55">
        <v>0</v>
      </c>
      <c r="DN371" s="55">
        <v>0</v>
      </c>
      <c r="DO371" s="59">
        <v>0</v>
      </c>
      <c r="DP371" s="23" t="s">
        <v>849</v>
      </c>
      <c r="DQ371" s="57"/>
      <c r="DR371" s="57"/>
      <c r="DS371" s="57"/>
      <c r="DT371" s="23" t="s">
        <v>854</v>
      </c>
      <c r="DU371" s="57"/>
      <c r="DV371" s="23" t="s">
        <v>849</v>
      </c>
      <c r="DW371" s="23" t="s">
        <v>854</v>
      </c>
      <c r="DX371" s="57"/>
      <c r="DY371" s="23" t="s">
        <v>849</v>
      </c>
      <c r="DZ371" s="23" t="s">
        <v>854</v>
      </c>
      <c r="EA371" s="56"/>
      <c r="EB371" s="57"/>
      <c r="EC371" s="57"/>
      <c r="ED371" s="23"/>
      <c r="EE371" s="57"/>
      <c r="EF371" s="57"/>
      <c r="EG371" s="57"/>
      <c r="EH371" s="23">
        <v>2268</v>
      </c>
      <c r="EI371" s="23" t="s">
        <v>372</v>
      </c>
      <c r="EJ371" s="23"/>
      <c r="EK371" s="23" t="s">
        <v>589</v>
      </c>
    </row>
    <row r="372" spans="2:141" ht="57.95">
      <c r="B372" s="132" t="s">
        <v>1635</v>
      </c>
      <c r="C372" s="23" t="s">
        <v>1636</v>
      </c>
      <c r="D372" s="23" t="s">
        <v>159</v>
      </c>
      <c r="E372" s="23" t="s">
        <v>846</v>
      </c>
      <c r="F372" s="23" t="s">
        <v>847</v>
      </c>
      <c r="G372" s="23"/>
      <c r="H372" s="23" t="s">
        <v>848</v>
      </c>
      <c r="I372" s="58">
        <v>0</v>
      </c>
      <c r="J372" s="58">
        <v>0</v>
      </c>
      <c r="K372" s="58">
        <v>1</v>
      </c>
      <c r="L372" s="58">
        <v>0</v>
      </c>
      <c r="M372" s="176"/>
      <c r="N372" s="23" t="s">
        <v>849</v>
      </c>
      <c r="O372" s="23" t="s">
        <v>850</v>
      </c>
      <c r="P372" s="23" t="s">
        <v>851</v>
      </c>
      <c r="Q372" s="56">
        <v>46173</v>
      </c>
      <c r="R372" s="133">
        <v>46265</v>
      </c>
      <c r="S372" s="133">
        <v>46538</v>
      </c>
      <c r="T372" s="133" t="s">
        <v>848</v>
      </c>
      <c r="U372" s="133">
        <v>46568</v>
      </c>
      <c r="V372" s="133" t="s">
        <v>848</v>
      </c>
      <c r="W372" s="55">
        <v>0</v>
      </c>
      <c r="X372" s="55">
        <v>1.1020262082974691E-2</v>
      </c>
      <c r="Y372" s="55">
        <v>0</v>
      </c>
      <c r="Z372" s="55">
        <v>0</v>
      </c>
      <c r="AA372" s="55">
        <v>0</v>
      </c>
      <c r="AB372" s="55">
        <v>0</v>
      </c>
      <c r="AC372" s="55">
        <v>0</v>
      </c>
      <c r="AD372" s="59">
        <v>1.1020262082974691E-2</v>
      </c>
      <c r="AE372" s="55">
        <v>0</v>
      </c>
      <c r="AF372" s="55"/>
      <c r="AG372" s="55"/>
      <c r="AH372" s="55"/>
      <c r="AI372" s="59">
        <v>1.1020262082974691E-2</v>
      </c>
      <c r="AJ372" s="55">
        <v>0</v>
      </c>
      <c r="AK372" s="55">
        <v>0</v>
      </c>
      <c r="AL372" s="55">
        <v>1.20813038116158E-2</v>
      </c>
      <c r="AM372" s="55">
        <v>0</v>
      </c>
      <c r="AN372" s="55">
        <v>0</v>
      </c>
      <c r="AO372" s="55">
        <v>0</v>
      </c>
      <c r="AP372" s="55">
        <v>0</v>
      </c>
      <c r="AQ372" s="55">
        <v>0</v>
      </c>
      <c r="AR372" s="59">
        <v>1.20813038116158E-2</v>
      </c>
      <c r="AS372" s="55">
        <v>0</v>
      </c>
      <c r="AT372" s="55"/>
      <c r="AU372" s="55"/>
      <c r="AV372" s="55"/>
      <c r="AW372" s="59">
        <v>1.20813038116158E-2</v>
      </c>
      <c r="AX372" s="55"/>
      <c r="AY372" s="55"/>
      <c r="AZ372" s="55"/>
      <c r="BA372" s="55"/>
      <c r="BB372" s="55"/>
      <c r="BC372" s="55"/>
      <c r="BD372" s="55"/>
      <c r="BE372" s="55"/>
      <c r="BF372" s="59">
        <v>0</v>
      </c>
      <c r="BG372" s="55"/>
      <c r="BH372" s="55"/>
      <c r="BI372" s="55"/>
      <c r="BJ372" s="55"/>
      <c r="BK372" s="59">
        <v>0</v>
      </c>
      <c r="BL372" s="55"/>
      <c r="BM372" s="23" t="s">
        <v>852</v>
      </c>
      <c r="BN372" s="23" t="s">
        <v>290</v>
      </c>
      <c r="BO372" s="23" t="s">
        <v>853</v>
      </c>
      <c r="BP372" s="23" t="s">
        <v>853</v>
      </c>
      <c r="BQ372" s="23" t="s">
        <v>853</v>
      </c>
      <c r="BR372" s="23"/>
      <c r="BS372" s="57"/>
      <c r="BT372" s="135" t="s">
        <v>859</v>
      </c>
      <c r="BU372" s="58">
        <v>1</v>
      </c>
      <c r="BV372" s="57">
        <v>300</v>
      </c>
      <c r="BW372" s="57">
        <v>0</v>
      </c>
      <c r="BX372" s="57">
        <v>0</v>
      </c>
      <c r="BY372" s="57">
        <v>0</v>
      </c>
      <c r="BZ372" s="57">
        <v>0</v>
      </c>
      <c r="CA372" s="57">
        <v>0</v>
      </c>
      <c r="CB372" s="67">
        <v>300</v>
      </c>
      <c r="CC372" s="134"/>
      <c r="CD372" s="134"/>
      <c r="CE372" s="57"/>
      <c r="CF372" s="57"/>
      <c r="CG372" s="57"/>
      <c r="CH372" s="57"/>
      <c r="CI372" s="57"/>
      <c r="CJ372" s="57"/>
      <c r="CK372" s="67"/>
      <c r="CL372" s="23"/>
      <c r="CM372" s="23"/>
      <c r="CN372" s="23"/>
      <c r="CO372" s="23"/>
      <c r="CP372" s="23"/>
      <c r="CQ372" s="23"/>
      <c r="CR372" s="57"/>
      <c r="CS372" s="134"/>
      <c r="CT372" s="58"/>
      <c r="CU372" s="57"/>
      <c r="CV372" s="57"/>
      <c r="CW372" s="57"/>
      <c r="CX372" s="57"/>
      <c r="CY372" s="57"/>
      <c r="CZ372" s="57"/>
      <c r="DA372" s="67"/>
      <c r="DB372" s="23"/>
      <c r="DC372" s="23"/>
      <c r="DD372" s="57"/>
      <c r="DE372" s="57"/>
      <c r="DF372" s="57"/>
      <c r="DG372" s="57"/>
      <c r="DH372" s="57"/>
      <c r="DI372" s="57"/>
      <c r="DJ372" s="67"/>
      <c r="DK372" s="23" t="s">
        <v>849</v>
      </c>
      <c r="DL372" s="55">
        <v>0</v>
      </c>
      <c r="DM372" s="55">
        <v>0</v>
      </c>
      <c r="DN372" s="55">
        <v>0</v>
      </c>
      <c r="DO372" s="59">
        <v>0</v>
      </c>
      <c r="DP372" s="23" t="s">
        <v>858</v>
      </c>
      <c r="DQ372" s="57"/>
      <c r="DR372" s="57"/>
      <c r="DS372" s="57"/>
      <c r="DT372" s="23" t="s">
        <v>854</v>
      </c>
      <c r="DU372" s="57"/>
      <c r="DV372" s="23" t="s">
        <v>849</v>
      </c>
      <c r="DW372" s="23" t="s">
        <v>854</v>
      </c>
      <c r="DX372" s="57"/>
      <c r="DY372" s="23" t="s">
        <v>849</v>
      </c>
      <c r="DZ372" s="23" t="s">
        <v>854</v>
      </c>
      <c r="EA372" s="56"/>
      <c r="EB372" s="57"/>
      <c r="EC372" s="57"/>
      <c r="ED372" s="23"/>
      <c r="EE372" s="57"/>
      <c r="EF372" s="57"/>
      <c r="EG372" s="57"/>
      <c r="EH372" s="23">
        <v>953</v>
      </c>
      <c r="EI372" s="23"/>
      <c r="EJ372" s="23" t="s">
        <v>860</v>
      </c>
      <c r="EK372" s="23"/>
    </row>
    <row r="373" spans="2:141" ht="29.1">
      <c r="B373" s="132" t="s">
        <v>1637</v>
      </c>
      <c r="C373" s="23" t="s">
        <v>1638</v>
      </c>
      <c r="D373" s="23" t="s">
        <v>159</v>
      </c>
      <c r="E373" s="23" t="s">
        <v>846</v>
      </c>
      <c r="F373" s="23" t="s">
        <v>847</v>
      </c>
      <c r="G373" s="23"/>
      <c r="H373" s="23" t="s">
        <v>848</v>
      </c>
      <c r="I373" s="58">
        <v>0</v>
      </c>
      <c r="J373" s="58">
        <v>0</v>
      </c>
      <c r="K373" s="58">
        <v>1</v>
      </c>
      <c r="L373" s="58">
        <v>0</v>
      </c>
      <c r="M373" s="176"/>
      <c r="N373" s="23" t="s">
        <v>849</v>
      </c>
      <c r="O373" s="23" t="s">
        <v>850</v>
      </c>
      <c r="P373" s="23" t="s">
        <v>851</v>
      </c>
      <c r="Q373" s="56">
        <v>46227</v>
      </c>
      <c r="R373" s="133">
        <v>46255</v>
      </c>
      <c r="S373" s="133">
        <v>46752</v>
      </c>
      <c r="T373" s="133" t="s">
        <v>848</v>
      </c>
      <c r="U373" s="133">
        <v>46842</v>
      </c>
      <c r="V373" s="133" t="s">
        <v>848</v>
      </c>
      <c r="W373" s="55">
        <v>2.1180815925720213</v>
      </c>
      <c r="X373" s="55">
        <v>1.006271252142888</v>
      </c>
      <c r="Y373" s="55">
        <v>0</v>
      </c>
      <c r="Z373" s="55">
        <v>0</v>
      </c>
      <c r="AA373" s="55">
        <v>0</v>
      </c>
      <c r="AB373" s="55">
        <v>0</v>
      </c>
      <c r="AC373" s="55">
        <v>0</v>
      </c>
      <c r="AD373" s="59">
        <v>1.006271252142888</v>
      </c>
      <c r="AE373" s="55">
        <v>0</v>
      </c>
      <c r="AF373" s="55"/>
      <c r="AG373" s="55"/>
      <c r="AH373" s="55"/>
      <c r="AI373" s="59">
        <v>3.1243528447149096</v>
      </c>
      <c r="AJ373" s="55">
        <v>0</v>
      </c>
      <c r="AK373" s="55">
        <v>2.3220125823674018</v>
      </c>
      <c r="AL373" s="55">
        <v>1.103156043159341</v>
      </c>
      <c r="AM373" s="55">
        <v>0</v>
      </c>
      <c r="AN373" s="55">
        <v>0</v>
      </c>
      <c r="AO373" s="55">
        <v>0</v>
      </c>
      <c r="AP373" s="55">
        <v>0</v>
      </c>
      <c r="AQ373" s="55">
        <v>0</v>
      </c>
      <c r="AR373" s="59">
        <v>1.103156043159341</v>
      </c>
      <c r="AS373" s="55">
        <v>0</v>
      </c>
      <c r="AT373" s="55"/>
      <c r="AU373" s="55"/>
      <c r="AV373" s="55"/>
      <c r="AW373" s="59">
        <v>3.4251686255267426</v>
      </c>
      <c r="AX373" s="55"/>
      <c r="AY373" s="55"/>
      <c r="AZ373" s="55"/>
      <c r="BA373" s="55"/>
      <c r="BB373" s="55"/>
      <c r="BC373" s="55"/>
      <c r="BD373" s="55"/>
      <c r="BE373" s="55"/>
      <c r="BF373" s="59">
        <v>0</v>
      </c>
      <c r="BG373" s="55"/>
      <c r="BH373" s="55"/>
      <c r="BI373" s="55"/>
      <c r="BJ373" s="55"/>
      <c r="BK373" s="59">
        <v>0</v>
      </c>
      <c r="BL373" s="55"/>
      <c r="BM373" s="23" t="s">
        <v>852</v>
      </c>
      <c r="BN373" s="23" t="s">
        <v>184</v>
      </c>
      <c r="BO373" s="23" t="s">
        <v>853</v>
      </c>
      <c r="BP373" s="23" t="s">
        <v>853</v>
      </c>
      <c r="BQ373" s="23" t="s">
        <v>853</v>
      </c>
      <c r="BR373" s="23"/>
      <c r="BS373" s="57"/>
      <c r="BT373" s="135" t="s">
        <v>23</v>
      </c>
      <c r="BU373" s="58">
        <v>1</v>
      </c>
      <c r="BV373" s="57">
        <v>0</v>
      </c>
      <c r="BW373" s="57">
        <v>0</v>
      </c>
      <c r="BX373" s="57">
        <v>0</v>
      </c>
      <c r="BY373" s="57">
        <v>0</v>
      </c>
      <c r="BZ373" s="57">
        <v>0</v>
      </c>
      <c r="CA373" s="57">
        <v>0</v>
      </c>
      <c r="CB373" s="67">
        <v>0</v>
      </c>
      <c r="CC373" s="134"/>
      <c r="CD373" s="134"/>
      <c r="CE373" s="57"/>
      <c r="CF373" s="57"/>
      <c r="CG373" s="57"/>
      <c r="CH373" s="57"/>
      <c r="CI373" s="57"/>
      <c r="CJ373" s="57"/>
      <c r="CK373" s="67"/>
      <c r="CL373" s="23"/>
      <c r="CM373" s="23"/>
      <c r="CN373" s="23"/>
      <c r="CO373" s="23"/>
      <c r="CP373" s="23"/>
      <c r="CQ373" s="23"/>
      <c r="CR373" s="57"/>
      <c r="CS373" s="134"/>
      <c r="CT373" s="58"/>
      <c r="CU373" s="57"/>
      <c r="CV373" s="57"/>
      <c r="CW373" s="57"/>
      <c r="CX373" s="57"/>
      <c r="CY373" s="57"/>
      <c r="CZ373" s="57"/>
      <c r="DA373" s="67"/>
      <c r="DB373" s="23"/>
      <c r="DC373" s="23"/>
      <c r="DD373" s="57"/>
      <c r="DE373" s="57"/>
      <c r="DF373" s="57"/>
      <c r="DG373" s="57"/>
      <c r="DH373" s="57"/>
      <c r="DI373" s="57"/>
      <c r="DJ373" s="67"/>
      <c r="DK373" s="23" t="s">
        <v>849</v>
      </c>
      <c r="DL373" s="55">
        <v>0</v>
      </c>
      <c r="DM373" s="55">
        <v>2.1180815925720213</v>
      </c>
      <c r="DN373" s="55">
        <v>1.006271252142888</v>
      </c>
      <c r="DO373" s="59">
        <v>3.1243528447149096</v>
      </c>
      <c r="DP373" s="23" t="s">
        <v>849</v>
      </c>
      <c r="DQ373" s="57"/>
      <c r="DR373" s="57"/>
      <c r="DS373" s="57"/>
      <c r="DT373" s="23" t="s">
        <v>854</v>
      </c>
      <c r="DU373" s="57"/>
      <c r="DV373" s="23" t="s">
        <v>858</v>
      </c>
      <c r="DW373" s="23" t="s">
        <v>854</v>
      </c>
      <c r="DX373" s="57"/>
      <c r="DY373" s="23" t="s">
        <v>849</v>
      </c>
      <c r="DZ373" s="23" t="s">
        <v>854</v>
      </c>
      <c r="EA373" s="56"/>
      <c r="EB373" s="57"/>
      <c r="EC373" s="57"/>
      <c r="ED373" s="23"/>
      <c r="EE373" s="57"/>
      <c r="EF373" s="57"/>
      <c r="EG373" s="57"/>
      <c r="EH373" s="23">
        <v>3287</v>
      </c>
      <c r="EI373" s="23"/>
      <c r="EJ373" s="23" t="s">
        <v>921</v>
      </c>
      <c r="EK373" s="23"/>
    </row>
    <row r="374" spans="2:141">
      <c r="B374" s="132" t="s">
        <v>1639</v>
      </c>
      <c r="C374" s="23" t="s">
        <v>1640</v>
      </c>
      <c r="D374" s="23" t="s">
        <v>155</v>
      </c>
      <c r="E374" s="23" t="s">
        <v>846</v>
      </c>
      <c r="F374" s="23" t="s">
        <v>847</v>
      </c>
      <c r="G374" s="23"/>
      <c r="H374" s="23" t="s">
        <v>848</v>
      </c>
      <c r="I374" s="58">
        <v>0</v>
      </c>
      <c r="J374" s="58">
        <v>0</v>
      </c>
      <c r="K374" s="58">
        <v>1</v>
      </c>
      <c r="L374" s="58">
        <v>0</v>
      </c>
      <c r="M374" s="176"/>
      <c r="N374" s="23" t="s">
        <v>849</v>
      </c>
      <c r="O374" s="23" t="s">
        <v>850</v>
      </c>
      <c r="P374" s="23" t="s">
        <v>851</v>
      </c>
      <c r="Q374" s="56" t="s">
        <v>848</v>
      </c>
      <c r="R374" s="133" t="s">
        <v>848</v>
      </c>
      <c r="S374" s="133" t="s">
        <v>848</v>
      </c>
      <c r="T374" s="133" t="s">
        <v>848</v>
      </c>
      <c r="U374" s="133" t="s">
        <v>848</v>
      </c>
      <c r="V374" s="133" t="s">
        <v>848</v>
      </c>
      <c r="W374" s="55">
        <v>0</v>
      </c>
      <c r="X374" s="55">
        <v>1.2609878330935387</v>
      </c>
      <c r="Y374" s="55">
        <v>1.3155806849507294</v>
      </c>
      <c r="Z374" s="55">
        <v>1.4204845963625858</v>
      </c>
      <c r="AA374" s="55">
        <v>1.5285998520013355</v>
      </c>
      <c r="AB374" s="55">
        <v>1.629221971110667</v>
      </c>
      <c r="AC374" s="55">
        <v>1.7351963305981544</v>
      </c>
      <c r="AD374" s="59">
        <v>8.890071268117012</v>
      </c>
      <c r="AE374" s="55">
        <v>0</v>
      </c>
      <c r="AF374" s="55"/>
      <c r="AG374" s="55"/>
      <c r="AH374" s="55"/>
      <c r="AI374" s="59">
        <v>8.890071268117012</v>
      </c>
      <c r="AJ374" s="55">
        <v>0</v>
      </c>
      <c r="AK374" s="55">
        <v>0</v>
      </c>
      <c r="AL374" s="55">
        <v>1.3823969883520151</v>
      </c>
      <c r="AM374" s="55">
        <v>1.4710910158389809</v>
      </c>
      <c r="AN374" s="55">
        <v>1.620163168086814</v>
      </c>
      <c r="AO374" s="55">
        <v>1.7783457905866837</v>
      </c>
      <c r="AP374" s="55">
        <v>1.9333159237663806</v>
      </c>
      <c r="AQ374" s="55">
        <v>2.1002517836227388</v>
      </c>
      <c r="AR374" s="59">
        <v>10.285564670253613</v>
      </c>
      <c r="AS374" s="55">
        <v>0</v>
      </c>
      <c r="AT374" s="55"/>
      <c r="AU374" s="55"/>
      <c r="AV374" s="55"/>
      <c r="AW374" s="59">
        <v>10.285564670253613</v>
      </c>
      <c r="AX374" s="55"/>
      <c r="AY374" s="55"/>
      <c r="AZ374" s="55"/>
      <c r="BA374" s="55"/>
      <c r="BB374" s="55"/>
      <c r="BC374" s="55"/>
      <c r="BD374" s="55"/>
      <c r="BE374" s="55"/>
      <c r="BF374" s="59">
        <v>0</v>
      </c>
      <c r="BG374" s="55"/>
      <c r="BH374" s="55"/>
      <c r="BI374" s="55"/>
      <c r="BJ374" s="55"/>
      <c r="BK374" s="59">
        <v>0</v>
      </c>
      <c r="BL374" s="55"/>
      <c r="BM374" s="23" t="s">
        <v>852</v>
      </c>
      <c r="BN374" s="23" t="s">
        <v>166</v>
      </c>
      <c r="BO374" s="23" t="s">
        <v>571</v>
      </c>
      <c r="BP374" s="23" t="s">
        <v>403</v>
      </c>
      <c r="BQ374" s="23" t="s">
        <v>853</v>
      </c>
      <c r="BR374" s="23"/>
      <c r="BS374" s="57"/>
      <c r="BT374" s="135" t="s">
        <v>23</v>
      </c>
      <c r="BU374" s="58">
        <v>1</v>
      </c>
      <c r="BV374" s="57">
        <v>1095</v>
      </c>
      <c r="BW374" s="57">
        <v>1078</v>
      </c>
      <c r="BX374" s="57">
        <v>1044</v>
      </c>
      <c r="BY374" s="57">
        <v>1010</v>
      </c>
      <c r="BZ374" s="57">
        <v>977</v>
      </c>
      <c r="CA374" s="57">
        <v>943</v>
      </c>
      <c r="CB374" s="67">
        <v>6147</v>
      </c>
      <c r="CC374" s="134"/>
      <c r="CD374" s="134"/>
      <c r="CE374" s="57"/>
      <c r="CF374" s="57"/>
      <c r="CG374" s="57"/>
      <c r="CH374" s="57"/>
      <c r="CI374" s="57"/>
      <c r="CJ374" s="57"/>
      <c r="CK374" s="67"/>
      <c r="CL374" s="23"/>
      <c r="CM374" s="23"/>
      <c r="CN374" s="23"/>
      <c r="CO374" s="23"/>
      <c r="CP374" s="23"/>
      <c r="CQ374" s="23"/>
      <c r="CR374" s="57"/>
      <c r="CS374" s="134"/>
      <c r="CT374" s="58"/>
      <c r="CU374" s="57"/>
      <c r="CV374" s="57"/>
      <c r="CW374" s="57"/>
      <c r="CX374" s="57"/>
      <c r="CY374" s="57"/>
      <c r="CZ374" s="57"/>
      <c r="DA374" s="67"/>
      <c r="DB374" s="23"/>
      <c r="DC374" s="23"/>
      <c r="DD374" s="57"/>
      <c r="DE374" s="57"/>
      <c r="DF374" s="57"/>
      <c r="DG374" s="57"/>
      <c r="DH374" s="57"/>
      <c r="DI374" s="57"/>
      <c r="DJ374" s="67"/>
      <c r="DK374" s="23" t="s">
        <v>849</v>
      </c>
      <c r="DL374" s="55">
        <v>0</v>
      </c>
      <c r="DM374" s="55">
        <v>0</v>
      </c>
      <c r="DN374" s="55">
        <v>0</v>
      </c>
      <c r="DO374" s="59">
        <v>0</v>
      </c>
      <c r="DP374" s="23" t="s">
        <v>849</v>
      </c>
      <c r="DQ374" s="57"/>
      <c r="DR374" s="57"/>
      <c r="DS374" s="57"/>
      <c r="DT374" s="23" t="s">
        <v>854</v>
      </c>
      <c r="DU374" s="57"/>
      <c r="DV374" s="23" t="s">
        <v>849</v>
      </c>
      <c r="DW374" s="23" t="s">
        <v>854</v>
      </c>
      <c r="DX374" s="57"/>
      <c r="DY374" s="23" t="s">
        <v>849</v>
      </c>
      <c r="DZ374" s="23" t="s">
        <v>854</v>
      </c>
      <c r="EA374" s="56"/>
      <c r="EB374" s="57"/>
      <c r="EC374" s="57"/>
      <c r="ED374" s="23"/>
      <c r="EE374" s="57"/>
      <c r="EF374" s="57"/>
      <c r="EG374" s="57"/>
      <c r="EH374" s="23">
        <v>654</v>
      </c>
      <c r="EI374" s="323" t="s">
        <v>420</v>
      </c>
      <c r="EJ374" s="323" t="s">
        <v>1343</v>
      </c>
      <c r="EK374" s="323" t="s">
        <v>601</v>
      </c>
    </row>
    <row r="375" spans="2:141">
      <c r="B375" s="132" t="s">
        <v>1641</v>
      </c>
      <c r="C375" s="23" t="s">
        <v>1642</v>
      </c>
      <c r="D375" s="23" t="s">
        <v>155</v>
      </c>
      <c r="E375" s="23" t="s">
        <v>846</v>
      </c>
      <c r="F375" s="23" t="s">
        <v>847</v>
      </c>
      <c r="G375" s="23"/>
      <c r="H375" s="23" t="s">
        <v>848</v>
      </c>
      <c r="I375" s="58">
        <v>0</v>
      </c>
      <c r="J375" s="58">
        <v>0</v>
      </c>
      <c r="K375" s="58">
        <v>1</v>
      </c>
      <c r="L375" s="58">
        <v>0</v>
      </c>
      <c r="M375" s="176"/>
      <c r="N375" s="23" t="s">
        <v>849</v>
      </c>
      <c r="O375" s="23" t="s">
        <v>850</v>
      </c>
      <c r="P375" s="23" t="s">
        <v>851</v>
      </c>
      <c r="Q375" s="56" t="s">
        <v>848</v>
      </c>
      <c r="R375" s="133" t="s">
        <v>848</v>
      </c>
      <c r="S375" s="133" t="s">
        <v>848</v>
      </c>
      <c r="T375" s="133" t="s">
        <v>848</v>
      </c>
      <c r="U375" s="133" t="s">
        <v>848</v>
      </c>
      <c r="V375" s="133" t="s">
        <v>848</v>
      </c>
      <c r="W375" s="55">
        <v>0</v>
      </c>
      <c r="X375" s="55">
        <v>1.2609878330935387</v>
      </c>
      <c r="Y375" s="55">
        <v>1.3155806849507294</v>
      </c>
      <c r="Z375" s="55">
        <v>1.4204845963625858</v>
      </c>
      <c r="AA375" s="55">
        <v>1.5285998520013355</v>
      </c>
      <c r="AB375" s="55">
        <v>1.629221971110667</v>
      </c>
      <c r="AC375" s="55">
        <v>1.7351963305981544</v>
      </c>
      <c r="AD375" s="59">
        <v>8.890071268117012</v>
      </c>
      <c r="AE375" s="55">
        <v>0</v>
      </c>
      <c r="AF375" s="55"/>
      <c r="AG375" s="55"/>
      <c r="AH375" s="55"/>
      <c r="AI375" s="59">
        <v>8.890071268117012</v>
      </c>
      <c r="AJ375" s="55">
        <v>0</v>
      </c>
      <c r="AK375" s="55">
        <v>0</v>
      </c>
      <c r="AL375" s="55">
        <v>1.3823969883520151</v>
      </c>
      <c r="AM375" s="55">
        <v>1.4710910158389809</v>
      </c>
      <c r="AN375" s="55">
        <v>1.620163168086814</v>
      </c>
      <c r="AO375" s="55">
        <v>1.7783457905866837</v>
      </c>
      <c r="AP375" s="55">
        <v>1.9333159237663806</v>
      </c>
      <c r="AQ375" s="55">
        <v>2.1002517836227388</v>
      </c>
      <c r="AR375" s="59">
        <v>10.285564670253613</v>
      </c>
      <c r="AS375" s="55">
        <v>0</v>
      </c>
      <c r="AT375" s="55"/>
      <c r="AU375" s="55"/>
      <c r="AV375" s="55"/>
      <c r="AW375" s="59">
        <v>10.285564670253613</v>
      </c>
      <c r="AX375" s="55"/>
      <c r="AY375" s="55"/>
      <c r="AZ375" s="55"/>
      <c r="BA375" s="55"/>
      <c r="BB375" s="55"/>
      <c r="BC375" s="55"/>
      <c r="BD375" s="55"/>
      <c r="BE375" s="55"/>
      <c r="BF375" s="59">
        <v>0</v>
      </c>
      <c r="BG375" s="55"/>
      <c r="BH375" s="55"/>
      <c r="BI375" s="55"/>
      <c r="BJ375" s="55"/>
      <c r="BK375" s="59">
        <v>0</v>
      </c>
      <c r="BL375" s="55"/>
      <c r="BM375" s="23" t="s">
        <v>852</v>
      </c>
      <c r="BN375" s="23" t="s">
        <v>166</v>
      </c>
      <c r="BO375" s="23" t="s">
        <v>571</v>
      </c>
      <c r="BP375" s="23" t="s">
        <v>403</v>
      </c>
      <c r="BQ375" s="23" t="s">
        <v>853</v>
      </c>
      <c r="BR375" s="23"/>
      <c r="BS375" s="57"/>
      <c r="BT375" s="135" t="s">
        <v>23</v>
      </c>
      <c r="BU375" s="58">
        <v>1</v>
      </c>
      <c r="BV375" s="57">
        <v>1096</v>
      </c>
      <c r="BW375" s="57">
        <v>1078</v>
      </c>
      <c r="BX375" s="57">
        <v>1045</v>
      </c>
      <c r="BY375" s="57">
        <v>1010</v>
      </c>
      <c r="BZ375" s="57">
        <v>978</v>
      </c>
      <c r="CA375" s="57">
        <v>944</v>
      </c>
      <c r="CB375" s="67">
        <v>6151</v>
      </c>
      <c r="CC375" s="134"/>
      <c r="CD375" s="134"/>
      <c r="CE375" s="57"/>
      <c r="CF375" s="57"/>
      <c r="CG375" s="57"/>
      <c r="CH375" s="57"/>
      <c r="CI375" s="57"/>
      <c r="CJ375" s="57"/>
      <c r="CK375" s="67"/>
      <c r="CL375" s="23"/>
      <c r="CM375" s="23"/>
      <c r="CN375" s="23"/>
      <c r="CO375" s="23"/>
      <c r="CP375" s="23"/>
      <c r="CQ375" s="23"/>
      <c r="CR375" s="57"/>
      <c r="CS375" s="134"/>
      <c r="CT375" s="58"/>
      <c r="CU375" s="57"/>
      <c r="CV375" s="57"/>
      <c r="CW375" s="57"/>
      <c r="CX375" s="57"/>
      <c r="CY375" s="57"/>
      <c r="CZ375" s="57"/>
      <c r="DA375" s="67"/>
      <c r="DB375" s="23"/>
      <c r="DC375" s="23"/>
      <c r="DD375" s="57"/>
      <c r="DE375" s="57"/>
      <c r="DF375" s="57"/>
      <c r="DG375" s="57"/>
      <c r="DH375" s="57"/>
      <c r="DI375" s="57"/>
      <c r="DJ375" s="67"/>
      <c r="DK375" s="23" t="s">
        <v>849</v>
      </c>
      <c r="DL375" s="55">
        <v>0</v>
      </c>
      <c r="DM375" s="55">
        <v>0</v>
      </c>
      <c r="DN375" s="55">
        <v>0</v>
      </c>
      <c r="DO375" s="59">
        <v>0</v>
      </c>
      <c r="DP375" s="23" t="s">
        <v>849</v>
      </c>
      <c r="DQ375" s="57"/>
      <c r="DR375" s="57"/>
      <c r="DS375" s="57"/>
      <c r="DT375" s="23" t="s">
        <v>854</v>
      </c>
      <c r="DU375" s="57"/>
      <c r="DV375" s="23" t="s">
        <v>849</v>
      </c>
      <c r="DW375" s="23" t="s">
        <v>854</v>
      </c>
      <c r="DX375" s="57"/>
      <c r="DY375" s="23" t="s">
        <v>849</v>
      </c>
      <c r="DZ375" s="23" t="s">
        <v>854</v>
      </c>
      <c r="EA375" s="56"/>
      <c r="EB375" s="57"/>
      <c r="EC375" s="57"/>
      <c r="ED375" s="23"/>
      <c r="EE375" s="57"/>
      <c r="EF375" s="57"/>
      <c r="EG375" s="57"/>
      <c r="EH375" s="23">
        <v>654</v>
      </c>
      <c r="EI375" s="323" t="s">
        <v>420</v>
      </c>
      <c r="EJ375" s="323" t="s">
        <v>1343</v>
      </c>
      <c r="EK375" s="323" t="s">
        <v>601</v>
      </c>
    </row>
    <row r="376" spans="2:141" ht="29.1">
      <c r="B376" s="132" t="s">
        <v>1643</v>
      </c>
      <c r="C376" s="23" t="s">
        <v>1644</v>
      </c>
      <c r="D376" s="23" t="s">
        <v>159</v>
      </c>
      <c r="E376" s="23" t="s">
        <v>846</v>
      </c>
      <c r="F376" s="23" t="s">
        <v>847</v>
      </c>
      <c r="G376" s="23"/>
      <c r="H376" s="23" t="s">
        <v>848</v>
      </c>
      <c r="I376" s="58">
        <v>0</v>
      </c>
      <c r="J376" s="58">
        <v>0</v>
      </c>
      <c r="K376" s="58">
        <v>1</v>
      </c>
      <c r="L376" s="58">
        <v>0</v>
      </c>
      <c r="M376" s="176"/>
      <c r="N376" s="23" t="s">
        <v>849</v>
      </c>
      <c r="O376" s="23" t="s">
        <v>850</v>
      </c>
      <c r="P376" s="23" t="s">
        <v>851</v>
      </c>
      <c r="Q376" s="56" t="s">
        <v>848</v>
      </c>
      <c r="R376" s="133" t="s">
        <v>848</v>
      </c>
      <c r="S376" s="133" t="s">
        <v>848</v>
      </c>
      <c r="T376" s="133" t="s">
        <v>848</v>
      </c>
      <c r="U376" s="133" t="s">
        <v>848</v>
      </c>
      <c r="V376" s="133" t="s">
        <v>848</v>
      </c>
      <c r="W376" s="55">
        <v>0</v>
      </c>
      <c r="X376" s="55">
        <v>0.8549874176203649</v>
      </c>
      <c r="Y376" s="55">
        <v>0.25419466286733527</v>
      </c>
      <c r="Z376" s="55">
        <v>4.2542603807267008E-2</v>
      </c>
      <c r="AA376" s="55">
        <v>0</v>
      </c>
      <c r="AB376" s="55">
        <v>0</v>
      </c>
      <c r="AC376" s="55">
        <v>0</v>
      </c>
      <c r="AD376" s="59">
        <v>1.1517246842949671</v>
      </c>
      <c r="AE376" s="55">
        <v>0</v>
      </c>
      <c r="AF376" s="55"/>
      <c r="AG376" s="55"/>
      <c r="AH376" s="55"/>
      <c r="AI376" s="59">
        <v>1.1517246842949671</v>
      </c>
      <c r="AJ376" s="55">
        <v>0</v>
      </c>
      <c r="AK376" s="55">
        <v>0</v>
      </c>
      <c r="AL376" s="55">
        <v>0.93730645148071356</v>
      </c>
      <c r="AM376" s="55">
        <v>0.28424215184670354</v>
      </c>
      <c r="AN376" s="55">
        <v>4.85228491315862E-2</v>
      </c>
      <c r="AO376" s="55">
        <v>0</v>
      </c>
      <c r="AP376" s="55">
        <v>0</v>
      </c>
      <c r="AQ376" s="55">
        <v>0</v>
      </c>
      <c r="AR376" s="59">
        <v>1.2700714524590033</v>
      </c>
      <c r="AS376" s="55">
        <v>0</v>
      </c>
      <c r="AT376" s="55"/>
      <c r="AU376" s="55"/>
      <c r="AV376" s="55"/>
      <c r="AW376" s="59">
        <v>1.2700714524590033</v>
      </c>
      <c r="AX376" s="55"/>
      <c r="AY376" s="55"/>
      <c r="AZ376" s="55"/>
      <c r="BA376" s="55"/>
      <c r="BB376" s="55"/>
      <c r="BC376" s="55"/>
      <c r="BD376" s="55"/>
      <c r="BE376" s="55"/>
      <c r="BF376" s="59">
        <v>0</v>
      </c>
      <c r="BG376" s="55"/>
      <c r="BH376" s="55"/>
      <c r="BI376" s="55"/>
      <c r="BJ376" s="55"/>
      <c r="BK376" s="59">
        <v>0</v>
      </c>
      <c r="BL376" s="55"/>
      <c r="BM376" s="23" t="s">
        <v>852</v>
      </c>
      <c r="BN376" s="23" t="s">
        <v>281</v>
      </c>
      <c r="BO376" s="23" t="s">
        <v>853</v>
      </c>
      <c r="BP376" s="23" t="s">
        <v>853</v>
      </c>
      <c r="BQ376" s="23" t="s">
        <v>853</v>
      </c>
      <c r="BR376" s="23"/>
      <c r="BS376" s="57"/>
      <c r="BT376" s="135" t="s">
        <v>282</v>
      </c>
      <c r="BU376" s="58">
        <v>1</v>
      </c>
      <c r="BV376" s="57">
        <v>0</v>
      </c>
      <c r="BW376" s="57">
        <v>0</v>
      </c>
      <c r="BX376" s="57">
        <v>0</v>
      </c>
      <c r="BY376" s="57">
        <v>0</v>
      </c>
      <c r="BZ376" s="57">
        <v>0</v>
      </c>
      <c r="CA376" s="57">
        <v>0</v>
      </c>
      <c r="CB376" s="67">
        <v>0</v>
      </c>
      <c r="CC376" s="134"/>
      <c r="CD376" s="134"/>
      <c r="CE376" s="57"/>
      <c r="CF376" s="57"/>
      <c r="CG376" s="57"/>
      <c r="CH376" s="57"/>
      <c r="CI376" s="57"/>
      <c r="CJ376" s="57"/>
      <c r="CK376" s="67"/>
      <c r="CL376" s="23"/>
      <c r="CM376" s="23"/>
      <c r="CN376" s="23"/>
      <c r="CO376" s="23"/>
      <c r="CP376" s="23"/>
      <c r="CQ376" s="23"/>
      <c r="CR376" s="57"/>
      <c r="CS376" s="134"/>
      <c r="CT376" s="58"/>
      <c r="CU376" s="57"/>
      <c r="CV376" s="57"/>
      <c r="CW376" s="57"/>
      <c r="CX376" s="57"/>
      <c r="CY376" s="57"/>
      <c r="CZ376" s="57"/>
      <c r="DA376" s="67"/>
      <c r="DB376" s="23"/>
      <c r="DC376" s="23"/>
      <c r="DD376" s="57"/>
      <c r="DE376" s="57"/>
      <c r="DF376" s="57"/>
      <c r="DG376" s="57"/>
      <c r="DH376" s="57"/>
      <c r="DI376" s="57"/>
      <c r="DJ376" s="67"/>
      <c r="DK376" s="23" t="s">
        <v>849</v>
      </c>
      <c r="DL376" s="55">
        <v>0</v>
      </c>
      <c r="DM376" s="55">
        <v>0</v>
      </c>
      <c r="DN376" s="55">
        <v>0</v>
      </c>
      <c r="DO376" s="59">
        <v>0</v>
      </c>
      <c r="DP376" s="23" t="s">
        <v>849</v>
      </c>
      <c r="DQ376" s="57"/>
      <c r="DR376" s="57"/>
      <c r="DS376" s="57"/>
      <c r="DT376" s="23" t="s">
        <v>854</v>
      </c>
      <c r="DU376" s="57"/>
      <c r="DV376" s="23" t="s">
        <v>849</v>
      </c>
      <c r="DW376" s="23" t="s">
        <v>854</v>
      </c>
      <c r="DX376" s="57"/>
      <c r="DY376" s="23" t="s">
        <v>849</v>
      </c>
      <c r="DZ376" s="23" t="s">
        <v>854</v>
      </c>
      <c r="EA376" s="56"/>
      <c r="EB376" s="57"/>
      <c r="EC376" s="57"/>
      <c r="ED376" s="23"/>
      <c r="EE376" s="57"/>
      <c r="EF376" s="57"/>
      <c r="EG376" s="57"/>
      <c r="EH376" s="23">
        <v>3295</v>
      </c>
      <c r="EI376" s="23"/>
      <c r="EJ376" s="23" t="s">
        <v>855</v>
      </c>
      <c r="EK376" s="23"/>
    </row>
    <row r="377" spans="2:141">
      <c r="B377" s="132" t="s">
        <v>1645</v>
      </c>
      <c r="C377" s="23" t="s">
        <v>1644</v>
      </c>
      <c r="D377" s="23" t="s">
        <v>159</v>
      </c>
      <c r="E377" s="23" t="s">
        <v>846</v>
      </c>
      <c r="F377" s="23" t="s">
        <v>847</v>
      </c>
      <c r="G377" s="23"/>
      <c r="H377" s="23" t="s">
        <v>848</v>
      </c>
      <c r="I377" s="58">
        <v>0</v>
      </c>
      <c r="J377" s="58">
        <v>0</v>
      </c>
      <c r="K377" s="58">
        <v>1</v>
      </c>
      <c r="L377" s="58">
        <v>0</v>
      </c>
      <c r="M377" s="176"/>
      <c r="N377" s="23" t="s">
        <v>849</v>
      </c>
      <c r="O377" s="23" t="s">
        <v>850</v>
      </c>
      <c r="P377" s="23" t="s">
        <v>851</v>
      </c>
      <c r="Q377" s="56" t="s">
        <v>848</v>
      </c>
      <c r="R377" s="133" t="s">
        <v>848</v>
      </c>
      <c r="S377" s="133" t="s">
        <v>848</v>
      </c>
      <c r="T377" s="133" t="s">
        <v>848</v>
      </c>
      <c r="U377" s="133" t="s">
        <v>848</v>
      </c>
      <c r="V377" s="133" t="s">
        <v>848</v>
      </c>
      <c r="W377" s="55">
        <v>0</v>
      </c>
      <c r="X377" s="55">
        <v>0.56999161133738019</v>
      </c>
      <c r="Y377" s="55">
        <v>0.16946310833250569</v>
      </c>
      <c r="Z377" s="55">
        <v>2.8361735380075671E-2</v>
      </c>
      <c r="AA377" s="55">
        <v>0</v>
      </c>
      <c r="AB377" s="55">
        <v>0</v>
      </c>
      <c r="AC377" s="55">
        <v>0</v>
      </c>
      <c r="AD377" s="59">
        <v>0.76781645504996154</v>
      </c>
      <c r="AE377" s="55">
        <v>0</v>
      </c>
      <c r="AF377" s="55"/>
      <c r="AG377" s="55"/>
      <c r="AH377" s="55"/>
      <c r="AI377" s="59">
        <v>0.76781645504996154</v>
      </c>
      <c r="AJ377" s="55">
        <v>0</v>
      </c>
      <c r="AK377" s="55">
        <v>0</v>
      </c>
      <c r="AL377" s="55">
        <v>0.62487096720484936</v>
      </c>
      <c r="AM377" s="55">
        <v>0.18949476762303907</v>
      </c>
      <c r="AN377" s="55">
        <v>3.2348565527206989E-2</v>
      </c>
      <c r="AO377" s="55">
        <v>0</v>
      </c>
      <c r="AP377" s="55">
        <v>0</v>
      </c>
      <c r="AQ377" s="55">
        <v>0</v>
      </c>
      <c r="AR377" s="59">
        <v>0.84671430035509543</v>
      </c>
      <c r="AS377" s="55">
        <v>0</v>
      </c>
      <c r="AT377" s="55"/>
      <c r="AU377" s="55"/>
      <c r="AV377" s="55"/>
      <c r="AW377" s="59">
        <v>0.84671430035509543</v>
      </c>
      <c r="AX377" s="55"/>
      <c r="AY377" s="55"/>
      <c r="AZ377" s="55"/>
      <c r="BA377" s="55"/>
      <c r="BB377" s="55"/>
      <c r="BC377" s="55"/>
      <c r="BD377" s="55"/>
      <c r="BE377" s="55"/>
      <c r="BF377" s="59">
        <v>0</v>
      </c>
      <c r="BG377" s="55"/>
      <c r="BH377" s="55"/>
      <c r="BI377" s="55"/>
      <c r="BJ377" s="55"/>
      <c r="BK377" s="59">
        <v>0</v>
      </c>
      <c r="BL377" s="55"/>
      <c r="BM377" s="23" t="s">
        <v>852</v>
      </c>
      <c r="BN377" s="23" t="s">
        <v>263</v>
      </c>
      <c r="BO377" s="23" t="s">
        <v>853</v>
      </c>
      <c r="BP377" s="23" t="s">
        <v>853</v>
      </c>
      <c r="BQ377" s="23" t="s">
        <v>311</v>
      </c>
      <c r="BR377" s="23"/>
      <c r="BS377" s="57"/>
      <c r="BT377" s="135" t="s">
        <v>200</v>
      </c>
      <c r="BU377" s="58">
        <v>1</v>
      </c>
      <c r="BV377" s="57">
        <v>0</v>
      </c>
      <c r="BW377" s="57">
        <v>0</v>
      </c>
      <c r="BX377" s="57">
        <v>0</v>
      </c>
      <c r="BY377" s="57">
        <v>0</v>
      </c>
      <c r="BZ377" s="57">
        <v>0</v>
      </c>
      <c r="CA377" s="57">
        <v>0</v>
      </c>
      <c r="CB377" s="67">
        <v>0</v>
      </c>
      <c r="CC377" s="134"/>
      <c r="CD377" s="134"/>
      <c r="CE377" s="57"/>
      <c r="CF377" s="57"/>
      <c r="CG377" s="57"/>
      <c r="CH377" s="57"/>
      <c r="CI377" s="57"/>
      <c r="CJ377" s="57"/>
      <c r="CK377" s="67"/>
      <c r="CL377" s="23"/>
      <c r="CM377" s="23"/>
      <c r="CN377" s="23"/>
      <c r="CO377" s="23"/>
      <c r="CP377" s="23"/>
      <c r="CQ377" s="23"/>
      <c r="CR377" s="57"/>
      <c r="CS377" s="134"/>
      <c r="CT377" s="58"/>
      <c r="CU377" s="57"/>
      <c r="CV377" s="57"/>
      <c r="CW377" s="57"/>
      <c r="CX377" s="57"/>
      <c r="CY377" s="57"/>
      <c r="CZ377" s="57"/>
      <c r="DA377" s="67"/>
      <c r="DB377" s="23"/>
      <c r="DC377" s="23"/>
      <c r="DD377" s="57"/>
      <c r="DE377" s="57"/>
      <c r="DF377" s="57"/>
      <c r="DG377" s="57"/>
      <c r="DH377" s="57"/>
      <c r="DI377" s="57"/>
      <c r="DJ377" s="67"/>
      <c r="DK377" s="23" t="s">
        <v>849</v>
      </c>
      <c r="DL377" s="55">
        <v>0</v>
      </c>
      <c r="DM377" s="55">
        <v>0</v>
      </c>
      <c r="DN377" s="55">
        <v>0</v>
      </c>
      <c r="DO377" s="59">
        <v>0</v>
      </c>
      <c r="DP377" s="23" t="s">
        <v>849</v>
      </c>
      <c r="DQ377" s="57"/>
      <c r="DR377" s="57"/>
      <c r="DS377" s="57"/>
      <c r="DT377" s="23" t="s">
        <v>854</v>
      </c>
      <c r="DU377" s="57"/>
      <c r="DV377" s="23" t="s">
        <v>849</v>
      </c>
      <c r="DW377" s="23" t="s">
        <v>854</v>
      </c>
      <c r="DX377" s="57"/>
      <c r="DY377" s="23" t="s">
        <v>849</v>
      </c>
      <c r="DZ377" s="23" t="s">
        <v>854</v>
      </c>
      <c r="EA377" s="56"/>
      <c r="EB377" s="57"/>
      <c r="EC377" s="57"/>
      <c r="ED377" s="23"/>
      <c r="EE377" s="57"/>
      <c r="EF377" s="57"/>
      <c r="EG377" s="57"/>
      <c r="EH377" s="23">
        <v>929</v>
      </c>
      <c r="EI377" s="23"/>
      <c r="EJ377" s="23" t="s">
        <v>1147</v>
      </c>
      <c r="EK377" s="23"/>
    </row>
    <row r="378" spans="2:141">
      <c r="B378" s="132" t="s">
        <v>1646</v>
      </c>
      <c r="C378" s="23" t="s">
        <v>1647</v>
      </c>
      <c r="D378" s="23" t="s">
        <v>193</v>
      </c>
      <c r="E378" s="23" t="s">
        <v>846</v>
      </c>
      <c r="F378" s="23" t="s">
        <v>847</v>
      </c>
      <c r="G378" s="23"/>
      <c r="H378" s="23" t="s">
        <v>848</v>
      </c>
      <c r="I378" s="58">
        <v>1</v>
      </c>
      <c r="J378" s="58">
        <v>0</v>
      </c>
      <c r="K378" s="58">
        <v>0</v>
      </c>
      <c r="L378" s="58">
        <v>0</v>
      </c>
      <c r="M378" s="176"/>
      <c r="N378" s="23" t="s">
        <v>849</v>
      </c>
      <c r="O378" s="23" t="s">
        <v>850</v>
      </c>
      <c r="P378" s="23" t="s">
        <v>851</v>
      </c>
      <c r="Q378" s="56" t="s">
        <v>848</v>
      </c>
      <c r="R378" s="133" t="s">
        <v>848</v>
      </c>
      <c r="S378" s="133" t="s">
        <v>848</v>
      </c>
      <c r="T378" s="133" t="s">
        <v>848</v>
      </c>
      <c r="U378" s="133" t="s">
        <v>848</v>
      </c>
      <c r="V378" s="133" t="s">
        <v>848</v>
      </c>
      <c r="W378" s="55">
        <v>0</v>
      </c>
      <c r="X378" s="55">
        <v>2.3387002510316783</v>
      </c>
      <c r="Y378" s="55">
        <v>2.4399512805754937</v>
      </c>
      <c r="Z378" s="55">
        <v>2.6345120824440031</v>
      </c>
      <c r="AA378" s="55">
        <v>2.8350288272268558</v>
      </c>
      <c r="AB378" s="55">
        <v>3.0216483718762417</v>
      </c>
      <c r="AC378" s="55">
        <v>3.2181944880495328</v>
      </c>
      <c r="AD378" s="59">
        <v>16.488035301203805</v>
      </c>
      <c r="AE378" s="55">
        <v>0</v>
      </c>
      <c r="AF378" s="55"/>
      <c r="AG378" s="55"/>
      <c r="AH378" s="55"/>
      <c r="AI378" s="59">
        <v>16.488035301203805</v>
      </c>
      <c r="AJ378" s="55">
        <v>0</v>
      </c>
      <c r="AK378" s="55">
        <v>0</v>
      </c>
      <c r="AL378" s="55">
        <v>2.563872623380397</v>
      </c>
      <c r="AM378" s="55">
        <v>2.7283696461945652</v>
      </c>
      <c r="AN378" s="55">
        <v>3.0048473969977154</v>
      </c>
      <c r="AO378" s="55">
        <v>3.298221947679723</v>
      </c>
      <c r="AP378" s="55">
        <v>3.5856384316918124</v>
      </c>
      <c r="AQ378" s="55">
        <v>3.8952472376661489</v>
      </c>
      <c r="AR378" s="59">
        <v>19.076197283610362</v>
      </c>
      <c r="AS378" s="55">
        <v>0</v>
      </c>
      <c r="AT378" s="55"/>
      <c r="AU378" s="55"/>
      <c r="AV378" s="55"/>
      <c r="AW378" s="59">
        <v>19.076197283610362</v>
      </c>
      <c r="AX378" s="55"/>
      <c r="AY378" s="55"/>
      <c r="AZ378" s="55"/>
      <c r="BA378" s="55"/>
      <c r="BB378" s="55"/>
      <c r="BC378" s="55"/>
      <c r="BD378" s="55"/>
      <c r="BE378" s="55"/>
      <c r="BF378" s="59">
        <v>0</v>
      </c>
      <c r="BG378" s="55"/>
      <c r="BH378" s="55"/>
      <c r="BI378" s="55"/>
      <c r="BJ378" s="55"/>
      <c r="BK378" s="59">
        <v>0</v>
      </c>
      <c r="BL378" s="55"/>
      <c r="BM378" s="23" t="s">
        <v>864</v>
      </c>
      <c r="BN378" s="23" t="s">
        <v>1252</v>
      </c>
      <c r="BO378" s="23" t="s">
        <v>532</v>
      </c>
      <c r="BP378" s="23" t="s">
        <v>533</v>
      </c>
      <c r="BQ378" s="23" t="s">
        <v>536</v>
      </c>
      <c r="BR378" s="23"/>
      <c r="BS378" s="57"/>
      <c r="BT378" s="135" t="s">
        <v>23</v>
      </c>
      <c r="BU378" s="58">
        <v>1</v>
      </c>
      <c r="BV378" s="57">
        <v>2</v>
      </c>
      <c r="BW378" s="57">
        <v>2</v>
      </c>
      <c r="BX378" s="57">
        <v>2</v>
      </c>
      <c r="BY378" s="57">
        <v>2</v>
      </c>
      <c r="BZ378" s="57">
        <v>2</v>
      </c>
      <c r="CA378" s="57">
        <v>2</v>
      </c>
      <c r="CB378" s="67">
        <v>12</v>
      </c>
      <c r="CC378" s="134"/>
      <c r="CD378" s="134"/>
      <c r="CE378" s="57"/>
      <c r="CF378" s="57"/>
      <c r="CG378" s="57"/>
      <c r="CH378" s="57"/>
      <c r="CI378" s="57"/>
      <c r="CJ378" s="57"/>
      <c r="CK378" s="67"/>
      <c r="CL378" s="23"/>
      <c r="CM378" s="23"/>
      <c r="CN378" s="23"/>
      <c r="CO378" s="23"/>
      <c r="CP378" s="23"/>
      <c r="CQ378" s="23"/>
      <c r="CR378" s="57"/>
      <c r="CS378" s="134"/>
      <c r="CT378" s="58"/>
      <c r="CU378" s="57"/>
      <c r="CV378" s="57"/>
      <c r="CW378" s="57"/>
      <c r="CX378" s="57"/>
      <c r="CY378" s="57"/>
      <c r="CZ378" s="57"/>
      <c r="DA378" s="67"/>
      <c r="DB378" s="23"/>
      <c r="DC378" s="23"/>
      <c r="DD378" s="57"/>
      <c r="DE378" s="57"/>
      <c r="DF378" s="57"/>
      <c r="DG378" s="57"/>
      <c r="DH378" s="57"/>
      <c r="DI378" s="57"/>
      <c r="DJ378" s="67"/>
      <c r="DK378" s="23" t="s">
        <v>849</v>
      </c>
      <c r="DL378" s="55">
        <v>0</v>
      </c>
      <c r="DM378" s="55">
        <v>0</v>
      </c>
      <c r="DN378" s="55">
        <v>0</v>
      </c>
      <c r="DO378" s="59">
        <v>0</v>
      </c>
      <c r="DP378" s="23" t="s">
        <v>849</v>
      </c>
      <c r="DQ378" s="57"/>
      <c r="DR378" s="57"/>
      <c r="DS378" s="57"/>
      <c r="DT378" s="23" t="s">
        <v>854</v>
      </c>
      <c r="DU378" s="57"/>
      <c r="DV378" s="23" t="s">
        <v>849</v>
      </c>
      <c r="DW378" s="23" t="s">
        <v>854</v>
      </c>
      <c r="DX378" s="57"/>
      <c r="DY378" s="23" t="s">
        <v>849</v>
      </c>
      <c r="DZ378" s="23" t="s">
        <v>854</v>
      </c>
      <c r="EA378" s="56"/>
      <c r="EB378" s="57"/>
      <c r="EC378" s="57"/>
      <c r="ED378" s="23"/>
      <c r="EE378" s="57"/>
      <c r="EF378" s="57"/>
      <c r="EG378" s="57"/>
      <c r="EH378" s="23">
        <v>875</v>
      </c>
      <c r="EI378" s="23" t="s">
        <v>535</v>
      </c>
      <c r="EJ378" s="23"/>
      <c r="EK378" s="23" t="s">
        <v>631</v>
      </c>
    </row>
    <row r="379" spans="2:141">
      <c r="B379" s="132" t="s">
        <v>1648</v>
      </c>
      <c r="C379" s="23" t="s">
        <v>1649</v>
      </c>
      <c r="D379" s="23" t="s">
        <v>155</v>
      </c>
      <c r="E379" s="23" t="s">
        <v>846</v>
      </c>
      <c r="F379" s="23" t="s">
        <v>847</v>
      </c>
      <c r="G379" s="23"/>
      <c r="H379" s="23" t="s">
        <v>848</v>
      </c>
      <c r="I379" s="58">
        <v>0</v>
      </c>
      <c r="J379" s="58">
        <v>1</v>
      </c>
      <c r="K379" s="58">
        <v>0</v>
      </c>
      <c r="L379" s="58">
        <v>0</v>
      </c>
      <c r="M379" s="176"/>
      <c r="N379" s="23" t="s">
        <v>849</v>
      </c>
      <c r="O379" s="23" t="s">
        <v>850</v>
      </c>
      <c r="P379" s="23" t="s">
        <v>851</v>
      </c>
      <c r="Q379" s="56" t="s">
        <v>848</v>
      </c>
      <c r="R379" s="133" t="s">
        <v>848</v>
      </c>
      <c r="S379" s="133" t="s">
        <v>848</v>
      </c>
      <c r="T379" s="133" t="s">
        <v>848</v>
      </c>
      <c r="U379" s="133" t="s">
        <v>848</v>
      </c>
      <c r="V379" s="133" t="s">
        <v>848</v>
      </c>
      <c r="W379" s="55">
        <v>0</v>
      </c>
      <c r="X379" s="55">
        <v>5.2621887761207224</v>
      </c>
      <c r="Y379" s="55">
        <v>5.4900084939324003</v>
      </c>
      <c r="Z379" s="55">
        <v>10.050421528848929</v>
      </c>
      <c r="AA379" s="55">
        <v>14.62423572363673</v>
      </c>
      <c r="AB379" s="55">
        <v>19.166780545391561</v>
      </c>
      <c r="AC379" s="55">
        <v>23.731660633598512</v>
      </c>
      <c r="AD379" s="59">
        <v>78.325295701528859</v>
      </c>
      <c r="AE379" s="55">
        <v>0</v>
      </c>
      <c r="AF379" s="55"/>
      <c r="AG379" s="55"/>
      <c r="AH379" s="55"/>
      <c r="AI379" s="59">
        <v>78.325295701528859</v>
      </c>
      <c r="AJ379" s="55">
        <v>0</v>
      </c>
      <c r="AK379" s="55">
        <v>0</v>
      </c>
      <c r="AL379" s="55">
        <v>5.7688375140011789</v>
      </c>
      <c r="AM379" s="55">
        <v>6.1389637782696083</v>
      </c>
      <c r="AN379" s="55">
        <v>11.463216726520137</v>
      </c>
      <c r="AO379" s="55">
        <v>17.013574877445471</v>
      </c>
      <c r="AP379" s="55">
        <v>22.74425627250772</v>
      </c>
      <c r="AQ379" s="55">
        <v>28.724393715645526</v>
      </c>
      <c r="AR379" s="59">
        <v>91.853242884389644</v>
      </c>
      <c r="AS379" s="55">
        <v>0</v>
      </c>
      <c r="AT379" s="55"/>
      <c r="AU379" s="55"/>
      <c r="AV379" s="55"/>
      <c r="AW379" s="59">
        <v>91.853242884389644</v>
      </c>
      <c r="AX379" s="55"/>
      <c r="AY379" s="55"/>
      <c r="AZ379" s="55"/>
      <c r="BA379" s="55"/>
      <c r="BB379" s="55"/>
      <c r="BC379" s="55"/>
      <c r="BD379" s="55"/>
      <c r="BE379" s="55"/>
      <c r="BF379" s="59">
        <v>0</v>
      </c>
      <c r="BG379" s="55"/>
      <c r="BH379" s="55"/>
      <c r="BI379" s="55"/>
      <c r="BJ379" s="55"/>
      <c r="BK379" s="59">
        <v>0</v>
      </c>
      <c r="BL379" s="55"/>
      <c r="BM379" s="23" t="s">
        <v>1164</v>
      </c>
      <c r="BN379" s="23" t="s">
        <v>1626</v>
      </c>
      <c r="BO379" s="23" t="s">
        <v>566</v>
      </c>
      <c r="BP379" s="23" t="s">
        <v>367</v>
      </c>
      <c r="BQ379" s="23" t="s">
        <v>375</v>
      </c>
      <c r="BR379" s="23"/>
      <c r="BS379" s="57"/>
      <c r="BT379" s="135" t="s">
        <v>1240</v>
      </c>
      <c r="BU379" s="58" t="s">
        <v>1165</v>
      </c>
      <c r="BV379" s="57">
        <v>0</v>
      </c>
      <c r="BW379" s="57">
        <v>0</v>
      </c>
      <c r="BX379" s="57">
        <v>0</v>
      </c>
      <c r="BY379" s="57">
        <v>0</v>
      </c>
      <c r="BZ379" s="57">
        <v>0</v>
      </c>
      <c r="CA379" s="57">
        <v>0</v>
      </c>
      <c r="CB379" s="67">
        <v>0</v>
      </c>
      <c r="CC379" s="134"/>
      <c r="CD379" s="134"/>
      <c r="CE379" s="57"/>
      <c r="CF379" s="57"/>
      <c r="CG379" s="57"/>
      <c r="CH379" s="57"/>
      <c r="CI379" s="57"/>
      <c r="CJ379" s="57"/>
      <c r="CK379" s="67"/>
      <c r="CL379" s="23"/>
      <c r="CM379" s="23"/>
      <c r="CN379" s="23"/>
      <c r="CO379" s="23"/>
      <c r="CP379" s="23"/>
      <c r="CQ379" s="23"/>
      <c r="CR379" s="57"/>
      <c r="CS379" s="134"/>
      <c r="CT379" s="58"/>
      <c r="CU379" s="57"/>
      <c r="CV379" s="57"/>
      <c r="CW379" s="57"/>
      <c r="CX379" s="57"/>
      <c r="CY379" s="57"/>
      <c r="CZ379" s="57"/>
      <c r="DA379" s="67"/>
      <c r="DB379" s="23"/>
      <c r="DC379" s="23"/>
      <c r="DD379" s="57"/>
      <c r="DE379" s="57"/>
      <c r="DF379" s="57"/>
      <c r="DG379" s="57"/>
      <c r="DH379" s="57"/>
      <c r="DI379" s="57"/>
      <c r="DJ379" s="67"/>
      <c r="DK379" s="23" t="s">
        <v>849</v>
      </c>
      <c r="DL379" s="55">
        <v>0</v>
      </c>
      <c r="DM379" s="55">
        <v>0</v>
      </c>
      <c r="DN379" s="55">
        <v>0</v>
      </c>
      <c r="DO379" s="59">
        <v>0</v>
      </c>
      <c r="DP379" s="23" t="s">
        <v>849</v>
      </c>
      <c r="DQ379" s="57"/>
      <c r="DR379" s="57"/>
      <c r="DS379" s="57"/>
      <c r="DT379" s="23" t="s">
        <v>854</v>
      </c>
      <c r="DU379" s="57"/>
      <c r="DV379" s="23" t="s">
        <v>849</v>
      </c>
      <c r="DW379" s="23" t="s">
        <v>854</v>
      </c>
      <c r="DX379" s="57"/>
      <c r="DY379" s="23" t="s">
        <v>849</v>
      </c>
      <c r="DZ379" s="23" t="s">
        <v>854</v>
      </c>
      <c r="EA379" s="56"/>
      <c r="EB379" s="57"/>
      <c r="EC379" s="57"/>
      <c r="ED379" s="23"/>
      <c r="EE379" s="57"/>
      <c r="EF379" s="57"/>
      <c r="EG379" s="57"/>
      <c r="EH379" s="23">
        <v>571</v>
      </c>
      <c r="EI379" s="23" t="s">
        <v>374</v>
      </c>
      <c r="EJ379" s="23"/>
      <c r="EK379" s="23" t="s">
        <v>590</v>
      </c>
    </row>
    <row r="380" spans="2:141">
      <c r="B380" s="132" t="s">
        <v>1650</v>
      </c>
      <c r="C380" s="23" t="s">
        <v>1651</v>
      </c>
      <c r="D380" s="23" t="s">
        <v>155</v>
      </c>
      <c r="E380" s="23" t="s">
        <v>846</v>
      </c>
      <c r="F380" s="23" t="s">
        <v>847</v>
      </c>
      <c r="G380" s="23"/>
      <c r="H380" s="23" t="s">
        <v>848</v>
      </c>
      <c r="I380" s="58">
        <v>0</v>
      </c>
      <c r="J380" s="58">
        <v>0</v>
      </c>
      <c r="K380" s="58">
        <v>1</v>
      </c>
      <c r="L380" s="58">
        <v>0</v>
      </c>
      <c r="M380" s="176"/>
      <c r="N380" s="23" t="s">
        <v>849</v>
      </c>
      <c r="O380" s="23" t="s">
        <v>850</v>
      </c>
      <c r="P380" s="23" t="s">
        <v>983</v>
      </c>
      <c r="Q380" s="56">
        <v>45393</v>
      </c>
      <c r="R380" s="133">
        <v>45399</v>
      </c>
      <c r="S380" s="133">
        <v>45709</v>
      </c>
      <c r="T380" s="133" t="s">
        <v>848</v>
      </c>
      <c r="U380" s="133">
        <v>45875</v>
      </c>
      <c r="V380" s="133" t="s">
        <v>848</v>
      </c>
      <c r="W380" s="55">
        <v>0.52243103517247436</v>
      </c>
      <c r="X380" s="55">
        <v>1.2879324890145932E-4</v>
      </c>
      <c r="Y380" s="55">
        <v>2.1044626832324914E-5</v>
      </c>
      <c r="Z380" s="55">
        <v>0</v>
      </c>
      <c r="AA380" s="55">
        <v>0</v>
      </c>
      <c r="AB380" s="55">
        <v>0</v>
      </c>
      <c r="AC380" s="55">
        <v>0</v>
      </c>
      <c r="AD380" s="59">
        <v>1.4983787573378423E-4</v>
      </c>
      <c r="AE380" s="55">
        <v>4.7470856422281243E-2</v>
      </c>
      <c r="AF380" s="55"/>
      <c r="AG380" s="55"/>
      <c r="AH380" s="55"/>
      <c r="AI380" s="59">
        <v>0.52258087304820811</v>
      </c>
      <c r="AJ380" s="55">
        <v>4.7470856422281243E-2</v>
      </c>
      <c r="AK380" s="55">
        <v>0.5727312117455472</v>
      </c>
      <c r="AL380" s="55">
        <v>1.4119359023842523E-4</v>
      </c>
      <c r="AM380" s="55">
        <v>2.3532240795916353E-5</v>
      </c>
      <c r="AN380" s="55">
        <v>0</v>
      </c>
      <c r="AO380" s="55">
        <v>0</v>
      </c>
      <c r="AP380" s="55">
        <v>0</v>
      </c>
      <c r="AQ380" s="55">
        <v>0</v>
      </c>
      <c r="AR380" s="59">
        <v>1.6472583103434158E-4</v>
      </c>
      <c r="AS380" s="55">
        <v>5.7457907853358837E-2</v>
      </c>
      <c r="AT380" s="55"/>
      <c r="AU380" s="55"/>
      <c r="AV380" s="55"/>
      <c r="AW380" s="59">
        <v>0.57289593757658153</v>
      </c>
      <c r="AX380" s="55"/>
      <c r="AY380" s="55"/>
      <c r="AZ380" s="55"/>
      <c r="BA380" s="55"/>
      <c r="BB380" s="55"/>
      <c r="BC380" s="55"/>
      <c r="BD380" s="55"/>
      <c r="BE380" s="55"/>
      <c r="BF380" s="59">
        <v>0</v>
      </c>
      <c r="BG380" s="55"/>
      <c r="BH380" s="55"/>
      <c r="BI380" s="55"/>
      <c r="BJ380" s="55"/>
      <c r="BK380" s="59">
        <v>0</v>
      </c>
      <c r="BL380" s="55"/>
      <c r="BM380" s="23" t="s">
        <v>852</v>
      </c>
      <c r="BN380" s="23" t="s">
        <v>177</v>
      </c>
      <c r="BO380" s="23" t="s">
        <v>853</v>
      </c>
      <c r="BP380" s="23" t="s">
        <v>853</v>
      </c>
      <c r="BQ380" s="23" t="s">
        <v>853</v>
      </c>
      <c r="BR380" s="23"/>
      <c r="BS380" s="57"/>
      <c r="BT380" s="135" t="s">
        <v>154</v>
      </c>
      <c r="BU380" s="58">
        <v>1</v>
      </c>
      <c r="BV380" s="57">
        <v>0</v>
      </c>
      <c r="BW380" s="57">
        <v>0</v>
      </c>
      <c r="BX380" s="57">
        <v>0</v>
      </c>
      <c r="BY380" s="57">
        <v>0</v>
      </c>
      <c r="BZ380" s="57">
        <v>0</v>
      </c>
      <c r="CA380" s="57">
        <v>0</v>
      </c>
      <c r="CB380" s="67">
        <v>0</v>
      </c>
      <c r="CC380" s="134"/>
      <c r="CD380" s="134"/>
      <c r="CE380" s="57"/>
      <c r="CF380" s="57"/>
      <c r="CG380" s="57"/>
      <c r="CH380" s="57"/>
      <c r="CI380" s="57"/>
      <c r="CJ380" s="57"/>
      <c r="CK380" s="67"/>
      <c r="CL380" s="23"/>
      <c r="CM380" s="23"/>
      <c r="CN380" s="23"/>
      <c r="CO380" s="23"/>
      <c r="CP380" s="23"/>
      <c r="CQ380" s="23"/>
      <c r="CR380" s="57"/>
      <c r="CS380" s="134"/>
      <c r="CT380" s="58"/>
      <c r="CU380" s="57"/>
      <c r="CV380" s="57"/>
      <c r="CW380" s="57"/>
      <c r="CX380" s="57"/>
      <c r="CY380" s="57"/>
      <c r="CZ380" s="57"/>
      <c r="DA380" s="67"/>
      <c r="DB380" s="23"/>
      <c r="DC380" s="23"/>
      <c r="DD380" s="57"/>
      <c r="DE380" s="57"/>
      <c r="DF380" s="57"/>
      <c r="DG380" s="57"/>
      <c r="DH380" s="57"/>
      <c r="DI380" s="57"/>
      <c r="DJ380" s="67"/>
      <c r="DK380" s="23" t="s">
        <v>849</v>
      </c>
      <c r="DL380" s="55">
        <v>0</v>
      </c>
      <c r="DM380" s="55">
        <v>0.52243103517247436</v>
      </c>
      <c r="DN380" s="55">
        <v>1.4983787573378423E-4</v>
      </c>
      <c r="DO380" s="59">
        <v>0.52258087304820811</v>
      </c>
      <c r="DP380" s="23" t="s">
        <v>849</v>
      </c>
      <c r="DQ380" s="57"/>
      <c r="DR380" s="57"/>
      <c r="DS380" s="57"/>
      <c r="DT380" s="23" t="s">
        <v>854</v>
      </c>
      <c r="DU380" s="57"/>
      <c r="DV380" s="23" t="s">
        <v>849</v>
      </c>
      <c r="DW380" s="23" t="s">
        <v>854</v>
      </c>
      <c r="DX380" s="57"/>
      <c r="DY380" s="23" t="s">
        <v>849</v>
      </c>
      <c r="DZ380" s="23" t="s">
        <v>854</v>
      </c>
      <c r="EA380" s="56"/>
      <c r="EB380" s="57"/>
      <c r="EC380" s="57"/>
      <c r="ED380" s="23"/>
      <c r="EE380" s="57"/>
      <c r="EF380" s="57"/>
      <c r="EG380" s="57"/>
      <c r="EH380" s="23">
        <v>559</v>
      </c>
      <c r="EI380" s="23"/>
      <c r="EJ380" s="23" t="s">
        <v>1652</v>
      </c>
      <c r="EK380" s="23"/>
    </row>
    <row r="381" spans="2:141">
      <c r="B381" s="132" t="s">
        <v>1653</v>
      </c>
      <c r="C381" s="23" t="s">
        <v>1654</v>
      </c>
      <c r="D381" s="23" t="s">
        <v>155</v>
      </c>
      <c r="E381" s="23" t="s">
        <v>846</v>
      </c>
      <c r="F381" s="23" t="s">
        <v>847</v>
      </c>
      <c r="G381" s="23"/>
      <c r="H381" s="23" t="s">
        <v>848</v>
      </c>
      <c r="I381" s="58">
        <v>0</v>
      </c>
      <c r="J381" s="58">
        <v>0</v>
      </c>
      <c r="K381" s="58">
        <v>1</v>
      </c>
      <c r="L381" s="58">
        <v>0</v>
      </c>
      <c r="M381" s="176"/>
      <c r="N381" s="23" t="s">
        <v>849</v>
      </c>
      <c r="O381" s="23" t="s">
        <v>850</v>
      </c>
      <c r="P381" s="23" t="s">
        <v>851</v>
      </c>
      <c r="Q381" s="56" t="s">
        <v>848</v>
      </c>
      <c r="R381" s="133" t="s">
        <v>848</v>
      </c>
      <c r="S381" s="133" t="s">
        <v>848</v>
      </c>
      <c r="T381" s="133" t="s">
        <v>848</v>
      </c>
      <c r="U381" s="133" t="s">
        <v>848</v>
      </c>
      <c r="V381" s="133" t="s">
        <v>848</v>
      </c>
      <c r="W381" s="55">
        <v>0</v>
      </c>
      <c r="X381" s="55">
        <v>0.34853173938461546</v>
      </c>
      <c r="Y381" s="55">
        <v>0.36362097428157247</v>
      </c>
      <c r="Z381" s="55">
        <v>0.39261597467180365</v>
      </c>
      <c r="AA381" s="55">
        <v>0.42249857711479699</v>
      </c>
      <c r="AB381" s="55">
        <v>0.4503101081013452</v>
      </c>
      <c r="AC381" s="55">
        <v>0.47960097584249711</v>
      </c>
      <c r="AD381" s="59">
        <v>2.4571783493966306</v>
      </c>
      <c r="AE381" s="55">
        <v>0</v>
      </c>
      <c r="AF381" s="55"/>
      <c r="AG381" s="55"/>
      <c r="AH381" s="55"/>
      <c r="AI381" s="59">
        <v>2.4571783493966306</v>
      </c>
      <c r="AJ381" s="55">
        <v>0</v>
      </c>
      <c r="AK381" s="55">
        <v>0</v>
      </c>
      <c r="AL381" s="55">
        <v>0.38208871983195553</v>
      </c>
      <c r="AM381" s="55">
        <v>0.40660337640657285</v>
      </c>
      <c r="AN381" s="55">
        <v>0.44780629300354163</v>
      </c>
      <c r="AO381" s="55">
        <v>0.49152730530311878</v>
      </c>
      <c r="AP381" s="55">
        <v>0.534360399050962</v>
      </c>
      <c r="AQ381" s="55">
        <v>0.58050076938163042</v>
      </c>
      <c r="AR381" s="59">
        <v>2.8428868629777808</v>
      </c>
      <c r="AS381" s="55">
        <v>0</v>
      </c>
      <c r="AT381" s="55"/>
      <c r="AU381" s="55"/>
      <c r="AV381" s="55"/>
      <c r="AW381" s="59">
        <v>2.8428868629777808</v>
      </c>
      <c r="AX381" s="55"/>
      <c r="AY381" s="55"/>
      <c r="AZ381" s="55"/>
      <c r="BA381" s="55"/>
      <c r="BB381" s="55"/>
      <c r="BC381" s="55"/>
      <c r="BD381" s="55"/>
      <c r="BE381" s="55"/>
      <c r="BF381" s="59">
        <v>0</v>
      </c>
      <c r="BG381" s="55"/>
      <c r="BH381" s="55"/>
      <c r="BI381" s="55"/>
      <c r="BJ381" s="55"/>
      <c r="BK381" s="59">
        <v>0</v>
      </c>
      <c r="BL381" s="55"/>
      <c r="BM381" s="23" t="s">
        <v>852</v>
      </c>
      <c r="BN381" s="23" t="s">
        <v>304</v>
      </c>
      <c r="BO381" s="23" t="s">
        <v>853</v>
      </c>
      <c r="BP381" s="23" t="s">
        <v>853</v>
      </c>
      <c r="BQ381" s="23" t="s">
        <v>311</v>
      </c>
      <c r="BR381" s="23"/>
      <c r="BS381" s="57"/>
      <c r="BT381" s="135" t="s">
        <v>23</v>
      </c>
      <c r="BU381" s="58">
        <v>1</v>
      </c>
      <c r="BV381" s="57">
        <v>0</v>
      </c>
      <c r="BW381" s="57">
        <v>0</v>
      </c>
      <c r="BX381" s="57">
        <v>0</v>
      </c>
      <c r="BY381" s="57">
        <v>0</v>
      </c>
      <c r="BZ381" s="57">
        <v>0</v>
      </c>
      <c r="CA381" s="57">
        <v>0</v>
      </c>
      <c r="CB381" s="67">
        <v>0</v>
      </c>
      <c r="CC381" s="134"/>
      <c r="CD381" s="134"/>
      <c r="CE381" s="57"/>
      <c r="CF381" s="57"/>
      <c r="CG381" s="57"/>
      <c r="CH381" s="57"/>
      <c r="CI381" s="57"/>
      <c r="CJ381" s="57"/>
      <c r="CK381" s="67"/>
      <c r="CL381" s="23"/>
      <c r="CM381" s="23"/>
      <c r="CN381" s="23"/>
      <c r="CO381" s="23"/>
      <c r="CP381" s="23"/>
      <c r="CQ381" s="23"/>
      <c r="CR381" s="57"/>
      <c r="CS381" s="134"/>
      <c r="CT381" s="58"/>
      <c r="CU381" s="57"/>
      <c r="CV381" s="57"/>
      <c r="CW381" s="57"/>
      <c r="CX381" s="57"/>
      <c r="CY381" s="57"/>
      <c r="CZ381" s="57"/>
      <c r="DA381" s="67"/>
      <c r="DB381" s="23"/>
      <c r="DC381" s="23"/>
      <c r="DD381" s="57"/>
      <c r="DE381" s="57"/>
      <c r="DF381" s="57"/>
      <c r="DG381" s="57"/>
      <c r="DH381" s="57"/>
      <c r="DI381" s="57"/>
      <c r="DJ381" s="67"/>
      <c r="DK381" s="23" t="s">
        <v>849</v>
      </c>
      <c r="DL381" s="55">
        <v>0</v>
      </c>
      <c r="DM381" s="55">
        <v>0</v>
      </c>
      <c r="DN381" s="55">
        <v>0</v>
      </c>
      <c r="DO381" s="59">
        <v>0</v>
      </c>
      <c r="DP381" s="23" t="s">
        <v>849</v>
      </c>
      <c r="DQ381" s="57"/>
      <c r="DR381" s="57"/>
      <c r="DS381" s="57"/>
      <c r="DT381" s="23" t="s">
        <v>854</v>
      </c>
      <c r="DU381" s="57"/>
      <c r="DV381" s="23" t="s">
        <v>849</v>
      </c>
      <c r="DW381" s="23" t="s">
        <v>854</v>
      </c>
      <c r="DX381" s="57"/>
      <c r="DY381" s="23" t="s">
        <v>849</v>
      </c>
      <c r="DZ381" s="23" t="s">
        <v>854</v>
      </c>
      <c r="EA381" s="56"/>
      <c r="EB381" s="57"/>
      <c r="EC381" s="57"/>
      <c r="ED381" s="23"/>
      <c r="EE381" s="57"/>
      <c r="EF381" s="57"/>
      <c r="EG381" s="57"/>
      <c r="EH381" s="23">
        <v>2269</v>
      </c>
      <c r="EI381" s="23"/>
      <c r="EJ381" s="23" t="s">
        <v>1655</v>
      </c>
      <c r="EK381" s="23"/>
    </row>
    <row r="382" spans="2:141">
      <c r="B382" s="132" t="s">
        <v>1656</v>
      </c>
      <c r="C382" s="23" t="s">
        <v>1657</v>
      </c>
      <c r="D382" s="23" t="s">
        <v>193</v>
      </c>
      <c r="E382" s="23" t="s">
        <v>846</v>
      </c>
      <c r="F382" s="23" t="s">
        <v>847</v>
      </c>
      <c r="G382" s="23"/>
      <c r="H382" s="23" t="s">
        <v>848</v>
      </c>
      <c r="I382" s="58">
        <v>0.97189999999999999</v>
      </c>
      <c r="J382" s="58">
        <v>2.81E-2</v>
      </c>
      <c r="K382" s="58">
        <v>0</v>
      </c>
      <c r="L382" s="58">
        <v>0</v>
      </c>
      <c r="M382" s="176"/>
      <c r="N382" s="23" t="s">
        <v>849</v>
      </c>
      <c r="O382" s="23" t="s">
        <v>850</v>
      </c>
      <c r="P382" s="23" t="s">
        <v>851</v>
      </c>
      <c r="Q382" s="56" t="s">
        <v>848</v>
      </c>
      <c r="R382" s="133" t="s">
        <v>848</v>
      </c>
      <c r="S382" s="133" t="s">
        <v>848</v>
      </c>
      <c r="T382" s="133" t="s">
        <v>848</v>
      </c>
      <c r="U382" s="133" t="s">
        <v>848</v>
      </c>
      <c r="V382" s="133" t="s">
        <v>848</v>
      </c>
      <c r="W382" s="55">
        <v>0</v>
      </c>
      <c r="X382" s="55">
        <v>8.0641531200115413E-2</v>
      </c>
      <c r="Y382" s="55">
        <v>8.4132802924399286E-2</v>
      </c>
      <c r="Z382" s="55">
        <v>9.0841521139688464E-2</v>
      </c>
      <c r="AA382" s="55">
        <v>9.7755608279936013E-2</v>
      </c>
      <c r="AB382" s="55">
        <v>0.1041905012619484</v>
      </c>
      <c r="AC382" s="55">
        <v>0.11096767578555689</v>
      </c>
      <c r="AD382" s="59">
        <v>0.56852964059164446</v>
      </c>
      <c r="AE382" s="55">
        <v>0</v>
      </c>
      <c r="AF382" s="55"/>
      <c r="AG382" s="55"/>
      <c r="AH382" s="55"/>
      <c r="AI382" s="59">
        <v>0.56852964059164446</v>
      </c>
      <c r="AJ382" s="55">
        <v>0</v>
      </c>
      <c r="AK382" s="55">
        <v>0</v>
      </c>
      <c r="AL382" s="55">
        <v>8.8405777551118447E-2</v>
      </c>
      <c r="AM382" s="55">
        <v>9.4077856216071787E-2</v>
      </c>
      <c r="AN382" s="55">
        <v>0.10361118104369371</v>
      </c>
      <c r="AO382" s="55">
        <v>0.11372713026450931</v>
      </c>
      <c r="AP382" s="55">
        <v>0.12363763733041644</v>
      </c>
      <c r="AQ382" s="55">
        <v>0.13431336551567341</v>
      </c>
      <c r="AR382" s="59">
        <v>0.65777294792148311</v>
      </c>
      <c r="AS382" s="55">
        <v>0</v>
      </c>
      <c r="AT382" s="55"/>
      <c r="AU382" s="55"/>
      <c r="AV382" s="55"/>
      <c r="AW382" s="59">
        <v>0.65777294792148311</v>
      </c>
      <c r="AX382" s="55"/>
      <c r="AY382" s="55"/>
      <c r="AZ382" s="55"/>
      <c r="BA382" s="55"/>
      <c r="BB382" s="55"/>
      <c r="BC382" s="55"/>
      <c r="BD382" s="55"/>
      <c r="BE382" s="55"/>
      <c r="BF382" s="59">
        <v>0</v>
      </c>
      <c r="BG382" s="55"/>
      <c r="BH382" s="55"/>
      <c r="BI382" s="55"/>
      <c r="BJ382" s="55"/>
      <c r="BK382" s="59">
        <v>0</v>
      </c>
      <c r="BL382" s="55"/>
      <c r="BM382" s="23" t="s">
        <v>864</v>
      </c>
      <c r="BN382" s="23" t="s">
        <v>1252</v>
      </c>
      <c r="BO382" s="23" t="s">
        <v>532</v>
      </c>
      <c r="BP382" s="23" t="s">
        <v>533</v>
      </c>
      <c r="BQ382" s="23" t="s">
        <v>536</v>
      </c>
      <c r="BR382" s="23"/>
      <c r="BS382" s="57"/>
      <c r="BT382" s="135" t="s">
        <v>23</v>
      </c>
      <c r="BU382" s="58">
        <v>0.97189999999999999</v>
      </c>
      <c r="BV382" s="57">
        <v>0</v>
      </c>
      <c r="BW382" s="57">
        <v>0</v>
      </c>
      <c r="BX382" s="57">
        <v>0</v>
      </c>
      <c r="BY382" s="57">
        <v>0</v>
      </c>
      <c r="BZ382" s="57">
        <v>0</v>
      </c>
      <c r="CA382" s="57">
        <v>0</v>
      </c>
      <c r="CB382" s="67">
        <v>0</v>
      </c>
      <c r="CC382" s="134"/>
      <c r="CD382" s="134"/>
      <c r="CE382" s="57"/>
      <c r="CF382" s="57"/>
      <c r="CG382" s="57"/>
      <c r="CH382" s="57"/>
      <c r="CI382" s="57"/>
      <c r="CJ382" s="57"/>
      <c r="CK382" s="67"/>
      <c r="CL382" s="23"/>
      <c r="CM382" s="23"/>
      <c r="CN382" s="23"/>
      <c r="CO382" s="23"/>
      <c r="CP382" s="23"/>
      <c r="CQ382" s="23"/>
      <c r="CR382" s="57"/>
      <c r="CS382" s="134"/>
      <c r="CT382" s="58"/>
      <c r="CU382" s="57"/>
      <c r="CV382" s="57"/>
      <c r="CW382" s="57"/>
      <c r="CX382" s="57"/>
      <c r="CY382" s="57"/>
      <c r="CZ382" s="57"/>
      <c r="DA382" s="67"/>
      <c r="DB382" s="23"/>
      <c r="DC382" s="23"/>
      <c r="DD382" s="57"/>
      <c r="DE382" s="57"/>
      <c r="DF382" s="57"/>
      <c r="DG382" s="57"/>
      <c r="DH382" s="57"/>
      <c r="DI382" s="57"/>
      <c r="DJ382" s="67"/>
      <c r="DK382" s="23" t="s">
        <v>849</v>
      </c>
      <c r="DL382" s="55">
        <v>0</v>
      </c>
      <c r="DM382" s="55">
        <v>0</v>
      </c>
      <c r="DN382" s="55">
        <v>0</v>
      </c>
      <c r="DO382" s="59">
        <v>0</v>
      </c>
      <c r="DP382" s="23" t="s">
        <v>849</v>
      </c>
      <c r="DQ382" s="57"/>
      <c r="DR382" s="57"/>
      <c r="DS382" s="57"/>
      <c r="DT382" s="23" t="s">
        <v>854</v>
      </c>
      <c r="DU382" s="57"/>
      <c r="DV382" s="23" t="s">
        <v>849</v>
      </c>
      <c r="DW382" s="23" t="s">
        <v>854</v>
      </c>
      <c r="DX382" s="57"/>
      <c r="DY382" s="23" t="s">
        <v>849</v>
      </c>
      <c r="DZ382" s="23" t="s">
        <v>854</v>
      </c>
      <c r="EA382" s="56"/>
      <c r="EB382" s="57"/>
      <c r="EC382" s="57"/>
      <c r="ED382" s="23"/>
      <c r="EE382" s="57"/>
      <c r="EF382" s="57"/>
      <c r="EG382" s="57"/>
      <c r="EH382" s="23">
        <v>1204</v>
      </c>
      <c r="EI382" s="23" t="s">
        <v>535</v>
      </c>
      <c r="EJ382" s="23"/>
      <c r="EK382" s="23" t="s">
        <v>631</v>
      </c>
    </row>
    <row r="383" spans="2:141">
      <c r="B383" s="132" t="s">
        <v>1658</v>
      </c>
      <c r="C383" s="23" t="s">
        <v>1659</v>
      </c>
      <c r="D383" s="23" t="s">
        <v>155</v>
      </c>
      <c r="E383" s="23" t="s">
        <v>846</v>
      </c>
      <c r="F383" s="23" t="s">
        <v>847</v>
      </c>
      <c r="G383" s="23"/>
      <c r="H383" s="23" t="s">
        <v>848</v>
      </c>
      <c r="I383" s="58">
        <v>0.5</v>
      </c>
      <c r="J383" s="58">
        <v>0.5</v>
      </c>
      <c r="K383" s="58">
        <v>0</v>
      </c>
      <c r="L383" s="58">
        <v>0</v>
      </c>
      <c r="M383" s="176"/>
      <c r="N383" s="23" t="s">
        <v>849</v>
      </c>
      <c r="O383" s="23" t="s">
        <v>850</v>
      </c>
      <c r="P383" s="23" t="s">
        <v>851</v>
      </c>
      <c r="Q383" s="56" t="s">
        <v>848</v>
      </c>
      <c r="R383" s="133" t="s">
        <v>848</v>
      </c>
      <c r="S383" s="133" t="s">
        <v>848</v>
      </c>
      <c r="T383" s="133" t="s">
        <v>848</v>
      </c>
      <c r="U383" s="133" t="s">
        <v>848</v>
      </c>
      <c r="V383" s="133" t="s">
        <v>848</v>
      </c>
      <c r="W383" s="55">
        <v>0</v>
      </c>
      <c r="X383" s="55">
        <v>0.17426586969230773</v>
      </c>
      <c r="Y383" s="55">
        <v>0.18181048714078624</v>
      </c>
      <c r="Z383" s="55">
        <v>0.19630798733590182</v>
      </c>
      <c r="AA383" s="55">
        <v>0.21124928855739847</v>
      </c>
      <c r="AB383" s="55">
        <v>0.22515505405067257</v>
      </c>
      <c r="AC383" s="55">
        <v>0.2398004879212485</v>
      </c>
      <c r="AD383" s="59">
        <v>1.2285891746983153</v>
      </c>
      <c r="AE383" s="55">
        <v>0</v>
      </c>
      <c r="AF383" s="55"/>
      <c r="AG383" s="55"/>
      <c r="AH383" s="55"/>
      <c r="AI383" s="59">
        <v>1.2285891746983153</v>
      </c>
      <c r="AJ383" s="55">
        <v>0</v>
      </c>
      <c r="AK383" s="55">
        <v>0</v>
      </c>
      <c r="AL383" s="55">
        <v>0.19104435991597776</v>
      </c>
      <c r="AM383" s="55">
        <v>0.20330168820328642</v>
      </c>
      <c r="AN383" s="55">
        <v>0.22390314650177082</v>
      </c>
      <c r="AO383" s="55">
        <v>0.24576365265155936</v>
      </c>
      <c r="AP383" s="55">
        <v>0.26718019952548094</v>
      </c>
      <c r="AQ383" s="55">
        <v>0.29025038469081516</v>
      </c>
      <c r="AR383" s="59">
        <v>1.4214434314888904</v>
      </c>
      <c r="AS383" s="55">
        <v>0</v>
      </c>
      <c r="AT383" s="55"/>
      <c r="AU383" s="55"/>
      <c r="AV383" s="55"/>
      <c r="AW383" s="59">
        <v>1.4214434314888904</v>
      </c>
      <c r="AX383" s="55"/>
      <c r="AY383" s="55"/>
      <c r="AZ383" s="55"/>
      <c r="BA383" s="55"/>
      <c r="BB383" s="55"/>
      <c r="BC383" s="55"/>
      <c r="BD383" s="55"/>
      <c r="BE383" s="55"/>
      <c r="BF383" s="59">
        <v>0</v>
      </c>
      <c r="BG383" s="55"/>
      <c r="BH383" s="55"/>
      <c r="BI383" s="55"/>
      <c r="BJ383" s="55"/>
      <c r="BK383" s="59">
        <v>0</v>
      </c>
      <c r="BL383" s="55"/>
      <c r="BM383" s="23" t="s">
        <v>864</v>
      </c>
      <c r="BN383" s="23" t="s">
        <v>1660</v>
      </c>
      <c r="BO383" s="23" t="s">
        <v>566</v>
      </c>
      <c r="BP383" s="23" t="s">
        <v>381</v>
      </c>
      <c r="BQ383" s="23" t="s">
        <v>351</v>
      </c>
      <c r="BR383" s="23"/>
      <c r="BS383" s="57"/>
      <c r="BT383" s="135" t="s">
        <v>23</v>
      </c>
      <c r="BU383" s="58">
        <v>0.5</v>
      </c>
      <c r="BV383" s="57">
        <v>0</v>
      </c>
      <c r="BW383" s="57">
        <v>0</v>
      </c>
      <c r="BX383" s="57">
        <v>0</v>
      </c>
      <c r="BY383" s="57">
        <v>0</v>
      </c>
      <c r="BZ383" s="57">
        <v>0</v>
      </c>
      <c r="CA383" s="57">
        <v>0</v>
      </c>
      <c r="CB383" s="67">
        <v>0</v>
      </c>
      <c r="CC383" s="134"/>
      <c r="CD383" s="134"/>
      <c r="CE383" s="57"/>
      <c r="CF383" s="57"/>
      <c r="CG383" s="57"/>
      <c r="CH383" s="57"/>
      <c r="CI383" s="57"/>
      <c r="CJ383" s="57"/>
      <c r="CK383" s="67"/>
      <c r="CL383" s="23"/>
      <c r="CM383" s="23"/>
      <c r="CN383" s="23"/>
      <c r="CO383" s="23"/>
      <c r="CP383" s="23"/>
      <c r="CQ383" s="23"/>
      <c r="CR383" s="57"/>
      <c r="CS383" s="134"/>
      <c r="CT383" s="58"/>
      <c r="CU383" s="57"/>
      <c r="CV383" s="57"/>
      <c r="CW383" s="57"/>
      <c r="CX383" s="57"/>
      <c r="CY383" s="57"/>
      <c r="CZ383" s="57"/>
      <c r="DA383" s="67"/>
      <c r="DB383" s="23"/>
      <c r="DC383" s="23"/>
      <c r="DD383" s="57"/>
      <c r="DE383" s="57"/>
      <c r="DF383" s="57"/>
      <c r="DG383" s="57"/>
      <c r="DH383" s="57"/>
      <c r="DI383" s="57"/>
      <c r="DJ383" s="67"/>
      <c r="DK383" s="23" t="s">
        <v>849</v>
      </c>
      <c r="DL383" s="55">
        <v>0</v>
      </c>
      <c r="DM383" s="55">
        <v>0</v>
      </c>
      <c r="DN383" s="55">
        <v>0</v>
      </c>
      <c r="DO383" s="59">
        <v>0</v>
      </c>
      <c r="DP383" s="23" t="s">
        <v>849</v>
      </c>
      <c r="DQ383" s="57"/>
      <c r="DR383" s="57"/>
      <c r="DS383" s="57"/>
      <c r="DT383" s="23" t="s">
        <v>854</v>
      </c>
      <c r="DU383" s="57"/>
      <c r="DV383" s="23" t="s">
        <v>849</v>
      </c>
      <c r="DW383" s="23" t="s">
        <v>854</v>
      </c>
      <c r="DX383" s="57"/>
      <c r="DY383" s="23" t="s">
        <v>849</v>
      </c>
      <c r="DZ383" s="23" t="s">
        <v>854</v>
      </c>
      <c r="EA383" s="56"/>
      <c r="EB383" s="57"/>
      <c r="EC383" s="57"/>
      <c r="ED383" s="23"/>
      <c r="EE383" s="57"/>
      <c r="EF383" s="57"/>
      <c r="EG383" s="57"/>
      <c r="EH383" s="23">
        <v>664</v>
      </c>
      <c r="EI383" s="23" t="s">
        <v>379</v>
      </c>
      <c r="EJ383" s="23"/>
      <c r="EK383" s="23" t="s">
        <v>380</v>
      </c>
    </row>
    <row r="384" spans="2:141">
      <c r="B384" s="132" t="s">
        <v>1661</v>
      </c>
      <c r="C384" s="23" t="s">
        <v>1662</v>
      </c>
      <c r="D384" s="23" t="s">
        <v>193</v>
      </c>
      <c r="E384" s="23" t="s">
        <v>846</v>
      </c>
      <c r="F384" s="23" t="s">
        <v>847</v>
      </c>
      <c r="G384" s="23"/>
      <c r="H384" s="23" t="s">
        <v>848</v>
      </c>
      <c r="I384" s="58">
        <v>0</v>
      </c>
      <c r="J384" s="58">
        <v>0</v>
      </c>
      <c r="K384" s="58">
        <v>1</v>
      </c>
      <c r="L384" s="58">
        <v>0</v>
      </c>
      <c r="M384" s="176"/>
      <c r="N384" s="23" t="s">
        <v>849</v>
      </c>
      <c r="O384" s="23" t="s">
        <v>850</v>
      </c>
      <c r="P384" s="23" t="s">
        <v>851</v>
      </c>
      <c r="Q384" s="56" t="s">
        <v>848</v>
      </c>
      <c r="R384" s="133" t="s">
        <v>848</v>
      </c>
      <c r="S384" s="133" t="s">
        <v>848</v>
      </c>
      <c r="T384" s="133" t="s">
        <v>848</v>
      </c>
      <c r="U384" s="133" t="s">
        <v>848</v>
      </c>
      <c r="V384" s="133" t="s">
        <v>848</v>
      </c>
      <c r="W384" s="55">
        <v>0</v>
      </c>
      <c r="X384" s="55">
        <v>3.1104503940852286</v>
      </c>
      <c r="Y384" s="55">
        <v>3.2451133568172721</v>
      </c>
      <c r="Z384" s="55">
        <v>3.5038774812827662</v>
      </c>
      <c r="AA384" s="55">
        <v>3.7705629564972036</v>
      </c>
      <c r="AB384" s="55">
        <v>4.0187652799641063</v>
      </c>
      <c r="AC384" s="55">
        <v>4.280169854679249</v>
      </c>
      <c r="AD384" s="59">
        <v>21.928939323325828</v>
      </c>
      <c r="AE384" s="55">
        <v>0</v>
      </c>
      <c r="AF384" s="55"/>
      <c r="AG384" s="55"/>
      <c r="AH384" s="55"/>
      <c r="AI384" s="59">
        <v>21.928939323325828</v>
      </c>
      <c r="AJ384" s="55">
        <v>0</v>
      </c>
      <c r="AK384" s="55">
        <v>0</v>
      </c>
      <c r="AL384" s="55">
        <v>3.4099276332056396</v>
      </c>
      <c r="AM384" s="55">
        <v>3.6287072007079173</v>
      </c>
      <c r="AN384" s="55">
        <v>3.9964201338048775</v>
      </c>
      <c r="AO384" s="55">
        <v>4.3866056594535277</v>
      </c>
      <c r="AP384" s="55">
        <v>4.7688670097773356</v>
      </c>
      <c r="AQ384" s="55">
        <v>5.1806439496097516</v>
      </c>
      <c r="AR384" s="59">
        <v>25.371171586559051</v>
      </c>
      <c r="AS384" s="55">
        <v>0</v>
      </c>
      <c r="AT384" s="55"/>
      <c r="AU384" s="55"/>
      <c r="AV384" s="55"/>
      <c r="AW384" s="59">
        <v>25.371171586559051</v>
      </c>
      <c r="AX384" s="55"/>
      <c r="AY384" s="55"/>
      <c r="AZ384" s="55"/>
      <c r="BA384" s="55"/>
      <c r="BB384" s="55"/>
      <c r="BC384" s="55"/>
      <c r="BD384" s="55"/>
      <c r="BE384" s="55"/>
      <c r="BF384" s="59">
        <v>0</v>
      </c>
      <c r="BG384" s="55"/>
      <c r="BH384" s="55"/>
      <c r="BI384" s="55"/>
      <c r="BJ384" s="55"/>
      <c r="BK384" s="59">
        <v>0</v>
      </c>
      <c r="BL384" s="55"/>
      <c r="BM384" s="23" t="s">
        <v>852</v>
      </c>
      <c r="BN384" s="23" t="s">
        <v>1663</v>
      </c>
      <c r="BO384" s="23" t="s">
        <v>853</v>
      </c>
      <c r="BP384" s="23" t="s">
        <v>853</v>
      </c>
      <c r="BQ384" s="23" t="s">
        <v>311</v>
      </c>
      <c r="BR384" s="23"/>
      <c r="BS384" s="57"/>
      <c r="BT384" s="135" t="s">
        <v>23</v>
      </c>
      <c r="BU384" s="58">
        <v>1</v>
      </c>
      <c r="BV384" s="57">
        <v>11</v>
      </c>
      <c r="BW384" s="57">
        <v>11</v>
      </c>
      <c r="BX384" s="57">
        <v>12</v>
      </c>
      <c r="BY384" s="57">
        <v>13</v>
      </c>
      <c r="BZ384" s="57">
        <v>14</v>
      </c>
      <c r="CA384" s="57">
        <v>15</v>
      </c>
      <c r="CB384" s="67">
        <v>76</v>
      </c>
      <c r="CC384" s="134"/>
      <c r="CD384" s="134"/>
      <c r="CE384" s="57"/>
      <c r="CF384" s="57"/>
      <c r="CG384" s="57"/>
      <c r="CH384" s="57"/>
      <c r="CI384" s="57"/>
      <c r="CJ384" s="57"/>
      <c r="CK384" s="67"/>
      <c r="CL384" s="23"/>
      <c r="CM384" s="23"/>
      <c r="CN384" s="23"/>
      <c r="CO384" s="23"/>
      <c r="CP384" s="23"/>
      <c r="CQ384" s="23"/>
      <c r="CR384" s="57"/>
      <c r="CS384" s="134"/>
      <c r="CT384" s="58"/>
      <c r="CU384" s="57"/>
      <c r="CV384" s="57"/>
      <c r="CW384" s="57"/>
      <c r="CX384" s="57"/>
      <c r="CY384" s="57"/>
      <c r="CZ384" s="57"/>
      <c r="DA384" s="67"/>
      <c r="DB384" s="23"/>
      <c r="DC384" s="23"/>
      <c r="DD384" s="57"/>
      <c r="DE384" s="57"/>
      <c r="DF384" s="57"/>
      <c r="DG384" s="57"/>
      <c r="DH384" s="57"/>
      <c r="DI384" s="57"/>
      <c r="DJ384" s="67"/>
      <c r="DK384" s="23" t="s">
        <v>849</v>
      </c>
      <c r="DL384" s="55">
        <v>0</v>
      </c>
      <c r="DM384" s="55">
        <v>0</v>
      </c>
      <c r="DN384" s="55">
        <v>0</v>
      </c>
      <c r="DO384" s="59">
        <v>0</v>
      </c>
      <c r="DP384" s="23" t="s">
        <v>849</v>
      </c>
      <c r="DQ384" s="57"/>
      <c r="DR384" s="57"/>
      <c r="DS384" s="57"/>
      <c r="DT384" s="23" t="s">
        <v>854</v>
      </c>
      <c r="DU384" s="57"/>
      <c r="DV384" s="23" t="s">
        <v>849</v>
      </c>
      <c r="DW384" s="23" t="s">
        <v>854</v>
      </c>
      <c r="DX384" s="57"/>
      <c r="DY384" s="23" t="s">
        <v>849</v>
      </c>
      <c r="DZ384" s="23" t="s">
        <v>854</v>
      </c>
      <c r="EA384" s="56"/>
      <c r="EB384" s="57"/>
      <c r="EC384" s="57"/>
      <c r="ED384" s="23"/>
      <c r="EE384" s="57"/>
      <c r="EF384" s="57"/>
      <c r="EG384" s="57"/>
      <c r="EH384" s="23">
        <v>889</v>
      </c>
      <c r="EI384" s="23"/>
      <c r="EJ384" s="23" t="s">
        <v>891</v>
      </c>
      <c r="EK384" s="23"/>
    </row>
    <row r="385" spans="2:141">
      <c r="B385" s="132" t="s">
        <v>1664</v>
      </c>
      <c r="C385" s="23" t="s">
        <v>1665</v>
      </c>
      <c r="D385" s="23" t="s">
        <v>159</v>
      </c>
      <c r="E385" s="23" t="s">
        <v>846</v>
      </c>
      <c r="F385" s="23" t="s">
        <v>847</v>
      </c>
      <c r="G385" s="23"/>
      <c r="H385" s="23" t="s">
        <v>848</v>
      </c>
      <c r="I385" s="58">
        <v>0</v>
      </c>
      <c r="J385" s="58">
        <v>0</v>
      </c>
      <c r="K385" s="58">
        <v>1</v>
      </c>
      <c r="L385" s="58">
        <v>0</v>
      </c>
      <c r="M385" s="176"/>
      <c r="N385" s="23" t="s">
        <v>849</v>
      </c>
      <c r="O385" s="23" t="s">
        <v>850</v>
      </c>
      <c r="P385" s="23" t="s">
        <v>851</v>
      </c>
      <c r="Q385" s="56" t="s">
        <v>848</v>
      </c>
      <c r="R385" s="133" t="s">
        <v>848</v>
      </c>
      <c r="S385" s="133" t="s">
        <v>848</v>
      </c>
      <c r="T385" s="133" t="s">
        <v>848</v>
      </c>
      <c r="U385" s="133" t="s">
        <v>848</v>
      </c>
      <c r="V385" s="133" t="s">
        <v>848</v>
      </c>
      <c r="W385" s="55">
        <v>0</v>
      </c>
      <c r="X385" s="55">
        <v>2.5597342789155713</v>
      </c>
      <c r="Y385" s="55">
        <v>2.6705546933677735</v>
      </c>
      <c r="Z385" s="55">
        <v>2.8835037250602404</v>
      </c>
      <c r="AA385" s="55">
        <v>3.1029716046616604</v>
      </c>
      <c r="AB385" s="55">
        <v>3.3072288391421893</v>
      </c>
      <c r="AC385" s="55">
        <v>3.5223508201376412</v>
      </c>
      <c r="AD385" s="59">
        <v>18.046343961285075</v>
      </c>
      <c r="AE385" s="55">
        <v>0</v>
      </c>
      <c r="AF385" s="55"/>
      <c r="AG385" s="55"/>
      <c r="AH385" s="55"/>
      <c r="AI385" s="59">
        <v>18.046343961285075</v>
      </c>
      <c r="AJ385" s="55">
        <v>0</v>
      </c>
      <c r="AK385" s="55">
        <v>0</v>
      </c>
      <c r="AL385" s="55">
        <v>2.8061880259964536</v>
      </c>
      <c r="AM385" s="55">
        <v>2.9862319063061418</v>
      </c>
      <c r="AN385" s="55">
        <v>3.2888399792201914</v>
      </c>
      <c r="AO385" s="55">
        <v>3.6099417936194134</v>
      </c>
      <c r="AP385" s="55">
        <v>3.9245224356348194</v>
      </c>
      <c r="AQ385" s="55">
        <v>4.263392828861579</v>
      </c>
      <c r="AR385" s="59">
        <v>20.879116969638599</v>
      </c>
      <c r="AS385" s="55">
        <v>0</v>
      </c>
      <c r="AT385" s="55"/>
      <c r="AU385" s="55"/>
      <c r="AV385" s="55"/>
      <c r="AW385" s="59">
        <v>20.879116969638599</v>
      </c>
      <c r="AX385" s="55"/>
      <c r="AY385" s="55"/>
      <c r="AZ385" s="55"/>
      <c r="BA385" s="55"/>
      <c r="BB385" s="55"/>
      <c r="BC385" s="55"/>
      <c r="BD385" s="55"/>
      <c r="BE385" s="55"/>
      <c r="BF385" s="59">
        <v>0</v>
      </c>
      <c r="BG385" s="55"/>
      <c r="BH385" s="55"/>
      <c r="BI385" s="55"/>
      <c r="BJ385" s="55"/>
      <c r="BK385" s="59">
        <v>0</v>
      </c>
      <c r="BL385" s="55"/>
      <c r="BM385" s="23" t="s">
        <v>852</v>
      </c>
      <c r="BN385" s="23" t="s">
        <v>202</v>
      </c>
      <c r="BO385" s="23" t="s">
        <v>853</v>
      </c>
      <c r="BP385" s="23" t="s">
        <v>853</v>
      </c>
      <c r="BQ385" s="23" t="s">
        <v>853</v>
      </c>
      <c r="BR385" s="23"/>
      <c r="BS385" s="57"/>
      <c r="BT385" s="135" t="s">
        <v>23</v>
      </c>
      <c r="BU385" s="58">
        <v>1</v>
      </c>
      <c r="BV385" s="57">
        <v>0</v>
      </c>
      <c r="BW385" s="57">
        <v>0</v>
      </c>
      <c r="BX385" s="57">
        <v>0</v>
      </c>
      <c r="BY385" s="57">
        <v>1</v>
      </c>
      <c r="BZ385" s="57">
        <v>0</v>
      </c>
      <c r="CA385" s="57">
        <v>4</v>
      </c>
      <c r="CB385" s="67">
        <v>5</v>
      </c>
      <c r="CC385" s="134"/>
      <c r="CD385" s="134"/>
      <c r="CE385" s="57"/>
      <c r="CF385" s="57"/>
      <c r="CG385" s="57"/>
      <c r="CH385" s="57"/>
      <c r="CI385" s="57"/>
      <c r="CJ385" s="57"/>
      <c r="CK385" s="67"/>
      <c r="CL385" s="23"/>
      <c r="CM385" s="23"/>
      <c r="CN385" s="23"/>
      <c r="CO385" s="23"/>
      <c r="CP385" s="23"/>
      <c r="CQ385" s="23"/>
      <c r="CR385" s="57"/>
      <c r="CS385" s="134"/>
      <c r="CT385" s="58"/>
      <c r="CU385" s="57"/>
      <c r="CV385" s="57"/>
      <c r="CW385" s="57"/>
      <c r="CX385" s="57"/>
      <c r="CY385" s="57"/>
      <c r="CZ385" s="57"/>
      <c r="DA385" s="67"/>
      <c r="DB385" s="23"/>
      <c r="DC385" s="23"/>
      <c r="DD385" s="57"/>
      <c r="DE385" s="57"/>
      <c r="DF385" s="57"/>
      <c r="DG385" s="57"/>
      <c r="DH385" s="57"/>
      <c r="DI385" s="57"/>
      <c r="DJ385" s="67"/>
      <c r="DK385" s="23" t="s">
        <v>849</v>
      </c>
      <c r="DL385" s="55">
        <v>0</v>
      </c>
      <c r="DM385" s="55">
        <v>0</v>
      </c>
      <c r="DN385" s="55">
        <v>0</v>
      </c>
      <c r="DO385" s="59">
        <v>0</v>
      </c>
      <c r="DP385" s="23" t="s">
        <v>849</v>
      </c>
      <c r="DQ385" s="57"/>
      <c r="DR385" s="57"/>
      <c r="DS385" s="57"/>
      <c r="DT385" s="23" t="s">
        <v>854</v>
      </c>
      <c r="DU385" s="57"/>
      <c r="DV385" s="23" t="s">
        <v>849</v>
      </c>
      <c r="DW385" s="23" t="s">
        <v>854</v>
      </c>
      <c r="DX385" s="57"/>
      <c r="DY385" s="23" t="s">
        <v>849</v>
      </c>
      <c r="DZ385" s="23" t="s">
        <v>854</v>
      </c>
      <c r="EA385" s="56"/>
      <c r="EB385" s="57"/>
      <c r="EC385" s="57"/>
      <c r="ED385" s="23"/>
      <c r="EE385" s="57"/>
      <c r="EF385" s="57"/>
      <c r="EG385" s="57"/>
      <c r="EH385" s="23">
        <v>3296</v>
      </c>
      <c r="EI385" s="23"/>
      <c r="EJ385" s="23" t="s">
        <v>1666</v>
      </c>
      <c r="EK385" s="23"/>
    </row>
    <row r="386" spans="2:141" ht="57.95">
      <c r="B386" s="132" t="s">
        <v>1667</v>
      </c>
      <c r="C386" s="23" t="s">
        <v>1668</v>
      </c>
      <c r="D386" s="23" t="s">
        <v>193</v>
      </c>
      <c r="E386" s="23" t="s">
        <v>846</v>
      </c>
      <c r="F386" s="23" t="s">
        <v>847</v>
      </c>
      <c r="G386" s="23"/>
      <c r="H386" s="23" t="s">
        <v>848</v>
      </c>
      <c r="I386" s="58">
        <v>0</v>
      </c>
      <c r="J386" s="58">
        <v>0</v>
      </c>
      <c r="K386" s="58">
        <v>1</v>
      </c>
      <c r="L386" s="58">
        <v>0</v>
      </c>
      <c r="M386" s="176"/>
      <c r="N386" s="23" t="s">
        <v>849</v>
      </c>
      <c r="O386" s="23" t="s">
        <v>850</v>
      </c>
      <c r="P386" s="23" t="s">
        <v>851</v>
      </c>
      <c r="Q386" s="56" t="s">
        <v>848</v>
      </c>
      <c r="R386" s="133" t="s">
        <v>848</v>
      </c>
      <c r="S386" s="133" t="s">
        <v>848</v>
      </c>
      <c r="T386" s="133" t="s">
        <v>848</v>
      </c>
      <c r="U386" s="133" t="s">
        <v>848</v>
      </c>
      <c r="V386" s="133" t="s">
        <v>848</v>
      </c>
      <c r="W386" s="55">
        <v>0</v>
      </c>
      <c r="X386" s="55">
        <v>0</v>
      </c>
      <c r="Y386" s="55">
        <v>0</v>
      </c>
      <c r="Z386" s="55">
        <v>2.5800372668664622</v>
      </c>
      <c r="AA386" s="55">
        <v>5.1600745337329244</v>
      </c>
      <c r="AB386" s="55">
        <v>7.7401118005993856</v>
      </c>
      <c r="AC386" s="55">
        <v>10.320149067465849</v>
      </c>
      <c r="AD386" s="59">
        <v>25.800372668664622</v>
      </c>
      <c r="AE386" s="55">
        <v>0</v>
      </c>
      <c r="AF386" s="55"/>
      <c r="AG386" s="55"/>
      <c r="AH386" s="55"/>
      <c r="AI386" s="59">
        <v>25.800372668664622</v>
      </c>
      <c r="AJ386" s="55">
        <v>0</v>
      </c>
      <c r="AK386" s="55">
        <v>0</v>
      </c>
      <c r="AL386" s="55">
        <v>0</v>
      </c>
      <c r="AM386" s="55">
        <v>0</v>
      </c>
      <c r="AN386" s="55">
        <v>2.9427150162502889</v>
      </c>
      <c r="AO386" s="55">
        <v>6.0031386331505896</v>
      </c>
      <c r="AP386" s="55">
        <v>9.1848021087204028</v>
      </c>
      <c r="AQ386" s="55">
        <v>12.491330867859748</v>
      </c>
      <c r="AR386" s="59">
        <v>30.621986625981027</v>
      </c>
      <c r="AS386" s="55">
        <v>0</v>
      </c>
      <c r="AT386" s="55"/>
      <c r="AU386" s="55"/>
      <c r="AV386" s="55"/>
      <c r="AW386" s="59">
        <v>30.621986625981027</v>
      </c>
      <c r="AX386" s="55"/>
      <c r="AY386" s="55"/>
      <c r="AZ386" s="55"/>
      <c r="BA386" s="55"/>
      <c r="BB386" s="55"/>
      <c r="BC386" s="55"/>
      <c r="BD386" s="55"/>
      <c r="BE386" s="55"/>
      <c r="BF386" s="59">
        <v>0</v>
      </c>
      <c r="BG386" s="55"/>
      <c r="BH386" s="55"/>
      <c r="BI386" s="55"/>
      <c r="BJ386" s="55"/>
      <c r="BK386" s="59">
        <v>0</v>
      </c>
      <c r="BL386" s="55"/>
      <c r="BM386" s="23" t="s">
        <v>852</v>
      </c>
      <c r="BN386" s="23" t="s">
        <v>214</v>
      </c>
      <c r="BO386" s="23" t="s">
        <v>853</v>
      </c>
      <c r="BP386" s="23" t="s">
        <v>853</v>
      </c>
      <c r="BQ386" s="23" t="s">
        <v>311</v>
      </c>
      <c r="BR386" s="23"/>
      <c r="BS386" s="57"/>
      <c r="BT386" s="135" t="s">
        <v>212</v>
      </c>
      <c r="BU386" s="58">
        <v>1</v>
      </c>
      <c r="BV386" s="57">
        <v>0</v>
      </c>
      <c r="BW386" s="57">
        <v>0</v>
      </c>
      <c r="BX386" s="57">
        <v>0</v>
      </c>
      <c r="BY386" s="57">
        <v>0</v>
      </c>
      <c r="BZ386" s="57">
        <v>0</v>
      </c>
      <c r="CA386" s="57">
        <v>0</v>
      </c>
      <c r="CB386" s="67">
        <v>0</v>
      </c>
      <c r="CC386" s="134"/>
      <c r="CD386" s="134"/>
      <c r="CE386" s="57"/>
      <c r="CF386" s="57"/>
      <c r="CG386" s="57"/>
      <c r="CH386" s="57"/>
      <c r="CI386" s="57"/>
      <c r="CJ386" s="57"/>
      <c r="CK386" s="67"/>
      <c r="CL386" s="23"/>
      <c r="CM386" s="23"/>
      <c r="CN386" s="23"/>
      <c r="CO386" s="23"/>
      <c r="CP386" s="23"/>
      <c r="CQ386" s="23"/>
      <c r="CR386" s="57"/>
      <c r="CS386" s="134"/>
      <c r="CT386" s="58"/>
      <c r="CU386" s="57"/>
      <c r="CV386" s="57"/>
      <c r="CW386" s="57"/>
      <c r="CX386" s="57"/>
      <c r="CY386" s="57"/>
      <c r="CZ386" s="57"/>
      <c r="DA386" s="67"/>
      <c r="DB386" s="23"/>
      <c r="DC386" s="23"/>
      <c r="DD386" s="57"/>
      <c r="DE386" s="57"/>
      <c r="DF386" s="57"/>
      <c r="DG386" s="57"/>
      <c r="DH386" s="57"/>
      <c r="DI386" s="57"/>
      <c r="DJ386" s="67"/>
      <c r="DK386" s="23" t="s">
        <v>849</v>
      </c>
      <c r="DL386" s="55">
        <v>0</v>
      </c>
      <c r="DM386" s="55">
        <v>0</v>
      </c>
      <c r="DN386" s="55">
        <v>0</v>
      </c>
      <c r="DO386" s="59">
        <v>0</v>
      </c>
      <c r="DP386" s="23" t="s">
        <v>849</v>
      </c>
      <c r="DQ386" s="57"/>
      <c r="DR386" s="57"/>
      <c r="DS386" s="57"/>
      <c r="DT386" s="23" t="s">
        <v>854</v>
      </c>
      <c r="DU386" s="57"/>
      <c r="DV386" s="23" t="s">
        <v>849</v>
      </c>
      <c r="DW386" s="23" t="s">
        <v>854</v>
      </c>
      <c r="DX386" s="57"/>
      <c r="DY386" s="23" t="s">
        <v>858</v>
      </c>
      <c r="DZ386" s="23" t="s">
        <v>854</v>
      </c>
      <c r="EA386" s="56"/>
      <c r="EB386" s="57"/>
      <c r="EC386" s="57"/>
      <c r="ED386" s="23"/>
      <c r="EE386" s="57"/>
      <c r="EF386" s="57"/>
      <c r="EG386" s="57"/>
      <c r="EH386" s="23">
        <v>3281</v>
      </c>
      <c r="EI386" s="23"/>
      <c r="EJ386" s="23" t="s">
        <v>868</v>
      </c>
      <c r="EK386" s="23"/>
    </row>
    <row r="387" spans="2:141">
      <c r="B387" s="132" t="s">
        <v>1669</v>
      </c>
      <c r="C387" s="23" t="s">
        <v>1670</v>
      </c>
      <c r="D387" s="23" t="s">
        <v>159</v>
      </c>
      <c r="E387" s="23" t="s">
        <v>846</v>
      </c>
      <c r="F387" s="23" t="s">
        <v>847</v>
      </c>
      <c r="G387" s="23"/>
      <c r="H387" s="23" t="s">
        <v>848</v>
      </c>
      <c r="I387" s="58">
        <v>0</v>
      </c>
      <c r="J387" s="58">
        <v>0</v>
      </c>
      <c r="K387" s="58">
        <v>1</v>
      </c>
      <c r="L387" s="58">
        <v>0</v>
      </c>
      <c r="M387" s="176"/>
      <c r="N387" s="23" t="s">
        <v>849</v>
      </c>
      <c r="O387" s="23" t="s">
        <v>850</v>
      </c>
      <c r="P387" s="23" t="s">
        <v>851</v>
      </c>
      <c r="Q387" s="56" t="s">
        <v>848</v>
      </c>
      <c r="R387" s="133" t="s">
        <v>848</v>
      </c>
      <c r="S387" s="133" t="s">
        <v>848</v>
      </c>
      <c r="T387" s="133" t="s">
        <v>848</v>
      </c>
      <c r="U387" s="133" t="s">
        <v>848</v>
      </c>
      <c r="V387" s="133" t="s">
        <v>848</v>
      </c>
      <c r="W387" s="55">
        <v>0</v>
      </c>
      <c r="X387" s="55">
        <v>2.2112267876523733E-2</v>
      </c>
      <c r="Y387" s="55">
        <v>0</v>
      </c>
      <c r="Z387" s="55">
        <v>0</v>
      </c>
      <c r="AA387" s="55">
        <v>0</v>
      </c>
      <c r="AB387" s="55">
        <v>0</v>
      </c>
      <c r="AC387" s="55">
        <v>0</v>
      </c>
      <c r="AD387" s="59">
        <v>2.2112267876523733E-2</v>
      </c>
      <c r="AE387" s="55">
        <v>0</v>
      </c>
      <c r="AF387" s="55"/>
      <c r="AG387" s="55"/>
      <c r="AH387" s="55"/>
      <c r="AI387" s="59">
        <v>2.2112267876523733E-2</v>
      </c>
      <c r="AJ387" s="55">
        <v>0</v>
      </c>
      <c r="AK387" s="55">
        <v>0</v>
      </c>
      <c r="AL387" s="55">
        <v>2.4241258889190188E-2</v>
      </c>
      <c r="AM387" s="55">
        <v>0</v>
      </c>
      <c r="AN387" s="55">
        <v>0</v>
      </c>
      <c r="AO387" s="55">
        <v>0</v>
      </c>
      <c r="AP387" s="55">
        <v>0</v>
      </c>
      <c r="AQ387" s="55">
        <v>0</v>
      </c>
      <c r="AR387" s="59">
        <v>2.4241258889190188E-2</v>
      </c>
      <c r="AS387" s="55">
        <v>0</v>
      </c>
      <c r="AT387" s="55"/>
      <c r="AU387" s="55"/>
      <c r="AV387" s="55"/>
      <c r="AW387" s="59">
        <v>2.4241258889190188E-2</v>
      </c>
      <c r="AX387" s="55"/>
      <c r="AY387" s="55"/>
      <c r="AZ387" s="55"/>
      <c r="BA387" s="55"/>
      <c r="BB387" s="55"/>
      <c r="BC387" s="55"/>
      <c r="BD387" s="55"/>
      <c r="BE387" s="55"/>
      <c r="BF387" s="59">
        <v>0</v>
      </c>
      <c r="BG387" s="55"/>
      <c r="BH387" s="55"/>
      <c r="BI387" s="55"/>
      <c r="BJ387" s="55"/>
      <c r="BK387" s="59">
        <v>0</v>
      </c>
      <c r="BL387" s="55"/>
      <c r="BM387" s="23" t="s">
        <v>852</v>
      </c>
      <c r="BN387" s="23" t="s">
        <v>1671</v>
      </c>
      <c r="BO387" s="23" t="s">
        <v>853</v>
      </c>
      <c r="BP387" s="23" t="s">
        <v>853</v>
      </c>
      <c r="BQ387" s="23" t="s">
        <v>853</v>
      </c>
      <c r="BR387" s="23"/>
      <c r="BS387" s="57"/>
      <c r="BT387" s="135" t="s">
        <v>23</v>
      </c>
      <c r="BU387" s="58">
        <v>1</v>
      </c>
      <c r="BV387" s="57">
        <v>1</v>
      </c>
      <c r="BW387" s="57">
        <v>0</v>
      </c>
      <c r="BX387" s="57">
        <v>0</v>
      </c>
      <c r="BY387" s="57">
        <v>0</v>
      </c>
      <c r="BZ387" s="57">
        <v>0</v>
      </c>
      <c r="CA387" s="57">
        <v>0</v>
      </c>
      <c r="CB387" s="67">
        <v>1</v>
      </c>
      <c r="CC387" s="134"/>
      <c r="CD387" s="134"/>
      <c r="CE387" s="57"/>
      <c r="CF387" s="57"/>
      <c r="CG387" s="57"/>
      <c r="CH387" s="57"/>
      <c r="CI387" s="57"/>
      <c r="CJ387" s="57"/>
      <c r="CK387" s="67"/>
      <c r="CL387" s="23"/>
      <c r="CM387" s="23"/>
      <c r="CN387" s="23"/>
      <c r="CO387" s="23"/>
      <c r="CP387" s="23"/>
      <c r="CQ387" s="23"/>
      <c r="CR387" s="57"/>
      <c r="CS387" s="134"/>
      <c r="CT387" s="58"/>
      <c r="CU387" s="57"/>
      <c r="CV387" s="57"/>
      <c r="CW387" s="57"/>
      <c r="CX387" s="57"/>
      <c r="CY387" s="57"/>
      <c r="CZ387" s="57"/>
      <c r="DA387" s="67"/>
      <c r="DB387" s="23"/>
      <c r="DC387" s="23"/>
      <c r="DD387" s="57"/>
      <c r="DE387" s="57"/>
      <c r="DF387" s="57"/>
      <c r="DG387" s="57"/>
      <c r="DH387" s="57"/>
      <c r="DI387" s="57"/>
      <c r="DJ387" s="67"/>
      <c r="DK387" s="23" t="s">
        <v>849</v>
      </c>
      <c r="DL387" s="55">
        <v>0</v>
      </c>
      <c r="DM387" s="55">
        <v>0</v>
      </c>
      <c r="DN387" s="55">
        <v>0</v>
      </c>
      <c r="DO387" s="59">
        <v>0</v>
      </c>
      <c r="DP387" s="23" t="s">
        <v>849</v>
      </c>
      <c r="DQ387" s="57"/>
      <c r="DR387" s="57"/>
      <c r="DS387" s="57"/>
      <c r="DT387" s="23" t="s">
        <v>854</v>
      </c>
      <c r="DU387" s="57"/>
      <c r="DV387" s="23" t="s">
        <v>849</v>
      </c>
      <c r="DW387" s="23" t="s">
        <v>854</v>
      </c>
      <c r="DX387" s="57"/>
      <c r="DY387" s="23" t="s">
        <v>849</v>
      </c>
      <c r="DZ387" s="23" t="s">
        <v>854</v>
      </c>
      <c r="EA387" s="56"/>
      <c r="EB387" s="57"/>
      <c r="EC387" s="57"/>
      <c r="ED387" s="23"/>
      <c r="EE387" s="57"/>
      <c r="EF387" s="57"/>
      <c r="EG387" s="57"/>
      <c r="EH387" s="23">
        <v>863</v>
      </c>
      <c r="EI387" s="23"/>
      <c r="EJ387" s="23" t="s">
        <v>891</v>
      </c>
      <c r="EK387" s="23"/>
    </row>
    <row r="388" spans="2:141">
      <c r="B388" s="132" t="s">
        <v>1672</v>
      </c>
      <c r="C388" s="23" t="s">
        <v>1673</v>
      </c>
      <c r="D388" s="23" t="s">
        <v>193</v>
      </c>
      <c r="E388" s="23" t="s">
        <v>846</v>
      </c>
      <c r="F388" s="23" t="s">
        <v>847</v>
      </c>
      <c r="G388" s="23"/>
      <c r="H388" s="23" t="s">
        <v>848</v>
      </c>
      <c r="I388" s="58">
        <v>0.5</v>
      </c>
      <c r="J388" s="58">
        <v>0.5</v>
      </c>
      <c r="K388" s="58">
        <v>0</v>
      </c>
      <c r="L388" s="58">
        <v>0</v>
      </c>
      <c r="M388" s="176"/>
      <c r="N388" s="23" t="s">
        <v>849</v>
      </c>
      <c r="O388" s="23" t="s">
        <v>850</v>
      </c>
      <c r="P388" s="23" t="s">
        <v>851</v>
      </c>
      <c r="Q388" s="56" t="s">
        <v>848</v>
      </c>
      <c r="R388" s="133" t="s">
        <v>848</v>
      </c>
      <c r="S388" s="133" t="s">
        <v>848</v>
      </c>
      <c r="T388" s="133" t="s">
        <v>848</v>
      </c>
      <c r="U388" s="133" t="s">
        <v>848</v>
      </c>
      <c r="V388" s="133" t="s">
        <v>848</v>
      </c>
      <c r="W388" s="55">
        <v>0</v>
      </c>
      <c r="X388" s="55">
        <v>0.16729523490461543</v>
      </c>
      <c r="Y388" s="55">
        <v>0.17453806765515481</v>
      </c>
      <c r="Z388" s="55">
        <v>0.18845566784246576</v>
      </c>
      <c r="AA388" s="55">
        <v>0.20279931701510254</v>
      </c>
      <c r="AB388" s="55">
        <v>0.21614885188864572</v>
      </c>
      <c r="AC388" s="55">
        <v>0.2302084684043986</v>
      </c>
      <c r="AD388" s="59">
        <v>1.179445607710383</v>
      </c>
      <c r="AE388" s="55">
        <v>0</v>
      </c>
      <c r="AF388" s="55"/>
      <c r="AG388" s="55"/>
      <c r="AH388" s="55"/>
      <c r="AI388" s="59">
        <v>1.179445607710383</v>
      </c>
      <c r="AJ388" s="55">
        <v>0</v>
      </c>
      <c r="AK388" s="55">
        <v>0</v>
      </c>
      <c r="AL388" s="55">
        <v>0.18340258551933866</v>
      </c>
      <c r="AM388" s="55">
        <v>0.195169620675155</v>
      </c>
      <c r="AN388" s="55">
        <v>0.21494702064169999</v>
      </c>
      <c r="AO388" s="55">
        <v>0.23593310654549698</v>
      </c>
      <c r="AP388" s="55">
        <v>0.25649299154446176</v>
      </c>
      <c r="AQ388" s="55">
        <v>0.27864036930318259</v>
      </c>
      <c r="AR388" s="59">
        <v>1.3645856942293348</v>
      </c>
      <c r="AS388" s="55">
        <v>0</v>
      </c>
      <c r="AT388" s="55"/>
      <c r="AU388" s="55"/>
      <c r="AV388" s="55"/>
      <c r="AW388" s="59">
        <v>1.3645856942293348</v>
      </c>
      <c r="AX388" s="55"/>
      <c r="AY388" s="55"/>
      <c r="AZ388" s="55"/>
      <c r="BA388" s="55"/>
      <c r="BB388" s="55"/>
      <c r="BC388" s="55"/>
      <c r="BD388" s="55"/>
      <c r="BE388" s="55"/>
      <c r="BF388" s="59">
        <v>0</v>
      </c>
      <c r="BG388" s="55"/>
      <c r="BH388" s="55"/>
      <c r="BI388" s="55"/>
      <c r="BJ388" s="55"/>
      <c r="BK388" s="59">
        <v>0</v>
      </c>
      <c r="BL388" s="55"/>
      <c r="BM388" s="23" t="s">
        <v>864</v>
      </c>
      <c r="BN388" s="23" t="s">
        <v>1674</v>
      </c>
      <c r="BO388" s="23" t="s">
        <v>532</v>
      </c>
      <c r="BP388" s="23" t="s">
        <v>533</v>
      </c>
      <c r="BQ388" s="23" t="s">
        <v>311</v>
      </c>
      <c r="BR388" s="23"/>
      <c r="BS388" s="57"/>
      <c r="BT388" s="135" t="s">
        <v>23</v>
      </c>
      <c r="BU388" s="58">
        <v>0.5</v>
      </c>
      <c r="BV388" s="57">
        <v>2</v>
      </c>
      <c r="BW388" s="57">
        <v>2</v>
      </c>
      <c r="BX388" s="57">
        <v>2</v>
      </c>
      <c r="BY388" s="57">
        <v>2</v>
      </c>
      <c r="BZ388" s="57">
        <v>2</v>
      </c>
      <c r="CA388" s="57">
        <v>2</v>
      </c>
      <c r="CB388" s="67">
        <v>12</v>
      </c>
      <c r="CC388" s="134"/>
      <c r="CD388" s="134"/>
      <c r="CE388" s="57"/>
      <c r="CF388" s="57"/>
      <c r="CG388" s="57"/>
      <c r="CH388" s="57"/>
      <c r="CI388" s="57"/>
      <c r="CJ388" s="57"/>
      <c r="CK388" s="67"/>
      <c r="CL388" s="23"/>
      <c r="CM388" s="23"/>
      <c r="CN388" s="23"/>
      <c r="CO388" s="23"/>
      <c r="CP388" s="23"/>
      <c r="CQ388" s="23"/>
      <c r="CR388" s="57"/>
      <c r="CS388" s="134"/>
      <c r="CT388" s="58"/>
      <c r="CU388" s="57"/>
      <c r="CV388" s="57"/>
      <c r="CW388" s="57"/>
      <c r="CX388" s="57"/>
      <c r="CY388" s="57"/>
      <c r="CZ388" s="57"/>
      <c r="DA388" s="67"/>
      <c r="DB388" s="23"/>
      <c r="DC388" s="23"/>
      <c r="DD388" s="57"/>
      <c r="DE388" s="57"/>
      <c r="DF388" s="57"/>
      <c r="DG388" s="57"/>
      <c r="DH388" s="57"/>
      <c r="DI388" s="57"/>
      <c r="DJ388" s="67"/>
      <c r="DK388" s="23" t="s">
        <v>849</v>
      </c>
      <c r="DL388" s="55">
        <v>0</v>
      </c>
      <c r="DM388" s="55">
        <v>0</v>
      </c>
      <c r="DN388" s="55">
        <v>0</v>
      </c>
      <c r="DO388" s="59">
        <v>0</v>
      </c>
      <c r="DP388" s="23" t="s">
        <v>849</v>
      </c>
      <c r="DQ388" s="57"/>
      <c r="DR388" s="57"/>
      <c r="DS388" s="57"/>
      <c r="DT388" s="23" t="s">
        <v>854</v>
      </c>
      <c r="DU388" s="57"/>
      <c r="DV388" s="23" t="s">
        <v>849</v>
      </c>
      <c r="DW388" s="23" t="s">
        <v>854</v>
      </c>
      <c r="DX388" s="57"/>
      <c r="DY388" s="23" t="s">
        <v>849</v>
      </c>
      <c r="DZ388" s="23" t="s">
        <v>854</v>
      </c>
      <c r="EA388" s="56"/>
      <c r="EB388" s="57"/>
      <c r="EC388" s="57"/>
      <c r="ED388" s="23"/>
      <c r="EE388" s="57"/>
      <c r="EF388" s="57"/>
      <c r="EG388" s="57"/>
      <c r="EH388" s="23">
        <v>582</v>
      </c>
      <c r="EI388" s="23" t="s">
        <v>543</v>
      </c>
      <c r="EJ388" s="23"/>
      <c r="EK388" s="23" t="s">
        <v>635</v>
      </c>
    </row>
    <row r="389" spans="2:141">
      <c r="B389" s="132" t="s">
        <v>1675</v>
      </c>
      <c r="C389" s="23" t="s">
        <v>1676</v>
      </c>
      <c r="D389" s="23" t="s">
        <v>155</v>
      </c>
      <c r="E389" s="23" t="s">
        <v>846</v>
      </c>
      <c r="F389" s="23" t="s">
        <v>847</v>
      </c>
      <c r="G389" s="23"/>
      <c r="H389" s="23" t="s">
        <v>848</v>
      </c>
      <c r="I389" s="58">
        <v>0</v>
      </c>
      <c r="J389" s="58">
        <v>0</v>
      </c>
      <c r="K389" s="58">
        <v>1</v>
      </c>
      <c r="L389" s="58">
        <v>0</v>
      </c>
      <c r="M389" s="176"/>
      <c r="N389" s="23" t="s">
        <v>849</v>
      </c>
      <c r="O389" s="23" t="s">
        <v>850</v>
      </c>
      <c r="P389" s="23" t="s">
        <v>863</v>
      </c>
      <c r="Q389" s="56">
        <v>46891</v>
      </c>
      <c r="R389" s="133">
        <v>46968</v>
      </c>
      <c r="S389" s="133">
        <v>47700</v>
      </c>
      <c r="T389" s="133" t="s">
        <v>848</v>
      </c>
      <c r="U389" s="133">
        <v>47808</v>
      </c>
      <c r="V389" s="133" t="s">
        <v>848</v>
      </c>
      <c r="W389" s="55">
        <v>7.8949726033409595</v>
      </c>
      <c r="X389" s="55">
        <v>2.1528488382629849</v>
      </c>
      <c r="Y389" s="55">
        <v>2.1250431527603828</v>
      </c>
      <c r="Z389" s="55">
        <v>0.42270444521827322</v>
      </c>
      <c r="AA389" s="55">
        <v>4.2189375211787539</v>
      </c>
      <c r="AB389" s="55">
        <v>8.2966558714303495</v>
      </c>
      <c r="AC389" s="55">
        <v>2.3343194317793685</v>
      </c>
      <c r="AD389" s="59">
        <v>19.550509260630115</v>
      </c>
      <c r="AE389" s="55">
        <v>1.0518782249474769E-3</v>
      </c>
      <c r="AF389" s="55"/>
      <c r="AG389" s="55"/>
      <c r="AH389" s="55"/>
      <c r="AI389" s="59">
        <v>27.445481863971075</v>
      </c>
      <c r="AJ389" s="55">
        <v>1.0518782249474769E-3</v>
      </c>
      <c r="AK389" s="55">
        <v>8.6551083710342365</v>
      </c>
      <c r="AL389" s="55">
        <v>2.3601272528464765</v>
      </c>
      <c r="AM389" s="55">
        <v>2.376237296622381</v>
      </c>
      <c r="AN389" s="55">
        <v>0.48212432213830586</v>
      </c>
      <c r="AO389" s="55">
        <v>4.9082366269455191</v>
      </c>
      <c r="AP389" s="55">
        <v>9.8452250182406811</v>
      </c>
      <c r="AQ389" s="55">
        <v>2.8254200770755431</v>
      </c>
      <c r="AR389" s="59">
        <v>22.797370593868905</v>
      </c>
      <c r="AS389" s="55">
        <v>1.2731753053778665E-3</v>
      </c>
      <c r="AT389" s="55"/>
      <c r="AU389" s="55"/>
      <c r="AV389" s="55"/>
      <c r="AW389" s="59">
        <v>31.452478964903143</v>
      </c>
      <c r="AX389" s="55"/>
      <c r="AY389" s="55"/>
      <c r="AZ389" s="55"/>
      <c r="BA389" s="55"/>
      <c r="BB389" s="55"/>
      <c r="BC389" s="55"/>
      <c r="BD389" s="55"/>
      <c r="BE389" s="55"/>
      <c r="BF389" s="59">
        <v>0</v>
      </c>
      <c r="BG389" s="55"/>
      <c r="BH389" s="55"/>
      <c r="BI389" s="55"/>
      <c r="BJ389" s="55"/>
      <c r="BK389" s="59">
        <v>0</v>
      </c>
      <c r="BL389" s="55"/>
      <c r="BM389" s="23" t="s">
        <v>852</v>
      </c>
      <c r="BN389" s="23" t="s">
        <v>174</v>
      </c>
      <c r="BO389" s="23" t="s">
        <v>569</v>
      </c>
      <c r="BP389" s="23" t="s">
        <v>386</v>
      </c>
      <c r="BQ389" s="23" t="s">
        <v>853</v>
      </c>
      <c r="BR389" s="23"/>
      <c r="BS389" s="57"/>
      <c r="BT389" s="135" t="s">
        <v>154</v>
      </c>
      <c r="BU389" s="58">
        <v>1</v>
      </c>
      <c r="BV389" s="57">
        <v>0</v>
      </c>
      <c r="BW389" s="57">
        <v>0</v>
      </c>
      <c r="BX389" s="57">
        <v>0</v>
      </c>
      <c r="BY389" s="57">
        <v>0</v>
      </c>
      <c r="BZ389" s="57">
        <v>0</v>
      </c>
      <c r="CA389" s="57">
        <v>0</v>
      </c>
      <c r="CB389" s="67">
        <v>0</v>
      </c>
      <c r="CC389" s="134"/>
      <c r="CD389" s="134"/>
      <c r="CE389" s="57"/>
      <c r="CF389" s="57"/>
      <c r="CG389" s="57"/>
      <c r="CH389" s="57"/>
      <c r="CI389" s="57"/>
      <c r="CJ389" s="57"/>
      <c r="CK389" s="67"/>
      <c r="CL389" s="23"/>
      <c r="CM389" s="23"/>
      <c r="CN389" s="23"/>
      <c r="CO389" s="23"/>
      <c r="CP389" s="23"/>
      <c r="CQ389" s="23"/>
      <c r="CR389" s="57"/>
      <c r="CS389" s="134"/>
      <c r="CT389" s="58"/>
      <c r="CU389" s="57"/>
      <c r="CV389" s="57"/>
      <c r="CW389" s="57"/>
      <c r="CX389" s="57"/>
      <c r="CY389" s="57"/>
      <c r="CZ389" s="57"/>
      <c r="DA389" s="67"/>
      <c r="DB389" s="23"/>
      <c r="DC389" s="23"/>
      <c r="DD389" s="57"/>
      <c r="DE389" s="57"/>
      <c r="DF389" s="57"/>
      <c r="DG389" s="57"/>
      <c r="DH389" s="57"/>
      <c r="DI389" s="57"/>
      <c r="DJ389" s="67"/>
      <c r="DK389" s="23" t="s">
        <v>849</v>
      </c>
      <c r="DL389" s="55">
        <v>0</v>
      </c>
      <c r="DM389" s="55">
        <v>7.8949726033409595</v>
      </c>
      <c r="DN389" s="55">
        <v>19.550509260630115</v>
      </c>
      <c r="DO389" s="59">
        <v>27.445481863971075</v>
      </c>
      <c r="DP389" s="23" t="s">
        <v>849</v>
      </c>
      <c r="DQ389" s="57"/>
      <c r="DR389" s="57"/>
      <c r="DS389" s="57"/>
      <c r="DT389" s="23" t="s">
        <v>854</v>
      </c>
      <c r="DU389" s="57"/>
      <c r="DV389" s="23" t="s">
        <v>849</v>
      </c>
      <c r="DW389" s="23" t="s">
        <v>854</v>
      </c>
      <c r="DX389" s="57"/>
      <c r="DY389" s="23" t="s">
        <v>849</v>
      </c>
      <c r="DZ389" s="23" t="s">
        <v>854</v>
      </c>
      <c r="EA389" s="56"/>
      <c r="EB389" s="57"/>
      <c r="EC389" s="57"/>
      <c r="ED389" s="23"/>
      <c r="EE389" s="57"/>
      <c r="EF389" s="57"/>
      <c r="EG389" s="57"/>
      <c r="EH389" s="23">
        <v>533</v>
      </c>
      <c r="EI389" s="23"/>
      <c r="EJ389" s="23" t="s">
        <v>1182</v>
      </c>
      <c r="EK389" s="23"/>
    </row>
    <row r="390" spans="2:141">
      <c r="B390" s="132" t="s">
        <v>1677</v>
      </c>
      <c r="C390" s="23" t="s">
        <v>1678</v>
      </c>
      <c r="D390" s="23" t="s">
        <v>155</v>
      </c>
      <c r="E390" s="23" t="s">
        <v>846</v>
      </c>
      <c r="F390" s="23" t="s">
        <v>847</v>
      </c>
      <c r="G390" s="23"/>
      <c r="H390" s="23" t="s">
        <v>848</v>
      </c>
      <c r="I390" s="58">
        <v>0</v>
      </c>
      <c r="J390" s="58">
        <v>0</v>
      </c>
      <c r="K390" s="58">
        <v>1</v>
      </c>
      <c r="L390" s="58">
        <v>0</v>
      </c>
      <c r="M390" s="176"/>
      <c r="N390" s="23" t="s">
        <v>849</v>
      </c>
      <c r="O390" s="23" t="s">
        <v>850</v>
      </c>
      <c r="P390" s="23" t="s">
        <v>863</v>
      </c>
      <c r="Q390" s="56">
        <v>46611</v>
      </c>
      <c r="R390" s="133">
        <v>47170</v>
      </c>
      <c r="S390" s="133">
        <v>47941</v>
      </c>
      <c r="T390" s="133" t="s">
        <v>848</v>
      </c>
      <c r="U390" s="133">
        <v>48026</v>
      </c>
      <c r="V390" s="133" t="s">
        <v>848</v>
      </c>
      <c r="W390" s="55">
        <v>72.483217901617493</v>
      </c>
      <c r="X390" s="55">
        <v>3.0981476202804155</v>
      </c>
      <c r="Y390" s="55">
        <v>2.1249663084389905</v>
      </c>
      <c r="Z390" s="55">
        <v>0.38965293371188786</v>
      </c>
      <c r="AA390" s="55">
        <v>3.1066950590980138</v>
      </c>
      <c r="AB390" s="55">
        <v>7.385108123416499</v>
      </c>
      <c r="AC390" s="55">
        <v>0.11848395306790385</v>
      </c>
      <c r="AD390" s="59">
        <v>16.223053998013715</v>
      </c>
      <c r="AE390" s="55">
        <v>4.7807586954760755</v>
      </c>
      <c r="AF390" s="55"/>
      <c r="AG390" s="55"/>
      <c r="AH390" s="55"/>
      <c r="AI390" s="59">
        <v>88.706271899631204</v>
      </c>
      <c r="AJ390" s="55">
        <v>4.7807586954760755</v>
      </c>
      <c r="AK390" s="55">
        <v>79.461973782443408</v>
      </c>
      <c r="AL390" s="55">
        <v>3.3964403361756395</v>
      </c>
      <c r="AM390" s="55">
        <v>2.37615136879438</v>
      </c>
      <c r="AN390" s="55">
        <v>0.44442673518145687</v>
      </c>
      <c r="AO390" s="55">
        <v>3.6142735940671642</v>
      </c>
      <c r="AP390" s="55">
        <v>8.7635370667166974</v>
      </c>
      <c r="AQ390" s="55">
        <v>0.14341093821686221</v>
      </c>
      <c r="AR390" s="59">
        <v>18.738240039152203</v>
      </c>
      <c r="AS390" s="55">
        <v>5.7865480696252369</v>
      </c>
      <c r="AT390" s="55"/>
      <c r="AU390" s="55"/>
      <c r="AV390" s="55"/>
      <c r="AW390" s="59">
        <v>98.200213821595611</v>
      </c>
      <c r="AX390" s="55"/>
      <c r="AY390" s="55"/>
      <c r="AZ390" s="55"/>
      <c r="BA390" s="55"/>
      <c r="BB390" s="55"/>
      <c r="BC390" s="55"/>
      <c r="BD390" s="55"/>
      <c r="BE390" s="55"/>
      <c r="BF390" s="59">
        <v>0</v>
      </c>
      <c r="BG390" s="55"/>
      <c r="BH390" s="55"/>
      <c r="BI390" s="55"/>
      <c r="BJ390" s="55"/>
      <c r="BK390" s="59">
        <v>0</v>
      </c>
      <c r="BL390" s="55"/>
      <c r="BM390" s="23" t="s">
        <v>852</v>
      </c>
      <c r="BN390" s="23" t="s">
        <v>174</v>
      </c>
      <c r="BO390" s="23" t="s">
        <v>569</v>
      </c>
      <c r="BP390" s="23" t="s">
        <v>386</v>
      </c>
      <c r="BQ390" s="23" t="s">
        <v>853</v>
      </c>
      <c r="BR390" s="23"/>
      <c r="BS390" s="57"/>
      <c r="BT390" s="135" t="s">
        <v>154</v>
      </c>
      <c r="BU390" s="58">
        <v>1</v>
      </c>
      <c r="BV390" s="57">
        <v>0</v>
      </c>
      <c r="BW390" s="57">
        <v>254</v>
      </c>
      <c r="BX390" s="57">
        <v>125</v>
      </c>
      <c r="BY390" s="57">
        <v>0</v>
      </c>
      <c r="BZ390" s="57">
        <v>0</v>
      </c>
      <c r="CA390" s="57">
        <v>0</v>
      </c>
      <c r="CB390" s="67">
        <v>379</v>
      </c>
      <c r="CC390" s="134"/>
      <c r="CD390" s="134"/>
      <c r="CE390" s="57"/>
      <c r="CF390" s="57"/>
      <c r="CG390" s="57"/>
      <c r="CH390" s="57"/>
      <c r="CI390" s="57"/>
      <c r="CJ390" s="57"/>
      <c r="CK390" s="67"/>
      <c r="CL390" s="23"/>
      <c r="CM390" s="23"/>
      <c r="CN390" s="23"/>
      <c r="CO390" s="23"/>
      <c r="CP390" s="23"/>
      <c r="CQ390" s="23"/>
      <c r="CR390" s="57"/>
      <c r="CS390" s="134"/>
      <c r="CT390" s="58"/>
      <c r="CU390" s="57"/>
      <c r="CV390" s="57"/>
      <c r="CW390" s="57"/>
      <c r="CX390" s="57"/>
      <c r="CY390" s="57"/>
      <c r="CZ390" s="57"/>
      <c r="DA390" s="67"/>
      <c r="DB390" s="23"/>
      <c r="DC390" s="23"/>
      <c r="DD390" s="57"/>
      <c r="DE390" s="57"/>
      <c r="DF390" s="57"/>
      <c r="DG390" s="57"/>
      <c r="DH390" s="57"/>
      <c r="DI390" s="57"/>
      <c r="DJ390" s="67"/>
      <c r="DK390" s="23" t="s">
        <v>849</v>
      </c>
      <c r="DL390" s="55">
        <v>0</v>
      </c>
      <c r="DM390" s="55">
        <v>72.483217901617493</v>
      </c>
      <c r="DN390" s="55">
        <v>16.223053998013715</v>
      </c>
      <c r="DO390" s="59">
        <v>88.706271899631204</v>
      </c>
      <c r="DP390" s="23" t="s">
        <v>849</v>
      </c>
      <c r="DQ390" s="57"/>
      <c r="DR390" s="57"/>
      <c r="DS390" s="57"/>
      <c r="DT390" s="23" t="s">
        <v>854</v>
      </c>
      <c r="DU390" s="57"/>
      <c r="DV390" s="23" t="s">
        <v>849</v>
      </c>
      <c r="DW390" s="23" t="s">
        <v>854</v>
      </c>
      <c r="DX390" s="57"/>
      <c r="DY390" s="23" t="s">
        <v>849</v>
      </c>
      <c r="DZ390" s="23" t="s">
        <v>854</v>
      </c>
      <c r="EA390" s="56"/>
      <c r="EB390" s="57"/>
      <c r="EC390" s="57"/>
      <c r="ED390" s="23"/>
      <c r="EE390" s="57"/>
      <c r="EF390" s="57"/>
      <c r="EG390" s="57"/>
      <c r="EH390" s="23">
        <v>532</v>
      </c>
      <c r="EI390" s="23"/>
      <c r="EJ390" s="23" t="s">
        <v>1182</v>
      </c>
      <c r="EK390" s="23"/>
    </row>
    <row r="391" spans="2:141">
      <c r="B391" s="132" t="s">
        <v>1679</v>
      </c>
      <c r="C391" s="23" t="s">
        <v>1680</v>
      </c>
      <c r="D391" s="23" t="s">
        <v>193</v>
      </c>
      <c r="E391" s="23" t="s">
        <v>846</v>
      </c>
      <c r="F391" s="23" t="s">
        <v>847</v>
      </c>
      <c r="G391" s="23"/>
      <c r="H391" s="23" t="s">
        <v>848</v>
      </c>
      <c r="I391" s="58">
        <v>0</v>
      </c>
      <c r="J391" s="58">
        <v>0</v>
      </c>
      <c r="K391" s="58">
        <v>1</v>
      </c>
      <c r="L391" s="58">
        <v>0</v>
      </c>
      <c r="M391" s="176"/>
      <c r="N391" s="23" t="s">
        <v>849</v>
      </c>
      <c r="O391" s="23" t="s">
        <v>850</v>
      </c>
      <c r="P391" s="23" t="s">
        <v>851</v>
      </c>
      <c r="Q391" s="56" t="s">
        <v>848</v>
      </c>
      <c r="R391" s="133" t="s">
        <v>848</v>
      </c>
      <c r="S391" s="133" t="s">
        <v>848</v>
      </c>
      <c r="T391" s="133" t="s">
        <v>848</v>
      </c>
      <c r="U391" s="133" t="s">
        <v>848</v>
      </c>
      <c r="V391" s="133" t="s">
        <v>848</v>
      </c>
      <c r="W391" s="55">
        <v>0</v>
      </c>
      <c r="X391" s="55">
        <v>0.34853173938461546</v>
      </c>
      <c r="Y391" s="55">
        <v>0.36362097428157247</v>
      </c>
      <c r="Z391" s="55">
        <v>0.39261597467180365</v>
      </c>
      <c r="AA391" s="55">
        <v>0.42249857711479699</v>
      </c>
      <c r="AB391" s="55">
        <v>0.4503101081013452</v>
      </c>
      <c r="AC391" s="55">
        <v>0.47960097584249711</v>
      </c>
      <c r="AD391" s="59">
        <v>2.4571783493966306</v>
      </c>
      <c r="AE391" s="55">
        <v>0</v>
      </c>
      <c r="AF391" s="55"/>
      <c r="AG391" s="55"/>
      <c r="AH391" s="55"/>
      <c r="AI391" s="59">
        <v>2.4571783493966306</v>
      </c>
      <c r="AJ391" s="55">
        <v>0</v>
      </c>
      <c r="AK391" s="55">
        <v>0</v>
      </c>
      <c r="AL391" s="55">
        <v>0.38208871983195553</v>
      </c>
      <c r="AM391" s="55">
        <v>0.40660337640657285</v>
      </c>
      <c r="AN391" s="55">
        <v>0.44780629300354163</v>
      </c>
      <c r="AO391" s="55">
        <v>0.49152730530311878</v>
      </c>
      <c r="AP391" s="55">
        <v>0.534360399050962</v>
      </c>
      <c r="AQ391" s="55">
        <v>0.58050076938163042</v>
      </c>
      <c r="AR391" s="59">
        <v>2.8428868629777808</v>
      </c>
      <c r="AS391" s="55">
        <v>0</v>
      </c>
      <c r="AT391" s="55"/>
      <c r="AU391" s="55"/>
      <c r="AV391" s="55"/>
      <c r="AW391" s="59">
        <v>2.8428868629777808</v>
      </c>
      <c r="AX391" s="55"/>
      <c r="AY391" s="55"/>
      <c r="AZ391" s="55"/>
      <c r="BA391" s="55"/>
      <c r="BB391" s="55"/>
      <c r="BC391" s="55"/>
      <c r="BD391" s="55"/>
      <c r="BE391" s="55"/>
      <c r="BF391" s="59">
        <v>0</v>
      </c>
      <c r="BG391" s="55"/>
      <c r="BH391" s="55"/>
      <c r="BI391" s="55"/>
      <c r="BJ391" s="55"/>
      <c r="BK391" s="59">
        <v>0</v>
      </c>
      <c r="BL391" s="55"/>
      <c r="BM391" s="23" t="s">
        <v>852</v>
      </c>
      <c r="BN391" s="23" t="s">
        <v>1681</v>
      </c>
      <c r="BO391" s="23" t="s">
        <v>853</v>
      </c>
      <c r="BP391" s="23" t="s">
        <v>853</v>
      </c>
      <c r="BQ391" s="23" t="s">
        <v>311</v>
      </c>
      <c r="BR391" s="23"/>
      <c r="BS391" s="57"/>
      <c r="BT391" s="135" t="s">
        <v>23</v>
      </c>
      <c r="BU391" s="58">
        <v>1</v>
      </c>
      <c r="BV391" s="57">
        <v>1</v>
      </c>
      <c r="BW391" s="57">
        <v>0</v>
      </c>
      <c r="BX391" s="57">
        <v>0</v>
      </c>
      <c r="BY391" s="57">
        <v>0</v>
      </c>
      <c r="BZ391" s="57">
        <v>0</v>
      </c>
      <c r="CA391" s="57">
        <v>0</v>
      </c>
      <c r="CB391" s="67">
        <v>1</v>
      </c>
      <c r="CC391" s="134"/>
      <c r="CD391" s="134"/>
      <c r="CE391" s="57"/>
      <c r="CF391" s="57"/>
      <c r="CG391" s="57"/>
      <c r="CH391" s="57"/>
      <c r="CI391" s="57"/>
      <c r="CJ391" s="57"/>
      <c r="CK391" s="67"/>
      <c r="CL391" s="23"/>
      <c r="CM391" s="23"/>
      <c r="CN391" s="23"/>
      <c r="CO391" s="23"/>
      <c r="CP391" s="23"/>
      <c r="CQ391" s="23"/>
      <c r="CR391" s="57"/>
      <c r="CS391" s="134"/>
      <c r="CT391" s="58"/>
      <c r="CU391" s="57"/>
      <c r="CV391" s="57"/>
      <c r="CW391" s="57"/>
      <c r="CX391" s="57"/>
      <c r="CY391" s="57"/>
      <c r="CZ391" s="57"/>
      <c r="DA391" s="67"/>
      <c r="DB391" s="23"/>
      <c r="DC391" s="23"/>
      <c r="DD391" s="57"/>
      <c r="DE391" s="57"/>
      <c r="DF391" s="57"/>
      <c r="DG391" s="57"/>
      <c r="DH391" s="57"/>
      <c r="DI391" s="57"/>
      <c r="DJ391" s="67"/>
      <c r="DK391" s="23" t="s">
        <v>849</v>
      </c>
      <c r="DL391" s="55">
        <v>0</v>
      </c>
      <c r="DM391" s="55">
        <v>0</v>
      </c>
      <c r="DN391" s="55">
        <v>0</v>
      </c>
      <c r="DO391" s="59">
        <v>0</v>
      </c>
      <c r="DP391" s="23" t="s">
        <v>849</v>
      </c>
      <c r="DQ391" s="57"/>
      <c r="DR391" s="57"/>
      <c r="DS391" s="57"/>
      <c r="DT391" s="23" t="s">
        <v>854</v>
      </c>
      <c r="DU391" s="57"/>
      <c r="DV391" s="23" t="s">
        <v>849</v>
      </c>
      <c r="DW391" s="23" t="s">
        <v>854</v>
      </c>
      <c r="DX391" s="57"/>
      <c r="DY391" s="23" t="s">
        <v>849</v>
      </c>
      <c r="DZ391" s="23" t="s">
        <v>854</v>
      </c>
      <c r="EA391" s="56"/>
      <c r="EB391" s="57"/>
      <c r="EC391" s="57"/>
      <c r="ED391" s="23"/>
      <c r="EE391" s="57"/>
      <c r="EF391" s="57"/>
      <c r="EG391" s="57"/>
      <c r="EH391" s="23">
        <v>901</v>
      </c>
      <c r="EI391" s="23"/>
      <c r="EJ391" s="23" t="s">
        <v>891</v>
      </c>
      <c r="EK391" s="23"/>
    </row>
    <row r="392" spans="2:141" ht="57.95">
      <c r="B392" s="132" t="s">
        <v>1682</v>
      </c>
      <c r="C392" s="23" t="s">
        <v>1683</v>
      </c>
      <c r="D392" s="23" t="s">
        <v>155</v>
      </c>
      <c r="E392" s="23" t="s">
        <v>846</v>
      </c>
      <c r="F392" s="23" t="s">
        <v>847</v>
      </c>
      <c r="G392" s="23"/>
      <c r="H392" s="23" t="s">
        <v>848</v>
      </c>
      <c r="I392" s="58">
        <v>0</v>
      </c>
      <c r="J392" s="58">
        <v>0</v>
      </c>
      <c r="K392" s="58">
        <v>1</v>
      </c>
      <c r="L392" s="58">
        <v>0</v>
      </c>
      <c r="M392" s="176"/>
      <c r="N392" s="23" t="s">
        <v>849</v>
      </c>
      <c r="O392" s="23" t="s">
        <v>850</v>
      </c>
      <c r="P392" s="23" t="s">
        <v>851</v>
      </c>
      <c r="Q392" s="56" t="s">
        <v>848</v>
      </c>
      <c r="R392" s="133" t="s">
        <v>848</v>
      </c>
      <c r="S392" s="133" t="s">
        <v>848</v>
      </c>
      <c r="T392" s="133" t="s">
        <v>848</v>
      </c>
      <c r="U392" s="133" t="s">
        <v>848</v>
      </c>
      <c r="V392" s="133" t="s">
        <v>848</v>
      </c>
      <c r="W392" s="55">
        <v>0</v>
      </c>
      <c r="X392" s="55">
        <v>3.7596390986002544E-2</v>
      </c>
      <c r="Y392" s="55">
        <v>-6.3696727623084461</v>
      </c>
      <c r="Z392" s="55">
        <v>-13.02053395777417</v>
      </c>
      <c r="AA392" s="55">
        <v>-7.4010518344804419</v>
      </c>
      <c r="AB392" s="55">
        <v>-7.8882359188229909</v>
      </c>
      <c r="AC392" s="55">
        <v>-8.4013340502050369</v>
      </c>
      <c r="AD392" s="59">
        <v>-43.043232132605084</v>
      </c>
      <c r="AE392" s="55">
        <v>0</v>
      </c>
      <c r="AF392" s="55"/>
      <c r="AG392" s="55"/>
      <c r="AH392" s="55"/>
      <c r="AI392" s="59">
        <v>-43.043232132605084</v>
      </c>
      <c r="AJ392" s="55">
        <v>0</v>
      </c>
      <c r="AK392" s="55">
        <v>0</v>
      </c>
      <c r="AL392" s="55">
        <v>4.1216208680182762E-2</v>
      </c>
      <c r="AM392" s="55">
        <v>-7.1226101763702578</v>
      </c>
      <c r="AN392" s="55">
        <v>-14.850840059250201</v>
      </c>
      <c r="AO392" s="55">
        <v>-8.6102516355278631</v>
      </c>
      <c r="AP392" s="55">
        <v>-9.3605735637667191</v>
      </c>
      <c r="AQ392" s="55">
        <v>-10.168830185153196</v>
      </c>
      <c r="AR392" s="59">
        <v>-50.071889411388057</v>
      </c>
      <c r="AS392" s="55">
        <v>0</v>
      </c>
      <c r="AT392" s="55"/>
      <c r="AU392" s="55"/>
      <c r="AV392" s="55"/>
      <c r="AW392" s="59">
        <v>-50.071889411388057</v>
      </c>
      <c r="AX392" s="55"/>
      <c r="AY392" s="55"/>
      <c r="AZ392" s="55"/>
      <c r="BA392" s="55"/>
      <c r="BB392" s="55"/>
      <c r="BC392" s="55"/>
      <c r="BD392" s="55"/>
      <c r="BE392" s="55"/>
      <c r="BF392" s="59">
        <v>0</v>
      </c>
      <c r="BG392" s="55"/>
      <c r="BH392" s="55"/>
      <c r="BI392" s="55"/>
      <c r="BJ392" s="55"/>
      <c r="BK392" s="59">
        <v>0</v>
      </c>
      <c r="BL392" s="55"/>
      <c r="BM392" s="23" t="s">
        <v>852</v>
      </c>
      <c r="BN392" s="23" t="s">
        <v>214</v>
      </c>
      <c r="BO392" s="23" t="s">
        <v>853</v>
      </c>
      <c r="BP392" s="23" t="s">
        <v>853</v>
      </c>
      <c r="BQ392" s="23" t="s">
        <v>311</v>
      </c>
      <c r="BR392" s="23"/>
      <c r="BS392" s="57"/>
      <c r="BT392" s="135" t="s">
        <v>212</v>
      </c>
      <c r="BU392" s="58">
        <v>1</v>
      </c>
      <c r="BV392" s="57">
        <v>0</v>
      </c>
      <c r="BW392" s="57">
        <v>0</v>
      </c>
      <c r="BX392" s="57">
        <v>0</v>
      </c>
      <c r="BY392" s="57">
        <v>0</v>
      </c>
      <c r="BZ392" s="57">
        <v>0</v>
      </c>
      <c r="CA392" s="57">
        <v>0</v>
      </c>
      <c r="CB392" s="67">
        <v>0</v>
      </c>
      <c r="CC392" s="134"/>
      <c r="CD392" s="134"/>
      <c r="CE392" s="57"/>
      <c r="CF392" s="57"/>
      <c r="CG392" s="57"/>
      <c r="CH392" s="57"/>
      <c r="CI392" s="57"/>
      <c r="CJ392" s="57"/>
      <c r="CK392" s="67"/>
      <c r="CL392" s="23"/>
      <c r="CM392" s="23"/>
      <c r="CN392" s="23"/>
      <c r="CO392" s="23"/>
      <c r="CP392" s="23"/>
      <c r="CQ392" s="23"/>
      <c r="CR392" s="57"/>
      <c r="CS392" s="134"/>
      <c r="CT392" s="58"/>
      <c r="CU392" s="57"/>
      <c r="CV392" s="57"/>
      <c r="CW392" s="57"/>
      <c r="CX392" s="57"/>
      <c r="CY392" s="57"/>
      <c r="CZ392" s="57"/>
      <c r="DA392" s="67"/>
      <c r="DB392" s="23"/>
      <c r="DC392" s="23"/>
      <c r="DD392" s="57"/>
      <c r="DE392" s="57"/>
      <c r="DF392" s="57"/>
      <c r="DG392" s="57"/>
      <c r="DH392" s="57"/>
      <c r="DI392" s="57"/>
      <c r="DJ392" s="67"/>
      <c r="DK392" s="23" t="s">
        <v>849</v>
      </c>
      <c r="DL392" s="55">
        <v>0</v>
      </c>
      <c r="DM392" s="55">
        <v>0</v>
      </c>
      <c r="DN392" s="55">
        <v>0</v>
      </c>
      <c r="DO392" s="59">
        <v>0</v>
      </c>
      <c r="DP392" s="23" t="s">
        <v>849</v>
      </c>
      <c r="DQ392" s="57"/>
      <c r="DR392" s="57"/>
      <c r="DS392" s="57"/>
      <c r="DT392" s="23" t="s">
        <v>854</v>
      </c>
      <c r="DU392" s="57"/>
      <c r="DV392" s="23" t="s">
        <v>849</v>
      </c>
      <c r="DW392" s="23" t="s">
        <v>854</v>
      </c>
      <c r="DX392" s="57"/>
      <c r="DY392" s="23" t="s">
        <v>858</v>
      </c>
      <c r="DZ392" s="23" t="s">
        <v>854</v>
      </c>
      <c r="EA392" s="56"/>
      <c r="EB392" s="57"/>
      <c r="EC392" s="57"/>
      <c r="ED392" s="23"/>
      <c r="EE392" s="57"/>
      <c r="EF392" s="57"/>
      <c r="EG392" s="57"/>
      <c r="EH392" s="23">
        <v>3281</v>
      </c>
      <c r="EI392" s="23"/>
      <c r="EJ392" s="23" t="s">
        <v>868</v>
      </c>
      <c r="EK392" s="23"/>
    </row>
    <row r="393" spans="2:141" ht="29.1">
      <c r="B393" s="132" t="s">
        <v>1684</v>
      </c>
      <c r="C393" s="23" t="s">
        <v>1685</v>
      </c>
      <c r="D393" s="23" t="s">
        <v>193</v>
      </c>
      <c r="E393" s="23" t="s">
        <v>846</v>
      </c>
      <c r="F393" s="23" t="s">
        <v>847</v>
      </c>
      <c r="G393" s="23"/>
      <c r="H393" s="23" t="s">
        <v>848</v>
      </c>
      <c r="I393" s="58">
        <v>0</v>
      </c>
      <c r="J393" s="58">
        <v>0</v>
      </c>
      <c r="K393" s="58">
        <v>1</v>
      </c>
      <c r="L393" s="58">
        <v>0</v>
      </c>
      <c r="M393" s="176"/>
      <c r="N393" s="23" t="s">
        <v>849</v>
      </c>
      <c r="O393" s="23" t="s">
        <v>850</v>
      </c>
      <c r="P393" s="23" t="s">
        <v>851</v>
      </c>
      <c r="Q393" s="56" t="s">
        <v>848</v>
      </c>
      <c r="R393" s="133" t="s">
        <v>848</v>
      </c>
      <c r="S393" s="133" t="s">
        <v>848</v>
      </c>
      <c r="T393" s="133" t="s">
        <v>848</v>
      </c>
      <c r="U393" s="133" t="s">
        <v>848</v>
      </c>
      <c r="V393" s="133" t="s">
        <v>848</v>
      </c>
      <c r="W393" s="55">
        <v>0</v>
      </c>
      <c r="X393" s="55">
        <v>6.5000000000000002E-2</v>
      </c>
      <c r="Y393" s="55">
        <v>6.8000000000000005E-2</v>
      </c>
      <c r="Z393" s="55">
        <v>7.2999999999999995E-2</v>
      </c>
      <c r="AA393" s="55">
        <v>7.9000000000000001E-2</v>
      </c>
      <c r="AB393" s="55">
        <v>8.4000000000000005E-2</v>
      </c>
      <c r="AC393" s="55">
        <v>8.8999999999999996E-2</v>
      </c>
      <c r="AD393" s="59">
        <v>0.45800000000000007</v>
      </c>
      <c r="AE393" s="55">
        <v>0</v>
      </c>
      <c r="AF393" s="55"/>
      <c r="AG393" s="55"/>
      <c r="AH393" s="55"/>
      <c r="AI393" s="59">
        <v>0.45800000000000007</v>
      </c>
      <c r="AJ393" s="55">
        <v>0</v>
      </c>
      <c r="AK393" s="55">
        <v>0</v>
      </c>
      <c r="AL393" s="55">
        <v>7.0999999999999994E-2</v>
      </c>
      <c r="AM393" s="55">
        <v>-1.8879999999999999</v>
      </c>
      <c r="AN393" s="55">
        <v>-2.08</v>
      </c>
      <c r="AO393" s="55">
        <v>-2.2829999999999999</v>
      </c>
      <c r="AP393" s="55">
        <v>-2.4820000000000002</v>
      </c>
      <c r="AQ393" s="55">
        <v>-2.6960000000000002</v>
      </c>
      <c r="AR393" s="59">
        <v>-11.357999999999999</v>
      </c>
      <c r="AS393" s="55">
        <v>0</v>
      </c>
      <c r="AT393" s="55"/>
      <c r="AU393" s="55"/>
      <c r="AV393" s="55"/>
      <c r="AW393" s="59">
        <v>-11.357999999999999</v>
      </c>
      <c r="AX393" s="55"/>
      <c r="AY393" s="55"/>
      <c r="AZ393" s="55"/>
      <c r="BA393" s="55"/>
      <c r="BB393" s="55"/>
      <c r="BC393" s="55"/>
      <c r="BD393" s="55"/>
      <c r="BE393" s="55"/>
      <c r="BF393" s="59">
        <v>0</v>
      </c>
      <c r="BG393" s="55"/>
      <c r="BH393" s="55"/>
      <c r="BI393" s="55"/>
      <c r="BJ393" s="55"/>
      <c r="BK393" s="59">
        <v>0</v>
      </c>
      <c r="BL393" s="55"/>
      <c r="BM393" s="23" t="s">
        <v>852</v>
      </c>
      <c r="BN393" s="23" t="s">
        <v>204</v>
      </c>
      <c r="BO393" s="23" t="s">
        <v>853</v>
      </c>
      <c r="BP393" s="23" t="s">
        <v>853</v>
      </c>
      <c r="BQ393" s="23" t="s">
        <v>853</v>
      </c>
      <c r="BR393" s="23"/>
      <c r="BS393" s="57"/>
      <c r="BT393" s="135" t="s">
        <v>192</v>
      </c>
      <c r="BU393" s="58">
        <v>1</v>
      </c>
      <c r="BV393" s="57">
        <v>0</v>
      </c>
      <c r="BW393" s="57">
        <v>0</v>
      </c>
      <c r="BX393" s="57">
        <v>0</v>
      </c>
      <c r="BY393" s="57">
        <v>0</v>
      </c>
      <c r="BZ393" s="57">
        <v>0</v>
      </c>
      <c r="CA393" s="57">
        <v>0</v>
      </c>
      <c r="CB393" s="67">
        <v>0</v>
      </c>
      <c r="CC393" s="134"/>
      <c r="CD393" s="134"/>
      <c r="CE393" s="57"/>
      <c r="CF393" s="57"/>
      <c r="CG393" s="57"/>
      <c r="CH393" s="57"/>
      <c r="CI393" s="57"/>
      <c r="CJ393" s="57"/>
      <c r="CK393" s="67"/>
      <c r="CL393" s="23"/>
      <c r="CM393" s="23"/>
      <c r="CN393" s="23"/>
      <c r="CO393" s="23"/>
      <c r="CP393" s="23"/>
      <c r="CQ393" s="23"/>
      <c r="CR393" s="57"/>
      <c r="CS393" s="134"/>
      <c r="CT393" s="58"/>
      <c r="CU393" s="57"/>
      <c r="CV393" s="57"/>
      <c r="CW393" s="57"/>
      <c r="CX393" s="57"/>
      <c r="CY393" s="57"/>
      <c r="CZ393" s="57"/>
      <c r="DA393" s="67"/>
      <c r="DB393" s="23"/>
      <c r="DC393" s="23"/>
      <c r="DD393" s="57"/>
      <c r="DE393" s="57"/>
      <c r="DF393" s="57"/>
      <c r="DG393" s="57"/>
      <c r="DH393" s="57"/>
      <c r="DI393" s="57"/>
      <c r="DJ393" s="67"/>
      <c r="DK393" s="23" t="s">
        <v>849</v>
      </c>
      <c r="DL393" s="55">
        <v>0</v>
      </c>
      <c r="DM393" s="55">
        <v>0</v>
      </c>
      <c r="DN393" s="55">
        <v>0</v>
      </c>
      <c r="DO393" s="59">
        <v>0</v>
      </c>
      <c r="DP393" s="23" t="s">
        <v>849</v>
      </c>
      <c r="DQ393" s="57"/>
      <c r="DR393" s="57"/>
      <c r="DS393" s="57"/>
      <c r="DT393" s="23" t="s">
        <v>854</v>
      </c>
      <c r="DU393" s="57"/>
      <c r="DV393" s="23" t="s">
        <v>849</v>
      </c>
      <c r="DW393" s="23" t="s">
        <v>854</v>
      </c>
      <c r="DX393" s="57"/>
      <c r="DY393" s="23" t="s">
        <v>849</v>
      </c>
      <c r="DZ393" s="23" t="s">
        <v>854</v>
      </c>
      <c r="EA393" s="56"/>
      <c r="EB393" s="57"/>
      <c r="EC393" s="57"/>
      <c r="ED393" s="23"/>
      <c r="EE393" s="57"/>
      <c r="EF393" s="57"/>
      <c r="EG393" s="57"/>
      <c r="EH393" s="23">
        <v>2254</v>
      </c>
      <c r="EI393" s="23"/>
      <c r="EJ393" s="23" t="s">
        <v>1174</v>
      </c>
      <c r="EK393" s="23"/>
    </row>
    <row r="394" spans="2:141">
      <c r="B394" s="132" t="s">
        <v>1686</v>
      </c>
      <c r="C394" s="23" t="s">
        <v>1687</v>
      </c>
      <c r="D394" s="23" t="s">
        <v>159</v>
      </c>
      <c r="E394" s="23" t="s">
        <v>846</v>
      </c>
      <c r="F394" s="23" t="s">
        <v>847</v>
      </c>
      <c r="G394" s="23"/>
      <c r="H394" s="23" t="s">
        <v>848</v>
      </c>
      <c r="I394" s="58">
        <v>0</v>
      </c>
      <c r="J394" s="58">
        <v>0</v>
      </c>
      <c r="K394" s="58">
        <v>1</v>
      </c>
      <c r="L394" s="58">
        <v>0</v>
      </c>
      <c r="M394" s="176"/>
      <c r="N394" s="23" t="s">
        <v>849</v>
      </c>
      <c r="O394" s="23" t="s">
        <v>850</v>
      </c>
      <c r="P394" s="23" t="s">
        <v>863</v>
      </c>
      <c r="Q394" s="56">
        <v>45931</v>
      </c>
      <c r="R394" s="133">
        <v>45982</v>
      </c>
      <c r="S394" s="133">
        <v>46605</v>
      </c>
      <c r="T394" s="133" t="s">
        <v>848</v>
      </c>
      <c r="U394" s="133">
        <v>46675</v>
      </c>
      <c r="V394" s="133" t="s">
        <v>848</v>
      </c>
      <c r="W394" s="55">
        <v>3.818753093417651</v>
      </c>
      <c r="X394" s="55">
        <v>0.42819987496169615</v>
      </c>
      <c r="Y394" s="55">
        <v>3.4726549715447664E-3</v>
      </c>
      <c r="Z394" s="55">
        <v>2.7698203852961302E-3</v>
      </c>
      <c r="AA394" s="55">
        <v>6.1288121836258476E-4</v>
      </c>
      <c r="AB394" s="55">
        <v>0</v>
      </c>
      <c r="AC394" s="55">
        <v>0</v>
      </c>
      <c r="AD394" s="59">
        <v>0.43505523153689957</v>
      </c>
      <c r="AE394" s="55">
        <v>0</v>
      </c>
      <c r="AF394" s="55"/>
      <c r="AG394" s="55"/>
      <c r="AH394" s="55"/>
      <c r="AI394" s="59">
        <v>4.2538083249545506</v>
      </c>
      <c r="AJ394" s="55">
        <v>0</v>
      </c>
      <c r="AK394" s="55">
        <v>4.1864264167003338</v>
      </c>
      <c r="AL394" s="55">
        <v>0.4694273822670964</v>
      </c>
      <c r="AM394" s="55">
        <v>3.8831457379897628E-3</v>
      </c>
      <c r="AN394" s="55">
        <v>3.1591760881913471E-3</v>
      </c>
      <c r="AO394" s="55">
        <v>7.130150728313616E-4</v>
      </c>
      <c r="AP394" s="55">
        <v>0</v>
      </c>
      <c r="AQ394" s="55">
        <v>0</v>
      </c>
      <c r="AR394" s="59">
        <v>0.47718271916610883</v>
      </c>
      <c r="AS394" s="55">
        <v>0</v>
      </c>
      <c r="AT394" s="55"/>
      <c r="AU394" s="55"/>
      <c r="AV394" s="55"/>
      <c r="AW394" s="59">
        <v>4.6636091358664427</v>
      </c>
      <c r="AX394" s="55"/>
      <c r="AY394" s="55"/>
      <c r="AZ394" s="55"/>
      <c r="BA394" s="55"/>
      <c r="BB394" s="55"/>
      <c r="BC394" s="55"/>
      <c r="BD394" s="55"/>
      <c r="BE394" s="55"/>
      <c r="BF394" s="59">
        <v>0</v>
      </c>
      <c r="BG394" s="55"/>
      <c r="BH394" s="55"/>
      <c r="BI394" s="55"/>
      <c r="BJ394" s="55"/>
      <c r="BK394" s="59">
        <v>0</v>
      </c>
      <c r="BL394" s="55"/>
      <c r="BM394" s="23" t="s">
        <v>852</v>
      </c>
      <c r="BN394" s="23" t="s">
        <v>1688</v>
      </c>
      <c r="BO394" s="23" t="s">
        <v>853</v>
      </c>
      <c r="BP394" s="23" t="s">
        <v>853</v>
      </c>
      <c r="BQ394" s="23" t="s">
        <v>853</v>
      </c>
      <c r="BR394" s="23"/>
      <c r="BS394" s="57"/>
      <c r="BT394" s="135" t="s">
        <v>23</v>
      </c>
      <c r="BU394" s="58">
        <v>1</v>
      </c>
      <c r="BV394" s="57">
        <v>1270</v>
      </c>
      <c r="BW394" s="57">
        <v>0</v>
      </c>
      <c r="BX394" s="57">
        <v>0</v>
      </c>
      <c r="BY394" s="57">
        <v>52</v>
      </c>
      <c r="BZ394" s="57">
        <v>10</v>
      </c>
      <c r="CA394" s="57">
        <v>0</v>
      </c>
      <c r="CB394" s="67">
        <v>1332</v>
      </c>
      <c r="CC394" s="134"/>
      <c r="CD394" s="134"/>
      <c r="CE394" s="57"/>
      <c r="CF394" s="57"/>
      <c r="CG394" s="57"/>
      <c r="CH394" s="57"/>
      <c r="CI394" s="57"/>
      <c r="CJ394" s="57"/>
      <c r="CK394" s="67"/>
      <c r="CL394" s="23"/>
      <c r="CM394" s="23"/>
      <c r="CN394" s="23"/>
      <c r="CO394" s="23"/>
      <c r="CP394" s="23"/>
      <c r="CQ394" s="23"/>
      <c r="CR394" s="57"/>
      <c r="CS394" s="134"/>
      <c r="CT394" s="58"/>
      <c r="CU394" s="57"/>
      <c r="CV394" s="57"/>
      <c r="CW394" s="57"/>
      <c r="CX394" s="57"/>
      <c r="CY394" s="57"/>
      <c r="CZ394" s="57"/>
      <c r="DA394" s="67"/>
      <c r="DB394" s="23"/>
      <c r="DC394" s="23"/>
      <c r="DD394" s="57"/>
      <c r="DE394" s="57"/>
      <c r="DF394" s="57"/>
      <c r="DG394" s="57"/>
      <c r="DH394" s="57"/>
      <c r="DI394" s="57"/>
      <c r="DJ394" s="67"/>
      <c r="DK394" s="23" t="s">
        <v>849</v>
      </c>
      <c r="DL394" s="55">
        <v>0</v>
      </c>
      <c r="DM394" s="55">
        <v>3.818753093417651</v>
      </c>
      <c r="DN394" s="55">
        <v>0.43505523153689957</v>
      </c>
      <c r="DO394" s="59">
        <v>4.2538083249545506</v>
      </c>
      <c r="DP394" s="23" t="s">
        <v>849</v>
      </c>
      <c r="DQ394" s="57"/>
      <c r="DR394" s="57"/>
      <c r="DS394" s="57"/>
      <c r="DT394" s="23" t="s">
        <v>854</v>
      </c>
      <c r="DU394" s="57"/>
      <c r="DV394" s="23" t="s">
        <v>849</v>
      </c>
      <c r="DW394" s="23" t="s">
        <v>854</v>
      </c>
      <c r="DX394" s="57"/>
      <c r="DY394" s="23" t="s">
        <v>849</v>
      </c>
      <c r="DZ394" s="23" t="s">
        <v>854</v>
      </c>
      <c r="EA394" s="56"/>
      <c r="EB394" s="57"/>
      <c r="EC394" s="57"/>
      <c r="ED394" s="23"/>
      <c r="EE394" s="57"/>
      <c r="EF394" s="57"/>
      <c r="EG394" s="57"/>
      <c r="EH394" s="23">
        <v>2255</v>
      </c>
      <c r="EI394" s="23"/>
      <c r="EJ394" s="23" t="s">
        <v>1689</v>
      </c>
      <c r="EK394" s="23"/>
    </row>
    <row r="395" spans="2:141">
      <c r="B395" s="132" t="s">
        <v>1690</v>
      </c>
      <c r="C395" s="23" t="s">
        <v>1691</v>
      </c>
      <c r="D395" s="23" t="s">
        <v>159</v>
      </c>
      <c r="E395" s="23" t="s">
        <v>846</v>
      </c>
      <c r="F395" s="23" t="s">
        <v>847</v>
      </c>
      <c r="G395" s="23"/>
      <c r="H395" s="23" t="s">
        <v>848</v>
      </c>
      <c r="I395" s="58">
        <v>0</v>
      </c>
      <c r="J395" s="58">
        <v>0</v>
      </c>
      <c r="K395" s="58">
        <v>1</v>
      </c>
      <c r="L395" s="58">
        <v>0</v>
      </c>
      <c r="M395" s="176"/>
      <c r="N395" s="23" t="s">
        <v>849</v>
      </c>
      <c r="O395" s="23" t="s">
        <v>850</v>
      </c>
      <c r="P395" s="23" t="s">
        <v>851</v>
      </c>
      <c r="Q395" s="56" t="s">
        <v>848</v>
      </c>
      <c r="R395" s="133" t="s">
        <v>848</v>
      </c>
      <c r="S395" s="133" t="s">
        <v>848</v>
      </c>
      <c r="T395" s="133" t="s">
        <v>848</v>
      </c>
      <c r="U395" s="133" t="s">
        <v>848</v>
      </c>
      <c r="V395" s="133" t="s">
        <v>848</v>
      </c>
      <c r="W395" s="55">
        <v>0</v>
      </c>
      <c r="X395" s="55">
        <v>0</v>
      </c>
      <c r="Y395" s="55">
        <v>0</v>
      </c>
      <c r="Z395" s="55">
        <v>7.3185644259227738</v>
      </c>
      <c r="AA395" s="55">
        <v>14.637128851845548</v>
      </c>
      <c r="AB395" s="55">
        <v>21.955693277768322</v>
      </c>
      <c r="AC395" s="55">
        <v>29.274257703691095</v>
      </c>
      <c r="AD395" s="59">
        <v>73.185644259227743</v>
      </c>
      <c r="AE395" s="55">
        <v>0</v>
      </c>
      <c r="AF395" s="55"/>
      <c r="AG395" s="55"/>
      <c r="AH395" s="55"/>
      <c r="AI395" s="59">
        <v>73.185644259227743</v>
      </c>
      <c r="AJ395" s="55">
        <v>0</v>
      </c>
      <c r="AK395" s="55">
        <v>0</v>
      </c>
      <c r="AL395" s="55">
        <v>0</v>
      </c>
      <c r="AM395" s="55">
        <v>0</v>
      </c>
      <c r="AN395" s="55">
        <v>8.3473404474171922</v>
      </c>
      <c r="AO395" s="55">
        <v>17.028574512731073</v>
      </c>
      <c r="AP395" s="55">
        <v>26.053719004478541</v>
      </c>
      <c r="AQ395" s="55">
        <v>35.433057846090811</v>
      </c>
      <c r="AR395" s="59">
        <v>86.862691810717621</v>
      </c>
      <c r="AS395" s="55">
        <v>0</v>
      </c>
      <c r="AT395" s="55"/>
      <c r="AU395" s="55"/>
      <c r="AV395" s="55"/>
      <c r="AW395" s="59">
        <v>86.862691810717621</v>
      </c>
      <c r="AX395" s="55"/>
      <c r="AY395" s="55"/>
      <c r="AZ395" s="55"/>
      <c r="BA395" s="55"/>
      <c r="BB395" s="55"/>
      <c r="BC395" s="55"/>
      <c r="BD395" s="55"/>
      <c r="BE395" s="55"/>
      <c r="BF395" s="59">
        <v>0</v>
      </c>
      <c r="BG395" s="55"/>
      <c r="BH395" s="55"/>
      <c r="BI395" s="55"/>
      <c r="BJ395" s="55"/>
      <c r="BK395" s="59">
        <v>0</v>
      </c>
      <c r="BL395" s="55"/>
      <c r="BM395" s="23" t="s">
        <v>852</v>
      </c>
      <c r="BN395" s="23" t="s">
        <v>911</v>
      </c>
      <c r="BO395" s="23" t="s">
        <v>853</v>
      </c>
      <c r="BP395" s="23" t="s">
        <v>853</v>
      </c>
      <c r="BQ395" s="23" t="s">
        <v>853</v>
      </c>
      <c r="BR395" s="23"/>
      <c r="BS395" s="57"/>
      <c r="BT395" s="135" t="s">
        <v>23</v>
      </c>
      <c r="BU395" s="58">
        <v>1</v>
      </c>
      <c r="BV395" s="57">
        <v>0</v>
      </c>
      <c r="BW395" s="57">
        <v>0</v>
      </c>
      <c r="BX395" s="57">
        <v>0</v>
      </c>
      <c r="BY395" s="57">
        <v>26</v>
      </c>
      <c r="BZ395" s="57">
        <v>26</v>
      </c>
      <c r="CA395" s="57">
        <v>66</v>
      </c>
      <c r="CB395" s="67">
        <v>118</v>
      </c>
      <c r="CC395" s="134"/>
      <c r="CD395" s="134"/>
      <c r="CE395" s="57"/>
      <c r="CF395" s="57"/>
      <c r="CG395" s="57"/>
      <c r="CH395" s="57"/>
      <c r="CI395" s="57"/>
      <c r="CJ395" s="57"/>
      <c r="CK395" s="67"/>
      <c r="CL395" s="23"/>
      <c r="CM395" s="23"/>
      <c r="CN395" s="23"/>
      <c r="CO395" s="23"/>
      <c r="CP395" s="23"/>
      <c r="CQ395" s="23"/>
      <c r="CR395" s="57"/>
      <c r="CS395" s="134"/>
      <c r="CT395" s="58"/>
      <c r="CU395" s="57"/>
      <c r="CV395" s="57"/>
      <c r="CW395" s="57"/>
      <c r="CX395" s="57"/>
      <c r="CY395" s="57"/>
      <c r="CZ395" s="57"/>
      <c r="DA395" s="67"/>
      <c r="DB395" s="23"/>
      <c r="DC395" s="23"/>
      <c r="DD395" s="57"/>
      <c r="DE395" s="57"/>
      <c r="DF395" s="57"/>
      <c r="DG395" s="57"/>
      <c r="DH395" s="57"/>
      <c r="DI395" s="57"/>
      <c r="DJ395" s="67"/>
      <c r="DK395" s="23" t="s">
        <v>849</v>
      </c>
      <c r="DL395" s="55">
        <v>0</v>
      </c>
      <c r="DM395" s="55">
        <v>0</v>
      </c>
      <c r="DN395" s="55">
        <v>0</v>
      </c>
      <c r="DO395" s="59">
        <v>0</v>
      </c>
      <c r="DP395" s="23" t="s">
        <v>849</v>
      </c>
      <c r="DQ395" s="57"/>
      <c r="DR395" s="57"/>
      <c r="DS395" s="57"/>
      <c r="DT395" s="23" t="s">
        <v>854</v>
      </c>
      <c r="DU395" s="57"/>
      <c r="DV395" s="23" t="s">
        <v>849</v>
      </c>
      <c r="DW395" s="23" t="s">
        <v>854</v>
      </c>
      <c r="DX395" s="57"/>
      <c r="DY395" s="23" t="s">
        <v>849</v>
      </c>
      <c r="DZ395" s="23" t="s">
        <v>854</v>
      </c>
      <c r="EA395" s="56"/>
      <c r="EB395" s="57"/>
      <c r="EC395" s="57"/>
      <c r="ED395" s="23"/>
      <c r="EE395" s="57"/>
      <c r="EF395" s="57"/>
      <c r="EG395" s="57"/>
      <c r="EH395" s="23">
        <v>837</v>
      </c>
      <c r="EI395" s="23"/>
      <c r="EJ395" s="23" t="s">
        <v>912</v>
      </c>
      <c r="EK395" s="23"/>
    </row>
    <row r="396" spans="2:141" ht="15">
      <c r="B396" s="132" t="s">
        <v>1692</v>
      </c>
      <c r="C396" s="478" t="s">
        <v>2039</v>
      </c>
      <c r="D396" s="23" t="s">
        <v>159</v>
      </c>
      <c r="E396" s="23" t="s">
        <v>846</v>
      </c>
      <c r="F396" s="23" t="s">
        <v>847</v>
      </c>
      <c r="G396" s="23"/>
      <c r="H396" s="23" t="s">
        <v>848</v>
      </c>
      <c r="I396" s="58">
        <v>0</v>
      </c>
      <c r="J396" s="58">
        <v>0</v>
      </c>
      <c r="K396" s="58">
        <v>1</v>
      </c>
      <c r="L396" s="58">
        <v>0</v>
      </c>
      <c r="M396" s="176"/>
      <c r="N396" s="23" t="s">
        <v>849</v>
      </c>
      <c r="O396" s="23" t="s">
        <v>850</v>
      </c>
      <c r="P396" s="23" t="s">
        <v>851</v>
      </c>
      <c r="Q396" s="56">
        <v>46891</v>
      </c>
      <c r="R396" s="133">
        <v>46980</v>
      </c>
      <c r="S396" s="133">
        <v>47413</v>
      </c>
      <c r="T396" s="133" t="s">
        <v>848</v>
      </c>
      <c r="U396" s="133">
        <v>47511</v>
      </c>
      <c r="V396" s="133" t="s">
        <v>848</v>
      </c>
      <c r="W396" s="55">
        <v>0.5025443636107978</v>
      </c>
      <c r="X396" s="55">
        <v>0</v>
      </c>
      <c r="Y396" s="55">
        <v>0</v>
      </c>
      <c r="Z396" s="55">
        <v>0.83220467086437722</v>
      </c>
      <c r="AA396" s="55">
        <v>1.6644093417287544</v>
      </c>
      <c r="AB396" s="55">
        <v>2.4966140125931311</v>
      </c>
      <c r="AC396" s="55">
        <v>3.3288186834575089</v>
      </c>
      <c r="AD396" s="59">
        <v>8.3220467086437715</v>
      </c>
      <c r="AE396" s="55">
        <v>0.18988343518329626</v>
      </c>
      <c r="AF396" s="55"/>
      <c r="AG396" s="55"/>
      <c r="AH396" s="55"/>
      <c r="AI396" s="59">
        <v>8.8245910722545702</v>
      </c>
      <c r="AJ396" s="55">
        <v>0.18988343518329626</v>
      </c>
      <c r="AK396" s="55">
        <v>0.55092983178475574</v>
      </c>
      <c r="AL396" s="55">
        <v>0</v>
      </c>
      <c r="AM396" s="55">
        <v>0</v>
      </c>
      <c r="AN396" s="55">
        <v>0.94918829778011293</v>
      </c>
      <c r="AO396" s="55">
        <v>1.9363441274714304</v>
      </c>
      <c r="AP396" s="55">
        <v>2.9626065150312884</v>
      </c>
      <c r="AQ396" s="55">
        <v>4.0291448604425524</v>
      </c>
      <c r="AR396" s="59">
        <v>9.8772838007253831</v>
      </c>
      <c r="AS396" s="55">
        <v>0.2298316429050169</v>
      </c>
      <c r="AT396" s="55"/>
      <c r="AU396" s="55"/>
      <c r="AV396" s="55"/>
      <c r="AW396" s="59">
        <v>10.42821363251014</v>
      </c>
      <c r="AX396" s="55"/>
      <c r="AY396" s="55"/>
      <c r="AZ396" s="55"/>
      <c r="BA396" s="55"/>
      <c r="BB396" s="55"/>
      <c r="BC396" s="55"/>
      <c r="BD396" s="55"/>
      <c r="BE396" s="55"/>
      <c r="BF396" s="59">
        <v>0</v>
      </c>
      <c r="BG396" s="55"/>
      <c r="BH396" s="55"/>
      <c r="BI396" s="55"/>
      <c r="BJ396" s="55"/>
      <c r="BK396" s="59">
        <v>0</v>
      </c>
      <c r="BL396" s="55"/>
      <c r="BM396" s="23" t="s">
        <v>852</v>
      </c>
      <c r="BN396" s="23" t="s">
        <v>911</v>
      </c>
      <c r="BO396" s="23" t="s">
        <v>853</v>
      </c>
      <c r="BP396" s="23" t="s">
        <v>853</v>
      </c>
      <c r="BQ396" s="23" t="s">
        <v>853</v>
      </c>
      <c r="BR396" s="23"/>
      <c r="BS396" s="57"/>
      <c r="BT396" s="135" t="s">
        <v>23</v>
      </c>
      <c r="BU396" s="58">
        <v>1</v>
      </c>
      <c r="BV396" s="57">
        <v>0</v>
      </c>
      <c r="BW396" s="57">
        <v>0</v>
      </c>
      <c r="BX396" s="57">
        <v>0</v>
      </c>
      <c r="BY396" s="57">
        <v>0</v>
      </c>
      <c r="BZ396" s="57">
        <v>2</v>
      </c>
      <c r="CA396" s="57">
        <v>0</v>
      </c>
      <c r="CB396" s="67">
        <v>2</v>
      </c>
      <c r="CC396" s="134"/>
      <c r="CD396" s="134"/>
      <c r="CE396" s="57"/>
      <c r="CF396" s="57"/>
      <c r="CG396" s="57"/>
      <c r="CH396" s="57"/>
      <c r="CI396" s="57"/>
      <c r="CJ396" s="57"/>
      <c r="CK396" s="67"/>
      <c r="CL396" s="23"/>
      <c r="CM396" s="23"/>
      <c r="CN396" s="23"/>
      <c r="CO396" s="23"/>
      <c r="CP396" s="23"/>
      <c r="CQ396" s="23"/>
      <c r="CR396" s="57"/>
      <c r="CS396" s="134"/>
      <c r="CT396" s="58"/>
      <c r="CU396" s="57"/>
      <c r="CV396" s="57"/>
      <c r="CW396" s="57"/>
      <c r="CX396" s="57"/>
      <c r="CY396" s="57"/>
      <c r="CZ396" s="57"/>
      <c r="DA396" s="67"/>
      <c r="DB396" s="23"/>
      <c r="DC396" s="23"/>
      <c r="DD396" s="57"/>
      <c r="DE396" s="57"/>
      <c r="DF396" s="57"/>
      <c r="DG396" s="57"/>
      <c r="DH396" s="57"/>
      <c r="DI396" s="57"/>
      <c r="DJ396" s="67"/>
      <c r="DK396" s="23" t="s">
        <v>849</v>
      </c>
      <c r="DL396" s="55">
        <v>0</v>
      </c>
      <c r="DM396" s="55">
        <v>0.5025443636107978</v>
      </c>
      <c r="DN396" s="55">
        <v>8.3220467086437715</v>
      </c>
      <c r="DO396" s="59">
        <v>8.8245910722545702</v>
      </c>
      <c r="DP396" s="23" t="s">
        <v>849</v>
      </c>
      <c r="DQ396" s="57"/>
      <c r="DR396" s="57"/>
      <c r="DS396" s="57"/>
      <c r="DT396" s="23" t="s">
        <v>854</v>
      </c>
      <c r="DU396" s="57"/>
      <c r="DV396" s="23" t="s">
        <v>849</v>
      </c>
      <c r="DW396" s="23" t="s">
        <v>854</v>
      </c>
      <c r="DX396" s="57"/>
      <c r="DY396" s="23" t="s">
        <v>849</v>
      </c>
      <c r="DZ396" s="23" t="s">
        <v>854</v>
      </c>
      <c r="EA396" s="56"/>
      <c r="EB396" s="57"/>
      <c r="EC396" s="57"/>
      <c r="ED396" s="23"/>
      <c r="EE396" s="57"/>
      <c r="EF396" s="57"/>
      <c r="EG396" s="57"/>
      <c r="EH396" s="23">
        <v>837</v>
      </c>
      <c r="EI396" s="23"/>
      <c r="EJ396" s="23" t="s">
        <v>912</v>
      </c>
      <c r="EK396" s="23"/>
    </row>
    <row r="397" spans="2:141" ht="29.1">
      <c r="B397" s="132" t="s">
        <v>1694</v>
      </c>
      <c r="C397" s="23" t="s">
        <v>1695</v>
      </c>
      <c r="D397" s="23" t="s">
        <v>159</v>
      </c>
      <c r="E397" s="23" t="s">
        <v>846</v>
      </c>
      <c r="F397" s="23" t="s">
        <v>847</v>
      </c>
      <c r="G397" s="23"/>
      <c r="H397" s="23" t="s">
        <v>848</v>
      </c>
      <c r="I397" s="58">
        <v>0</v>
      </c>
      <c r="J397" s="58">
        <v>0</v>
      </c>
      <c r="K397" s="58">
        <v>1</v>
      </c>
      <c r="L397" s="58">
        <v>0</v>
      </c>
      <c r="M397" s="176"/>
      <c r="N397" s="23" t="s">
        <v>849</v>
      </c>
      <c r="O397" s="23" t="s">
        <v>850</v>
      </c>
      <c r="P397" s="23" t="s">
        <v>851</v>
      </c>
      <c r="Q397" s="56" t="s">
        <v>848</v>
      </c>
      <c r="R397" s="133" t="s">
        <v>848</v>
      </c>
      <c r="S397" s="133" t="s">
        <v>848</v>
      </c>
      <c r="T397" s="133" t="s">
        <v>848</v>
      </c>
      <c r="U397" s="133" t="s">
        <v>848</v>
      </c>
      <c r="V397" s="133" t="s">
        <v>848</v>
      </c>
      <c r="W397" s="55">
        <v>0</v>
      </c>
      <c r="X397" s="55">
        <v>1.7426586969230775</v>
      </c>
      <c r="Y397" s="55">
        <v>1.8181048714078625</v>
      </c>
      <c r="Z397" s="55">
        <v>1.9630798733590182</v>
      </c>
      <c r="AA397" s="55">
        <v>2.1124928855739848</v>
      </c>
      <c r="AB397" s="55">
        <v>2.251550540506726</v>
      </c>
      <c r="AC397" s="55">
        <v>2.3980048792124857</v>
      </c>
      <c r="AD397" s="59">
        <v>12.285891746983156</v>
      </c>
      <c r="AE397" s="55">
        <v>0</v>
      </c>
      <c r="AF397" s="55"/>
      <c r="AG397" s="55"/>
      <c r="AH397" s="55"/>
      <c r="AI397" s="59">
        <v>12.285891746983156</v>
      </c>
      <c r="AJ397" s="55">
        <v>0</v>
      </c>
      <c r="AK397" s="55">
        <v>0</v>
      </c>
      <c r="AL397" s="55">
        <v>1.9104435991597779</v>
      </c>
      <c r="AM397" s="55">
        <v>2.0330168820328645</v>
      </c>
      <c r="AN397" s="55">
        <v>2.2390314650177081</v>
      </c>
      <c r="AO397" s="55">
        <v>2.4576365265155937</v>
      </c>
      <c r="AP397" s="55">
        <v>2.67180199525481</v>
      </c>
      <c r="AQ397" s="55">
        <v>2.9025038469081523</v>
      </c>
      <c r="AR397" s="59">
        <v>14.214434314888907</v>
      </c>
      <c r="AS397" s="55">
        <v>0</v>
      </c>
      <c r="AT397" s="55"/>
      <c r="AU397" s="55"/>
      <c r="AV397" s="55"/>
      <c r="AW397" s="59">
        <v>14.214434314888907</v>
      </c>
      <c r="AX397" s="55"/>
      <c r="AY397" s="55"/>
      <c r="AZ397" s="55"/>
      <c r="BA397" s="55"/>
      <c r="BB397" s="55"/>
      <c r="BC397" s="55"/>
      <c r="BD397" s="55"/>
      <c r="BE397" s="55"/>
      <c r="BF397" s="59">
        <v>0</v>
      </c>
      <c r="BG397" s="55"/>
      <c r="BH397" s="55"/>
      <c r="BI397" s="55"/>
      <c r="BJ397" s="55"/>
      <c r="BK397" s="59">
        <v>0</v>
      </c>
      <c r="BL397" s="55"/>
      <c r="BM397" s="23" t="s">
        <v>852</v>
      </c>
      <c r="BN397" s="23" t="s">
        <v>202</v>
      </c>
      <c r="BO397" s="23" t="s">
        <v>853</v>
      </c>
      <c r="BP397" s="23" t="s">
        <v>853</v>
      </c>
      <c r="BQ397" s="23" t="s">
        <v>853</v>
      </c>
      <c r="BR397" s="23"/>
      <c r="BS397" s="57"/>
      <c r="BT397" s="135" t="s">
        <v>23</v>
      </c>
      <c r="BU397" s="58">
        <v>1</v>
      </c>
      <c r="BV397" s="57">
        <v>0</v>
      </c>
      <c r="BW397" s="57">
        <v>0</v>
      </c>
      <c r="BX397" s="57">
        <v>0</v>
      </c>
      <c r="BY397" s="57">
        <v>0</v>
      </c>
      <c r="BZ397" s="57">
        <v>0</v>
      </c>
      <c r="CA397" s="57">
        <v>2</v>
      </c>
      <c r="CB397" s="67">
        <v>2</v>
      </c>
      <c r="CC397" s="134"/>
      <c r="CD397" s="134"/>
      <c r="CE397" s="57"/>
      <c r="CF397" s="57"/>
      <c r="CG397" s="57"/>
      <c r="CH397" s="57"/>
      <c r="CI397" s="57"/>
      <c r="CJ397" s="57"/>
      <c r="CK397" s="67"/>
      <c r="CL397" s="23"/>
      <c r="CM397" s="23"/>
      <c r="CN397" s="23"/>
      <c r="CO397" s="23"/>
      <c r="CP397" s="23"/>
      <c r="CQ397" s="23"/>
      <c r="CR397" s="57"/>
      <c r="CS397" s="134"/>
      <c r="CT397" s="58"/>
      <c r="CU397" s="57"/>
      <c r="CV397" s="57"/>
      <c r="CW397" s="57"/>
      <c r="CX397" s="57"/>
      <c r="CY397" s="57"/>
      <c r="CZ397" s="57"/>
      <c r="DA397" s="67"/>
      <c r="DB397" s="23"/>
      <c r="DC397" s="23"/>
      <c r="DD397" s="57"/>
      <c r="DE397" s="57"/>
      <c r="DF397" s="57"/>
      <c r="DG397" s="57"/>
      <c r="DH397" s="57"/>
      <c r="DI397" s="57"/>
      <c r="DJ397" s="67"/>
      <c r="DK397" s="23" t="s">
        <v>849</v>
      </c>
      <c r="DL397" s="55">
        <v>0</v>
      </c>
      <c r="DM397" s="55">
        <v>0</v>
      </c>
      <c r="DN397" s="55">
        <v>0</v>
      </c>
      <c r="DO397" s="59">
        <v>0</v>
      </c>
      <c r="DP397" s="23" t="s">
        <v>849</v>
      </c>
      <c r="DQ397" s="57"/>
      <c r="DR397" s="57"/>
      <c r="DS397" s="57"/>
      <c r="DT397" s="23" t="s">
        <v>854</v>
      </c>
      <c r="DU397" s="57"/>
      <c r="DV397" s="23" t="s">
        <v>849</v>
      </c>
      <c r="DW397" s="23" t="s">
        <v>854</v>
      </c>
      <c r="DX397" s="57"/>
      <c r="DY397" s="23" t="s">
        <v>849</v>
      </c>
      <c r="DZ397" s="23" t="s">
        <v>854</v>
      </c>
      <c r="EA397" s="56"/>
      <c r="EB397" s="57"/>
      <c r="EC397" s="57"/>
      <c r="ED397" s="23"/>
      <c r="EE397" s="57"/>
      <c r="EF397" s="57"/>
      <c r="EG397" s="57"/>
      <c r="EH397" s="23">
        <v>3296</v>
      </c>
      <c r="EI397" s="23"/>
      <c r="EJ397" s="23" t="s">
        <v>1666</v>
      </c>
      <c r="EK397" s="23"/>
    </row>
    <row r="398" spans="2:141" ht="29.1">
      <c r="B398" s="132" t="s">
        <v>1696</v>
      </c>
      <c r="C398" s="23" t="s">
        <v>1697</v>
      </c>
      <c r="D398" s="23" t="s">
        <v>159</v>
      </c>
      <c r="E398" s="23" t="s">
        <v>846</v>
      </c>
      <c r="F398" s="23" t="s">
        <v>847</v>
      </c>
      <c r="G398" s="23"/>
      <c r="H398" s="23" t="s">
        <v>848</v>
      </c>
      <c r="I398" s="58">
        <v>0</v>
      </c>
      <c r="J398" s="58">
        <v>0</v>
      </c>
      <c r="K398" s="58">
        <v>1</v>
      </c>
      <c r="L398" s="58">
        <v>0</v>
      </c>
      <c r="M398" s="176"/>
      <c r="N398" s="23" t="s">
        <v>849</v>
      </c>
      <c r="O398" s="23" t="s">
        <v>850</v>
      </c>
      <c r="P398" s="23" t="s">
        <v>851</v>
      </c>
      <c r="Q398" s="56" t="s">
        <v>848</v>
      </c>
      <c r="R398" s="133" t="s">
        <v>848</v>
      </c>
      <c r="S398" s="133" t="s">
        <v>848</v>
      </c>
      <c r="T398" s="133" t="s">
        <v>848</v>
      </c>
      <c r="U398" s="133" t="s">
        <v>848</v>
      </c>
      <c r="V398" s="133" t="s">
        <v>848</v>
      </c>
      <c r="W398" s="55">
        <v>0</v>
      </c>
      <c r="X398" s="55">
        <v>1.315194788752611</v>
      </c>
      <c r="Y398" s="55">
        <v>1.3721344612707629</v>
      </c>
      <c r="Z398" s="55">
        <v>1.4815479496389765</v>
      </c>
      <c r="AA398" s="55">
        <v>1.5943108305082581</v>
      </c>
      <c r="AB398" s="55">
        <v>1.6992584622083819</v>
      </c>
      <c r="AC398" s="55">
        <v>1.8097884147436181</v>
      </c>
      <c r="AD398" s="59">
        <v>9.2722349071226073</v>
      </c>
      <c r="AE398" s="55">
        <v>0</v>
      </c>
      <c r="AF398" s="55"/>
      <c r="AG398" s="55"/>
      <c r="AH398" s="55"/>
      <c r="AI398" s="59">
        <v>9.2722349071226073</v>
      </c>
      <c r="AJ398" s="55">
        <v>0</v>
      </c>
      <c r="AK398" s="55">
        <v>0</v>
      </c>
      <c r="AL398" s="55">
        <v>1.4418230432941916</v>
      </c>
      <c r="AM398" s="55">
        <v>1.5343298222518953</v>
      </c>
      <c r="AN398" s="55">
        <v>1.6898102421569001</v>
      </c>
      <c r="AO398" s="55">
        <v>1.8547927703964238</v>
      </c>
      <c r="AP398" s="55">
        <v>2.0164247118166845</v>
      </c>
      <c r="AQ398" s="55">
        <v>2.1905367588777538</v>
      </c>
      <c r="AR398" s="59">
        <v>10.727717348793849</v>
      </c>
      <c r="AS398" s="55">
        <v>0</v>
      </c>
      <c r="AT398" s="55"/>
      <c r="AU398" s="55"/>
      <c r="AV398" s="55"/>
      <c r="AW398" s="59">
        <v>10.727717348793849</v>
      </c>
      <c r="AX398" s="55"/>
      <c r="AY398" s="55"/>
      <c r="AZ398" s="55"/>
      <c r="BA398" s="55"/>
      <c r="BB398" s="55"/>
      <c r="BC398" s="55"/>
      <c r="BD398" s="55"/>
      <c r="BE398" s="55"/>
      <c r="BF398" s="59">
        <v>0</v>
      </c>
      <c r="BG398" s="55"/>
      <c r="BH398" s="55"/>
      <c r="BI398" s="55"/>
      <c r="BJ398" s="55"/>
      <c r="BK398" s="59">
        <v>0</v>
      </c>
      <c r="BL398" s="55"/>
      <c r="BM398" s="23" t="s">
        <v>852</v>
      </c>
      <c r="BN398" s="23" t="s">
        <v>202</v>
      </c>
      <c r="BO398" s="23" t="s">
        <v>853</v>
      </c>
      <c r="BP398" s="23" t="s">
        <v>853</v>
      </c>
      <c r="BQ398" s="23" t="s">
        <v>853</v>
      </c>
      <c r="BR398" s="23"/>
      <c r="BS398" s="57"/>
      <c r="BT398" s="135" t="s">
        <v>23</v>
      </c>
      <c r="BU398" s="58">
        <v>1</v>
      </c>
      <c r="BV398" s="57">
        <v>0</v>
      </c>
      <c r="BW398" s="57">
        <v>0</v>
      </c>
      <c r="BX398" s="57">
        <v>0</v>
      </c>
      <c r="BY398" s="57">
        <v>0</v>
      </c>
      <c r="BZ398" s="57">
        <v>1</v>
      </c>
      <c r="CA398" s="57">
        <v>0</v>
      </c>
      <c r="CB398" s="67">
        <v>1</v>
      </c>
      <c r="CC398" s="134"/>
      <c r="CD398" s="134"/>
      <c r="CE398" s="57"/>
      <c r="CF398" s="57"/>
      <c r="CG398" s="57"/>
      <c r="CH398" s="57"/>
      <c r="CI398" s="57"/>
      <c r="CJ398" s="57"/>
      <c r="CK398" s="67"/>
      <c r="CL398" s="23"/>
      <c r="CM398" s="23"/>
      <c r="CN398" s="23"/>
      <c r="CO398" s="23"/>
      <c r="CP398" s="23"/>
      <c r="CQ398" s="23"/>
      <c r="CR398" s="57"/>
      <c r="CS398" s="134"/>
      <c r="CT398" s="58"/>
      <c r="CU398" s="57"/>
      <c r="CV398" s="57"/>
      <c r="CW398" s="57"/>
      <c r="CX398" s="57"/>
      <c r="CY398" s="57"/>
      <c r="CZ398" s="57"/>
      <c r="DA398" s="67"/>
      <c r="DB398" s="23"/>
      <c r="DC398" s="23"/>
      <c r="DD398" s="57"/>
      <c r="DE398" s="57"/>
      <c r="DF398" s="57"/>
      <c r="DG398" s="57"/>
      <c r="DH398" s="57"/>
      <c r="DI398" s="57"/>
      <c r="DJ398" s="67"/>
      <c r="DK398" s="23" t="s">
        <v>849</v>
      </c>
      <c r="DL398" s="55">
        <v>0</v>
      </c>
      <c r="DM398" s="55">
        <v>0</v>
      </c>
      <c r="DN398" s="55">
        <v>0</v>
      </c>
      <c r="DO398" s="59">
        <v>0</v>
      </c>
      <c r="DP398" s="23" t="s">
        <v>849</v>
      </c>
      <c r="DQ398" s="57"/>
      <c r="DR398" s="57"/>
      <c r="DS398" s="57"/>
      <c r="DT398" s="23" t="s">
        <v>854</v>
      </c>
      <c r="DU398" s="57"/>
      <c r="DV398" s="23" t="s">
        <v>849</v>
      </c>
      <c r="DW398" s="23" t="s">
        <v>854</v>
      </c>
      <c r="DX398" s="57"/>
      <c r="DY398" s="23" t="s">
        <v>849</v>
      </c>
      <c r="DZ398" s="23" t="s">
        <v>854</v>
      </c>
      <c r="EA398" s="56"/>
      <c r="EB398" s="57"/>
      <c r="EC398" s="57"/>
      <c r="ED398" s="23"/>
      <c r="EE398" s="57"/>
      <c r="EF398" s="57"/>
      <c r="EG398" s="57"/>
      <c r="EH398" s="23">
        <v>3296</v>
      </c>
      <c r="EI398" s="23"/>
      <c r="EJ398" s="23" t="s">
        <v>1666</v>
      </c>
      <c r="EK398" s="23"/>
    </row>
    <row r="399" spans="2:141">
      <c r="B399" s="132" t="s">
        <v>1698</v>
      </c>
      <c r="C399" s="23" t="s">
        <v>1699</v>
      </c>
      <c r="D399" s="23" t="s">
        <v>193</v>
      </c>
      <c r="E399" s="23" t="s">
        <v>846</v>
      </c>
      <c r="F399" s="23" t="s">
        <v>847</v>
      </c>
      <c r="G399" s="23"/>
      <c r="H399" s="23" t="s">
        <v>848</v>
      </c>
      <c r="I399" s="58">
        <v>0</v>
      </c>
      <c r="J399" s="58">
        <v>0</v>
      </c>
      <c r="K399" s="58">
        <v>1</v>
      </c>
      <c r="L399" s="58">
        <v>0</v>
      </c>
      <c r="M399" s="176"/>
      <c r="N399" s="23" t="s">
        <v>849</v>
      </c>
      <c r="O399" s="23" t="s">
        <v>850</v>
      </c>
      <c r="P399" s="23" t="s">
        <v>851</v>
      </c>
      <c r="Q399" s="56" t="s">
        <v>848</v>
      </c>
      <c r="R399" s="133" t="s">
        <v>848</v>
      </c>
      <c r="S399" s="133" t="s">
        <v>848</v>
      </c>
      <c r="T399" s="133" t="s">
        <v>848</v>
      </c>
      <c r="U399" s="133" t="s">
        <v>848</v>
      </c>
      <c r="V399" s="133" t="s">
        <v>848</v>
      </c>
      <c r="W399" s="55">
        <v>0</v>
      </c>
      <c r="X399" s="55">
        <v>0</v>
      </c>
      <c r="Y399" s="55">
        <v>0</v>
      </c>
      <c r="Z399" s="55">
        <v>0</v>
      </c>
      <c r="AA399" s="55">
        <v>0</v>
      </c>
      <c r="AB399" s="55">
        <v>0</v>
      </c>
      <c r="AC399" s="55">
        <v>0</v>
      </c>
      <c r="AD399" s="59">
        <v>0</v>
      </c>
      <c r="AE399" s="55">
        <v>0</v>
      </c>
      <c r="AF399" s="55"/>
      <c r="AG399" s="55"/>
      <c r="AH399" s="55"/>
      <c r="AI399" s="59">
        <v>0</v>
      </c>
      <c r="AJ399" s="55">
        <v>0</v>
      </c>
      <c r="AK399" s="55">
        <v>0</v>
      </c>
      <c r="AL399" s="55">
        <v>0</v>
      </c>
      <c r="AM399" s="55">
        <v>0</v>
      </c>
      <c r="AN399" s="55">
        <v>0</v>
      </c>
      <c r="AO399" s="55">
        <v>0</v>
      </c>
      <c r="AP399" s="55">
        <v>0</v>
      </c>
      <c r="AQ399" s="55">
        <v>0</v>
      </c>
      <c r="AR399" s="59">
        <v>0</v>
      </c>
      <c r="AS399" s="55">
        <v>0</v>
      </c>
      <c r="AT399" s="55"/>
      <c r="AU399" s="55"/>
      <c r="AV399" s="55"/>
      <c r="AW399" s="59">
        <v>0</v>
      </c>
      <c r="AX399" s="55"/>
      <c r="AY399" s="55"/>
      <c r="AZ399" s="55"/>
      <c r="BA399" s="55"/>
      <c r="BB399" s="55"/>
      <c r="BC399" s="55"/>
      <c r="BD399" s="55"/>
      <c r="BE399" s="55"/>
      <c r="BF399" s="59">
        <v>0</v>
      </c>
      <c r="BG399" s="55"/>
      <c r="BH399" s="55"/>
      <c r="BI399" s="55"/>
      <c r="BJ399" s="55"/>
      <c r="BK399" s="59">
        <v>0</v>
      </c>
      <c r="BL399" s="55"/>
      <c r="BM399" s="23" t="s">
        <v>852</v>
      </c>
      <c r="BN399" s="23" t="s">
        <v>244</v>
      </c>
      <c r="BO399" s="23" t="s">
        <v>853</v>
      </c>
      <c r="BP399" s="23" t="s">
        <v>853</v>
      </c>
      <c r="BQ399" s="23" t="s">
        <v>853</v>
      </c>
      <c r="BR399" s="23"/>
      <c r="BS399" s="57"/>
      <c r="BT399" s="135" t="s">
        <v>23</v>
      </c>
      <c r="BU399" s="58">
        <v>1</v>
      </c>
      <c r="BV399" s="57">
        <v>0</v>
      </c>
      <c r="BW399" s="57">
        <v>0</v>
      </c>
      <c r="BX399" s="57">
        <v>0</v>
      </c>
      <c r="BY399" s="57">
        <v>0</v>
      </c>
      <c r="BZ399" s="57">
        <v>0</v>
      </c>
      <c r="CA399" s="57">
        <v>0</v>
      </c>
      <c r="CB399" s="67">
        <v>0</v>
      </c>
      <c r="CC399" s="134"/>
      <c r="CD399" s="134"/>
      <c r="CE399" s="57"/>
      <c r="CF399" s="57"/>
      <c r="CG399" s="57"/>
      <c r="CH399" s="57"/>
      <c r="CI399" s="57"/>
      <c r="CJ399" s="57"/>
      <c r="CK399" s="67"/>
      <c r="CL399" s="23"/>
      <c r="CM399" s="23"/>
      <c r="CN399" s="23"/>
      <c r="CO399" s="23"/>
      <c r="CP399" s="23"/>
      <c r="CQ399" s="23"/>
      <c r="CR399" s="57"/>
      <c r="CS399" s="134"/>
      <c r="CT399" s="58"/>
      <c r="CU399" s="57"/>
      <c r="CV399" s="57"/>
      <c r="CW399" s="57"/>
      <c r="CX399" s="57"/>
      <c r="CY399" s="57"/>
      <c r="CZ399" s="57"/>
      <c r="DA399" s="67"/>
      <c r="DB399" s="23"/>
      <c r="DC399" s="23"/>
      <c r="DD399" s="57"/>
      <c r="DE399" s="57"/>
      <c r="DF399" s="57"/>
      <c r="DG399" s="57"/>
      <c r="DH399" s="57"/>
      <c r="DI399" s="57"/>
      <c r="DJ399" s="67"/>
      <c r="DK399" s="23" t="s">
        <v>849</v>
      </c>
      <c r="DL399" s="55">
        <v>0</v>
      </c>
      <c r="DM399" s="55">
        <v>0</v>
      </c>
      <c r="DN399" s="55">
        <v>0</v>
      </c>
      <c r="DO399" s="59">
        <v>0</v>
      </c>
      <c r="DP399" s="23" t="s">
        <v>849</v>
      </c>
      <c r="DQ399" s="57"/>
      <c r="DR399" s="57"/>
      <c r="DS399" s="57"/>
      <c r="DT399" s="23" t="s">
        <v>854</v>
      </c>
      <c r="DU399" s="57"/>
      <c r="DV399" s="23" t="s">
        <v>849</v>
      </c>
      <c r="DW399" s="23" t="s">
        <v>854</v>
      </c>
      <c r="DX399" s="57"/>
      <c r="DY399" s="23" t="s">
        <v>849</v>
      </c>
      <c r="DZ399" s="23" t="s">
        <v>854</v>
      </c>
      <c r="EA399" s="56"/>
      <c r="EB399" s="57"/>
      <c r="EC399" s="57"/>
      <c r="ED399" s="23"/>
      <c r="EE399" s="57"/>
      <c r="EF399" s="57"/>
      <c r="EG399" s="57"/>
      <c r="EH399" s="23">
        <v>927</v>
      </c>
      <c r="EI399" s="23"/>
      <c r="EJ399" s="23" t="s">
        <v>1700</v>
      </c>
      <c r="EK399" s="23"/>
    </row>
    <row r="400" spans="2:141">
      <c r="B400" s="132" t="s">
        <v>1701</v>
      </c>
      <c r="C400" s="23" t="s">
        <v>1702</v>
      </c>
      <c r="D400" s="23" t="s">
        <v>155</v>
      </c>
      <c r="E400" s="23" t="s">
        <v>846</v>
      </c>
      <c r="F400" s="23" t="s">
        <v>847</v>
      </c>
      <c r="G400" s="23"/>
      <c r="H400" s="23" t="s">
        <v>848</v>
      </c>
      <c r="I400" s="58">
        <v>0</v>
      </c>
      <c r="J400" s="58">
        <v>0</v>
      </c>
      <c r="K400" s="58">
        <v>0</v>
      </c>
      <c r="L400" s="58">
        <v>1</v>
      </c>
      <c r="M400" s="176"/>
      <c r="N400" s="23" t="s">
        <v>849</v>
      </c>
      <c r="O400" s="23" t="s">
        <v>850</v>
      </c>
      <c r="P400" s="23" t="s">
        <v>851</v>
      </c>
      <c r="Q400" s="56">
        <v>46777</v>
      </c>
      <c r="R400" s="133">
        <v>46839</v>
      </c>
      <c r="S400" s="133">
        <v>47620</v>
      </c>
      <c r="T400" s="133" t="s">
        <v>848</v>
      </c>
      <c r="U400" s="133">
        <v>47730</v>
      </c>
      <c r="V400" s="133" t="s">
        <v>848</v>
      </c>
      <c r="W400" s="55">
        <v>6.7080307676622873E-3</v>
      </c>
      <c r="X400" s="55">
        <v>0.69260095467657057</v>
      </c>
      <c r="Y400" s="55">
        <v>8.1482465247394735</v>
      </c>
      <c r="Z400" s="55">
        <v>7.9884769857324915</v>
      </c>
      <c r="AA400" s="55">
        <v>1.3053066968416649</v>
      </c>
      <c r="AB400" s="55">
        <v>0</v>
      </c>
      <c r="AC400" s="55">
        <v>0</v>
      </c>
      <c r="AD400" s="59">
        <v>18.134631161990203</v>
      </c>
      <c r="AE400" s="55">
        <v>0</v>
      </c>
      <c r="AF400" s="55"/>
      <c r="AG400" s="55"/>
      <c r="AH400" s="55"/>
      <c r="AI400" s="59">
        <v>18.141339192757865</v>
      </c>
      <c r="AJ400" s="55">
        <v>0</v>
      </c>
      <c r="AK400" s="55">
        <v>7.3538866019345079E-3</v>
      </c>
      <c r="AL400" s="55">
        <v>0.75928525933969038</v>
      </c>
      <c r="AM400" s="55">
        <v>9.1114231111065322</v>
      </c>
      <c r="AN400" s="55">
        <v>9.1114231118978513</v>
      </c>
      <c r="AO400" s="55">
        <v>1.5185705184478555</v>
      </c>
      <c r="AP400" s="55">
        <v>0</v>
      </c>
      <c r="AQ400" s="55">
        <v>0</v>
      </c>
      <c r="AR400" s="59">
        <v>20.500702000791929</v>
      </c>
      <c r="AS400" s="55">
        <v>0</v>
      </c>
      <c r="AT400" s="55"/>
      <c r="AU400" s="55"/>
      <c r="AV400" s="55"/>
      <c r="AW400" s="59">
        <v>20.508055887393862</v>
      </c>
      <c r="AX400" s="55"/>
      <c r="AY400" s="55"/>
      <c r="AZ400" s="55"/>
      <c r="BA400" s="55"/>
      <c r="BB400" s="55"/>
      <c r="BC400" s="55"/>
      <c r="BD400" s="55"/>
      <c r="BE400" s="55"/>
      <c r="BF400" s="59">
        <v>0</v>
      </c>
      <c r="BG400" s="55"/>
      <c r="BH400" s="55"/>
      <c r="BI400" s="55"/>
      <c r="BJ400" s="55"/>
      <c r="BK400" s="59">
        <v>0</v>
      </c>
      <c r="BL400" s="55"/>
      <c r="BM400" s="23" t="s">
        <v>1131</v>
      </c>
      <c r="BN400" s="23" t="s">
        <v>161</v>
      </c>
      <c r="BO400" s="23" t="s">
        <v>853</v>
      </c>
      <c r="BP400" s="23" t="s">
        <v>853</v>
      </c>
      <c r="BQ400" s="23" t="s">
        <v>853</v>
      </c>
      <c r="BR400" s="23"/>
      <c r="BS400" s="57"/>
      <c r="BT400" s="135" t="s">
        <v>154</v>
      </c>
      <c r="BU400" s="58">
        <v>1</v>
      </c>
      <c r="BV400" s="57">
        <v>0</v>
      </c>
      <c r="BW400" s="57">
        <v>0</v>
      </c>
      <c r="BX400" s="57">
        <v>0</v>
      </c>
      <c r="BY400" s="57">
        <v>21000</v>
      </c>
      <c r="BZ400" s="57">
        <v>0</v>
      </c>
      <c r="CA400" s="57">
        <v>0</v>
      </c>
      <c r="CB400" s="67">
        <v>21000</v>
      </c>
      <c r="CC400" s="134"/>
      <c r="CD400" s="134"/>
      <c r="CE400" s="57"/>
      <c r="CF400" s="57"/>
      <c r="CG400" s="57"/>
      <c r="CH400" s="57"/>
      <c r="CI400" s="57"/>
      <c r="CJ400" s="57"/>
      <c r="CK400" s="67"/>
      <c r="CL400" s="23"/>
      <c r="CM400" s="23"/>
      <c r="CN400" s="23"/>
      <c r="CO400" s="23"/>
      <c r="CP400" s="23"/>
      <c r="CQ400" s="23"/>
      <c r="CR400" s="57"/>
      <c r="CS400" s="134"/>
      <c r="CT400" s="58"/>
      <c r="CU400" s="57"/>
      <c r="CV400" s="57"/>
      <c r="CW400" s="57"/>
      <c r="CX400" s="57"/>
      <c r="CY400" s="57"/>
      <c r="CZ400" s="57"/>
      <c r="DA400" s="67"/>
      <c r="DB400" s="23"/>
      <c r="DC400" s="23"/>
      <c r="DD400" s="57"/>
      <c r="DE400" s="57"/>
      <c r="DF400" s="57"/>
      <c r="DG400" s="57"/>
      <c r="DH400" s="57"/>
      <c r="DI400" s="57"/>
      <c r="DJ400" s="67"/>
      <c r="DK400" s="23" t="s">
        <v>849</v>
      </c>
      <c r="DL400" s="55">
        <v>0</v>
      </c>
      <c r="DM400" s="55">
        <v>6.7080307676622873E-3</v>
      </c>
      <c r="DN400" s="55">
        <v>18.134631161990203</v>
      </c>
      <c r="DO400" s="59">
        <v>18.141339192757865</v>
      </c>
      <c r="DP400" s="23" t="s">
        <v>849</v>
      </c>
      <c r="DQ400" s="57"/>
      <c r="DR400" s="57"/>
      <c r="DS400" s="57"/>
      <c r="DT400" s="23" t="s">
        <v>854</v>
      </c>
      <c r="DU400" s="57"/>
      <c r="DV400" s="23" t="s">
        <v>849</v>
      </c>
      <c r="DW400" s="23" t="s">
        <v>854</v>
      </c>
      <c r="DX400" s="57"/>
      <c r="DY400" s="23" t="s">
        <v>849</v>
      </c>
      <c r="DZ400" s="23" t="s">
        <v>854</v>
      </c>
      <c r="EA400" s="56"/>
      <c r="EB400" s="57"/>
      <c r="EC400" s="57"/>
      <c r="ED400" s="23"/>
      <c r="EE400" s="57"/>
      <c r="EF400" s="57"/>
      <c r="EG400" s="57"/>
      <c r="EH400" s="23">
        <v>938</v>
      </c>
      <c r="EI400" s="23"/>
      <c r="EJ400" s="23" t="s">
        <v>1281</v>
      </c>
      <c r="EK400" s="23"/>
    </row>
    <row r="401" spans="2:141" ht="57.95">
      <c r="B401" s="132" t="s">
        <v>1703</v>
      </c>
      <c r="C401" s="23" t="s">
        <v>1704</v>
      </c>
      <c r="D401" s="23" t="s">
        <v>159</v>
      </c>
      <c r="E401" s="23" t="s">
        <v>846</v>
      </c>
      <c r="F401" s="23" t="s">
        <v>847</v>
      </c>
      <c r="G401" s="23"/>
      <c r="H401" s="23" t="s">
        <v>848</v>
      </c>
      <c r="I401" s="58">
        <v>0</v>
      </c>
      <c r="J401" s="58">
        <v>0</v>
      </c>
      <c r="K401" s="58">
        <v>0</v>
      </c>
      <c r="L401" s="58">
        <v>1</v>
      </c>
      <c r="M401" s="176"/>
      <c r="N401" s="23" t="s">
        <v>849</v>
      </c>
      <c r="O401" s="23" t="s">
        <v>850</v>
      </c>
      <c r="P401" s="23" t="s">
        <v>851</v>
      </c>
      <c r="Q401" s="56">
        <v>46976</v>
      </c>
      <c r="R401" s="133">
        <v>47038</v>
      </c>
      <c r="S401" s="133">
        <v>47445</v>
      </c>
      <c r="T401" s="133" t="s">
        <v>848</v>
      </c>
      <c r="U401" s="133">
        <v>47561</v>
      </c>
      <c r="V401" s="133" t="s">
        <v>848</v>
      </c>
      <c r="W401" s="55">
        <v>8.2182913798918247E-2</v>
      </c>
      <c r="X401" s="55">
        <v>1.0768489146287528E-2</v>
      </c>
      <c r="Y401" s="55">
        <v>3.2953903368188557</v>
      </c>
      <c r="Z401" s="55">
        <v>4.2830487360804383</v>
      </c>
      <c r="AA401" s="55">
        <v>5.8646460993567497E-3</v>
      </c>
      <c r="AB401" s="55">
        <v>3.8767734573301915E-3</v>
      </c>
      <c r="AC401" s="55">
        <v>1.8290739282881942E-3</v>
      </c>
      <c r="AD401" s="59">
        <v>7.6007780555305571</v>
      </c>
      <c r="AE401" s="55">
        <v>0</v>
      </c>
      <c r="AF401" s="55"/>
      <c r="AG401" s="55"/>
      <c r="AH401" s="55"/>
      <c r="AI401" s="59">
        <v>7.6829609693294749</v>
      </c>
      <c r="AJ401" s="55">
        <v>0</v>
      </c>
      <c r="AK401" s="55">
        <v>9.0095565990437623E-2</v>
      </c>
      <c r="AL401" s="55">
        <v>1.1805289927666565E-2</v>
      </c>
      <c r="AM401" s="55">
        <v>3.6849272519977521</v>
      </c>
      <c r="AN401" s="55">
        <v>4.8851200689451417</v>
      </c>
      <c r="AO401" s="55">
        <v>6.8228246198093825E-3</v>
      </c>
      <c r="AP401" s="55">
        <v>4.6003724420570031E-3</v>
      </c>
      <c r="AQ401" s="55">
        <v>2.2138796126550636E-3</v>
      </c>
      <c r="AR401" s="59">
        <v>8.5954896875450828</v>
      </c>
      <c r="AS401" s="55">
        <v>0</v>
      </c>
      <c r="AT401" s="55"/>
      <c r="AU401" s="55"/>
      <c r="AV401" s="55"/>
      <c r="AW401" s="59">
        <v>8.6855852535355211</v>
      </c>
      <c r="AX401" s="55"/>
      <c r="AY401" s="55"/>
      <c r="AZ401" s="55"/>
      <c r="BA401" s="55"/>
      <c r="BB401" s="55"/>
      <c r="BC401" s="55"/>
      <c r="BD401" s="55"/>
      <c r="BE401" s="55"/>
      <c r="BF401" s="59">
        <v>0</v>
      </c>
      <c r="BG401" s="55"/>
      <c r="BH401" s="55"/>
      <c r="BI401" s="55"/>
      <c r="BJ401" s="55"/>
      <c r="BK401" s="59">
        <v>0</v>
      </c>
      <c r="BL401" s="55"/>
      <c r="BM401" s="23" t="s">
        <v>1131</v>
      </c>
      <c r="BN401" s="23" t="s">
        <v>163</v>
      </c>
      <c r="BO401" s="23" t="s">
        <v>853</v>
      </c>
      <c r="BP401" s="23" t="s">
        <v>853</v>
      </c>
      <c r="BQ401" s="23" t="s">
        <v>853</v>
      </c>
      <c r="BR401" s="23"/>
      <c r="BS401" s="57"/>
      <c r="BT401" s="135" t="s">
        <v>859</v>
      </c>
      <c r="BU401" s="58">
        <v>1</v>
      </c>
      <c r="BV401" s="57">
        <v>0</v>
      </c>
      <c r="BW401" s="57">
        <v>0</v>
      </c>
      <c r="BX401" s="57">
        <v>17000</v>
      </c>
      <c r="BY401" s="57">
        <v>0</v>
      </c>
      <c r="BZ401" s="57">
        <v>0</v>
      </c>
      <c r="CA401" s="57">
        <v>0</v>
      </c>
      <c r="CB401" s="67">
        <v>17000</v>
      </c>
      <c r="CC401" s="134"/>
      <c r="CD401" s="134"/>
      <c r="CE401" s="57"/>
      <c r="CF401" s="57"/>
      <c r="CG401" s="57"/>
      <c r="CH401" s="57"/>
      <c r="CI401" s="57"/>
      <c r="CJ401" s="57"/>
      <c r="CK401" s="67"/>
      <c r="CL401" s="23"/>
      <c r="CM401" s="23"/>
      <c r="CN401" s="23"/>
      <c r="CO401" s="23"/>
      <c r="CP401" s="23"/>
      <c r="CQ401" s="23"/>
      <c r="CR401" s="57"/>
      <c r="CS401" s="134"/>
      <c r="CT401" s="58"/>
      <c r="CU401" s="57"/>
      <c r="CV401" s="57"/>
      <c r="CW401" s="57"/>
      <c r="CX401" s="57"/>
      <c r="CY401" s="57"/>
      <c r="CZ401" s="57"/>
      <c r="DA401" s="67"/>
      <c r="DB401" s="23"/>
      <c r="DC401" s="23"/>
      <c r="DD401" s="57"/>
      <c r="DE401" s="57"/>
      <c r="DF401" s="57"/>
      <c r="DG401" s="57"/>
      <c r="DH401" s="57"/>
      <c r="DI401" s="57"/>
      <c r="DJ401" s="67"/>
      <c r="DK401" s="23" t="s">
        <v>849</v>
      </c>
      <c r="DL401" s="55">
        <v>0</v>
      </c>
      <c r="DM401" s="55">
        <v>8.2182913798918247E-2</v>
      </c>
      <c r="DN401" s="55">
        <v>7.6007780555305571</v>
      </c>
      <c r="DO401" s="59">
        <v>7.6829609693294749</v>
      </c>
      <c r="DP401" s="23" t="s">
        <v>849</v>
      </c>
      <c r="DQ401" s="57"/>
      <c r="DR401" s="57"/>
      <c r="DS401" s="57"/>
      <c r="DT401" s="23" t="s">
        <v>854</v>
      </c>
      <c r="DU401" s="57"/>
      <c r="DV401" s="23" t="s">
        <v>849</v>
      </c>
      <c r="DW401" s="23" t="s">
        <v>854</v>
      </c>
      <c r="DX401" s="57"/>
      <c r="DY401" s="23" t="s">
        <v>849</v>
      </c>
      <c r="DZ401" s="23" t="s">
        <v>854</v>
      </c>
      <c r="EA401" s="56"/>
      <c r="EB401" s="57"/>
      <c r="EC401" s="57"/>
      <c r="ED401" s="23"/>
      <c r="EE401" s="57"/>
      <c r="EF401" s="57"/>
      <c r="EG401" s="57"/>
      <c r="EH401" s="23">
        <v>2841</v>
      </c>
      <c r="EI401" s="23"/>
      <c r="EJ401" s="23" t="s">
        <v>1171</v>
      </c>
      <c r="EK401" s="23"/>
    </row>
    <row r="402" spans="2:141" ht="57.95">
      <c r="B402" s="132" t="s">
        <v>1705</v>
      </c>
      <c r="C402" s="23" t="s">
        <v>1706</v>
      </c>
      <c r="D402" s="23" t="s">
        <v>155</v>
      </c>
      <c r="E402" s="23" t="s">
        <v>846</v>
      </c>
      <c r="F402" s="23" t="s">
        <v>847</v>
      </c>
      <c r="G402" s="23"/>
      <c r="H402" s="23" t="s">
        <v>848</v>
      </c>
      <c r="I402" s="58">
        <v>0</v>
      </c>
      <c r="J402" s="58">
        <v>0</v>
      </c>
      <c r="K402" s="58">
        <v>1</v>
      </c>
      <c r="L402" s="58">
        <v>0</v>
      </c>
      <c r="M402" s="176"/>
      <c r="N402" s="23" t="s">
        <v>849</v>
      </c>
      <c r="O402" s="23" t="s">
        <v>850</v>
      </c>
      <c r="P402" s="23" t="s">
        <v>851</v>
      </c>
      <c r="Q402" s="56" t="s">
        <v>848</v>
      </c>
      <c r="R402" s="133" t="s">
        <v>848</v>
      </c>
      <c r="S402" s="133" t="s">
        <v>848</v>
      </c>
      <c r="T402" s="133" t="s">
        <v>848</v>
      </c>
      <c r="U402" s="133" t="s">
        <v>848</v>
      </c>
      <c r="V402" s="133" t="s">
        <v>848</v>
      </c>
      <c r="W402" s="55">
        <v>0</v>
      </c>
      <c r="X402" s="55">
        <v>0.35831803280076369</v>
      </c>
      <c r="Y402" s="55">
        <v>0.35831803280076369</v>
      </c>
      <c r="Z402" s="55">
        <v>0.35831803280076369</v>
      </c>
      <c r="AA402" s="55">
        <v>0</v>
      </c>
      <c r="AB402" s="55">
        <v>0</v>
      </c>
      <c r="AC402" s="55">
        <v>0</v>
      </c>
      <c r="AD402" s="59">
        <v>1.0749540984022912</v>
      </c>
      <c r="AE402" s="55">
        <v>0</v>
      </c>
      <c r="AF402" s="55"/>
      <c r="AG402" s="55"/>
      <c r="AH402" s="55"/>
      <c r="AI402" s="59">
        <v>1.0749540984022912</v>
      </c>
      <c r="AJ402" s="55">
        <v>0</v>
      </c>
      <c r="AK402" s="55">
        <v>0</v>
      </c>
      <c r="AL402" s="55">
        <v>0.39281724725352735</v>
      </c>
      <c r="AM402" s="55">
        <v>0.40067359219859794</v>
      </c>
      <c r="AN402" s="55">
        <v>0.40868706404256994</v>
      </c>
      <c r="AO402" s="55">
        <v>0</v>
      </c>
      <c r="AP402" s="55">
        <v>0</v>
      </c>
      <c r="AQ402" s="55">
        <v>0</v>
      </c>
      <c r="AR402" s="59">
        <v>1.2021779034946953</v>
      </c>
      <c r="AS402" s="55">
        <v>0</v>
      </c>
      <c r="AT402" s="55"/>
      <c r="AU402" s="55"/>
      <c r="AV402" s="55"/>
      <c r="AW402" s="59">
        <v>1.2021779034946953</v>
      </c>
      <c r="AX402" s="55"/>
      <c r="AY402" s="55"/>
      <c r="AZ402" s="55"/>
      <c r="BA402" s="55"/>
      <c r="BB402" s="55"/>
      <c r="BC402" s="55"/>
      <c r="BD402" s="55"/>
      <c r="BE402" s="55"/>
      <c r="BF402" s="59">
        <v>0</v>
      </c>
      <c r="BG402" s="55"/>
      <c r="BH402" s="55"/>
      <c r="BI402" s="55"/>
      <c r="BJ402" s="55"/>
      <c r="BK402" s="59">
        <v>0</v>
      </c>
      <c r="BL402" s="55"/>
      <c r="BM402" s="23" t="s">
        <v>852</v>
      </c>
      <c r="BN402" s="23" t="s">
        <v>214</v>
      </c>
      <c r="BO402" s="23" t="s">
        <v>853</v>
      </c>
      <c r="BP402" s="23" t="s">
        <v>853</v>
      </c>
      <c r="BQ402" s="23" t="s">
        <v>311</v>
      </c>
      <c r="BR402" s="23"/>
      <c r="BS402" s="57"/>
      <c r="BT402" s="135" t="s">
        <v>212</v>
      </c>
      <c r="BU402" s="58">
        <v>1</v>
      </c>
      <c r="BV402" s="57">
        <v>0</v>
      </c>
      <c r="BW402" s="57">
        <v>0</v>
      </c>
      <c r="BX402" s="57">
        <v>0</v>
      </c>
      <c r="BY402" s="57">
        <v>0</v>
      </c>
      <c r="BZ402" s="57">
        <v>0</v>
      </c>
      <c r="CA402" s="57">
        <v>0</v>
      </c>
      <c r="CB402" s="67">
        <v>0</v>
      </c>
      <c r="CC402" s="134"/>
      <c r="CD402" s="134"/>
      <c r="CE402" s="57"/>
      <c r="CF402" s="57"/>
      <c r="CG402" s="57"/>
      <c r="CH402" s="57"/>
      <c r="CI402" s="57"/>
      <c r="CJ402" s="57"/>
      <c r="CK402" s="67"/>
      <c r="CL402" s="23"/>
      <c r="CM402" s="23"/>
      <c r="CN402" s="23"/>
      <c r="CO402" s="23"/>
      <c r="CP402" s="23"/>
      <c r="CQ402" s="23"/>
      <c r="CR402" s="57"/>
      <c r="CS402" s="134"/>
      <c r="CT402" s="58"/>
      <c r="CU402" s="57"/>
      <c r="CV402" s="57"/>
      <c r="CW402" s="57"/>
      <c r="CX402" s="57"/>
      <c r="CY402" s="57"/>
      <c r="CZ402" s="57"/>
      <c r="DA402" s="67"/>
      <c r="DB402" s="23"/>
      <c r="DC402" s="23"/>
      <c r="DD402" s="57"/>
      <c r="DE402" s="57"/>
      <c r="DF402" s="57"/>
      <c r="DG402" s="57"/>
      <c r="DH402" s="57"/>
      <c r="DI402" s="57"/>
      <c r="DJ402" s="67"/>
      <c r="DK402" s="23" t="s">
        <v>849</v>
      </c>
      <c r="DL402" s="55">
        <v>0</v>
      </c>
      <c r="DM402" s="55">
        <v>0</v>
      </c>
      <c r="DN402" s="55">
        <v>0</v>
      </c>
      <c r="DO402" s="59">
        <v>0</v>
      </c>
      <c r="DP402" s="23" t="s">
        <v>849</v>
      </c>
      <c r="DQ402" s="57"/>
      <c r="DR402" s="57"/>
      <c r="DS402" s="57"/>
      <c r="DT402" s="23" t="s">
        <v>854</v>
      </c>
      <c r="DU402" s="57"/>
      <c r="DV402" s="23" t="s">
        <v>849</v>
      </c>
      <c r="DW402" s="23" t="s">
        <v>854</v>
      </c>
      <c r="DX402" s="57"/>
      <c r="DY402" s="23" t="s">
        <v>858</v>
      </c>
      <c r="DZ402" s="23" t="s">
        <v>854</v>
      </c>
      <c r="EA402" s="56"/>
      <c r="EB402" s="57"/>
      <c r="EC402" s="57"/>
      <c r="ED402" s="23"/>
      <c r="EE402" s="57"/>
      <c r="EF402" s="57"/>
      <c r="EG402" s="57"/>
      <c r="EH402" s="23">
        <v>3281</v>
      </c>
      <c r="EI402" s="23"/>
      <c r="EJ402" s="23" t="s">
        <v>868</v>
      </c>
      <c r="EK402" s="23"/>
    </row>
    <row r="403" spans="2:141" ht="57.95">
      <c r="B403" s="132" t="s">
        <v>1707</v>
      </c>
      <c r="C403" s="23" t="s">
        <v>1708</v>
      </c>
      <c r="D403" s="23" t="s">
        <v>155</v>
      </c>
      <c r="E403" s="23" t="s">
        <v>846</v>
      </c>
      <c r="F403" s="23" t="s">
        <v>847</v>
      </c>
      <c r="G403" s="23"/>
      <c r="H403" s="23" t="s">
        <v>848</v>
      </c>
      <c r="I403" s="58">
        <v>0</v>
      </c>
      <c r="J403" s="58">
        <v>0</v>
      </c>
      <c r="K403" s="58">
        <v>1</v>
      </c>
      <c r="L403" s="58">
        <v>0</v>
      </c>
      <c r="M403" s="176"/>
      <c r="N403" s="23" t="s">
        <v>849</v>
      </c>
      <c r="O403" s="23" t="s">
        <v>850</v>
      </c>
      <c r="P403" s="23" t="s">
        <v>851</v>
      </c>
      <c r="Q403" s="56" t="s">
        <v>848</v>
      </c>
      <c r="R403" s="133" t="s">
        <v>848</v>
      </c>
      <c r="S403" s="133" t="s">
        <v>848</v>
      </c>
      <c r="T403" s="133" t="s">
        <v>848</v>
      </c>
      <c r="U403" s="133" t="s">
        <v>848</v>
      </c>
      <c r="V403" s="133" t="s">
        <v>848</v>
      </c>
      <c r="W403" s="55">
        <v>0</v>
      </c>
      <c r="X403" s="55">
        <v>0.25081648001466106</v>
      </c>
      <c r="Y403" s="55">
        <v>0.25081648001466106</v>
      </c>
      <c r="Z403" s="55">
        <v>0.25081648001466106</v>
      </c>
      <c r="AA403" s="55">
        <v>0</v>
      </c>
      <c r="AB403" s="55">
        <v>0</v>
      </c>
      <c r="AC403" s="55">
        <v>0</v>
      </c>
      <c r="AD403" s="59">
        <v>0.75244944004398318</v>
      </c>
      <c r="AE403" s="55">
        <v>0</v>
      </c>
      <c r="AF403" s="55"/>
      <c r="AG403" s="55"/>
      <c r="AH403" s="55"/>
      <c r="AI403" s="59">
        <v>0.75244944004398318</v>
      </c>
      <c r="AJ403" s="55">
        <v>0</v>
      </c>
      <c r="AK403" s="55">
        <v>0</v>
      </c>
      <c r="AL403" s="55">
        <v>0.27496533868269363</v>
      </c>
      <c r="AM403" s="55">
        <v>0.28046464545634753</v>
      </c>
      <c r="AN403" s="55">
        <v>0.28607393836547451</v>
      </c>
      <c r="AO403" s="55">
        <v>0</v>
      </c>
      <c r="AP403" s="55">
        <v>0</v>
      </c>
      <c r="AQ403" s="55">
        <v>0</v>
      </c>
      <c r="AR403" s="59">
        <v>0.84150392250451556</v>
      </c>
      <c r="AS403" s="55">
        <v>0</v>
      </c>
      <c r="AT403" s="55"/>
      <c r="AU403" s="55"/>
      <c r="AV403" s="55"/>
      <c r="AW403" s="59">
        <v>0.84150392250451556</v>
      </c>
      <c r="AX403" s="55"/>
      <c r="AY403" s="55"/>
      <c r="AZ403" s="55"/>
      <c r="BA403" s="55"/>
      <c r="BB403" s="55"/>
      <c r="BC403" s="55"/>
      <c r="BD403" s="55"/>
      <c r="BE403" s="55"/>
      <c r="BF403" s="59">
        <v>0</v>
      </c>
      <c r="BG403" s="55"/>
      <c r="BH403" s="55"/>
      <c r="BI403" s="55"/>
      <c r="BJ403" s="55"/>
      <c r="BK403" s="59">
        <v>0</v>
      </c>
      <c r="BL403" s="55"/>
      <c r="BM403" s="23" t="s">
        <v>852</v>
      </c>
      <c r="BN403" s="23" t="s">
        <v>214</v>
      </c>
      <c r="BO403" s="23" t="s">
        <v>853</v>
      </c>
      <c r="BP403" s="23" t="s">
        <v>853</v>
      </c>
      <c r="BQ403" s="23" t="s">
        <v>311</v>
      </c>
      <c r="BR403" s="23"/>
      <c r="BS403" s="57"/>
      <c r="BT403" s="135" t="s">
        <v>212</v>
      </c>
      <c r="BU403" s="58">
        <v>1</v>
      </c>
      <c r="BV403" s="57">
        <v>0</v>
      </c>
      <c r="BW403" s="57">
        <v>0</v>
      </c>
      <c r="BX403" s="57">
        <v>0</v>
      </c>
      <c r="BY403" s="57">
        <v>0</v>
      </c>
      <c r="BZ403" s="57">
        <v>0</v>
      </c>
      <c r="CA403" s="57">
        <v>0</v>
      </c>
      <c r="CB403" s="67">
        <v>0</v>
      </c>
      <c r="CC403" s="134"/>
      <c r="CD403" s="134"/>
      <c r="CE403" s="57"/>
      <c r="CF403" s="57"/>
      <c r="CG403" s="57"/>
      <c r="CH403" s="57"/>
      <c r="CI403" s="57"/>
      <c r="CJ403" s="57"/>
      <c r="CK403" s="67"/>
      <c r="CL403" s="23"/>
      <c r="CM403" s="23"/>
      <c r="CN403" s="23"/>
      <c r="CO403" s="23"/>
      <c r="CP403" s="23"/>
      <c r="CQ403" s="23"/>
      <c r="CR403" s="57"/>
      <c r="CS403" s="134"/>
      <c r="CT403" s="58"/>
      <c r="CU403" s="57"/>
      <c r="CV403" s="57"/>
      <c r="CW403" s="57"/>
      <c r="CX403" s="57"/>
      <c r="CY403" s="57"/>
      <c r="CZ403" s="57"/>
      <c r="DA403" s="67"/>
      <c r="DB403" s="23"/>
      <c r="DC403" s="23"/>
      <c r="DD403" s="57"/>
      <c r="DE403" s="57"/>
      <c r="DF403" s="57"/>
      <c r="DG403" s="57"/>
      <c r="DH403" s="57"/>
      <c r="DI403" s="57"/>
      <c r="DJ403" s="67"/>
      <c r="DK403" s="23" t="s">
        <v>849</v>
      </c>
      <c r="DL403" s="55">
        <v>0</v>
      </c>
      <c r="DM403" s="55">
        <v>0</v>
      </c>
      <c r="DN403" s="55">
        <v>0</v>
      </c>
      <c r="DO403" s="59">
        <v>0</v>
      </c>
      <c r="DP403" s="23" t="s">
        <v>849</v>
      </c>
      <c r="DQ403" s="57"/>
      <c r="DR403" s="57"/>
      <c r="DS403" s="57"/>
      <c r="DT403" s="23" t="s">
        <v>854</v>
      </c>
      <c r="DU403" s="57"/>
      <c r="DV403" s="23" t="s">
        <v>849</v>
      </c>
      <c r="DW403" s="23" t="s">
        <v>854</v>
      </c>
      <c r="DX403" s="57"/>
      <c r="DY403" s="23" t="s">
        <v>858</v>
      </c>
      <c r="DZ403" s="23" t="s">
        <v>854</v>
      </c>
      <c r="EA403" s="56"/>
      <c r="EB403" s="57"/>
      <c r="EC403" s="57"/>
      <c r="ED403" s="23"/>
      <c r="EE403" s="57"/>
      <c r="EF403" s="57"/>
      <c r="EG403" s="57"/>
      <c r="EH403" s="23">
        <v>3281</v>
      </c>
      <c r="EI403" s="23"/>
      <c r="EJ403" s="23" t="s">
        <v>868</v>
      </c>
      <c r="EK403" s="23"/>
    </row>
    <row r="404" spans="2:141" ht="57.95">
      <c r="B404" s="132" t="s">
        <v>1709</v>
      </c>
      <c r="C404" s="23" t="s">
        <v>1710</v>
      </c>
      <c r="D404" s="23" t="s">
        <v>155</v>
      </c>
      <c r="E404" s="23" t="s">
        <v>846</v>
      </c>
      <c r="F404" s="23" t="s">
        <v>847</v>
      </c>
      <c r="G404" s="23"/>
      <c r="H404" s="23" t="s">
        <v>848</v>
      </c>
      <c r="I404" s="58">
        <v>0</v>
      </c>
      <c r="J404" s="58">
        <v>0</v>
      </c>
      <c r="K404" s="58">
        <v>1</v>
      </c>
      <c r="L404" s="58">
        <v>0</v>
      </c>
      <c r="M404" s="176"/>
      <c r="N404" s="23" t="s">
        <v>849</v>
      </c>
      <c r="O404" s="23" t="s">
        <v>850</v>
      </c>
      <c r="P404" s="23" t="s">
        <v>851</v>
      </c>
      <c r="Q404" s="56" t="s">
        <v>848</v>
      </c>
      <c r="R404" s="133" t="s">
        <v>848</v>
      </c>
      <c r="S404" s="133" t="s">
        <v>848</v>
      </c>
      <c r="T404" s="133" t="s">
        <v>848</v>
      </c>
      <c r="U404" s="133" t="s">
        <v>848</v>
      </c>
      <c r="V404" s="133" t="s">
        <v>848</v>
      </c>
      <c r="W404" s="55">
        <v>0</v>
      </c>
      <c r="X404" s="55">
        <v>0.39419283670195449</v>
      </c>
      <c r="Y404" s="55">
        <v>0.39419283670195449</v>
      </c>
      <c r="Z404" s="55">
        <v>0.39419283670195449</v>
      </c>
      <c r="AA404" s="55">
        <v>0</v>
      </c>
      <c r="AB404" s="55">
        <v>0</v>
      </c>
      <c r="AC404" s="55">
        <v>0</v>
      </c>
      <c r="AD404" s="59">
        <v>1.1825785101058635</v>
      </c>
      <c r="AE404" s="55">
        <v>0</v>
      </c>
      <c r="AF404" s="55"/>
      <c r="AG404" s="55"/>
      <c r="AH404" s="55"/>
      <c r="AI404" s="59">
        <v>1.1825785101058635</v>
      </c>
      <c r="AJ404" s="55">
        <v>0</v>
      </c>
      <c r="AK404" s="55">
        <v>0</v>
      </c>
      <c r="AL404" s="55">
        <v>0.43214611274230841</v>
      </c>
      <c r="AM404" s="55">
        <v>0.44078903499715461</v>
      </c>
      <c r="AN404" s="55">
        <v>0.44960481569709776</v>
      </c>
      <c r="AO404" s="55">
        <v>0</v>
      </c>
      <c r="AP404" s="55">
        <v>0</v>
      </c>
      <c r="AQ404" s="55">
        <v>0</v>
      </c>
      <c r="AR404" s="59">
        <v>1.3225399634365607</v>
      </c>
      <c r="AS404" s="55">
        <v>0</v>
      </c>
      <c r="AT404" s="55"/>
      <c r="AU404" s="55"/>
      <c r="AV404" s="55"/>
      <c r="AW404" s="59">
        <v>1.3225399634365607</v>
      </c>
      <c r="AX404" s="55"/>
      <c r="AY404" s="55"/>
      <c r="AZ404" s="55"/>
      <c r="BA404" s="55"/>
      <c r="BB404" s="55"/>
      <c r="BC404" s="55"/>
      <c r="BD404" s="55"/>
      <c r="BE404" s="55"/>
      <c r="BF404" s="59">
        <v>0</v>
      </c>
      <c r="BG404" s="55"/>
      <c r="BH404" s="55"/>
      <c r="BI404" s="55"/>
      <c r="BJ404" s="55"/>
      <c r="BK404" s="59">
        <v>0</v>
      </c>
      <c r="BL404" s="55"/>
      <c r="BM404" s="23" t="s">
        <v>852</v>
      </c>
      <c r="BN404" s="23" t="s">
        <v>214</v>
      </c>
      <c r="BO404" s="23" t="s">
        <v>853</v>
      </c>
      <c r="BP404" s="23" t="s">
        <v>853</v>
      </c>
      <c r="BQ404" s="23" t="s">
        <v>311</v>
      </c>
      <c r="BR404" s="23"/>
      <c r="BS404" s="57"/>
      <c r="BT404" s="135" t="s">
        <v>212</v>
      </c>
      <c r="BU404" s="58">
        <v>1</v>
      </c>
      <c r="BV404" s="57">
        <v>0</v>
      </c>
      <c r="BW404" s="57">
        <v>0</v>
      </c>
      <c r="BX404" s="57">
        <v>0</v>
      </c>
      <c r="BY404" s="57">
        <v>0</v>
      </c>
      <c r="BZ404" s="57">
        <v>0</v>
      </c>
      <c r="CA404" s="57">
        <v>0</v>
      </c>
      <c r="CB404" s="67">
        <v>0</v>
      </c>
      <c r="CC404" s="134"/>
      <c r="CD404" s="134"/>
      <c r="CE404" s="57"/>
      <c r="CF404" s="57"/>
      <c r="CG404" s="57"/>
      <c r="CH404" s="57"/>
      <c r="CI404" s="57"/>
      <c r="CJ404" s="57"/>
      <c r="CK404" s="67"/>
      <c r="CL404" s="23"/>
      <c r="CM404" s="23"/>
      <c r="CN404" s="23"/>
      <c r="CO404" s="23"/>
      <c r="CP404" s="23"/>
      <c r="CQ404" s="23"/>
      <c r="CR404" s="57"/>
      <c r="CS404" s="134"/>
      <c r="CT404" s="58"/>
      <c r="CU404" s="57"/>
      <c r="CV404" s="57"/>
      <c r="CW404" s="57"/>
      <c r="CX404" s="57"/>
      <c r="CY404" s="57"/>
      <c r="CZ404" s="57"/>
      <c r="DA404" s="67"/>
      <c r="DB404" s="23"/>
      <c r="DC404" s="23"/>
      <c r="DD404" s="57"/>
      <c r="DE404" s="57"/>
      <c r="DF404" s="57"/>
      <c r="DG404" s="57"/>
      <c r="DH404" s="57"/>
      <c r="DI404" s="57"/>
      <c r="DJ404" s="67"/>
      <c r="DK404" s="23" t="s">
        <v>849</v>
      </c>
      <c r="DL404" s="55">
        <v>0</v>
      </c>
      <c r="DM404" s="55">
        <v>0</v>
      </c>
      <c r="DN404" s="55">
        <v>0</v>
      </c>
      <c r="DO404" s="59">
        <v>0</v>
      </c>
      <c r="DP404" s="23" t="s">
        <v>849</v>
      </c>
      <c r="DQ404" s="57"/>
      <c r="DR404" s="57"/>
      <c r="DS404" s="57"/>
      <c r="DT404" s="23" t="s">
        <v>854</v>
      </c>
      <c r="DU404" s="57"/>
      <c r="DV404" s="23" t="s">
        <v>849</v>
      </c>
      <c r="DW404" s="23" t="s">
        <v>854</v>
      </c>
      <c r="DX404" s="57"/>
      <c r="DY404" s="23" t="s">
        <v>858</v>
      </c>
      <c r="DZ404" s="23" t="s">
        <v>854</v>
      </c>
      <c r="EA404" s="56"/>
      <c r="EB404" s="57"/>
      <c r="EC404" s="57"/>
      <c r="ED404" s="23"/>
      <c r="EE404" s="57"/>
      <c r="EF404" s="57"/>
      <c r="EG404" s="57"/>
      <c r="EH404" s="23">
        <v>3281</v>
      </c>
      <c r="EI404" s="23"/>
      <c r="EJ404" s="23" t="s">
        <v>868</v>
      </c>
      <c r="EK404" s="23"/>
    </row>
    <row r="405" spans="2:141" ht="57.95">
      <c r="B405" s="132" t="s">
        <v>1711</v>
      </c>
      <c r="C405" s="23" t="s">
        <v>1712</v>
      </c>
      <c r="D405" s="23" t="s">
        <v>155</v>
      </c>
      <c r="E405" s="23" t="s">
        <v>846</v>
      </c>
      <c r="F405" s="23" t="s">
        <v>847</v>
      </c>
      <c r="G405" s="23"/>
      <c r="H405" s="23" t="s">
        <v>848</v>
      </c>
      <c r="I405" s="58">
        <v>0</v>
      </c>
      <c r="J405" s="58">
        <v>0</v>
      </c>
      <c r="K405" s="58">
        <v>1</v>
      </c>
      <c r="L405" s="58">
        <v>0</v>
      </c>
      <c r="M405" s="176"/>
      <c r="N405" s="23" t="s">
        <v>849</v>
      </c>
      <c r="O405" s="23" t="s">
        <v>850</v>
      </c>
      <c r="P405" s="23" t="s">
        <v>851</v>
      </c>
      <c r="Q405" s="56" t="s">
        <v>848</v>
      </c>
      <c r="R405" s="133" t="s">
        <v>848</v>
      </c>
      <c r="S405" s="133" t="s">
        <v>848</v>
      </c>
      <c r="T405" s="133" t="s">
        <v>848</v>
      </c>
      <c r="U405" s="133" t="s">
        <v>848</v>
      </c>
      <c r="V405" s="133" t="s">
        <v>848</v>
      </c>
      <c r="W405" s="55">
        <v>0</v>
      </c>
      <c r="X405" s="55">
        <v>0.46581958558686626</v>
      </c>
      <c r="Y405" s="55">
        <v>0.46581958558686626</v>
      </c>
      <c r="Z405" s="55">
        <v>0.46581958558686626</v>
      </c>
      <c r="AA405" s="55">
        <v>0</v>
      </c>
      <c r="AB405" s="55">
        <v>0</v>
      </c>
      <c r="AC405" s="55">
        <v>0</v>
      </c>
      <c r="AD405" s="59">
        <v>1.3974587567605987</v>
      </c>
      <c r="AE405" s="55">
        <v>0</v>
      </c>
      <c r="AF405" s="55"/>
      <c r="AG405" s="55"/>
      <c r="AH405" s="55"/>
      <c r="AI405" s="59">
        <v>1.3974587567605987</v>
      </c>
      <c r="AJ405" s="55">
        <v>0</v>
      </c>
      <c r="AK405" s="55">
        <v>0</v>
      </c>
      <c r="AL405" s="55">
        <v>0.51066915582436101</v>
      </c>
      <c r="AM405" s="55">
        <v>0.52088253894084824</v>
      </c>
      <c r="AN405" s="55">
        <v>0.53130018971966531</v>
      </c>
      <c r="AO405" s="55">
        <v>0</v>
      </c>
      <c r="AP405" s="55">
        <v>0</v>
      </c>
      <c r="AQ405" s="55">
        <v>0</v>
      </c>
      <c r="AR405" s="59">
        <v>1.5628518844848744</v>
      </c>
      <c r="AS405" s="55">
        <v>0</v>
      </c>
      <c r="AT405" s="55"/>
      <c r="AU405" s="55"/>
      <c r="AV405" s="55"/>
      <c r="AW405" s="59">
        <v>1.5628518844848744</v>
      </c>
      <c r="AX405" s="55"/>
      <c r="AY405" s="55"/>
      <c r="AZ405" s="55"/>
      <c r="BA405" s="55"/>
      <c r="BB405" s="55"/>
      <c r="BC405" s="55"/>
      <c r="BD405" s="55"/>
      <c r="BE405" s="55"/>
      <c r="BF405" s="59">
        <v>0</v>
      </c>
      <c r="BG405" s="55"/>
      <c r="BH405" s="55"/>
      <c r="BI405" s="55"/>
      <c r="BJ405" s="55"/>
      <c r="BK405" s="59">
        <v>0</v>
      </c>
      <c r="BL405" s="55"/>
      <c r="BM405" s="23" t="s">
        <v>852</v>
      </c>
      <c r="BN405" s="23" t="s">
        <v>214</v>
      </c>
      <c r="BO405" s="23" t="s">
        <v>853</v>
      </c>
      <c r="BP405" s="23" t="s">
        <v>853</v>
      </c>
      <c r="BQ405" s="23" t="s">
        <v>311</v>
      </c>
      <c r="BR405" s="23"/>
      <c r="BS405" s="57"/>
      <c r="BT405" s="135" t="s">
        <v>212</v>
      </c>
      <c r="BU405" s="58">
        <v>1</v>
      </c>
      <c r="BV405" s="57">
        <v>0</v>
      </c>
      <c r="BW405" s="57">
        <v>0</v>
      </c>
      <c r="BX405" s="57">
        <v>0</v>
      </c>
      <c r="BY405" s="57">
        <v>0</v>
      </c>
      <c r="BZ405" s="57">
        <v>0</v>
      </c>
      <c r="CA405" s="57">
        <v>0</v>
      </c>
      <c r="CB405" s="67">
        <v>0</v>
      </c>
      <c r="CC405" s="134"/>
      <c r="CD405" s="134"/>
      <c r="CE405" s="57"/>
      <c r="CF405" s="57"/>
      <c r="CG405" s="57"/>
      <c r="CH405" s="57"/>
      <c r="CI405" s="57"/>
      <c r="CJ405" s="57"/>
      <c r="CK405" s="67"/>
      <c r="CL405" s="23"/>
      <c r="CM405" s="23"/>
      <c r="CN405" s="23"/>
      <c r="CO405" s="23"/>
      <c r="CP405" s="23"/>
      <c r="CQ405" s="23"/>
      <c r="CR405" s="57"/>
      <c r="CS405" s="134"/>
      <c r="CT405" s="58"/>
      <c r="CU405" s="57"/>
      <c r="CV405" s="57"/>
      <c r="CW405" s="57"/>
      <c r="CX405" s="57"/>
      <c r="CY405" s="57"/>
      <c r="CZ405" s="57"/>
      <c r="DA405" s="67"/>
      <c r="DB405" s="23"/>
      <c r="DC405" s="23"/>
      <c r="DD405" s="57"/>
      <c r="DE405" s="57"/>
      <c r="DF405" s="57"/>
      <c r="DG405" s="57"/>
      <c r="DH405" s="57"/>
      <c r="DI405" s="57"/>
      <c r="DJ405" s="67"/>
      <c r="DK405" s="23" t="s">
        <v>849</v>
      </c>
      <c r="DL405" s="55">
        <v>0</v>
      </c>
      <c r="DM405" s="55">
        <v>0</v>
      </c>
      <c r="DN405" s="55">
        <v>0</v>
      </c>
      <c r="DO405" s="59">
        <v>0</v>
      </c>
      <c r="DP405" s="23" t="s">
        <v>849</v>
      </c>
      <c r="DQ405" s="57"/>
      <c r="DR405" s="57"/>
      <c r="DS405" s="57"/>
      <c r="DT405" s="23" t="s">
        <v>854</v>
      </c>
      <c r="DU405" s="57"/>
      <c r="DV405" s="23" t="s">
        <v>849</v>
      </c>
      <c r="DW405" s="23" t="s">
        <v>854</v>
      </c>
      <c r="DX405" s="57"/>
      <c r="DY405" s="23" t="s">
        <v>858</v>
      </c>
      <c r="DZ405" s="23" t="s">
        <v>854</v>
      </c>
      <c r="EA405" s="56"/>
      <c r="EB405" s="57"/>
      <c r="EC405" s="57"/>
      <c r="ED405" s="23"/>
      <c r="EE405" s="57"/>
      <c r="EF405" s="57"/>
      <c r="EG405" s="57"/>
      <c r="EH405" s="23">
        <v>3281</v>
      </c>
      <c r="EI405" s="23"/>
      <c r="EJ405" s="23" t="s">
        <v>868</v>
      </c>
      <c r="EK405" s="23"/>
    </row>
    <row r="406" spans="2:141" ht="57.95">
      <c r="B406" s="132" t="s">
        <v>1713</v>
      </c>
      <c r="C406" s="23" t="s">
        <v>1714</v>
      </c>
      <c r="D406" s="23" t="s">
        <v>155</v>
      </c>
      <c r="E406" s="23" t="s">
        <v>846</v>
      </c>
      <c r="F406" s="23" t="s">
        <v>847</v>
      </c>
      <c r="G406" s="23"/>
      <c r="H406" s="23" t="s">
        <v>848</v>
      </c>
      <c r="I406" s="58">
        <v>0</v>
      </c>
      <c r="J406" s="58">
        <v>0</v>
      </c>
      <c r="K406" s="58">
        <v>1</v>
      </c>
      <c r="L406" s="58">
        <v>0</v>
      </c>
      <c r="M406" s="176"/>
      <c r="N406" s="23" t="s">
        <v>849</v>
      </c>
      <c r="O406" s="23" t="s">
        <v>850</v>
      </c>
      <c r="P406" s="23" t="s">
        <v>851</v>
      </c>
      <c r="Q406" s="56" t="s">
        <v>848</v>
      </c>
      <c r="R406" s="133" t="s">
        <v>848</v>
      </c>
      <c r="S406" s="133" t="s">
        <v>848</v>
      </c>
      <c r="T406" s="133" t="s">
        <v>848</v>
      </c>
      <c r="U406" s="133" t="s">
        <v>848</v>
      </c>
      <c r="V406" s="133" t="s">
        <v>848</v>
      </c>
      <c r="W406" s="55">
        <v>0</v>
      </c>
      <c r="X406" s="55">
        <v>1.2810614785422456</v>
      </c>
      <c r="Y406" s="55">
        <v>1.3365233931480642</v>
      </c>
      <c r="Z406" s="55">
        <v>1.4430972682729708</v>
      </c>
      <c r="AA406" s="55">
        <v>1.5529336089629258</v>
      </c>
      <c r="AB406" s="55">
        <v>1.6551575300011017</v>
      </c>
      <c r="AC406" s="55">
        <v>1.7628188936476907</v>
      </c>
      <c r="AD406" s="59">
        <v>9.0315921725749995</v>
      </c>
      <c r="AE406" s="55">
        <v>0</v>
      </c>
      <c r="AF406" s="55"/>
      <c r="AG406" s="55"/>
      <c r="AH406" s="55"/>
      <c r="AI406" s="59">
        <v>9.0315921725749995</v>
      </c>
      <c r="AJ406" s="55">
        <v>0</v>
      </c>
      <c r="AK406" s="55">
        <v>0</v>
      </c>
      <c r="AL406" s="55">
        <v>1.4044033442305339</v>
      </c>
      <c r="AM406" s="55">
        <v>1.4945092905437287</v>
      </c>
      <c r="AN406" s="55">
        <v>1.6459545200346286</v>
      </c>
      <c r="AO406" s="55">
        <v>1.8066552492099766</v>
      </c>
      <c r="AP406" s="55">
        <v>1.9640923494982749</v>
      </c>
      <c r="AQ406" s="55">
        <v>2.1336856586776851</v>
      </c>
      <c r="AR406" s="59">
        <v>10.449300412194827</v>
      </c>
      <c r="AS406" s="55">
        <v>0</v>
      </c>
      <c r="AT406" s="55"/>
      <c r="AU406" s="55"/>
      <c r="AV406" s="55"/>
      <c r="AW406" s="59">
        <v>10.449300412194827</v>
      </c>
      <c r="AX406" s="55"/>
      <c r="AY406" s="55"/>
      <c r="AZ406" s="55"/>
      <c r="BA406" s="55"/>
      <c r="BB406" s="55"/>
      <c r="BC406" s="55"/>
      <c r="BD406" s="55"/>
      <c r="BE406" s="55"/>
      <c r="BF406" s="59">
        <v>0</v>
      </c>
      <c r="BG406" s="55"/>
      <c r="BH406" s="55"/>
      <c r="BI406" s="55"/>
      <c r="BJ406" s="55"/>
      <c r="BK406" s="59">
        <v>0</v>
      </c>
      <c r="BL406" s="55"/>
      <c r="BM406" s="23" t="s">
        <v>852</v>
      </c>
      <c r="BN406" s="23" t="s">
        <v>214</v>
      </c>
      <c r="BO406" s="23" t="s">
        <v>853</v>
      </c>
      <c r="BP406" s="23" t="s">
        <v>853</v>
      </c>
      <c r="BQ406" s="23" t="s">
        <v>311</v>
      </c>
      <c r="BR406" s="23"/>
      <c r="BS406" s="57"/>
      <c r="BT406" s="135" t="s">
        <v>212</v>
      </c>
      <c r="BU406" s="58">
        <v>1</v>
      </c>
      <c r="BV406" s="57">
        <v>0</v>
      </c>
      <c r="BW406" s="57">
        <v>0</v>
      </c>
      <c r="BX406" s="57">
        <v>0</v>
      </c>
      <c r="BY406" s="57">
        <v>0</v>
      </c>
      <c r="BZ406" s="57">
        <v>0</v>
      </c>
      <c r="CA406" s="57">
        <v>0</v>
      </c>
      <c r="CB406" s="67">
        <v>0</v>
      </c>
      <c r="CC406" s="134"/>
      <c r="CD406" s="134"/>
      <c r="CE406" s="57"/>
      <c r="CF406" s="57"/>
      <c r="CG406" s="57"/>
      <c r="CH406" s="57"/>
      <c r="CI406" s="57"/>
      <c r="CJ406" s="57"/>
      <c r="CK406" s="67"/>
      <c r="CL406" s="23"/>
      <c r="CM406" s="23"/>
      <c r="CN406" s="23"/>
      <c r="CO406" s="23"/>
      <c r="CP406" s="23"/>
      <c r="CQ406" s="23"/>
      <c r="CR406" s="57"/>
      <c r="CS406" s="134"/>
      <c r="CT406" s="58"/>
      <c r="CU406" s="57"/>
      <c r="CV406" s="57"/>
      <c r="CW406" s="57"/>
      <c r="CX406" s="57"/>
      <c r="CY406" s="57"/>
      <c r="CZ406" s="57"/>
      <c r="DA406" s="67"/>
      <c r="DB406" s="23"/>
      <c r="DC406" s="23"/>
      <c r="DD406" s="57"/>
      <c r="DE406" s="57"/>
      <c r="DF406" s="57"/>
      <c r="DG406" s="57"/>
      <c r="DH406" s="57"/>
      <c r="DI406" s="57"/>
      <c r="DJ406" s="67"/>
      <c r="DK406" s="23" t="s">
        <v>849</v>
      </c>
      <c r="DL406" s="55">
        <v>0</v>
      </c>
      <c r="DM406" s="55">
        <v>0</v>
      </c>
      <c r="DN406" s="55">
        <v>0</v>
      </c>
      <c r="DO406" s="59">
        <v>0</v>
      </c>
      <c r="DP406" s="23" t="s">
        <v>849</v>
      </c>
      <c r="DQ406" s="57"/>
      <c r="DR406" s="57"/>
      <c r="DS406" s="57"/>
      <c r="DT406" s="23" t="s">
        <v>854</v>
      </c>
      <c r="DU406" s="57"/>
      <c r="DV406" s="23" t="s">
        <v>849</v>
      </c>
      <c r="DW406" s="23" t="s">
        <v>854</v>
      </c>
      <c r="DX406" s="57"/>
      <c r="DY406" s="23" t="s">
        <v>858</v>
      </c>
      <c r="DZ406" s="23" t="s">
        <v>854</v>
      </c>
      <c r="EA406" s="56"/>
      <c r="EB406" s="57"/>
      <c r="EC406" s="57"/>
      <c r="ED406" s="23"/>
      <c r="EE406" s="57"/>
      <c r="EF406" s="57"/>
      <c r="EG406" s="57"/>
      <c r="EH406" s="23">
        <v>3281</v>
      </c>
      <c r="EI406" s="23"/>
      <c r="EJ406" s="23" t="s">
        <v>868</v>
      </c>
      <c r="EK406" s="23"/>
    </row>
    <row r="407" spans="2:141">
      <c r="B407" s="132" t="s">
        <v>1715</v>
      </c>
      <c r="C407" s="23" t="s">
        <v>1716</v>
      </c>
      <c r="D407" s="23">
        <v>0</v>
      </c>
      <c r="E407" s="23" t="s">
        <v>846</v>
      </c>
      <c r="F407" s="23" t="s">
        <v>847</v>
      </c>
      <c r="G407" s="23"/>
      <c r="H407" s="23" t="s">
        <v>848</v>
      </c>
      <c r="I407" s="58">
        <v>0</v>
      </c>
      <c r="J407" s="58">
        <v>0</v>
      </c>
      <c r="K407" s="58">
        <v>1</v>
      </c>
      <c r="L407" s="58">
        <v>0</v>
      </c>
      <c r="M407" s="176"/>
      <c r="N407" s="23" t="s">
        <v>849</v>
      </c>
      <c r="O407" s="23" t="s">
        <v>850</v>
      </c>
      <c r="P407" s="23" t="s">
        <v>851</v>
      </c>
      <c r="Q407" s="56" t="s">
        <v>848</v>
      </c>
      <c r="R407" s="133" t="s">
        <v>848</v>
      </c>
      <c r="S407" s="133" t="s">
        <v>848</v>
      </c>
      <c r="T407" s="133" t="s">
        <v>848</v>
      </c>
      <c r="U407" s="133" t="s">
        <v>848</v>
      </c>
      <c r="V407" s="133" t="s">
        <v>848</v>
      </c>
      <c r="W407" s="55">
        <v>0</v>
      </c>
      <c r="X407" s="55">
        <v>-1.4209367159954052</v>
      </c>
      <c r="Y407" s="55">
        <v>-1.4824543497099769</v>
      </c>
      <c r="Z407" s="55">
        <v>-1.600664704690919</v>
      </c>
      <c r="AA407" s="55">
        <v>-1.7224937440080126</v>
      </c>
      <c r="AB407" s="55">
        <v>-1.8358791865407522</v>
      </c>
      <c r="AC407" s="55">
        <v>-1.9552957696337447</v>
      </c>
      <c r="AD407" s="59">
        <v>-10.017724470578811</v>
      </c>
      <c r="AE407" s="55">
        <v>0</v>
      </c>
      <c r="AF407" s="55"/>
      <c r="AG407" s="55"/>
      <c r="AH407" s="55"/>
      <c r="AI407" s="59">
        <v>-10.017724470578811</v>
      </c>
      <c r="AJ407" s="55">
        <v>0</v>
      </c>
      <c r="AK407" s="55">
        <v>0</v>
      </c>
      <c r="AL407" s="55">
        <v>-1.5577459078347358</v>
      </c>
      <c r="AM407" s="55">
        <v>-1.6576902505462376</v>
      </c>
      <c r="AN407" s="55">
        <v>-1.8256713276845851</v>
      </c>
      <c r="AO407" s="55">
        <v>-2.0039184845910021</v>
      </c>
      <c r="AP407" s="55">
        <v>-2.1785456668196459</v>
      </c>
      <c r="AQ407" s="55">
        <v>-2.3666563577088953</v>
      </c>
      <c r="AR407" s="59">
        <v>-11.590227995185103</v>
      </c>
      <c r="AS407" s="55">
        <v>0</v>
      </c>
      <c r="AT407" s="55"/>
      <c r="AU407" s="55"/>
      <c r="AV407" s="55"/>
      <c r="AW407" s="59">
        <v>-11.590227995185103</v>
      </c>
      <c r="AX407" s="55"/>
      <c r="AY407" s="55"/>
      <c r="AZ407" s="55"/>
      <c r="BA407" s="55"/>
      <c r="BB407" s="55"/>
      <c r="BC407" s="55"/>
      <c r="BD407" s="55"/>
      <c r="BE407" s="55"/>
      <c r="BF407" s="59">
        <v>0</v>
      </c>
      <c r="BG407" s="55"/>
      <c r="BH407" s="55"/>
      <c r="BI407" s="55"/>
      <c r="BJ407" s="55"/>
      <c r="BK407" s="59">
        <v>0</v>
      </c>
      <c r="BL407" s="55"/>
      <c r="BM407" s="23" t="s">
        <v>852</v>
      </c>
      <c r="BN407" s="23" t="s">
        <v>1275</v>
      </c>
      <c r="BO407" s="23" t="s">
        <v>853</v>
      </c>
      <c r="BP407" s="23" t="s">
        <v>853</v>
      </c>
      <c r="BQ407" s="23" t="s">
        <v>853</v>
      </c>
      <c r="BR407" s="23"/>
      <c r="BS407" s="57"/>
      <c r="BT407" s="135" t="s">
        <v>23</v>
      </c>
      <c r="BU407" s="58">
        <v>1</v>
      </c>
      <c r="BV407" s="57">
        <v>0</v>
      </c>
      <c r="BW407" s="57">
        <v>0</v>
      </c>
      <c r="BX407" s="57">
        <v>0</v>
      </c>
      <c r="BY407" s="57">
        <v>0</v>
      </c>
      <c r="BZ407" s="57">
        <v>0</v>
      </c>
      <c r="CA407" s="57">
        <v>0</v>
      </c>
      <c r="CB407" s="67">
        <v>0</v>
      </c>
      <c r="CC407" s="134"/>
      <c r="CD407" s="134"/>
      <c r="CE407" s="57"/>
      <c r="CF407" s="57"/>
      <c r="CG407" s="57"/>
      <c r="CH407" s="57"/>
      <c r="CI407" s="57"/>
      <c r="CJ407" s="57"/>
      <c r="CK407" s="67"/>
      <c r="CL407" s="23"/>
      <c r="CM407" s="23"/>
      <c r="CN407" s="23"/>
      <c r="CO407" s="23"/>
      <c r="CP407" s="23"/>
      <c r="CQ407" s="23"/>
      <c r="CR407" s="57"/>
      <c r="CS407" s="134"/>
      <c r="CT407" s="58"/>
      <c r="CU407" s="57"/>
      <c r="CV407" s="57"/>
      <c r="CW407" s="57"/>
      <c r="CX407" s="57"/>
      <c r="CY407" s="57"/>
      <c r="CZ407" s="57"/>
      <c r="DA407" s="67"/>
      <c r="DB407" s="23"/>
      <c r="DC407" s="23"/>
      <c r="DD407" s="57"/>
      <c r="DE407" s="57"/>
      <c r="DF407" s="57"/>
      <c r="DG407" s="57"/>
      <c r="DH407" s="57"/>
      <c r="DI407" s="57"/>
      <c r="DJ407" s="67"/>
      <c r="DK407" s="23" t="s">
        <v>849</v>
      </c>
      <c r="DL407" s="55">
        <v>0</v>
      </c>
      <c r="DM407" s="55">
        <v>0</v>
      </c>
      <c r="DN407" s="55">
        <v>0</v>
      </c>
      <c r="DO407" s="59">
        <v>0</v>
      </c>
      <c r="DP407" s="23" t="s">
        <v>849</v>
      </c>
      <c r="DQ407" s="57"/>
      <c r="DR407" s="57"/>
      <c r="DS407" s="57"/>
      <c r="DT407" s="23" t="s">
        <v>854</v>
      </c>
      <c r="DU407" s="57"/>
      <c r="DV407" s="23" t="s">
        <v>849</v>
      </c>
      <c r="DW407" s="23" t="s">
        <v>854</v>
      </c>
      <c r="DX407" s="57"/>
      <c r="DY407" s="23" t="s">
        <v>849</v>
      </c>
      <c r="DZ407" s="23" t="s">
        <v>854</v>
      </c>
      <c r="EA407" s="56"/>
      <c r="EB407" s="57"/>
      <c r="EC407" s="57"/>
      <c r="ED407" s="23"/>
      <c r="EE407" s="57"/>
      <c r="EF407" s="57"/>
      <c r="EG407" s="57"/>
      <c r="EH407" s="23">
        <v>2252</v>
      </c>
      <c r="EI407" s="23"/>
      <c r="EJ407" s="23" t="s">
        <v>891</v>
      </c>
      <c r="EK407" s="23"/>
    </row>
    <row r="408" spans="2:141">
      <c r="B408" s="132" t="s">
        <v>1717</v>
      </c>
      <c r="C408" s="23" t="s">
        <v>1718</v>
      </c>
      <c r="D408" s="23" t="s">
        <v>159</v>
      </c>
      <c r="E408" s="23" t="s">
        <v>846</v>
      </c>
      <c r="F408" s="23" t="s">
        <v>847</v>
      </c>
      <c r="G408" s="23"/>
      <c r="H408" s="23" t="s">
        <v>848</v>
      </c>
      <c r="I408" s="58">
        <v>0</v>
      </c>
      <c r="J408" s="58">
        <v>0</v>
      </c>
      <c r="K408" s="58">
        <v>1</v>
      </c>
      <c r="L408" s="58">
        <v>0</v>
      </c>
      <c r="M408" s="176"/>
      <c r="N408" s="23" t="s">
        <v>849</v>
      </c>
      <c r="O408" s="23" t="s">
        <v>850</v>
      </c>
      <c r="P408" s="23" t="s">
        <v>851</v>
      </c>
      <c r="Q408" s="56" t="s">
        <v>848</v>
      </c>
      <c r="R408" s="133" t="s">
        <v>848</v>
      </c>
      <c r="S408" s="133" t="s">
        <v>848</v>
      </c>
      <c r="T408" s="133" t="s">
        <v>848</v>
      </c>
      <c r="U408" s="133" t="s">
        <v>848</v>
      </c>
      <c r="V408" s="133" t="s">
        <v>848</v>
      </c>
      <c r="W408" s="55">
        <v>0</v>
      </c>
      <c r="X408" s="55">
        <v>0.85313760916115211</v>
      </c>
      <c r="Y408" s="55">
        <v>0.49130578011458625</v>
      </c>
      <c r="Z408" s="55">
        <v>0.12101213551719166</v>
      </c>
      <c r="AA408" s="55">
        <v>0.85178942272752489</v>
      </c>
      <c r="AB408" s="55">
        <v>4.8671035647941912</v>
      </c>
      <c r="AC408" s="55">
        <v>0</v>
      </c>
      <c r="AD408" s="59">
        <v>7.1843485123146458</v>
      </c>
      <c r="AE408" s="55">
        <v>0</v>
      </c>
      <c r="AF408" s="55"/>
      <c r="AG408" s="55"/>
      <c r="AH408" s="55"/>
      <c r="AI408" s="59">
        <v>7.1843485123146458</v>
      </c>
      <c r="AJ408" s="55">
        <v>0</v>
      </c>
      <c r="AK408" s="55">
        <v>0</v>
      </c>
      <c r="AL408" s="55">
        <v>0.93527854163421609</v>
      </c>
      <c r="AM408" s="55">
        <v>0.54938137008555887</v>
      </c>
      <c r="AN408" s="55">
        <v>0.13802290102865639</v>
      </c>
      <c r="AO408" s="55">
        <v>0.99095661457151052</v>
      </c>
      <c r="AP408" s="55">
        <v>5.7755474645496063</v>
      </c>
      <c r="AQ408" s="55">
        <v>0</v>
      </c>
      <c r="AR408" s="59">
        <v>8.3891868918695494</v>
      </c>
      <c r="AS408" s="55">
        <v>0</v>
      </c>
      <c r="AT408" s="55"/>
      <c r="AU408" s="55"/>
      <c r="AV408" s="55"/>
      <c r="AW408" s="59">
        <v>8.3891868918695494</v>
      </c>
      <c r="AX408" s="55"/>
      <c r="AY408" s="55"/>
      <c r="AZ408" s="55"/>
      <c r="BA408" s="55"/>
      <c r="BB408" s="55"/>
      <c r="BC408" s="55"/>
      <c r="BD408" s="55"/>
      <c r="BE408" s="55"/>
      <c r="BF408" s="59">
        <v>0</v>
      </c>
      <c r="BG408" s="55"/>
      <c r="BH408" s="55"/>
      <c r="BI408" s="55"/>
      <c r="BJ408" s="55"/>
      <c r="BK408" s="59">
        <v>0</v>
      </c>
      <c r="BL408" s="55"/>
      <c r="BM408" s="23" t="s">
        <v>852</v>
      </c>
      <c r="BN408" s="23" t="s">
        <v>1719</v>
      </c>
      <c r="BO408" s="23" t="s">
        <v>853</v>
      </c>
      <c r="BP408" s="23" t="s">
        <v>853</v>
      </c>
      <c r="BQ408" s="23" t="s">
        <v>853</v>
      </c>
      <c r="BR408" s="23"/>
      <c r="BS408" s="57"/>
      <c r="BT408" s="135" t="s">
        <v>23</v>
      </c>
      <c r="BU408" s="58">
        <v>1</v>
      </c>
      <c r="BV408" s="57">
        <v>0</v>
      </c>
      <c r="BW408" s="57">
        <v>0</v>
      </c>
      <c r="BX408" s="57">
        <v>0</v>
      </c>
      <c r="BY408" s="57">
        <v>1</v>
      </c>
      <c r="BZ408" s="57">
        <v>0</v>
      </c>
      <c r="CA408" s="57">
        <v>0</v>
      </c>
      <c r="CB408" s="67">
        <v>1</v>
      </c>
      <c r="CC408" s="134"/>
      <c r="CD408" s="134"/>
      <c r="CE408" s="57"/>
      <c r="CF408" s="57"/>
      <c r="CG408" s="57"/>
      <c r="CH408" s="57"/>
      <c r="CI408" s="57"/>
      <c r="CJ408" s="57"/>
      <c r="CK408" s="67"/>
      <c r="CL408" s="23"/>
      <c r="CM408" s="23"/>
      <c r="CN408" s="23"/>
      <c r="CO408" s="23"/>
      <c r="CP408" s="23"/>
      <c r="CQ408" s="23"/>
      <c r="CR408" s="57"/>
      <c r="CS408" s="134"/>
      <c r="CT408" s="58"/>
      <c r="CU408" s="57"/>
      <c r="CV408" s="57"/>
      <c r="CW408" s="57"/>
      <c r="CX408" s="57"/>
      <c r="CY408" s="57"/>
      <c r="CZ408" s="57"/>
      <c r="DA408" s="67"/>
      <c r="DB408" s="23"/>
      <c r="DC408" s="23"/>
      <c r="DD408" s="57"/>
      <c r="DE408" s="57"/>
      <c r="DF408" s="57"/>
      <c r="DG408" s="57"/>
      <c r="DH408" s="57"/>
      <c r="DI408" s="57"/>
      <c r="DJ408" s="67"/>
      <c r="DK408" s="23" t="s">
        <v>849</v>
      </c>
      <c r="DL408" s="55">
        <v>0</v>
      </c>
      <c r="DM408" s="55">
        <v>0</v>
      </c>
      <c r="DN408" s="55">
        <v>0</v>
      </c>
      <c r="DO408" s="59">
        <v>0</v>
      </c>
      <c r="DP408" s="23" t="s">
        <v>849</v>
      </c>
      <c r="DQ408" s="57"/>
      <c r="DR408" s="57"/>
      <c r="DS408" s="57"/>
      <c r="DT408" s="23" t="s">
        <v>854</v>
      </c>
      <c r="DU408" s="57"/>
      <c r="DV408" s="23" t="s">
        <v>849</v>
      </c>
      <c r="DW408" s="23" t="s">
        <v>854</v>
      </c>
      <c r="DX408" s="57"/>
      <c r="DY408" s="23" t="s">
        <v>849</v>
      </c>
      <c r="DZ408" s="23" t="s">
        <v>854</v>
      </c>
      <c r="EA408" s="56"/>
      <c r="EB408" s="57"/>
      <c r="EC408" s="57"/>
      <c r="ED408" s="23"/>
      <c r="EE408" s="57"/>
      <c r="EF408" s="57"/>
      <c r="EG408" s="57"/>
      <c r="EH408" s="23">
        <v>803</v>
      </c>
      <c r="EI408" s="23"/>
      <c r="EJ408" s="23" t="s">
        <v>891</v>
      </c>
      <c r="EK408" s="23"/>
    </row>
    <row r="409" spans="2:141" ht="57.95">
      <c r="B409" s="132" t="s">
        <v>1720</v>
      </c>
      <c r="C409" s="23" t="s">
        <v>1721</v>
      </c>
      <c r="D409" s="23" t="s">
        <v>159</v>
      </c>
      <c r="E409" s="23" t="s">
        <v>846</v>
      </c>
      <c r="F409" s="23" t="s">
        <v>847</v>
      </c>
      <c r="G409" s="23"/>
      <c r="H409" s="23" t="s">
        <v>848</v>
      </c>
      <c r="I409" s="58">
        <v>0</v>
      </c>
      <c r="J409" s="58">
        <v>0</v>
      </c>
      <c r="K409" s="58">
        <v>1</v>
      </c>
      <c r="L409" s="58">
        <v>0</v>
      </c>
      <c r="M409" s="176"/>
      <c r="N409" s="23" t="s">
        <v>849</v>
      </c>
      <c r="O409" s="23" t="s">
        <v>850</v>
      </c>
      <c r="P409" s="23" t="s">
        <v>863</v>
      </c>
      <c r="Q409" s="56">
        <v>46112</v>
      </c>
      <c r="R409" s="133">
        <v>46203</v>
      </c>
      <c r="S409" s="133">
        <v>46744</v>
      </c>
      <c r="T409" s="133" t="s">
        <v>848</v>
      </c>
      <c r="U409" s="133">
        <v>46934</v>
      </c>
      <c r="V409" s="133" t="s">
        <v>848</v>
      </c>
      <c r="W409" s="55">
        <v>0</v>
      </c>
      <c r="X409" s="55">
        <v>2.1362169386094743</v>
      </c>
      <c r="Y409" s="55">
        <v>1.291997595732268E-2</v>
      </c>
      <c r="Z409" s="55">
        <v>2.9705664506494663E-4</v>
      </c>
      <c r="AA409" s="55">
        <v>7.2808651670971564E-5</v>
      </c>
      <c r="AB409" s="55">
        <v>0</v>
      </c>
      <c r="AC409" s="55">
        <v>0</v>
      </c>
      <c r="AD409" s="59">
        <v>2.1495067798635326</v>
      </c>
      <c r="AE409" s="55">
        <v>0</v>
      </c>
      <c r="AF409" s="55"/>
      <c r="AG409" s="55"/>
      <c r="AH409" s="55"/>
      <c r="AI409" s="59">
        <v>2.1495067798635326</v>
      </c>
      <c r="AJ409" s="55">
        <v>0</v>
      </c>
      <c r="AK409" s="55">
        <v>0</v>
      </c>
      <c r="AL409" s="55">
        <v>2.3418940174510321</v>
      </c>
      <c r="AM409" s="55">
        <v>1.4447202496276275E-2</v>
      </c>
      <c r="AN409" s="55">
        <v>3.3881411766243112E-4</v>
      </c>
      <c r="AO409" s="55">
        <v>8.470428611375482E-5</v>
      </c>
      <c r="AP409" s="55">
        <v>0</v>
      </c>
      <c r="AQ409" s="55">
        <v>0</v>
      </c>
      <c r="AR409" s="59">
        <v>2.3567647383510844</v>
      </c>
      <c r="AS409" s="55">
        <v>0</v>
      </c>
      <c r="AT409" s="55"/>
      <c r="AU409" s="55"/>
      <c r="AV409" s="55"/>
      <c r="AW409" s="59">
        <v>2.3567647383510844</v>
      </c>
      <c r="AX409" s="55"/>
      <c r="AY409" s="55"/>
      <c r="AZ409" s="55"/>
      <c r="BA409" s="55"/>
      <c r="BB409" s="55"/>
      <c r="BC409" s="55"/>
      <c r="BD409" s="55"/>
      <c r="BE409" s="55"/>
      <c r="BF409" s="59">
        <v>0</v>
      </c>
      <c r="BG409" s="55"/>
      <c r="BH409" s="55"/>
      <c r="BI409" s="55"/>
      <c r="BJ409" s="55"/>
      <c r="BK409" s="59">
        <v>0</v>
      </c>
      <c r="BL409" s="55"/>
      <c r="BM409" s="23" t="s">
        <v>852</v>
      </c>
      <c r="BN409" s="23" t="s">
        <v>290</v>
      </c>
      <c r="BO409" s="23" t="s">
        <v>853</v>
      </c>
      <c r="BP409" s="23" t="s">
        <v>853</v>
      </c>
      <c r="BQ409" s="23" t="s">
        <v>853</v>
      </c>
      <c r="BR409" s="23"/>
      <c r="BS409" s="57"/>
      <c r="BT409" s="135" t="s">
        <v>859</v>
      </c>
      <c r="BU409" s="58">
        <v>1</v>
      </c>
      <c r="BV409" s="57">
        <v>4072</v>
      </c>
      <c r="BW409" s="57">
        <v>0</v>
      </c>
      <c r="BX409" s="57">
        <v>0</v>
      </c>
      <c r="BY409" s="57">
        <v>0</v>
      </c>
      <c r="BZ409" s="57">
        <v>0</v>
      </c>
      <c r="CA409" s="57">
        <v>0</v>
      </c>
      <c r="CB409" s="67">
        <v>4072</v>
      </c>
      <c r="CC409" s="134"/>
      <c r="CD409" s="134"/>
      <c r="CE409" s="57"/>
      <c r="CF409" s="57"/>
      <c r="CG409" s="57"/>
      <c r="CH409" s="57"/>
      <c r="CI409" s="57"/>
      <c r="CJ409" s="57"/>
      <c r="CK409" s="67"/>
      <c r="CL409" s="23"/>
      <c r="CM409" s="23"/>
      <c r="CN409" s="23"/>
      <c r="CO409" s="23"/>
      <c r="CP409" s="23"/>
      <c r="CQ409" s="23"/>
      <c r="CR409" s="57"/>
      <c r="CS409" s="134"/>
      <c r="CT409" s="58"/>
      <c r="CU409" s="57"/>
      <c r="CV409" s="57"/>
      <c r="CW409" s="57"/>
      <c r="CX409" s="57"/>
      <c r="CY409" s="57"/>
      <c r="CZ409" s="57"/>
      <c r="DA409" s="67"/>
      <c r="DB409" s="23"/>
      <c r="DC409" s="23"/>
      <c r="DD409" s="57"/>
      <c r="DE409" s="57"/>
      <c r="DF409" s="57"/>
      <c r="DG409" s="57"/>
      <c r="DH409" s="57"/>
      <c r="DI409" s="57"/>
      <c r="DJ409" s="67"/>
      <c r="DK409" s="23" t="s">
        <v>849</v>
      </c>
      <c r="DL409" s="55">
        <v>0</v>
      </c>
      <c r="DM409" s="55">
        <v>0</v>
      </c>
      <c r="DN409" s="55">
        <v>0</v>
      </c>
      <c r="DO409" s="59">
        <v>0</v>
      </c>
      <c r="DP409" s="23" t="s">
        <v>858</v>
      </c>
      <c r="DQ409" s="57"/>
      <c r="DR409" s="57"/>
      <c r="DS409" s="57"/>
      <c r="DT409" s="23" t="s">
        <v>854</v>
      </c>
      <c r="DU409" s="57"/>
      <c r="DV409" s="23" t="s">
        <v>849</v>
      </c>
      <c r="DW409" s="23" t="s">
        <v>854</v>
      </c>
      <c r="DX409" s="57"/>
      <c r="DY409" s="23" t="s">
        <v>849</v>
      </c>
      <c r="DZ409" s="23" t="s">
        <v>854</v>
      </c>
      <c r="EA409" s="56"/>
      <c r="EB409" s="57"/>
      <c r="EC409" s="57"/>
      <c r="ED409" s="23"/>
      <c r="EE409" s="57"/>
      <c r="EF409" s="57"/>
      <c r="EG409" s="57"/>
      <c r="EH409" s="23">
        <v>953</v>
      </c>
      <c r="EI409" s="23"/>
      <c r="EJ409" s="23" t="s">
        <v>860</v>
      </c>
      <c r="EK409" s="23"/>
    </row>
    <row r="410" spans="2:141">
      <c r="B410" s="132" t="s">
        <v>1722</v>
      </c>
      <c r="C410" s="23" t="s">
        <v>1723</v>
      </c>
      <c r="D410" s="23" t="s">
        <v>155</v>
      </c>
      <c r="E410" s="23" t="s">
        <v>846</v>
      </c>
      <c r="F410" s="23" t="s">
        <v>847</v>
      </c>
      <c r="G410" s="23"/>
      <c r="H410" s="23" t="s">
        <v>848</v>
      </c>
      <c r="I410" s="58">
        <v>0</v>
      </c>
      <c r="J410" s="58">
        <v>0</v>
      </c>
      <c r="K410" s="58">
        <v>1</v>
      </c>
      <c r="L410" s="58">
        <v>0</v>
      </c>
      <c r="M410" s="176"/>
      <c r="N410" s="23" t="s">
        <v>849</v>
      </c>
      <c r="O410" s="23" t="s">
        <v>850</v>
      </c>
      <c r="P410" s="23" t="s">
        <v>851</v>
      </c>
      <c r="Q410" s="56" t="s">
        <v>848</v>
      </c>
      <c r="R410" s="133" t="s">
        <v>848</v>
      </c>
      <c r="S410" s="133" t="s">
        <v>848</v>
      </c>
      <c r="T410" s="133" t="s">
        <v>848</v>
      </c>
      <c r="U410" s="133" t="s">
        <v>848</v>
      </c>
      <c r="V410" s="133" t="s">
        <v>848</v>
      </c>
      <c r="W410" s="55">
        <v>0</v>
      </c>
      <c r="X410" s="55">
        <v>0</v>
      </c>
      <c r="Y410" s="55">
        <v>0</v>
      </c>
      <c r="Z410" s="55">
        <v>0</v>
      </c>
      <c r="AA410" s="55">
        <v>0</v>
      </c>
      <c r="AB410" s="55">
        <v>6.0200869560217454</v>
      </c>
      <c r="AC410" s="55">
        <v>6.0200869560217454</v>
      </c>
      <c r="AD410" s="59">
        <v>12.040173912043491</v>
      </c>
      <c r="AE410" s="55">
        <v>0</v>
      </c>
      <c r="AF410" s="55"/>
      <c r="AG410" s="55"/>
      <c r="AH410" s="55"/>
      <c r="AI410" s="59">
        <v>12.040173912043491</v>
      </c>
      <c r="AJ410" s="55">
        <v>0</v>
      </c>
      <c r="AK410" s="55">
        <v>0</v>
      </c>
      <c r="AL410" s="55">
        <v>0</v>
      </c>
      <c r="AM410" s="55">
        <v>0</v>
      </c>
      <c r="AN410" s="55">
        <v>0</v>
      </c>
      <c r="AO410" s="55">
        <v>0</v>
      </c>
      <c r="AP410" s="55">
        <v>7.1437349734492024</v>
      </c>
      <c r="AQ410" s="55">
        <v>7.2866096729181864</v>
      </c>
      <c r="AR410" s="59">
        <v>14.430344646367388</v>
      </c>
      <c r="AS410" s="55">
        <v>0</v>
      </c>
      <c r="AT410" s="55"/>
      <c r="AU410" s="55"/>
      <c r="AV410" s="55"/>
      <c r="AW410" s="59">
        <v>14.430344646367388</v>
      </c>
      <c r="AX410" s="55"/>
      <c r="AY410" s="55"/>
      <c r="AZ410" s="55"/>
      <c r="BA410" s="55"/>
      <c r="BB410" s="55"/>
      <c r="BC410" s="55"/>
      <c r="BD410" s="55"/>
      <c r="BE410" s="55"/>
      <c r="BF410" s="59">
        <v>0</v>
      </c>
      <c r="BG410" s="55"/>
      <c r="BH410" s="55"/>
      <c r="BI410" s="55"/>
      <c r="BJ410" s="55"/>
      <c r="BK410" s="59">
        <v>0</v>
      </c>
      <c r="BL410" s="55"/>
      <c r="BM410" s="23" t="s">
        <v>852</v>
      </c>
      <c r="BN410" s="23" t="s">
        <v>174</v>
      </c>
      <c r="BO410" s="23" t="s">
        <v>569</v>
      </c>
      <c r="BP410" s="23" t="s">
        <v>386</v>
      </c>
      <c r="BQ410" s="23" t="s">
        <v>853</v>
      </c>
      <c r="BR410" s="23"/>
      <c r="BS410" s="57"/>
      <c r="BT410" s="135" t="s">
        <v>154</v>
      </c>
      <c r="BU410" s="58">
        <v>1</v>
      </c>
      <c r="BV410" s="57">
        <v>0</v>
      </c>
      <c r="BW410" s="57">
        <v>0</v>
      </c>
      <c r="BX410" s="57">
        <v>0</v>
      </c>
      <c r="BY410" s="57">
        <v>0</v>
      </c>
      <c r="BZ410" s="57">
        <v>0</v>
      </c>
      <c r="CA410" s="57">
        <v>0</v>
      </c>
      <c r="CB410" s="67">
        <v>0</v>
      </c>
      <c r="CC410" s="134"/>
      <c r="CD410" s="134"/>
      <c r="CE410" s="57"/>
      <c r="CF410" s="57"/>
      <c r="CG410" s="57"/>
      <c r="CH410" s="57"/>
      <c r="CI410" s="57"/>
      <c r="CJ410" s="57"/>
      <c r="CK410" s="67"/>
      <c r="CL410" s="23"/>
      <c r="CM410" s="23"/>
      <c r="CN410" s="23"/>
      <c r="CO410" s="23"/>
      <c r="CP410" s="23"/>
      <c r="CQ410" s="23"/>
      <c r="CR410" s="57"/>
      <c r="CS410" s="134"/>
      <c r="CT410" s="58"/>
      <c r="CU410" s="57"/>
      <c r="CV410" s="57"/>
      <c r="CW410" s="57"/>
      <c r="CX410" s="57"/>
      <c r="CY410" s="57"/>
      <c r="CZ410" s="57"/>
      <c r="DA410" s="67"/>
      <c r="DB410" s="23"/>
      <c r="DC410" s="23"/>
      <c r="DD410" s="57"/>
      <c r="DE410" s="57"/>
      <c r="DF410" s="57"/>
      <c r="DG410" s="57"/>
      <c r="DH410" s="57"/>
      <c r="DI410" s="57"/>
      <c r="DJ410" s="67"/>
      <c r="DK410" s="23" t="s">
        <v>849</v>
      </c>
      <c r="DL410" s="55">
        <v>0</v>
      </c>
      <c r="DM410" s="55">
        <v>0</v>
      </c>
      <c r="DN410" s="55">
        <v>0</v>
      </c>
      <c r="DO410" s="59">
        <v>0</v>
      </c>
      <c r="DP410" s="23" t="s">
        <v>849</v>
      </c>
      <c r="DQ410" s="57"/>
      <c r="DR410" s="57"/>
      <c r="DS410" s="57"/>
      <c r="DT410" s="23" t="s">
        <v>854</v>
      </c>
      <c r="DU410" s="57"/>
      <c r="DV410" s="23" t="s">
        <v>849</v>
      </c>
      <c r="DW410" s="23" t="s">
        <v>854</v>
      </c>
      <c r="DX410" s="57"/>
      <c r="DY410" s="23" t="s">
        <v>849</v>
      </c>
      <c r="DZ410" s="23" t="s">
        <v>854</v>
      </c>
      <c r="EA410" s="56"/>
      <c r="EB410" s="57"/>
      <c r="EC410" s="57"/>
      <c r="ED410" s="23"/>
      <c r="EE410" s="57"/>
      <c r="EF410" s="57"/>
      <c r="EG410" s="57"/>
      <c r="EH410" s="23">
        <v>532</v>
      </c>
      <c r="EI410" s="23"/>
      <c r="EJ410" s="23" t="s">
        <v>1182</v>
      </c>
      <c r="EK410" s="23"/>
    </row>
    <row r="411" spans="2:141">
      <c r="B411" s="132" t="s">
        <v>1724</v>
      </c>
      <c r="C411" s="23" t="s">
        <v>1725</v>
      </c>
      <c r="D411" s="23" t="s">
        <v>193</v>
      </c>
      <c r="E411" s="23" t="s">
        <v>846</v>
      </c>
      <c r="F411" s="23" t="s">
        <v>847</v>
      </c>
      <c r="G411" s="23"/>
      <c r="H411" s="23" t="s">
        <v>848</v>
      </c>
      <c r="I411" s="58">
        <v>0</v>
      </c>
      <c r="J411" s="58">
        <v>0</v>
      </c>
      <c r="K411" s="58">
        <v>1</v>
      </c>
      <c r="L411" s="58">
        <v>0</v>
      </c>
      <c r="M411" s="176"/>
      <c r="N411" s="23" t="s">
        <v>849</v>
      </c>
      <c r="O411" s="23" t="s">
        <v>850</v>
      </c>
      <c r="P411" s="23" t="s">
        <v>851</v>
      </c>
      <c r="Q411" s="56" t="s">
        <v>848</v>
      </c>
      <c r="R411" s="133" t="s">
        <v>848</v>
      </c>
      <c r="S411" s="133" t="s">
        <v>848</v>
      </c>
      <c r="T411" s="133" t="s">
        <v>848</v>
      </c>
      <c r="U411" s="133" t="s">
        <v>848</v>
      </c>
      <c r="V411" s="133" t="s">
        <v>848</v>
      </c>
      <c r="W411" s="55">
        <v>0</v>
      </c>
      <c r="X411" s="55">
        <v>0.26976356628369236</v>
      </c>
      <c r="Y411" s="55">
        <v>0.28144263409393711</v>
      </c>
      <c r="Z411" s="55">
        <v>0.30388476439597606</v>
      </c>
      <c r="AA411" s="55">
        <v>0.32701389868685288</v>
      </c>
      <c r="AB411" s="55">
        <v>0.34854002367044123</v>
      </c>
      <c r="AC411" s="55">
        <v>0.37121115530209275</v>
      </c>
      <c r="AD411" s="59">
        <v>1.9018560424329924</v>
      </c>
      <c r="AE411" s="55">
        <v>0</v>
      </c>
      <c r="AF411" s="55"/>
      <c r="AG411" s="55"/>
      <c r="AH411" s="55"/>
      <c r="AI411" s="59">
        <v>1.9018560424329924</v>
      </c>
      <c r="AJ411" s="55">
        <v>0</v>
      </c>
      <c r="AK411" s="55">
        <v>0</v>
      </c>
      <c r="AL411" s="55">
        <v>0.29573666914993357</v>
      </c>
      <c r="AM411" s="55">
        <v>0.3147110133386874</v>
      </c>
      <c r="AN411" s="55">
        <v>0.34660207078474126</v>
      </c>
      <c r="AO411" s="55">
        <v>0.38044213430461393</v>
      </c>
      <c r="AP411" s="55">
        <v>0.41359494886544462</v>
      </c>
      <c r="AQ411" s="55">
        <v>0.44930759550138194</v>
      </c>
      <c r="AR411" s="59">
        <v>2.2003944319448028</v>
      </c>
      <c r="AS411" s="55">
        <v>0</v>
      </c>
      <c r="AT411" s="55"/>
      <c r="AU411" s="55"/>
      <c r="AV411" s="55"/>
      <c r="AW411" s="59">
        <v>2.2003944319448028</v>
      </c>
      <c r="AX411" s="55"/>
      <c r="AY411" s="55"/>
      <c r="AZ411" s="55"/>
      <c r="BA411" s="55"/>
      <c r="BB411" s="55"/>
      <c r="BC411" s="55"/>
      <c r="BD411" s="55"/>
      <c r="BE411" s="55"/>
      <c r="BF411" s="59">
        <v>0</v>
      </c>
      <c r="BG411" s="55"/>
      <c r="BH411" s="55"/>
      <c r="BI411" s="55"/>
      <c r="BJ411" s="55"/>
      <c r="BK411" s="59">
        <v>0</v>
      </c>
      <c r="BL411" s="55"/>
      <c r="BM411" s="23" t="s">
        <v>852</v>
      </c>
      <c r="BN411" s="23" t="s">
        <v>244</v>
      </c>
      <c r="BO411" s="23" t="s">
        <v>853</v>
      </c>
      <c r="BP411" s="23" t="s">
        <v>853</v>
      </c>
      <c r="BQ411" s="23" t="s">
        <v>311</v>
      </c>
      <c r="BR411" s="23"/>
      <c r="BS411" s="57"/>
      <c r="BT411" s="135" t="s">
        <v>23</v>
      </c>
      <c r="BU411" s="58">
        <v>1</v>
      </c>
      <c r="BV411" s="57">
        <v>0</v>
      </c>
      <c r="BW411" s="57">
        <v>0</v>
      </c>
      <c r="BX411" s="57">
        <v>0</v>
      </c>
      <c r="BY411" s="57">
        <v>0</v>
      </c>
      <c r="BZ411" s="57">
        <v>0</v>
      </c>
      <c r="CA411" s="57">
        <v>1</v>
      </c>
      <c r="CB411" s="67">
        <v>1</v>
      </c>
      <c r="CC411" s="134"/>
      <c r="CD411" s="134"/>
      <c r="CE411" s="57"/>
      <c r="CF411" s="57"/>
      <c r="CG411" s="57"/>
      <c r="CH411" s="57"/>
      <c r="CI411" s="57"/>
      <c r="CJ411" s="57"/>
      <c r="CK411" s="67"/>
      <c r="CL411" s="23"/>
      <c r="CM411" s="23"/>
      <c r="CN411" s="23"/>
      <c r="CO411" s="23"/>
      <c r="CP411" s="23"/>
      <c r="CQ411" s="23"/>
      <c r="CR411" s="57"/>
      <c r="CS411" s="134"/>
      <c r="CT411" s="58"/>
      <c r="CU411" s="57"/>
      <c r="CV411" s="57"/>
      <c r="CW411" s="57"/>
      <c r="CX411" s="57"/>
      <c r="CY411" s="57"/>
      <c r="CZ411" s="57"/>
      <c r="DA411" s="67"/>
      <c r="DB411" s="23"/>
      <c r="DC411" s="23"/>
      <c r="DD411" s="57"/>
      <c r="DE411" s="57"/>
      <c r="DF411" s="57"/>
      <c r="DG411" s="57"/>
      <c r="DH411" s="57"/>
      <c r="DI411" s="57"/>
      <c r="DJ411" s="67"/>
      <c r="DK411" s="23" t="s">
        <v>849</v>
      </c>
      <c r="DL411" s="55">
        <v>0</v>
      </c>
      <c r="DM411" s="55">
        <v>0</v>
      </c>
      <c r="DN411" s="55">
        <v>0</v>
      </c>
      <c r="DO411" s="59">
        <v>0</v>
      </c>
      <c r="DP411" s="23" t="s">
        <v>849</v>
      </c>
      <c r="DQ411" s="57"/>
      <c r="DR411" s="57"/>
      <c r="DS411" s="57"/>
      <c r="DT411" s="23" t="s">
        <v>854</v>
      </c>
      <c r="DU411" s="57"/>
      <c r="DV411" s="23" t="s">
        <v>849</v>
      </c>
      <c r="DW411" s="23" t="s">
        <v>854</v>
      </c>
      <c r="DX411" s="57"/>
      <c r="DY411" s="23" t="s">
        <v>849</v>
      </c>
      <c r="DZ411" s="23" t="s">
        <v>854</v>
      </c>
      <c r="EA411" s="56"/>
      <c r="EB411" s="57"/>
      <c r="EC411" s="57"/>
      <c r="ED411" s="23"/>
      <c r="EE411" s="57"/>
      <c r="EF411" s="57"/>
      <c r="EG411" s="57"/>
      <c r="EH411" s="23">
        <v>921</v>
      </c>
      <c r="EI411" s="23"/>
      <c r="EJ411" s="23" t="s">
        <v>1700</v>
      </c>
      <c r="EK411" s="23"/>
    </row>
    <row r="412" spans="2:141" ht="57.95">
      <c r="B412" s="132" t="s">
        <v>1726</v>
      </c>
      <c r="C412" s="23" t="s">
        <v>1727</v>
      </c>
      <c r="D412" s="23" t="s">
        <v>159</v>
      </c>
      <c r="E412" s="23" t="s">
        <v>846</v>
      </c>
      <c r="F412" s="23" t="s">
        <v>847</v>
      </c>
      <c r="G412" s="23"/>
      <c r="H412" s="23" t="s">
        <v>848</v>
      </c>
      <c r="I412" s="58">
        <v>0</v>
      </c>
      <c r="J412" s="58">
        <v>0</v>
      </c>
      <c r="K412" s="58">
        <v>1</v>
      </c>
      <c r="L412" s="58">
        <v>0</v>
      </c>
      <c r="M412" s="176"/>
      <c r="N412" s="23" t="s">
        <v>849</v>
      </c>
      <c r="O412" s="23" t="s">
        <v>850</v>
      </c>
      <c r="P412" s="23" t="s">
        <v>851</v>
      </c>
      <c r="Q412" s="56">
        <v>46112</v>
      </c>
      <c r="R412" s="133">
        <v>46203</v>
      </c>
      <c r="S412" s="133">
        <v>46507</v>
      </c>
      <c r="T412" s="133" t="s">
        <v>848</v>
      </c>
      <c r="U412" s="133">
        <v>46538</v>
      </c>
      <c r="V412" s="133" t="s">
        <v>848</v>
      </c>
      <c r="W412" s="55">
        <v>0</v>
      </c>
      <c r="X412" s="55">
        <v>0.18667201218901783</v>
      </c>
      <c r="Y412" s="55">
        <v>4.0399697831604704E-4</v>
      </c>
      <c r="Z412" s="55">
        <v>6.6012096356540481E-5</v>
      </c>
      <c r="AA412" s="55">
        <v>0</v>
      </c>
      <c r="AB412" s="55">
        <v>0</v>
      </c>
      <c r="AC412" s="55">
        <v>0</v>
      </c>
      <c r="AD412" s="59">
        <v>0.18714202126369042</v>
      </c>
      <c r="AE412" s="55">
        <v>0</v>
      </c>
      <c r="AF412" s="55"/>
      <c r="AG412" s="55"/>
      <c r="AH412" s="55"/>
      <c r="AI412" s="59">
        <v>0.18714202126369042</v>
      </c>
      <c r="AJ412" s="55">
        <v>0</v>
      </c>
      <c r="AK412" s="55">
        <v>0</v>
      </c>
      <c r="AL412" s="55">
        <v>0.20464497807772794</v>
      </c>
      <c r="AM412" s="55">
        <v>4.5175209094004784E-4</v>
      </c>
      <c r="AN412" s="55">
        <v>7.5291465630060965E-5</v>
      </c>
      <c r="AO412" s="55">
        <v>0</v>
      </c>
      <c r="AP412" s="55">
        <v>0</v>
      </c>
      <c r="AQ412" s="55">
        <v>0</v>
      </c>
      <c r="AR412" s="59">
        <v>0.20517202163429807</v>
      </c>
      <c r="AS412" s="55">
        <v>0</v>
      </c>
      <c r="AT412" s="55"/>
      <c r="AU412" s="55"/>
      <c r="AV412" s="55"/>
      <c r="AW412" s="59">
        <v>0.20517202163429807</v>
      </c>
      <c r="AX412" s="55"/>
      <c r="AY412" s="55"/>
      <c r="AZ412" s="55"/>
      <c r="BA412" s="55"/>
      <c r="BB412" s="55"/>
      <c r="BC412" s="55"/>
      <c r="BD412" s="55"/>
      <c r="BE412" s="55"/>
      <c r="BF412" s="59">
        <v>0</v>
      </c>
      <c r="BG412" s="55"/>
      <c r="BH412" s="55"/>
      <c r="BI412" s="55"/>
      <c r="BJ412" s="55"/>
      <c r="BK412" s="59">
        <v>0</v>
      </c>
      <c r="BL412" s="55"/>
      <c r="BM412" s="23" t="s">
        <v>852</v>
      </c>
      <c r="BN412" s="23" t="s">
        <v>290</v>
      </c>
      <c r="BO412" s="23" t="s">
        <v>853</v>
      </c>
      <c r="BP412" s="23" t="s">
        <v>853</v>
      </c>
      <c r="BQ412" s="23" t="s">
        <v>853</v>
      </c>
      <c r="BR412" s="23"/>
      <c r="BS412" s="57"/>
      <c r="BT412" s="135" t="s">
        <v>859</v>
      </c>
      <c r="BU412" s="58">
        <v>1</v>
      </c>
      <c r="BV412" s="57">
        <v>18253</v>
      </c>
      <c r="BW412" s="57">
        <v>0</v>
      </c>
      <c r="BX412" s="57">
        <v>0</v>
      </c>
      <c r="BY412" s="57">
        <v>0</v>
      </c>
      <c r="BZ412" s="57">
        <v>0</v>
      </c>
      <c r="CA412" s="57">
        <v>0</v>
      </c>
      <c r="CB412" s="67">
        <v>18253</v>
      </c>
      <c r="CC412" s="134"/>
      <c r="CD412" s="134"/>
      <c r="CE412" s="57"/>
      <c r="CF412" s="57"/>
      <c r="CG412" s="57"/>
      <c r="CH412" s="57"/>
      <c r="CI412" s="57"/>
      <c r="CJ412" s="57"/>
      <c r="CK412" s="67"/>
      <c r="CL412" s="23"/>
      <c r="CM412" s="23"/>
      <c r="CN412" s="23"/>
      <c r="CO412" s="23"/>
      <c r="CP412" s="23"/>
      <c r="CQ412" s="23"/>
      <c r="CR412" s="57"/>
      <c r="CS412" s="134"/>
      <c r="CT412" s="58"/>
      <c r="CU412" s="57"/>
      <c r="CV412" s="57"/>
      <c r="CW412" s="57"/>
      <c r="CX412" s="57"/>
      <c r="CY412" s="57"/>
      <c r="CZ412" s="57"/>
      <c r="DA412" s="67"/>
      <c r="DB412" s="23"/>
      <c r="DC412" s="23"/>
      <c r="DD412" s="57"/>
      <c r="DE412" s="57"/>
      <c r="DF412" s="57"/>
      <c r="DG412" s="57"/>
      <c r="DH412" s="57"/>
      <c r="DI412" s="57"/>
      <c r="DJ412" s="67"/>
      <c r="DK412" s="23" t="s">
        <v>849</v>
      </c>
      <c r="DL412" s="55">
        <v>0</v>
      </c>
      <c r="DM412" s="55">
        <v>0</v>
      </c>
      <c r="DN412" s="55">
        <v>0</v>
      </c>
      <c r="DO412" s="59">
        <v>0</v>
      </c>
      <c r="DP412" s="23" t="s">
        <v>858</v>
      </c>
      <c r="DQ412" s="57"/>
      <c r="DR412" s="57"/>
      <c r="DS412" s="57"/>
      <c r="DT412" s="23" t="s">
        <v>854</v>
      </c>
      <c r="DU412" s="57"/>
      <c r="DV412" s="23" t="s">
        <v>849</v>
      </c>
      <c r="DW412" s="23" t="s">
        <v>854</v>
      </c>
      <c r="DX412" s="57"/>
      <c r="DY412" s="23" t="s">
        <v>849</v>
      </c>
      <c r="DZ412" s="23" t="s">
        <v>854</v>
      </c>
      <c r="EA412" s="56"/>
      <c r="EB412" s="57"/>
      <c r="EC412" s="57"/>
      <c r="ED412" s="23"/>
      <c r="EE412" s="57"/>
      <c r="EF412" s="57"/>
      <c r="EG412" s="57"/>
      <c r="EH412" s="23">
        <v>953</v>
      </c>
      <c r="EI412" s="23"/>
      <c r="EJ412" s="23" t="s">
        <v>860</v>
      </c>
      <c r="EK412" s="23"/>
    </row>
    <row r="413" spans="2:141">
      <c r="B413" s="132" t="s">
        <v>1728</v>
      </c>
      <c r="C413" s="23" t="s">
        <v>1729</v>
      </c>
      <c r="D413" s="23" t="s">
        <v>155</v>
      </c>
      <c r="E413" s="23" t="s">
        <v>846</v>
      </c>
      <c r="F413" s="23" t="s">
        <v>847</v>
      </c>
      <c r="G413" s="23"/>
      <c r="H413" s="23" t="s">
        <v>848</v>
      </c>
      <c r="I413" s="58">
        <v>0</v>
      </c>
      <c r="J413" s="58">
        <v>1</v>
      </c>
      <c r="K413" s="58">
        <v>0</v>
      </c>
      <c r="L413" s="58">
        <v>0</v>
      </c>
      <c r="M413" s="176"/>
      <c r="N413" s="23" t="s">
        <v>849</v>
      </c>
      <c r="O413" s="23" t="s">
        <v>850</v>
      </c>
      <c r="P413" s="23" t="s">
        <v>851</v>
      </c>
      <c r="Q413" s="56" t="s">
        <v>848</v>
      </c>
      <c r="R413" s="133" t="s">
        <v>848</v>
      </c>
      <c r="S413" s="133" t="s">
        <v>848</v>
      </c>
      <c r="T413" s="133" t="s">
        <v>848</v>
      </c>
      <c r="U413" s="133" t="s">
        <v>848</v>
      </c>
      <c r="V413" s="133" t="s">
        <v>848</v>
      </c>
      <c r="W413" s="55">
        <v>0</v>
      </c>
      <c r="X413" s="55">
        <v>2.3874420662528766</v>
      </c>
      <c r="Y413" s="55">
        <v>2.4908033102077973</v>
      </c>
      <c r="Z413" s="55">
        <v>2.6894190338858803</v>
      </c>
      <c r="AA413" s="55">
        <v>2.8941148307377822</v>
      </c>
      <c r="AB413" s="55">
        <v>3.0846237901841067</v>
      </c>
      <c r="AC413" s="55">
        <v>3.2852662049201293</v>
      </c>
      <c r="AD413" s="59">
        <v>16.831669236188574</v>
      </c>
      <c r="AE413" s="55">
        <v>0</v>
      </c>
      <c r="AF413" s="55"/>
      <c r="AG413" s="55"/>
      <c r="AH413" s="55"/>
      <c r="AI413" s="59">
        <v>16.831669236188574</v>
      </c>
      <c r="AJ413" s="55">
        <v>0</v>
      </c>
      <c r="AK413" s="55">
        <v>0</v>
      </c>
      <c r="AL413" s="55">
        <v>2.6173073487601757</v>
      </c>
      <c r="AM413" s="55">
        <v>2.7852327217816479</v>
      </c>
      <c r="AN413" s="55">
        <v>3.0674726592679673</v>
      </c>
      <c r="AO413" s="55">
        <v>3.3669615497990582</v>
      </c>
      <c r="AP413" s="55">
        <v>3.6603681991386909</v>
      </c>
      <c r="AQ413" s="55">
        <v>3.9764296897633993</v>
      </c>
      <c r="AR413" s="59">
        <v>19.473772168510937</v>
      </c>
      <c r="AS413" s="55">
        <v>0</v>
      </c>
      <c r="AT413" s="55"/>
      <c r="AU413" s="55"/>
      <c r="AV413" s="55"/>
      <c r="AW413" s="59">
        <v>19.473772168510937</v>
      </c>
      <c r="AX413" s="55"/>
      <c r="AY413" s="55"/>
      <c r="AZ413" s="55"/>
      <c r="BA413" s="55"/>
      <c r="BB413" s="55"/>
      <c r="BC413" s="55"/>
      <c r="BD413" s="55"/>
      <c r="BE413" s="55"/>
      <c r="BF413" s="59">
        <v>0</v>
      </c>
      <c r="BG413" s="55"/>
      <c r="BH413" s="55"/>
      <c r="BI413" s="55"/>
      <c r="BJ413" s="55"/>
      <c r="BK413" s="59">
        <v>0</v>
      </c>
      <c r="BL413" s="55"/>
      <c r="BM413" s="23" t="s">
        <v>1164</v>
      </c>
      <c r="BN413" s="23" t="s">
        <v>1161</v>
      </c>
      <c r="BO413" s="23" t="s">
        <v>569</v>
      </c>
      <c r="BP413" s="23" t="s">
        <v>386</v>
      </c>
      <c r="BQ413" s="23" t="s">
        <v>358</v>
      </c>
      <c r="BR413" s="23"/>
      <c r="BS413" s="57"/>
      <c r="BT413" s="135" t="s">
        <v>23</v>
      </c>
      <c r="BU413" s="58" t="s">
        <v>1165</v>
      </c>
      <c r="BV413" s="57">
        <v>0</v>
      </c>
      <c r="BW413" s="57">
        <v>0</v>
      </c>
      <c r="BX413" s="57">
        <v>0</v>
      </c>
      <c r="BY413" s="57">
        <v>0</v>
      </c>
      <c r="BZ413" s="57">
        <v>0</v>
      </c>
      <c r="CA413" s="57">
        <v>0</v>
      </c>
      <c r="CB413" s="67">
        <v>0</v>
      </c>
      <c r="CC413" s="134"/>
      <c r="CD413" s="134"/>
      <c r="CE413" s="57"/>
      <c r="CF413" s="57"/>
      <c r="CG413" s="57"/>
      <c r="CH413" s="57"/>
      <c r="CI413" s="57"/>
      <c r="CJ413" s="57"/>
      <c r="CK413" s="67"/>
      <c r="CL413" s="23"/>
      <c r="CM413" s="23"/>
      <c r="CN413" s="23"/>
      <c r="CO413" s="23"/>
      <c r="CP413" s="23"/>
      <c r="CQ413" s="23"/>
      <c r="CR413" s="57"/>
      <c r="CS413" s="134"/>
      <c r="CT413" s="58"/>
      <c r="CU413" s="57"/>
      <c r="CV413" s="57"/>
      <c r="CW413" s="57"/>
      <c r="CX413" s="57"/>
      <c r="CY413" s="57"/>
      <c r="CZ413" s="57"/>
      <c r="DA413" s="67"/>
      <c r="DB413" s="23"/>
      <c r="DC413" s="23"/>
      <c r="DD413" s="57"/>
      <c r="DE413" s="57"/>
      <c r="DF413" s="57"/>
      <c r="DG413" s="57"/>
      <c r="DH413" s="57"/>
      <c r="DI413" s="57"/>
      <c r="DJ413" s="67"/>
      <c r="DK413" s="23" t="s">
        <v>849</v>
      </c>
      <c r="DL413" s="55">
        <v>0</v>
      </c>
      <c r="DM413" s="55">
        <v>0</v>
      </c>
      <c r="DN413" s="55">
        <v>0</v>
      </c>
      <c r="DO413" s="59">
        <v>0</v>
      </c>
      <c r="DP413" s="23" t="s">
        <v>849</v>
      </c>
      <c r="DQ413" s="57"/>
      <c r="DR413" s="57"/>
      <c r="DS413" s="57"/>
      <c r="DT413" s="23" t="s">
        <v>854</v>
      </c>
      <c r="DU413" s="57"/>
      <c r="DV413" s="23" t="s">
        <v>849</v>
      </c>
      <c r="DW413" s="23" t="s">
        <v>854</v>
      </c>
      <c r="DX413" s="57"/>
      <c r="DY413" s="23" t="s">
        <v>849</v>
      </c>
      <c r="DZ413" s="23" t="s">
        <v>854</v>
      </c>
      <c r="EA413" s="56"/>
      <c r="EB413" s="57"/>
      <c r="EC413" s="57"/>
      <c r="ED413" s="23"/>
      <c r="EE413" s="57"/>
      <c r="EF413" s="57"/>
      <c r="EG413" s="57"/>
      <c r="EH413" s="23">
        <v>630</v>
      </c>
      <c r="EI413" s="23" t="s">
        <v>387</v>
      </c>
      <c r="EJ413" s="23"/>
      <c r="EK413" s="23" t="s">
        <v>388</v>
      </c>
    </row>
    <row r="414" spans="2:141">
      <c r="B414" s="132" t="s">
        <v>1730</v>
      </c>
      <c r="C414" s="23" t="s">
        <v>1731</v>
      </c>
      <c r="D414" s="23" t="s">
        <v>159</v>
      </c>
      <c r="E414" s="23" t="s">
        <v>846</v>
      </c>
      <c r="F414" s="23" t="s">
        <v>847</v>
      </c>
      <c r="G414" s="23"/>
      <c r="H414" s="23" t="s">
        <v>848</v>
      </c>
      <c r="I414" s="58">
        <v>6.2771863943110603E-4</v>
      </c>
      <c r="J414" s="58">
        <v>0.99937228136056888</v>
      </c>
      <c r="K414" s="58">
        <v>0</v>
      </c>
      <c r="L414" s="58">
        <v>0</v>
      </c>
      <c r="M414" s="176"/>
      <c r="N414" s="23" t="s">
        <v>849</v>
      </c>
      <c r="O414" s="23" t="s">
        <v>850</v>
      </c>
      <c r="P414" s="23" t="s">
        <v>851</v>
      </c>
      <c r="Q414" s="56" t="s">
        <v>848</v>
      </c>
      <c r="R414" s="133" t="s">
        <v>848</v>
      </c>
      <c r="S414" s="133" t="s">
        <v>848</v>
      </c>
      <c r="T414" s="133" t="s">
        <v>848</v>
      </c>
      <c r="U414" s="133" t="s">
        <v>848</v>
      </c>
      <c r="V414" s="133" t="s">
        <v>848</v>
      </c>
      <c r="W414" s="55">
        <v>0</v>
      </c>
      <c r="X414" s="55">
        <v>2.8552790082827606</v>
      </c>
      <c r="Y414" s="55">
        <v>2.9788946529537457</v>
      </c>
      <c r="Z414" s="55">
        <v>3.2164305976156395</v>
      </c>
      <c r="AA414" s="55">
        <v>3.4612380507875913</v>
      </c>
      <c r="AB414" s="55">
        <v>3.6890786507694071</v>
      </c>
      <c r="AC414" s="55">
        <v>3.9290384316013207</v>
      </c>
      <c r="AD414" s="59">
        <v>20.129959392010466</v>
      </c>
      <c r="AE414" s="55">
        <v>0</v>
      </c>
      <c r="AF414" s="55"/>
      <c r="AG414" s="55"/>
      <c r="AH414" s="55"/>
      <c r="AI414" s="59">
        <v>20.129959392010466</v>
      </c>
      <c r="AJ414" s="55">
        <v>0</v>
      </c>
      <c r="AK414" s="55">
        <v>0</v>
      </c>
      <c r="AL414" s="55">
        <v>3.1301880941003679</v>
      </c>
      <c r="AM414" s="55">
        <v>3.331019686759201</v>
      </c>
      <c r="AN414" s="55">
        <v>3.6685666288169649</v>
      </c>
      <c r="AO414" s="55">
        <v>4.026742583925877</v>
      </c>
      <c r="AP414" s="55">
        <v>4.3776444376679891</v>
      </c>
      <c r="AQ414" s="55">
        <v>4.7556405165105176</v>
      </c>
      <c r="AR414" s="59">
        <v>23.289801947780916</v>
      </c>
      <c r="AS414" s="55">
        <v>0</v>
      </c>
      <c r="AT414" s="55"/>
      <c r="AU414" s="55"/>
      <c r="AV414" s="55"/>
      <c r="AW414" s="59">
        <v>23.289801947780916</v>
      </c>
      <c r="AX414" s="55"/>
      <c r="AY414" s="55"/>
      <c r="AZ414" s="55"/>
      <c r="BA414" s="55"/>
      <c r="BB414" s="55"/>
      <c r="BC414" s="55"/>
      <c r="BD414" s="55"/>
      <c r="BE414" s="55"/>
      <c r="BF414" s="59">
        <v>0</v>
      </c>
      <c r="BG414" s="55"/>
      <c r="BH414" s="55"/>
      <c r="BI414" s="55"/>
      <c r="BJ414" s="55"/>
      <c r="BK414" s="59">
        <v>0</v>
      </c>
      <c r="BL414" s="55"/>
      <c r="BM414" s="23" t="s">
        <v>864</v>
      </c>
      <c r="BN414" s="23" t="s">
        <v>1732</v>
      </c>
      <c r="BO414" s="23" t="s">
        <v>582</v>
      </c>
      <c r="BP414" s="23" t="s">
        <v>462</v>
      </c>
      <c r="BQ414" s="23" t="s">
        <v>358</v>
      </c>
      <c r="BR414" s="23"/>
      <c r="BS414" s="57"/>
      <c r="BT414" s="135" t="s">
        <v>23</v>
      </c>
      <c r="BU414" s="58">
        <v>6.2771863943110603E-4</v>
      </c>
      <c r="BV414" s="57">
        <v>0</v>
      </c>
      <c r="BW414" s="57">
        <v>0</v>
      </c>
      <c r="BX414" s="57">
        <v>0</v>
      </c>
      <c r="BY414" s="57">
        <v>0</v>
      </c>
      <c r="BZ414" s="57">
        <v>0</v>
      </c>
      <c r="CA414" s="57">
        <v>0</v>
      </c>
      <c r="CB414" s="67">
        <v>0</v>
      </c>
      <c r="CC414" s="134"/>
      <c r="CD414" s="134"/>
      <c r="CE414" s="57"/>
      <c r="CF414" s="57"/>
      <c r="CG414" s="57"/>
      <c r="CH414" s="57"/>
      <c r="CI414" s="57"/>
      <c r="CJ414" s="57"/>
      <c r="CK414" s="67"/>
      <c r="CL414" s="23"/>
      <c r="CM414" s="23"/>
      <c r="CN414" s="23"/>
      <c r="CO414" s="23"/>
      <c r="CP414" s="23"/>
      <c r="CQ414" s="23"/>
      <c r="CR414" s="57"/>
      <c r="CS414" s="134"/>
      <c r="CT414" s="58"/>
      <c r="CU414" s="57"/>
      <c r="CV414" s="57"/>
      <c r="CW414" s="57"/>
      <c r="CX414" s="57"/>
      <c r="CY414" s="57"/>
      <c r="CZ414" s="57"/>
      <c r="DA414" s="67"/>
      <c r="DB414" s="23"/>
      <c r="DC414" s="23"/>
      <c r="DD414" s="57"/>
      <c r="DE414" s="57"/>
      <c r="DF414" s="57"/>
      <c r="DG414" s="57"/>
      <c r="DH414" s="57"/>
      <c r="DI414" s="57"/>
      <c r="DJ414" s="67"/>
      <c r="DK414" s="23" t="s">
        <v>849</v>
      </c>
      <c r="DL414" s="55">
        <v>0</v>
      </c>
      <c r="DM414" s="55">
        <v>0</v>
      </c>
      <c r="DN414" s="55">
        <v>0</v>
      </c>
      <c r="DO414" s="59">
        <v>0</v>
      </c>
      <c r="DP414" s="23" t="s">
        <v>849</v>
      </c>
      <c r="DQ414" s="57"/>
      <c r="DR414" s="57"/>
      <c r="DS414" s="57"/>
      <c r="DT414" s="23" t="s">
        <v>854</v>
      </c>
      <c r="DU414" s="57"/>
      <c r="DV414" s="23" t="s">
        <v>849</v>
      </c>
      <c r="DW414" s="23" t="s">
        <v>854</v>
      </c>
      <c r="DX414" s="57"/>
      <c r="DY414" s="23" t="s">
        <v>849</v>
      </c>
      <c r="DZ414" s="23" t="s">
        <v>854</v>
      </c>
      <c r="EA414" s="56"/>
      <c r="EB414" s="57"/>
      <c r="EC414" s="57"/>
      <c r="ED414" s="23"/>
      <c r="EE414" s="57"/>
      <c r="EF414" s="57"/>
      <c r="EG414" s="57"/>
      <c r="EH414" s="23">
        <v>951</v>
      </c>
      <c r="EI414" s="23" t="s">
        <v>463</v>
      </c>
      <c r="EJ414" s="23"/>
      <c r="EK414" s="23" t="s">
        <v>464</v>
      </c>
    </row>
    <row r="415" spans="2:141">
      <c r="B415" s="132" t="s">
        <v>1733</v>
      </c>
      <c r="C415" s="23" t="s">
        <v>1734</v>
      </c>
      <c r="D415" s="23" t="s">
        <v>159</v>
      </c>
      <c r="E415" s="23" t="s">
        <v>846</v>
      </c>
      <c r="F415" s="23" t="s">
        <v>847</v>
      </c>
      <c r="G415" s="23"/>
      <c r="H415" s="23" t="s">
        <v>848</v>
      </c>
      <c r="I415" s="58">
        <v>0.5</v>
      </c>
      <c r="J415" s="58">
        <v>0.5</v>
      </c>
      <c r="K415" s="58">
        <v>0</v>
      </c>
      <c r="L415" s="58">
        <v>0</v>
      </c>
      <c r="M415" s="176"/>
      <c r="N415" s="23" t="s">
        <v>849</v>
      </c>
      <c r="O415" s="23" t="s">
        <v>850</v>
      </c>
      <c r="P415" s="23" t="s">
        <v>851</v>
      </c>
      <c r="Q415" s="56" t="s">
        <v>848</v>
      </c>
      <c r="R415" s="133" t="s">
        <v>848</v>
      </c>
      <c r="S415" s="133" t="s">
        <v>848</v>
      </c>
      <c r="T415" s="133" t="s">
        <v>848</v>
      </c>
      <c r="U415" s="133" t="s">
        <v>848</v>
      </c>
      <c r="V415" s="133" t="s">
        <v>848</v>
      </c>
      <c r="W415" s="55">
        <v>0</v>
      </c>
      <c r="X415" s="55">
        <v>1.9169242180836457</v>
      </c>
      <c r="Y415" s="55">
        <v>1.9999149949276742</v>
      </c>
      <c r="Z415" s="55">
        <v>2.1593874680789451</v>
      </c>
      <c r="AA415" s="55">
        <v>2.3237417516328063</v>
      </c>
      <c r="AB415" s="55">
        <v>2.4767051442472905</v>
      </c>
      <c r="AC415" s="55">
        <v>2.6378048875327584</v>
      </c>
      <c r="AD415" s="59">
        <v>13.514478464503121</v>
      </c>
      <c r="AE415" s="55">
        <v>0</v>
      </c>
      <c r="AF415" s="55"/>
      <c r="AG415" s="55"/>
      <c r="AH415" s="55"/>
      <c r="AI415" s="59">
        <v>13.514478464503121</v>
      </c>
      <c r="AJ415" s="55">
        <v>0</v>
      </c>
      <c r="AK415" s="55">
        <v>0</v>
      </c>
      <c r="AL415" s="55">
        <v>2.1014875769870356</v>
      </c>
      <c r="AM415" s="55">
        <v>2.2363181636327742</v>
      </c>
      <c r="AN415" s="55">
        <v>2.4629341637131859</v>
      </c>
      <c r="AO415" s="55">
        <v>2.7033996876398478</v>
      </c>
      <c r="AP415" s="55">
        <v>2.9389816604198917</v>
      </c>
      <c r="AQ415" s="55">
        <v>3.1927536510981982</v>
      </c>
      <c r="AR415" s="59">
        <v>15.635874903490933</v>
      </c>
      <c r="AS415" s="55">
        <v>0</v>
      </c>
      <c r="AT415" s="55"/>
      <c r="AU415" s="55"/>
      <c r="AV415" s="55"/>
      <c r="AW415" s="59">
        <v>15.635874903490933</v>
      </c>
      <c r="AX415" s="55"/>
      <c r="AY415" s="55"/>
      <c r="AZ415" s="55"/>
      <c r="BA415" s="55"/>
      <c r="BB415" s="55"/>
      <c r="BC415" s="55"/>
      <c r="BD415" s="55"/>
      <c r="BE415" s="55"/>
      <c r="BF415" s="59">
        <v>0</v>
      </c>
      <c r="BG415" s="55"/>
      <c r="BH415" s="55"/>
      <c r="BI415" s="55"/>
      <c r="BJ415" s="55"/>
      <c r="BK415" s="59">
        <v>0</v>
      </c>
      <c r="BL415" s="55"/>
      <c r="BM415" s="23" t="s">
        <v>864</v>
      </c>
      <c r="BN415" s="23" t="s">
        <v>1161</v>
      </c>
      <c r="BO415" s="23" t="s">
        <v>580</v>
      </c>
      <c r="BP415" s="23" t="s">
        <v>450</v>
      </c>
      <c r="BQ415" s="23" t="s">
        <v>358</v>
      </c>
      <c r="BR415" s="23"/>
      <c r="BS415" s="57"/>
      <c r="BT415" s="135" t="s">
        <v>23</v>
      </c>
      <c r="BU415" s="58">
        <v>0.5</v>
      </c>
      <c r="BV415" s="57">
        <v>0</v>
      </c>
      <c r="BW415" s="57">
        <v>0</v>
      </c>
      <c r="BX415" s="57">
        <v>0</v>
      </c>
      <c r="BY415" s="57">
        <v>0</v>
      </c>
      <c r="BZ415" s="57">
        <v>0</v>
      </c>
      <c r="CA415" s="57">
        <v>0</v>
      </c>
      <c r="CB415" s="67">
        <v>0</v>
      </c>
      <c r="CC415" s="134"/>
      <c r="CD415" s="134"/>
      <c r="CE415" s="57"/>
      <c r="CF415" s="57"/>
      <c r="CG415" s="57"/>
      <c r="CH415" s="57"/>
      <c r="CI415" s="57"/>
      <c r="CJ415" s="57"/>
      <c r="CK415" s="67"/>
      <c r="CL415" s="23"/>
      <c r="CM415" s="23"/>
      <c r="CN415" s="23"/>
      <c r="CO415" s="23"/>
      <c r="CP415" s="23"/>
      <c r="CQ415" s="23"/>
      <c r="CR415" s="57"/>
      <c r="CS415" s="134"/>
      <c r="CT415" s="58"/>
      <c r="CU415" s="57"/>
      <c r="CV415" s="57"/>
      <c r="CW415" s="57"/>
      <c r="CX415" s="57"/>
      <c r="CY415" s="57"/>
      <c r="CZ415" s="57"/>
      <c r="DA415" s="67"/>
      <c r="DB415" s="23"/>
      <c r="DC415" s="23"/>
      <c r="DD415" s="57"/>
      <c r="DE415" s="57"/>
      <c r="DF415" s="57"/>
      <c r="DG415" s="57"/>
      <c r="DH415" s="57"/>
      <c r="DI415" s="57"/>
      <c r="DJ415" s="67"/>
      <c r="DK415" s="23" t="s">
        <v>849</v>
      </c>
      <c r="DL415" s="55">
        <v>0</v>
      </c>
      <c r="DM415" s="55">
        <v>0</v>
      </c>
      <c r="DN415" s="55">
        <v>0</v>
      </c>
      <c r="DO415" s="59">
        <v>0</v>
      </c>
      <c r="DP415" s="23" t="s">
        <v>849</v>
      </c>
      <c r="DQ415" s="57"/>
      <c r="DR415" s="57"/>
      <c r="DS415" s="57"/>
      <c r="DT415" s="23" t="s">
        <v>854</v>
      </c>
      <c r="DU415" s="57"/>
      <c r="DV415" s="23" t="s">
        <v>849</v>
      </c>
      <c r="DW415" s="23" t="s">
        <v>854</v>
      </c>
      <c r="DX415" s="57"/>
      <c r="DY415" s="23" t="s">
        <v>849</v>
      </c>
      <c r="DZ415" s="23" t="s">
        <v>854</v>
      </c>
      <c r="EA415" s="56"/>
      <c r="EB415" s="57"/>
      <c r="EC415" s="57"/>
      <c r="ED415" s="23"/>
      <c r="EE415" s="57"/>
      <c r="EF415" s="57"/>
      <c r="EG415" s="57"/>
      <c r="EH415" s="23">
        <v>945</v>
      </c>
      <c r="EI415" s="23" t="s">
        <v>451</v>
      </c>
      <c r="EJ415" s="23"/>
      <c r="EK415" s="23" t="s">
        <v>452</v>
      </c>
    </row>
    <row r="416" spans="2:141" ht="57.95">
      <c r="B416" s="132" t="s">
        <v>1735</v>
      </c>
      <c r="C416" s="23" t="s">
        <v>1736</v>
      </c>
      <c r="D416" s="23" t="s">
        <v>155</v>
      </c>
      <c r="E416" s="23" t="s">
        <v>846</v>
      </c>
      <c r="F416" s="23" t="s">
        <v>847</v>
      </c>
      <c r="G416" s="23"/>
      <c r="H416" s="23" t="s">
        <v>848</v>
      </c>
      <c r="I416" s="58">
        <v>0</v>
      </c>
      <c r="J416" s="58">
        <v>0</v>
      </c>
      <c r="K416" s="58">
        <v>1</v>
      </c>
      <c r="L416" s="58">
        <v>0</v>
      </c>
      <c r="M416" s="176"/>
      <c r="N416" s="23" t="s">
        <v>849</v>
      </c>
      <c r="O416" s="23" t="s">
        <v>850</v>
      </c>
      <c r="P416" s="23" t="s">
        <v>851</v>
      </c>
      <c r="Q416" s="56" t="s">
        <v>848</v>
      </c>
      <c r="R416" s="133" t="s">
        <v>848</v>
      </c>
      <c r="S416" s="133" t="s">
        <v>848</v>
      </c>
      <c r="T416" s="133" t="s">
        <v>848</v>
      </c>
      <c r="U416" s="133" t="s">
        <v>848</v>
      </c>
      <c r="V416" s="133" t="s">
        <v>848</v>
      </c>
      <c r="W416" s="55">
        <v>0</v>
      </c>
      <c r="X416" s="55">
        <v>1.5681363427237567</v>
      </c>
      <c r="Y416" s="55">
        <v>1.6360267955921024</v>
      </c>
      <c r="Z416" s="55">
        <v>1.7664829599273557</v>
      </c>
      <c r="AA416" s="55">
        <v>1.9009326803136875</v>
      </c>
      <c r="AB416" s="55">
        <v>2.0260641032475024</v>
      </c>
      <c r="AC416" s="55">
        <v>2.157851452933115</v>
      </c>
      <c r="AD416" s="59">
        <v>11.055494334737521</v>
      </c>
      <c r="AE416" s="55">
        <v>0</v>
      </c>
      <c r="AF416" s="55"/>
      <c r="AG416" s="55"/>
      <c r="AH416" s="55"/>
      <c r="AI416" s="59">
        <v>11.055494334737521</v>
      </c>
      <c r="AJ416" s="55">
        <v>0</v>
      </c>
      <c r="AK416" s="55">
        <v>0</v>
      </c>
      <c r="AL416" s="55">
        <v>1.7191180601548759</v>
      </c>
      <c r="AM416" s="55">
        <v>1.8294159744048804</v>
      </c>
      <c r="AN416" s="55">
        <v>2.0147987778649163</v>
      </c>
      <c r="AO416" s="55">
        <v>2.2115111589200618</v>
      </c>
      <c r="AP416" s="55">
        <v>2.4042285599116684</v>
      </c>
      <c r="AQ416" s="55">
        <v>2.6118262717011498</v>
      </c>
      <c r="AR416" s="59">
        <v>12.790898802957551</v>
      </c>
      <c r="AS416" s="55">
        <v>0</v>
      </c>
      <c r="AT416" s="55"/>
      <c r="AU416" s="55"/>
      <c r="AV416" s="55"/>
      <c r="AW416" s="59">
        <v>12.790898802957551</v>
      </c>
      <c r="AX416" s="55"/>
      <c r="AY416" s="55"/>
      <c r="AZ416" s="55"/>
      <c r="BA416" s="55"/>
      <c r="BB416" s="55"/>
      <c r="BC416" s="55"/>
      <c r="BD416" s="55"/>
      <c r="BE416" s="55"/>
      <c r="BF416" s="59">
        <v>0</v>
      </c>
      <c r="BG416" s="55"/>
      <c r="BH416" s="55"/>
      <c r="BI416" s="55"/>
      <c r="BJ416" s="55"/>
      <c r="BK416" s="59">
        <v>0</v>
      </c>
      <c r="BL416" s="55"/>
      <c r="BM416" s="23" t="s">
        <v>852</v>
      </c>
      <c r="BN416" s="23" t="s">
        <v>214</v>
      </c>
      <c r="BO416" s="23" t="s">
        <v>853</v>
      </c>
      <c r="BP416" s="23" t="s">
        <v>853</v>
      </c>
      <c r="BQ416" s="23" t="s">
        <v>311</v>
      </c>
      <c r="BR416" s="23"/>
      <c r="BS416" s="57"/>
      <c r="BT416" s="135" t="s">
        <v>212</v>
      </c>
      <c r="BU416" s="58">
        <v>1</v>
      </c>
      <c r="BV416" s="57">
        <v>0</v>
      </c>
      <c r="BW416" s="57">
        <v>0</v>
      </c>
      <c r="BX416" s="57">
        <v>0</v>
      </c>
      <c r="BY416" s="57">
        <v>0</v>
      </c>
      <c r="BZ416" s="57">
        <v>0</v>
      </c>
      <c r="CA416" s="57">
        <v>0</v>
      </c>
      <c r="CB416" s="67">
        <v>0</v>
      </c>
      <c r="CC416" s="134"/>
      <c r="CD416" s="134"/>
      <c r="CE416" s="57"/>
      <c r="CF416" s="57"/>
      <c r="CG416" s="57"/>
      <c r="CH416" s="57"/>
      <c r="CI416" s="57"/>
      <c r="CJ416" s="57"/>
      <c r="CK416" s="67"/>
      <c r="CL416" s="23"/>
      <c r="CM416" s="23"/>
      <c r="CN416" s="23"/>
      <c r="CO416" s="23"/>
      <c r="CP416" s="23"/>
      <c r="CQ416" s="23"/>
      <c r="CR416" s="57"/>
      <c r="CS416" s="134"/>
      <c r="CT416" s="58"/>
      <c r="CU416" s="57"/>
      <c r="CV416" s="57"/>
      <c r="CW416" s="57"/>
      <c r="CX416" s="57"/>
      <c r="CY416" s="57"/>
      <c r="CZ416" s="57"/>
      <c r="DA416" s="67"/>
      <c r="DB416" s="23"/>
      <c r="DC416" s="23"/>
      <c r="DD416" s="57"/>
      <c r="DE416" s="57"/>
      <c r="DF416" s="57"/>
      <c r="DG416" s="57"/>
      <c r="DH416" s="57"/>
      <c r="DI416" s="57"/>
      <c r="DJ416" s="67"/>
      <c r="DK416" s="23" t="s">
        <v>849</v>
      </c>
      <c r="DL416" s="55">
        <v>0</v>
      </c>
      <c r="DM416" s="55">
        <v>0</v>
      </c>
      <c r="DN416" s="55">
        <v>0</v>
      </c>
      <c r="DO416" s="59">
        <v>0</v>
      </c>
      <c r="DP416" s="23" t="s">
        <v>849</v>
      </c>
      <c r="DQ416" s="57"/>
      <c r="DR416" s="57"/>
      <c r="DS416" s="57"/>
      <c r="DT416" s="23" t="s">
        <v>854</v>
      </c>
      <c r="DU416" s="57"/>
      <c r="DV416" s="23" t="s">
        <v>849</v>
      </c>
      <c r="DW416" s="23" t="s">
        <v>854</v>
      </c>
      <c r="DX416" s="57"/>
      <c r="DY416" s="23" t="s">
        <v>858</v>
      </c>
      <c r="DZ416" s="23" t="s">
        <v>854</v>
      </c>
      <c r="EA416" s="56"/>
      <c r="EB416" s="57"/>
      <c r="EC416" s="57"/>
      <c r="ED416" s="23"/>
      <c r="EE416" s="57"/>
      <c r="EF416" s="57"/>
      <c r="EG416" s="57"/>
      <c r="EH416" s="23">
        <v>3281</v>
      </c>
      <c r="EI416" s="23"/>
      <c r="EJ416" s="23" t="s">
        <v>868</v>
      </c>
      <c r="EK416" s="23"/>
    </row>
    <row r="417" spans="2:141" ht="57.95">
      <c r="B417" s="132" t="s">
        <v>1737</v>
      </c>
      <c r="C417" s="23" t="s">
        <v>1738</v>
      </c>
      <c r="D417" s="23" t="s">
        <v>159</v>
      </c>
      <c r="E417" s="23" t="s">
        <v>846</v>
      </c>
      <c r="F417" s="23" t="s">
        <v>847</v>
      </c>
      <c r="G417" s="23"/>
      <c r="H417" s="23" t="s">
        <v>848</v>
      </c>
      <c r="I417" s="58">
        <v>0</v>
      </c>
      <c r="J417" s="58">
        <v>0</v>
      </c>
      <c r="K417" s="58">
        <v>1</v>
      </c>
      <c r="L417" s="58">
        <v>0</v>
      </c>
      <c r="M417" s="176"/>
      <c r="N417" s="23" t="s">
        <v>849</v>
      </c>
      <c r="O417" s="23" t="s">
        <v>850</v>
      </c>
      <c r="P417" s="23" t="s">
        <v>863</v>
      </c>
      <c r="Q417" s="56">
        <v>46053</v>
      </c>
      <c r="R417" s="133">
        <v>46507</v>
      </c>
      <c r="S417" s="133">
        <v>46660</v>
      </c>
      <c r="T417" s="133" t="s">
        <v>848</v>
      </c>
      <c r="U417" s="133">
        <v>46843</v>
      </c>
      <c r="V417" s="133" t="s">
        <v>848</v>
      </c>
      <c r="W417" s="55">
        <v>0</v>
      </c>
      <c r="X417" s="55">
        <v>1.0151948329350272E-2</v>
      </c>
      <c r="Y417" s="55">
        <v>3.0299810231378767E-4</v>
      </c>
      <c r="Z417" s="55">
        <v>2.9705664506494663E-4</v>
      </c>
      <c r="AA417" s="55">
        <v>0</v>
      </c>
      <c r="AB417" s="55">
        <v>0</v>
      </c>
      <c r="AC417" s="55">
        <v>0</v>
      </c>
      <c r="AD417" s="59">
        <v>1.0752003076729006E-2</v>
      </c>
      <c r="AE417" s="55">
        <v>0</v>
      </c>
      <c r="AF417" s="55"/>
      <c r="AG417" s="55"/>
      <c r="AH417" s="55"/>
      <c r="AI417" s="59">
        <v>1.0752003076729006E-2</v>
      </c>
      <c r="AJ417" s="55">
        <v>0</v>
      </c>
      <c r="AK417" s="55">
        <v>0</v>
      </c>
      <c r="AL417" s="55">
        <v>1.1129387951325348E-2</v>
      </c>
      <c r="AM417" s="55">
        <v>3.3881448034999611E-4</v>
      </c>
      <c r="AN417" s="55">
        <v>3.3881411766243112E-4</v>
      </c>
      <c r="AO417" s="55">
        <v>0</v>
      </c>
      <c r="AP417" s="55">
        <v>0</v>
      </c>
      <c r="AQ417" s="55">
        <v>0</v>
      </c>
      <c r="AR417" s="59">
        <v>1.1807016549337775E-2</v>
      </c>
      <c r="AS417" s="55">
        <v>0</v>
      </c>
      <c r="AT417" s="55"/>
      <c r="AU417" s="55"/>
      <c r="AV417" s="55"/>
      <c r="AW417" s="59">
        <v>1.1807016549337775E-2</v>
      </c>
      <c r="AX417" s="55"/>
      <c r="AY417" s="55"/>
      <c r="AZ417" s="55"/>
      <c r="BA417" s="55"/>
      <c r="BB417" s="55"/>
      <c r="BC417" s="55"/>
      <c r="BD417" s="55"/>
      <c r="BE417" s="55"/>
      <c r="BF417" s="59">
        <v>0</v>
      </c>
      <c r="BG417" s="55"/>
      <c r="BH417" s="55"/>
      <c r="BI417" s="55"/>
      <c r="BJ417" s="55"/>
      <c r="BK417" s="59">
        <v>0</v>
      </c>
      <c r="BL417" s="55"/>
      <c r="BM417" s="23" t="s">
        <v>852</v>
      </c>
      <c r="BN417" s="23" t="s">
        <v>290</v>
      </c>
      <c r="BO417" s="23" t="s">
        <v>853</v>
      </c>
      <c r="BP417" s="23" t="s">
        <v>853</v>
      </c>
      <c r="BQ417" s="23" t="s">
        <v>853</v>
      </c>
      <c r="BR417" s="23"/>
      <c r="BS417" s="57"/>
      <c r="BT417" s="135" t="s">
        <v>859</v>
      </c>
      <c r="BU417" s="58">
        <v>1</v>
      </c>
      <c r="BV417" s="57">
        <v>5347</v>
      </c>
      <c r="BW417" s="57">
        <v>0</v>
      </c>
      <c r="BX417" s="57">
        <v>0</v>
      </c>
      <c r="BY417" s="57">
        <v>0</v>
      </c>
      <c r="BZ417" s="57">
        <v>0</v>
      </c>
      <c r="CA417" s="57">
        <v>0</v>
      </c>
      <c r="CB417" s="67">
        <v>5347</v>
      </c>
      <c r="CC417" s="134"/>
      <c r="CD417" s="134"/>
      <c r="CE417" s="57"/>
      <c r="CF417" s="57"/>
      <c r="CG417" s="57"/>
      <c r="CH417" s="57"/>
      <c r="CI417" s="57"/>
      <c r="CJ417" s="57"/>
      <c r="CK417" s="67"/>
      <c r="CL417" s="23"/>
      <c r="CM417" s="23"/>
      <c r="CN417" s="23"/>
      <c r="CO417" s="23"/>
      <c r="CP417" s="23"/>
      <c r="CQ417" s="23"/>
      <c r="CR417" s="57"/>
      <c r="CS417" s="134"/>
      <c r="CT417" s="58"/>
      <c r="CU417" s="57"/>
      <c r="CV417" s="57"/>
      <c r="CW417" s="57"/>
      <c r="CX417" s="57"/>
      <c r="CY417" s="57"/>
      <c r="CZ417" s="57"/>
      <c r="DA417" s="67"/>
      <c r="DB417" s="23"/>
      <c r="DC417" s="23"/>
      <c r="DD417" s="57"/>
      <c r="DE417" s="57"/>
      <c r="DF417" s="57"/>
      <c r="DG417" s="57"/>
      <c r="DH417" s="57"/>
      <c r="DI417" s="57"/>
      <c r="DJ417" s="67"/>
      <c r="DK417" s="23" t="s">
        <v>849</v>
      </c>
      <c r="DL417" s="55">
        <v>0</v>
      </c>
      <c r="DM417" s="55">
        <v>0</v>
      </c>
      <c r="DN417" s="55">
        <v>0</v>
      </c>
      <c r="DO417" s="59">
        <v>0</v>
      </c>
      <c r="DP417" s="23" t="s">
        <v>858</v>
      </c>
      <c r="DQ417" s="57"/>
      <c r="DR417" s="57"/>
      <c r="DS417" s="57"/>
      <c r="DT417" s="23" t="s">
        <v>854</v>
      </c>
      <c r="DU417" s="57"/>
      <c r="DV417" s="23" t="s">
        <v>849</v>
      </c>
      <c r="DW417" s="23" t="s">
        <v>854</v>
      </c>
      <c r="DX417" s="57"/>
      <c r="DY417" s="23" t="s">
        <v>849</v>
      </c>
      <c r="DZ417" s="23" t="s">
        <v>854</v>
      </c>
      <c r="EA417" s="56"/>
      <c r="EB417" s="57"/>
      <c r="EC417" s="57"/>
      <c r="ED417" s="23"/>
      <c r="EE417" s="57"/>
      <c r="EF417" s="57"/>
      <c r="EG417" s="57"/>
      <c r="EH417" s="23">
        <v>953</v>
      </c>
      <c r="EI417" s="23"/>
      <c r="EJ417" s="23" t="s">
        <v>860</v>
      </c>
      <c r="EK417" s="23"/>
    </row>
    <row r="418" spans="2:141">
      <c r="B418" s="132" t="s">
        <v>1739</v>
      </c>
      <c r="C418" s="23" t="s">
        <v>1740</v>
      </c>
      <c r="D418" s="23" t="s">
        <v>155</v>
      </c>
      <c r="E418" s="23" t="s">
        <v>846</v>
      </c>
      <c r="F418" s="23" t="s">
        <v>847</v>
      </c>
      <c r="G418" s="23"/>
      <c r="H418" s="23" t="s">
        <v>848</v>
      </c>
      <c r="I418" s="58">
        <v>1</v>
      </c>
      <c r="J418" s="58">
        <v>0</v>
      </c>
      <c r="K418" s="58">
        <v>0</v>
      </c>
      <c r="L418" s="58">
        <v>0</v>
      </c>
      <c r="M418" s="176"/>
      <c r="N418" s="23" t="s">
        <v>849</v>
      </c>
      <c r="O418" s="23" t="s">
        <v>850</v>
      </c>
      <c r="P418" s="23" t="s">
        <v>851</v>
      </c>
      <c r="Q418" s="56" t="s">
        <v>848</v>
      </c>
      <c r="R418" s="133" t="s">
        <v>848</v>
      </c>
      <c r="S418" s="133" t="s">
        <v>848</v>
      </c>
      <c r="T418" s="133" t="s">
        <v>848</v>
      </c>
      <c r="U418" s="133" t="s">
        <v>848</v>
      </c>
      <c r="V418" s="133" t="s">
        <v>848</v>
      </c>
      <c r="W418" s="55">
        <v>0</v>
      </c>
      <c r="X418" s="55">
        <v>1.8994979796461544</v>
      </c>
      <c r="Y418" s="55">
        <v>1.9817343098345699</v>
      </c>
      <c r="Z418" s="55">
        <v>2.1397570619613298</v>
      </c>
      <c r="AA418" s="55">
        <v>2.3026172452756435</v>
      </c>
      <c r="AB418" s="55">
        <v>2.4541900891523314</v>
      </c>
      <c r="AC418" s="55">
        <v>2.6138253183416089</v>
      </c>
      <c r="AD418" s="59">
        <v>13.391622004211639</v>
      </c>
      <c r="AE418" s="55">
        <v>0</v>
      </c>
      <c r="AF418" s="55"/>
      <c r="AG418" s="55"/>
      <c r="AH418" s="55"/>
      <c r="AI418" s="59">
        <v>13.391622004211639</v>
      </c>
      <c r="AJ418" s="55">
        <v>0</v>
      </c>
      <c r="AK418" s="55">
        <v>0</v>
      </c>
      <c r="AL418" s="55">
        <v>2.0823835230841579</v>
      </c>
      <c r="AM418" s="55">
        <v>2.2159884014158222</v>
      </c>
      <c r="AN418" s="55">
        <v>2.4405442968693016</v>
      </c>
      <c r="AO418" s="55">
        <v>2.6788238139019973</v>
      </c>
      <c r="AP418" s="55">
        <v>2.9122641748277429</v>
      </c>
      <c r="AQ418" s="55">
        <v>3.1637291931298854</v>
      </c>
      <c r="AR418" s="59">
        <v>15.493733403228909</v>
      </c>
      <c r="AS418" s="55">
        <v>0</v>
      </c>
      <c r="AT418" s="55"/>
      <c r="AU418" s="55"/>
      <c r="AV418" s="55"/>
      <c r="AW418" s="59">
        <v>15.493733403228909</v>
      </c>
      <c r="AX418" s="55"/>
      <c r="AY418" s="55"/>
      <c r="AZ418" s="55"/>
      <c r="BA418" s="55"/>
      <c r="BB418" s="55"/>
      <c r="BC418" s="55"/>
      <c r="BD418" s="55"/>
      <c r="BE418" s="55"/>
      <c r="BF418" s="59">
        <v>0</v>
      </c>
      <c r="BG418" s="55"/>
      <c r="BH418" s="55"/>
      <c r="BI418" s="55"/>
      <c r="BJ418" s="55"/>
      <c r="BK418" s="59">
        <v>0</v>
      </c>
      <c r="BL418" s="55"/>
      <c r="BM418" s="23" t="s">
        <v>864</v>
      </c>
      <c r="BN418" s="23" t="s">
        <v>1741</v>
      </c>
      <c r="BO418" s="23" t="s">
        <v>571</v>
      </c>
      <c r="BP418" s="23" t="s">
        <v>427</v>
      </c>
      <c r="BQ418" s="23" t="s">
        <v>430</v>
      </c>
      <c r="BR418" s="23"/>
      <c r="BS418" s="57"/>
      <c r="BT418" s="135" t="s">
        <v>23</v>
      </c>
      <c r="BU418" s="58">
        <v>1</v>
      </c>
      <c r="BV418" s="57">
        <v>0</v>
      </c>
      <c r="BW418" s="57">
        <v>0</v>
      </c>
      <c r="BX418" s="57">
        <v>0</v>
      </c>
      <c r="BY418" s="57">
        <v>0</v>
      </c>
      <c r="BZ418" s="57">
        <v>0</v>
      </c>
      <c r="CA418" s="57">
        <v>0</v>
      </c>
      <c r="CB418" s="67">
        <v>0</v>
      </c>
      <c r="CC418" s="134"/>
      <c r="CD418" s="134"/>
      <c r="CE418" s="57"/>
      <c r="CF418" s="57"/>
      <c r="CG418" s="57"/>
      <c r="CH418" s="57"/>
      <c r="CI418" s="57"/>
      <c r="CJ418" s="57"/>
      <c r="CK418" s="67"/>
      <c r="CL418" s="23"/>
      <c r="CM418" s="23"/>
      <c r="CN418" s="23"/>
      <c r="CO418" s="23"/>
      <c r="CP418" s="23"/>
      <c r="CQ418" s="23"/>
      <c r="CR418" s="57"/>
      <c r="CS418" s="134"/>
      <c r="CT418" s="58"/>
      <c r="CU418" s="57"/>
      <c r="CV418" s="57"/>
      <c r="CW418" s="57"/>
      <c r="CX418" s="57"/>
      <c r="CY418" s="57"/>
      <c r="CZ418" s="57"/>
      <c r="DA418" s="67"/>
      <c r="DB418" s="23"/>
      <c r="DC418" s="23"/>
      <c r="DD418" s="57"/>
      <c r="DE418" s="57"/>
      <c r="DF418" s="57"/>
      <c r="DG418" s="57"/>
      <c r="DH418" s="57"/>
      <c r="DI418" s="57"/>
      <c r="DJ418" s="67"/>
      <c r="DK418" s="23" t="s">
        <v>849</v>
      </c>
      <c r="DL418" s="55">
        <v>0</v>
      </c>
      <c r="DM418" s="55">
        <v>0</v>
      </c>
      <c r="DN418" s="55">
        <v>0</v>
      </c>
      <c r="DO418" s="59">
        <v>0</v>
      </c>
      <c r="DP418" s="23" t="s">
        <v>849</v>
      </c>
      <c r="DQ418" s="57"/>
      <c r="DR418" s="57"/>
      <c r="DS418" s="57"/>
      <c r="DT418" s="23" t="s">
        <v>854</v>
      </c>
      <c r="DU418" s="57"/>
      <c r="DV418" s="23" t="s">
        <v>849</v>
      </c>
      <c r="DW418" s="23" t="s">
        <v>854</v>
      </c>
      <c r="DX418" s="57"/>
      <c r="DY418" s="23" t="s">
        <v>849</v>
      </c>
      <c r="DZ418" s="23" t="s">
        <v>854</v>
      </c>
      <c r="EA418" s="56"/>
      <c r="EB418" s="57"/>
      <c r="EC418" s="57"/>
      <c r="ED418" s="23"/>
      <c r="EE418" s="57"/>
      <c r="EF418" s="57"/>
      <c r="EG418" s="57"/>
      <c r="EH418" s="23">
        <v>887</v>
      </c>
      <c r="EI418" s="23" t="s">
        <v>429</v>
      </c>
      <c r="EJ418" s="23"/>
      <c r="EK418" s="23" t="s">
        <v>605</v>
      </c>
    </row>
    <row r="419" spans="2:141" ht="57.95">
      <c r="B419" s="132" t="s">
        <v>1742</v>
      </c>
      <c r="C419" s="23" t="s">
        <v>1743</v>
      </c>
      <c r="D419" s="23" t="s">
        <v>159</v>
      </c>
      <c r="E419" s="23" t="s">
        <v>846</v>
      </c>
      <c r="F419" s="23" t="s">
        <v>847</v>
      </c>
      <c r="G419" s="23"/>
      <c r="H419" s="23" t="s">
        <v>848</v>
      </c>
      <c r="I419" s="58">
        <v>0</v>
      </c>
      <c r="J419" s="58">
        <v>0</v>
      </c>
      <c r="K419" s="58">
        <v>0</v>
      </c>
      <c r="L419" s="58">
        <v>1</v>
      </c>
      <c r="M419" s="176"/>
      <c r="N419" s="23" t="s">
        <v>849</v>
      </c>
      <c r="O419" s="23" t="s">
        <v>850</v>
      </c>
      <c r="P419" s="23" t="s">
        <v>863</v>
      </c>
      <c r="Q419" s="56">
        <v>46595</v>
      </c>
      <c r="R419" s="133">
        <v>47196</v>
      </c>
      <c r="S419" s="133">
        <v>48128</v>
      </c>
      <c r="T419" s="133" t="s">
        <v>848</v>
      </c>
      <c r="U419" s="133">
        <v>48277</v>
      </c>
      <c r="V419" s="133" t="s">
        <v>848</v>
      </c>
      <c r="W419" s="55">
        <v>0.89684353472479972</v>
      </c>
      <c r="X419" s="55">
        <v>4.0401066161740724</v>
      </c>
      <c r="Y419" s="55">
        <v>4.3065239104860682</v>
      </c>
      <c r="Z419" s="55">
        <v>4.2246053522773241</v>
      </c>
      <c r="AA419" s="55">
        <v>4.1447643110883154</v>
      </c>
      <c r="AB419" s="55">
        <v>2.4352999763957008</v>
      </c>
      <c r="AC419" s="55">
        <v>3.2910666411974702E-2</v>
      </c>
      <c r="AD419" s="59">
        <v>19.184210832833458</v>
      </c>
      <c r="AE419" s="55">
        <v>0</v>
      </c>
      <c r="AF419" s="55"/>
      <c r="AG419" s="55"/>
      <c r="AH419" s="55"/>
      <c r="AI419" s="59">
        <v>20.081054367558256</v>
      </c>
      <c r="AJ419" s="55">
        <v>0</v>
      </c>
      <c r="AK419" s="55">
        <v>0.98319251692143206</v>
      </c>
      <c r="AL419" s="55">
        <v>4.4290920754711172</v>
      </c>
      <c r="AM419" s="55">
        <v>4.8155834960811061</v>
      </c>
      <c r="AN419" s="55">
        <v>4.818461255397545</v>
      </c>
      <c r="AO419" s="55">
        <v>4.8219448379165373</v>
      </c>
      <c r="AP419" s="55">
        <v>2.8898482263310261</v>
      </c>
      <c r="AQ419" s="55">
        <v>3.9834504380340433E-2</v>
      </c>
      <c r="AR419" s="59">
        <v>21.814764395577672</v>
      </c>
      <c r="AS419" s="55">
        <v>0</v>
      </c>
      <c r="AT419" s="55"/>
      <c r="AU419" s="55"/>
      <c r="AV419" s="55"/>
      <c r="AW419" s="59">
        <v>22.797956912499103</v>
      </c>
      <c r="AX419" s="55"/>
      <c r="AY419" s="55"/>
      <c r="AZ419" s="55"/>
      <c r="BA419" s="55"/>
      <c r="BB419" s="55"/>
      <c r="BC419" s="55"/>
      <c r="BD419" s="55"/>
      <c r="BE419" s="55"/>
      <c r="BF419" s="59">
        <v>0</v>
      </c>
      <c r="BG419" s="55"/>
      <c r="BH419" s="55"/>
      <c r="BI419" s="55"/>
      <c r="BJ419" s="55"/>
      <c r="BK419" s="59">
        <v>0</v>
      </c>
      <c r="BL419" s="55"/>
      <c r="BM419" s="23" t="s">
        <v>1131</v>
      </c>
      <c r="BN419" s="23" t="s">
        <v>157</v>
      </c>
      <c r="BO419" s="23" t="s">
        <v>853</v>
      </c>
      <c r="BP419" s="23" t="s">
        <v>853</v>
      </c>
      <c r="BQ419" s="23" t="s">
        <v>853</v>
      </c>
      <c r="BR419" s="23"/>
      <c r="BS419" s="57"/>
      <c r="BT419" s="135" t="s">
        <v>859</v>
      </c>
      <c r="BU419" s="58">
        <v>1</v>
      </c>
      <c r="BV419" s="57">
        <v>0</v>
      </c>
      <c r="BW419" s="57">
        <v>0</v>
      </c>
      <c r="BX419" s="57">
        <v>0</v>
      </c>
      <c r="BY419" s="57">
        <v>0</v>
      </c>
      <c r="BZ419" s="57">
        <v>10809</v>
      </c>
      <c r="CA419" s="57">
        <v>0</v>
      </c>
      <c r="CB419" s="67">
        <v>10809</v>
      </c>
      <c r="CC419" s="134"/>
      <c r="CD419" s="134"/>
      <c r="CE419" s="57"/>
      <c r="CF419" s="57"/>
      <c r="CG419" s="57"/>
      <c r="CH419" s="57"/>
      <c r="CI419" s="57"/>
      <c r="CJ419" s="57"/>
      <c r="CK419" s="67"/>
      <c r="CL419" s="23"/>
      <c r="CM419" s="23"/>
      <c r="CN419" s="23"/>
      <c r="CO419" s="23"/>
      <c r="CP419" s="23"/>
      <c r="CQ419" s="23"/>
      <c r="CR419" s="57"/>
      <c r="CS419" s="134"/>
      <c r="CT419" s="58"/>
      <c r="CU419" s="57"/>
      <c r="CV419" s="57"/>
      <c r="CW419" s="57"/>
      <c r="CX419" s="57"/>
      <c r="CY419" s="57"/>
      <c r="CZ419" s="57"/>
      <c r="DA419" s="67"/>
      <c r="DB419" s="23"/>
      <c r="DC419" s="23"/>
      <c r="DD419" s="57"/>
      <c r="DE419" s="57"/>
      <c r="DF419" s="57"/>
      <c r="DG419" s="57"/>
      <c r="DH419" s="57"/>
      <c r="DI419" s="57"/>
      <c r="DJ419" s="67"/>
      <c r="DK419" s="23" t="s">
        <v>849</v>
      </c>
      <c r="DL419" s="55">
        <v>0</v>
      </c>
      <c r="DM419" s="55">
        <v>0.89684353472479972</v>
      </c>
      <c r="DN419" s="55">
        <v>19.184210832833458</v>
      </c>
      <c r="DO419" s="59">
        <v>20.081054367558256</v>
      </c>
      <c r="DP419" s="23" t="s">
        <v>849</v>
      </c>
      <c r="DQ419" s="57"/>
      <c r="DR419" s="57"/>
      <c r="DS419" s="57"/>
      <c r="DT419" s="23" t="s">
        <v>854</v>
      </c>
      <c r="DU419" s="57"/>
      <c r="DV419" s="23" t="s">
        <v>849</v>
      </c>
      <c r="DW419" s="23" t="s">
        <v>854</v>
      </c>
      <c r="DX419" s="57"/>
      <c r="DY419" s="23" t="s">
        <v>849</v>
      </c>
      <c r="DZ419" s="23" t="s">
        <v>854</v>
      </c>
      <c r="EA419" s="56"/>
      <c r="EB419" s="57"/>
      <c r="EC419" s="57"/>
      <c r="ED419" s="23"/>
      <c r="EE419" s="57"/>
      <c r="EF419" s="57"/>
      <c r="EG419" s="57"/>
      <c r="EH419" s="23">
        <v>811</v>
      </c>
      <c r="EI419" s="23"/>
      <c r="EJ419" s="23" t="s">
        <v>1177</v>
      </c>
      <c r="EK419" s="23"/>
    </row>
    <row r="420" spans="2:141" ht="29.1">
      <c r="B420" s="132" t="s">
        <v>1744</v>
      </c>
      <c r="C420" s="23" t="s">
        <v>1745</v>
      </c>
      <c r="D420" s="23" t="s">
        <v>159</v>
      </c>
      <c r="E420" s="23" t="s">
        <v>846</v>
      </c>
      <c r="F420" s="23" t="s">
        <v>847</v>
      </c>
      <c r="G420" s="23"/>
      <c r="H420" s="23" t="s">
        <v>848</v>
      </c>
      <c r="I420" s="58">
        <v>0</v>
      </c>
      <c r="J420" s="58">
        <v>0</v>
      </c>
      <c r="K420" s="58">
        <v>1</v>
      </c>
      <c r="L420" s="58">
        <v>0</v>
      </c>
      <c r="M420" s="176"/>
      <c r="N420" s="23" t="s">
        <v>849</v>
      </c>
      <c r="O420" s="23" t="s">
        <v>850</v>
      </c>
      <c r="P420" s="23" t="s">
        <v>851</v>
      </c>
      <c r="Q420" s="56" t="s">
        <v>848</v>
      </c>
      <c r="R420" s="133" t="s">
        <v>848</v>
      </c>
      <c r="S420" s="133" t="s">
        <v>848</v>
      </c>
      <c r="T420" s="133" t="s">
        <v>848</v>
      </c>
      <c r="U420" s="133" t="s">
        <v>848</v>
      </c>
      <c r="V420" s="133" t="s">
        <v>848</v>
      </c>
      <c r="W420" s="55">
        <v>0</v>
      </c>
      <c r="X420" s="55">
        <v>2.2654563060000004</v>
      </c>
      <c r="Y420" s="55">
        <v>2.363536332830221</v>
      </c>
      <c r="Z420" s="55">
        <v>2.5520038353667234</v>
      </c>
      <c r="AA420" s="55">
        <v>2.7462407512461802</v>
      </c>
      <c r="AB420" s="55">
        <v>2.927015702658744</v>
      </c>
      <c r="AC420" s="55">
        <v>3.1174063429762309</v>
      </c>
      <c r="AD420" s="59">
        <v>15.971659271078101</v>
      </c>
      <c r="AE420" s="55">
        <v>0</v>
      </c>
      <c r="AF420" s="55"/>
      <c r="AG420" s="55"/>
      <c r="AH420" s="55"/>
      <c r="AI420" s="59">
        <v>15.971659271078101</v>
      </c>
      <c r="AJ420" s="55">
        <v>0</v>
      </c>
      <c r="AK420" s="55">
        <v>0</v>
      </c>
      <c r="AL420" s="55">
        <v>2.4835766789077107</v>
      </c>
      <c r="AM420" s="55">
        <v>2.6429219466427236</v>
      </c>
      <c r="AN420" s="55">
        <v>2.9107409045230201</v>
      </c>
      <c r="AO420" s="55">
        <v>3.1949274844702718</v>
      </c>
      <c r="AP420" s="55">
        <v>3.4733425938312532</v>
      </c>
      <c r="AQ420" s="55">
        <v>3.7732550009805976</v>
      </c>
      <c r="AR420" s="59">
        <v>18.478764609355579</v>
      </c>
      <c r="AS420" s="55">
        <v>0</v>
      </c>
      <c r="AT420" s="55"/>
      <c r="AU420" s="55"/>
      <c r="AV420" s="55"/>
      <c r="AW420" s="59">
        <v>18.478764609355579</v>
      </c>
      <c r="AX420" s="55"/>
      <c r="AY420" s="55"/>
      <c r="AZ420" s="55"/>
      <c r="BA420" s="55"/>
      <c r="BB420" s="55"/>
      <c r="BC420" s="55"/>
      <c r="BD420" s="55"/>
      <c r="BE420" s="55"/>
      <c r="BF420" s="59">
        <v>0</v>
      </c>
      <c r="BG420" s="55"/>
      <c r="BH420" s="55"/>
      <c r="BI420" s="55"/>
      <c r="BJ420" s="55"/>
      <c r="BK420" s="59">
        <v>0</v>
      </c>
      <c r="BL420" s="55"/>
      <c r="BM420" s="23" t="s">
        <v>852</v>
      </c>
      <c r="BN420" s="23" t="s">
        <v>1746</v>
      </c>
      <c r="BO420" s="23" t="s">
        <v>853</v>
      </c>
      <c r="BP420" s="23" t="s">
        <v>853</v>
      </c>
      <c r="BQ420" s="23" t="s">
        <v>425</v>
      </c>
      <c r="BR420" s="23"/>
      <c r="BS420" s="57"/>
      <c r="BT420" s="135" t="s">
        <v>23</v>
      </c>
      <c r="BU420" s="58">
        <v>1</v>
      </c>
      <c r="BV420" s="57">
        <v>0</v>
      </c>
      <c r="BW420" s="57">
        <v>0</v>
      </c>
      <c r="BX420" s="57">
        <v>0</v>
      </c>
      <c r="BY420" s="57">
        <v>0</v>
      </c>
      <c r="BZ420" s="57">
        <v>0</v>
      </c>
      <c r="CA420" s="57">
        <v>0</v>
      </c>
      <c r="CB420" s="67">
        <v>0</v>
      </c>
      <c r="CC420" s="134"/>
      <c r="CD420" s="134"/>
      <c r="CE420" s="57"/>
      <c r="CF420" s="57"/>
      <c r="CG420" s="57"/>
      <c r="CH420" s="57"/>
      <c r="CI420" s="57"/>
      <c r="CJ420" s="57"/>
      <c r="CK420" s="67"/>
      <c r="CL420" s="23"/>
      <c r="CM420" s="23"/>
      <c r="CN420" s="23"/>
      <c r="CO420" s="23"/>
      <c r="CP420" s="23"/>
      <c r="CQ420" s="23"/>
      <c r="CR420" s="57"/>
      <c r="CS420" s="134"/>
      <c r="CT420" s="58"/>
      <c r="CU420" s="57"/>
      <c r="CV420" s="57"/>
      <c r="CW420" s="57"/>
      <c r="CX420" s="57"/>
      <c r="CY420" s="57"/>
      <c r="CZ420" s="57"/>
      <c r="DA420" s="67"/>
      <c r="DB420" s="23"/>
      <c r="DC420" s="23"/>
      <c r="DD420" s="57"/>
      <c r="DE420" s="57"/>
      <c r="DF420" s="57"/>
      <c r="DG420" s="57"/>
      <c r="DH420" s="57"/>
      <c r="DI420" s="57"/>
      <c r="DJ420" s="67"/>
      <c r="DK420" s="23" t="s">
        <v>849</v>
      </c>
      <c r="DL420" s="55">
        <v>0</v>
      </c>
      <c r="DM420" s="55">
        <v>0</v>
      </c>
      <c r="DN420" s="55">
        <v>0</v>
      </c>
      <c r="DO420" s="59">
        <v>0</v>
      </c>
      <c r="DP420" s="23" t="s">
        <v>849</v>
      </c>
      <c r="DQ420" s="57"/>
      <c r="DR420" s="57"/>
      <c r="DS420" s="57"/>
      <c r="DT420" s="23" t="s">
        <v>854</v>
      </c>
      <c r="DU420" s="57"/>
      <c r="DV420" s="23" t="s">
        <v>849</v>
      </c>
      <c r="DW420" s="23" t="s">
        <v>854</v>
      </c>
      <c r="DX420" s="57"/>
      <c r="DY420" s="23" t="s">
        <v>849</v>
      </c>
      <c r="DZ420" s="23" t="s">
        <v>854</v>
      </c>
      <c r="EA420" s="56"/>
      <c r="EB420" s="57"/>
      <c r="EC420" s="57"/>
      <c r="ED420" s="23"/>
      <c r="EE420" s="57"/>
      <c r="EF420" s="57"/>
      <c r="EG420" s="57"/>
      <c r="EH420" s="23">
        <v>2407</v>
      </c>
      <c r="EI420" s="23"/>
      <c r="EJ420" s="23" t="s">
        <v>891</v>
      </c>
      <c r="EK420" s="23"/>
    </row>
    <row r="421" spans="2:141">
      <c r="B421" s="132" t="s">
        <v>1747</v>
      </c>
      <c r="C421" s="23" t="s">
        <v>1748</v>
      </c>
      <c r="D421" s="23" t="s">
        <v>193</v>
      </c>
      <c r="E421" s="23" t="s">
        <v>846</v>
      </c>
      <c r="F421" s="23" t="s">
        <v>847</v>
      </c>
      <c r="G421" s="23"/>
      <c r="H421" s="23" t="s">
        <v>848</v>
      </c>
      <c r="I421" s="58">
        <v>1</v>
      </c>
      <c r="J421" s="58">
        <v>0</v>
      </c>
      <c r="K421" s="58">
        <v>0</v>
      </c>
      <c r="L421" s="58">
        <v>0</v>
      </c>
      <c r="M421" s="176"/>
      <c r="N421" s="23" t="s">
        <v>849</v>
      </c>
      <c r="O421" s="23" t="s">
        <v>850</v>
      </c>
      <c r="P421" s="23" t="s">
        <v>851</v>
      </c>
      <c r="Q421" s="56" t="s">
        <v>848</v>
      </c>
      <c r="R421" s="133" t="s">
        <v>848</v>
      </c>
      <c r="S421" s="133" t="s">
        <v>848</v>
      </c>
      <c r="T421" s="133" t="s">
        <v>848</v>
      </c>
      <c r="U421" s="133" t="s">
        <v>848</v>
      </c>
      <c r="V421" s="133" t="s">
        <v>848</v>
      </c>
      <c r="W421" s="55">
        <v>0</v>
      </c>
      <c r="X421" s="55">
        <v>0</v>
      </c>
      <c r="Y421" s="55">
        <v>0</v>
      </c>
      <c r="Z421" s="55">
        <v>0</v>
      </c>
      <c r="AA421" s="55">
        <v>0</v>
      </c>
      <c r="AB421" s="55">
        <v>0</v>
      </c>
      <c r="AC421" s="55">
        <v>0</v>
      </c>
      <c r="AD421" s="59">
        <v>0</v>
      </c>
      <c r="AE421" s="55">
        <v>0</v>
      </c>
      <c r="AF421" s="55"/>
      <c r="AG421" s="55"/>
      <c r="AH421" s="55"/>
      <c r="AI421" s="59">
        <v>0</v>
      </c>
      <c r="AJ421" s="55">
        <v>0</v>
      </c>
      <c r="AK421" s="55">
        <v>0</v>
      </c>
      <c r="AL421" s="55">
        <v>0</v>
      </c>
      <c r="AM421" s="55">
        <v>0</v>
      </c>
      <c r="AN421" s="55">
        <v>0</v>
      </c>
      <c r="AO421" s="55">
        <v>0</v>
      </c>
      <c r="AP421" s="55">
        <v>0</v>
      </c>
      <c r="AQ421" s="55">
        <v>0</v>
      </c>
      <c r="AR421" s="59">
        <v>0</v>
      </c>
      <c r="AS421" s="55">
        <v>0</v>
      </c>
      <c r="AT421" s="55"/>
      <c r="AU421" s="55"/>
      <c r="AV421" s="55"/>
      <c r="AW421" s="59">
        <v>0</v>
      </c>
      <c r="AX421" s="55"/>
      <c r="AY421" s="55"/>
      <c r="AZ421" s="55"/>
      <c r="BA421" s="55"/>
      <c r="BB421" s="55"/>
      <c r="BC421" s="55"/>
      <c r="BD421" s="55"/>
      <c r="BE421" s="55"/>
      <c r="BF421" s="59">
        <v>0</v>
      </c>
      <c r="BG421" s="55"/>
      <c r="BH421" s="55"/>
      <c r="BI421" s="55"/>
      <c r="BJ421" s="55"/>
      <c r="BK421" s="59">
        <v>0</v>
      </c>
      <c r="BL421" s="55"/>
      <c r="BM421" s="23" t="s">
        <v>864</v>
      </c>
      <c r="BN421" s="23" t="s">
        <v>1252</v>
      </c>
      <c r="BO421" s="23" t="s">
        <v>532</v>
      </c>
      <c r="BP421" s="23" t="s">
        <v>533</v>
      </c>
      <c r="BQ421" s="23" t="s">
        <v>536</v>
      </c>
      <c r="BR421" s="23"/>
      <c r="BS421" s="57"/>
      <c r="BT421" s="135" t="s">
        <v>23</v>
      </c>
      <c r="BU421" s="58">
        <v>1</v>
      </c>
      <c r="BV421" s="57">
        <v>0</v>
      </c>
      <c r="BW421" s="57">
        <v>0</v>
      </c>
      <c r="BX421" s="57">
        <v>0</v>
      </c>
      <c r="BY421" s="57">
        <v>0</v>
      </c>
      <c r="BZ421" s="57">
        <v>0</v>
      </c>
      <c r="CA421" s="57">
        <v>0</v>
      </c>
      <c r="CB421" s="67">
        <v>0</v>
      </c>
      <c r="CC421" s="134"/>
      <c r="CD421" s="134"/>
      <c r="CE421" s="57"/>
      <c r="CF421" s="57"/>
      <c r="CG421" s="57"/>
      <c r="CH421" s="57"/>
      <c r="CI421" s="57"/>
      <c r="CJ421" s="57"/>
      <c r="CK421" s="67"/>
      <c r="CL421" s="23"/>
      <c r="CM421" s="23"/>
      <c r="CN421" s="23"/>
      <c r="CO421" s="23"/>
      <c r="CP421" s="23"/>
      <c r="CQ421" s="23"/>
      <c r="CR421" s="57"/>
      <c r="CS421" s="134"/>
      <c r="CT421" s="58"/>
      <c r="CU421" s="57"/>
      <c r="CV421" s="57"/>
      <c r="CW421" s="57"/>
      <c r="CX421" s="57"/>
      <c r="CY421" s="57"/>
      <c r="CZ421" s="57"/>
      <c r="DA421" s="67"/>
      <c r="DB421" s="23"/>
      <c r="DC421" s="23"/>
      <c r="DD421" s="57"/>
      <c r="DE421" s="57"/>
      <c r="DF421" s="57"/>
      <c r="DG421" s="57"/>
      <c r="DH421" s="57"/>
      <c r="DI421" s="57"/>
      <c r="DJ421" s="67"/>
      <c r="DK421" s="23" t="s">
        <v>849</v>
      </c>
      <c r="DL421" s="55">
        <v>0</v>
      </c>
      <c r="DM421" s="55">
        <v>0</v>
      </c>
      <c r="DN421" s="55">
        <v>0</v>
      </c>
      <c r="DO421" s="59">
        <v>0</v>
      </c>
      <c r="DP421" s="23" t="s">
        <v>849</v>
      </c>
      <c r="DQ421" s="57"/>
      <c r="DR421" s="57"/>
      <c r="DS421" s="57"/>
      <c r="DT421" s="23" t="s">
        <v>854</v>
      </c>
      <c r="DU421" s="57"/>
      <c r="DV421" s="23" t="s">
        <v>849</v>
      </c>
      <c r="DW421" s="23" t="s">
        <v>854</v>
      </c>
      <c r="DX421" s="57"/>
      <c r="DY421" s="23" t="s">
        <v>849</v>
      </c>
      <c r="DZ421" s="23" t="s">
        <v>854</v>
      </c>
      <c r="EA421" s="56"/>
      <c r="EB421" s="57"/>
      <c r="EC421" s="57"/>
      <c r="ED421" s="23"/>
      <c r="EE421" s="57"/>
      <c r="EF421" s="57"/>
      <c r="EG421" s="57"/>
      <c r="EH421" s="23">
        <v>877</v>
      </c>
      <c r="EI421" s="23" t="s">
        <v>535</v>
      </c>
      <c r="EJ421" s="23"/>
      <c r="EK421" s="23" t="s">
        <v>631</v>
      </c>
    </row>
    <row r="422" spans="2:141">
      <c r="B422" s="132" t="s">
        <v>1749</v>
      </c>
      <c r="C422" s="23" t="s">
        <v>1750</v>
      </c>
      <c r="D422" s="23" t="s">
        <v>159</v>
      </c>
      <c r="E422" s="23" t="s">
        <v>846</v>
      </c>
      <c r="F422" s="23" t="s">
        <v>847</v>
      </c>
      <c r="G422" s="23"/>
      <c r="H422" s="23" t="s">
        <v>848</v>
      </c>
      <c r="I422" s="58">
        <v>0</v>
      </c>
      <c r="J422" s="58">
        <v>0</v>
      </c>
      <c r="K422" s="58">
        <v>1</v>
      </c>
      <c r="L422" s="58">
        <v>0</v>
      </c>
      <c r="M422" s="176"/>
      <c r="N422" s="23" t="s">
        <v>849</v>
      </c>
      <c r="O422" s="23" t="s">
        <v>850</v>
      </c>
      <c r="P422" s="23" t="s">
        <v>851</v>
      </c>
      <c r="Q422" s="56" t="s">
        <v>848</v>
      </c>
      <c r="R422" s="133" t="s">
        <v>848</v>
      </c>
      <c r="S422" s="133" t="s">
        <v>848</v>
      </c>
      <c r="T422" s="133" t="s">
        <v>848</v>
      </c>
      <c r="U422" s="133" t="s">
        <v>848</v>
      </c>
      <c r="V422" s="133" t="s">
        <v>848</v>
      </c>
      <c r="W422" s="55">
        <v>0</v>
      </c>
      <c r="X422" s="55">
        <v>0</v>
      </c>
      <c r="Y422" s="55">
        <v>0</v>
      </c>
      <c r="Z422" s="55">
        <v>2.0882565784321514</v>
      </c>
      <c r="AA422" s="55">
        <v>4.1765131568643028</v>
      </c>
      <c r="AB422" s="55">
        <v>6.2647697352964542</v>
      </c>
      <c r="AC422" s="55">
        <v>8.3530263137286056</v>
      </c>
      <c r="AD422" s="59">
        <v>20.882565784321514</v>
      </c>
      <c r="AE422" s="55">
        <v>0</v>
      </c>
      <c r="AF422" s="55"/>
      <c r="AG422" s="55"/>
      <c r="AH422" s="55"/>
      <c r="AI422" s="59">
        <v>20.882565784321514</v>
      </c>
      <c r="AJ422" s="55">
        <v>0</v>
      </c>
      <c r="AK422" s="55">
        <v>0</v>
      </c>
      <c r="AL422" s="55">
        <v>0</v>
      </c>
      <c r="AM422" s="55">
        <v>0</v>
      </c>
      <c r="AN422" s="55">
        <v>2.3818043522290728</v>
      </c>
      <c r="AO422" s="55">
        <v>4.8588808785473088</v>
      </c>
      <c r="AP422" s="55">
        <v>7.4340877441773827</v>
      </c>
      <c r="AQ422" s="55">
        <v>10.11035933208124</v>
      </c>
      <c r="AR422" s="59">
        <v>24.785132307035006</v>
      </c>
      <c r="AS422" s="55">
        <v>0</v>
      </c>
      <c r="AT422" s="55"/>
      <c r="AU422" s="55"/>
      <c r="AV422" s="55"/>
      <c r="AW422" s="59">
        <v>24.785132307035006</v>
      </c>
      <c r="AX422" s="55"/>
      <c r="AY422" s="55"/>
      <c r="AZ422" s="55"/>
      <c r="BA422" s="55"/>
      <c r="BB422" s="55"/>
      <c r="BC422" s="55"/>
      <c r="BD422" s="55"/>
      <c r="BE422" s="55"/>
      <c r="BF422" s="59">
        <v>0</v>
      </c>
      <c r="BG422" s="55"/>
      <c r="BH422" s="55"/>
      <c r="BI422" s="55"/>
      <c r="BJ422" s="55"/>
      <c r="BK422" s="59">
        <v>0</v>
      </c>
      <c r="BL422" s="55"/>
      <c r="BM422" s="23" t="s">
        <v>852</v>
      </c>
      <c r="BN422" s="23" t="s">
        <v>1137</v>
      </c>
      <c r="BO422" s="23" t="s">
        <v>853</v>
      </c>
      <c r="BP422" s="23" t="s">
        <v>853</v>
      </c>
      <c r="BQ422" s="23" t="s">
        <v>853</v>
      </c>
      <c r="BR422" s="23"/>
      <c r="BS422" s="57"/>
      <c r="BT422" s="135" t="s">
        <v>23</v>
      </c>
      <c r="BU422" s="58">
        <v>1</v>
      </c>
      <c r="BV422" s="57">
        <v>61</v>
      </c>
      <c r="BW422" s="57">
        <v>96</v>
      </c>
      <c r="BX422" s="57">
        <v>64</v>
      </c>
      <c r="BY422" s="57">
        <v>100</v>
      </c>
      <c r="BZ422" s="57">
        <v>101</v>
      </c>
      <c r="CA422" s="57">
        <v>104</v>
      </c>
      <c r="CB422" s="67">
        <v>526</v>
      </c>
      <c r="CC422" s="134"/>
      <c r="CD422" s="134"/>
      <c r="CE422" s="57"/>
      <c r="CF422" s="57"/>
      <c r="CG422" s="57"/>
      <c r="CH422" s="57"/>
      <c r="CI422" s="57"/>
      <c r="CJ422" s="57"/>
      <c r="CK422" s="67"/>
      <c r="CL422" s="23"/>
      <c r="CM422" s="23"/>
      <c r="CN422" s="23"/>
      <c r="CO422" s="23"/>
      <c r="CP422" s="23"/>
      <c r="CQ422" s="23"/>
      <c r="CR422" s="57"/>
      <c r="CS422" s="134"/>
      <c r="CT422" s="58"/>
      <c r="CU422" s="57"/>
      <c r="CV422" s="57"/>
      <c r="CW422" s="57"/>
      <c r="CX422" s="57"/>
      <c r="CY422" s="57"/>
      <c r="CZ422" s="57"/>
      <c r="DA422" s="67"/>
      <c r="DB422" s="23"/>
      <c r="DC422" s="23"/>
      <c r="DD422" s="57"/>
      <c r="DE422" s="57"/>
      <c r="DF422" s="57"/>
      <c r="DG422" s="57"/>
      <c r="DH422" s="57"/>
      <c r="DI422" s="57"/>
      <c r="DJ422" s="67"/>
      <c r="DK422" s="23" t="s">
        <v>849</v>
      </c>
      <c r="DL422" s="55">
        <v>0</v>
      </c>
      <c r="DM422" s="55">
        <v>0</v>
      </c>
      <c r="DN422" s="55">
        <v>0</v>
      </c>
      <c r="DO422" s="59">
        <v>0</v>
      </c>
      <c r="DP422" s="23" t="s">
        <v>849</v>
      </c>
      <c r="DQ422" s="57"/>
      <c r="DR422" s="57"/>
      <c r="DS422" s="57"/>
      <c r="DT422" s="23" t="s">
        <v>854</v>
      </c>
      <c r="DU422" s="57"/>
      <c r="DV422" s="23" t="s">
        <v>849</v>
      </c>
      <c r="DW422" s="23" t="s">
        <v>854</v>
      </c>
      <c r="DX422" s="57"/>
      <c r="DY422" s="23" t="s">
        <v>849</v>
      </c>
      <c r="DZ422" s="23" t="s">
        <v>854</v>
      </c>
      <c r="EA422" s="56"/>
      <c r="EB422" s="57"/>
      <c r="EC422" s="57"/>
      <c r="ED422" s="23"/>
      <c r="EE422" s="57"/>
      <c r="EF422" s="57"/>
      <c r="EG422" s="57"/>
      <c r="EH422" s="23">
        <v>835</v>
      </c>
      <c r="EI422" s="23"/>
      <c r="EJ422" s="23" t="s">
        <v>1138</v>
      </c>
      <c r="EK422" s="23"/>
    </row>
    <row r="423" spans="2:141">
      <c r="B423" s="132" t="s">
        <v>1751</v>
      </c>
      <c r="C423" s="23" t="s">
        <v>1752</v>
      </c>
      <c r="D423" s="23" t="s">
        <v>155</v>
      </c>
      <c r="E423" s="23" t="s">
        <v>846</v>
      </c>
      <c r="F423" s="23" t="s">
        <v>847</v>
      </c>
      <c r="G423" s="23"/>
      <c r="H423" s="23" t="s">
        <v>848</v>
      </c>
      <c r="I423" s="58">
        <v>0</v>
      </c>
      <c r="J423" s="58">
        <v>0</v>
      </c>
      <c r="K423" s="58">
        <v>1</v>
      </c>
      <c r="L423" s="58">
        <v>0</v>
      </c>
      <c r="M423" s="176"/>
      <c r="N423" s="23" t="s">
        <v>849</v>
      </c>
      <c r="O423" s="23" t="s">
        <v>850</v>
      </c>
      <c r="P423" s="23" t="s">
        <v>863</v>
      </c>
      <c r="Q423" s="56">
        <v>45534</v>
      </c>
      <c r="R423" s="133">
        <v>45551</v>
      </c>
      <c r="S423" s="133">
        <v>46699</v>
      </c>
      <c r="T423" s="133">
        <v>46699</v>
      </c>
      <c r="U423" s="133">
        <v>46849</v>
      </c>
      <c r="V423" s="133">
        <v>46849</v>
      </c>
      <c r="W423" s="55">
        <v>5.630886787011014</v>
      </c>
      <c r="X423" s="55">
        <v>0.93061817167466721</v>
      </c>
      <c r="Y423" s="55">
        <v>-8.0366671935669473E-2</v>
      </c>
      <c r="Z423" s="55">
        <v>1.2456113268573274E-2</v>
      </c>
      <c r="AA423" s="55">
        <v>0</v>
      </c>
      <c r="AB423" s="55">
        <v>0</v>
      </c>
      <c r="AC423" s="55">
        <v>0</v>
      </c>
      <c r="AD423" s="59">
        <v>0.86270761300757104</v>
      </c>
      <c r="AE423" s="55">
        <v>0.38308981132780967</v>
      </c>
      <c r="AF423" s="55"/>
      <c r="AG423" s="55"/>
      <c r="AH423" s="55"/>
      <c r="AI423" s="59">
        <v>6.4935944000185852</v>
      </c>
      <c r="AJ423" s="55">
        <v>0.38308981132780967</v>
      </c>
      <c r="AK423" s="55">
        <v>6.1730341338969632</v>
      </c>
      <c r="AL423" s="55">
        <v>1.0202190093084653</v>
      </c>
      <c r="AM423" s="55">
        <v>-8.9866543656248563E-2</v>
      </c>
      <c r="AN423" s="55">
        <v>1.4207078335757321E-2</v>
      </c>
      <c r="AO423" s="55">
        <v>0</v>
      </c>
      <c r="AP423" s="55">
        <v>0</v>
      </c>
      <c r="AQ423" s="55">
        <v>0</v>
      </c>
      <c r="AR423" s="59">
        <v>0.94455954398797404</v>
      </c>
      <c r="AS423" s="55">
        <v>0.46368531637660582</v>
      </c>
      <c r="AT423" s="55"/>
      <c r="AU423" s="55"/>
      <c r="AV423" s="55"/>
      <c r="AW423" s="59">
        <v>7.1175936778849369</v>
      </c>
      <c r="AX423" s="55"/>
      <c r="AY423" s="55"/>
      <c r="AZ423" s="55"/>
      <c r="BA423" s="55"/>
      <c r="BB423" s="55"/>
      <c r="BC423" s="55"/>
      <c r="BD423" s="55"/>
      <c r="BE423" s="55"/>
      <c r="BF423" s="59">
        <v>0</v>
      </c>
      <c r="BG423" s="55"/>
      <c r="BH423" s="55"/>
      <c r="BI423" s="55"/>
      <c r="BJ423" s="55"/>
      <c r="BK423" s="59">
        <v>0</v>
      </c>
      <c r="BL423" s="55"/>
      <c r="BM423" s="23" t="s">
        <v>852</v>
      </c>
      <c r="BN423" s="23" t="s">
        <v>177</v>
      </c>
      <c r="BO423" s="23" t="s">
        <v>569</v>
      </c>
      <c r="BP423" s="23" t="s">
        <v>569</v>
      </c>
      <c r="BQ423" s="23" t="s">
        <v>853</v>
      </c>
      <c r="BR423" s="23"/>
      <c r="BS423" s="57"/>
      <c r="BT423" s="135" t="s">
        <v>154</v>
      </c>
      <c r="BU423" s="58">
        <v>1</v>
      </c>
      <c r="BV423" s="57">
        <v>0</v>
      </c>
      <c r="BW423" s="57">
        <v>0</v>
      </c>
      <c r="BX423" s="57">
        <v>4.2699999999999996</v>
      </c>
      <c r="BY423" s="57">
        <v>0</v>
      </c>
      <c r="BZ423" s="57">
        <v>0</v>
      </c>
      <c r="CA423" s="57">
        <v>0</v>
      </c>
      <c r="CB423" s="67">
        <v>4.2699999999999996</v>
      </c>
      <c r="CC423" s="134"/>
      <c r="CD423" s="134"/>
      <c r="CE423" s="57"/>
      <c r="CF423" s="57"/>
      <c r="CG423" s="57"/>
      <c r="CH423" s="57"/>
      <c r="CI423" s="57"/>
      <c r="CJ423" s="57"/>
      <c r="CK423" s="67"/>
      <c r="CL423" s="23"/>
      <c r="CM423" s="23"/>
      <c r="CN423" s="23"/>
      <c r="CO423" s="23"/>
      <c r="CP423" s="23"/>
      <c r="CQ423" s="23"/>
      <c r="CR423" s="57"/>
      <c r="CS423" s="134"/>
      <c r="CT423" s="58"/>
      <c r="CU423" s="57"/>
      <c r="CV423" s="57"/>
      <c r="CW423" s="57"/>
      <c r="CX423" s="57"/>
      <c r="CY423" s="57"/>
      <c r="CZ423" s="57"/>
      <c r="DA423" s="67"/>
      <c r="DB423" s="23"/>
      <c r="DC423" s="23"/>
      <c r="DD423" s="57"/>
      <c r="DE423" s="57"/>
      <c r="DF423" s="57"/>
      <c r="DG423" s="57"/>
      <c r="DH423" s="57"/>
      <c r="DI423" s="57"/>
      <c r="DJ423" s="67"/>
      <c r="DK423" s="23" t="s">
        <v>849</v>
      </c>
      <c r="DL423" s="55">
        <v>0</v>
      </c>
      <c r="DM423" s="55">
        <v>5.630886787011014</v>
      </c>
      <c r="DN423" s="55">
        <v>0.86270761300757104</v>
      </c>
      <c r="DO423" s="59">
        <v>6.4935944000185852</v>
      </c>
      <c r="DP423" s="23" t="s">
        <v>849</v>
      </c>
      <c r="DQ423" s="57"/>
      <c r="DR423" s="57"/>
      <c r="DS423" s="57"/>
      <c r="DT423" s="23" t="s">
        <v>854</v>
      </c>
      <c r="DU423" s="57"/>
      <c r="DV423" s="23" t="s">
        <v>849</v>
      </c>
      <c r="DW423" s="23" t="s">
        <v>854</v>
      </c>
      <c r="DX423" s="57"/>
      <c r="DY423" s="23" t="s">
        <v>849</v>
      </c>
      <c r="DZ423" s="23" t="s">
        <v>854</v>
      </c>
      <c r="EA423" s="56"/>
      <c r="EB423" s="57"/>
      <c r="EC423" s="57"/>
      <c r="ED423" s="23"/>
      <c r="EE423" s="57"/>
      <c r="EF423" s="57"/>
      <c r="EG423" s="57"/>
      <c r="EH423" s="23">
        <v>603</v>
      </c>
      <c r="EI423" s="23"/>
      <c r="EJ423" s="23" t="s">
        <v>1652</v>
      </c>
      <c r="EK423" s="23"/>
    </row>
    <row r="424" spans="2:141">
      <c r="B424" s="132" t="s">
        <v>1753</v>
      </c>
      <c r="C424" s="23" t="s">
        <v>1754</v>
      </c>
      <c r="D424" s="23" t="s">
        <v>159</v>
      </c>
      <c r="E424" s="23" t="s">
        <v>846</v>
      </c>
      <c r="F424" s="23" t="s">
        <v>847</v>
      </c>
      <c r="G424" s="23"/>
      <c r="H424" s="23" t="s">
        <v>848</v>
      </c>
      <c r="I424" s="58">
        <v>0</v>
      </c>
      <c r="J424" s="58">
        <v>0</v>
      </c>
      <c r="K424" s="58">
        <v>1</v>
      </c>
      <c r="L424" s="58">
        <v>0</v>
      </c>
      <c r="M424" s="176"/>
      <c r="N424" s="23" t="s">
        <v>849</v>
      </c>
      <c r="O424" s="23" t="s">
        <v>850</v>
      </c>
      <c r="P424" s="23" t="s">
        <v>851</v>
      </c>
      <c r="Q424" s="56" t="s">
        <v>848</v>
      </c>
      <c r="R424" s="133" t="s">
        <v>848</v>
      </c>
      <c r="S424" s="133" t="s">
        <v>848</v>
      </c>
      <c r="T424" s="133" t="s">
        <v>848</v>
      </c>
      <c r="U424" s="133" t="s">
        <v>848</v>
      </c>
      <c r="V424" s="133" t="s">
        <v>848</v>
      </c>
      <c r="W424" s="55">
        <v>0</v>
      </c>
      <c r="X424" s="55">
        <v>0.31367856544615391</v>
      </c>
      <c r="Y424" s="55">
        <v>0.32725887685341526</v>
      </c>
      <c r="Z424" s="55">
        <v>0.35335437720462332</v>
      </c>
      <c r="AA424" s="55">
        <v>0.38024871940331728</v>
      </c>
      <c r="AB424" s="55">
        <v>0.40527909729121075</v>
      </c>
      <c r="AC424" s="55">
        <v>0.43164087825824743</v>
      </c>
      <c r="AD424" s="59">
        <v>2.2114605144569679</v>
      </c>
      <c r="AE424" s="55">
        <v>0</v>
      </c>
      <c r="AF424" s="55"/>
      <c r="AG424" s="55"/>
      <c r="AH424" s="55"/>
      <c r="AI424" s="59">
        <v>2.2114605144569679</v>
      </c>
      <c r="AJ424" s="55">
        <v>0</v>
      </c>
      <c r="AK424" s="55">
        <v>0</v>
      </c>
      <c r="AL424" s="55">
        <v>0.34387984784875997</v>
      </c>
      <c r="AM424" s="55">
        <v>0.36594303876591561</v>
      </c>
      <c r="AN424" s="55">
        <v>0.40302566370318754</v>
      </c>
      <c r="AO424" s="55">
        <v>0.44237457477280689</v>
      </c>
      <c r="AP424" s="55">
        <v>0.48092435914586584</v>
      </c>
      <c r="AQ424" s="55">
        <v>0.52245069244346742</v>
      </c>
      <c r="AR424" s="59">
        <v>2.5585981766800034</v>
      </c>
      <c r="AS424" s="55">
        <v>0</v>
      </c>
      <c r="AT424" s="55"/>
      <c r="AU424" s="55"/>
      <c r="AV424" s="55"/>
      <c r="AW424" s="59">
        <v>2.5585981766800034</v>
      </c>
      <c r="AX424" s="55"/>
      <c r="AY424" s="55"/>
      <c r="AZ424" s="55"/>
      <c r="BA424" s="55"/>
      <c r="BB424" s="55"/>
      <c r="BC424" s="55"/>
      <c r="BD424" s="55"/>
      <c r="BE424" s="55"/>
      <c r="BF424" s="59">
        <v>0</v>
      </c>
      <c r="BG424" s="55"/>
      <c r="BH424" s="55"/>
      <c r="BI424" s="55"/>
      <c r="BJ424" s="55"/>
      <c r="BK424" s="59">
        <v>0</v>
      </c>
      <c r="BL424" s="55"/>
      <c r="BM424" s="23" t="s">
        <v>852</v>
      </c>
      <c r="BN424" s="23" t="s">
        <v>1755</v>
      </c>
      <c r="BO424" s="23" t="s">
        <v>853</v>
      </c>
      <c r="BP424" s="23" t="s">
        <v>853</v>
      </c>
      <c r="BQ424" s="23" t="s">
        <v>311</v>
      </c>
      <c r="BR424" s="23"/>
      <c r="BS424" s="57"/>
      <c r="BT424" s="135" t="s">
        <v>23</v>
      </c>
      <c r="BU424" s="58">
        <v>1</v>
      </c>
      <c r="BV424" s="57">
        <v>0</v>
      </c>
      <c r="BW424" s="57">
        <v>0</v>
      </c>
      <c r="BX424" s="57">
        <v>0</v>
      </c>
      <c r="BY424" s="57">
        <v>0</v>
      </c>
      <c r="BZ424" s="57">
        <v>0</v>
      </c>
      <c r="CA424" s="57">
        <v>1</v>
      </c>
      <c r="CB424" s="67">
        <v>1</v>
      </c>
      <c r="CC424" s="134"/>
      <c r="CD424" s="134"/>
      <c r="CE424" s="57"/>
      <c r="CF424" s="57"/>
      <c r="CG424" s="57"/>
      <c r="CH424" s="57"/>
      <c r="CI424" s="57"/>
      <c r="CJ424" s="57"/>
      <c r="CK424" s="67"/>
      <c r="CL424" s="23"/>
      <c r="CM424" s="23"/>
      <c r="CN424" s="23"/>
      <c r="CO424" s="23"/>
      <c r="CP424" s="23"/>
      <c r="CQ424" s="23"/>
      <c r="CR424" s="57"/>
      <c r="CS424" s="134"/>
      <c r="CT424" s="58"/>
      <c r="CU424" s="57"/>
      <c r="CV424" s="57"/>
      <c r="CW424" s="57"/>
      <c r="CX424" s="57"/>
      <c r="CY424" s="57"/>
      <c r="CZ424" s="57"/>
      <c r="DA424" s="67"/>
      <c r="DB424" s="23"/>
      <c r="DC424" s="23"/>
      <c r="DD424" s="57"/>
      <c r="DE424" s="57"/>
      <c r="DF424" s="57"/>
      <c r="DG424" s="57"/>
      <c r="DH424" s="57"/>
      <c r="DI424" s="57"/>
      <c r="DJ424" s="67"/>
      <c r="DK424" s="23" t="s">
        <v>849</v>
      </c>
      <c r="DL424" s="55">
        <v>0</v>
      </c>
      <c r="DM424" s="55">
        <v>0</v>
      </c>
      <c r="DN424" s="55">
        <v>0</v>
      </c>
      <c r="DO424" s="59">
        <v>0</v>
      </c>
      <c r="DP424" s="23" t="s">
        <v>849</v>
      </c>
      <c r="DQ424" s="57"/>
      <c r="DR424" s="57"/>
      <c r="DS424" s="57"/>
      <c r="DT424" s="23" t="s">
        <v>854</v>
      </c>
      <c r="DU424" s="57"/>
      <c r="DV424" s="23" t="s">
        <v>849</v>
      </c>
      <c r="DW424" s="23" t="s">
        <v>854</v>
      </c>
      <c r="DX424" s="57"/>
      <c r="DY424" s="23" t="s">
        <v>849</v>
      </c>
      <c r="DZ424" s="23" t="s">
        <v>854</v>
      </c>
      <c r="EA424" s="56"/>
      <c r="EB424" s="57"/>
      <c r="EC424" s="57"/>
      <c r="ED424" s="23"/>
      <c r="EE424" s="57"/>
      <c r="EF424" s="57"/>
      <c r="EG424" s="57"/>
      <c r="EH424" s="23">
        <v>907</v>
      </c>
      <c r="EI424" s="23"/>
      <c r="EJ424" s="23" t="s">
        <v>891</v>
      </c>
      <c r="EK424" s="23"/>
    </row>
    <row r="425" spans="2:141" ht="57.95">
      <c r="B425" s="132" t="s">
        <v>1756</v>
      </c>
      <c r="C425" s="23" t="s">
        <v>1757</v>
      </c>
      <c r="D425" s="23" t="s">
        <v>155</v>
      </c>
      <c r="E425" s="23" t="s">
        <v>846</v>
      </c>
      <c r="F425" s="23" t="s">
        <v>847</v>
      </c>
      <c r="G425" s="23"/>
      <c r="H425" s="23" t="s">
        <v>848</v>
      </c>
      <c r="I425" s="58">
        <v>0</v>
      </c>
      <c r="J425" s="58">
        <v>0</v>
      </c>
      <c r="K425" s="58">
        <v>1</v>
      </c>
      <c r="L425" s="58">
        <v>0</v>
      </c>
      <c r="M425" s="176"/>
      <c r="N425" s="23" t="s">
        <v>849</v>
      </c>
      <c r="O425" s="23" t="s">
        <v>850</v>
      </c>
      <c r="P425" s="23" t="s">
        <v>851</v>
      </c>
      <c r="Q425" s="56">
        <v>47270</v>
      </c>
      <c r="R425" s="133">
        <v>47359</v>
      </c>
      <c r="S425" s="133">
        <v>48109</v>
      </c>
      <c r="T425" s="133" t="s">
        <v>848</v>
      </c>
      <c r="U425" s="133">
        <v>48218</v>
      </c>
      <c r="V425" s="133" t="s">
        <v>848</v>
      </c>
      <c r="W425" s="55">
        <v>0.22406253725488032</v>
      </c>
      <c r="X425" s="55">
        <v>4.6745483753267189E-2</v>
      </c>
      <c r="Y425" s="55">
        <v>8.3906452867088366E-2</v>
      </c>
      <c r="Z425" s="55">
        <v>5.1292974616226834</v>
      </c>
      <c r="AA425" s="55">
        <v>7.4130211746513544</v>
      </c>
      <c r="AB425" s="55">
        <v>3.6438349339297642</v>
      </c>
      <c r="AC425" s="55">
        <v>0</v>
      </c>
      <c r="AD425" s="59">
        <v>16.316805506824156</v>
      </c>
      <c r="AE425" s="55">
        <v>0</v>
      </c>
      <c r="AF425" s="55"/>
      <c r="AG425" s="55"/>
      <c r="AH425" s="55"/>
      <c r="AI425" s="59">
        <v>16.540868044079037</v>
      </c>
      <c r="AJ425" s="55">
        <v>0</v>
      </c>
      <c r="AK425" s="55">
        <v>0.24563549986344818</v>
      </c>
      <c r="AL425" s="55">
        <v>5.1246185144421703E-2</v>
      </c>
      <c r="AM425" s="55">
        <v>9.3824750086167003E-2</v>
      </c>
      <c r="AN425" s="55">
        <v>5.8503266045702436</v>
      </c>
      <c r="AO425" s="55">
        <v>8.6241765522947809</v>
      </c>
      <c r="AP425" s="55">
        <v>4.3239559901958327</v>
      </c>
      <c r="AQ425" s="55">
        <v>0</v>
      </c>
      <c r="AR425" s="59">
        <v>18.943530082291446</v>
      </c>
      <c r="AS425" s="55">
        <v>0</v>
      </c>
      <c r="AT425" s="55"/>
      <c r="AU425" s="55"/>
      <c r="AV425" s="55"/>
      <c r="AW425" s="59">
        <v>19.189165582154892</v>
      </c>
      <c r="AX425" s="55"/>
      <c r="AY425" s="55"/>
      <c r="AZ425" s="55"/>
      <c r="BA425" s="55"/>
      <c r="BB425" s="55"/>
      <c r="BC425" s="55"/>
      <c r="BD425" s="55"/>
      <c r="BE425" s="55"/>
      <c r="BF425" s="59">
        <v>0</v>
      </c>
      <c r="BG425" s="55"/>
      <c r="BH425" s="55"/>
      <c r="BI425" s="55"/>
      <c r="BJ425" s="55"/>
      <c r="BK425" s="59">
        <v>0</v>
      </c>
      <c r="BL425" s="55"/>
      <c r="BM425" s="23" t="s">
        <v>852</v>
      </c>
      <c r="BN425" s="23" t="s">
        <v>214</v>
      </c>
      <c r="BO425" s="23" t="s">
        <v>853</v>
      </c>
      <c r="BP425" s="23" t="s">
        <v>853</v>
      </c>
      <c r="BQ425" s="23" t="s">
        <v>311</v>
      </c>
      <c r="BR425" s="23"/>
      <c r="BS425" s="57"/>
      <c r="BT425" s="135" t="s">
        <v>212</v>
      </c>
      <c r="BU425" s="58">
        <v>1</v>
      </c>
      <c r="BV425" s="57">
        <v>0</v>
      </c>
      <c r="BW425" s="57">
        <v>0</v>
      </c>
      <c r="BX425" s="57">
        <v>0</v>
      </c>
      <c r="BY425" s="57">
        <v>0</v>
      </c>
      <c r="BZ425" s="57">
        <v>0</v>
      </c>
      <c r="CA425" s="57">
        <v>0</v>
      </c>
      <c r="CB425" s="67">
        <v>0</v>
      </c>
      <c r="CC425" s="134"/>
      <c r="CD425" s="134"/>
      <c r="CE425" s="57"/>
      <c r="CF425" s="57"/>
      <c r="CG425" s="57"/>
      <c r="CH425" s="57"/>
      <c r="CI425" s="57"/>
      <c r="CJ425" s="57"/>
      <c r="CK425" s="67"/>
      <c r="CL425" s="23"/>
      <c r="CM425" s="23"/>
      <c r="CN425" s="23"/>
      <c r="CO425" s="23"/>
      <c r="CP425" s="23"/>
      <c r="CQ425" s="23"/>
      <c r="CR425" s="57"/>
      <c r="CS425" s="134"/>
      <c r="CT425" s="58"/>
      <c r="CU425" s="57"/>
      <c r="CV425" s="57"/>
      <c r="CW425" s="57"/>
      <c r="CX425" s="57"/>
      <c r="CY425" s="57"/>
      <c r="CZ425" s="57"/>
      <c r="DA425" s="67"/>
      <c r="DB425" s="23"/>
      <c r="DC425" s="23"/>
      <c r="DD425" s="57"/>
      <c r="DE425" s="57"/>
      <c r="DF425" s="57"/>
      <c r="DG425" s="57"/>
      <c r="DH425" s="57"/>
      <c r="DI425" s="57"/>
      <c r="DJ425" s="67"/>
      <c r="DK425" s="23" t="s">
        <v>849</v>
      </c>
      <c r="DL425" s="55">
        <v>0</v>
      </c>
      <c r="DM425" s="55">
        <v>0.22406253725488032</v>
      </c>
      <c r="DN425" s="55">
        <v>16.316805506824156</v>
      </c>
      <c r="DO425" s="59">
        <v>16.540868044079037</v>
      </c>
      <c r="DP425" s="23" t="s">
        <v>849</v>
      </c>
      <c r="DQ425" s="57"/>
      <c r="DR425" s="57"/>
      <c r="DS425" s="57"/>
      <c r="DT425" s="23" t="s">
        <v>854</v>
      </c>
      <c r="DU425" s="57"/>
      <c r="DV425" s="23" t="s">
        <v>849</v>
      </c>
      <c r="DW425" s="23" t="s">
        <v>854</v>
      </c>
      <c r="DX425" s="57"/>
      <c r="DY425" s="23" t="s">
        <v>858</v>
      </c>
      <c r="DZ425" s="23" t="s">
        <v>854</v>
      </c>
      <c r="EA425" s="56"/>
      <c r="EB425" s="57"/>
      <c r="EC425" s="57"/>
      <c r="ED425" s="23"/>
      <c r="EE425" s="57"/>
      <c r="EF425" s="57"/>
      <c r="EG425" s="57"/>
      <c r="EH425" s="23">
        <v>3281</v>
      </c>
      <c r="EI425" s="23"/>
      <c r="EJ425" s="23" t="s">
        <v>868</v>
      </c>
      <c r="EK425" s="23"/>
    </row>
    <row r="426" spans="2:141">
      <c r="B426" s="132" t="s">
        <v>1758</v>
      </c>
      <c r="C426" s="23" t="s">
        <v>1759</v>
      </c>
      <c r="D426" s="23" t="s">
        <v>502</v>
      </c>
      <c r="E426" s="23" t="s">
        <v>846</v>
      </c>
      <c r="F426" s="23" t="s">
        <v>847</v>
      </c>
      <c r="G426" s="23"/>
      <c r="H426" s="23" t="s">
        <v>848</v>
      </c>
      <c r="I426" s="58">
        <v>0</v>
      </c>
      <c r="J426" s="58">
        <v>0</v>
      </c>
      <c r="K426" s="58">
        <v>1</v>
      </c>
      <c r="L426" s="58">
        <v>0</v>
      </c>
      <c r="M426" s="176"/>
      <c r="N426" s="23" t="s">
        <v>849</v>
      </c>
      <c r="O426" s="23" t="s">
        <v>850</v>
      </c>
      <c r="P426" s="23" t="s">
        <v>851</v>
      </c>
      <c r="Q426" s="56" t="s">
        <v>848</v>
      </c>
      <c r="R426" s="133" t="s">
        <v>848</v>
      </c>
      <c r="S426" s="133" t="s">
        <v>848</v>
      </c>
      <c r="T426" s="133" t="s">
        <v>848</v>
      </c>
      <c r="U426" s="133" t="s">
        <v>848</v>
      </c>
      <c r="V426" s="133" t="s">
        <v>848</v>
      </c>
      <c r="W426" s="55">
        <v>0</v>
      </c>
      <c r="X426" s="55">
        <v>2.613988045384616</v>
      </c>
      <c r="Y426" s="55">
        <v>2.7271573071117938</v>
      </c>
      <c r="Z426" s="55">
        <v>2.9446198100385277</v>
      </c>
      <c r="AA426" s="55">
        <v>3.168739328360977</v>
      </c>
      <c r="AB426" s="55">
        <v>3.3773258107600892</v>
      </c>
      <c r="AC426" s="55">
        <v>3.5970073188187284</v>
      </c>
      <c r="AD426" s="59">
        <v>18.428837620474731</v>
      </c>
      <c r="AE426" s="55">
        <v>0</v>
      </c>
      <c r="AF426" s="55"/>
      <c r="AG426" s="55"/>
      <c r="AH426" s="55"/>
      <c r="AI426" s="59">
        <v>18.428837620474731</v>
      </c>
      <c r="AJ426" s="55">
        <v>0</v>
      </c>
      <c r="AK426" s="55">
        <v>0</v>
      </c>
      <c r="AL426" s="55">
        <v>2.8656653987396665</v>
      </c>
      <c r="AM426" s="55">
        <v>3.0495253230492967</v>
      </c>
      <c r="AN426" s="55">
        <v>3.3585471975265628</v>
      </c>
      <c r="AO426" s="55">
        <v>3.6864547897733906</v>
      </c>
      <c r="AP426" s="55">
        <v>4.0077029928822148</v>
      </c>
      <c r="AQ426" s="55">
        <v>4.3537557703622287</v>
      </c>
      <c r="AR426" s="59">
        <v>21.321651472333357</v>
      </c>
      <c r="AS426" s="55">
        <v>0</v>
      </c>
      <c r="AT426" s="55"/>
      <c r="AU426" s="55"/>
      <c r="AV426" s="55"/>
      <c r="AW426" s="59">
        <v>21.321651472333357</v>
      </c>
      <c r="AX426" s="55"/>
      <c r="AY426" s="55"/>
      <c r="AZ426" s="55"/>
      <c r="BA426" s="55"/>
      <c r="BB426" s="55"/>
      <c r="BC426" s="55"/>
      <c r="BD426" s="55"/>
      <c r="BE426" s="55"/>
      <c r="BF426" s="59">
        <v>0</v>
      </c>
      <c r="BG426" s="55"/>
      <c r="BH426" s="55"/>
      <c r="BI426" s="55"/>
      <c r="BJ426" s="55"/>
      <c r="BK426" s="59">
        <v>0</v>
      </c>
      <c r="BL426" s="55"/>
      <c r="BM426" s="23" t="s">
        <v>852</v>
      </c>
      <c r="BN426" s="23" t="s">
        <v>897</v>
      </c>
      <c r="BO426" s="23" t="s">
        <v>853</v>
      </c>
      <c r="BP426" s="23" t="s">
        <v>853</v>
      </c>
      <c r="BQ426" s="23" t="s">
        <v>853</v>
      </c>
      <c r="BR426" s="23"/>
      <c r="BS426" s="57"/>
      <c r="BT426" s="135" t="s">
        <v>23</v>
      </c>
      <c r="BU426" s="58">
        <v>1</v>
      </c>
      <c r="BV426" s="57">
        <v>0</v>
      </c>
      <c r="BW426" s="57">
        <v>0</v>
      </c>
      <c r="BX426" s="57">
        <v>0</v>
      </c>
      <c r="BY426" s="57">
        <v>0</v>
      </c>
      <c r="BZ426" s="57">
        <v>0</v>
      </c>
      <c r="CA426" s="57">
        <v>1</v>
      </c>
      <c r="CB426" s="67">
        <v>1</v>
      </c>
      <c r="CC426" s="134"/>
      <c r="CD426" s="134"/>
      <c r="CE426" s="57"/>
      <c r="CF426" s="57"/>
      <c r="CG426" s="57"/>
      <c r="CH426" s="57"/>
      <c r="CI426" s="57"/>
      <c r="CJ426" s="57"/>
      <c r="CK426" s="67"/>
      <c r="CL426" s="23"/>
      <c r="CM426" s="23"/>
      <c r="CN426" s="23"/>
      <c r="CO426" s="23"/>
      <c r="CP426" s="23"/>
      <c r="CQ426" s="23"/>
      <c r="CR426" s="57"/>
      <c r="CS426" s="134"/>
      <c r="CT426" s="58"/>
      <c r="CU426" s="57"/>
      <c r="CV426" s="57"/>
      <c r="CW426" s="57"/>
      <c r="CX426" s="57"/>
      <c r="CY426" s="57"/>
      <c r="CZ426" s="57"/>
      <c r="DA426" s="67"/>
      <c r="DB426" s="23"/>
      <c r="DC426" s="23"/>
      <c r="DD426" s="57"/>
      <c r="DE426" s="57"/>
      <c r="DF426" s="57"/>
      <c r="DG426" s="57"/>
      <c r="DH426" s="57"/>
      <c r="DI426" s="57"/>
      <c r="DJ426" s="67"/>
      <c r="DK426" s="23" t="s">
        <v>849</v>
      </c>
      <c r="DL426" s="55">
        <v>0</v>
      </c>
      <c r="DM426" s="55">
        <v>0</v>
      </c>
      <c r="DN426" s="55">
        <v>0</v>
      </c>
      <c r="DO426" s="59">
        <v>0</v>
      </c>
      <c r="DP426" s="23" t="s">
        <v>849</v>
      </c>
      <c r="DQ426" s="57"/>
      <c r="DR426" s="57"/>
      <c r="DS426" s="57"/>
      <c r="DT426" s="23" t="s">
        <v>854</v>
      </c>
      <c r="DU426" s="57"/>
      <c r="DV426" s="23" t="s">
        <v>849</v>
      </c>
      <c r="DW426" s="23" t="s">
        <v>854</v>
      </c>
      <c r="DX426" s="57"/>
      <c r="DY426" s="23" t="s">
        <v>849</v>
      </c>
      <c r="DZ426" s="23" t="s">
        <v>854</v>
      </c>
      <c r="EA426" s="56"/>
      <c r="EB426" s="57"/>
      <c r="EC426" s="57"/>
      <c r="ED426" s="23"/>
      <c r="EE426" s="57"/>
      <c r="EF426" s="57"/>
      <c r="EG426" s="57"/>
      <c r="EH426" s="23">
        <v>841</v>
      </c>
      <c r="EI426" s="23"/>
      <c r="EJ426" s="23" t="s">
        <v>891</v>
      </c>
      <c r="EK426" s="23"/>
    </row>
    <row r="427" spans="2:141" ht="57.95">
      <c r="B427" s="132" t="s">
        <v>1760</v>
      </c>
      <c r="C427" s="23" t="s">
        <v>1761</v>
      </c>
      <c r="D427" s="23" t="s">
        <v>159</v>
      </c>
      <c r="E427" s="23" t="s">
        <v>846</v>
      </c>
      <c r="F427" s="23" t="s">
        <v>847</v>
      </c>
      <c r="G427" s="23"/>
      <c r="H427" s="23" t="s">
        <v>848</v>
      </c>
      <c r="I427" s="58">
        <v>0</v>
      </c>
      <c r="J427" s="58">
        <v>0</v>
      </c>
      <c r="K427" s="58">
        <v>0</v>
      </c>
      <c r="L427" s="58">
        <v>1</v>
      </c>
      <c r="M427" s="176"/>
      <c r="N427" s="23" t="s">
        <v>849</v>
      </c>
      <c r="O427" s="23" t="s">
        <v>850</v>
      </c>
      <c r="P427" s="23" t="s">
        <v>851</v>
      </c>
      <c r="Q427" s="56">
        <v>47409</v>
      </c>
      <c r="R427" s="133">
        <v>47499</v>
      </c>
      <c r="S427" s="133">
        <v>48425</v>
      </c>
      <c r="T427" s="133" t="s">
        <v>848</v>
      </c>
      <c r="U427" s="133">
        <v>48549</v>
      </c>
      <c r="V427" s="133" t="s">
        <v>848</v>
      </c>
      <c r="W427" s="55">
        <v>0.39239967497774114</v>
      </c>
      <c r="X427" s="55">
        <v>0.75699813690678541</v>
      </c>
      <c r="Y427" s="55">
        <v>0.93553571385947265</v>
      </c>
      <c r="Z427" s="55">
        <v>10.266750278185581</v>
      </c>
      <c r="AA427" s="55">
        <v>18.387374212101417</v>
      </c>
      <c r="AB427" s="55">
        <v>18.026837462247091</v>
      </c>
      <c r="AC427" s="55">
        <v>11.82737375531994</v>
      </c>
      <c r="AD427" s="59">
        <v>60.200869558620283</v>
      </c>
      <c r="AE427" s="55">
        <v>0.27126203941137034</v>
      </c>
      <c r="AF427" s="55"/>
      <c r="AG427" s="55"/>
      <c r="AH427" s="55"/>
      <c r="AI427" s="59">
        <v>60.593269233598022</v>
      </c>
      <c r="AJ427" s="55">
        <v>0.27126203941137034</v>
      </c>
      <c r="AK427" s="55">
        <v>0.43018030363446053</v>
      </c>
      <c r="AL427" s="55">
        <v>0.82988266594194837</v>
      </c>
      <c r="AM427" s="55">
        <v>1.0461222176629332</v>
      </c>
      <c r="AN427" s="55">
        <v>11.709954968364519</v>
      </c>
      <c r="AO427" s="55">
        <v>21.391543043276524</v>
      </c>
      <c r="AP427" s="55">
        <v>21.39154304256758</v>
      </c>
      <c r="AQ427" s="55">
        <v>14.315649697472853</v>
      </c>
      <c r="AR427" s="59">
        <v>70.68469563528636</v>
      </c>
      <c r="AS427" s="55">
        <v>0.32833090530250236</v>
      </c>
      <c r="AT427" s="55"/>
      <c r="AU427" s="55"/>
      <c r="AV427" s="55"/>
      <c r="AW427" s="59">
        <v>71.114875938920818</v>
      </c>
      <c r="AX427" s="55"/>
      <c r="AY427" s="55"/>
      <c r="AZ427" s="55"/>
      <c r="BA427" s="55"/>
      <c r="BB427" s="55"/>
      <c r="BC427" s="55"/>
      <c r="BD427" s="55"/>
      <c r="BE427" s="55"/>
      <c r="BF427" s="59">
        <v>0</v>
      </c>
      <c r="BG427" s="55"/>
      <c r="BH427" s="55"/>
      <c r="BI427" s="55"/>
      <c r="BJ427" s="55"/>
      <c r="BK427" s="59">
        <v>0</v>
      </c>
      <c r="BL427" s="55"/>
      <c r="BM427" s="23" t="s">
        <v>1131</v>
      </c>
      <c r="BN427" s="23" t="s">
        <v>157</v>
      </c>
      <c r="BO427" s="23" t="s">
        <v>853</v>
      </c>
      <c r="BP427" s="23" t="s">
        <v>853</v>
      </c>
      <c r="BQ427" s="23" t="s">
        <v>853</v>
      </c>
      <c r="BR427" s="23"/>
      <c r="BS427" s="57"/>
      <c r="BT427" s="135" t="s">
        <v>859</v>
      </c>
      <c r="BU427" s="58">
        <v>1</v>
      </c>
      <c r="BV427" s="57">
        <v>0</v>
      </c>
      <c r="BW427" s="57">
        <v>0</v>
      </c>
      <c r="BX427" s="57">
        <v>0</v>
      </c>
      <c r="BY427" s="57">
        <v>0</v>
      </c>
      <c r="BZ427" s="57">
        <v>0</v>
      </c>
      <c r="CA427" s="57">
        <v>28753</v>
      </c>
      <c r="CB427" s="67">
        <v>28753</v>
      </c>
      <c r="CC427" s="134"/>
      <c r="CD427" s="134"/>
      <c r="CE427" s="57"/>
      <c r="CF427" s="57"/>
      <c r="CG427" s="57"/>
      <c r="CH427" s="57"/>
      <c r="CI427" s="57"/>
      <c r="CJ427" s="57"/>
      <c r="CK427" s="67"/>
      <c r="CL427" s="23"/>
      <c r="CM427" s="23"/>
      <c r="CN427" s="23"/>
      <c r="CO427" s="23"/>
      <c r="CP427" s="23"/>
      <c r="CQ427" s="23"/>
      <c r="CR427" s="57"/>
      <c r="CS427" s="134"/>
      <c r="CT427" s="58"/>
      <c r="CU427" s="57"/>
      <c r="CV427" s="57"/>
      <c r="CW427" s="57"/>
      <c r="CX427" s="57"/>
      <c r="CY427" s="57"/>
      <c r="CZ427" s="57"/>
      <c r="DA427" s="67"/>
      <c r="DB427" s="23"/>
      <c r="DC427" s="23"/>
      <c r="DD427" s="57"/>
      <c r="DE427" s="57"/>
      <c r="DF427" s="57"/>
      <c r="DG427" s="57"/>
      <c r="DH427" s="57"/>
      <c r="DI427" s="57"/>
      <c r="DJ427" s="67"/>
      <c r="DK427" s="23" t="s">
        <v>849</v>
      </c>
      <c r="DL427" s="55">
        <v>0</v>
      </c>
      <c r="DM427" s="55">
        <v>0.39239967497774114</v>
      </c>
      <c r="DN427" s="55">
        <v>60.200869558620283</v>
      </c>
      <c r="DO427" s="59">
        <v>60.593269233598022</v>
      </c>
      <c r="DP427" s="23" t="s">
        <v>849</v>
      </c>
      <c r="DQ427" s="57"/>
      <c r="DR427" s="57"/>
      <c r="DS427" s="57"/>
      <c r="DT427" s="23" t="s">
        <v>854</v>
      </c>
      <c r="DU427" s="57"/>
      <c r="DV427" s="23" t="s">
        <v>849</v>
      </c>
      <c r="DW427" s="23" t="s">
        <v>854</v>
      </c>
      <c r="DX427" s="57"/>
      <c r="DY427" s="23" t="s">
        <v>849</v>
      </c>
      <c r="DZ427" s="23" t="s">
        <v>854</v>
      </c>
      <c r="EA427" s="56"/>
      <c r="EB427" s="57"/>
      <c r="EC427" s="57"/>
      <c r="ED427" s="23"/>
      <c r="EE427" s="57"/>
      <c r="EF427" s="57"/>
      <c r="EG427" s="57"/>
      <c r="EH427" s="23">
        <v>809</v>
      </c>
      <c r="EI427" s="23"/>
      <c r="EJ427" s="23" t="s">
        <v>1177</v>
      </c>
      <c r="EK427" s="23"/>
    </row>
    <row r="428" spans="2:141" ht="57.95">
      <c r="B428" s="132" t="s">
        <v>1762</v>
      </c>
      <c r="C428" s="23" t="s">
        <v>1763</v>
      </c>
      <c r="D428" s="23" t="s">
        <v>159</v>
      </c>
      <c r="E428" s="23" t="s">
        <v>846</v>
      </c>
      <c r="F428" s="23" t="s">
        <v>847</v>
      </c>
      <c r="G428" s="23"/>
      <c r="H428" s="23" t="s">
        <v>848</v>
      </c>
      <c r="I428" s="58">
        <v>0</v>
      </c>
      <c r="J428" s="58">
        <v>0</v>
      </c>
      <c r="K428" s="58">
        <v>1</v>
      </c>
      <c r="L428" s="58">
        <v>0</v>
      </c>
      <c r="M428" s="176"/>
      <c r="N428" s="23" t="s">
        <v>858</v>
      </c>
      <c r="O428" s="23" t="s">
        <v>850</v>
      </c>
      <c r="P428" s="23" t="s">
        <v>851</v>
      </c>
      <c r="Q428" s="56">
        <v>47268</v>
      </c>
      <c r="R428" s="133">
        <v>47361</v>
      </c>
      <c r="S428" s="133">
        <v>48487</v>
      </c>
      <c r="T428" s="133" t="s">
        <v>848</v>
      </c>
      <c r="U428" s="133">
        <v>49187</v>
      </c>
      <c r="V428" s="133" t="s">
        <v>848</v>
      </c>
      <c r="W428" s="55">
        <v>0.16817212631331654</v>
      </c>
      <c r="X428" s="55">
        <v>1.6347890134045962E-2</v>
      </c>
      <c r="Y428" s="55">
        <v>1.6027343355396455E-2</v>
      </c>
      <c r="Z428" s="55">
        <v>0.11929221129406743</v>
      </c>
      <c r="AA428" s="55">
        <v>0.59238320596573002</v>
      </c>
      <c r="AB428" s="55">
        <v>0.10410089105159354</v>
      </c>
      <c r="AC428" s="55">
        <v>3.7016970427573319E-3</v>
      </c>
      <c r="AD428" s="59">
        <v>0.85185323884359077</v>
      </c>
      <c r="AE428" s="55">
        <v>2.5219405159586272E-2</v>
      </c>
      <c r="AF428" s="55"/>
      <c r="AG428" s="55"/>
      <c r="AH428" s="55"/>
      <c r="AI428" s="59">
        <v>1.0200253651569073</v>
      </c>
      <c r="AJ428" s="55">
        <v>2.5219405159586272E-2</v>
      </c>
      <c r="AK428" s="55">
        <v>0.18436390489981699</v>
      </c>
      <c r="AL428" s="55">
        <v>1.792188115865696E-2</v>
      </c>
      <c r="AM428" s="55">
        <v>1.7921881255632249E-2</v>
      </c>
      <c r="AN428" s="55">
        <v>0.13606120578370851</v>
      </c>
      <c r="AO428" s="55">
        <v>0.68916805098740785</v>
      </c>
      <c r="AP428" s="55">
        <v>0.12353130139235279</v>
      </c>
      <c r="AQ428" s="55">
        <v>4.4804704109776966E-3</v>
      </c>
      <c r="AR428" s="59">
        <v>0.98908479098873603</v>
      </c>
      <c r="AS428" s="55">
        <v>3.0525134092501696E-2</v>
      </c>
      <c r="AT428" s="55"/>
      <c r="AU428" s="55"/>
      <c r="AV428" s="55"/>
      <c r="AW428" s="59">
        <v>1.1734486958885531</v>
      </c>
      <c r="AX428" s="55"/>
      <c r="AY428" s="55"/>
      <c r="AZ428" s="55"/>
      <c r="BA428" s="55"/>
      <c r="BB428" s="55"/>
      <c r="BC428" s="55"/>
      <c r="BD428" s="55"/>
      <c r="BE428" s="55"/>
      <c r="BF428" s="59">
        <v>0</v>
      </c>
      <c r="BG428" s="55"/>
      <c r="BH428" s="55"/>
      <c r="BI428" s="55"/>
      <c r="BJ428" s="55"/>
      <c r="BK428" s="59">
        <v>0</v>
      </c>
      <c r="BL428" s="55"/>
      <c r="BM428" s="23" t="s">
        <v>852</v>
      </c>
      <c r="BN428" s="23" t="s">
        <v>290</v>
      </c>
      <c r="BO428" s="23" t="s">
        <v>853</v>
      </c>
      <c r="BP428" s="23" t="s">
        <v>853</v>
      </c>
      <c r="BQ428" s="23" t="s">
        <v>853</v>
      </c>
      <c r="BR428" s="23"/>
      <c r="BS428" s="57"/>
      <c r="BT428" s="135" t="s">
        <v>859</v>
      </c>
      <c r="BU428" s="58">
        <v>1</v>
      </c>
      <c r="BV428" s="57">
        <v>0</v>
      </c>
      <c r="BW428" s="57">
        <v>0</v>
      </c>
      <c r="BX428" s="57">
        <v>0</v>
      </c>
      <c r="BY428" s="57">
        <v>0</v>
      </c>
      <c r="BZ428" s="57">
        <v>0</v>
      </c>
      <c r="CA428" s="57">
        <v>112969</v>
      </c>
      <c r="CB428" s="67">
        <v>112969</v>
      </c>
      <c r="CC428" s="134"/>
      <c r="CD428" s="134"/>
      <c r="CE428" s="57"/>
      <c r="CF428" s="57"/>
      <c r="CG428" s="57"/>
      <c r="CH428" s="57"/>
      <c r="CI428" s="57"/>
      <c r="CJ428" s="57"/>
      <c r="CK428" s="67"/>
      <c r="CL428" s="23"/>
      <c r="CM428" s="23"/>
      <c r="CN428" s="23"/>
      <c r="CO428" s="23"/>
      <c r="CP428" s="23"/>
      <c r="CQ428" s="23"/>
      <c r="CR428" s="57"/>
      <c r="CS428" s="134"/>
      <c r="CT428" s="58"/>
      <c r="CU428" s="57"/>
      <c r="CV428" s="57"/>
      <c r="CW428" s="57"/>
      <c r="CX428" s="57"/>
      <c r="CY428" s="57"/>
      <c r="CZ428" s="57"/>
      <c r="DA428" s="67"/>
      <c r="DB428" s="23"/>
      <c r="DC428" s="23"/>
      <c r="DD428" s="57"/>
      <c r="DE428" s="57"/>
      <c r="DF428" s="57"/>
      <c r="DG428" s="57"/>
      <c r="DH428" s="57"/>
      <c r="DI428" s="57"/>
      <c r="DJ428" s="67"/>
      <c r="DK428" s="23" t="s">
        <v>849</v>
      </c>
      <c r="DL428" s="55">
        <v>0</v>
      </c>
      <c r="DM428" s="55">
        <v>0.16817212631331654</v>
      </c>
      <c r="DN428" s="55">
        <v>0.85185323884359077</v>
      </c>
      <c r="DO428" s="59">
        <v>1.0200253651569073</v>
      </c>
      <c r="DP428" s="23" t="s">
        <v>858</v>
      </c>
      <c r="DQ428" s="57"/>
      <c r="DR428" s="57"/>
      <c r="DS428" s="57"/>
      <c r="DT428" s="23" t="s">
        <v>854</v>
      </c>
      <c r="DU428" s="57"/>
      <c r="DV428" s="23" t="s">
        <v>849</v>
      </c>
      <c r="DW428" s="23" t="s">
        <v>854</v>
      </c>
      <c r="DX428" s="57"/>
      <c r="DY428" s="23" t="s">
        <v>849</v>
      </c>
      <c r="DZ428" s="23" t="s">
        <v>854</v>
      </c>
      <c r="EA428" s="56"/>
      <c r="EB428" s="57"/>
      <c r="EC428" s="57"/>
      <c r="ED428" s="23"/>
      <c r="EE428" s="57"/>
      <c r="EF428" s="57"/>
      <c r="EG428" s="57"/>
      <c r="EH428" s="23">
        <v>953</v>
      </c>
      <c r="EI428" s="23"/>
      <c r="EJ428" s="23" t="s">
        <v>860</v>
      </c>
      <c r="EK428" s="23"/>
    </row>
    <row r="429" spans="2:141" ht="57.95">
      <c r="B429" s="132" t="s">
        <v>1764</v>
      </c>
      <c r="C429" s="23" t="s">
        <v>1765</v>
      </c>
      <c r="D429" s="23" t="s">
        <v>159</v>
      </c>
      <c r="E429" s="23" t="s">
        <v>846</v>
      </c>
      <c r="F429" s="23" t="s">
        <v>847</v>
      </c>
      <c r="G429" s="23"/>
      <c r="H429" s="23" t="s">
        <v>848</v>
      </c>
      <c r="I429" s="58">
        <v>0</v>
      </c>
      <c r="J429" s="58">
        <v>0</v>
      </c>
      <c r="K429" s="58">
        <v>1</v>
      </c>
      <c r="L429" s="58">
        <v>0</v>
      </c>
      <c r="M429" s="176"/>
      <c r="N429" s="23" t="s">
        <v>849</v>
      </c>
      <c r="O429" s="23" t="s">
        <v>850</v>
      </c>
      <c r="P429" s="23" t="s">
        <v>851</v>
      </c>
      <c r="Q429" s="56" t="s">
        <v>848</v>
      </c>
      <c r="R429" s="133" t="s">
        <v>848</v>
      </c>
      <c r="S429" s="133" t="s">
        <v>848</v>
      </c>
      <c r="T429" s="133" t="s">
        <v>848</v>
      </c>
      <c r="U429" s="133" t="s">
        <v>848</v>
      </c>
      <c r="V429" s="133" t="s">
        <v>848</v>
      </c>
      <c r="W429" s="55">
        <v>0</v>
      </c>
      <c r="X429" s="55">
        <v>8.2220228083300803E-2</v>
      </c>
      <c r="Y429" s="55">
        <v>4.0399697831604704E-4</v>
      </c>
      <c r="Z429" s="55">
        <v>1.3202566702009061E-4</v>
      </c>
      <c r="AA429" s="55">
        <v>0</v>
      </c>
      <c r="AB429" s="55">
        <v>0</v>
      </c>
      <c r="AC429" s="55">
        <v>0</v>
      </c>
      <c r="AD429" s="59">
        <v>8.2756250728636932E-2</v>
      </c>
      <c r="AE429" s="55">
        <v>0</v>
      </c>
      <c r="AF429" s="55"/>
      <c r="AG429" s="55"/>
      <c r="AH429" s="55"/>
      <c r="AI429" s="59">
        <v>8.2756250728636932E-2</v>
      </c>
      <c r="AJ429" s="55">
        <v>0</v>
      </c>
      <c r="AK429" s="55">
        <v>0</v>
      </c>
      <c r="AL429" s="55">
        <v>9.0136472931011666E-2</v>
      </c>
      <c r="AM429" s="55">
        <v>4.5175209094004784E-4</v>
      </c>
      <c r="AN429" s="55">
        <v>1.5058461281155979E-4</v>
      </c>
      <c r="AO429" s="55">
        <v>0</v>
      </c>
      <c r="AP429" s="55">
        <v>0</v>
      </c>
      <c r="AQ429" s="55">
        <v>0</v>
      </c>
      <c r="AR429" s="59">
        <v>9.0738809634763273E-2</v>
      </c>
      <c r="AS429" s="55">
        <v>0</v>
      </c>
      <c r="AT429" s="55"/>
      <c r="AU429" s="55"/>
      <c r="AV429" s="55"/>
      <c r="AW429" s="59">
        <v>9.0738809634763273E-2</v>
      </c>
      <c r="AX429" s="55"/>
      <c r="AY429" s="55"/>
      <c r="AZ429" s="55"/>
      <c r="BA429" s="55"/>
      <c r="BB429" s="55"/>
      <c r="BC429" s="55"/>
      <c r="BD429" s="55"/>
      <c r="BE429" s="55"/>
      <c r="BF429" s="59">
        <v>0</v>
      </c>
      <c r="BG429" s="55"/>
      <c r="BH429" s="55"/>
      <c r="BI429" s="55"/>
      <c r="BJ429" s="55"/>
      <c r="BK429" s="59">
        <v>0</v>
      </c>
      <c r="BL429" s="55"/>
      <c r="BM429" s="23" t="s">
        <v>852</v>
      </c>
      <c r="BN429" s="23" t="s">
        <v>290</v>
      </c>
      <c r="BO429" s="23" t="s">
        <v>853</v>
      </c>
      <c r="BP429" s="23" t="s">
        <v>853</v>
      </c>
      <c r="BQ429" s="23" t="s">
        <v>853</v>
      </c>
      <c r="BR429" s="23"/>
      <c r="BS429" s="57"/>
      <c r="BT429" s="135" t="s">
        <v>859</v>
      </c>
      <c r="BU429" s="58">
        <v>1</v>
      </c>
      <c r="BV429" s="57">
        <v>0</v>
      </c>
      <c r="BW429" s="57">
        <v>0</v>
      </c>
      <c r="BX429" s="57">
        <v>0</v>
      </c>
      <c r="BY429" s="57">
        <v>0</v>
      </c>
      <c r="BZ429" s="57">
        <v>0</v>
      </c>
      <c r="CA429" s="57">
        <v>0</v>
      </c>
      <c r="CB429" s="67">
        <v>0</v>
      </c>
      <c r="CC429" s="134"/>
      <c r="CD429" s="134"/>
      <c r="CE429" s="57"/>
      <c r="CF429" s="57"/>
      <c r="CG429" s="57"/>
      <c r="CH429" s="57"/>
      <c r="CI429" s="57"/>
      <c r="CJ429" s="57"/>
      <c r="CK429" s="67"/>
      <c r="CL429" s="23"/>
      <c r="CM429" s="23"/>
      <c r="CN429" s="23"/>
      <c r="CO429" s="23"/>
      <c r="CP429" s="23"/>
      <c r="CQ429" s="23"/>
      <c r="CR429" s="57"/>
      <c r="CS429" s="134"/>
      <c r="CT429" s="58"/>
      <c r="CU429" s="57"/>
      <c r="CV429" s="57"/>
      <c r="CW429" s="57"/>
      <c r="CX429" s="57"/>
      <c r="CY429" s="57"/>
      <c r="CZ429" s="57"/>
      <c r="DA429" s="67"/>
      <c r="DB429" s="23"/>
      <c r="DC429" s="23"/>
      <c r="DD429" s="57"/>
      <c r="DE429" s="57"/>
      <c r="DF429" s="57"/>
      <c r="DG429" s="57"/>
      <c r="DH429" s="57"/>
      <c r="DI429" s="57"/>
      <c r="DJ429" s="67"/>
      <c r="DK429" s="23" t="s">
        <v>849</v>
      </c>
      <c r="DL429" s="55">
        <v>0</v>
      </c>
      <c r="DM429" s="55">
        <v>0</v>
      </c>
      <c r="DN429" s="55">
        <v>0</v>
      </c>
      <c r="DO429" s="59">
        <v>0</v>
      </c>
      <c r="DP429" s="23" t="s">
        <v>858</v>
      </c>
      <c r="DQ429" s="57"/>
      <c r="DR429" s="57"/>
      <c r="DS429" s="57"/>
      <c r="DT429" s="23" t="s">
        <v>854</v>
      </c>
      <c r="DU429" s="57"/>
      <c r="DV429" s="23" t="s">
        <v>849</v>
      </c>
      <c r="DW429" s="23" t="s">
        <v>854</v>
      </c>
      <c r="DX429" s="57"/>
      <c r="DY429" s="23" t="s">
        <v>849</v>
      </c>
      <c r="DZ429" s="23" t="s">
        <v>854</v>
      </c>
      <c r="EA429" s="56"/>
      <c r="EB429" s="57"/>
      <c r="EC429" s="57"/>
      <c r="ED429" s="23"/>
      <c r="EE429" s="57"/>
      <c r="EF429" s="57"/>
      <c r="EG429" s="57"/>
      <c r="EH429" s="23">
        <v>953</v>
      </c>
      <c r="EI429" s="23"/>
      <c r="EJ429" s="23" t="s">
        <v>860</v>
      </c>
      <c r="EK429" s="23"/>
    </row>
    <row r="430" spans="2:141" ht="57.95">
      <c r="B430" s="132" t="s">
        <v>1766</v>
      </c>
      <c r="C430" s="23" t="s">
        <v>1767</v>
      </c>
      <c r="D430" s="23" t="s">
        <v>155</v>
      </c>
      <c r="E430" s="23" t="s">
        <v>846</v>
      </c>
      <c r="F430" s="23" t="s">
        <v>847</v>
      </c>
      <c r="G430" s="23"/>
      <c r="H430" s="23" t="s">
        <v>848</v>
      </c>
      <c r="I430" s="58">
        <v>0</v>
      </c>
      <c r="J430" s="58">
        <v>0</v>
      </c>
      <c r="K430" s="58">
        <v>1</v>
      </c>
      <c r="L430" s="58">
        <v>0</v>
      </c>
      <c r="M430" s="176"/>
      <c r="N430" s="23" t="s">
        <v>849</v>
      </c>
      <c r="O430" s="23" t="s">
        <v>850</v>
      </c>
      <c r="P430" s="23" t="s">
        <v>851</v>
      </c>
      <c r="Q430" s="56">
        <v>47259</v>
      </c>
      <c r="R430" s="133">
        <v>47347</v>
      </c>
      <c r="S430" s="133">
        <v>48127</v>
      </c>
      <c r="T430" s="133" t="s">
        <v>848</v>
      </c>
      <c r="U430" s="133">
        <v>48234</v>
      </c>
      <c r="V430" s="133" t="s">
        <v>848</v>
      </c>
      <c r="W430" s="55">
        <v>5.7310283245496751E-2</v>
      </c>
      <c r="X430" s="55">
        <v>2.2779110624383585</v>
      </c>
      <c r="Y430" s="55">
        <v>2.376530301983653</v>
      </c>
      <c r="Z430" s="55">
        <v>2.5660339387569624</v>
      </c>
      <c r="AA430" s="55">
        <v>2.7613387072682309</v>
      </c>
      <c r="AB430" s="55">
        <v>2.9431075017242629</v>
      </c>
      <c r="AC430" s="55">
        <v>3.1345448490768919</v>
      </c>
      <c r="AD430" s="59">
        <v>16.059466361248361</v>
      </c>
      <c r="AE430" s="55">
        <v>0</v>
      </c>
      <c r="AF430" s="55"/>
      <c r="AG430" s="55"/>
      <c r="AH430" s="55"/>
      <c r="AI430" s="59">
        <v>16.116776644493857</v>
      </c>
      <c r="AJ430" s="55">
        <v>0</v>
      </c>
      <c r="AK430" s="55">
        <v>6.2828173976757787E-2</v>
      </c>
      <c r="AL430" s="55">
        <v>2.4972305916094735</v>
      </c>
      <c r="AM430" s="55">
        <v>2.6574518888198684</v>
      </c>
      <c r="AN430" s="55">
        <v>2.926743229937546</v>
      </c>
      <c r="AO430" s="55">
        <v>3.2124921770895494</v>
      </c>
      <c r="AP430" s="55">
        <v>3.4924379239502104</v>
      </c>
      <c r="AQ430" s="55">
        <v>3.7939991538881443</v>
      </c>
      <c r="AR430" s="59">
        <v>18.580354965294791</v>
      </c>
      <c r="AS430" s="55">
        <v>0</v>
      </c>
      <c r="AT430" s="55"/>
      <c r="AU430" s="55"/>
      <c r="AV430" s="55"/>
      <c r="AW430" s="59">
        <v>18.643183139271549</v>
      </c>
      <c r="AX430" s="55"/>
      <c r="AY430" s="55"/>
      <c r="AZ430" s="55"/>
      <c r="BA430" s="55"/>
      <c r="BB430" s="55"/>
      <c r="BC430" s="55"/>
      <c r="BD430" s="55"/>
      <c r="BE430" s="55"/>
      <c r="BF430" s="59">
        <v>0</v>
      </c>
      <c r="BG430" s="55"/>
      <c r="BH430" s="55"/>
      <c r="BI430" s="55"/>
      <c r="BJ430" s="55"/>
      <c r="BK430" s="59">
        <v>0</v>
      </c>
      <c r="BL430" s="55"/>
      <c r="BM430" s="23" t="s">
        <v>852</v>
      </c>
      <c r="BN430" s="23" t="s">
        <v>214</v>
      </c>
      <c r="BO430" s="23" t="s">
        <v>853</v>
      </c>
      <c r="BP430" s="23" t="s">
        <v>853</v>
      </c>
      <c r="BQ430" s="23" t="s">
        <v>311</v>
      </c>
      <c r="BR430" s="23"/>
      <c r="BS430" s="57"/>
      <c r="BT430" s="135" t="s">
        <v>212</v>
      </c>
      <c r="BU430" s="58">
        <v>1</v>
      </c>
      <c r="BV430" s="57">
        <v>0</v>
      </c>
      <c r="BW430" s="57">
        <v>0</v>
      </c>
      <c r="BX430" s="57">
        <v>0</v>
      </c>
      <c r="BY430" s="57">
        <v>0</v>
      </c>
      <c r="BZ430" s="57">
        <v>0</v>
      </c>
      <c r="CA430" s="57">
        <v>0</v>
      </c>
      <c r="CB430" s="67">
        <v>0</v>
      </c>
      <c r="CC430" s="134"/>
      <c r="CD430" s="134"/>
      <c r="CE430" s="57"/>
      <c r="CF430" s="57"/>
      <c r="CG430" s="57"/>
      <c r="CH430" s="57"/>
      <c r="CI430" s="57"/>
      <c r="CJ430" s="57"/>
      <c r="CK430" s="67"/>
      <c r="CL430" s="23"/>
      <c r="CM430" s="23"/>
      <c r="CN430" s="23"/>
      <c r="CO430" s="23"/>
      <c r="CP430" s="23"/>
      <c r="CQ430" s="23"/>
      <c r="CR430" s="57"/>
      <c r="CS430" s="134"/>
      <c r="CT430" s="58"/>
      <c r="CU430" s="57"/>
      <c r="CV430" s="57"/>
      <c r="CW430" s="57"/>
      <c r="CX430" s="57"/>
      <c r="CY430" s="57"/>
      <c r="CZ430" s="57"/>
      <c r="DA430" s="67"/>
      <c r="DB430" s="23"/>
      <c r="DC430" s="23"/>
      <c r="DD430" s="57"/>
      <c r="DE430" s="57"/>
      <c r="DF430" s="57"/>
      <c r="DG430" s="57"/>
      <c r="DH430" s="57"/>
      <c r="DI430" s="57"/>
      <c r="DJ430" s="67"/>
      <c r="DK430" s="23" t="s">
        <v>849</v>
      </c>
      <c r="DL430" s="55">
        <v>0</v>
      </c>
      <c r="DM430" s="55">
        <v>5.7310283245496751E-2</v>
      </c>
      <c r="DN430" s="55">
        <v>16.059466361248361</v>
      </c>
      <c r="DO430" s="59">
        <v>16.116776644493857</v>
      </c>
      <c r="DP430" s="23" t="s">
        <v>849</v>
      </c>
      <c r="DQ430" s="57"/>
      <c r="DR430" s="57"/>
      <c r="DS430" s="57"/>
      <c r="DT430" s="23" t="s">
        <v>854</v>
      </c>
      <c r="DU430" s="57"/>
      <c r="DV430" s="23" t="s">
        <v>849</v>
      </c>
      <c r="DW430" s="23" t="s">
        <v>854</v>
      </c>
      <c r="DX430" s="57"/>
      <c r="DY430" s="23" t="s">
        <v>858</v>
      </c>
      <c r="DZ430" s="23" t="s">
        <v>854</v>
      </c>
      <c r="EA430" s="56"/>
      <c r="EB430" s="57"/>
      <c r="EC430" s="57"/>
      <c r="ED430" s="23"/>
      <c r="EE430" s="57"/>
      <c r="EF430" s="57"/>
      <c r="EG430" s="57"/>
      <c r="EH430" s="23">
        <v>3281</v>
      </c>
      <c r="EI430" s="23"/>
      <c r="EJ430" s="23" t="s">
        <v>868</v>
      </c>
      <c r="EK430" s="23"/>
    </row>
    <row r="431" spans="2:141">
      <c r="B431" s="132" t="s">
        <v>1768</v>
      </c>
      <c r="C431" s="23" t="s">
        <v>1769</v>
      </c>
      <c r="D431" s="23" t="s">
        <v>193</v>
      </c>
      <c r="E431" s="23" t="s">
        <v>846</v>
      </c>
      <c r="F431" s="23" t="s">
        <v>847</v>
      </c>
      <c r="G431" s="23"/>
      <c r="H431" s="23" t="s">
        <v>848</v>
      </c>
      <c r="I431" s="58">
        <v>0</v>
      </c>
      <c r="J431" s="58">
        <v>0</v>
      </c>
      <c r="K431" s="58">
        <v>1</v>
      </c>
      <c r="L431" s="58">
        <v>0</v>
      </c>
      <c r="M431" s="176"/>
      <c r="N431" s="23" t="s">
        <v>849</v>
      </c>
      <c r="O431" s="23" t="s">
        <v>850</v>
      </c>
      <c r="P431" s="23" t="s">
        <v>851</v>
      </c>
      <c r="Q431" s="56" t="s">
        <v>848</v>
      </c>
      <c r="R431" s="133" t="s">
        <v>848</v>
      </c>
      <c r="S431" s="133" t="s">
        <v>848</v>
      </c>
      <c r="T431" s="133" t="s">
        <v>848</v>
      </c>
      <c r="U431" s="133" t="s">
        <v>848</v>
      </c>
      <c r="V431" s="133" t="s">
        <v>848</v>
      </c>
      <c r="W431" s="55">
        <v>0</v>
      </c>
      <c r="X431" s="55">
        <v>0.47051784816923087</v>
      </c>
      <c r="Y431" s="55">
        <v>0.49088831528012283</v>
      </c>
      <c r="Z431" s="55">
        <v>0.530031565806935</v>
      </c>
      <c r="AA431" s="55">
        <v>0.57037307910497592</v>
      </c>
      <c r="AB431" s="55">
        <v>0.60791864593681599</v>
      </c>
      <c r="AC431" s="55">
        <v>0.647461317387371</v>
      </c>
      <c r="AD431" s="59">
        <v>3.3171907716854512</v>
      </c>
      <c r="AE431" s="55">
        <v>0</v>
      </c>
      <c r="AF431" s="55"/>
      <c r="AG431" s="55"/>
      <c r="AH431" s="55"/>
      <c r="AI431" s="59">
        <v>3.3171907716854512</v>
      </c>
      <c r="AJ431" s="55">
        <v>0</v>
      </c>
      <c r="AK431" s="55">
        <v>0</v>
      </c>
      <c r="AL431" s="55">
        <v>0.51581977177313998</v>
      </c>
      <c r="AM431" s="55">
        <v>0.54891455814887335</v>
      </c>
      <c r="AN431" s="55">
        <v>0.60453849555478134</v>
      </c>
      <c r="AO431" s="55">
        <v>0.66356186215921031</v>
      </c>
      <c r="AP431" s="55">
        <v>0.72138653871879865</v>
      </c>
      <c r="AQ431" s="55">
        <v>0.78367603866520097</v>
      </c>
      <c r="AR431" s="59">
        <v>3.8378972650200049</v>
      </c>
      <c r="AS431" s="55">
        <v>0</v>
      </c>
      <c r="AT431" s="55"/>
      <c r="AU431" s="55"/>
      <c r="AV431" s="55"/>
      <c r="AW431" s="59">
        <v>3.8378972650200049</v>
      </c>
      <c r="AX431" s="55"/>
      <c r="AY431" s="55"/>
      <c r="AZ431" s="55"/>
      <c r="BA431" s="55"/>
      <c r="BB431" s="55"/>
      <c r="BC431" s="55"/>
      <c r="BD431" s="55"/>
      <c r="BE431" s="55"/>
      <c r="BF431" s="59">
        <v>0</v>
      </c>
      <c r="BG431" s="55"/>
      <c r="BH431" s="55"/>
      <c r="BI431" s="55"/>
      <c r="BJ431" s="55"/>
      <c r="BK431" s="59">
        <v>0</v>
      </c>
      <c r="BL431" s="55"/>
      <c r="BM431" s="23" t="s">
        <v>852</v>
      </c>
      <c r="BN431" s="23" t="s">
        <v>1770</v>
      </c>
      <c r="BO431" s="23" t="s">
        <v>853</v>
      </c>
      <c r="BP431" s="23" t="s">
        <v>853</v>
      </c>
      <c r="BQ431" s="23" t="s">
        <v>311</v>
      </c>
      <c r="BR431" s="23"/>
      <c r="BS431" s="57"/>
      <c r="BT431" s="135" t="s">
        <v>23</v>
      </c>
      <c r="BU431" s="58">
        <v>1</v>
      </c>
      <c r="BV431" s="57">
        <v>1</v>
      </c>
      <c r="BW431" s="57">
        <v>1</v>
      </c>
      <c r="BX431" s="57">
        <v>1</v>
      </c>
      <c r="BY431" s="57">
        <v>1</v>
      </c>
      <c r="BZ431" s="57">
        <v>1</v>
      </c>
      <c r="CA431" s="57">
        <v>1</v>
      </c>
      <c r="CB431" s="67">
        <v>6</v>
      </c>
      <c r="CC431" s="134"/>
      <c r="CD431" s="134"/>
      <c r="CE431" s="57"/>
      <c r="CF431" s="57"/>
      <c r="CG431" s="57"/>
      <c r="CH431" s="57"/>
      <c r="CI431" s="57"/>
      <c r="CJ431" s="57"/>
      <c r="CK431" s="67"/>
      <c r="CL431" s="23"/>
      <c r="CM431" s="23"/>
      <c r="CN431" s="23"/>
      <c r="CO431" s="23"/>
      <c r="CP431" s="23"/>
      <c r="CQ431" s="23"/>
      <c r="CR431" s="57"/>
      <c r="CS431" s="134"/>
      <c r="CT431" s="58"/>
      <c r="CU431" s="57"/>
      <c r="CV431" s="57"/>
      <c r="CW431" s="57"/>
      <c r="CX431" s="57"/>
      <c r="CY431" s="57"/>
      <c r="CZ431" s="57"/>
      <c r="DA431" s="67"/>
      <c r="DB431" s="23"/>
      <c r="DC431" s="23"/>
      <c r="DD431" s="57"/>
      <c r="DE431" s="57"/>
      <c r="DF431" s="57"/>
      <c r="DG431" s="57"/>
      <c r="DH431" s="57"/>
      <c r="DI431" s="57"/>
      <c r="DJ431" s="67"/>
      <c r="DK431" s="23" t="s">
        <v>849</v>
      </c>
      <c r="DL431" s="55">
        <v>0</v>
      </c>
      <c r="DM431" s="55">
        <v>0</v>
      </c>
      <c r="DN431" s="55">
        <v>0</v>
      </c>
      <c r="DO431" s="59">
        <v>0</v>
      </c>
      <c r="DP431" s="23" t="s">
        <v>849</v>
      </c>
      <c r="DQ431" s="57"/>
      <c r="DR431" s="57"/>
      <c r="DS431" s="57"/>
      <c r="DT431" s="23" t="s">
        <v>854</v>
      </c>
      <c r="DU431" s="57"/>
      <c r="DV431" s="23" t="s">
        <v>849</v>
      </c>
      <c r="DW431" s="23" t="s">
        <v>854</v>
      </c>
      <c r="DX431" s="57"/>
      <c r="DY431" s="23" t="s">
        <v>849</v>
      </c>
      <c r="DZ431" s="23" t="s">
        <v>854</v>
      </c>
      <c r="EA431" s="56"/>
      <c r="EB431" s="57"/>
      <c r="EC431" s="57"/>
      <c r="ED431" s="23"/>
      <c r="EE431" s="57"/>
      <c r="EF431" s="57"/>
      <c r="EG431" s="57"/>
      <c r="EH431" s="23">
        <v>933</v>
      </c>
      <c r="EI431" s="23"/>
      <c r="EJ431" s="23" t="s">
        <v>891</v>
      </c>
      <c r="EK431" s="23"/>
    </row>
    <row r="432" spans="2:141">
      <c r="B432" s="132" t="s">
        <v>1771</v>
      </c>
      <c r="C432" s="23" t="s">
        <v>1772</v>
      </c>
      <c r="D432" s="23" t="s">
        <v>155</v>
      </c>
      <c r="E432" s="23" t="s">
        <v>846</v>
      </c>
      <c r="F432" s="23" t="s">
        <v>847</v>
      </c>
      <c r="G432" s="23"/>
      <c r="H432" s="23" t="s">
        <v>848</v>
      </c>
      <c r="I432" s="58">
        <v>0</v>
      </c>
      <c r="J432" s="58">
        <v>1</v>
      </c>
      <c r="K432" s="58">
        <v>0</v>
      </c>
      <c r="L432" s="58">
        <v>0</v>
      </c>
      <c r="M432" s="176"/>
      <c r="N432" s="23" t="s">
        <v>849</v>
      </c>
      <c r="O432" s="23" t="s">
        <v>850</v>
      </c>
      <c r="P432" s="23" t="s">
        <v>851</v>
      </c>
      <c r="Q432" s="56" t="s">
        <v>848</v>
      </c>
      <c r="R432" s="133" t="s">
        <v>848</v>
      </c>
      <c r="S432" s="133" t="s">
        <v>848</v>
      </c>
      <c r="T432" s="133" t="s">
        <v>848</v>
      </c>
      <c r="U432" s="133" t="s">
        <v>848</v>
      </c>
      <c r="V432" s="133" t="s">
        <v>848</v>
      </c>
      <c r="W432" s="55">
        <v>0</v>
      </c>
      <c r="X432" s="55">
        <v>14.811901860367387</v>
      </c>
      <c r="Y432" s="55">
        <v>15.453164165018269</v>
      </c>
      <c r="Z432" s="55">
        <v>16.685393691602311</v>
      </c>
      <c r="AA432" s="55">
        <v>17.955344530224643</v>
      </c>
      <c r="AB432" s="55">
        <v>19.137278974090968</v>
      </c>
      <c r="AC432" s="55">
        <v>20.382082271354442</v>
      </c>
      <c r="AD432" s="59">
        <v>104.42516549265804</v>
      </c>
      <c r="AE432" s="55">
        <v>0</v>
      </c>
      <c r="AF432" s="55"/>
      <c r="AG432" s="55"/>
      <c r="AH432" s="55"/>
      <c r="AI432" s="59">
        <v>104.42516549265804</v>
      </c>
      <c r="AJ432" s="55">
        <v>0</v>
      </c>
      <c r="AK432" s="55">
        <v>0</v>
      </c>
      <c r="AL432" s="55">
        <v>16.238006415418447</v>
      </c>
      <c r="AM432" s="55">
        <v>17.279830290526537</v>
      </c>
      <c r="AN432" s="55">
        <v>19.03087184006451</v>
      </c>
      <c r="AO432" s="55">
        <v>20.888927420771942</v>
      </c>
      <c r="AP432" s="55">
        <v>22.709248238867787</v>
      </c>
      <c r="AQ432" s="55">
        <v>24.67012169718053</v>
      </c>
      <c r="AR432" s="59">
        <v>120.81700590282976</v>
      </c>
      <c r="AS432" s="55">
        <v>0</v>
      </c>
      <c r="AT432" s="55"/>
      <c r="AU432" s="55"/>
      <c r="AV432" s="55"/>
      <c r="AW432" s="59">
        <v>120.81700590282976</v>
      </c>
      <c r="AX432" s="55"/>
      <c r="AY432" s="55"/>
      <c r="AZ432" s="55"/>
      <c r="BA432" s="55"/>
      <c r="BB432" s="55"/>
      <c r="BC432" s="55"/>
      <c r="BD432" s="55"/>
      <c r="BE432" s="55"/>
      <c r="BF432" s="59">
        <v>0</v>
      </c>
      <c r="BG432" s="55"/>
      <c r="BH432" s="55"/>
      <c r="BI432" s="55"/>
      <c r="BJ432" s="55"/>
      <c r="BK432" s="59">
        <v>0</v>
      </c>
      <c r="BL432" s="55"/>
      <c r="BM432" s="23" t="s">
        <v>1164</v>
      </c>
      <c r="BN432" s="23" t="s">
        <v>189</v>
      </c>
      <c r="BO432" s="23" t="s">
        <v>566</v>
      </c>
      <c r="BP432" s="23" t="s">
        <v>367</v>
      </c>
      <c r="BQ432" s="23" t="s">
        <v>368</v>
      </c>
      <c r="BR432" s="23"/>
      <c r="BS432" s="57"/>
      <c r="BT432" s="135" t="s">
        <v>23</v>
      </c>
      <c r="BU432" s="58" t="s">
        <v>1165</v>
      </c>
      <c r="BV432" s="57">
        <v>0</v>
      </c>
      <c r="BW432" s="57">
        <v>0</v>
      </c>
      <c r="BX432" s="57">
        <v>0</v>
      </c>
      <c r="BY432" s="57">
        <v>0</v>
      </c>
      <c r="BZ432" s="57">
        <v>0</v>
      </c>
      <c r="CA432" s="57">
        <v>0</v>
      </c>
      <c r="CB432" s="67">
        <v>0</v>
      </c>
      <c r="CC432" s="134"/>
      <c r="CD432" s="134"/>
      <c r="CE432" s="57"/>
      <c r="CF432" s="57"/>
      <c r="CG432" s="57"/>
      <c r="CH432" s="57"/>
      <c r="CI432" s="57"/>
      <c r="CJ432" s="57"/>
      <c r="CK432" s="67"/>
      <c r="CL432" s="23"/>
      <c r="CM432" s="23"/>
      <c r="CN432" s="23"/>
      <c r="CO432" s="23"/>
      <c r="CP432" s="23"/>
      <c r="CQ432" s="23"/>
      <c r="CR432" s="57"/>
      <c r="CS432" s="134"/>
      <c r="CT432" s="58"/>
      <c r="CU432" s="57"/>
      <c r="CV432" s="57"/>
      <c r="CW432" s="57"/>
      <c r="CX432" s="57"/>
      <c r="CY432" s="57"/>
      <c r="CZ432" s="57"/>
      <c r="DA432" s="67"/>
      <c r="DB432" s="23"/>
      <c r="DC432" s="23"/>
      <c r="DD432" s="57"/>
      <c r="DE432" s="57"/>
      <c r="DF432" s="57"/>
      <c r="DG432" s="57"/>
      <c r="DH432" s="57"/>
      <c r="DI432" s="57"/>
      <c r="DJ432" s="67"/>
      <c r="DK432" s="23" t="s">
        <v>849</v>
      </c>
      <c r="DL432" s="55">
        <v>0</v>
      </c>
      <c r="DM432" s="55">
        <v>0</v>
      </c>
      <c r="DN432" s="55">
        <v>0</v>
      </c>
      <c r="DO432" s="59">
        <v>0</v>
      </c>
      <c r="DP432" s="23" t="s">
        <v>849</v>
      </c>
      <c r="DQ432" s="57"/>
      <c r="DR432" s="57"/>
      <c r="DS432" s="57"/>
      <c r="DT432" s="23" t="s">
        <v>854</v>
      </c>
      <c r="DU432" s="57"/>
      <c r="DV432" s="23" t="s">
        <v>849</v>
      </c>
      <c r="DW432" s="23" t="s">
        <v>854</v>
      </c>
      <c r="DX432" s="57"/>
      <c r="DY432" s="23" t="s">
        <v>849</v>
      </c>
      <c r="DZ432" s="23" t="s">
        <v>854</v>
      </c>
      <c r="EA432" s="56"/>
      <c r="EB432" s="57"/>
      <c r="EC432" s="57"/>
      <c r="ED432" s="23"/>
      <c r="EE432" s="57"/>
      <c r="EF432" s="57"/>
      <c r="EG432" s="57"/>
      <c r="EH432" s="23">
        <v>640</v>
      </c>
      <c r="EI432" s="323" t="s">
        <v>365</v>
      </c>
      <c r="EJ432" s="323" t="s">
        <v>1773</v>
      </c>
      <c r="EK432" s="23" t="s">
        <v>587</v>
      </c>
    </row>
    <row r="433" spans="2:141">
      <c r="B433" s="132" t="s">
        <v>1774</v>
      </c>
      <c r="C433" s="23" t="s">
        <v>1775</v>
      </c>
      <c r="D433" s="23" t="s">
        <v>155</v>
      </c>
      <c r="E433" s="23" t="s">
        <v>846</v>
      </c>
      <c r="F433" s="23" t="s">
        <v>847</v>
      </c>
      <c r="G433" s="23"/>
      <c r="H433" s="23" t="s">
        <v>848</v>
      </c>
      <c r="I433" s="58">
        <v>0</v>
      </c>
      <c r="J433" s="58">
        <v>0</v>
      </c>
      <c r="K433" s="58">
        <v>1</v>
      </c>
      <c r="L433" s="58">
        <v>0</v>
      </c>
      <c r="M433" s="176"/>
      <c r="N433" s="23" t="s">
        <v>849</v>
      </c>
      <c r="O433" s="23" t="s">
        <v>850</v>
      </c>
      <c r="P433" s="23" t="s">
        <v>863</v>
      </c>
      <c r="Q433" s="56">
        <v>46766</v>
      </c>
      <c r="R433" s="133">
        <v>46853</v>
      </c>
      <c r="S433" s="133">
        <v>47199</v>
      </c>
      <c r="T433" s="133" t="s">
        <v>848</v>
      </c>
      <c r="U433" s="133">
        <v>47309</v>
      </c>
      <c r="V433" s="133" t="s">
        <v>848</v>
      </c>
      <c r="W433" s="55">
        <v>3.8371485546231709</v>
      </c>
      <c r="X433" s="55">
        <v>0</v>
      </c>
      <c r="Y433" s="55">
        <v>0</v>
      </c>
      <c r="Z433" s="55">
        <v>1.5246943691247827</v>
      </c>
      <c r="AA433" s="55">
        <v>3.0493887382495655</v>
      </c>
      <c r="AB433" s="55">
        <v>4.5740831073743475</v>
      </c>
      <c r="AC433" s="55">
        <v>6.0987774764991309</v>
      </c>
      <c r="AD433" s="59">
        <v>15.246943691247825</v>
      </c>
      <c r="AE433" s="55">
        <v>0.63564814478168563</v>
      </c>
      <c r="AF433" s="55"/>
      <c r="AG433" s="55"/>
      <c r="AH433" s="55"/>
      <c r="AI433" s="59">
        <v>19.084092245870995</v>
      </c>
      <c r="AJ433" s="55">
        <v>0.63564814478168563</v>
      </c>
      <c r="AK433" s="55">
        <v>4.2065930110975769</v>
      </c>
      <c r="AL433" s="55">
        <v>0</v>
      </c>
      <c r="AM433" s="55">
        <v>0</v>
      </c>
      <c r="AN433" s="55">
        <v>1.7390217857841443</v>
      </c>
      <c r="AO433" s="55">
        <v>3.5476044429996549</v>
      </c>
      <c r="AP433" s="55">
        <v>5.4278347977894708</v>
      </c>
      <c r="AQ433" s="55">
        <v>7.3818553249936807</v>
      </c>
      <c r="AR433" s="59">
        <v>18.096316351566951</v>
      </c>
      <c r="AS433" s="55">
        <v>0.76937757779490779</v>
      </c>
      <c r="AT433" s="55"/>
      <c r="AU433" s="55"/>
      <c r="AV433" s="55"/>
      <c r="AW433" s="59">
        <v>22.302909362664529</v>
      </c>
      <c r="AX433" s="55"/>
      <c r="AY433" s="55"/>
      <c r="AZ433" s="55"/>
      <c r="BA433" s="55"/>
      <c r="BB433" s="55"/>
      <c r="BC433" s="55"/>
      <c r="BD433" s="55"/>
      <c r="BE433" s="55"/>
      <c r="BF433" s="59">
        <v>0</v>
      </c>
      <c r="BG433" s="55"/>
      <c r="BH433" s="55"/>
      <c r="BI433" s="55"/>
      <c r="BJ433" s="55"/>
      <c r="BK433" s="59">
        <v>0</v>
      </c>
      <c r="BL433" s="55"/>
      <c r="BM433" s="23" t="s">
        <v>852</v>
      </c>
      <c r="BN433" s="23" t="s">
        <v>171</v>
      </c>
      <c r="BO433" s="23" t="s">
        <v>569</v>
      </c>
      <c r="BP433" s="23" t="s">
        <v>386</v>
      </c>
      <c r="BQ433" s="23" t="s">
        <v>853</v>
      </c>
      <c r="BR433" s="23"/>
      <c r="BS433" s="57"/>
      <c r="BT433" s="135" t="s">
        <v>154</v>
      </c>
      <c r="BU433" s="58">
        <v>1</v>
      </c>
      <c r="BV433" s="57">
        <v>42</v>
      </c>
      <c r="BW433" s="57">
        <v>28.220000000000002</v>
      </c>
      <c r="BX433" s="57">
        <v>21.68</v>
      </c>
      <c r="BY433" s="57">
        <v>31.240000000000002</v>
      </c>
      <c r="BZ433" s="57">
        <v>50.5</v>
      </c>
      <c r="CA433" s="57">
        <v>150</v>
      </c>
      <c r="CB433" s="67">
        <v>323.64</v>
      </c>
      <c r="CC433" s="134"/>
      <c r="CD433" s="134"/>
      <c r="CE433" s="57"/>
      <c r="CF433" s="57"/>
      <c r="CG433" s="57"/>
      <c r="CH433" s="57"/>
      <c r="CI433" s="57"/>
      <c r="CJ433" s="57"/>
      <c r="CK433" s="67"/>
      <c r="CL433" s="23"/>
      <c r="CM433" s="23"/>
      <c r="CN433" s="23"/>
      <c r="CO433" s="23"/>
      <c r="CP433" s="23"/>
      <c r="CQ433" s="23"/>
      <c r="CR433" s="57"/>
      <c r="CS433" s="134"/>
      <c r="CT433" s="58"/>
      <c r="CU433" s="57"/>
      <c r="CV433" s="57"/>
      <c r="CW433" s="57"/>
      <c r="CX433" s="57"/>
      <c r="CY433" s="57"/>
      <c r="CZ433" s="57"/>
      <c r="DA433" s="67"/>
      <c r="DB433" s="23"/>
      <c r="DC433" s="23"/>
      <c r="DD433" s="57"/>
      <c r="DE433" s="57"/>
      <c r="DF433" s="57"/>
      <c r="DG433" s="57"/>
      <c r="DH433" s="57"/>
      <c r="DI433" s="57"/>
      <c r="DJ433" s="67"/>
      <c r="DK433" s="23" t="s">
        <v>849</v>
      </c>
      <c r="DL433" s="55">
        <v>0</v>
      </c>
      <c r="DM433" s="55">
        <v>3.8371485546231709</v>
      </c>
      <c r="DN433" s="55">
        <v>15.246943691247825</v>
      </c>
      <c r="DO433" s="59">
        <v>19.084092245870995</v>
      </c>
      <c r="DP433" s="23" t="s">
        <v>849</v>
      </c>
      <c r="DQ433" s="57"/>
      <c r="DR433" s="57"/>
      <c r="DS433" s="57"/>
      <c r="DT433" s="23" t="s">
        <v>854</v>
      </c>
      <c r="DU433" s="57"/>
      <c r="DV433" s="23" t="s">
        <v>849</v>
      </c>
      <c r="DW433" s="23" t="s">
        <v>854</v>
      </c>
      <c r="DX433" s="57"/>
      <c r="DY433" s="23" t="s">
        <v>849</v>
      </c>
      <c r="DZ433" s="23" t="s">
        <v>854</v>
      </c>
      <c r="EA433" s="56"/>
      <c r="EB433" s="57"/>
      <c r="EC433" s="57"/>
      <c r="ED433" s="23"/>
      <c r="EE433" s="57"/>
      <c r="EF433" s="57"/>
      <c r="EG433" s="57"/>
      <c r="EH433" s="23">
        <v>536</v>
      </c>
      <c r="EI433" s="23"/>
      <c r="EJ433" s="23" t="s">
        <v>1216</v>
      </c>
      <c r="EK433" s="23"/>
    </row>
    <row r="434" spans="2:141">
      <c r="B434" s="132" t="s">
        <v>1776</v>
      </c>
      <c r="C434" s="23" t="s">
        <v>1777</v>
      </c>
      <c r="D434" s="23" t="s">
        <v>155</v>
      </c>
      <c r="E434" s="23" t="s">
        <v>846</v>
      </c>
      <c r="F434" s="23" t="s">
        <v>847</v>
      </c>
      <c r="G434" s="23"/>
      <c r="H434" s="23" t="s">
        <v>848</v>
      </c>
      <c r="I434" s="58">
        <v>0</v>
      </c>
      <c r="J434" s="58">
        <v>0</v>
      </c>
      <c r="K434" s="58">
        <v>1</v>
      </c>
      <c r="L434" s="58">
        <v>0</v>
      </c>
      <c r="M434" s="176"/>
      <c r="N434" s="23" t="s">
        <v>849</v>
      </c>
      <c r="O434" s="23" t="s">
        <v>850</v>
      </c>
      <c r="P434" s="23" t="s">
        <v>851</v>
      </c>
      <c r="Q434" s="56" t="s">
        <v>848</v>
      </c>
      <c r="R434" s="133" t="s">
        <v>848</v>
      </c>
      <c r="S434" s="133" t="s">
        <v>848</v>
      </c>
      <c r="T434" s="133" t="s">
        <v>848</v>
      </c>
      <c r="U434" s="133" t="s">
        <v>848</v>
      </c>
      <c r="V434" s="133" t="s">
        <v>848</v>
      </c>
      <c r="W434" s="55">
        <v>4.7301372188837512</v>
      </c>
      <c r="X434" s="55">
        <v>6.6312697017377262</v>
      </c>
      <c r="Y434" s="55">
        <v>3.8669297537113199</v>
      </c>
      <c r="Z434" s="55">
        <v>3.6218335158719137</v>
      </c>
      <c r="AA434" s="55">
        <v>3.4103516743855695</v>
      </c>
      <c r="AB434" s="55">
        <v>3.7959360399772137</v>
      </c>
      <c r="AC434" s="55">
        <v>4.934871048698672</v>
      </c>
      <c r="AD434" s="59">
        <v>26.261191734382415</v>
      </c>
      <c r="AE434" s="55">
        <v>0.84178585754659563</v>
      </c>
      <c r="AF434" s="55"/>
      <c r="AG434" s="55"/>
      <c r="AH434" s="55"/>
      <c r="AI434" s="59">
        <v>30.991328953266166</v>
      </c>
      <c r="AJ434" s="55">
        <v>0.84178585754659563</v>
      </c>
      <c r="AK434" s="55">
        <v>5.1855595068153395</v>
      </c>
      <c r="AL434" s="55">
        <v>7.2697349046921351</v>
      </c>
      <c r="AM434" s="55">
        <v>4.324026404946963</v>
      </c>
      <c r="AN434" s="55">
        <v>4.1309573355346805</v>
      </c>
      <c r="AO434" s="55">
        <v>3.9675422816660895</v>
      </c>
      <c r="AP434" s="55">
        <v>4.5044467370420387</v>
      </c>
      <c r="AQ434" s="55">
        <v>5.9730830103846371</v>
      </c>
      <c r="AR434" s="59">
        <v>30.169790674266547</v>
      </c>
      <c r="AS434" s="55">
        <v>1.0188831186216172</v>
      </c>
      <c r="AT434" s="55"/>
      <c r="AU434" s="55"/>
      <c r="AV434" s="55"/>
      <c r="AW434" s="59">
        <v>35.355350181081889</v>
      </c>
      <c r="AX434" s="55"/>
      <c r="AY434" s="55"/>
      <c r="AZ434" s="55"/>
      <c r="BA434" s="55"/>
      <c r="BB434" s="55"/>
      <c r="BC434" s="55"/>
      <c r="BD434" s="55"/>
      <c r="BE434" s="55"/>
      <c r="BF434" s="59">
        <v>0</v>
      </c>
      <c r="BG434" s="55"/>
      <c r="BH434" s="55"/>
      <c r="BI434" s="55"/>
      <c r="BJ434" s="55"/>
      <c r="BK434" s="59">
        <v>0</v>
      </c>
      <c r="BL434" s="55"/>
      <c r="BM434" s="23" t="s">
        <v>852</v>
      </c>
      <c r="BN434" s="23" t="s">
        <v>177</v>
      </c>
      <c r="BO434" s="23" t="s">
        <v>569</v>
      </c>
      <c r="BP434" s="23" t="s">
        <v>386</v>
      </c>
      <c r="BQ434" s="23" t="s">
        <v>853</v>
      </c>
      <c r="BR434" s="23"/>
      <c r="BS434" s="57"/>
      <c r="BT434" s="135" t="s">
        <v>154</v>
      </c>
      <c r="BU434" s="58">
        <v>1</v>
      </c>
      <c r="BV434" s="57">
        <v>69.5</v>
      </c>
      <c r="BW434" s="57">
        <v>30</v>
      </c>
      <c r="BX434" s="57">
        <v>49</v>
      </c>
      <c r="BY434" s="57">
        <v>12.17</v>
      </c>
      <c r="BZ434" s="57">
        <v>5.34</v>
      </c>
      <c r="CA434" s="57">
        <v>60.2</v>
      </c>
      <c r="CB434" s="67">
        <v>226.20999999999998</v>
      </c>
      <c r="CC434" s="134"/>
      <c r="CD434" s="134"/>
      <c r="CE434" s="57"/>
      <c r="CF434" s="57"/>
      <c r="CG434" s="57"/>
      <c r="CH434" s="57"/>
      <c r="CI434" s="57"/>
      <c r="CJ434" s="57"/>
      <c r="CK434" s="67"/>
      <c r="CL434" s="23"/>
      <c r="CM434" s="23"/>
      <c r="CN434" s="23"/>
      <c r="CO434" s="23"/>
      <c r="CP434" s="23"/>
      <c r="CQ434" s="23"/>
      <c r="CR434" s="57"/>
      <c r="CS434" s="134"/>
      <c r="CT434" s="58"/>
      <c r="CU434" s="57"/>
      <c r="CV434" s="57"/>
      <c r="CW434" s="57"/>
      <c r="CX434" s="57"/>
      <c r="CY434" s="57"/>
      <c r="CZ434" s="57"/>
      <c r="DA434" s="67"/>
      <c r="DB434" s="23"/>
      <c r="DC434" s="23"/>
      <c r="DD434" s="57"/>
      <c r="DE434" s="57"/>
      <c r="DF434" s="57"/>
      <c r="DG434" s="57"/>
      <c r="DH434" s="57"/>
      <c r="DI434" s="57"/>
      <c r="DJ434" s="67"/>
      <c r="DK434" s="23" t="s">
        <v>849</v>
      </c>
      <c r="DL434" s="55">
        <v>0</v>
      </c>
      <c r="DM434" s="55">
        <v>4.7301372188837512</v>
      </c>
      <c r="DN434" s="55">
        <v>26.261191734382415</v>
      </c>
      <c r="DO434" s="59">
        <v>30.991328953266166</v>
      </c>
      <c r="DP434" s="23" t="s">
        <v>849</v>
      </c>
      <c r="DQ434" s="57"/>
      <c r="DR434" s="57"/>
      <c r="DS434" s="57"/>
      <c r="DT434" s="23" t="s">
        <v>854</v>
      </c>
      <c r="DU434" s="57"/>
      <c r="DV434" s="23" t="s">
        <v>849</v>
      </c>
      <c r="DW434" s="23" t="s">
        <v>854</v>
      </c>
      <c r="DX434" s="57"/>
      <c r="DY434" s="23" t="s">
        <v>849</v>
      </c>
      <c r="DZ434" s="23" t="s">
        <v>854</v>
      </c>
      <c r="EA434" s="56"/>
      <c r="EB434" s="57"/>
      <c r="EC434" s="57"/>
      <c r="ED434" s="23"/>
      <c r="EE434" s="57"/>
      <c r="EF434" s="57"/>
      <c r="EG434" s="57"/>
      <c r="EH434" s="23">
        <v>540</v>
      </c>
      <c r="EI434" s="23"/>
      <c r="EJ434" s="23" t="s">
        <v>1652</v>
      </c>
      <c r="EK434" s="23"/>
    </row>
    <row r="435" spans="2:141" ht="29.1">
      <c r="B435" s="132" t="s">
        <v>1778</v>
      </c>
      <c r="C435" s="23" t="s">
        <v>1779</v>
      </c>
      <c r="D435" s="23" t="s">
        <v>159</v>
      </c>
      <c r="E435" s="23" t="s">
        <v>846</v>
      </c>
      <c r="F435" s="23" t="s">
        <v>847</v>
      </c>
      <c r="G435" s="23"/>
      <c r="H435" s="23" t="s">
        <v>848</v>
      </c>
      <c r="I435" s="58">
        <v>0</v>
      </c>
      <c r="J435" s="58">
        <v>0</v>
      </c>
      <c r="K435" s="58">
        <v>1</v>
      </c>
      <c r="L435" s="58">
        <v>0</v>
      </c>
      <c r="M435" s="176"/>
      <c r="N435" s="23" t="s">
        <v>849</v>
      </c>
      <c r="O435" s="23" t="s">
        <v>850</v>
      </c>
      <c r="P435" s="23" t="s">
        <v>851</v>
      </c>
      <c r="Q435" s="56" t="s">
        <v>848</v>
      </c>
      <c r="R435" s="133" t="s">
        <v>848</v>
      </c>
      <c r="S435" s="133" t="s">
        <v>848</v>
      </c>
      <c r="T435" s="133" t="s">
        <v>848</v>
      </c>
      <c r="U435" s="133" t="s">
        <v>848</v>
      </c>
      <c r="V435" s="133" t="s">
        <v>848</v>
      </c>
      <c r="W435" s="55">
        <v>0</v>
      </c>
      <c r="X435" s="55">
        <v>-18.682469737264427</v>
      </c>
      <c r="Y435" s="55">
        <v>-3.5733804637490545</v>
      </c>
      <c r="Z435" s="55">
        <v>1.4616845311173894</v>
      </c>
      <c r="AA435" s="55">
        <v>0.77676719090353352</v>
      </c>
      <c r="AB435" s="55">
        <v>0.45724447728832412</v>
      </c>
      <c r="AC435" s="55">
        <v>9.7102897200263369E-2</v>
      </c>
      <c r="AD435" s="59">
        <v>-19.463051104503972</v>
      </c>
      <c r="AE435" s="55">
        <v>0</v>
      </c>
      <c r="AF435" s="55"/>
      <c r="AG435" s="55"/>
      <c r="AH435" s="55"/>
      <c r="AI435" s="59">
        <v>-19.463051104503972</v>
      </c>
      <c r="AJ435" s="55">
        <v>0</v>
      </c>
      <c r="AK435" s="55">
        <v>0</v>
      </c>
      <c r="AL435" s="55">
        <v>-20.481236394178769</v>
      </c>
      <c r="AM435" s="55">
        <v>-3.9957776490102841</v>
      </c>
      <c r="AN435" s="55">
        <v>1.6671546081828488</v>
      </c>
      <c r="AO435" s="55">
        <v>0.90367708880815389</v>
      </c>
      <c r="AP435" s="55">
        <v>0.54258906684956898</v>
      </c>
      <c r="AQ435" s="55">
        <v>0.11753167606658464</v>
      </c>
      <c r="AR435" s="59">
        <v>-21.246061603281895</v>
      </c>
      <c r="AS435" s="55">
        <v>0</v>
      </c>
      <c r="AT435" s="55"/>
      <c r="AU435" s="55"/>
      <c r="AV435" s="55"/>
      <c r="AW435" s="59">
        <v>-21.246061603281895</v>
      </c>
      <c r="AX435" s="55"/>
      <c r="AY435" s="55"/>
      <c r="AZ435" s="55"/>
      <c r="BA435" s="55"/>
      <c r="BB435" s="55"/>
      <c r="BC435" s="55"/>
      <c r="BD435" s="55"/>
      <c r="BE435" s="55"/>
      <c r="BF435" s="59">
        <v>0</v>
      </c>
      <c r="BG435" s="55"/>
      <c r="BH435" s="55"/>
      <c r="BI435" s="55"/>
      <c r="BJ435" s="55"/>
      <c r="BK435" s="59">
        <v>0</v>
      </c>
      <c r="BL435" s="55"/>
      <c r="BM435" s="23" t="s">
        <v>852</v>
      </c>
      <c r="BN435" s="23" t="s">
        <v>191</v>
      </c>
      <c r="BO435" s="23" t="s">
        <v>853</v>
      </c>
      <c r="BP435" s="23" t="s">
        <v>853</v>
      </c>
      <c r="BQ435" s="23" t="s">
        <v>853</v>
      </c>
      <c r="BR435" s="23"/>
      <c r="BS435" s="57"/>
      <c r="BT435" s="135" t="s">
        <v>192</v>
      </c>
      <c r="BU435" s="58">
        <v>1</v>
      </c>
      <c r="BV435" s="57">
        <v>0</v>
      </c>
      <c r="BW435" s="57">
        <v>0</v>
      </c>
      <c r="BX435" s="57">
        <v>0</v>
      </c>
      <c r="BY435" s="57">
        <v>0</v>
      </c>
      <c r="BZ435" s="57">
        <v>0</v>
      </c>
      <c r="CA435" s="57">
        <v>0</v>
      </c>
      <c r="CB435" s="67">
        <v>0</v>
      </c>
      <c r="CC435" s="134"/>
      <c r="CD435" s="134"/>
      <c r="CE435" s="57"/>
      <c r="CF435" s="57"/>
      <c r="CG435" s="57"/>
      <c r="CH435" s="57"/>
      <c r="CI435" s="57"/>
      <c r="CJ435" s="57"/>
      <c r="CK435" s="67"/>
      <c r="CL435" s="23"/>
      <c r="CM435" s="23"/>
      <c r="CN435" s="23"/>
      <c r="CO435" s="23"/>
      <c r="CP435" s="23"/>
      <c r="CQ435" s="23"/>
      <c r="CR435" s="57"/>
      <c r="CS435" s="134"/>
      <c r="CT435" s="58"/>
      <c r="CU435" s="57"/>
      <c r="CV435" s="57"/>
      <c r="CW435" s="57"/>
      <c r="CX435" s="57"/>
      <c r="CY435" s="57"/>
      <c r="CZ435" s="57"/>
      <c r="DA435" s="67"/>
      <c r="DB435" s="23"/>
      <c r="DC435" s="23"/>
      <c r="DD435" s="57"/>
      <c r="DE435" s="57"/>
      <c r="DF435" s="57"/>
      <c r="DG435" s="57"/>
      <c r="DH435" s="57"/>
      <c r="DI435" s="57"/>
      <c r="DJ435" s="67"/>
      <c r="DK435" s="23" t="s">
        <v>849</v>
      </c>
      <c r="DL435" s="55">
        <v>0</v>
      </c>
      <c r="DM435" s="55">
        <v>0</v>
      </c>
      <c r="DN435" s="55">
        <v>0</v>
      </c>
      <c r="DO435" s="59">
        <v>0</v>
      </c>
      <c r="DP435" s="23" t="s">
        <v>849</v>
      </c>
      <c r="DQ435" s="57"/>
      <c r="DR435" s="57"/>
      <c r="DS435" s="57"/>
      <c r="DT435" s="23" t="s">
        <v>854</v>
      </c>
      <c r="DU435" s="57"/>
      <c r="DV435" s="23" t="s">
        <v>849</v>
      </c>
      <c r="DW435" s="23" t="s">
        <v>854</v>
      </c>
      <c r="DX435" s="57"/>
      <c r="DY435" s="23" t="s">
        <v>849</v>
      </c>
      <c r="DZ435" s="23" t="s">
        <v>854</v>
      </c>
      <c r="EA435" s="56"/>
      <c r="EB435" s="57"/>
      <c r="EC435" s="57"/>
      <c r="ED435" s="23"/>
      <c r="EE435" s="57"/>
      <c r="EF435" s="57"/>
      <c r="EG435" s="57"/>
      <c r="EH435" s="23">
        <v>807</v>
      </c>
      <c r="EI435" s="23"/>
      <c r="EJ435" s="23" t="s">
        <v>871</v>
      </c>
      <c r="EK435" s="23"/>
    </row>
    <row r="436" spans="2:141">
      <c r="B436" s="132" t="s">
        <v>1780</v>
      </c>
      <c r="C436" s="23" t="s">
        <v>1781</v>
      </c>
      <c r="D436" s="23" t="s">
        <v>193</v>
      </c>
      <c r="E436" s="23" t="s">
        <v>846</v>
      </c>
      <c r="F436" s="23" t="s">
        <v>847</v>
      </c>
      <c r="G436" s="23"/>
      <c r="H436" s="23" t="s">
        <v>848</v>
      </c>
      <c r="I436" s="58">
        <v>0</v>
      </c>
      <c r="J436" s="58">
        <v>0</v>
      </c>
      <c r="K436" s="58">
        <v>1</v>
      </c>
      <c r="L436" s="58">
        <v>0</v>
      </c>
      <c r="M436" s="176"/>
      <c r="N436" s="23" t="s">
        <v>849</v>
      </c>
      <c r="O436" s="23" t="s">
        <v>850</v>
      </c>
      <c r="P436" s="23" t="s">
        <v>851</v>
      </c>
      <c r="Q436" s="56" t="s">
        <v>848</v>
      </c>
      <c r="R436" s="133" t="s">
        <v>848</v>
      </c>
      <c r="S436" s="133" t="s">
        <v>848</v>
      </c>
      <c r="T436" s="133" t="s">
        <v>848</v>
      </c>
      <c r="U436" s="133" t="s">
        <v>848</v>
      </c>
      <c r="V436" s="133" t="s">
        <v>848</v>
      </c>
      <c r="W436" s="55">
        <v>0</v>
      </c>
      <c r="X436" s="55">
        <v>0.17426586969230773</v>
      </c>
      <c r="Y436" s="55">
        <v>0.18181048714078624</v>
      </c>
      <c r="Z436" s="55">
        <v>0.19630798733590182</v>
      </c>
      <c r="AA436" s="55">
        <v>0.2112492885573985</v>
      </c>
      <c r="AB436" s="55">
        <v>0.2251550540506726</v>
      </c>
      <c r="AC436" s="55">
        <v>0.23980048792124856</v>
      </c>
      <c r="AD436" s="59">
        <v>1.2285891746983153</v>
      </c>
      <c r="AE436" s="55">
        <v>0</v>
      </c>
      <c r="AF436" s="55"/>
      <c r="AG436" s="55"/>
      <c r="AH436" s="55"/>
      <c r="AI436" s="59">
        <v>1.2285891746983153</v>
      </c>
      <c r="AJ436" s="55">
        <v>0</v>
      </c>
      <c r="AK436" s="55">
        <v>0</v>
      </c>
      <c r="AL436" s="55">
        <v>0.19104435991597776</v>
      </c>
      <c r="AM436" s="55">
        <v>0.20330168820328642</v>
      </c>
      <c r="AN436" s="55">
        <v>0.22390314650177082</v>
      </c>
      <c r="AO436" s="55">
        <v>0.24576365265155939</v>
      </c>
      <c r="AP436" s="55">
        <v>0.267180199525481</v>
      </c>
      <c r="AQ436" s="55">
        <v>0.29025038469081521</v>
      </c>
      <c r="AR436" s="59">
        <v>1.4214434314888904</v>
      </c>
      <c r="AS436" s="55">
        <v>0</v>
      </c>
      <c r="AT436" s="55"/>
      <c r="AU436" s="55"/>
      <c r="AV436" s="55"/>
      <c r="AW436" s="59">
        <v>1.4214434314888904</v>
      </c>
      <c r="AX436" s="55"/>
      <c r="AY436" s="55"/>
      <c r="AZ436" s="55"/>
      <c r="BA436" s="55"/>
      <c r="BB436" s="55"/>
      <c r="BC436" s="55"/>
      <c r="BD436" s="55"/>
      <c r="BE436" s="55"/>
      <c r="BF436" s="59">
        <v>0</v>
      </c>
      <c r="BG436" s="55"/>
      <c r="BH436" s="55"/>
      <c r="BI436" s="55"/>
      <c r="BJ436" s="55"/>
      <c r="BK436" s="59">
        <v>0</v>
      </c>
      <c r="BL436" s="55"/>
      <c r="BM436" s="23" t="s">
        <v>852</v>
      </c>
      <c r="BN436" s="23" t="s">
        <v>1301</v>
      </c>
      <c r="BO436" s="23" t="s">
        <v>853</v>
      </c>
      <c r="BP436" s="23" t="s">
        <v>853</v>
      </c>
      <c r="BQ436" s="23" t="s">
        <v>311</v>
      </c>
      <c r="BR436" s="23"/>
      <c r="BS436" s="57"/>
      <c r="BT436" s="135" t="s">
        <v>23</v>
      </c>
      <c r="BU436" s="58">
        <v>1</v>
      </c>
      <c r="BV436" s="57">
        <v>0</v>
      </c>
      <c r="BW436" s="57">
        <v>0</v>
      </c>
      <c r="BX436" s="57">
        <v>0</v>
      </c>
      <c r="BY436" s="57">
        <v>0</v>
      </c>
      <c r="BZ436" s="57">
        <v>0</v>
      </c>
      <c r="CA436" s="57">
        <v>0</v>
      </c>
      <c r="CB436" s="67">
        <v>0</v>
      </c>
      <c r="CC436" s="134"/>
      <c r="CD436" s="134"/>
      <c r="CE436" s="57"/>
      <c r="CF436" s="57"/>
      <c r="CG436" s="57"/>
      <c r="CH436" s="57"/>
      <c r="CI436" s="57"/>
      <c r="CJ436" s="57"/>
      <c r="CK436" s="67"/>
      <c r="CL436" s="23"/>
      <c r="CM436" s="23"/>
      <c r="CN436" s="23"/>
      <c r="CO436" s="23"/>
      <c r="CP436" s="23"/>
      <c r="CQ436" s="23"/>
      <c r="CR436" s="57"/>
      <c r="CS436" s="134"/>
      <c r="CT436" s="58"/>
      <c r="CU436" s="57"/>
      <c r="CV436" s="57"/>
      <c r="CW436" s="57"/>
      <c r="CX436" s="57"/>
      <c r="CY436" s="57"/>
      <c r="CZ436" s="57"/>
      <c r="DA436" s="67"/>
      <c r="DB436" s="23"/>
      <c r="DC436" s="23"/>
      <c r="DD436" s="57"/>
      <c r="DE436" s="57"/>
      <c r="DF436" s="57"/>
      <c r="DG436" s="57"/>
      <c r="DH436" s="57"/>
      <c r="DI436" s="57"/>
      <c r="DJ436" s="67"/>
      <c r="DK436" s="23" t="s">
        <v>849</v>
      </c>
      <c r="DL436" s="55">
        <v>0</v>
      </c>
      <c r="DM436" s="55">
        <v>0</v>
      </c>
      <c r="DN436" s="55">
        <v>0</v>
      </c>
      <c r="DO436" s="59">
        <v>0</v>
      </c>
      <c r="DP436" s="23" t="s">
        <v>849</v>
      </c>
      <c r="DQ436" s="57"/>
      <c r="DR436" s="57"/>
      <c r="DS436" s="57"/>
      <c r="DT436" s="23" t="s">
        <v>854</v>
      </c>
      <c r="DU436" s="57"/>
      <c r="DV436" s="23" t="s">
        <v>849</v>
      </c>
      <c r="DW436" s="23" t="s">
        <v>854</v>
      </c>
      <c r="DX436" s="57"/>
      <c r="DY436" s="23" t="s">
        <v>849</v>
      </c>
      <c r="DZ436" s="23" t="s">
        <v>854</v>
      </c>
      <c r="EA436" s="56"/>
      <c r="EB436" s="57"/>
      <c r="EC436" s="57"/>
      <c r="ED436" s="23"/>
      <c r="EE436" s="57"/>
      <c r="EF436" s="57"/>
      <c r="EG436" s="57"/>
      <c r="EH436" s="23">
        <v>899</v>
      </c>
      <c r="EI436" s="23"/>
      <c r="EJ436" s="23" t="s">
        <v>891</v>
      </c>
      <c r="EK436" s="23"/>
    </row>
    <row r="437" spans="2:141" ht="29.1">
      <c r="B437" s="132" t="s">
        <v>1782</v>
      </c>
      <c r="C437" s="23" t="s">
        <v>1783</v>
      </c>
      <c r="D437" s="23" t="s">
        <v>159</v>
      </c>
      <c r="E437" s="23" t="s">
        <v>846</v>
      </c>
      <c r="F437" s="23" t="s">
        <v>847</v>
      </c>
      <c r="G437" s="23"/>
      <c r="H437" s="23" t="s">
        <v>848</v>
      </c>
      <c r="I437" s="58">
        <v>0</v>
      </c>
      <c r="J437" s="58">
        <v>0</v>
      </c>
      <c r="K437" s="58">
        <v>1</v>
      </c>
      <c r="L437" s="58">
        <v>0</v>
      </c>
      <c r="M437" s="176"/>
      <c r="N437" s="23" t="s">
        <v>849</v>
      </c>
      <c r="O437" s="23" t="s">
        <v>850</v>
      </c>
      <c r="P437" s="23" t="s">
        <v>851</v>
      </c>
      <c r="Q437" s="56" t="s">
        <v>848</v>
      </c>
      <c r="R437" s="133" t="s">
        <v>848</v>
      </c>
      <c r="S437" s="133" t="s">
        <v>848</v>
      </c>
      <c r="T437" s="133" t="s">
        <v>848</v>
      </c>
      <c r="U437" s="133" t="s">
        <v>848</v>
      </c>
      <c r="V437" s="133" t="s">
        <v>848</v>
      </c>
      <c r="W437" s="55">
        <v>0</v>
      </c>
      <c r="X437" s="55">
        <v>6.5000000000000002E-2</v>
      </c>
      <c r="Y437" s="55">
        <v>6.8000000000000005E-2</v>
      </c>
      <c r="Z437" s="55">
        <v>7.2999999999999995E-2</v>
      </c>
      <c r="AA437" s="55">
        <v>7.9000000000000001E-2</v>
      </c>
      <c r="AB437" s="55">
        <v>8.4000000000000005E-2</v>
      </c>
      <c r="AC437" s="55">
        <v>8.8999999999999996E-2</v>
      </c>
      <c r="AD437" s="59">
        <v>0.45800000000000007</v>
      </c>
      <c r="AE437" s="55">
        <v>0</v>
      </c>
      <c r="AF437" s="55"/>
      <c r="AG437" s="55"/>
      <c r="AH437" s="55"/>
      <c r="AI437" s="59">
        <v>0.45800000000000007</v>
      </c>
      <c r="AJ437" s="55">
        <v>0</v>
      </c>
      <c r="AK437" s="55">
        <v>0</v>
      </c>
      <c r="AL437" s="55">
        <v>7.0999999999999994E-2</v>
      </c>
      <c r="AM437" s="55">
        <v>-1.8879999999999999</v>
      </c>
      <c r="AN437" s="55">
        <v>-2.08</v>
      </c>
      <c r="AO437" s="55">
        <v>-2.2829999999999999</v>
      </c>
      <c r="AP437" s="55">
        <v>-2.4820000000000002</v>
      </c>
      <c r="AQ437" s="55">
        <v>-2.6960000000000002</v>
      </c>
      <c r="AR437" s="59">
        <v>-11.357999999999999</v>
      </c>
      <c r="AS437" s="55">
        <v>0</v>
      </c>
      <c r="AT437" s="55"/>
      <c r="AU437" s="55"/>
      <c r="AV437" s="55"/>
      <c r="AW437" s="59">
        <v>-11.357999999999999</v>
      </c>
      <c r="AX437" s="55"/>
      <c r="AY437" s="55"/>
      <c r="AZ437" s="55"/>
      <c r="BA437" s="55"/>
      <c r="BB437" s="55"/>
      <c r="BC437" s="55"/>
      <c r="BD437" s="55"/>
      <c r="BE437" s="55"/>
      <c r="BF437" s="59">
        <v>0</v>
      </c>
      <c r="BG437" s="55"/>
      <c r="BH437" s="55"/>
      <c r="BI437" s="55"/>
      <c r="BJ437" s="55"/>
      <c r="BK437" s="59">
        <v>0</v>
      </c>
      <c r="BL437" s="55"/>
      <c r="BM437" s="23" t="s">
        <v>852</v>
      </c>
      <c r="BN437" s="23" t="s">
        <v>204</v>
      </c>
      <c r="BO437" s="23" t="s">
        <v>853</v>
      </c>
      <c r="BP437" s="23" t="s">
        <v>853</v>
      </c>
      <c r="BQ437" s="23" t="s">
        <v>853</v>
      </c>
      <c r="BR437" s="23"/>
      <c r="BS437" s="57"/>
      <c r="BT437" s="135" t="s">
        <v>192</v>
      </c>
      <c r="BU437" s="58">
        <v>1</v>
      </c>
      <c r="BV437" s="57">
        <v>0</v>
      </c>
      <c r="BW437" s="57">
        <v>0</v>
      </c>
      <c r="BX437" s="57">
        <v>0</v>
      </c>
      <c r="BY437" s="57">
        <v>0</v>
      </c>
      <c r="BZ437" s="57">
        <v>0</v>
      </c>
      <c r="CA437" s="57">
        <v>0</v>
      </c>
      <c r="CB437" s="67">
        <v>0</v>
      </c>
      <c r="CC437" s="134"/>
      <c r="CD437" s="134"/>
      <c r="CE437" s="57"/>
      <c r="CF437" s="57"/>
      <c r="CG437" s="57"/>
      <c r="CH437" s="57"/>
      <c r="CI437" s="57"/>
      <c r="CJ437" s="57"/>
      <c r="CK437" s="67"/>
      <c r="CL437" s="23"/>
      <c r="CM437" s="23"/>
      <c r="CN437" s="23"/>
      <c r="CO437" s="23"/>
      <c r="CP437" s="23"/>
      <c r="CQ437" s="23"/>
      <c r="CR437" s="57"/>
      <c r="CS437" s="134"/>
      <c r="CT437" s="58"/>
      <c r="CU437" s="57"/>
      <c r="CV437" s="57"/>
      <c r="CW437" s="57"/>
      <c r="CX437" s="57"/>
      <c r="CY437" s="57"/>
      <c r="CZ437" s="57"/>
      <c r="DA437" s="67"/>
      <c r="DB437" s="23"/>
      <c r="DC437" s="23"/>
      <c r="DD437" s="57"/>
      <c r="DE437" s="57"/>
      <c r="DF437" s="57"/>
      <c r="DG437" s="57"/>
      <c r="DH437" s="57"/>
      <c r="DI437" s="57"/>
      <c r="DJ437" s="67"/>
      <c r="DK437" s="23" t="s">
        <v>849</v>
      </c>
      <c r="DL437" s="55">
        <v>0</v>
      </c>
      <c r="DM437" s="55">
        <v>0</v>
      </c>
      <c r="DN437" s="55">
        <v>0</v>
      </c>
      <c r="DO437" s="59">
        <v>0</v>
      </c>
      <c r="DP437" s="23" t="s">
        <v>849</v>
      </c>
      <c r="DQ437" s="57"/>
      <c r="DR437" s="57"/>
      <c r="DS437" s="57"/>
      <c r="DT437" s="23" t="s">
        <v>854</v>
      </c>
      <c r="DU437" s="57"/>
      <c r="DV437" s="23" t="s">
        <v>849</v>
      </c>
      <c r="DW437" s="23" t="s">
        <v>854</v>
      </c>
      <c r="DX437" s="57"/>
      <c r="DY437" s="23" t="s">
        <v>849</v>
      </c>
      <c r="DZ437" s="23" t="s">
        <v>854</v>
      </c>
      <c r="EA437" s="56"/>
      <c r="EB437" s="57"/>
      <c r="EC437" s="57"/>
      <c r="ED437" s="23"/>
      <c r="EE437" s="57"/>
      <c r="EF437" s="57"/>
      <c r="EG437" s="57"/>
      <c r="EH437" s="23">
        <v>785</v>
      </c>
      <c r="EI437" s="23"/>
      <c r="EJ437" s="23" t="s">
        <v>1174</v>
      </c>
      <c r="EK437" s="23"/>
    </row>
    <row r="438" spans="2:141" ht="57.95">
      <c r="B438" s="132" t="s">
        <v>1784</v>
      </c>
      <c r="C438" s="23" t="s">
        <v>1785</v>
      </c>
      <c r="D438" s="23" t="s">
        <v>155</v>
      </c>
      <c r="E438" s="23" t="s">
        <v>846</v>
      </c>
      <c r="F438" s="23" t="s">
        <v>847</v>
      </c>
      <c r="G438" s="23"/>
      <c r="H438" s="23" t="s">
        <v>848</v>
      </c>
      <c r="I438" s="58">
        <v>0</v>
      </c>
      <c r="J438" s="58">
        <v>0</v>
      </c>
      <c r="K438" s="58">
        <v>1</v>
      </c>
      <c r="L438" s="58">
        <v>0</v>
      </c>
      <c r="M438" s="176"/>
      <c r="N438" s="23" t="s">
        <v>849</v>
      </c>
      <c r="O438" s="23" t="s">
        <v>850</v>
      </c>
      <c r="P438" s="23" t="s">
        <v>851</v>
      </c>
      <c r="Q438" s="56">
        <v>47087</v>
      </c>
      <c r="R438" s="133">
        <v>47177</v>
      </c>
      <c r="S438" s="133">
        <v>47756</v>
      </c>
      <c r="T438" s="133" t="s">
        <v>848</v>
      </c>
      <c r="U438" s="133">
        <v>47879</v>
      </c>
      <c r="V438" s="133" t="s">
        <v>848</v>
      </c>
      <c r="W438" s="55">
        <v>0</v>
      </c>
      <c r="X438" s="55">
        <v>6.1429458734915769</v>
      </c>
      <c r="Y438" s="55">
        <v>0</v>
      </c>
      <c r="Z438" s="55">
        <v>0</v>
      </c>
      <c r="AA438" s="55">
        <v>0</v>
      </c>
      <c r="AB438" s="55">
        <v>0</v>
      </c>
      <c r="AC438" s="55">
        <v>0</v>
      </c>
      <c r="AD438" s="59">
        <v>6.1429458734915769</v>
      </c>
      <c r="AE438" s="55">
        <v>0</v>
      </c>
      <c r="AF438" s="55"/>
      <c r="AG438" s="55"/>
      <c r="AH438" s="55"/>
      <c r="AI438" s="59">
        <v>6.1429458734915769</v>
      </c>
      <c r="AJ438" s="55">
        <v>0</v>
      </c>
      <c r="AK438" s="55">
        <v>0</v>
      </c>
      <c r="AL438" s="55">
        <v>6.7343947754762103</v>
      </c>
      <c r="AM438" s="55">
        <v>0</v>
      </c>
      <c r="AN438" s="55">
        <v>0</v>
      </c>
      <c r="AO438" s="55">
        <v>0</v>
      </c>
      <c r="AP438" s="55">
        <v>0</v>
      </c>
      <c r="AQ438" s="55">
        <v>0</v>
      </c>
      <c r="AR438" s="59">
        <v>6.7343947754762103</v>
      </c>
      <c r="AS438" s="55">
        <v>0</v>
      </c>
      <c r="AT438" s="55"/>
      <c r="AU438" s="55"/>
      <c r="AV438" s="55"/>
      <c r="AW438" s="59">
        <v>6.7343947754762103</v>
      </c>
      <c r="AX438" s="55"/>
      <c r="AY438" s="55"/>
      <c r="AZ438" s="55"/>
      <c r="BA438" s="55"/>
      <c r="BB438" s="55"/>
      <c r="BC438" s="55"/>
      <c r="BD438" s="55"/>
      <c r="BE438" s="55"/>
      <c r="BF438" s="59">
        <v>0</v>
      </c>
      <c r="BG438" s="55"/>
      <c r="BH438" s="55"/>
      <c r="BI438" s="55"/>
      <c r="BJ438" s="55"/>
      <c r="BK438" s="59">
        <v>0</v>
      </c>
      <c r="BL438" s="55"/>
      <c r="BM438" s="23" t="s">
        <v>852</v>
      </c>
      <c r="BN438" s="23" t="s">
        <v>233</v>
      </c>
      <c r="BO438" s="23" t="s">
        <v>569</v>
      </c>
      <c r="BP438" s="23" t="s">
        <v>1124</v>
      </c>
      <c r="BQ438" s="23" t="s">
        <v>853</v>
      </c>
      <c r="BR438" s="23"/>
      <c r="BS438" s="57"/>
      <c r="BT438" s="135" t="s">
        <v>859</v>
      </c>
      <c r="BU438" s="58">
        <v>1</v>
      </c>
      <c r="BV438" s="57">
        <v>0</v>
      </c>
      <c r="BW438" s="57">
        <v>0</v>
      </c>
      <c r="BX438" s="57">
        <v>0</v>
      </c>
      <c r="BY438" s="57">
        <v>18109</v>
      </c>
      <c r="BZ438" s="57">
        <v>0</v>
      </c>
      <c r="CA438" s="57">
        <v>0</v>
      </c>
      <c r="CB438" s="67">
        <v>18109</v>
      </c>
      <c r="CC438" s="134"/>
      <c r="CD438" s="134"/>
      <c r="CE438" s="57"/>
      <c r="CF438" s="57"/>
      <c r="CG438" s="57"/>
      <c r="CH438" s="57"/>
      <c r="CI438" s="57"/>
      <c r="CJ438" s="57"/>
      <c r="CK438" s="67"/>
      <c r="CL438" s="23"/>
      <c r="CM438" s="23"/>
      <c r="CN438" s="23"/>
      <c r="CO438" s="23"/>
      <c r="CP438" s="23"/>
      <c r="CQ438" s="23"/>
      <c r="CR438" s="57"/>
      <c r="CS438" s="134"/>
      <c r="CT438" s="58"/>
      <c r="CU438" s="57"/>
      <c r="CV438" s="57"/>
      <c r="CW438" s="57"/>
      <c r="CX438" s="57"/>
      <c r="CY438" s="57"/>
      <c r="CZ438" s="57"/>
      <c r="DA438" s="67"/>
      <c r="DB438" s="23"/>
      <c r="DC438" s="23"/>
      <c r="DD438" s="57"/>
      <c r="DE438" s="57"/>
      <c r="DF438" s="57"/>
      <c r="DG438" s="57"/>
      <c r="DH438" s="57"/>
      <c r="DI438" s="57"/>
      <c r="DJ438" s="67"/>
      <c r="DK438" s="23" t="s">
        <v>849</v>
      </c>
      <c r="DL438" s="55">
        <v>0</v>
      </c>
      <c r="DM438" s="55">
        <v>0</v>
      </c>
      <c r="DN438" s="55">
        <v>0</v>
      </c>
      <c r="DO438" s="59">
        <v>0</v>
      </c>
      <c r="DP438" s="23" t="s">
        <v>849</v>
      </c>
      <c r="DQ438" s="57"/>
      <c r="DR438" s="57"/>
      <c r="DS438" s="57"/>
      <c r="DT438" s="23" t="s">
        <v>854</v>
      </c>
      <c r="DU438" s="57"/>
      <c r="DV438" s="23" t="s">
        <v>849</v>
      </c>
      <c r="DW438" s="23" t="s">
        <v>854</v>
      </c>
      <c r="DX438" s="57"/>
      <c r="DY438" s="23" t="s">
        <v>849</v>
      </c>
      <c r="DZ438" s="23" t="s">
        <v>854</v>
      </c>
      <c r="EA438" s="56"/>
      <c r="EB438" s="57"/>
      <c r="EC438" s="57"/>
      <c r="ED438" s="23"/>
      <c r="EE438" s="57"/>
      <c r="EF438" s="57"/>
      <c r="EG438" s="57"/>
      <c r="EH438" s="23">
        <v>674</v>
      </c>
      <c r="EI438" s="23"/>
      <c r="EJ438" s="23" t="s">
        <v>1125</v>
      </c>
      <c r="EK438" s="23"/>
    </row>
    <row r="439" spans="2:141">
      <c r="B439" s="132" t="s">
        <v>1786</v>
      </c>
      <c r="C439" s="23" t="s">
        <v>1787</v>
      </c>
      <c r="D439" s="23" t="s">
        <v>193</v>
      </c>
      <c r="E439" s="23" t="s">
        <v>846</v>
      </c>
      <c r="F439" s="23" t="s">
        <v>847</v>
      </c>
      <c r="G439" s="23"/>
      <c r="H439" s="23" t="s">
        <v>848</v>
      </c>
      <c r="I439" s="58">
        <v>0.77090000000000003</v>
      </c>
      <c r="J439" s="58">
        <v>0.2291</v>
      </c>
      <c r="K439" s="58">
        <v>0</v>
      </c>
      <c r="L439" s="58">
        <v>0</v>
      </c>
      <c r="M439" s="176"/>
      <c r="N439" s="23" t="s">
        <v>849</v>
      </c>
      <c r="O439" s="23" t="s">
        <v>850</v>
      </c>
      <c r="P439" s="23" t="s">
        <v>851</v>
      </c>
      <c r="Q439" s="56" t="s">
        <v>848</v>
      </c>
      <c r="R439" s="133" t="s">
        <v>848</v>
      </c>
      <c r="S439" s="133" t="s">
        <v>848</v>
      </c>
      <c r="T439" s="133" t="s">
        <v>848</v>
      </c>
      <c r="U439" s="133" t="s">
        <v>848</v>
      </c>
      <c r="V439" s="133" t="s">
        <v>848</v>
      </c>
      <c r="W439" s="55">
        <v>1.7739005114580992</v>
      </c>
      <c r="X439" s="55">
        <v>1.1638411200059751</v>
      </c>
      <c r="Y439" s="55">
        <v>1.2142281294459618</v>
      </c>
      <c r="Z439" s="55">
        <v>1.3110502260169172</v>
      </c>
      <c r="AA439" s="55">
        <v>1.4108362643196366</v>
      </c>
      <c r="AB439" s="55">
        <v>1.5037064385815733</v>
      </c>
      <c r="AC439" s="55">
        <v>1.6015165157297837</v>
      </c>
      <c r="AD439" s="59">
        <v>8.2051786940998479</v>
      </c>
      <c r="AE439" s="55">
        <v>0.27126203941137034</v>
      </c>
      <c r="AF439" s="55"/>
      <c r="AG439" s="55"/>
      <c r="AH439" s="55"/>
      <c r="AI439" s="59">
        <v>9.979079205557948</v>
      </c>
      <c r="AJ439" s="55">
        <v>0.27126203941137034</v>
      </c>
      <c r="AK439" s="55">
        <v>1.9446934064857637</v>
      </c>
      <c r="AL439" s="55">
        <v>1.2758968936833115</v>
      </c>
      <c r="AM439" s="55">
        <v>1.3577579184919573</v>
      </c>
      <c r="AN439" s="55">
        <v>1.4953455272543561</v>
      </c>
      <c r="AO439" s="55">
        <v>1.641341734120275</v>
      </c>
      <c r="AP439" s="55">
        <v>1.7843729423793278</v>
      </c>
      <c r="AQ439" s="55">
        <v>1.9384480357351037</v>
      </c>
      <c r="AR439" s="59">
        <v>9.4931630516643306</v>
      </c>
      <c r="AS439" s="55">
        <v>0.32833090530250236</v>
      </c>
      <c r="AT439" s="55"/>
      <c r="AU439" s="55"/>
      <c r="AV439" s="55"/>
      <c r="AW439" s="59">
        <v>11.437856458150094</v>
      </c>
      <c r="AX439" s="55"/>
      <c r="AY439" s="55"/>
      <c r="AZ439" s="55"/>
      <c r="BA439" s="55"/>
      <c r="BB439" s="55"/>
      <c r="BC439" s="55"/>
      <c r="BD439" s="55"/>
      <c r="BE439" s="55"/>
      <c r="BF439" s="59">
        <v>0</v>
      </c>
      <c r="BG439" s="55"/>
      <c r="BH439" s="55"/>
      <c r="BI439" s="55"/>
      <c r="BJ439" s="55"/>
      <c r="BK439" s="59">
        <v>0</v>
      </c>
      <c r="BL439" s="55"/>
      <c r="BM439" s="23" t="s">
        <v>864</v>
      </c>
      <c r="BN439" s="23" t="s">
        <v>1788</v>
      </c>
      <c r="BO439" s="23" t="s">
        <v>532</v>
      </c>
      <c r="BP439" s="23" t="s">
        <v>533</v>
      </c>
      <c r="BQ439" s="23" t="s">
        <v>538</v>
      </c>
      <c r="BR439" s="23"/>
      <c r="BS439" s="57"/>
      <c r="BT439" s="135" t="s">
        <v>23</v>
      </c>
      <c r="BU439" s="58">
        <v>0.77090000000000003</v>
      </c>
      <c r="BV439" s="57">
        <v>2</v>
      </c>
      <c r="BW439" s="57">
        <v>2</v>
      </c>
      <c r="BX439" s="57">
        <v>2</v>
      </c>
      <c r="BY439" s="57">
        <v>2</v>
      </c>
      <c r="BZ439" s="57">
        <v>1</v>
      </c>
      <c r="CA439" s="57">
        <v>7</v>
      </c>
      <c r="CB439" s="67">
        <v>16</v>
      </c>
      <c r="CC439" s="134"/>
      <c r="CD439" s="134"/>
      <c r="CE439" s="57"/>
      <c r="CF439" s="57"/>
      <c r="CG439" s="57"/>
      <c r="CH439" s="57"/>
      <c r="CI439" s="57"/>
      <c r="CJ439" s="57"/>
      <c r="CK439" s="67"/>
      <c r="CL439" s="23"/>
      <c r="CM439" s="23"/>
      <c r="CN439" s="23"/>
      <c r="CO439" s="23"/>
      <c r="CP439" s="23"/>
      <c r="CQ439" s="23"/>
      <c r="CR439" s="57"/>
      <c r="CS439" s="134"/>
      <c r="CT439" s="58"/>
      <c r="CU439" s="57"/>
      <c r="CV439" s="57"/>
      <c r="CW439" s="57"/>
      <c r="CX439" s="57"/>
      <c r="CY439" s="57"/>
      <c r="CZ439" s="57"/>
      <c r="DA439" s="67"/>
      <c r="DB439" s="23"/>
      <c r="DC439" s="23"/>
      <c r="DD439" s="57"/>
      <c r="DE439" s="57"/>
      <c r="DF439" s="57"/>
      <c r="DG439" s="57"/>
      <c r="DH439" s="57"/>
      <c r="DI439" s="57"/>
      <c r="DJ439" s="67"/>
      <c r="DK439" s="23" t="s">
        <v>849</v>
      </c>
      <c r="DL439" s="55">
        <v>0</v>
      </c>
      <c r="DM439" s="55">
        <v>1.7739005114580992</v>
      </c>
      <c r="DN439" s="55">
        <v>8.2051786940998479</v>
      </c>
      <c r="DO439" s="59">
        <v>9.979079205557948</v>
      </c>
      <c r="DP439" s="23" t="s">
        <v>849</v>
      </c>
      <c r="DQ439" s="57"/>
      <c r="DR439" s="57"/>
      <c r="DS439" s="57"/>
      <c r="DT439" s="23" t="s">
        <v>854</v>
      </c>
      <c r="DU439" s="57"/>
      <c r="DV439" s="23" t="s">
        <v>849</v>
      </c>
      <c r="DW439" s="23" t="s">
        <v>854</v>
      </c>
      <c r="DX439" s="57"/>
      <c r="DY439" s="23" t="s">
        <v>849</v>
      </c>
      <c r="DZ439" s="23" t="s">
        <v>854</v>
      </c>
      <c r="EA439" s="56"/>
      <c r="EB439" s="57"/>
      <c r="EC439" s="57"/>
      <c r="ED439" s="23"/>
      <c r="EE439" s="57"/>
      <c r="EF439" s="57"/>
      <c r="EG439" s="57"/>
      <c r="EH439" s="23">
        <v>751</v>
      </c>
      <c r="EI439" s="23" t="s">
        <v>537</v>
      </c>
      <c r="EJ439" s="23"/>
      <c r="EK439" s="23" t="s">
        <v>632</v>
      </c>
    </row>
    <row r="440" spans="2:141">
      <c r="B440" s="132" t="s">
        <v>1789</v>
      </c>
      <c r="C440" s="23" t="s">
        <v>1790</v>
      </c>
      <c r="D440" s="23" t="s">
        <v>159</v>
      </c>
      <c r="E440" s="23" t="s">
        <v>846</v>
      </c>
      <c r="F440" s="23" t="s">
        <v>847</v>
      </c>
      <c r="G440" s="23"/>
      <c r="H440" s="23" t="s">
        <v>848</v>
      </c>
      <c r="I440" s="58">
        <v>0</v>
      </c>
      <c r="J440" s="58">
        <v>0</v>
      </c>
      <c r="K440" s="58">
        <v>1</v>
      </c>
      <c r="L440" s="58">
        <v>0</v>
      </c>
      <c r="M440" s="176"/>
      <c r="N440" s="23" t="s">
        <v>849</v>
      </c>
      <c r="O440" s="23" t="s">
        <v>850</v>
      </c>
      <c r="P440" s="23" t="s">
        <v>851</v>
      </c>
      <c r="Q440" s="56" t="s">
        <v>848</v>
      </c>
      <c r="R440" s="133" t="s">
        <v>848</v>
      </c>
      <c r="S440" s="133" t="s">
        <v>848</v>
      </c>
      <c r="T440" s="133" t="s">
        <v>848</v>
      </c>
      <c r="U440" s="133" t="s">
        <v>848</v>
      </c>
      <c r="V440" s="133" t="s">
        <v>848</v>
      </c>
      <c r="W440" s="55">
        <v>0</v>
      </c>
      <c r="X440" s="55">
        <v>0</v>
      </c>
      <c r="Y440" s="55">
        <v>0</v>
      </c>
      <c r="Z440" s="55">
        <v>0</v>
      </c>
      <c r="AA440" s="55">
        <v>0</v>
      </c>
      <c r="AB440" s="55">
        <v>0.59338570524614354</v>
      </c>
      <c r="AC440" s="55">
        <v>1.3054485515906593</v>
      </c>
      <c r="AD440" s="59">
        <v>1.8988342568368028</v>
      </c>
      <c r="AE440" s="55">
        <v>0</v>
      </c>
      <c r="AF440" s="55"/>
      <c r="AG440" s="55"/>
      <c r="AH440" s="55"/>
      <c r="AI440" s="59">
        <v>1.8988342568368028</v>
      </c>
      <c r="AJ440" s="55">
        <v>0</v>
      </c>
      <c r="AK440" s="55">
        <v>0</v>
      </c>
      <c r="AL440" s="55">
        <v>0</v>
      </c>
      <c r="AM440" s="55">
        <v>0</v>
      </c>
      <c r="AN440" s="55">
        <v>0</v>
      </c>
      <c r="AO440" s="55">
        <v>0</v>
      </c>
      <c r="AP440" s="55">
        <v>0.70414102757627739</v>
      </c>
      <c r="AQ440" s="55">
        <v>1.5800924659406488</v>
      </c>
      <c r="AR440" s="59">
        <v>2.2842334935169264</v>
      </c>
      <c r="AS440" s="55">
        <v>0</v>
      </c>
      <c r="AT440" s="55"/>
      <c r="AU440" s="55"/>
      <c r="AV440" s="55"/>
      <c r="AW440" s="59">
        <v>2.2842334935169264</v>
      </c>
      <c r="AX440" s="55"/>
      <c r="AY440" s="55"/>
      <c r="AZ440" s="55"/>
      <c r="BA440" s="55"/>
      <c r="BB440" s="55"/>
      <c r="BC440" s="55"/>
      <c r="BD440" s="55"/>
      <c r="BE440" s="55"/>
      <c r="BF440" s="59">
        <v>0</v>
      </c>
      <c r="BG440" s="55"/>
      <c r="BH440" s="55"/>
      <c r="BI440" s="55"/>
      <c r="BJ440" s="55"/>
      <c r="BK440" s="59">
        <v>0</v>
      </c>
      <c r="BL440" s="55"/>
      <c r="BM440" s="23" t="s">
        <v>852</v>
      </c>
      <c r="BN440" s="23" t="s">
        <v>184</v>
      </c>
      <c r="BO440" s="23" t="s">
        <v>853</v>
      </c>
      <c r="BP440" s="23" t="s">
        <v>853</v>
      </c>
      <c r="BQ440" s="23" t="s">
        <v>853</v>
      </c>
      <c r="BR440" s="23"/>
      <c r="BS440" s="57"/>
      <c r="BT440" s="135" t="s">
        <v>23</v>
      </c>
      <c r="BU440" s="58">
        <v>1</v>
      </c>
      <c r="BV440" s="57">
        <v>0</v>
      </c>
      <c r="BW440" s="57">
        <v>0</v>
      </c>
      <c r="BX440" s="57">
        <v>0</v>
      </c>
      <c r="BY440" s="57">
        <v>0</v>
      </c>
      <c r="BZ440" s="57">
        <v>0</v>
      </c>
      <c r="CA440" s="57">
        <v>0</v>
      </c>
      <c r="CB440" s="67">
        <v>0</v>
      </c>
      <c r="CC440" s="134"/>
      <c r="CD440" s="134"/>
      <c r="CE440" s="57"/>
      <c r="CF440" s="57"/>
      <c r="CG440" s="57"/>
      <c r="CH440" s="57"/>
      <c r="CI440" s="57"/>
      <c r="CJ440" s="57"/>
      <c r="CK440" s="67"/>
      <c r="CL440" s="23"/>
      <c r="CM440" s="23"/>
      <c r="CN440" s="23"/>
      <c r="CO440" s="23"/>
      <c r="CP440" s="23"/>
      <c r="CQ440" s="23"/>
      <c r="CR440" s="57"/>
      <c r="CS440" s="134"/>
      <c r="CT440" s="58"/>
      <c r="CU440" s="57"/>
      <c r="CV440" s="57"/>
      <c r="CW440" s="57"/>
      <c r="CX440" s="57"/>
      <c r="CY440" s="57"/>
      <c r="CZ440" s="57"/>
      <c r="DA440" s="67"/>
      <c r="DB440" s="23"/>
      <c r="DC440" s="23"/>
      <c r="DD440" s="57"/>
      <c r="DE440" s="57"/>
      <c r="DF440" s="57"/>
      <c r="DG440" s="57"/>
      <c r="DH440" s="57"/>
      <c r="DI440" s="57"/>
      <c r="DJ440" s="67"/>
      <c r="DK440" s="23" t="s">
        <v>849</v>
      </c>
      <c r="DL440" s="55">
        <v>0</v>
      </c>
      <c r="DM440" s="55">
        <v>0</v>
      </c>
      <c r="DN440" s="55">
        <v>0</v>
      </c>
      <c r="DO440" s="59">
        <v>0</v>
      </c>
      <c r="DP440" s="23" t="s">
        <v>849</v>
      </c>
      <c r="DQ440" s="57"/>
      <c r="DR440" s="57"/>
      <c r="DS440" s="57"/>
      <c r="DT440" s="23" t="s">
        <v>854</v>
      </c>
      <c r="DU440" s="57"/>
      <c r="DV440" s="23" t="s">
        <v>858</v>
      </c>
      <c r="DW440" s="23" t="s">
        <v>854</v>
      </c>
      <c r="DX440" s="57"/>
      <c r="DY440" s="23" t="s">
        <v>849</v>
      </c>
      <c r="DZ440" s="23" t="s">
        <v>854</v>
      </c>
      <c r="EA440" s="56"/>
      <c r="EB440" s="57"/>
      <c r="EC440" s="57"/>
      <c r="ED440" s="23"/>
      <c r="EE440" s="57"/>
      <c r="EF440" s="57"/>
      <c r="EG440" s="57"/>
      <c r="EH440" s="23">
        <v>957</v>
      </c>
      <c r="EI440" s="23"/>
      <c r="EJ440" s="23" t="s">
        <v>921</v>
      </c>
      <c r="EK440" s="23"/>
    </row>
    <row r="441" spans="2:141" ht="29.1">
      <c r="B441" s="132" t="s">
        <v>1791</v>
      </c>
      <c r="C441" s="23" t="s">
        <v>1790</v>
      </c>
      <c r="D441" s="23" t="s">
        <v>159</v>
      </c>
      <c r="E441" s="23" t="s">
        <v>846</v>
      </c>
      <c r="F441" s="23" t="s">
        <v>847</v>
      </c>
      <c r="G441" s="23"/>
      <c r="H441" s="23" t="s">
        <v>848</v>
      </c>
      <c r="I441" s="58">
        <v>0</v>
      </c>
      <c r="J441" s="58">
        <v>0</v>
      </c>
      <c r="K441" s="58">
        <v>1</v>
      </c>
      <c r="L441" s="58">
        <v>0</v>
      </c>
      <c r="M441" s="176"/>
      <c r="N441" s="23" t="s">
        <v>849</v>
      </c>
      <c r="O441" s="23" t="s">
        <v>850</v>
      </c>
      <c r="P441" s="23" t="s">
        <v>851</v>
      </c>
      <c r="Q441" s="56" t="s">
        <v>848</v>
      </c>
      <c r="R441" s="133" t="s">
        <v>848</v>
      </c>
      <c r="S441" s="133" t="s">
        <v>848</v>
      </c>
      <c r="T441" s="133" t="s">
        <v>848</v>
      </c>
      <c r="U441" s="133" t="s">
        <v>848</v>
      </c>
      <c r="V441" s="133" t="s">
        <v>848</v>
      </c>
      <c r="W441" s="55">
        <v>0</v>
      </c>
      <c r="X441" s="55">
        <v>0</v>
      </c>
      <c r="Y441" s="55">
        <v>0</v>
      </c>
      <c r="Z441" s="55">
        <v>0</v>
      </c>
      <c r="AA441" s="55">
        <v>-0.588638619619409</v>
      </c>
      <c r="AB441" s="55">
        <v>-1.3101956372173937</v>
      </c>
      <c r="AC441" s="55">
        <v>0</v>
      </c>
      <c r="AD441" s="59">
        <v>-1.8988342568368028</v>
      </c>
      <c r="AE441" s="55">
        <v>0</v>
      </c>
      <c r="AF441" s="55"/>
      <c r="AG441" s="55"/>
      <c r="AH441" s="55"/>
      <c r="AI441" s="59">
        <v>-1.8988342568368028</v>
      </c>
      <c r="AJ441" s="55">
        <v>0</v>
      </c>
      <c r="AK441" s="55">
        <v>0</v>
      </c>
      <c r="AL441" s="55">
        <v>0</v>
      </c>
      <c r="AM441" s="55">
        <v>0</v>
      </c>
      <c r="AN441" s="55">
        <v>0</v>
      </c>
      <c r="AO441" s="55">
        <v>-0.68481166605269139</v>
      </c>
      <c r="AP441" s="55">
        <v>-1.5547433889286584</v>
      </c>
      <c r="AQ441" s="55">
        <v>0</v>
      </c>
      <c r="AR441" s="59">
        <v>-2.2395550549813499</v>
      </c>
      <c r="AS441" s="55">
        <v>0</v>
      </c>
      <c r="AT441" s="55"/>
      <c r="AU441" s="55"/>
      <c r="AV441" s="55"/>
      <c r="AW441" s="59">
        <v>-2.2395550549813499</v>
      </c>
      <c r="AX441" s="55"/>
      <c r="AY441" s="55"/>
      <c r="AZ441" s="55"/>
      <c r="BA441" s="55"/>
      <c r="BB441" s="55"/>
      <c r="BC441" s="55"/>
      <c r="BD441" s="55"/>
      <c r="BE441" s="55"/>
      <c r="BF441" s="59">
        <v>0</v>
      </c>
      <c r="BG441" s="55"/>
      <c r="BH441" s="55"/>
      <c r="BI441" s="55"/>
      <c r="BJ441" s="55"/>
      <c r="BK441" s="59">
        <v>0</v>
      </c>
      <c r="BL441" s="55"/>
      <c r="BM441" s="23" t="s">
        <v>852</v>
      </c>
      <c r="BN441" s="23" t="s">
        <v>184</v>
      </c>
      <c r="BO441" s="23" t="s">
        <v>853</v>
      </c>
      <c r="BP441" s="23" t="s">
        <v>853</v>
      </c>
      <c r="BQ441" s="23" t="s">
        <v>853</v>
      </c>
      <c r="BR441" s="23"/>
      <c r="BS441" s="57"/>
      <c r="BT441" s="135" t="s">
        <v>23</v>
      </c>
      <c r="BU441" s="58">
        <v>1</v>
      </c>
      <c r="BV441" s="57">
        <v>0</v>
      </c>
      <c r="BW441" s="57">
        <v>0</v>
      </c>
      <c r="BX441" s="57">
        <v>0</v>
      </c>
      <c r="BY441" s="57">
        <v>0</v>
      </c>
      <c r="BZ441" s="57">
        <v>0</v>
      </c>
      <c r="CA441" s="57">
        <v>0</v>
      </c>
      <c r="CB441" s="67">
        <v>0</v>
      </c>
      <c r="CC441" s="134"/>
      <c r="CD441" s="134"/>
      <c r="CE441" s="57"/>
      <c r="CF441" s="57"/>
      <c r="CG441" s="57"/>
      <c r="CH441" s="57"/>
      <c r="CI441" s="57"/>
      <c r="CJ441" s="57"/>
      <c r="CK441" s="67"/>
      <c r="CL441" s="23"/>
      <c r="CM441" s="23"/>
      <c r="CN441" s="23"/>
      <c r="CO441" s="23"/>
      <c r="CP441" s="23"/>
      <c r="CQ441" s="23"/>
      <c r="CR441" s="57"/>
      <c r="CS441" s="134"/>
      <c r="CT441" s="58"/>
      <c r="CU441" s="57"/>
      <c r="CV441" s="57"/>
      <c r="CW441" s="57"/>
      <c r="CX441" s="57"/>
      <c r="CY441" s="57"/>
      <c r="CZ441" s="57"/>
      <c r="DA441" s="67"/>
      <c r="DB441" s="23"/>
      <c r="DC441" s="23"/>
      <c r="DD441" s="57"/>
      <c r="DE441" s="57"/>
      <c r="DF441" s="57"/>
      <c r="DG441" s="57"/>
      <c r="DH441" s="57"/>
      <c r="DI441" s="57"/>
      <c r="DJ441" s="67"/>
      <c r="DK441" s="23" t="s">
        <v>849</v>
      </c>
      <c r="DL441" s="55">
        <v>0</v>
      </c>
      <c r="DM441" s="55">
        <v>0</v>
      </c>
      <c r="DN441" s="55">
        <v>0</v>
      </c>
      <c r="DO441" s="59">
        <v>0</v>
      </c>
      <c r="DP441" s="23" t="s">
        <v>849</v>
      </c>
      <c r="DQ441" s="57"/>
      <c r="DR441" s="57"/>
      <c r="DS441" s="57"/>
      <c r="DT441" s="23" t="s">
        <v>854</v>
      </c>
      <c r="DU441" s="57"/>
      <c r="DV441" s="23" t="s">
        <v>858</v>
      </c>
      <c r="DW441" s="23" t="s">
        <v>854</v>
      </c>
      <c r="DX441" s="57"/>
      <c r="DY441" s="23" t="s">
        <v>849</v>
      </c>
      <c r="DZ441" s="23" t="s">
        <v>854</v>
      </c>
      <c r="EA441" s="56"/>
      <c r="EB441" s="57"/>
      <c r="EC441" s="57"/>
      <c r="ED441" s="23"/>
      <c r="EE441" s="57"/>
      <c r="EF441" s="57"/>
      <c r="EG441" s="57"/>
      <c r="EH441" s="23">
        <v>957</v>
      </c>
      <c r="EI441" s="23"/>
      <c r="EJ441" s="23" t="s">
        <v>921</v>
      </c>
      <c r="EK441" s="23"/>
    </row>
    <row r="442" spans="2:141">
      <c r="B442" s="132" t="s">
        <v>1792</v>
      </c>
      <c r="C442" s="23" t="s">
        <v>1793</v>
      </c>
      <c r="D442" s="23" t="s">
        <v>159</v>
      </c>
      <c r="E442" s="23" t="s">
        <v>846</v>
      </c>
      <c r="F442" s="23" t="s">
        <v>847</v>
      </c>
      <c r="G442" s="23"/>
      <c r="H442" s="23" t="s">
        <v>848</v>
      </c>
      <c r="I442" s="58">
        <v>0</v>
      </c>
      <c r="J442" s="58">
        <v>0</v>
      </c>
      <c r="K442" s="58">
        <v>1</v>
      </c>
      <c r="L442" s="58">
        <v>0</v>
      </c>
      <c r="M442" s="176"/>
      <c r="N442" s="23" t="s">
        <v>849</v>
      </c>
      <c r="O442" s="23" t="s">
        <v>850</v>
      </c>
      <c r="P442" s="23" t="s">
        <v>851</v>
      </c>
      <c r="Q442" s="56" t="s">
        <v>848</v>
      </c>
      <c r="R442" s="133" t="s">
        <v>848</v>
      </c>
      <c r="S442" s="133" t="s">
        <v>848</v>
      </c>
      <c r="T442" s="133" t="s">
        <v>848</v>
      </c>
      <c r="U442" s="133" t="s">
        <v>848</v>
      </c>
      <c r="V442" s="133" t="s">
        <v>848</v>
      </c>
      <c r="W442" s="55">
        <v>0</v>
      </c>
      <c r="X442" s="55">
        <v>0</v>
      </c>
      <c r="Y442" s="55">
        <v>0</v>
      </c>
      <c r="Z442" s="55">
        <v>0</v>
      </c>
      <c r="AA442" s="55">
        <v>0</v>
      </c>
      <c r="AB442" s="55">
        <v>0.59338570524614354</v>
      </c>
      <c r="AC442" s="55">
        <v>1.3054485515906593</v>
      </c>
      <c r="AD442" s="59">
        <v>1.8988342568368028</v>
      </c>
      <c r="AE442" s="55">
        <v>0</v>
      </c>
      <c r="AF442" s="55"/>
      <c r="AG442" s="55"/>
      <c r="AH442" s="55"/>
      <c r="AI442" s="59">
        <v>1.8988342568368028</v>
      </c>
      <c r="AJ442" s="55">
        <v>0</v>
      </c>
      <c r="AK442" s="55">
        <v>0</v>
      </c>
      <c r="AL442" s="55">
        <v>0</v>
      </c>
      <c r="AM442" s="55">
        <v>0</v>
      </c>
      <c r="AN442" s="55">
        <v>0</v>
      </c>
      <c r="AO442" s="55">
        <v>0</v>
      </c>
      <c r="AP442" s="55">
        <v>0.70414102757627739</v>
      </c>
      <c r="AQ442" s="55">
        <v>1.5800924659406488</v>
      </c>
      <c r="AR442" s="59">
        <v>2.2842334935169264</v>
      </c>
      <c r="AS442" s="55">
        <v>0</v>
      </c>
      <c r="AT442" s="55"/>
      <c r="AU442" s="55"/>
      <c r="AV442" s="55"/>
      <c r="AW442" s="59">
        <v>2.2842334935169264</v>
      </c>
      <c r="AX442" s="55"/>
      <c r="AY442" s="55"/>
      <c r="AZ442" s="55"/>
      <c r="BA442" s="55"/>
      <c r="BB442" s="55"/>
      <c r="BC442" s="55"/>
      <c r="BD442" s="55"/>
      <c r="BE442" s="55"/>
      <c r="BF442" s="59">
        <v>0</v>
      </c>
      <c r="BG442" s="55"/>
      <c r="BH442" s="55"/>
      <c r="BI442" s="55"/>
      <c r="BJ442" s="55"/>
      <c r="BK442" s="59">
        <v>0</v>
      </c>
      <c r="BL442" s="55"/>
      <c r="BM442" s="23" t="s">
        <v>852</v>
      </c>
      <c r="BN442" s="23" t="s">
        <v>184</v>
      </c>
      <c r="BO442" s="23" t="s">
        <v>853</v>
      </c>
      <c r="BP442" s="23" t="s">
        <v>853</v>
      </c>
      <c r="BQ442" s="23" t="s">
        <v>853</v>
      </c>
      <c r="BR442" s="23"/>
      <c r="BS442" s="57"/>
      <c r="BT442" s="135" t="s">
        <v>23</v>
      </c>
      <c r="BU442" s="58">
        <v>1</v>
      </c>
      <c r="BV442" s="57">
        <v>0</v>
      </c>
      <c r="BW442" s="57">
        <v>0</v>
      </c>
      <c r="BX442" s="57">
        <v>0</v>
      </c>
      <c r="BY442" s="57">
        <v>0</v>
      </c>
      <c r="BZ442" s="57">
        <v>0</v>
      </c>
      <c r="CA442" s="57">
        <v>0</v>
      </c>
      <c r="CB442" s="67">
        <v>0</v>
      </c>
      <c r="CC442" s="134"/>
      <c r="CD442" s="134"/>
      <c r="CE442" s="57"/>
      <c r="CF442" s="57"/>
      <c r="CG442" s="57"/>
      <c r="CH442" s="57"/>
      <c r="CI442" s="57"/>
      <c r="CJ442" s="57"/>
      <c r="CK442" s="67"/>
      <c r="CL442" s="23"/>
      <c r="CM442" s="23"/>
      <c r="CN442" s="23"/>
      <c r="CO442" s="23"/>
      <c r="CP442" s="23"/>
      <c r="CQ442" s="23"/>
      <c r="CR442" s="57"/>
      <c r="CS442" s="134"/>
      <c r="CT442" s="58"/>
      <c r="CU442" s="57"/>
      <c r="CV442" s="57"/>
      <c r="CW442" s="57"/>
      <c r="CX442" s="57"/>
      <c r="CY442" s="57"/>
      <c r="CZ442" s="57"/>
      <c r="DA442" s="67"/>
      <c r="DB442" s="23"/>
      <c r="DC442" s="23"/>
      <c r="DD442" s="57"/>
      <c r="DE442" s="57"/>
      <c r="DF442" s="57"/>
      <c r="DG442" s="57"/>
      <c r="DH442" s="57"/>
      <c r="DI442" s="57"/>
      <c r="DJ442" s="67"/>
      <c r="DK442" s="23" t="s">
        <v>849</v>
      </c>
      <c r="DL442" s="55">
        <v>0</v>
      </c>
      <c r="DM442" s="55">
        <v>0</v>
      </c>
      <c r="DN442" s="55">
        <v>0</v>
      </c>
      <c r="DO442" s="59">
        <v>0</v>
      </c>
      <c r="DP442" s="23" t="s">
        <v>849</v>
      </c>
      <c r="DQ442" s="57"/>
      <c r="DR442" s="57"/>
      <c r="DS442" s="57"/>
      <c r="DT442" s="23" t="s">
        <v>854</v>
      </c>
      <c r="DU442" s="57"/>
      <c r="DV442" s="23" t="s">
        <v>858</v>
      </c>
      <c r="DW442" s="23" t="s">
        <v>854</v>
      </c>
      <c r="DX442" s="57"/>
      <c r="DY442" s="23" t="s">
        <v>849</v>
      </c>
      <c r="DZ442" s="23" t="s">
        <v>854</v>
      </c>
      <c r="EA442" s="56"/>
      <c r="EB442" s="57"/>
      <c r="EC442" s="57"/>
      <c r="ED442" s="23"/>
      <c r="EE442" s="57"/>
      <c r="EF442" s="57"/>
      <c r="EG442" s="57"/>
      <c r="EH442" s="23">
        <v>957</v>
      </c>
      <c r="EI442" s="23"/>
      <c r="EJ442" s="23" t="s">
        <v>921</v>
      </c>
      <c r="EK442" s="23"/>
    </row>
    <row r="443" spans="2:141" ht="29.1">
      <c r="B443" s="132" t="s">
        <v>1794</v>
      </c>
      <c r="C443" s="23" t="s">
        <v>1793</v>
      </c>
      <c r="D443" s="23" t="s">
        <v>159</v>
      </c>
      <c r="E443" s="23" t="s">
        <v>846</v>
      </c>
      <c r="F443" s="23" t="s">
        <v>847</v>
      </c>
      <c r="G443" s="23"/>
      <c r="H443" s="23" t="s">
        <v>848</v>
      </c>
      <c r="I443" s="58">
        <v>0</v>
      </c>
      <c r="J443" s="58">
        <v>0</v>
      </c>
      <c r="K443" s="58">
        <v>1</v>
      </c>
      <c r="L443" s="58">
        <v>0</v>
      </c>
      <c r="M443" s="176"/>
      <c r="N443" s="23" t="s">
        <v>849</v>
      </c>
      <c r="O443" s="23" t="s">
        <v>850</v>
      </c>
      <c r="P443" s="23" t="s">
        <v>851</v>
      </c>
      <c r="Q443" s="56" t="s">
        <v>848</v>
      </c>
      <c r="R443" s="133" t="s">
        <v>848</v>
      </c>
      <c r="S443" s="133" t="s">
        <v>848</v>
      </c>
      <c r="T443" s="133" t="s">
        <v>848</v>
      </c>
      <c r="U443" s="133" t="s">
        <v>848</v>
      </c>
      <c r="V443" s="133" t="s">
        <v>848</v>
      </c>
      <c r="W443" s="55">
        <v>0</v>
      </c>
      <c r="X443" s="55">
        <v>0</v>
      </c>
      <c r="Y443" s="55">
        <v>0</v>
      </c>
      <c r="Z443" s="55">
        <v>0</v>
      </c>
      <c r="AA443" s="55">
        <v>-0.588638619619409</v>
      </c>
      <c r="AB443" s="55">
        <v>-1.3101956372173937</v>
      </c>
      <c r="AC443" s="55">
        <v>0</v>
      </c>
      <c r="AD443" s="59">
        <v>-1.8988342568368028</v>
      </c>
      <c r="AE443" s="55">
        <v>0</v>
      </c>
      <c r="AF443" s="55"/>
      <c r="AG443" s="55"/>
      <c r="AH443" s="55"/>
      <c r="AI443" s="59">
        <v>-1.8988342568368028</v>
      </c>
      <c r="AJ443" s="55">
        <v>0</v>
      </c>
      <c r="AK443" s="55">
        <v>0</v>
      </c>
      <c r="AL443" s="55">
        <v>0</v>
      </c>
      <c r="AM443" s="55">
        <v>0</v>
      </c>
      <c r="AN443" s="55">
        <v>0</v>
      </c>
      <c r="AO443" s="55">
        <v>-0.68481166605269139</v>
      </c>
      <c r="AP443" s="55">
        <v>-1.5547433889286584</v>
      </c>
      <c r="AQ443" s="55">
        <v>0</v>
      </c>
      <c r="AR443" s="59">
        <v>-2.2395550549813499</v>
      </c>
      <c r="AS443" s="55">
        <v>0</v>
      </c>
      <c r="AT443" s="55"/>
      <c r="AU443" s="55"/>
      <c r="AV443" s="55"/>
      <c r="AW443" s="59">
        <v>-2.2395550549813499</v>
      </c>
      <c r="AX443" s="55"/>
      <c r="AY443" s="55"/>
      <c r="AZ443" s="55"/>
      <c r="BA443" s="55"/>
      <c r="BB443" s="55"/>
      <c r="BC443" s="55"/>
      <c r="BD443" s="55"/>
      <c r="BE443" s="55"/>
      <c r="BF443" s="59">
        <v>0</v>
      </c>
      <c r="BG443" s="55"/>
      <c r="BH443" s="55"/>
      <c r="BI443" s="55"/>
      <c r="BJ443" s="55"/>
      <c r="BK443" s="59">
        <v>0</v>
      </c>
      <c r="BL443" s="55"/>
      <c r="BM443" s="23" t="s">
        <v>852</v>
      </c>
      <c r="BN443" s="23" t="s">
        <v>184</v>
      </c>
      <c r="BO443" s="23" t="s">
        <v>853</v>
      </c>
      <c r="BP443" s="23" t="s">
        <v>853</v>
      </c>
      <c r="BQ443" s="23" t="s">
        <v>853</v>
      </c>
      <c r="BR443" s="23"/>
      <c r="BS443" s="57"/>
      <c r="BT443" s="135" t="s">
        <v>23</v>
      </c>
      <c r="BU443" s="58">
        <v>1</v>
      </c>
      <c r="BV443" s="57">
        <v>0</v>
      </c>
      <c r="BW443" s="57">
        <v>0</v>
      </c>
      <c r="BX443" s="57">
        <v>0</v>
      </c>
      <c r="BY443" s="57">
        <v>0</v>
      </c>
      <c r="BZ443" s="57">
        <v>0</v>
      </c>
      <c r="CA443" s="57">
        <v>0</v>
      </c>
      <c r="CB443" s="67">
        <v>0</v>
      </c>
      <c r="CC443" s="134"/>
      <c r="CD443" s="134"/>
      <c r="CE443" s="57"/>
      <c r="CF443" s="57"/>
      <c r="CG443" s="57"/>
      <c r="CH443" s="57"/>
      <c r="CI443" s="57"/>
      <c r="CJ443" s="57"/>
      <c r="CK443" s="67"/>
      <c r="CL443" s="23"/>
      <c r="CM443" s="23"/>
      <c r="CN443" s="23"/>
      <c r="CO443" s="23"/>
      <c r="CP443" s="23"/>
      <c r="CQ443" s="23"/>
      <c r="CR443" s="57"/>
      <c r="CS443" s="134"/>
      <c r="CT443" s="58"/>
      <c r="CU443" s="57"/>
      <c r="CV443" s="57"/>
      <c r="CW443" s="57"/>
      <c r="CX443" s="57"/>
      <c r="CY443" s="57"/>
      <c r="CZ443" s="57"/>
      <c r="DA443" s="67"/>
      <c r="DB443" s="23"/>
      <c r="DC443" s="23"/>
      <c r="DD443" s="57"/>
      <c r="DE443" s="57"/>
      <c r="DF443" s="57"/>
      <c r="DG443" s="57"/>
      <c r="DH443" s="57"/>
      <c r="DI443" s="57"/>
      <c r="DJ443" s="67"/>
      <c r="DK443" s="23" t="s">
        <v>849</v>
      </c>
      <c r="DL443" s="55">
        <v>0</v>
      </c>
      <c r="DM443" s="55">
        <v>0</v>
      </c>
      <c r="DN443" s="55">
        <v>0</v>
      </c>
      <c r="DO443" s="59">
        <v>0</v>
      </c>
      <c r="DP443" s="23" t="s">
        <v>849</v>
      </c>
      <c r="DQ443" s="57"/>
      <c r="DR443" s="57"/>
      <c r="DS443" s="57"/>
      <c r="DT443" s="23" t="s">
        <v>854</v>
      </c>
      <c r="DU443" s="57"/>
      <c r="DV443" s="23" t="s">
        <v>858</v>
      </c>
      <c r="DW443" s="23" t="s">
        <v>854</v>
      </c>
      <c r="DX443" s="57"/>
      <c r="DY443" s="23" t="s">
        <v>849</v>
      </c>
      <c r="DZ443" s="23" t="s">
        <v>854</v>
      </c>
      <c r="EA443" s="56"/>
      <c r="EB443" s="57"/>
      <c r="EC443" s="57"/>
      <c r="ED443" s="23"/>
      <c r="EE443" s="57"/>
      <c r="EF443" s="57"/>
      <c r="EG443" s="57"/>
      <c r="EH443" s="23">
        <v>957</v>
      </c>
      <c r="EI443" s="23"/>
      <c r="EJ443" s="23" t="s">
        <v>921</v>
      </c>
      <c r="EK443" s="23"/>
    </row>
    <row r="444" spans="2:141" ht="57.95">
      <c r="B444" s="132" t="s">
        <v>1795</v>
      </c>
      <c r="C444" s="23" t="s">
        <v>1796</v>
      </c>
      <c r="D444" s="23" t="s">
        <v>159</v>
      </c>
      <c r="E444" s="23" t="s">
        <v>846</v>
      </c>
      <c r="F444" s="23" t="s">
        <v>847</v>
      </c>
      <c r="G444" s="23"/>
      <c r="H444" s="23" t="s">
        <v>848</v>
      </c>
      <c r="I444" s="58">
        <v>0</v>
      </c>
      <c r="J444" s="58">
        <v>0</v>
      </c>
      <c r="K444" s="58">
        <v>0</v>
      </c>
      <c r="L444" s="58">
        <v>1</v>
      </c>
      <c r="M444" s="176"/>
      <c r="N444" s="23" t="s">
        <v>849</v>
      </c>
      <c r="O444" s="23" t="s">
        <v>850</v>
      </c>
      <c r="P444" s="23" t="s">
        <v>851</v>
      </c>
      <c r="Q444" s="56">
        <v>46373</v>
      </c>
      <c r="R444" s="133">
        <v>46463</v>
      </c>
      <c r="S444" s="133">
        <v>47465</v>
      </c>
      <c r="T444" s="133" t="s">
        <v>848</v>
      </c>
      <c r="U444" s="133">
        <v>47617</v>
      </c>
      <c r="V444" s="133" t="s">
        <v>848</v>
      </c>
      <c r="W444" s="55">
        <v>0.21166669325681239</v>
      </c>
      <c r="X444" s="55">
        <v>1.0789118917870411</v>
      </c>
      <c r="Y444" s="55">
        <v>1.057756756798502</v>
      </c>
      <c r="Z444" s="55">
        <v>0.77776232130545486</v>
      </c>
      <c r="AA444" s="55">
        <v>0</v>
      </c>
      <c r="AB444" s="55">
        <v>0</v>
      </c>
      <c r="AC444" s="55">
        <v>0</v>
      </c>
      <c r="AD444" s="59">
        <v>2.9144309698909976</v>
      </c>
      <c r="AE444" s="55">
        <v>0</v>
      </c>
      <c r="AF444" s="55"/>
      <c r="AG444" s="55"/>
      <c r="AH444" s="55"/>
      <c r="AI444" s="59">
        <v>3.1260976631478101</v>
      </c>
      <c r="AJ444" s="55">
        <v>0</v>
      </c>
      <c r="AK444" s="55">
        <v>0.23204617174997116</v>
      </c>
      <c r="AL444" s="55">
        <v>1.1827905954053279</v>
      </c>
      <c r="AM444" s="55">
        <v>1.1827905955669538</v>
      </c>
      <c r="AN444" s="55">
        <v>0.8870929468235873</v>
      </c>
      <c r="AO444" s="55">
        <v>0</v>
      </c>
      <c r="AP444" s="55">
        <v>0</v>
      </c>
      <c r="AQ444" s="55">
        <v>0</v>
      </c>
      <c r="AR444" s="59">
        <v>3.2526741377958688</v>
      </c>
      <c r="AS444" s="55">
        <v>0</v>
      </c>
      <c r="AT444" s="55"/>
      <c r="AU444" s="55"/>
      <c r="AV444" s="55"/>
      <c r="AW444" s="59">
        <v>3.4847203095458399</v>
      </c>
      <c r="AX444" s="55"/>
      <c r="AY444" s="55"/>
      <c r="AZ444" s="55"/>
      <c r="BA444" s="55"/>
      <c r="BB444" s="55"/>
      <c r="BC444" s="55"/>
      <c r="BD444" s="55"/>
      <c r="BE444" s="55"/>
      <c r="BF444" s="59">
        <v>0</v>
      </c>
      <c r="BG444" s="55"/>
      <c r="BH444" s="55"/>
      <c r="BI444" s="55"/>
      <c r="BJ444" s="55"/>
      <c r="BK444" s="59">
        <v>0</v>
      </c>
      <c r="BL444" s="55"/>
      <c r="BM444" s="23" t="s">
        <v>1131</v>
      </c>
      <c r="BN444" s="23" t="s">
        <v>157</v>
      </c>
      <c r="BO444" s="23" t="s">
        <v>853</v>
      </c>
      <c r="BP444" s="23" t="s">
        <v>853</v>
      </c>
      <c r="BQ444" s="23" t="s">
        <v>853</v>
      </c>
      <c r="BR444" s="23"/>
      <c r="BS444" s="57"/>
      <c r="BT444" s="135" t="s">
        <v>859</v>
      </c>
      <c r="BU444" s="58">
        <v>1</v>
      </c>
      <c r="BV444" s="57">
        <v>0</v>
      </c>
      <c r="BW444" s="57">
        <v>0</v>
      </c>
      <c r="BX444" s="57">
        <v>8437</v>
      </c>
      <c r="BY444" s="57">
        <v>0</v>
      </c>
      <c r="BZ444" s="57">
        <v>0</v>
      </c>
      <c r="CA444" s="57">
        <v>0</v>
      </c>
      <c r="CB444" s="67">
        <v>8437</v>
      </c>
      <c r="CC444" s="134"/>
      <c r="CD444" s="134"/>
      <c r="CE444" s="57"/>
      <c r="CF444" s="57"/>
      <c r="CG444" s="57"/>
      <c r="CH444" s="57"/>
      <c r="CI444" s="57"/>
      <c r="CJ444" s="57"/>
      <c r="CK444" s="67"/>
      <c r="CL444" s="23"/>
      <c r="CM444" s="23"/>
      <c r="CN444" s="23"/>
      <c r="CO444" s="23"/>
      <c r="CP444" s="23"/>
      <c r="CQ444" s="23"/>
      <c r="CR444" s="57"/>
      <c r="CS444" s="134"/>
      <c r="CT444" s="58"/>
      <c r="CU444" s="57"/>
      <c r="CV444" s="57"/>
      <c r="CW444" s="57"/>
      <c r="CX444" s="57"/>
      <c r="CY444" s="57"/>
      <c r="CZ444" s="57"/>
      <c r="DA444" s="67"/>
      <c r="DB444" s="23"/>
      <c r="DC444" s="23"/>
      <c r="DD444" s="57"/>
      <c r="DE444" s="57"/>
      <c r="DF444" s="57"/>
      <c r="DG444" s="57"/>
      <c r="DH444" s="57"/>
      <c r="DI444" s="57"/>
      <c r="DJ444" s="67"/>
      <c r="DK444" s="23" t="s">
        <v>849</v>
      </c>
      <c r="DL444" s="55">
        <v>0</v>
      </c>
      <c r="DM444" s="55">
        <v>0.21166669325681239</v>
      </c>
      <c r="DN444" s="55">
        <v>2.9144309698909976</v>
      </c>
      <c r="DO444" s="59">
        <v>3.1260976631478101</v>
      </c>
      <c r="DP444" s="23" t="s">
        <v>849</v>
      </c>
      <c r="DQ444" s="57"/>
      <c r="DR444" s="57"/>
      <c r="DS444" s="57"/>
      <c r="DT444" s="23" t="s">
        <v>854</v>
      </c>
      <c r="DU444" s="57"/>
      <c r="DV444" s="23" t="s">
        <v>849</v>
      </c>
      <c r="DW444" s="23" t="s">
        <v>854</v>
      </c>
      <c r="DX444" s="57"/>
      <c r="DY444" s="23" t="s">
        <v>849</v>
      </c>
      <c r="DZ444" s="23" t="s">
        <v>854</v>
      </c>
      <c r="EA444" s="56"/>
      <c r="EB444" s="57"/>
      <c r="EC444" s="57"/>
      <c r="ED444" s="23"/>
      <c r="EE444" s="57"/>
      <c r="EF444" s="57"/>
      <c r="EG444" s="57"/>
      <c r="EH444" s="23">
        <v>811</v>
      </c>
      <c r="EI444" s="23"/>
      <c r="EJ444" s="23" t="s">
        <v>1177</v>
      </c>
      <c r="EK444" s="23"/>
    </row>
    <row r="445" spans="2:141">
      <c r="B445" s="132" t="s">
        <v>1797</v>
      </c>
      <c r="C445" s="23" t="s">
        <v>1798</v>
      </c>
      <c r="D445" s="23" t="s">
        <v>155</v>
      </c>
      <c r="E445" s="23" t="s">
        <v>846</v>
      </c>
      <c r="F445" s="23" t="s">
        <v>847</v>
      </c>
      <c r="G445" s="23"/>
      <c r="H445" s="23" t="s">
        <v>848</v>
      </c>
      <c r="I445" s="58">
        <v>0</v>
      </c>
      <c r="J445" s="58">
        <v>0</v>
      </c>
      <c r="K445" s="58">
        <v>1</v>
      </c>
      <c r="L445" s="58">
        <v>0</v>
      </c>
      <c r="M445" s="176"/>
      <c r="N445" s="23" t="s">
        <v>849</v>
      </c>
      <c r="O445" s="23" t="s">
        <v>850</v>
      </c>
      <c r="P445" s="23" t="s">
        <v>851</v>
      </c>
      <c r="Q445" s="56" t="s">
        <v>848</v>
      </c>
      <c r="R445" s="133" t="s">
        <v>848</v>
      </c>
      <c r="S445" s="133" t="s">
        <v>848</v>
      </c>
      <c r="T445" s="133" t="s">
        <v>848</v>
      </c>
      <c r="U445" s="133" t="s">
        <v>848</v>
      </c>
      <c r="V445" s="133" t="s">
        <v>848</v>
      </c>
      <c r="W445" s="55">
        <v>0</v>
      </c>
      <c r="X445" s="55">
        <v>0</v>
      </c>
      <c r="Y445" s="55">
        <v>0</v>
      </c>
      <c r="Z445" s="55">
        <v>3.0714729367457885</v>
      </c>
      <c r="AA445" s="55">
        <v>6.1429458734915769</v>
      </c>
      <c r="AB445" s="55">
        <v>9.2144188102373654</v>
      </c>
      <c r="AC445" s="55">
        <v>12.285891746983154</v>
      </c>
      <c r="AD445" s="59">
        <v>30.714729367457885</v>
      </c>
      <c r="AE445" s="55">
        <v>0</v>
      </c>
      <c r="AF445" s="55"/>
      <c r="AG445" s="55"/>
      <c r="AH445" s="55"/>
      <c r="AI445" s="59">
        <v>30.714729367457885</v>
      </c>
      <c r="AJ445" s="55">
        <v>0</v>
      </c>
      <c r="AK445" s="55">
        <v>0</v>
      </c>
      <c r="AL445" s="55">
        <v>0</v>
      </c>
      <c r="AM445" s="55">
        <v>0</v>
      </c>
      <c r="AN445" s="55">
        <v>3.5032321622027252</v>
      </c>
      <c r="AO445" s="55">
        <v>7.1465936108935599</v>
      </c>
      <c r="AP445" s="55">
        <v>10.934288224667148</v>
      </c>
      <c r="AQ445" s="55">
        <v>14.87063198554732</v>
      </c>
      <c r="AR445" s="59">
        <v>36.454745983310751</v>
      </c>
      <c r="AS445" s="55">
        <v>0</v>
      </c>
      <c r="AT445" s="55"/>
      <c r="AU445" s="55"/>
      <c r="AV445" s="55"/>
      <c r="AW445" s="59">
        <v>36.454745983310751</v>
      </c>
      <c r="AX445" s="55"/>
      <c r="AY445" s="55"/>
      <c r="AZ445" s="55"/>
      <c r="BA445" s="55"/>
      <c r="BB445" s="55"/>
      <c r="BC445" s="55"/>
      <c r="BD445" s="55"/>
      <c r="BE445" s="55"/>
      <c r="BF445" s="59">
        <v>0</v>
      </c>
      <c r="BG445" s="55"/>
      <c r="BH445" s="55"/>
      <c r="BI445" s="55"/>
      <c r="BJ445" s="55"/>
      <c r="BK445" s="59">
        <v>0</v>
      </c>
      <c r="BL445" s="55"/>
      <c r="BM445" s="23" t="s">
        <v>852</v>
      </c>
      <c r="BN445" s="23" t="s">
        <v>174</v>
      </c>
      <c r="BO445" s="23" t="s">
        <v>569</v>
      </c>
      <c r="BP445" s="23" t="s">
        <v>386</v>
      </c>
      <c r="BQ445" s="23" t="s">
        <v>853</v>
      </c>
      <c r="BR445" s="23"/>
      <c r="BS445" s="57"/>
      <c r="BT445" s="135" t="s">
        <v>154</v>
      </c>
      <c r="BU445" s="58">
        <v>1</v>
      </c>
      <c r="BV445" s="57">
        <v>0</v>
      </c>
      <c r="BW445" s="57">
        <v>0</v>
      </c>
      <c r="BX445" s="57">
        <v>0</v>
      </c>
      <c r="BY445" s="57">
        <v>0</v>
      </c>
      <c r="BZ445" s="57">
        <v>0</v>
      </c>
      <c r="CA445" s="57">
        <v>0</v>
      </c>
      <c r="CB445" s="67">
        <v>0</v>
      </c>
      <c r="CC445" s="134"/>
      <c r="CD445" s="134"/>
      <c r="CE445" s="57"/>
      <c r="CF445" s="57"/>
      <c r="CG445" s="57"/>
      <c r="CH445" s="57"/>
      <c r="CI445" s="57"/>
      <c r="CJ445" s="57"/>
      <c r="CK445" s="67"/>
      <c r="CL445" s="23"/>
      <c r="CM445" s="23"/>
      <c r="CN445" s="23"/>
      <c r="CO445" s="23"/>
      <c r="CP445" s="23"/>
      <c r="CQ445" s="23"/>
      <c r="CR445" s="57"/>
      <c r="CS445" s="134"/>
      <c r="CT445" s="58"/>
      <c r="CU445" s="57"/>
      <c r="CV445" s="57"/>
      <c r="CW445" s="57"/>
      <c r="CX445" s="57"/>
      <c r="CY445" s="57"/>
      <c r="CZ445" s="57"/>
      <c r="DA445" s="67"/>
      <c r="DB445" s="23"/>
      <c r="DC445" s="23"/>
      <c r="DD445" s="57"/>
      <c r="DE445" s="57"/>
      <c r="DF445" s="57"/>
      <c r="DG445" s="57"/>
      <c r="DH445" s="57"/>
      <c r="DI445" s="57"/>
      <c r="DJ445" s="67"/>
      <c r="DK445" s="23" t="s">
        <v>849</v>
      </c>
      <c r="DL445" s="55">
        <v>0</v>
      </c>
      <c r="DM445" s="55">
        <v>0</v>
      </c>
      <c r="DN445" s="55">
        <v>0</v>
      </c>
      <c r="DO445" s="59">
        <v>0</v>
      </c>
      <c r="DP445" s="23" t="s">
        <v>849</v>
      </c>
      <c r="DQ445" s="57"/>
      <c r="DR445" s="57"/>
      <c r="DS445" s="57"/>
      <c r="DT445" s="23" t="s">
        <v>854</v>
      </c>
      <c r="DU445" s="57"/>
      <c r="DV445" s="23" t="s">
        <v>849</v>
      </c>
      <c r="DW445" s="23" t="s">
        <v>854</v>
      </c>
      <c r="DX445" s="57"/>
      <c r="DY445" s="23" t="s">
        <v>849</v>
      </c>
      <c r="DZ445" s="23" t="s">
        <v>854</v>
      </c>
      <c r="EA445" s="56"/>
      <c r="EB445" s="57"/>
      <c r="EC445" s="57"/>
      <c r="ED445" s="23"/>
      <c r="EE445" s="57"/>
      <c r="EF445" s="57"/>
      <c r="EG445" s="57"/>
      <c r="EH445" s="23">
        <v>534</v>
      </c>
      <c r="EI445" s="23"/>
      <c r="EJ445" s="23" t="s">
        <v>1182</v>
      </c>
      <c r="EK445" s="23"/>
    </row>
    <row r="446" spans="2:141">
      <c r="B446" s="132" t="s">
        <v>1799</v>
      </c>
      <c r="C446" s="23" t="s">
        <v>1800</v>
      </c>
      <c r="D446" s="23" t="s">
        <v>159</v>
      </c>
      <c r="E446" s="23" t="s">
        <v>846</v>
      </c>
      <c r="F446" s="23" t="s">
        <v>847</v>
      </c>
      <c r="G446" s="23"/>
      <c r="H446" s="23" t="s">
        <v>848</v>
      </c>
      <c r="I446" s="58">
        <v>0</v>
      </c>
      <c r="J446" s="58">
        <v>0</v>
      </c>
      <c r="K446" s="58">
        <v>1</v>
      </c>
      <c r="L446" s="58">
        <v>0</v>
      </c>
      <c r="M446" s="176"/>
      <c r="N446" s="23" t="s">
        <v>849</v>
      </c>
      <c r="O446" s="23" t="s">
        <v>850</v>
      </c>
      <c r="P446" s="23" t="s">
        <v>851</v>
      </c>
      <c r="Q446" s="56" t="s">
        <v>848</v>
      </c>
      <c r="R446" s="133" t="s">
        <v>848</v>
      </c>
      <c r="S446" s="133" t="s">
        <v>848</v>
      </c>
      <c r="T446" s="133" t="s">
        <v>848</v>
      </c>
      <c r="U446" s="133" t="s">
        <v>848</v>
      </c>
      <c r="V446" s="133" t="s">
        <v>848</v>
      </c>
      <c r="W446" s="55">
        <v>0</v>
      </c>
      <c r="X446" s="55">
        <v>0</v>
      </c>
      <c r="Y446" s="55">
        <v>0</v>
      </c>
      <c r="Z446" s="55">
        <v>0</v>
      </c>
      <c r="AA446" s="55">
        <v>0</v>
      </c>
      <c r="AB446" s="55">
        <v>0.59338570524614354</v>
      </c>
      <c r="AC446" s="55">
        <v>1.3054485515906593</v>
      </c>
      <c r="AD446" s="59">
        <v>1.8988342568368028</v>
      </c>
      <c r="AE446" s="55">
        <v>0</v>
      </c>
      <c r="AF446" s="55"/>
      <c r="AG446" s="55"/>
      <c r="AH446" s="55"/>
      <c r="AI446" s="59">
        <v>1.8988342568368028</v>
      </c>
      <c r="AJ446" s="55">
        <v>0</v>
      </c>
      <c r="AK446" s="55">
        <v>0</v>
      </c>
      <c r="AL446" s="55">
        <v>0</v>
      </c>
      <c r="AM446" s="55">
        <v>0</v>
      </c>
      <c r="AN446" s="55">
        <v>0</v>
      </c>
      <c r="AO446" s="55">
        <v>0</v>
      </c>
      <c r="AP446" s="55">
        <v>0.70414102757627739</v>
      </c>
      <c r="AQ446" s="55">
        <v>1.5800924659406488</v>
      </c>
      <c r="AR446" s="59">
        <v>2.2842334935169264</v>
      </c>
      <c r="AS446" s="55">
        <v>0</v>
      </c>
      <c r="AT446" s="55"/>
      <c r="AU446" s="55"/>
      <c r="AV446" s="55"/>
      <c r="AW446" s="59">
        <v>2.2842334935169264</v>
      </c>
      <c r="AX446" s="55"/>
      <c r="AY446" s="55"/>
      <c r="AZ446" s="55"/>
      <c r="BA446" s="55"/>
      <c r="BB446" s="55"/>
      <c r="BC446" s="55"/>
      <c r="BD446" s="55"/>
      <c r="BE446" s="55"/>
      <c r="BF446" s="59">
        <v>0</v>
      </c>
      <c r="BG446" s="55"/>
      <c r="BH446" s="55"/>
      <c r="BI446" s="55"/>
      <c r="BJ446" s="55"/>
      <c r="BK446" s="59">
        <v>0</v>
      </c>
      <c r="BL446" s="55"/>
      <c r="BM446" s="23" t="s">
        <v>852</v>
      </c>
      <c r="BN446" s="23" t="s">
        <v>184</v>
      </c>
      <c r="BO446" s="23" t="s">
        <v>853</v>
      </c>
      <c r="BP446" s="23" t="s">
        <v>853</v>
      </c>
      <c r="BQ446" s="23" t="s">
        <v>853</v>
      </c>
      <c r="BR446" s="23"/>
      <c r="BS446" s="57"/>
      <c r="BT446" s="135" t="s">
        <v>23</v>
      </c>
      <c r="BU446" s="58">
        <v>1</v>
      </c>
      <c r="BV446" s="57">
        <v>0</v>
      </c>
      <c r="BW446" s="57">
        <v>0</v>
      </c>
      <c r="BX446" s="57">
        <v>0</v>
      </c>
      <c r="BY446" s="57">
        <v>0</v>
      </c>
      <c r="BZ446" s="57">
        <v>0</v>
      </c>
      <c r="CA446" s="57">
        <v>0</v>
      </c>
      <c r="CB446" s="67">
        <v>0</v>
      </c>
      <c r="CC446" s="134"/>
      <c r="CD446" s="134"/>
      <c r="CE446" s="57"/>
      <c r="CF446" s="57"/>
      <c r="CG446" s="57"/>
      <c r="CH446" s="57"/>
      <c r="CI446" s="57"/>
      <c r="CJ446" s="57"/>
      <c r="CK446" s="67"/>
      <c r="CL446" s="23"/>
      <c r="CM446" s="23"/>
      <c r="CN446" s="23"/>
      <c r="CO446" s="23"/>
      <c r="CP446" s="23"/>
      <c r="CQ446" s="23"/>
      <c r="CR446" s="57"/>
      <c r="CS446" s="134"/>
      <c r="CT446" s="58"/>
      <c r="CU446" s="57"/>
      <c r="CV446" s="57"/>
      <c r="CW446" s="57"/>
      <c r="CX446" s="57"/>
      <c r="CY446" s="57"/>
      <c r="CZ446" s="57"/>
      <c r="DA446" s="67"/>
      <c r="DB446" s="23"/>
      <c r="DC446" s="23"/>
      <c r="DD446" s="57"/>
      <c r="DE446" s="57"/>
      <c r="DF446" s="57"/>
      <c r="DG446" s="57"/>
      <c r="DH446" s="57"/>
      <c r="DI446" s="57"/>
      <c r="DJ446" s="67"/>
      <c r="DK446" s="23" t="s">
        <v>849</v>
      </c>
      <c r="DL446" s="55">
        <v>0</v>
      </c>
      <c r="DM446" s="55">
        <v>0</v>
      </c>
      <c r="DN446" s="55">
        <v>0</v>
      </c>
      <c r="DO446" s="59">
        <v>0</v>
      </c>
      <c r="DP446" s="23" t="s">
        <v>849</v>
      </c>
      <c r="DQ446" s="57"/>
      <c r="DR446" s="57"/>
      <c r="DS446" s="57"/>
      <c r="DT446" s="23" t="s">
        <v>854</v>
      </c>
      <c r="DU446" s="57"/>
      <c r="DV446" s="23" t="s">
        <v>858</v>
      </c>
      <c r="DW446" s="23" t="s">
        <v>854</v>
      </c>
      <c r="DX446" s="57"/>
      <c r="DY446" s="23" t="s">
        <v>849</v>
      </c>
      <c r="DZ446" s="23" t="s">
        <v>854</v>
      </c>
      <c r="EA446" s="56"/>
      <c r="EB446" s="57"/>
      <c r="EC446" s="57"/>
      <c r="ED446" s="23"/>
      <c r="EE446" s="57"/>
      <c r="EF446" s="57"/>
      <c r="EG446" s="57"/>
      <c r="EH446" s="23">
        <v>957</v>
      </c>
      <c r="EI446" s="23"/>
      <c r="EJ446" s="23" t="s">
        <v>921</v>
      </c>
      <c r="EK446" s="23"/>
    </row>
    <row r="447" spans="2:141" ht="29.1">
      <c r="B447" s="132" t="s">
        <v>1801</v>
      </c>
      <c r="C447" s="23" t="s">
        <v>1800</v>
      </c>
      <c r="D447" s="23" t="s">
        <v>159</v>
      </c>
      <c r="E447" s="23" t="s">
        <v>846</v>
      </c>
      <c r="F447" s="23" t="s">
        <v>847</v>
      </c>
      <c r="G447" s="23"/>
      <c r="H447" s="23" t="s">
        <v>848</v>
      </c>
      <c r="I447" s="58">
        <v>0</v>
      </c>
      <c r="J447" s="58">
        <v>0</v>
      </c>
      <c r="K447" s="58">
        <v>1</v>
      </c>
      <c r="L447" s="58">
        <v>0</v>
      </c>
      <c r="M447" s="176"/>
      <c r="N447" s="23" t="s">
        <v>849</v>
      </c>
      <c r="O447" s="23" t="s">
        <v>850</v>
      </c>
      <c r="P447" s="23" t="s">
        <v>851</v>
      </c>
      <c r="Q447" s="56" t="s">
        <v>848</v>
      </c>
      <c r="R447" s="133" t="s">
        <v>848</v>
      </c>
      <c r="S447" s="133" t="s">
        <v>848</v>
      </c>
      <c r="T447" s="133" t="s">
        <v>848</v>
      </c>
      <c r="U447" s="133" t="s">
        <v>848</v>
      </c>
      <c r="V447" s="133" t="s">
        <v>848</v>
      </c>
      <c r="W447" s="55">
        <v>0</v>
      </c>
      <c r="X447" s="55">
        <v>0</v>
      </c>
      <c r="Y447" s="55">
        <v>0</v>
      </c>
      <c r="Z447" s="55">
        <v>0</v>
      </c>
      <c r="AA447" s="55">
        <v>-0.588638619619409</v>
      </c>
      <c r="AB447" s="55">
        <v>-1.3101956372173937</v>
      </c>
      <c r="AC447" s="55">
        <v>0</v>
      </c>
      <c r="AD447" s="59">
        <v>-1.8988342568368028</v>
      </c>
      <c r="AE447" s="55">
        <v>0</v>
      </c>
      <c r="AF447" s="55"/>
      <c r="AG447" s="55"/>
      <c r="AH447" s="55"/>
      <c r="AI447" s="59">
        <v>-1.8988342568368028</v>
      </c>
      <c r="AJ447" s="55">
        <v>0</v>
      </c>
      <c r="AK447" s="55">
        <v>0</v>
      </c>
      <c r="AL447" s="55">
        <v>0</v>
      </c>
      <c r="AM447" s="55">
        <v>0</v>
      </c>
      <c r="AN447" s="55">
        <v>0</v>
      </c>
      <c r="AO447" s="55">
        <v>-0.68481166605269139</v>
      </c>
      <c r="AP447" s="55">
        <v>-1.5547433889286584</v>
      </c>
      <c r="AQ447" s="55">
        <v>0</v>
      </c>
      <c r="AR447" s="59">
        <v>-2.2395550549813499</v>
      </c>
      <c r="AS447" s="55">
        <v>0</v>
      </c>
      <c r="AT447" s="55"/>
      <c r="AU447" s="55"/>
      <c r="AV447" s="55"/>
      <c r="AW447" s="59">
        <v>-2.2395550549813499</v>
      </c>
      <c r="AX447" s="55"/>
      <c r="AY447" s="55"/>
      <c r="AZ447" s="55"/>
      <c r="BA447" s="55"/>
      <c r="BB447" s="55"/>
      <c r="BC447" s="55"/>
      <c r="BD447" s="55"/>
      <c r="BE447" s="55"/>
      <c r="BF447" s="59">
        <v>0</v>
      </c>
      <c r="BG447" s="55"/>
      <c r="BH447" s="55"/>
      <c r="BI447" s="55"/>
      <c r="BJ447" s="55"/>
      <c r="BK447" s="59">
        <v>0</v>
      </c>
      <c r="BL447" s="55"/>
      <c r="BM447" s="23" t="s">
        <v>852</v>
      </c>
      <c r="BN447" s="23" t="s">
        <v>184</v>
      </c>
      <c r="BO447" s="23" t="s">
        <v>853</v>
      </c>
      <c r="BP447" s="23" t="s">
        <v>853</v>
      </c>
      <c r="BQ447" s="23" t="s">
        <v>853</v>
      </c>
      <c r="BR447" s="23"/>
      <c r="BS447" s="57"/>
      <c r="BT447" s="135" t="s">
        <v>23</v>
      </c>
      <c r="BU447" s="58">
        <v>1</v>
      </c>
      <c r="BV447" s="57">
        <v>0</v>
      </c>
      <c r="BW447" s="57">
        <v>0</v>
      </c>
      <c r="BX447" s="57">
        <v>0</v>
      </c>
      <c r="BY447" s="57">
        <v>0</v>
      </c>
      <c r="BZ447" s="57">
        <v>0</v>
      </c>
      <c r="CA447" s="57">
        <v>0</v>
      </c>
      <c r="CB447" s="67">
        <v>0</v>
      </c>
      <c r="CC447" s="134"/>
      <c r="CD447" s="134"/>
      <c r="CE447" s="57"/>
      <c r="CF447" s="57"/>
      <c r="CG447" s="57"/>
      <c r="CH447" s="57"/>
      <c r="CI447" s="57"/>
      <c r="CJ447" s="57"/>
      <c r="CK447" s="67"/>
      <c r="CL447" s="23"/>
      <c r="CM447" s="23"/>
      <c r="CN447" s="23"/>
      <c r="CO447" s="23"/>
      <c r="CP447" s="23"/>
      <c r="CQ447" s="23"/>
      <c r="CR447" s="57"/>
      <c r="CS447" s="134"/>
      <c r="CT447" s="58"/>
      <c r="CU447" s="57"/>
      <c r="CV447" s="57"/>
      <c r="CW447" s="57"/>
      <c r="CX447" s="57"/>
      <c r="CY447" s="57"/>
      <c r="CZ447" s="57"/>
      <c r="DA447" s="67"/>
      <c r="DB447" s="23"/>
      <c r="DC447" s="23"/>
      <c r="DD447" s="57"/>
      <c r="DE447" s="57"/>
      <c r="DF447" s="57"/>
      <c r="DG447" s="57"/>
      <c r="DH447" s="57"/>
      <c r="DI447" s="57"/>
      <c r="DJ447" s="67"/>
      <c r="DK447" s="23" t="s">
        <v>849</v>
      </c>
      <c r="DL447" s="55">
        <v>0</v>
      </c>
      <c r="DM447" s="55">
        <v>0</v>
      </c>
      <c r="DN447" s="55">
        <v>0</v>
      </c>
      <c r="DO447" s="59">
        <v>0</v>
      </c>
      <c r="DP447" s="23" t="s">
        <v>849</v>
      </c>
      <c r="DQ447" s="57"/>
      <c r="DR447" s="57"/>
      <c r="DS447" s="57"/>
      <c r="DT447" s="23" t="s">
        <v>854</v>
      </c>
      <c r="DU447" s="57"/>
      <c r="DV447" s="23" t="s">
        <v>858</v>
      </c>
      <c r="DW447" s="23" t="s">
        <v>854</v>
      </c>
      <c r="DX447" s="57"/>
      <c r="DY447" s="23" t="s">
        <v>849</v>
      </c>
      <c r="DZ447" s="23" t="s">
        <v>854</v>
      </c>
      <c r="EA447" s="56"/>
      <c r="EB447" s="57"/>
      <c r="EC447" s="57"/>
      <c r="ED447" s="23"/>
      <c r="EE447" s="57"/>
      <c r="EF447" s="57"/>
      <c r="EG447" s="57"/>
      <c r="EH447" s="23">
        <v>957</v>
      </c>
      <c r="EI447" s="23"/>
      <c r="EJ447" s="23" t="s">
        <v>921</v>
      </c>
      <c r="EK447" s="23"/>
    </row>
    <row r="448" spans="2:141">
      <c r="B448" s="132" t="s">
        <v>1802</v>
      </c>
      <c r="C448" s="23" t="s">
        <v>1803</v>
      </c>
      <c r="D448" s="23" t="s">
        <v>159</v>
      </c>
      <c r="E448" s="23" t="s">
        <v>846</v>
      </c>
      <c r="F448" s="23" t="s">
        <v>847</v>
      </c>
      <c r="G448" s="23" t="s">
        <v>1332</v>
      </c>
      <c r="H448" s="23" t="s">
        <v>848</v>
      </c>
      <c r="I448" s="58">
        <v>0</v>
      </c>
      <c r="J448" s="58">
        <v>0</v>
      </c>
      <c r="K448" s="58">
        <v>1</v>
      </c>
      <c r="L448" s="58">
        <v>0</v>
      </c>
      <c r="M448" s="176"/>
      <c r="N448" s="23" t="s">
        <v>849</v>
      </c>
      <c r="O448" s="23" t="s">
        <v>850</v>
      </c>
      <c r="P448" s="23" t="s">
        <v>851</v>
      </c>
      <c r="Q448" s="56">
        <v>46619</v>
      </c>
      <c r="R448" s="133">
        <v>46709</v>
      </c>
      <c r="S448" s="133">
        <v>47172</v>
      </c>
      <c r="T448" s="133" t="s">
        <v>848</v>
      </c>
      <c r="U448" s="133">
        <v>47298</v>
      </c>
      <c r="V448" s="133" t="s">
        <v>848</v>
      </c>
      <c r="W448" s="55">
        <v>0</v>
      </c>
      <c r="X448" s="55">
        <v>0</v>
      </c>
      <c r="Y448" s="55">
        <v>0</v>
      </c>
      <c r="Z448" s="55">
        <v>0.16826800755009561</v>
      </c>
      <c r="AA448" s="55">
        <v>0.33653601510019121</v>
      </c>
      <c r="AB448" s="55">
        <v>0.50480402265028679</v>
      </c>
      <c r="AC448" s="55">
        <v>0.67307203020038242</v>
      </c>
      <c r="AD448" s="59">
        <v>1.6826800755009561</v>
      </c>
      <c r="AE448" s="55">
        <v>0</v>
      </c>
      <c r="AF448" s="55"/>
      <c r="AG448" s="55"/>
      <c r="AH448" s="55"/>
      <c r="AI448" s="59">
        <v>1.6826800755009561</v>
      </c>
      <c r="AJ448" s="55">
        <v>0</v>
      </c>
      <c r="AK448" s="55">
        <v>0</v>
      </c>
      <c r="AL448" s="55">
        <v>0</v>
      </c>
      <c r="AM448" s="55">
        <v>0</v>
      </c>
      <c r="AN448" s="55">
        <v>0.19192156599101254</v>
      </c>
      <c r="AO448" s="55">
        <v>0.39151999462166559</v>
      </c>
      <c r="AP448" s="55">
        <v>0.59902559177114834</v>
      </c>
      <c r="AQ448" s="55">
        <v>0.81467480480876175</v>
      </c>
      <c r="AR448" s="59">
        <v>1.9971419571925881</v>
      </c>
      <c r="AS448" s="55">
        <v>0</v>
      </c>
      <c r="AT448" s="55"/>
      <c r="AU448" s="55"/>
      <c r="AV448" s="55"/>
      <c r="AW448" s="59">
        <v>1.9971419571925881</v>
      </c>
      <c r="AX448" s="55"/>
      <c r="AY448" s="55"/>
      <c r="AZ448" s="55"/>
      <c r="BA448" s="55"/>
      <c r="BB448" s="55"/>
      <c r="BC448" s="55"/>
      <c r="BD448" s="55"/>
      <c r="BE448" s="55"/>
      <c r="BF448" s="59">
        <v>0</v>
      </c>
      <c r="BG448" s="55"/>
      <c r="BH448" s="55"/>
      <c r="BI448" s="55"/>
      <c r="BJ448" s="55"/>
      <c r="BK448" s="59">
        <v>0</v>
      </c>
      <c r="BL448" s="55"/>
      <c r="BM448" s="23" t="s">
        <v>852</v>
      </c>
      <c r="BN448" s="23" t="s">
        <v>184</v>
      </c>
      <c r="BO448" s="23" t="s">
        <v>853</v>
      </c>
      <c r="BP448" s="23" t="s">
        <v>853</v>
      </c>
      <c r="BQ448" s="23" t="s">
        <v>853</v>
      </c>
      <c r="BR448" s="23"/>
      <c r="BS448" s="57"/>
      <c r="BT448" s="135" t="s">
        <v>23</v>
      </c>
      <c r="BU448" s="58">
        <v>1</v>
      </c>
      <c r="BV448" s="57">
        <v>0</v>
      </c>
      <c r="BW448" s="57">
        <v>0</v>
      </c>
      <c r="BX448" s="57">
        <v>0</v>
      </c>
      <c r="BY448" s="57">
        <v>0</v>
      </c>
      <c r="BZ448" s="57">
        <v>0</v>
      </c>
      <c r="CA448" s="57">
        <v>1</v>
      </c>
      <c r="CB448" s="67">
        <v>1</v>
      </c>
      <c r="CC448" s="134"/>
      <c r="CD448" s="134"/>
      <c r="CE448" s="57"/>
      <c r="CF448" s="57"/>
      <c r="CG448" s="57"/>
      <c r="CH448" s="57"/>
      <c r="CI448" s="57"/>
      <c r="CJ448" s="57"/>
      <c r="CK448" s="67"/>
      <c r="CL448" s="23"/>
      <c r="CM448" s="23"/>
      <c r="CN448" s="23"/>
      <c r="CO448" s="23"/>
      <c r="CP448" s="23"/>
      <c r="CQ448" s="23"/>
      <c r="CR448" s="57"/>
      <c r="CS448" s="134"/>
      <c r="CT448" s="58"/>
      <c r="CU448" s="57"/>
      <c r="CV448" s="57"/>
      <c r="CW448" s="57"/>
      <c r="CX448" s="57"/>
      <c r="CY448" s="57"/>
      <c r="CZ448" s="57"/>
      <c r="DA448" s="67"/>
      <c r="DB448" s="23"/>
      <c r="DC448" s="23"/>
      <c r="DD448" s="57"/>
      <c r="DE448" s="57"/>
      <c r="DF448" s="57"/>
      <c r="DG448" s="57"/>
      <c r="DH448" s="57"/>
      <c r="DI448" s="57"/>
      <c r="DJ448" s="67"/>
      <c r="DK448" s="23" t="s">
        <v>849</v>
      </c>
      <c r="DL448" s="55">
        <v>0</v>
      </c>
      <c r="DM448" s="55">
        <v>0</v>
      </c>
      <c r="DN448" s="55">
        <v>0</v>
      </c>
      <c r="DO448" s="59">
        <v>0</v>
      </c>
      <c r="DP448" s="23" t="s">
        <v>849</v>
      </c>
      <c r="DQ448" s="57"/>
      <c r="DR448" s="57"/>
      <c r="DS448" s="57"/>
      <c r="DT448" s="23" t="s">
        <v>854</v>
      </c>
      <c r="DU448" s="57"/>
      <c r="DV448" s="23" t="s">
        <v>858</v>
      </c>
      <c r="DW448" s="23" t="s">
        <v>854</v>
      </c>
      <c r="DX448" s="57"/>
      <c r="DY448" s="23" t="s">
        <v>849</v>
      </c>
      <c r="DZ448" s="23" t="s">
        <v>854</v>
      </c>
      <c r="EA448" s="56"/>
      <c r="EB448" s="57"/>
      <c r="EC448" s="57"/>
      <c r="ED448" s="23"/>
      <c r="EE448" s="57"/>
      <c r="EF448" s="57"/>
      <c r="EG448" s="57"/>
      <c r="EH448" s="23">
        <v>957</v>
      </c>
      <c r="EI448" s="23"/>
      <c r="EJ448" s="23" t="s">
        <v>921</v>
      </c>
      <c r="EK448" s="23"/>
    </row>
    <row r="449" spans="2:141">
      <c r="B449" s="132" t="s">
        <v>1804</v>
      </c>
      <c r="C449" s="23" t="s">
        <v>1805</v>
      </c>
      <c r="D449" s="23" t="s">
        <v>159</v>
      </c>
      <c r="E449" s="23" t="s">
        <v>846</v>
      </c>
      <c r="F449" s="23" t="s">
        <v>847</v>
      </c>
      <c r="G449" s="23"/>
      <c r="H449" s="23" t="s">
        <v>848</v>
      </c>
      <c r="I449" s="58">
        <v>0</v>
      </c>
      <c r="J449" s="58">
        <v>0</v>
      </c>
      <c r="K449" s="58">
        <v>1</v>
      </c>
      <c r="L449" s="58">
        <v>0</v>
      </c>
      <c r="M449" s="176"/>
      <c r="N449" s="23" t="s">
        <v>849</v>
      </c>
      <c r="O449" s="23" t="s">
        <v>850</v>
      </c>
      <c r="P449" s="23" t="s">
        <v>851</v>
      </c>
      <c r="Q449" s="56">
        <v>46619</v>
      </c>
      <c r="R449" s="133">
        <v>46709</v>
      </c>
      <c r="S449" s="133">
        <v>47172</v>
      </c>
      <c r="T449" s="133" t="s">
        <v>848</v>
      </c>
      <c r="U449" s="133">
        <v>47298</v>
      </c>
      <c r="V449" s="133" t="s">
        <v>848</v>
      </c>
      <c r="W449" s="55">
        <v>0</v>
      </c>
      <c r="X449" s="55">
        <v>0</v>
      </c>
      <c r="Y449" s="55">
        <v>0.73645248879043701</v>
      </c>
      <c r="Z449" s="55">
        <v>0.92830145632844818</v>
      </c>
      <c r="AA449" s="55">
        <v>0</v>
      </c>
      <c r="AB449" s="55">
        <v>0</v>
      </c>
      <c r="AC449" s="55">
        <v>0</v>
      </c>
      <c r="AD449" s="59">
        <v>1.6647539451188851</v>
      </c>
      <c r="AE449" s="55">
        <v>0</v>
      </c>
      <c r="AF449" s="55"/>
      <c r="AG449" s="55"/>
      <c r="AH449" s="55"/>
      <c r="AI449" s="59">
        <v>1.6647539451188851</v>
      </c>
      <c r="AJ449" s="55">
        <v>0</v>
      </c>
      <c r="AK449" s="55">
        <v>0</v>
      </c>
      <c r="AL449" s="55">
        <v>0</v>
      </c>
      <c r="AM449" s="55">
        <v>0.82350603976254355</v>
      </c>
      <c r="AN449" s="55">
        <v>1.0587934795463267</v>
      </c>
      <c r="AO449" s="55">
        <v>0</v>
      </c>
      <c r="AP449" s="55">
        <v>0</v>
      </c>
      <c r="AQ449" s="55">
        <v>0</v>
      </c>
      <c r="AR449" s="59">
        <v>1.8822995193088703</v>
      </c>
      <c r="AS449" s="55">
        <v>0</v>
      </c>
      <c r="AT449" s="55"/>
      <c r="AU449" s="55"/>
      <c r="AV449" s="55"/>
      <c r="AW449" s="59">
        <v>1.8822995193088703</v>
      </c>
      <c r="AX449" s="55"/>
      <c r="AY449" s="55"/>
      <c r="AZ449" s="55"/>
      <c r="BA449" s="55"/>
      <c r="BB449" s="55"/>
      <c r="BC449" s="55"/>
      <c r="BD449" s="55"/>
      <c r="BE449" s="55"/>
      <c r="BF449" s="59">
        <v>0</v>
      </c>
      <c r="BG449" s="55"/>
      <c r="BH449" s="55"/>
      <c r="BI449" s="55"/>
      <c r="BJ449" s="55"/>
      <c r="BK449" s="59">
        <v>0</v>
      </c>
      <c r="BL449" s="55"/>
      <c r="BM449" s="23" t="s">
        <v>852</v>
      </c>
      <c r="BN449" s="23" t="s">
        <v>184</v>
      </c>
      <c r="BO449" s="23" t="s">
        <v>853</v>
      </c>
      <c r="BP449" s="23" t="s">
        <v>853</v>
      </c>
      <c r="BQ449" s="23" t="s">
        <v>853</v>
      </c>
      <c r="BR449" s="23"/>
      <c r="BS449" s="57"/>
      <c r="BT449" s="135" t="s">
        <v>23</v>
      </c>
      <c r="BU449" s="58">
        <v>1</v>
      </c>
      <c r="BV449" s="57">
        <v>0</v>
      </c>
      <c r="BW449" s="57">
        <v>1</v>
      </c>
      <c r="BX449" s="57">
        <v>0</v>
      </c>
      <c r="BY449" s="57">
        <v>0</v>
      </c>
      <c r="BZ449" s="57">
        <v>0</v>
      </c>
      <c r="CA449" s="57">
        <v>0</v>
      </c>
      <c r="CB449" s="67">
        <v>1</v>
      </c>
      <c r="CC449" s="134"/>
      <c r="CD449" s="134"/>
      <c r="CE449" s="57"/>
      <c r="CF449" s="57"/>
      <c r="CG449" s="57"/>
      <c r="CH449" s="57"/>
      <c r="CI449" s="57"/>
      <c r="CJ449" s="57"/>
      <c r="CK449" s="67"/>
      <c r="CL449" s="23"/>
      <c r="CM449" s="23"/>
      <c r="CN449" s="23"/>
      <c r="CO449" s="23"/>
      <c r="CP449" s="23"/>
      <c r="CQ449" s="23"/>
      <c r="CR449" s="57"/>
      <c r="CS449" s="134"/>
      <c r="CT449" s="58"/>
      <c r="CU449" s="57"/>
      <c r="CV449" s="57"/>
      <c r="CW449" s="57"/>
      <c r="CX449" s="57"/>
      <c r="CY449" s="57"/>
      <c r="CZ449" s="57"/>
      <c r="DA449" s="67"/>
      <c r="DB449" s="23"/>
      <c r="DC449" s="23"/>
      <c r="DD449" s="57"/>
      <c r="DE449" s="57"/>
      <c r="DF449" s="57"/>
      <c r="DG449" s="57"/>
      <c r="DH449" s="57"/>
      <c r="DI449" s="57"/>
      <c r="DJ449" s="67"/>
      <c r="DK449" s="23" t="s">
        <v>849</v>
      </c>
      <c r="DL449" s="55">
        <v>0</v>
      </c>
      <c r="DM449" s="55">
        <v>0</v>
      </c>
      <c r="DN449" s="55">
        <v>0</v>
      </c>
      <c r="DO449" s="59">
        <v>0</v>
      </c>
      <c r="DP449" s="23" t="s">
        <v>849</v>
      </c>
      <c r="DQ449" s="57"/>
      <c r="DR449" s="57"/>
      <c r="DS449" s="57"/>
      <c r="DT449" s="23" t="s">
        <v>854</v>
      </c>
      <c r="DU449" s="57"/>
      <c r="DV449" s="23" t="s">
        <v>858</v>
      </c>
      <c r="DW449" s="23" t="s">
        <v>854</v>
      </c>
      <c r="DX449" s="57"/>
      <c r="DY449" s="23" t="s">
        <v>849</v>
      </c>
      <c r="DZ449" s="23" t="s">
        <v>854</v>
      </c>
      <c r="EA449" s="56"/>
      <c r="EB449" s="57"/>
      <c r="EC449" s="57"/>
      <c r="ED449" s="23"/>
      <c r="EE449" s="57"/>
      <c r="EF449" s="57"/>
      <c r="EG449" s="57"/>
      <c r="EH449" s="23">
        <v>957</v>
      </c>
      <c r="EI449" s="23"/>
      <c r="EJ449" s="23" t="s">
        <v>921</v>
      </c>
      <c r="EK449" s="23"/>
    </row>
    <row r="450" spans="2:141">
      <c r="B450" s="132" t="s">
        <v>1806</v>
      </c>
      <c r="C450" s="23" t="s">
        <v>1807</v>
      </c>
      <c r="D450" s="23" t="s">
        <v>159</v>
      </c>
      <c r="E450" s="23" t="s">
        <v>846</v>
      </c>
      <c r="F450" s="23" t="s">
        <v>847</v>
      </c>
      <c r="G450" s="23"/>
      <c r="H450" s="23" t="s">
        <v>848</v>
      </c>
      <c r="I450" s="58">
        <v>0</v>
      </c>
      <c r="J450" s="58">
        <v>0</v>
      </c>
      <c r="K450" s="58">
        <v>1</v>
      </c>
      <c r="L450" s="58">
        <v>0</v>
      </c>
      <c r="M450" s="176"/>
      <c r="N450" s="23" t="s">
        <v>849</v>
      </c>
      <c r="O450" s="23" t="s">
        <v>850</v>
      </c>
      <c r="P450" s="23" t="s">
        <v>851</v>
      </c>
      <c r="Q450" s="56">
        <v>46619</v>
      </c>
      <c r="R450" s="133">
        <v>46709</v>
      </c>
      <c r="S450" s="133">
        <v>47172</v>
      </c>
      <c r="T450" s="133" t="s">
        <v>848</v>
      </c>
      <c r="U450" s="133">
        <v>47298</v>
      </c>
      <c r="V450" s="133" t="s">
        <v>848</v>
      </c>
      <c r="W450" s="55">
        <v>0</v>
      </c>
      <c r="X450" s="55">
        <v>0</v>
      </c>
      <c r="Y450" s="55">
        <v>0</v>
      </c>
      <c r="Z450" s="55">
        <v>0.16938407244145792</v>
      </c>
      <c r="AA450" s="55">
        <v>0.33876814488291584</v>
      </c>
      <c r="AB450" s="55">
        <v>0.50815221732437377</v>
      </c>
      <c r="AC450" s="55">
        <v>0.67753628976583169</v>
      </c>
      <c r="AD450" s="59">
        <v>1.6938407244145792</v>
      </c>
      <c r="AE450" s="55">
        <v>0</v>
      </c>
      <c r="AF450" s="55"/>
      <c r="AG450" s="55"/>
      <c r="AH450" s="55"/>
      <c r="AI450" s="59">
        <v>1.6938407244145792</v>
      </c>
      <c r="AJ450" s="55">
        <v>0</v>
      </c>
      <c r="AK450" s="55">
        <v>0</v>
      </c>
      <c r="AL450" s="55">
        <v>0</v>
      </c>
      <c r="AM450" s="55">
        <v>0</v>
      </c>
      <c r="AN450" s="55">
        <v>0.19319451695071338</v>
      </c>
      <c r="AO450" s="55">
        <v>0.39411681457945535</v>
      </c>
      <c r="AP450" s="55">
        <v>0.6029987263065667</v>
      </c>
      <c r="AQ450" s="55">
        <v>0.82007826777693071</v>
      </c>
      <c r="AR450" s="59">
        <v>2.0103883256136665</v>
      </c>
      <c r="AS450" s="55">
        <v>0</v>
      </c>
      <c r="AT450" s="55"/>
      <c r="AU450" s="55"/>
      <c r="AV450" s="55"/>
      <c r="AW450" s="59">
        <v>2.0103883256136665</v>
      </c>
      <c r="AX450" s="55"/>
      <c r="AY450" s="55"/>
      <c r="AZ450" s="55"/>
      <c r="BA450" s="55"/>
      <c r="BB450" s="55"/>
      <c r="BC450" s="55"/>
      <c r="BD450" s="55"/>
      <c r="BE450" s="55"/>
      <c r="BF450" s="59">
        <v>0</v>
      </c>
      <c r="BG450" s="55"/>
      <c r="BH450" s="55"/>
      <c r="BI450" s="55"/>
      <c r="BJ450" s="55"/>
      <c r="BK450" s="59">
        <v>0</v>
      </c>
      <c r="BL450" s="55"/>
      <c r="BM450" s="23" t="s">
        <v>852</v>
      </c>
      <c r="BN450" s="23" t="s">
        <v>184</v>
      </c>
      <c r="BO450" s="23" t="s">
        <v>853</v>
      </c>
      <c r="BP450" s="23" t="s">
        <v>853</v>
      </c>
      <c r="BQ450" s="23" t="s">
        <v>853</v>
      </c>
      <c r="BR450" s="23"/>
      <c r="BS450" s="57"/>
      <c r="BT450" s="135" t="s">
        <v>23</v>
      </c>
      <c r="BU450" s="58">
        <v>1</v>
      </c>
      <c r="BV450" s="57">
        <v>0</v>
      </c>
      <c r="BW450" s="57">
        <v>0</v>
      </c>
      <c r="BX450" s="57">
        <v>0</v>
      </c>
      <c r="BY450" s="57">
        <v>0</v>
      </c>
      <c r="BZ450" s="57">
        <v>0</v>
      </c>
      <c r="CA450" s="57">
        <v>1</v>
      </c>
      <c r="CB450" s="67">
        <v>1</v>
      </c>
      <c r="CC450" s="134"/>
      <c r="CD450" s="134"/>
      <c r="CE450" s="57"/>
      <c r="CF450" s="57"/>
      <c r="CG450" s="57"/>
      <c r="CH450" s="57"/>
      <c r="CI450" s="57"/>
      <c r="CJ450" s="57"/>
      <c r="CK450" s="67"/>
      <c r="CL450" s="23"/>
      <c r="CM450" s="23"/>
      <c r="CN450" s="23"/>
      <c r="CO450" s="23"/>
      <c r="CP450" s="23"/>
      <c r="CQ450" s="23"/>
      <c r="CR450" s="57"/>
      <c r="CS450" s="134"/>
      <c r="CT450" s="58"/>
      <c r="CU450" s="57"/>
      <c r="CV450" s="57"/>
      <c r="CW450" s="57"/>
      <c r="CX450" s="57"/>
      <c r="CY450" s="57"/>
      <c r="CZ450" s="57"/>
      <c r="DA450" s="67"/>
      <c r="DB450" s="23"/>
      <c r="DC450" s="23"/>
      <c r="DD450" s="57"/>
      <c r="DE450" s="57"/>
      <c r="DF450" s="57"/>
      <c r="DG450" s="57"/>
      <c r="DH450" s="57"/>
      <c r="DI450" s="57"/>
      <c r="DJ450" s="67"/>
      <c r="DK450" s="23" t="s">
        <v>849</v>
      </c>
      <c r="DL450" s="55">
        <v>0</v>
      </c>
      <c r="DM450" s="55">
        <v>0</v>
      </c>
      <c r="DN450" s="55">
        <v>0</v>
      </c>
      <c r="DO450" s="59">
        <v>0</v>
      </c>
      <c r="DP450" s="23" t="s">
        <v>849</v>
      </c>
      <c r="DQ450" s="57"/>
      <c r="DR450" s="57"/>
      <c r="DS450" s="57"/>
      <c r="DT450" s="23" t="s">
        <v>854</v>
      </c>
      <c r="DU450" s="57"/>
      <c r="DV450" s="23" t="s">
        <v>858</v>
      </c>
      <c r="DW450" s="23" t="s">
        <v>854</v>
      </c>
      <c r="DX450" s="57"/>
      <c r="DY450" s="23" t="s">
        <v>849</v>
      </c>
      <c r="DZ450" s="23" t="s">
        <v>854</v>
      </c>
      <c r="EA450" s="56"/>
      <c r="EB450" s="57"/>
      <c r="EC450" s="57"/>
      <c r="ED450" s="23"/>
      <c r="EE450" s="57"/>
      <c r="EF450" s="57"/>
      <c r="EG450" s="57"/>
      <c r="EH450" s="23">
        <v>957</v>
      </c>
      <c r="EI450" s="23"/>
      <c r="EJ450" s="23" t="s">
        <v>921</v>
      </c>
      <c r="EK450" s="23"/>
    </row>
    <row r="451" spans="2:141">
      <c r="B451" s="132" t="s">
        <v>1808</v>
      </c>
      <c r="C451" s="23" t="s">
        <v>1809</v>
      </c>
      <c r="D451" s="23" t="s">
        <v>159</v>
      </c>
      <c r="E451" s="23" t="s">
        <v>846</v>
      </c>
      <c r="F451" s="23" t="s">
        <v>847</v>
      </c>
      <c r="G451" s="23"/>
      <c r="H451" s="23" t="s">
        <v>848</v>
      </c>
      <c r="I451" s="58">
        <v>0</v>
      </c>
      <c r="J451" s="58">
        <v>0</v>
      </c>
      <c r="K451" s="58">
        <v>1</v>
      </c>
      <c r="L451" s="58">
        <v>0</v>
      </c>
      <c r="M451" s="176"/>
      <c r="N451" s="23" t="s">
        <v>849</v>
      </c>
      <c r="O451" s="23" t="s">
        <v>850</v>
      </c>
      <c r="P451" s="23" t="s">
        <v>851</v>
      </c>
      <c r="Q451" s="56">
        <v>46619</v>
      </c>
      <c r="R451" s="133">
        <v>46709</v>
      </c>
      <c r="S451" s="133">
        <v>47172</v>
      </c>
      <c r="T451" s="133" t="s">
        <v>848</v>
      </c>
      <c r="U451" s="133">
        <v>47298</v>
      </c>
      <c r="V451" s="133" t="s">
        <v>848</v>
      </c>
      <c r="W451" s="55">
        <v>0</v>
      </c>
      <c r="X451" s="55">
        <v>0</v>
      </c>
      <c r="Y451" s="55">
        <v>0</v>
      </c>
      <c r="Z451" s="55">
        <v>0.16827596184184701</v>
      </c>
      <c r="AA451" s="55">
        <v>0.33655192368369402</v>
      </c>
      <c r="AB451" s="55">
        <v>0.50482788552554103</v>
      </c>
      <c r="AC451" s="55">
        <v>0.67310384736738804</v>
      </c>
      <c r="AD451" s="59">
        <v>1.6827596184184701</v>
      </c>
      <c r="AE451" s="55">
        <v>0</v>
      </c>
      <c r="AF451" s="55"/>
      <c r="AG451" s="55"/>
      <c r="AH451" s="55"/>
      <c r="AI451" s="59">
        <v>1.6827596184184701</v>
      </c>
      <c r="AJ451" s="55">
        <v>0</v>
      </c>
      <c r="AK451" s="55">
        <v>0</v>
      </c>
      <c r="AL451" s="55">
        <v>0</v>
      </c>
      <c r="AM451" s="55">
        <v>0</v>
      </c>
      <c r="AN451" s="55">
        <v>0.1919306384234464</v>
      </c>
      <c r="AO451" s="55">
        <v>0.39153850238383064</v>
      </c>
      <c r="AP451" s="55">
        <v>0.59905390864726094</v>
      </c>
      <c r="AQ451" s="55">
        <v>0.81471331576027484</v>
      </c>
      <c r="AR451" s="59">
        <v>1.9972363652148128</v>
      </c>
      <c r="AS451" s="55">
        <v>0</v>
      </c>
      <c r="AT451" s="55"/>
      <c r="AU451" s="55"/>
      <c r="AV451" s="55"/>
      <c r="AW451" s="59">
        <v>1.9972363652148128</v>
      </c>
      <c r="AX451" s="55"/>
      <c r="AY451" s="55"/>
      <c r="AZ451" s="55"/>
      <c r="BA451" s="55"/>
      <c r="BB451" s="55"/>
      <c r="BC451" s="55"/>
      <c r="BD451" s="55"/>
      <c r="BE451" s="55"/>
      <c r="BF451" s="59">
        <v>0</v>
      </c>
      <c r="BG451" s="55"/>
      <c r="BH451" s="55"/>
      <c r="BI451" s="55"/>
      <c r="BJ451" s="55"/>
      <c r="BK451" s="59">
        <v>0</v>
      </c>
      <c r="BL451" s="55"/>
      <c r="BM451" s="23" t="s">
        <v>852</v>
      </c>
      <c r="BN451" s="23" t="s">
        <v>184</v>
      </c>
      <c r="BO451" s="23" t="s">
        <v>853</v>
      </c>
      <c r="BP451" s="23" t="s">
        <v>853</v>
      </c>
      <c r="BQ451" s="23" t="s">
        <v>853</v>
      </c>
      <c r="BR451" s="23"/>
      <c r="BS451" s="57"/>
      <c r="BT451" s="135" t="s">
        <v>23</v>
      </c>
      <c r="BU451" s="58">
        <v>1</v>
      </c>
      <c r="BV451" s="57">
        <v>0</v>
      </c>
      <c r="BW451" s="57">
        <v>0</v>
      </c>
      <c r="BX451" s="57">
        <v>0</v>
      </c>
      <c r="BY451" s="57">
        <v>0</v>
      </c>
      <c r="BZ451" s="57">
        <v>0</v>
      </c>
      <c r="CA451" s="57">
        <v>1</v>
      </c>
      <c r="CB451" s="67">
        <v>1</v>
      </c>
      <c r="CC451" s="134"/>
      <c r="CD451" s="134"/>
      <c r="CE451" s="57"/>
      <c r="CF451" s="57"/>
      <c r="CG451" s="57"/>
      <c r="CH451" s="57"/>
      <c r="CI451" s="57"/>
      <c r="CJ451" s="57"/>
      <c r="CK451" s="67"/>
      <c r="CL451" s="23"/>
      <c r="CM451" s="23"/>
      <c r="CN451" s="23"/>
      <c r="CO451" s="23"/>
      <c r="CP451" s="23"/>
      <c r="CQ451" s="23"/>
      <c r="CR451" s="57"/>
      <c r="CS451" s="134"/>
      <c r="CT451" s="58"/>
      <c r="CU451" s="57"/>
      <c r="CV451" s="57"/>
      <c r="CW451" s="57"/>
      <c r="CX451" s="57"/>
      <c r="CY451" s="57"/>
      <c r="CZ451" s="57"/>
      <c r="DA451" s="67"/>
      <c r="DB451" s="23"/>
      <c r="DC451" s="23"/>
      <c r="DD451" s="57"/>
      <c r="DE451" s="57"/>
      <c r="DF451" s="57"/>
      <c r="DG451" s="57"/>
      <c r="DH451" s="57"/>
      <c r="DI451" s="57"/>
      <c r="DJ451" s="67"/>
      <c r="DK451" s="23" t="s">
        <v>849</v>
      </c>
      <c r="DL451" s="55">
        <v>0</v>
      </c>
      <c r="DM451" s="55">
        <v>0</v>
      </c>
      <c r="DN451" s="55">
        <v>0</v>
      </c>
      <c r="DO451" s="59">
        <v>0</v>
      </c>
      <c r="DP451" s="23" t="s">
        <v>849</v>
      </c>
      <c r="DQ451" s="57"/>
      <c r="DR451" s="57"/>
      <c r="DS451" s="57"/>
      <c r="DT451" s="23" t="s">
        <v>854</v>
      </c>
      <c r="DU451" s="57"/>
      <c r="DV451" s="23" t="s">
        <v>858</v>
      </c>
      <c r="DW451" s="23" t="s">
        <v>854</v>
      </c>
      <c r="DX451" s="57"/>
      <c r="DY451" s="23" t="s">
        <v>849</v>
      </c>
      <c r="DZ451" s="23" t="s">
        <v>854</v>
      </c>
      <c r="EA451" s="56"/>
      <c r="EB451" s="57"/>
      <c r="EC451" s="57"/>
      <c r="ED451" s="23"/>
      <c r="EE451" s="57"/>
      <c r="EF451" s="57"/>
      <c r="EG451" s="57"/>
      <c r="EH451" s="23">
        <v>957</v>
      </c>
      <c r="EI451" s="23"/>
      <c r="EJ451" s="23" t="s">
        <v>921</v>
      </c>
      <c r="EK451" s="23"/>
    </row>
    <row r="452" spans="2:141">
      <c r="B452" s="132" t="s">
        <v>1810</v>
      </c>
      <c r="C452" s="23" t="s">
        <v>1811</v>
      </c>
      <c r="D452" s="23" t="s">
        <v>159</v>
      </c>
      <c r="E452" s="23" t="s">
        <v>846</v>
      </c>
      <c r="F452" s="23" t="s">
        <v>847</v>
      </c>
      <c r="G452" s="23"/>
      <c r="H452" s="23" t="s">
        <v>848</v>
      </c>
      <c r="I452" s="58">
        <v>0</v>
      </c>
      <c r="J452" s="58">
        <v>0</v>
      </c>
      <c r="K452" s="58">
        <v>1</v>
      </c>
      <c r="L452" s="58">
        <v>0</v>
      </c>
      <c r="M452" s="176"/>
      <c r="N452" s="23" t="s">
        <v>849</v>
      </c>
      <c r="O452" s="23" t="s">
        <v>850</v>
      </c>
      <c r="P452" s="23" t="s">
        <v>851</v>
      </c>
      <c r="Q452" s="56">
        <v>46619</v>
      </c>
      <c r="R452" s="133">
        <v>46709</v>
      </c>
      <c r="S452" s="133">
        <v>47172</v>
      </c>
      <c r="T452" s="133" t="s">
        <v>848</v>
      </c>
      <c r="U452" s="133">
        <v>47298</v>
      </c>
      <c r="V452" s="133" t="s">
        <v>848</v>
      </c>
      <c r="W452" s="55">
        <v>0</v>
      </c>
      <c r="X452" s="55">
        <v>0</v>
      </c>
      <c r="Y452" s="55">
        <v>0</v>
      </c>
      <c r="Z452" s="55">
        <v>0.16827596184184701</v>
      </c>
      <c r="AA452" s="55">
        <v>0.33655192368369402</v>
      </c>
      <c r="AB452" s="55">
        <v>0.50482788552554103</v>
      </c>
      <c r="AC452" s="55">
        <v>0.67310384736738804</v>
      </c>
      <c r="AD452" s="59">
        <v>1.6827596184184701</v>
      </c>
      <c r="AE452" s="55">
        <v>0</v>
      </c>
      <c r="AF452" s="55"/>
      <c r="AG452" s="55"/>
      <c r="AH452" s="55"/>
      <c r="AI452" s="59">
        <v>1.6827596184184701</v>
      </c>
      <c r="AJ452" s="55">
        <v>0</v>
      </c>
      <c r="AK452" s="55">
        <v>0</v>
      </c>
      <c r="AL452" s="55">
        <v>0</v>
      </c>
      <c r="AM452" s="55">
        <v>0</v>
      </c>
      <c r="AN452" s="55">
        <v>0.1919306384234464</v>
      </c>
      <c r="AO452" s="55">
        <v>0.39153850238383064</v>
      </c>
      <c r="AP452" s="55">
        <v>0.59905390864726094</v>
      </c>
      <c r="AQ452" s="55">
        <v>0.81471331576027484</v>
      </c>
      <c r="AR452" s="59">
        <v>1.9972363652148128</v>
      </c>
      <c r="AS452" s="55">
        <v>0</v>
      </c>
      <c r="AT452" s="55"/>
      <c r="AU452" s="55"/>
      <c r="AV452" s="55"/>
      <c r="AW452" s="59">
        <v>1.9972363652148128</v>
      </c>
      <c r="AX452" s="55"/>
      <c r="AY452" s="55"/>
      <c r="AZ452" s="55"/>
      <c r="BA452" s="55"/>
      <c r="BB452" s="55"/>
      <c r="BC452" s="55"/>
      <c r="BD452" s="55"/>
      <c r="BE452" s="55"/>
      <c r="BF452" s="59">
        <v>0</v>
      </c>
      <c r="BG452" s="55"/>
      <c r="BH452" s="55"/>
      <c r="BI452" s="55"/>
      <c r="BJ452" s="55"/>
      <c r="BK452" s="59">
        <v>0</v>
      </c>
      <c r="BL452" s="55"/>
      <c r="BM452" s="23" t="s">
        <v>852</v>
      </c>
      <c r="BN452" s="23" t="s">
        <v>184</v>
      </c>
      <c r="BO452" s="23" t="s">
        <v>853</v>
      </c>
      <c r="BP452" s="23" t="s">
        <v>853</v>
      </c>
      <c r="BQ452" s="23" t="s">
        <v>853</v>
      </c>
      <c r="BR452" s="23"/>
      <c r="BS452" s="57"/>
      <c r="BT452" s="135" t="s">
        <v>23</v>
      </c>
      <c r="BU452" s="58">
        <v>1</v>
      </c>
      <c r="BV452" s="57">
        <v>0</v>
      </c>
      <c r="BW452" s="57">
        <v>0</v>
      </c>
      <c r="BX452" s="57">
        <v>0</v>
      </c>
      <c r="BY452" s="57">
        <v>0</v>
      </c>
      <c r="BZ452" s="57">
        <v>0</v>
      </c>
      <c r="CA452" s="57">
        <v>1</v>
      </c>
      <c r="CB452" s="67">
        <v>1</v>
      </c>
      <c r="CC452" s="134"/>
      <c r="CD452" s="134"/>
      <c r="CE452" s="57"/>
      <c r="CF452" s="57"/>
      <c r="CG452" s="57"/>
      <c r="CH452" s="57"/>
      <c r="CI452" s="57"/>
      <c r="CJ452" s="57"/>
      <c r="CK452" s="67"/>
      <c r="CL452" s="23"/>
      <c r="CM452" s="23"/>
      <c r="CN452" s="23"/>
      <c r="CO452" s="23"/>
      <c r="CP452" s="23"/>
      <c r="CQ452" s="23"/>
      <c r="CR452" s="57"/>
      <c r="CS452" s="134"/>
      <c r="CT452" s="58"/>
      <c r="CU452" s="57"/>
      <c r="CV452" s="57"/>
      <c r="CW452" s="57"/>
      <c r="CX452" s="57"/>
      <c r="CY452" s="57"/>
      <c r="CZ452" s="57"/>
      <c r="DA452" s="67"/>
      <c r="DB452" s="23"/>
      <c r="DC452" s="23"/>
      <c r="DD452" s="57"/>
      <c r="DE452" s="57"/>
      <c r="DF452" s="57"/>
      <c r="DG452" s="57"/>
      <c r="DH452" s="57"/>
      <c r="DI452" s="57"/>
      <c r="DJ452" s="67"/>
      <c r="DK452" s="23" t="s">
        <v>849</v>
      </c>
      <c r="DL452" s="55">
        <v>0</v>
      </c>
      <c r="DM452" s="55">
        <v>0</v>
      </c>
      <c r="DN452" s="55">
        <v>0</v>
      </c>
      <c r="DO452" s="59">
        <v>0</v>
      </c>
      <c r="DP452" s="23" t="s">
        <v>849</v>
      </c>
      <c r="DQ452" s="57"/>
      <c r="DR452" s="57"/>
      <c r="DS452" s="57"/>
      <c r="DT452" s="23" t="s">
        <v>854</v>
      </c>
      <c r="DU452" s="57"/>
      <c r="DV452" s="23" t="s">
        <v>858</v>
      </c>
      <c r="DW452" s="23" t="s">
        <v>854</v>
      </c>
      <c r="DX452" s="57"/>
      <c r="DY452" s="23" t="s">
        <v>849</v>
      </c>
      <c r="DZ452" s="23" t="s">
        <v>854</v>
      </c>
      <c r="EA452" s="56"/>
      <c r="EB452" s="57"/>
      <c r="EC452" s="57"/>
      <c r="ED452" s="23"/>
      <c r="EE452" s="57"/>
      <c r="EF452" s="57"/>
      <c r="EG452" s="57"/>
      <c r="EH452" s="23">
        <v>957</v>
      </c>
      <c r="EI452" s="23"/>
      <c r="EJ452" s="23" t="s">
        <v>921</v>
      </c>
      <c r="EK452" s="23"/>
    </row>
    <row r="453" spans="2:141">
      <c r="B453" s="132" t="s">
        <v>1812</v>
      </c>
      <c r="C453" s="23" t="s">
        <v>1813</v>
      </c>
      <c r="D453" s="23" t="s">
        <v>159</v>
      </c>
      <c r="E453" s="23" t="s">
        <v>846</v>
      </c>
      <c r="F453" s="23" t="s">
        <v>847</v>
      </c>
      <c r="G453" s="23" t="s">
        <v>1332</v>
      </c>
      <c r="H453" s="23" t="s">
        <v>848</v>
      </c>
      <c r="I453" s="58">
        <v>0</v>
      </c>
      <c r="J453" s="58">
        <v>0</v>
      </c>
      <c r="K453" s="58">
        <v>1</v>
      </c>
      <c r="L453" s="58">
        <v>0</v>
      </c>
      <c r="M453" s="176"/>
      <c r="N453" s="23" t="s">
        <v>849</v>
      </c>
      <c r="O453" s="23" t="s">
        <v>850</v>
      </c>
      <c r="P453" s="23" t="s">
        <v>851</v>
      </c>
      <c r="Q453" s="56">
        <v>46619</v>
      </c>
      <c r="R453" s="133">
        <v>46709</v>
      </c>
      <c r="S453" s="133">
        <v>47172</v>
      </c>
      <c r="T453" s="133" t="s">
        <v>848</v>
      </c>
      <c r="U453" s="133">
        <v>47298</v>
      </c>
      <c r="V453" s="133" t="s">
        <v>848</v>
      </c>
      <c r="W453" s="55">
        <v>0</v>
      </c>
      <c r="X453" s="55">
        <v>1.2793153871636176</v>
      </c>
      <c r="Y453" s="55">
        <v>0.20903846189702355</v>
      </c>
      <c r="Z453" s="55">
        <v>0</v>
      </c>
      <c r="AA453" s="55">
        <v>0</v>
      </c>
      <c r="AB453" s="55">
        <v>0</v>
      </c>
      <c r="AC453" s="55">
        <v>0</v>
      </c>
      <c r="AD453" s="59">
        <v>1.4883538490606412</v>
      </c>
      <c r="AE453" s="55">
        <v>0</v>
      </c>
      <c r="AF453" s="55"/>
      <c r="AG453" s="55"/>
      <c r="AH453" s="55"/>
      <c r="AI453" s="59">
        <v>1.4883538490606412</v>
      </c>
      <c r="AJ453" s="55">
        <v>0</v>
      </c>
      <c r="AK453" s="55">
        <v>0</v>
      </c>
      <c r="AL453" s="55">
        <v>1.4024891374476809</v>
      </c>
      <c r="AM453" s="55">
        <v>0.23374818950996334</v>
      </c>
      <c r="AN453" s="55">
        <v>0</v>
      </c>
      <c r="AO453" s="55">
        <v>0</v>
      </c>
      <c r="AP453" s="55">
        <v>0</v>
      </c>
      <c r="AQ453" s="55">
        <v>0</v>
      </c>
      <c r="AR453" s="59">
        <v>1.6362373269576442</v>
      </c>
      <c r="AS453" s="55">
        <v>0</v>
      </c>
      <c r="AT453" s="55"/>
      <c r="AU453" s="55"/>
      <c r="AV453" s="55"/>
      <c r="AW453" s="59">
        <v>1.6362373269576442</v>
      </c>
      <c r="AX453" s="55"/>
      <c r="AY453" s="55"/>
      <c r="AZ453" s="55"/>
      <c r="BA453" s="55"/>
      <c r="BB453" s="55"/>
      <c r="BC453" s="55"/>
      <c r="BD453" s="55"/>
      <c r="BE453" s="55"/>
      <c r="BF453" s="59">
        <v>0</v>
      </c>
      <c r="BG453" s="55"/>
      <c r="BH453" s="55"/>
      <c r="BI453" s="55"/>
      <c r="BJ453" s="55"/>
      <c r="BK453" s="59">
        <v>0</v>
      </c>
      <c r="BL453" s="55"/>
      <c r="BM453" s="23" t="s">
        <v>852</v>
      </c>
      <c r="BN453" s="23" t="s">
        <v>184</v>
      </c>
      <c r="BO453" s="23" t="s">
        <v>853</v>
      </c>
      <c r="BP453" s="23" t="s">
        <v>853</v>
      </c>
      <c r="BQ453" s="23" t="s">
        <v>853</v>
      </c>
      <c r="BR453" s="23"/>
      <c r="BS453" s="57"/>
      <c r="BT453" s="135" t="s">
        <v>23</v>
      </c>
      <c r="BU453" s="58">
        <v>1</v>
      </c>
      <c r="BV453" s="57">
        <v>0</v>
      </c>
      <c r="BW453" s="57">
        <v>1</v>
      </c>
      <c r="BX453" s="57">
        <v>0</v>
      </c>
      <c r="BY453" s="57">
        <v>0</v>
      </c>
      <c r="BZ453" s="57">
        <v>0</v>
      </c>
      <c r="CA453" s="57">
        <v>0</v>
      </c>
      <c r="CB453" s="67">
        <v>1</v>
      </c>
      <c r="CC453" s="134"/>
      <c r="CD453" s="134"/>
      <c r="CE453" s="57"/>
      <c r="CF453" s="57"/>
      <c r="CG453" s="57"/>
      <c r="CH453" s="57"/>
      <c r="CI453" s="57"/>
      <c r="CJ453" s="57"/>
      <c r="CK453" s="67"/>
      <c r="CL453" s="23"/>
      <c r="CM453" s="23"/>
      <c r="CN453" s="23"/>
      <c r="CO453" s="23"/>
      <c r="CP453" s="23"/>
      <c r="CQ453" s="23"/>
      <c r="CR453" s="57"/>
      <c r="CS453" s="134"/>
      <c r="CT453" s="58"/>
      <c r="CU453" s="57"/>
      <c r="CV453" s="57"/>
      <c r="CW453" s="57"/>
      <c r="CX453" s="57"/>
      <c r="CY453" s="57"/>
      <c r="CZ453" s="57"/>
      <c r="DA453" s="67"/>
      <c r="DB453" s="23"/>
      <c r="DC453" s="23"/>
      <c r="DD453" s="57"/>
      <c r="DE453" s="57"/>
      <c r="DF453" s="57"/>
      <c r="DG453" s="57"/>
      <c r="DH453" s="57"/>
      <c r="DI453" s="57"/>
      <c r="DJ453" s="67"/>
      <c r="DK453" s="23" t="s">
        <v>849</v>
      </c>
      <c r="DL453" s="55">
        <v>0</v>
      </c>
      <c r="DM453" s="55">
        <v>0</v>
      </c>
      <c r="DN453" s="55">
        <v>0</v>
      </c>
      <c r="DO453" s="59">
        <v>0</v>
      </c>
      <c r="DP453" s="23" t="s">
        <v>849</v>
      </c>
      <c r="DQ453" s="57"/>
      <c r="DR453" s="57"/>
      <c r="DS453" s="57"/>
      <c r="DT453" s="23" t="s">
        <v>854</v>
      </c>
      <c r="DU453" s="57"/>
      <c r="DV453" s="23" t="s">
        <v>858</v>
      </c>
      <c r="DW453" s="23" t="s">
        <v>854</v>
      </c>
      <c r="DX453" s="57"/>
      <c r="DY453" s="23" t="s">
        <v>849</v>
      </c>
      <c r="DZ453" s="23" t="s">
        <v>854</v>
      </c>
      <c r="EA453" s="56"/>
      <c r="EB453" s="57"/>
      <c r="EC453" s="57"/>
      <c r="ED453" s="23"/>
      <c r="EE453" s="57"/>
      <c r="EF453" s="57"/>
      <c r="EG453" s="57"/>
      <c r="EH453" s="23">
        <v>957</v>
      </c>
      <c r="EI453" s="23"/>
      <c r="EJ453" s="23" t="s">
        <v>921</v>
      </c>
      <c r="EK453" s="23"/>
    </row>
    <row r="454" spans="2:141">
      <c r="B454" s="132" t="s">
        <v>1814</v>
      </c>
      <c r="C454" s="23" t="s">
        <v>1815</v>
      </c>
      <c r="D454" s="23" t="s">
        <v>159</v>
      </c>
      <c r="E454" s="23" t="s">
        <v>846</v>
      </c>
      <c r="F454" s="23" t="s">
        <v>847</v>
      </c>
      <c r="G454" s="23"/>
      <c r="H454" s="23" t="s">
        <v>848</v>
      </c>
      <c r="I454" s="58">
        <v>0</v>
      </c>
      <c r="J454" s="58">
        <v>0</v>
      </c>
      <c r="K454" s="58">
        <v>1</v>
      </c>
      <c r="L454" s="58">
        <v>0</v>
      </c>
      <c r="M454" s="176"/>
      <c r="N454" s="23" t="s">
        <v>849</v>
      </c>
      <c r="O454" s="23" t="s">
        <v>850</v>
      </c>
      <c r="P454" s="23" t="s">
        <v>851</v>
      </c>
      <c r="Q454" s="56">
        <v>46619</v>
      </c>
      <c r="R454" s="133">
        <v>46709</v>
      </c>
      <c r="S454" s="133">
        <v>47172</v>
      </c>
      <c r="T454" s="133" t="s">
        <v>848</v>
      </c>
      <c r="U454" s="133">
        <v>47298</v>
      </c>
      <c r="V454" s="133" t="s">
        <v>848</v>
      </c>
      <c r="W454" s="55">
        <v>0</v>
      </c>
      <c r="X454" s="55">
        <v>0</v>
      </c>
      <c r="Y454" s="55">
        <v>0</v>
      </c>
      <c r="Z454" s="55">
        <v>0.16938407244145792</v>
      </c>
      <c r="AA454" s="55">
        <v>0.33876814488291584</v>
      </c>
      <c r="AB454" s="55">
        <v>0.50815221732437377</v>
      </c>
      <c r="AC454" s="55">
        <v>0.67753628976583169</v>
      </c>
      <c r="AD454" s="59">
        <v>1.6938407244145792</v>
      </c>
      <c r="AE454" s="55">
        <v>0</v>
      </c>
      <c r="AF454" s="55"/>
      <c r="AG454" s="55"/>
      <c r="AH454" s="55"/>
      <c r="AI454" s="59">
        <v>1.6938407244145792</v>
      </c>
      <c r="AJ454" s="55">
        <v>0</v>
      </c>
      <c r="AK454" s="55">
        <v>0</v>
      </c>
      <c r="AL454" s="55">
        <v>0</v>
      </c>
      <c r="AM454" s="55">
        <v>0</v>
      </c>
      <c r="AN454" s="55">
        <v>0.19319451695071338</v>
      </c>
      <c r="AO454" s="55">
        <v>0.39411681457945535</v>
      </c>
      <c r="AP454" s="55">
        <v>0.6029987263065667</v>
      </c>
      <c r="AQ454" s="55">
        <v>0.82007826777693071</v>
      </c>
      <c r="AR454" s="59">
        <v>2.0103883256136665</v>
      </c>
      <c r="AS454" s="55">
        <v>0</v>
      </c>
      <c r="AT454" s="55"/>
      <c r="AU454" s="55"/>
      <c r="AV454" s="55"/>
      <c r="AW454" s="59">
        <v>2.0103883256136665</v>
      </c>
      <c r="AX454" s="55"/>
      <c r="AY454" s="55"/>
      <c r="AZ454" s="55"/>
      <c r="BA454" s="55"/>
      <c r="BB454" s="55"/>
      <c r="BC454" s="55"/>
      <c r="BD454" s="55"/>
      <c r="BE454" s="55"/>
      <c r="BF454" s="59">
        <v>0</v>
      </c>
      <c r="BG454" s="55"/>
      <c r="BH454" s="55"/>
      <c r="BI454" s="55"/>
      <c r="BJ454" s="55"/>
      <c r="BK454" s="59">
        <v>0</v>
      </c>
      <c r="BL454" s="55"/>
      <c r="BM454" s="23" t="s">
        <v>852</v>
      </c>
      <c r="BN454" s="23" t="s">
        <v>184</v>
      </c>
      <c r="BO454" s="23" t="s">
        <v>853</v>
      </c>
      <c r="BP454" s="23" t="s">
        <v>853</v>
      </c>
      <c r="BQ454" s="23" t="s">
        <v>853</v>
      </c>
      <c r="BR454" s="23"/>
      <c r="BS454" s="57"/>
      <c r="BT454" s="135" t="s">
        <v>23</v>
      </c>
      <c r="BU454" s="58">
        <v>1</v>
      </c>
      <c r="BV454" s="57">
        <v>0</v>
      </c>
      <c r="BW454" s="57">
        <v>0</v>
      </c>
      <c r="BX454" s="57">
        <v>0</v>
      </c>
      <c r="BY454" s="57">
        <v>0</v>
      </c>
      <c r="BZ454" s="57">
        <v>0</v>
      </c>
      <c r="CA454" s="57">
        <v>1</v>
      </c>
      <c r="CB454" s="67">
        <v>1</v>
      </c>
      <c r="CC454" s="134"/>
      <c r="CD454" s="134"/>
      <c r="CE454" s="57"/>
      <c r="CF454" s="57"/>
      <c r="CG454" s="57"/>
      <c r="CH454" s="57"/>
      <c r="CI454" s="57"/>
      <c r="CJ454" s="57"/>
      <c r="CK454" s="67"/>
      <c r="CL454" s="23"/>
      <c r="CM454" s="23"/>
      <c r="CN454" s="23"/>
      <c r="CO454" s="23"/>
      <c r="CP454" s="23"/>
      <c r="CQ454" s="23"/>
      <c r="CR454" s="57"/>
      <c r="CS454" s="134"/>
      <c r="CT454" s="58"/>
      <c r="CU454" s="57"/>
      <c r="CV454" s="57"/>
      <c r="CW454" s="57"/>
      <c r="CX454" s="57"/>
      <c r="CY454" s="57"/>
      <c r="CZ454" s="57"/>
      <c r="DA454" s="67"/>
      <c r="DB454" s="23"/>
      <c r="DC454" s="23"/>
      <c r="DD454" s="57"/>
      <c r="DE454" s="57"/>
      <c r="DF454" s="57"/>
      <c r="DG454" s="57"/>
      <c r="DH454" s="57"/>
      <c r="DI454" s="57"/>
      <c r="DJ454" s="67"/>
      <c r="DK454" s="23" t="s">
        <v>849</v>
      </c>
      <c r="DL454" s="55">
        <v>0</v>
      </c>
      <c r="DM454" s="55">
        <v>0</v>
      </c>
      <c r="DN454" s="55">
        <v>0</v>
      </c>
      <c r="DO454" s="59">
        <v>0</v>
      </c>
      <c r="DP454" s="23" t="s">
        <v>849</v>
      </c>
      <c r="DQ454" s="57"/>
      <c r="DR454" s="57"/>
      <c r="DS454" s="57"/>
      <c r="DT454" s="23" t="s">
        <v>854</v>
      </c>
      <c r="DU454" s="57"/>
      <c r="DV454" s="23" t="s">
        <v>858</v>
      </c>
      <c r="DW454" s="23" t="s">
        <v>854</v>
      </c>
      <c r="DX454" s="57"/>
      <c r="DY454" s="23" t="s">
        <v>849</v>
      </c>
      <c r="DZ454" s="23" t="s">
        <v>854</v>
      </c>
      <c r="EA454" s="56"/>
      <c r="EB454" s="57"/>
      <c r="EC454" s="57"/>
      <c r="ED454" s="23"/>
      <c r="EE454" s="57"/>
      <c r="EF454" s="57"/>
      <c r="EG454" s="57"/>
      <c r="EH454" s="23">
        <v>957</v>
      </c>
      <c r="EI454" s="23"/>
      <c r="EJ454" s="23" t="s">
        <v>921</v>
      </c>
      <c r="EK454" s="23"/>
    </row>
    <row r="455" spans="2:141">
      <c r="B455" s="132" t="s">
        <v>1816</v>
      </c>
      <c r="C455" s="23" t="s">
        <v>1817</v>
      </c>
      <c r="D455" s="23" t="s">
        <v>159</v>
      </c>
      <c r="E455" s="23" t="s">
        <v>846</v>
      </c>
      <c r="F455" s="23" t="s">
        <v>847</v>
      </c>
      <c r="G455" s="23"/>
      <c r="H455" s="23" t="s">
        <v>848</v>
      </c>
      <c r="I455" s="58">
        <v>0</v>
      </c>
      <c r="J455" s="58">
        <v>0</v>
      </c>
      <c r="K455" s="58">
        <v>1</v>
      </c>
      <c r="L455" s="58">
        <v>0</v>
      </c>
      <c r="M455" s="176"/>
      <c r="N455" s="23" t="s">
        <v>849</v>
      </c>
      <c r="O455" s="23" t="s">
        <v>850</v>
      </c>
      <c r="P455" s="23" t="s">
        <v>851</v>
      </c>
      <c r="Q455" s="56">
        <v>46496</v>
      </c>
      <c r="R455" s="133">
        <v>46552</v>
      </c>
      <c r="S455" s="133">
        <v>47022</v>
      </c>
      <c r="T455" s="133" t="s">
        <v>848</v>
      </c>
      <c r="U455" s="133">
        <v>47115</v>
      </c>
      <c r="V455" s="133" t="s">
        <v>848</v>
      </c>
      <c r="W455" s="55">
        <v>0.60762695271102862</v>
      </c>
      <c r="X455" s="55">
        <v>1.3735890996940807</v>
      </c>
      <c r="Y455" s="55">
        <v>0.8079935880553416</v>
      </c>
      <c r="Z455" s="55">
        <v>0</v>
      </c>
      <c r="AA455" s="55">
        <v>0</v>
      </c>
      <c r="AB455" s="55">
        <v>0</v>
      </c>
      <c r="AC455" s="55">
        <v>0</v>
      </c>
      <c r="AD455" s="59">
        <v>2.1815826877494224</v>
      </c>
      <c r="AE455" s="55">
        <v>0</v>
      </c>
      <c r="AF455" s="55"/>
      <c r="AG455" s="55"/>
      <c r="AH455" s="55"/>
      <c r="AI455" s="59">
        <v>2.7892096404604509</v>
      </c>
      <c r="AJ455" s="55">
        <v>0</v>
      </c>
      <c r="AK455" s="55">
        <v>0.66612987645450927</v>
      </c>
      <c r="AL455" s="55">
        <v>1.5058396162252254</v>
      </c>
      <c r="AM455" s="55">
        <v>0.90350376973513535</v>
      </c>
      <c r="AN455" s="55">
        <v>0</v>
      </c>
      <c r="AO455" s="55">
        <v>0</v>
      </c>
      <c r="AP455" s="55">
        <v>0</v>
      </c>
      <c r="AQ455" s="55">
        <v>0</v>
      </c>
      <c r="AR455" s="59">
        <v>2.4093433859603608</v>
      </c>
      <c r="AS455" s="55">
        <v>0</v>
      </c>
      <c r="AT455" s="55"/>
      <c r="AU455" s="55"/>
      <c r="AV455" s="55"/>
      <c r="AW455" s="59">
        <v>3.07547326241487</v>
      </c>
      <c r="AX455" s="55"/>
      <c r="AY455" s="55"/>
      <c r="AZ455" s="55"/>
      <c r="BA455" s="55"/>
      <c r="BB455" s="55"/>
      <c r="BC455" s="55"/>
      <c r="BD455" s="55"/>
      <c r="BE455" s="55"/>
      <c r="BF455" s="59">
        <v>0</v>
      </c>
      <c r="BG455" s="55"/>
      <c r="BH455" s="55"/>
      <c r="BI455" s="55"/>
      <c r="BJ455" s="55"/>
      <c r="BK455" s="59">
        <v>0</v>
      </c>
      <c r="BL455" s="55"/>
      <c r="BM455" s="23" t="s">
        <v>852</v>
      </c>
      <c r="BN455" s="23" t="s">
        <v>184</v>
      </c>
      <c r="BO455" s="23" t="s">
        <v>853</v>
      </c>
      <c r="BP455" s="23" t="s">
        <v>853</v>
      </c>
      <c r="BQ455" s="23" t="s">
        <v>853</v>
      </c>
      <c r="BR455" s="23"/>
      <c r="BS455" s="57"/>
      <c r="BT455" s="135" t="s">
        <v>23</v>
      </c>
      <c r="BU455" s="58">
        <v>1</v>
      </c>
      <c r="BV455" s="57">
        <v>0</v>
      </c>
      <c r="BW455" s="57">
        <v>1</v>
      </c>
      <c r="BX455" s="57">
        <v>0</v>
      </c>
      <c r="BY455" s="57">
        <v>0</v>
      </c>
      <c r="BZ455" s="57">
        <v>0</v>
      </c>
      <c r="CA455" s="57">
        <v>0</v>
      </c>
      <c r="CB455" s="67">
        <v>1</v>
      </c>
      <c r="CC455" s="134"/>
      <c r="CD455" s="134"/>
      <c r="CE455" s="57"/>
      <c r="CF455" s="57"/>
      <c r="CG455" s="57"/>
      <c r="CH455" s="57"/>
      <c r="CI455" s="57"/>
      <c r="CJ455" s="57"/>
      <c r="CK455" s="67"/>
      <c r="CL455" s="23"/>
      <c r="CM455" s="23"/>
      <c r="CN455" s="23"/>
      <c r="CO455" s="23"/>
      <c r="CP455" s="23"/>
      <c r="CQ455" s="23"/>
      <c r="CR455" s="57"/>
      <c r="CS455" s="134"/>
      <c r="CT455" s="58"/>
      <c r="CU455" s="57"/>
      <c r="CV455" s="57"/>
      <c r="CW455" s="57"/>
      <c r="CX455" s="57"/>
      <c r="CY455" s="57"/>
      <c r="CZ455" s="57"/>
      <c r="DA455" s="67"/>
      <c r="DB455" s="23"/>
      <c r="DC455" s="23"/>
      <c r="DD455" s="57"/>
      <c r="DE455" s="57"/>
      <c r="DF455" s="57"/>
      <c r="DG455" s="57"/>
      <c r="DH455" s="57"/>
      <c r="DI455" s="57"/>
      <c r="DJ455" s="67"/>
      <c r="DK455" s="23" t="s">
        <v>849</v>
      </c>
      <c r="DL455" s="55">
        <v>0</v>
      </c>
      <c r="DM455" s="55">
        <v>0.60762695271102862</v>
      </c>
      <c r="DN455" s="55">
        <v>2.1815826877494224</v>
      </c>
      <c r="DO455" s="59">
        <v>2.7892096404604509</v>
      </c>
      <c r="DP455" s="23" t="s">
        <v>849</v>
      </c>
      <c r="DQ455" s="57"/>
      <c r="DR455" s="57"/>
      <c r="DS455" s="57"/>
      <c r="DT455" s="23" t="s">
        <v>854</v>
      </c>
      <c r="DU455" s="57"/>
      <c r="DV455" s="23" t="s">
        <v>858</v>
      </c>
      <c r="DW455" s="23" t="s">
        <v>854</v>
      </c>
      <c r="DX455" s="57"/>
      <c r="DY455" s="23" t="s">
        <v>849</v>
      </c>
      <c r="DZ455" s="23" t="s">
        <v>854</v>
      </c>
      <c r="EA455" s="56"/>
      <c r="EB455" s="57"/>
      <c r="EC455" s="57"/>
      <c r="ED455" s="23"/>
      <c r="EE455" s="57"/>
      <c r="EF455" s="57"/>
      <c r="EG455" s="57"/>
      <c r="EH455" s="23">
        <v>957</v>
      </c>
      <c r="EI455" s="23"/>
      <c r="EJ455" s="23" t="s">
        <v>921</v>
      </c>
      <c r="EK455" s="23"/>
    </row>
    <row r="456" spans="2:141">
      <c r="B456" s="132" t="s">
        <v>1818</v>
      </c>
      <c r="C456" s="23" t="s">
        <v>1819</v>
      </c>
      <c r="D456" s="23" t="s">
        <v>159</v>
      </c>
      <c r="E456" s="23" t="s">
        <v>846</v>
      </c>
      <c r="F456" s="23" t="s">
        <v>847</v>
      </c>
      <c r="G456" s="23"/>
      <c r="H456" s="23" t="s">
        <v>848</v>
      </c>
      <c r="I456" s="58">
        <v>0</v>
      </c>
      <c r="J456" s="58">
        <v>0</v>
      </c>
      <c r="K456" s="58">
        <v>1</v>
      </c>
      <c r="L456" s="58">
        <v>0</v>
      </c>
      <c r="M456" s="176"/>
      <c r="N456" s="23" t="s">
        <v>849</v>
      </c>
      <c r="O456" s="23" t="s">
        <v>850</v>
      </c>
      <c r="P456" s="23" t="s">
        <v>851</v>
      </c>
      <c r="Q456" s="56">
        <v>46619</v>
      </c>
      <c r="R456" s="133">
        <v>46709</v>
      </c>
      <c r="S456" s="133">
        <v>47172</v>
      </c>
      <c r="T456" s="133" t="s">
        <v>848</v>
      </c>
      <c r="U456" s="133">
        <v>47298</v>
      </c>
      <c r="V456" s="133" t="s">
        <v>848</v>
      </c>
      <c r="W456" s="55">
        <v>0</v>
      </c>
      <c r="X456" s="55">
        <v>0</v>
      </c>
      <c r="Y456" s="55">
        <v>1.0520749839863386</v>
      </c>
      <c r="Z456" s="55">
        <v>0.61886763755229868</v>
      </c>
      <c r="AA456" s="55">
        <v>0</v>
      </c>
      <c r="AB456" s="55">
        <v>0</v>
      </c>
      <c r="AC456" s="55">
        <v>0</v>
      </c>
      <c r="AD456" s="59">
        <v>1.6709426215386372</v>
      </c>
      <c r="AE456" s="55">
        <v>0</v>
      </c>
      <c r="AF456" s="55"/>
      <c r="AG456" s="55"/>
      <c r="AH456" s="55"/>
      <c r="AI456" s="59">
        <v>1.6709426215386372</v>
      </c>
      <c r="AJ456" s="55">
        <v>0</v>
      </c>
      <c r="AK456" s="55">
        <v>0</v>
      </c>
      <c r="AL456" s="55">
        <v>0</v>
      </c>
      <c r="AM456" s="55">
        <v>1.1764371996607765</v>
      </c>
      <c r="AN456" s="55">
        <v>0.70586231969755109</v>
      </c>
      <c r="AO456" s="55">
        <v>0</v>
      </c>
      <c r="AP456" s="55">
        <v>0</v>
      </c>
      <c r="AQ456" s="55">
        <v>0</v>
      </c>
      <c r="AR456" s="59">
        <v>1.8822995193583276</v>
      </c>
      <c r="AS456" s="55">
        <v>0</v>
      </c>
      <c r="AT456" s="55"/>
      <c r="AU456" s="55"/>
      <c r="AV456" s="55"/>
      <c r="AW456" s="59">
        <v>1.8822995193583276</v>
      </c>
      <c r="AX456" s="55"/>
      <c r="AY456" s="55"/>
      <c r="AZ456" s="55"/>
      <c r="BA456" s="55"/>
      <c r="BB456" s="55"/>
      <c r="BC456" s="55"/>
      <c r="BD456" s="55"/>
      <c r="BE456" s="55"/>
      <c r="BF456" s="59">
        <v>0</v>
      </c>
      <c r="BG456" s="55"/>
      <c r="BH456" s="55"/>
      <c r="BI456" s="55"/>
      <c r="BJ456" s="55"/>
      <c r="BK456" s="59">
        <v>0</v>
      </c>
      <c r="BL456" s="55"/>
      <c r="BM456" s="23" t="s">
        <v>852</v>
      </c>
      <c r="BN456" s="23" t="s">
        <v>184</v>
      </c>
      <c r="BO456" s="23" t="s">
        <v>853</v>
      </c>
      <c r="BP456" s="23" t="s">
        <v>853</v>
      </c>
      <c r="BQ456" s="23" t="s">
        <v>853</v>
      </c>
      <c r="BR456" s="23"/>
      <c r="BS456" s="57"/>
      <c r="BT456" s="135" t="s">
        <v>23</v>
      </c>
      <c r="BU456" s="58">
        <v>1</v>
      </c>
      <c r="BV456" s="57">
        <v>0</v>
      </c>
      <c r="BW456" s="57">
        <v>1</v>
      </c>
      <c r="BX456" s="57">
        <v>0</v>
      </c>
      <c r="BY456" s="57">
        <v>0</v>
      </c>
      <c r="BZ456" s="57">
        <v>0</v>
      </c>
      <c r="CA456" s="57">
        <v>0</v>
      </c>
      <c r="CB456" s="67">
        <v>1</v>
      </c>
      <c r="CC456" s="134"/>
      <c r="CD456" s="134"/>
      <c r="CE456" s="57"/>
      <c r="CF456" s="57"/>
      <c r="CG456" s="57"/>
      <c r="CH456" s="57"/>
      <c r="CI456" s="57"/>
      <c r="CJ456" s="57"/>
      <c r="CK456" s="67"/>
      <c r="CL456" s="23"/>
      <c r="CM456" s="23"/>
      <c r="CN456" s="23"/>
      <c r="CO456" s="23"/>
      <c r="CP456" s="23"/>
      <c r="CQ456" s="23"/>
      <c r="CR456" s="57"/>
      <c r="CS456" s="134"/>
      <c r="CT456" s="58"/>
      <c r="CU456" s="57"/>
      <c r="CV456" s="57"/>
      <c r="CW456" s="57"/>
      <c r="CX456" s="57"/>
      <c r="CY456" s="57"/>
      <c r="CZ456" s="57"/>
      <c r="DA456" s="67"/>
      <c r="DB456" s="23"/>
      <c r="DC456" s="23"/>
      <c r="DD456" s="57"/>
      <c r="DE456" s="57"/>
      <c r="DF456" s="57"/>
      <c r="DG456" s="57"/>
      <c r="DH456" s="57"/>
      <c r="DI456" s="57"/>
      <c r="DJ456" s="67"/>
      <c r="DK456" s="23" t="s">
        <v>849</v>
      </c>
      <c r="DL456" s="55">
        <v>0</v>
      </c>
      <c r="DM456" s="55">
        <v>0</v>
      </c>
      <c r="DN456" s="55">
        <v>0</v>
      </c>
      <c r="DO456" s="59">
        <v>0</v>
      </c>
      <c r="DP456" s="23" t="s">
        <v>849</v>
      </c>
      <c r="DQ456" s="57"/>
      <c r="DR456" s="57"/>
      <c r="DS456" s="57"/>
      <c r="DT456" s="23" t="s">
        <v>854</v>
      </c>
      <c r="DU456" s="57"/>
      <c r="DV456" s="23" t="s">
        <v>858</v>
      </c>
      <c r="DW456" s="23" t="s">
        <v>854</v>
      </c>
      <c r="DX456" s="57"/>
      <c r="DY456" s="23" t="s">
        <v>849</v>
      </c>
      <c r="DZ456" s="23" t="s">
        <v>854</v>
      </c>
      <c r="EA456" s="56"/>
      <c r="EB456" s="57"/>
      <c r="EC456" s="57"/>
      <c r="ED456" s="23"/>
      <c r="EE456" s="57"/>
      <c r="EF456" s="57"/>
      <c r="EG456" s="57"/>
      <c r="EH456" s="23">
        <v>957</v>
      </c>
      <c r="EI456" s="23"/>
      <c r="EJ456" s="23" t="s">
        <v>921</v>
      </c>
      <c r="EK456" s="23"/>
    </row>
    <row r="457" spans="2:141">
      <c r="B457" s="132" t="s">
        <v>1820</v>
      </c>
      <c r="C457" s="23" t="s">
        <v>1821</v>
      </c>
      <c r="D457" s="23" t="s">
        <v>159</v>
      </c>
      <c r="E457" s="23" t="s">
        <v>846</v>
      </c>
      <c r="F457" s="23" t="s">
        <v>847</v>
      </c>
      <c r="G457" s="23"/>
      <c r="H457" s="23" t="s">
        <v>848</v>
      </c>
      <c r="I457" s="58">
        <v>0</v>
      </c>
      <c r="J457" s="58">
        <v>0</v>
      </c>
      <c r="K457" s="58">
        <v>1</v>
      </c>
      <c r="L457" s="58">
        <v>0</v>
      </c>
      <c r="M457" s="176"/>
      <c r="N457" s="23" t="s">
        <v>849</v>
      </c>
      <c r="O457" s="23" t="s">
        <v>850</v>
      </c>
      <c r="P457" s="23" t="s">
        <v>851</v>
      </c>
      <c r="Q457" s="56">
        <v>46619</v>
      </c>
      <c r="R457" s="133">
        <v>46709</v>
      </c>
      <c r="S457" s="133">
        <v>47172</v>
      </c>
      <c r="T457" s="133" t="s">
        <v>848</v>
      </c>
      <c r="U457" s="133">
        <v>47298</v>
      </c>
      <c r="V457" s="133" t="s">
        <v>848</v>
      </c>
      <c r="W457" s="55">
        <v>0</v>
      </c>
      <c r="X457" s="55">
        <v>0</v>
      </c>
      <c r="Y457" s="55">
        <v>0</v>
      </c>
      <c r="Z457" s="55">
        <v>0.16910412184890675</v>
      </c>
      <c r="AA457" s="55">
        <v>0.33820824369781349</v>
      </c>
      <c r="AB457" s="55">
        <v>0.50731236554672021</v>
      </c>
      <c r="AC457" s="55">
        <v>0.67641648739562699</v>
      </c>
      <c r="AD457" s="59">
        <v>1.6910412184890675</v>
      </c>
      <c r="AE457" s="55">
        <v>0</v>
      </c>
      <c r="AF457" s="55"/>
      <c r="AG457" s="55"/>
      <c r="AH457" s="55"/>
      <c r="AI457" s="59">
        <v>1.6910412184890675</v>
      </c>
      <c r="AJ457" s="55">
        <v>0</v>
      </c>
      <c r="AK457" s="55">
        <v>0</v>
      </c>
      <c r="AL457" s="55">
        <v>0</v>
      </c>
      <c r="AM457" s="55">
        <v>0</v>
      </c>
      <c r="AN457" s="55">
        <v>0.19287521349603537</v>
      </c>
      <c r="AO457" s="55">
        <v>0.39346543553191216</v>
      </c>
      <c r="AP457" s="55">
        <v>0.60200211636382561</v>
      </c>
      <c r="AQ457" s="55">
        <v>0.81872287825480283</v>
      </c>
      <c r="AR457" s="59">
        <v>2.0070656436465759</v>
      </c>
      <c r="AS457" s="55">
        <v>0</v>
      </c>
      <c r="AT457" s="55"/>
      <c r="AU457" s="55"/>
      <c r="AV457" s="55"/>
      <c r="AW457" s="59">
        <v>2.0070656436465759</v>
      </c>
      <c r="AX457" s="55"/>
      <c r="AY457" s="55"/>
      <c r="AZ457" s="55"/>
      <c r="BA457" s="55"/>
      <c r="BB457" s="55"/>
      <c r="BC457" s="55"/>
      <c r="BD457" s="55"/>
      <c r="BE457" s="55"/>
      <c r="BF457" s="59">
        <v>0</v>
      </c>
      <c r="BG457" s="55"/>
      <c r="BH457" s="55"/>
      <c r="BI457" s="55"/>
      <c r="BJ457" s="55"/>
      <c r="BK457" s="59">
        <v>0</v>
      </c>
      <c r="BL457" s="55"/>
      <c r="BM457" s="23" t="s">
        <v>852</v>
      </c>
      <c r="BN457" s="23" t="s">
        <v>184</v>
      </c>
      <c r="BO457" s="23" t="s">
        <v>853</v>
      </c>
      <c r="BP457" s="23" t="s">
        <v>853</v>
      </c>
      <c r="BQ457" s="23" t="s">
        <v>853</v>
      </c>
      <c r="BR457" s="23"/>
      <c r="BS457" s="57"/>
      <c r="BT457" s="135" t="s">
        <v>23</v>
      </c>
      <c r="BU457" s="58">
        <v>1</v>
      </c>
      <c r="BV457" s="57">
        <v>0</v>
      </c>
      <c r="BW457" s="57">
        <v>0</v>
      </c>
      <c r="BX457" s="57">
        <v>0</v>
      </c>
      <c r="BY457" s="57">
        <v>0</v>
      </c>
      <c r="BZ457" s="57">
        <v>0</v>
      </c>
      <c r="CA457" s="57">
        <v>1</v>
      </c>
      <c r="CB457" s="67">
        <v>1</v>
      </c>
      <c r="CC457" s="134"/>
      <c r="CD457" s="134"/>
      <c r="CE457" s="57"/>
      <c r="CF457" s="57"/>
      <c r="CG457" s="57"/>
      <c r="CH457" s="57"/>
      <c r="CI457" s="57"/>
      <c r="CJ457" s="57"/>
      <c r="CK457" s="67"/>
      <c r="CL457" s="23"/>
      <c r="CM457" s="23"/>
      <c r="CN457" s="23"/>
      <c r="CO457" s="23"/>
      <c r="CP457" s="23"/>
      <c r="CQ457" s="23"/>
      <c r="CR457" s="57"/>
      <c r="CS457" s="134"/>
      <c r="CT457" s="58"/>
      <c r="CU457" s="57"/>
      <c r="CV457" s="57"/>
      <c r="CW457" s="57"/>
      <c r="CX457" s="57"/>
      <c r="CY457" s="57"/>
      <c r="CZ457" s="57"/>
      <c r="DA457" s="67"/>
      <c r="DB457" s="23"/>
      <c r="DC457" s="23"/>
      <c r="DD457" s="57"/>
      <c r="DE457" s="57"/>
      <c r="DF457" s="57"/>
      <c r="DG457" s="57"/>
      <c r="DH457" s="57"/>
      <c r="DI457" s="57"/>
      <c r="DJ457" s="67"/>
      <c r="DK457" s="23" t="s">
        <v>849</v>
      </c>
      <c r="DL457" s="55">
        <v>0</v>
      </c>
      <c r="DM457" s="55">
        <v>0</v>
      </c>
      <c r="DN457" s="55">
        <v>0</v>
      </c>
      <c r="DO457" s="59">
        <v>0</v>
      </c>
      <c r="DP457" s="23" t="s">
        <v>849</v>
      </c>
      <c r="DQ457" s="57"/>
      <c r="DR457" s="57"/>
      <c r="DS457" s="57"/>
      <c r="DT457" s="23" t="s">
        <v>854</v>
      </c>
      <c r="DU457" s="57"/>
      <c r="DV457" s="23" t="s">
        <v>858</v>
      </c>
      <c r="DW457" s="23" t="s">
        <v>854</v>
      </c>
      <c r="DX457" s="57"/>
      <c r="DY457" s="23" t="s">
        <v>849</v>
      </c>
      <c r="DZ457" s="23" t="s">
        <v>854</v>
      </c>
      <c r="EA457" s="56"/>
      <c r="EB457" s="57"/>
      <c r="EC457" s="57"/>
      <c r="ED457" s="23"/>
      <c r="EE457" s="57"/>
      <c r="EF457" s="57"/>
      <c r="EG457" s="57"/>
      <c r="EH457" s="23">
        <v>957</v>
      </c>
      <c r="EI457" s="23"/>
      <c r="EJ457" s="23" t="s">
        <v>921</v>
      </c>
      <c r="EK457" s="23"/>
    </row>
    <row r="458" spans="2:141">
      <c r="B458" s="132" t="s">
        <v>1822</v>
      </c>
      <c r="C458" s="23" t="s">
        <v>1823</v>
      </c>
      <c r="D458" s="23" t="s">
        <v>159</v>
      </c>
      <c r="E458" s="23" t="s">
        <v>846</v>
      </c>
      <c r="F458" s="23" t="s">
        <v>847</v>
      </c>
      <c r="G458" s="23"/>
      <c r="H458" s="23" t="s">
        <v>848</v>
      </c>
      <c r="I458" s="58">
        <v>0</v>
      </c>
      <c r="J458" s="58">
        <v>0</v>
      </c>
      <c r="K458" s="58">
        <v>1</v>
      </c>
      <c r="L458" s="58">
        <v>0</v>
      </c>
      <c r="M458" s="176"/>
      <c r="N458" s="23" t="s">
        <v>849</v>
      </c>
      <c r="O458" s="23" t="s">
        <v>850</v>
      </c>
      <c r="P458" s="23" t="s">
        <v>851</v>
      </c>
      <c r="Q458" s="56">
        <v>46619</v>
      </c>
      <c r="R458" s="133">
        <v>46709</v>
      </c>
      <c r="S458" s="133">
        <v>47172</v>
      </c>
      <c r="T458" s="133" t="s">
        <v>848</v>
      </c>
      <c r="U458" s="133">
        <v>47298</v>
      </c>
      <c r="V458" s="133" t="s">
        <v>848</v>
      </c>
      <c r="W458" s="55">
        <v>0</v>
      </c>
      <c r="X458" s="55">
        <v>0</v>
      </c>
      <c r="Y458" s="55">
        <v>0.94686748558770462</v>
      </c>
      <c r="Z458" s="55">
        <v>0.72201224381101514</v>
      </c>
      <c r="AA458" s="55">
        <v>0</v>
      </c>
      <c r="AB458" s="55">
        <v>0</v>
      </c>
      <c r="AC458" s="55">
        <v>0</v>
      </c>
      <c r="AD458" s="59">
        <v>1.6688797293987196</v>
      </c>
      <c r="AE458" s="55">
        <v>0</v>
      </c>
      <c r="AF458" s="55"/>
      <c r="AG458" s="55"/>
      <c r="AH458" s="55"/>
      <c r="AI458" s="59">
        <v>1.6688797293987196</v>
      </c>
      <c r="AJ458" s="55">
        <v>0</v>
      </c>
      <c r="AK458" s="55">
        <v>0</v>
      </c>
      <c r="AL458" s="55">
        <v>0</v>
      </c>
      <c r="AM458" s="55">
        <v>1.0587934796946987</v>
      </c>
      <c r="AN458" s="55">
        <v>0.82350603964714297</v>
      </c>
      <c r="AO458" s="55">
        <v>0</v>
      </c>
      <c r="AP458" s="55">
        <v>0</v>
      </c>
      <c r="AQ458" s="55">
        <v>0</v>
      </c>
      <c r="AR458" s="59">
        <v>1.8822995193418417</v>
      </c>
      <c r="AS458" s="55">
        <v>0</v>
      </c>
      <c r="AT458" s="55"/>
      <c r="AU458" s="55"/>
      <c r="AV458" s="55"/>
      <c r="AW458" s="59">
        <v>1.8822995193418417</v>
      </c>
      <c r="AX458" s="55"/>
      <c r="AY458" s="55"/>
      <c r="AZ458" s="55"/>
      <c r="BA458" s="55"/>
      <c r="BB458" s="55"/>
      <c r="BC458" s="55"/>
      <c r="BD458" s="55"/>
      <c r="BE458" s="55"/>
      <c r="BF458" s="59">
        <v>0</v>
      </c>
      <c r="BG458" s="55"/>
      <c r="BH458" s="55"/>
      <c r="BI458" s="55"/>
      <c r="BJ458" s="55"/>
      <c r="BK458" s="59">
        <v>0</v>
      </c>
      <c r="BL458" s="55"/>
      <c r="BM458" s="23" t="s">
        <v>852</v>
      </c>
      <c r="BN458" s="23" t="s">
        <v>184</v>
      </c>
      <c r="BO458" s="23" t="s">
        <v>853</v>
      </c>
      <c r="BP458" s="23" t="s">
        <v>853</v>
      </c>
      <c r="BQ458" s="23" t="s">
        <v>853</v>
      </c>
      <c r="BR458" s="23"/>
      <c r="BS458" s="57"/>
      <c r="BT458" s="135" t="s">
        <v>23</v>
      </c>
      <c r="BU458" s="58">
        <v>1</v>
      </c>
      <c r="BV458" s="57">
        <v>0</v>
      </c>
      <c r="BW458" s="57">
        <v>0</v>
      </c>
      <c r="BX458" s="57">
        <v>0</v>
      </c>
      <c r="BY458" s="57">
        <v>0</v>
      </c>
      <c r="BZ458" s="57">
        <v>1</v>
      </c>
      <c r="CA458" s="57">
        <v>0</v>
      </c>
      <c r="CB458" s="67">
        <v>1</v>
      </c>
      <c r="CC458" s="134"/>
      <c r="CD458" s="134"/>
      <c r="CE458" s="57"/>
      <c r="CF458" s="57"/>
      <c r="CG458" s="57"/>
      <c r="CH458" s="57"/>
      <c r="CI458" s="57"/>
      <c r="CJ458" s="57"/>
      <c r="CK458" s="67"/>
      <c r="CL458" s="23"/>
      <c r="CM458" s="23"/>
      <c r="CN458" s="23"/>
      <c r="CO458" s="23"/>
      <c r="CP458" s="23"/>
      <c r="CQ458" s="23"/>
      <c r="CR458" s="57"/>
      <c r="CS458" s="134"/>
      <c r="CT458" s="58"/>
      <c r="CU458" s="57"/>
      <c r="CV458" s="57"/>
      <c r="CW458" s="57"/>
      <c r="CX458" s="57"/>
      <c r="CY458" s="57"/>
      <c r="CZ458" s="57"/>
      <c r="DA458" s="67"/>
      <c r="DB458" s="23"/>
      <c r="DC458" s="23"/>
      <c r="DD458" s="57"/>
      <c r="DE458" s="57"/>
      <c r="DF458" s="57"/>
      <c r="DG458" s="57"/>
      <c r="DH458" s="57"/>
      <c r="DI458" s="57"/>
      <c r="DJ458" s="67"/>
      <c r="DK458" s="23" t="s">
        <v>849</v>
      </c>
      <c r="DL458" s="55">
        <v>0</v>
      </c>
      <c r="DM458" s="55">
        <v>0</v>
      </c>
      <c r="DN458" s="55">
        <v>0</v>
      </c>
      <c r="DO458" s="59">
        <v>0</v>
      </c>
      <c r="DP458" s="23" t="s">
        <v>849</v>
      </c>
      <c r="DQ458" s="57"/>
      <c r="DR458" s="57"/>
      <c r="DS458" s="57"/>
      <c r="DT458" s="23" t="s">
        <v>854</v>
      </c>
      <c r="DU458" s="57"/>
      <c r="DV458" s="23" t="s">
        <v>858</v>
      </c>
      <c r="DW458" s="23" t="s">
        <v>854</v>
      </c>
      <c r="DX458" s="57"/>
      <c r="DY458" s="23" t="s">
        <v>849</v>
      </c>
      <c r="DZ458" s="23" t="s">
        <v>854</v>
      </c>
      <c r="EA458" s="56"/>
      <c r="EB458" s="57"/>
      <c r="EC458" s="57"/>
      <c r="ED458" s="23"/>
      <c r="EE458" s="57"/>
      <c r="EF458" s="57"/>
      <c r="EG458" s="57"/>
      <c r="EH458" s="23">
        <v>957</v>
      </c>
      <c r="EI458" s="23"/>
      <c r="EJ458" s="23" t="s">
        <v>921</v>
      </c>
      <c r="EK458" s="23"/>
    </row>
    <row r="459" spans="2:141">
      <c r="B459" s="132" t="s">
        <v>1824</v>
      </c>
      <c r="C459" s="23" t="s">
        <v>1825</v>
      </c>
      <c r="D459" s="23" t="s">
        <v>159</v>
      </c>
      <c r="E459" s="23" t="s">
        <v>846</v>
      </c>
      <c r="F459" s="23" t="s">
        <v>847</v>
      </c>
      <c r="G459" s="23"/>
      <c r="H459" s="23" t="s">
        <v>848</v>
      </c>
      <c r="I459" s="58">
        <v>0</v>
      </c>
      <c r="J459" s="58">
        <v>0</v>
      </c>
      <c r="K459" s="58">
        <v>1</v>
      </c>
      <c r="L459" s="58">
        <v>0</v>
      </c>
      <c r="M459" s="176"/>
      <c r="N459" s="23" t="s">
        <v>849</v>
      </c>
      <c r="O459" s="23" t="s">
        <v>850</v>
      </c>
      <c r="P459" s="23" t="s">
        <v>851</v>
      </c>
      <c r="Q459" s="56" t="s">
        <v>848</v>
      </c>
      <c r="R459" s="133" t="s">
        <v>848</v>
      </c>
      <c r="S459" s="133" t="s">
        <v>848</v>
      </c>
      <c r="T459" s="133" t="s">
        <v>848</v>
      </c>
      <c r="U459" s="133" t="s">
        <v>848</v>
      </c>
      <c r="V459" s="133" t="s">
        <v>848</v>
      </c>
      <c r="W459" s="55">
        <v>0</v>
      </c>
      <c r="X459" s="55">
        <v>0</v>
      </c>
      <c r="Y459" s="55">
        <v>0</v>
      </c>
      <c r="Z459" s="55">
        <v>0</v>
      </c>
      <c r="AA459" s="55">
        <v>0</v>
      </c>
      <c r="AB459" s="55">
        <v>0.59338570524614354</v>
      </c>
      <c r="AC459" s="55">
        <v>1.3054485515906593</v>
      </c>
      <c r="AD459" s="59">
        <v>1.8988342568368028</v>
      </c>
      <c r="AE459" s="55">
        <v>0</v>
      </c>
      <c r="AF459" s="55"/>
      <c r="AG459" s="55"/>
      <c r="AH459" s="55"/>
      <c r="AI459" s="59">
        <v>1.8988342568368028</v>
      </c>
      <c r="AJ459" s="55">
        <v>0</v>
      </c>
      <c r="AK459" s="55">
        <v>0</v>
      </c>
      <c r="AL459" s="55">
        <v>0</v>
      </c>
      <c r="AM459" s="55">
        <v>0</v>
      </c>
      <c r="AN459" s="55">
        <v>0</v>
      </c>
      <c r="AO459" s="55">
        <v>0</v>
      </c>
      <c r="AP459" s="55">
        <v>0.70414102757627739</v>
      </c>
      <c r="AQ459" s="55">
        <v>1.5800924659406488</v>
      </c>
      <c r="AR459" s="59">
        <v>2.2842334935169264</v>
      </c>
      <c r="AS459" s="55">
        <v>0</v>
      </c>
      <c r="AT459" s="55"/>
      <c r="AU459" s="55"/>
      <c r="AV459" s="55"/>
      <c r="AW459" s="59">
        <v>2.2842334935169264</v>
      </c>
      <c r="AX459" s="55"/>
      <c r="AY459" s="55"/>
      <c r="AZ459" s="55"/>
      <c r="BA459" s="55"/>
      <c r="BB459" s="55"/>
      <c r="BC459" s="55"/>
      <c r="BD459" s="55"/>
      <c r="BE459" s="55"/>
      <c r="BF459" s="59">
        <v>0</v>
      </c>
      <c r="BG459" s="55"/>
      <c r="BH459" s="55"/>
      <c r="BI459" s="55"/>
      <c r="BJ459" s="55"/>
      <c r="BK459" s="59">
        <v>0</v>
      </c>
      <c r="BL459" s="55"/>
      <c r="BM459" s="23" t="s">
        <v>852</v>
      </c>
      <c r="BN459" s="23" t="s">
        <v>184</v>
      </c>
      <c r="BO459" s="23" t="s">
        <v>853</v>
      </c>
      <c r="BP459" s="23" t="s">
        <v>853</v>
      </c>
      <c r="BQ459" s="23" t="s">
        <v>853</v>
      </c>
      <c r="BR459" s="23"/>
      <c r="BS459" s="57"/>
      <c r="BT459" s="135" t="s">
        <v>23</v>
      </c>
      <c r="BU459" s="58">
        <v>1</v>
      </c>
      <c r="BV459" s="57">
        <v>0</v>
      </c>
      <c r="BW459" s="57">
        <v>0</v>
      </c>
      <c r="BX459" s="57">
        <v>0</v>
      </c>
      <c r="BY459" s="57">
        <v>0</v>
      </c>
      <c r="BZ459" s="57">
        <v>0</v>
      </c>
      <c r="CA459" s="57">
        <v>0</v>
      </c>
      <c r="CB459" s="67">
        <v>0</v>
      </c>
      <c r="CC459" s="134"/>
      <c r="CD459" s="134"/>
      <c r="CE459" s="57"/>
      <c r="CF459" s="57"/>
      <c r="CG459" s="57"/>
      <c r="CH459" s="57"/>
      <c r="CI459" s="57"/>
      <c r="CJ459" s="57"/>
      <c r="CK459" s="67"/>
      <c r="CL459" s="23"/>
      <c r="CM459" s="23"/>
      <c r="CN459" s="23"/>
      <c r="CO459" s="23"/>
      <c r="CP459" s="23"/>
      <c r="CQ459" s="23"/>
      <c r="CR459" s="57"/>
      <c r="CS459" s="134"/>
      <c r="CT459" s="58"/>
      <c r="CU459" s="57"/>
      <c r="CV459" s="57"/>
      <c r="CW459" s="57"/>
      <c r="CX459" s="57"/>
      <c r="CY459" s="57"/>
      <c r="CZ459" s="57"/>
      <c r="DA459" s="67"/>
      <c r="DB459" s="23"/>
      <c r="DC459" s="23"/>
      <c r="DD459" s="57"/>
      <c r="DE459" s="57"/>
      <c r="DF459" s="57"/>
      <c r="DG459" s="57"/>
      <c r="DH459" s="57"/>
      <c r="DI459" s="57"/>
      <c r="DJ459" s="67"/>
      <c r="DK459" s="23" t="s">
        <v>849</v>
      </c>
      <c r="DL459" s="55">
        <v>0</v>
      </c>
      <c r="DM459" s="55">
        <v>0</v>
      </c>
      <c r="DN459" s="55">
        <v>0</v>
      </c>
      <c r="DO459" s="59">
        <v>0</v>
      </c>
      <c r="DP459" s="23" t="s">
        <v>849</v>
      </c>
      <c r="DQ459" s="57"/>
      <c r="DR459" s="57"/>
      <c r="DS459" s="57"/>
      <c r="DT459" s="23" t="s">
        <v>854</v>
      </c>
      <c r="DU459" s="57"/>
      <c r="DV459" s="23" t="s">
        <v>858</v>
      </c>
      <c r="DW459" s="23" t="s">
        <v>854</v>
      </c>
      <c r="DX459" s="57"/>
      <c r="DY459" s="23" t="s">
        <v>849</v>
      </c>
      <c r="DZ459" s="23" t="s">
        <v>854</v>
      </c>
      <c r="EA459" s="56"/>
      <c r="EB459" s="57"/>
      <c r="EC459" s="57"/>
      <c r="ED459" s="23"/>
      <c r="EE459" s="57"/>
      <c r="EF459" s="57"/>
      <c r="EG459" s="57"/>
      <c r="EH459" s="23">
        <v>957</v>
      </c>
      <c r="EI459" s="23"/>
      <c r="EJ459" s="23" t="s">
        <v>921</v>
      </c>
      <c r="EK459" s="23"/>
    </row>
    <row r="460" spans="2:141" ht="29.1">
      <c r="B460" s="132" t="s">
        <v>1826</v>
      </c>
      <c r="C460" s="23" t="s">
        <v>1825</v>
      </c>
      <c r="D460" s="23" t="s">
        <v>159</v>
      </c>
      <c r="E460" s="23" t="s">
        <v>846</v>
      </c>
      <c r="F460" s="23" t="s">
        <v>847</v>
      </c>
      <c r="G460" s="23"/>
      <c r="H460" s="23" t="s">
        <v>848</v>
      </c>
      <c r="I460" s="58">
        <v>0</v>
      </c>
      <c r="J460" s="58">
        <v>0</v>
      </c>
      <c r="K460" s="58">
        <v>1</v>
      </c>
      <c r="L460" s="58">
        <v>0</v>
      </c>
      <c r="M460" s="176"/>
      <c r="N460" s="23" t="s">
        <v>849</v>
      </c>
      <c r="O460" s="23" t="s">
        <v>850</v>
      </c>
      <c r="P460" s="23" t="s">
        <v>851</v>
      </c>
      <c r="Q460" s="56" t="s">
        <v>848</v>
      </c>
      <c r="R460" s="133" t="s">
        <v>848</v>
      </c>
      <c r="S460" s="133" t="s">
        <v>848</v>
      </c>
      <c r="T460" s="133" t="s">
        <v>848</v>
      </c>
      <c r="U460" s="133" t="s">
        <v>848</v>
      </c>
      <c r="V460" s="133" t="s">
        <v>848</v>
      </c>
      <c r="W460" s="55">
        <v>0</v>
      </c>
      <c r="X460" s="55">
        <v>0</v>
      </c>
      <c r="Y460" s="55">
        <v>0</v>
      </c>
      <c r="Z460" s="55">
        <v>0</v>
      </c>
      <c r="AA460" s="55">
        <v>-0.588638619619409</v>
      </c>
      <c r="AB460" s="55">
        <v>-1.3101956372173937</v>
      </c>
      <c r="AC460" s="55">
        <v>0</v>
      </c>
      <c r="AD460" s="59">
        <v>-1.8988342568368028</v>
      </c>
      <c r="AE460" s="55">
        <v>0</v>
      </c>
      <c r="AF460" s="55"/>
      <c r="AG460" s="55"/>
      <c r="AH460" s="55"/>
      <c r="AI460" s="59">
        <v>-1.8988342568368028</v>
      </c>
      <c r="AJ460" s="55">
        <v>0</v>
      </c>
      <c r="AK460" s="55">
        <v>0</v>
      </c>
      <c r="AL460" s="55">
        <v>0</v>
      </c>
      <c r="AM460" s="55">
        <v>0</v>
      </c>
      <c r="AN460" s="55">
        <v>0</v>
      </c>
      <c r="AO460" s="55">
        <v>-0.68481166605269139</v>
      </c>
      <c r="AP460" s="55">
        <v>-1.5547433889286584</v>
      </c>
      <c r="AQ460" s="55">
        <v>0</v>
      </c>
      <c r="AR460" s="59">
        <v>-2.2395550549813499</v>
      </c>
      <c r="AS460" s="55">
        <v>0</v>
      </c>
      <c r="AT460" s="55"/>
      <c r="AU460" s="55"/>
      <c r="AV460" s="55"/>
      <c r="AW460" s="59">
        <v>-2.2395550549813499</v>
      </c>
      <c r="AX460" s="55"/>
      <c r="AY460" s="55"/>
      <c r="AZ460" s="55"/>
      <c r="BA460" s="55"/>
      <c r="BB460" s="55"/>
      <c r="BC460" s="55"/>
      <c r="BD460" s="55"/>
      <c r="BE460" s="55"/>
      <c r="BF460" s="59">
        <v>0</v>
      </c>
      <c r="BG460" s="55"/>
      <c r="BH460" s="55"/>
      <c r="BI460" s="55"/>
      <c r="BJ460" s="55"/>
      <c r="BK460" s="59">
        <v>0</v>
      </c>
      <c r="BL460" s="55"/>
      <c r="BM460" s="23" t="s">
        <v>852</v>
      </c>
      <c r="BN460" s="23" t="s">
        <v>184</v>
      </c>
      <c r="BO460" s="23" t="s">
        <v>853</v>
      </c>
      <c r="BP460" s="23" t="s">
        <v>853</v>
      </c>
      <c r="BQ460" s="23" t="s">
        <v>853</v>
      </c>
      <c r="BR460" s="23"/>
      <c r="BS460" s="57"/>
      <c r="BT460" s="135" t="s">
        <v>23</v>
      </c>
      <c r="BU460" s="58">
        <v>1</v>
      </c>
      <c r="BV460" s="57">
        <v>0</v>
      </c>
      <c r="BW460" s="57">
        <v>0</v>
      </c>
      <c r="BX460" s="57">
        <v>0</v>
      </c>
      <c r="BY460" s="57">
        <v>0</v>
      </c>
      <c r="BZ460" s="57">
        <v>0</v>
      </c>
      <c r="CA460" s="57">
        <v>0</v>
      </c>
      <c r="CB460" s="67">
        <v>0</v>
      </c>
      <c r="CC460" s="134"/>
      <c r="CD460" s="134"/>
      <c r="CE460" s="57"/>
      <c r="CF460" s="57"/>
      <c r="CG460" s="57"/>
      <c r="CH460" s="57"/>
      <c r="CI460" s="57"/>
      <c r="CJ460" s="57"/>
      <c r="CK460" s="67"/>
      <c r="CL460" s="23"/>
      <c r="CM460" s="23"/>
      <c r="CN460" s="23"/>
      <c r="CO460" s="23"/>
      <c r="CP460" s="23"/>
      <c r="CQ460" s="23"/>
      <c r="CR460" s="57"/>
      <c r="CS460" s="134"/>
      <c r="CT460" s="58"/>
      <c r="CU460" s="57"/>
      <c r="CV460" s="57"/>
      <c r="CW460" s="57"/>
      <c r="CX460" s="57"/>
      <c r="CY460" s="57"/>
      <c r="CZ460" s="57"/>
      <c r="DA460" s="67"/>
      <c r="DB460" s="23"/>
      <c r="DC460" s="23"/>
      <c r="DD460" s="57"/>
      <c r="DE460" s="57"/>
      <c r="DF460" s="57"/>
      <c r="DG460" s="57"/>
      <c r="DH460" s="57"/>
      <c r="DI460" s="57"/>
      <c r="DJ460" s="67"/>
      <c r="DK460" s="23" t="s">
        <v>849</v>
      </c>
      <c r="DL460" s="55">
        <v>0</v>
      </c>
      <c r="DM460" s="55">
        <v>0</v>
      </c>
      <c r="DN460" s="55">
        <v>0</v>
      </c>
      <c r="DO460" s="59">
        <v>0</v>
      </c>
      <c r="DP460" s="23" t="s">
        <v>849</v>
      </c>
      <c r="DQ460" s="57"/>
      <c r="DR460" s="57"/>
      <c r="DS460" s="57"/>
      <c r="DT460" s="23" t="s">
        <v>854</v>
      </c>
      <c r="DU460" s="57"/>
      <c r="DV460" s="23" t="s">
        <v>858</v>
      </c>
      <c r="DW460" s="23" t="s">
        <v>854</v>
      </c>
      <c r="DX460" s="57"/>
      <c r="DY460" s="23" t="s">
        <v>849</v>
      </c>
      <c r="DZ460" s="23" t="s">
        <v>854</v>
      </c>
      <c r="EA460" s="56"/>
      <c r="EB460" s="57"/>
      <c r="EC460" s="57"/>
      <c r="ED460" s="23"/>
      <c r="EE460" s="57"/>
      <c r="EF460" s="57"/>
      <c r="EG460" s="57"/>
      <c r="EH460" s="23">
        <v>957</v>
      </c>
      <c r="EI460" s="23"/>
      <c r="EJ460" s="23" t="s">
        <v>921</v>
      </c>
      <c r="EK460" s="23"/>
    </row>
    <row r="461" spans="2:141">
      <c r="B461" s="132" t="s">
        <v>1827</v>
      </c>
      <c r="C461" s="23" t="s">
        <v>1828</v>
      </c>
      <c r="D461" s="23" t="s">
        <v>159</v>
      </c>
      <c r="E461" s="23" t="s">
        <v>846</v>
      </c>
      <c r="F461" s="23" t="s">
        <v>847</v>
      </c>
      <c r="G461" s="23"/>
      <c r="H461" s="23" t="s">
        <v>848</v>
      </c>
      <c r="I461" s="58">
        <v>0</v>
      </c>
      <c r="J461" s="58">
        <v>0</v>
      </c>
      <c r="K461" s="58">
        <v>1</v>
      </c>
      <c r="L461" s="58">
        <v>0</v>
      </c>
      <c r="M461" s="176"/>
      <c r="N461" s="23" t="s">
        <v>849</v>
      </c>
      <c r="O461" s="23" t="s">
        <v>850</v>
      </c>
      <c r="P461" s="23" t="s">
        <v>851</v>
      </c>
      <c r="Q461" s="56" t="s">
        <v>848</v>
      </c>
      <c r="R461" s="133" t="s">
        <v>848</v>
      </c>
      <c r="S461" s="133" t="s">
        <v>848</v>
      </c>
      <c r="T461" s="133" t="s">
        <v>848</v>
      </c>
      <c r="U461" s="133" t="s">
        <v>848</v>
      </c>
      <c r="V461" s="133" t="s">
        <v>848</v>
      </c>
      <c r="W461" s="55">
        <v>0</v>
      </c>
      <c r="X461" s="55">
        <v>0</v>
      </c>
      <c r="Y461" s="55">
        <v>0</v>
      </c>
      <c r="Z461" s="55">
        <v>0</v>
      </c>
      <c r="AA461" s="55">
        <v>0</v>
      </c>
      <c r="AB461" s="55">
        <v>0.17801571157384308</v>
      </c>
      <c r="AC461" s="55">
        <v>0.39163456547719777</v>
      </c>
      <c r="AD461" s="59">
        <v>0.56965027705104088</v>
      </c>
      <c r="AE461" s="55">
        <v>0</v>
      </c>
      <c r="AF461" s="55"/>
      <c r="AG461" s="55"/>
      <c r="AH461" s="55"/>
      <c r="AI461" s="59">
        <v>0.56965027705104088</v>
      </c>
      <c r="AJ461" s="55">
        <v>0</v>
      </c>
      <c r="AK461" s="55">
        <v>0</v>
      </c>
      <c r="AL461" s="55">
        <v>0</v>
      </c>
      <c r="AM461" s="55">
        <v>0</v>
      </c>
      <c r="AN461" s="55">
        <v>0</v>
      </c>
      <c r="AO461" s="55">
        <v>0</v>
      </c>
      <c r="AP461" s="55">
        <v>0.21124230827288323</v>
      </c>
      <c r="AQ461" s="55">
        <v>0.47402773978219465</v>
      </c>
      <c r="AR461" s="59">
        <v>0.68527004805507785</v>
      </c>
      <c r="AS461" s="55">
        <v>0</v>
      </c>
      <c r="AT461" s="55"/>
      <c r="AU461" s="55"/>
      <c r="AV461" s="55"/>
      <c r="AW461" s="59">
        <v>0.68527004805507785</v>
      </c>
      <c r="AX461" s="55"/>
      <c r="AY461" s="55"/>
      <c r="AZ461" s="55"/>
      <c r="BA461" s="55"/>
      <c r="BB461" s="55"/>
      <c r="BC461" s="55"/>
      <c r="BD461" s="55"/>
      <c r="BE461" s="55"/>
      <c r="BF461" s="59">
        <v>0</v>
      </c>
      <c r="BG461" s="55"/>
      <c r="BH461" s="55"/>
      <c r="BI461" s="55"/>
      <c r="BJ461" s="55"/>
      <c r="BK461" s="59">
        <v>0</v>
      </c>
      <c r="BL461" s="55"/>
      <c r="BM461" s="23" t="s">
        <v>852</v>
      </c>
      <c r="BN461" s="23" t="s">
        <v>184</v>
      </c>
      <c r="BO461" s="23" t="s">
        <v>853</v>
      </c>
      <c r="BP461" s="23" t="s">
        <v>853</v>
      </c>
      <c r="BQ461" s="23" t="s">
        <v>853</v>
      </c>
      <c r="BR461" s="23"/>
      <c r="BS461" s="57"/>
      <c r="BT461" s="135" t="s">
        <v>23</v>
      </c>
      <c r="BU461" s="58">
        <v>1</v>
      </c>
      <c r="BV461" s="57">
        <v>0</v>
      </c>
      <c r="BW461" s="57">
        <v>0</v>
      </c>
      <c r="BX461" s="57">
        <v>0</v>
      </c>
      <c r="BY461" s="57">
        <v>0</v>
      </c>
      <c r="BZ461" s="57">
        <v>0</v>
      </c>
      <c r="CA461" s="57">
        <v>1</v>
      </c>
      <c r="CB461" s="67">
        <v>1</v>
      </c>
      <c r="CC461" s="134"/>
      <c r="CD461" s="134"/>
      <c r="CE461" s="57"/>
      <c r="CF461" s="57"/>
      <c r="CG461" s="57"/>
      <c r="CH461" s="57"/>
      <c r="CI461" s="57"/>
      <c r="CJ461" s="57"/>
      <c r="CK461" s="67"/>
      <c r="CL461" s="23"/>
      <c r="CM461" s="23"/>
      <c r="CN461" s="23"/>
      <c r="CO461" s="23"/>
      <c r="CP461" s="23"/>
      <c r="CQ461" s="23"/>
      <c r="CR461" s="57"/>
      <c r="CS461" s="134"/>
      <c r="CT461" s="58"/>
      <c r="CU461" s="57"/>
      <c r="CV461" s="57"/>
      <c r="CW461" s="57"/>
      <c r="CX461" s="57"/>
      <c r="CY461" s="57"/>
      <c r="CZ461" s="57"/>
      <c r="DA461" s="67"/>
      <c r="DB461" s="23"/>
      <c r="DC461" s="23"/>
      <c r="DD461" s="57"/>
      <c r="DE461" s="57"/>
      <c r="DF461" s="57"/>
      <c r="DG461" s="57"/>
      <c r="DH461" s="57"/>
      <c r="DI461" s="57"/>
      <c r="DJ461" s="67"/>
      <c r="DK461" s="23" t="s">
        <v>849</v>
      </c>
      <c r="DL461" s="55">
        <v>0</v>
      </c>
      <c r="DM461" s="55">
        <v>0</v>
      </c>
      <c r="DN461" s="55">
        <v>0</v>
      </c>
      <c r="DO461" s="59">
        <v>0</v>
      </c>
      <c r="DP461" s="23" t="s">
        <v>849</v>
      </c>
      <c r="DQ461" s="57"/>
      <c r="DR461" s="57"/>
      <c r="DS461" s="57"/>
      <c r="DT461" s="23" t="s">
        <v>854</v>
      </c>
      <c r="DU461" s="57"/>
      <c r="DV461" s="23" t="s">
        <v>858</v>
      </c>
      <c r="DW461" s="23" t="s">
        <v>854</v>
      </c>
      <c r="DX461" s="57"/>
      <c r="DY461" s="23" t="s">
        <v>849</v>
      </c>
      <c r="DZ461" s="23" t="s">
        <v>854</v>
      </c>
      <c r="EA461" s="56"/>
      <c r="EB461" s="57"/>
      <c r="EC461" s="57"/>
      <c r="ED461" s="23"/>
      <c r="EE461" s="57"/>
      <c r="EF461" s="57"/>
      <c r="EG461" s="57"/>
      <c r="EH461" s="23">
        <v>957</v>
      </c>
      <c r="EI461" s="23"/>
      <c r="EJ461" s="23" t="s">
        <v>921</v>
      </c>
      <c r="EK461" s="23"/>
    </row>
    <row r="462" spans="2:141">
      <c r="B462" s="132" t="s">
        <v>1829</v>
      </c>
      <c r="C462" s="23" t="s">
        <v>1830</v>
      </c>
      <c r="D462" s="23" t="s">
        <v>159</v>
      </c>
      <c r="E462" s="23" t="s">
        <v>846</v>
      </c>
      <c r="F462" s="23" t="s">
        <v>847</v>
      </c>
      <c r="G462" s="23"/>
      <c r="H462" s="23" t="s">
        <v>848</v>
      </c>
      <c r="I462" s="58">
        <v>0</v>
      </c>
      <c r="J462" s="58">
        <v>0</v>
      </c>
      <c r="K462" s="58">
        <v>1</v>
      </c>
      <c r="L462" s="58">
        <v>0</v>
      </c>
      <c r="M462" s="176"/>
      <c r="N462" s="23" t="s">
        <v>849</v>
      </c>
      <c r="O462" s="23" t="s">
        <v>850</v>
      </c>
      <c r="P462" s="23" t="s">
        <v>851</v>
      </c>
      <c r="Q462" s="56" t="s">
        <v>848</v>
      </c>
      <c r="R462" s="133" t="s">
        <v>848</v>
      </c>
      <c r="S462" s="133" t="s">
        <v>848</v>
      </c>
      <c r="T462" s="133" t="s">
        <v>848</v>
      </c>
      <c r="U462" s="133" t="s">
        <v>848</v>
      </c>
      <c r="V462" s="133" t="s">
        <v>848</v>
      </c>
      <c r="W462" s="55">
        <v>0</v>
      </c>
      <c r="X462" s="55">
        <v>0</v>
      </c>
      <c r="Y462" s="55">
        <v>0</v>
      </c>
      <c r="Z462" s="55">
        <v>0</v>
      </c>
      <c r="AA462" s="55">
        <v>0</v>
      </c>
      <c r="AB462" s="55">
        <v>0.17801571157384308</v>
      </c>
      <c r="AC462" s="55">
        <v>0.39163456547719777</v>
      </c>
      <c r="AD462" s="59">
        <v>0.56965027705104088</v>
      </c>
      <c r="AE462" s="55">
        <v>0</v>
      </c>
      <c r="AF462" s="55"/>
      <c r="AG462" s="55"/>
      <c r="AH462" s="55"/>
      <c r="AI462" s="59">
        <v>0.56965027705104088</v>
      </c>
      <c r="AJ462" s="55">
        <v>0</v>
      </c>
      <c r="AK462" s="55">
        <v>0</v>
      </c>
      <c r="AL462" s="55">
        <v>0</v>
      </c>
      <c r="AM462" s="55">
        <v>0</v>
      </c>
      <c r="AN462" s="55">
        <v>0</v>
      </c>
      <c r="AO462" s="55">
        <v>0</v>
      </c>
      <c r="AP462" s="55">
        <v>0.21124230827288323</v>
      </c>
      <c r="AQ462" s="55">
        <v>0.47402773978219465</v>
      </c>
      <c r="AR462" s="59">
        <v>0.68527004805507785</v>
      </c>
      <c r="AS462" s="55">
        <v>0</v>
      </c>
      <c r="AT462" s="55"/>
      <c r="AU462" s="55"/>
      <c r="AV462" s="55"/>
      <c r="AW462" s="59">
        <v>0.68527004805507785</v>
      </c>
      <c r="AX462" s="55"/>
      <c r="AY462" s="55"/>
      <c r="AZ462" s="55"/>
      <c r="BA462" s="55"/>
      <c r="BB462" s="55"/>
      <c r="BC462" s="55"/>
      <c r="BD462" s="55"/>
      <c r="BE462" s="55"/>
      <c r="BF462" s="59">
        <v>0</v>
      </c>
      <c r="BG462" s="55"/>
      <c r="BH462" s="55"/>
      <c r="BI462" s="55"/>
      <c r="BJ462" s="55"/>
      <c r="BK462" s="59">
        <v>0</v>
      </c>
      <c r="BL462" s="55"/>
      <c r="BM462" s="23" t="s">
        <v>852</v>
      </c>
      <c r="BN462" s="23" t="s">
        <v>184</v>
      </c>
      <c r="BO462" s="23" t="s">
        <v>853</v>
      </c>
      <c r="BP462" s="23" t="s">
        <v>853</v>
      </c>
      <c r="BQ462" s="23" t="s">
        <v>853</v>
      </c>
      <c r="BR462" s="23"/>
      <c r="BS462" s="57"/>
      <c r="BT462" s="135" t="s">
        <v>23</v>
      </c>
      <c r="BU462" s="58">
        <v>1</v>
      </c>
      <c r="BV462" s="57">
        <v>0</v>
      </c>
      <c r="BW462" s="57">
        <v>0</v>
      </c>
      <c r="BX462" s="57">
        <v>0</v>
      </c>
      <c r="BY462" s="57">
        <v>0</v>
      </c>
      <c r="BZ462" s="57">
        <v>0</v>
      </c>
      <c r="CA462" s="57">
        <v>1</v>
      </c>
      <c r="CB462" s="67">
        <v>1</v>
      </c>
      <c r="CC462" s="134"/>
      <c r="CD462" s="134"/>
      <c r="CE462" s="57"/>
      <c r="CF462" s="57"/>
      <c r="CG462" s="57"/>
      <c r="CH462" s="57"/>
      <c r="CI462" s="57"/>
      <c r="CJ462" s="57"/>
      <c r="CK462" s="67"/>
      <c r="CL462" s="23"/>
      <c r="CM462" s="23"/>
      <c r="CN462" s="23"/>
      <c r="CO462" s="23"/>
      <c r="CP462" s="23"/>
      <c r="CQ462" s="23"/>
      <c r="CR462" s="57"/>
      <c r="CS462" s="134"/>
      <c r="CT462" s="58"/>
      <c r="CU462" s="57"/>
      <c r="CV462" s="57"/>
      <c r="CW462" s="57"/>
      <c r="CX462" s="57"/>
      <c r="CY462" s="57"/>
      <c r="CZ462" s="57"/>
      <c r="DA462" s="67"/>
      <c r="DB462" s="23"/>
      <c r="DC462" s="23"/>
      <c r="DD462" s="57"/>
      <c r="DE462" s="57"/>
      <c r="DF462" s="57"/>
      <c r="DG462" s="57"/>
      <c r="DH462" s="57"/>
      <c r="DI462" s="57"/>
      <c r="DJ462" s="67"/>
      <c r="DK462" s="23" t="s">
        <v>849</v>
      </c>
      <c r="DL462" s="55">
        <v>0</v>
      </c>
      <c r="DM462" s="55">
        <v>0</v>
      </c>
      <c r="DN462" s="55">
        <v>0</v>
      </c>
      <c r="DO462" s="59">
        <v>0</v>
      </c>
      <c r="DP462" s="23" t="s">
        <v>849</v>
      </c>
      <c r="DQ462" s="57"/>
      <c r="DR462" s="57"/>
      <c r="DS462" s="57"/>
      <c r="DT462" s="23" t="s">
        <v>854</v>
      </c>
      <c r="DU462" s="57"/>
      <c r="DV462" s="23" t="s">
        <v>858</v>
      </c>
      <c r="DW462" s="23" t="s">
        <v>854</v>
      </c>
      <c r="DX462" s="57"/>
      <c r="DY462" s="23" t="s">
        <v>849</v>
      </c>
      <c r="DZ462" s="23" t="s">
        <v>854</v>
      </c>
      <c r="EA462" s="56"/>
      <c r="EB462" s="57"/>
      <c r="EC462" s="57"/>
      <c r="ED462" s="23"/>
      <c r="EE462" s="57"/>
      <c r="EF462" s="57"/>
      <c r="EG462" s="57"/>
      <c r="EH462" s="23">
        <v>957</v>
      </c>
      <c r="EI462" s="23"/>
      <c r="EJ462" s="23" t="s">
        <v>921</v>
      </c>
      <c r="EK462" s="23"/>
    </row>
    <row r="463" spans="2:141">
      <c r="B463" s="132" t="s">
        <v>1831</v>
      </c>
      <c r="C463" s="23" t="s">
        <v>1832</v>
      </c>
      <c r="D463" s="23" t="s">
        <v>159</v>
      </c>
      <c r="E463" s="23" t="s">
        <v>846</v>
      </c>
      <c r="F463" s="23" t="s">
        <v>847</v>
      </c>
      <c r="G463" s="23"/>
      <c r="H463" s="23" t="s">
        <v>848</v>
      </c>
      <c r="I463" s="58">
        <v>0</v>
      </c>
      <c r="J463" s="58">
        <v>0</v>
      </c>
      <c r="K463" s="58">
        <v>1</v>
      </c>
      <c r="L463" s="58">
        <v>0</v>
      </c>
      <c r="M463" s="176"/>
      <c r="N463" s="23" t="s">
        <v>849</v>
      </c>
      <c r="O463" s="23" t="s">
        <v>850</v>
      </c>
      <c r="P463" s="23" t="s">
        <v>851</v>
      </c>
      <c r="Q463" s="56" t="s">
        <v>848</v>
      </c>
      <c r="R463" s="133" t="s">
        <v>848</v>
      </c>
      <c r="S463" s="133" t="s">
        <v>848</v>
      </c>
      <c r="T463" s="133" t="s">
        <v>848</v>
      </c>
      <c r="U463" s="133" t="s">
        <v>848</v>
      </c>
      <c r="V463" s="133" t="s">
        <v>848</v>
      </c>
      <c r="W463" s="55">
        <v>0</v>
      </c>
      <c r="X463" s="55">
        <v>0</v>
      </c>
      <c r="Y463" s="55">
        <v>0</v>
      </c>
      <c r="Z463" s="55">
        <v>0</v>
      </c>
      <c r="AA463" s="55">
        <v>0</v>
      </c>
      <c r="AB463" s="55">
        <v>0.17801571157384308</v>
      </c>
      <c r="AC463" s="55">
        <v>0.39163456547719777</v>
      </c>
      <c r="AD463" s="59">
        <v>0.56965027705104088</v>
      </c>
      <c r="AE463" s="55">
        <v>0</v>
      </c>
      <c r="AF463" s="55"/>
      <c r="AG463" s="55"/>
      <c r="AH463" s="55"/>
      <c r="AI463" s="59">
        <v>0.56965027705104088</v>
      </c>
      <c r="AJ463" s="55">
        <v>0</v>
      </c>
      <c r="AK463" s="55">
        <v>0</v>
      </c>
      <c r="AL463" s="55">
        <v>0</v>
      </c>
      <c r="AM463" s="55">
        <v>0</v>
      </c>
      <c r="AN463" s="55">
        <v>0</v>
      </c>
      <c r="AO463" s="55">
        <v>0</v>
      </c>
      <c r="AP463" s="55">
        <v>0.21124230827288323</v>
      </c>
      <c r="AQ463" s="55">
        <v>0.47402773978219465</v>
      </c>
      <c r="AR463" s="59">
        <v>0.68527004805507785</v>
      </c>
      <c r="AS463" s="55">
        <v>0</v>
      </c>
      <c r="AT463" s="55"/>
      <c r="AU463" s="55"/>
      <c r="AV463" s="55"/>
      <c r="AW463" s="59">
        <v>0.68527004805507785</v>
      </c>
      <c r="AX463" s="55"/>
      <c r="AY463" s="55"/>
      <c r="AZ463" s="55"/>
      <c r="BA463" s="55"/>
      <c r="BB463" s="55"/>
      <c r="BC463" s="55"/>
      <c r="BD463" s="55"/>
      <c r="BE463" s="55"/>
      <c r="BF463" s="59">
        <v>0</v>
      </c>
      <c r="BG463" s="55"/>
      <c r="BH463" s="55"/>
      <c r="BI463" s="55"/>
      <c r="BJ463" s="55"/>
      <c r="BK463" s="59">
        <v>0</v>
      </c>
      <c r="BL463" s="55"/>
      <c r="BM463" s="23" t="s">
        <v>852</v>
      </c>
      <c r="BN463" s="23" t="s">
        <v>184</v>
      </c>
      <c r="BO463" s="23" t="s">
        <v>853</v>
      </c>
      <c r="BP463" s="23" t="s">
        <v>853</v>
      </c>
      <c r="BQ463" s="23" t="s">
        <v>853</v>
      </c>
      <c r="BR463" s="23"/>
      <c r="BS463" s="57"/>
      <c r="BT463" s="135" t="s">
        <v>23</v>
      </c>
      <c r="BU463" s="58">
        <v>1</v>
      </c>
      <c r="BV463" s="57">
        <v>0</v>
      </c>
      <c r="BW463" s="57">
        <v>0</v>
      </c>
      <c r="BX463" s="57">
        <v>0</v>
      </c>
      <c r="BY463" s="57">
        <v>0</v>
      </c>
      <c r="BZ463" s="57">
        <v>0</v>
      </c>
      <c r="CA463" s="57">
        <v>1</v>
      </c>
      <c r="CB463" s="67">
        <v>1</v>
      </c>
      <c r="CC463" s="134"/>
      <c r="CD463" s="134"/>
      <c r="CE463" s="57"/>
      <c r="CF463" s="57"/>
      <c r="CG463" s="57"/>
      <c r="CH463" s="57"/>
      <c r="CI463" s="57"/>
      <c r="CJ463" s="57"/>
      <c r="CK463" s="67"/>
      <c r="CL463" s="23"/>
      <c r="CM463" s="23"/>
      <c r="CN463" s="23"/>
      <c r="CO463" s="23"/>
      <c r="CP463" s="23"/>
      <c r="CQ463" s="23"/>
      <c r="CR463" s="57"/>
      <c r="CS463" s="134"/>
      <c r="CT463" s="58"/>
      <c r="CU463" s="57"/>
      <c r="CV463" s="57"/>
      <c r="CW463" s="57"/>
      <c r="CX463" s="57"/>
      <c r="CY463" s="57"/>
      <c r="CZ463" s="57"/>
      <c r="DA463" s="67"/>
      <c r="DB463" s="23"/>
      <c r="DC463" s="23"/>
      <c r="DD463" s="57"/>
      <c r="DE463" s="57"/>
      <c r="DF463" s="57"/>
      <c r="DG463" s="57"/>
      <c r="DH463" s="57"/>
      <c r="DI463" s="57"/>
      <c r="DJ463" s="67"/>
      <c r="DK463" s="23" t="s">
        <v>849</v>
      </c>
      <c r="DL463" s="55">
        <v>0</v>
      </c>
      <c r="DM463" s="55">
        <v>0</v>
      </c>
      <c r="DN463" s="55">
        <v>0</v>
      </c>
      <c r="DO463" s="59">
        <v>0</v>
      </c>
      <c r="DP463" s="23" t="s">
        <v>849</v>
      </c>
      <c r="DQ463" s="57"/>
      <c r="DR463" s="57"/>
      <c r="DS463" s="57"/>
      <c r="DT463" s="23" t="s">
        <v>854</v>
      </c>
      <c r="DU463" s="57"/>
      <c r="DV463" s="23" t="s">
        <v>858</v>
      </c>
      <c r="DW463" s="23" t="s">
        <v>854</v>
      </c>
      <c r="DX463" s="57"/>
      <c r="DY463" s="23" t="s">
        <v>849</v>
      </c>
      <c r="DZ463" s="23" t="s">
        <v>854</v>
      </c>
      <c r="EA463" s="56"/>
      <c r="EB463" s="57"/>
      <c r="EC463" s="57"/>
      <c r="ED463" s="23"/>
      <c r="EE463" s="57"/>
      <c r="EF463" s="57"/>
      <c r="EG463" s="57"/>
      <c r="EH463" s="23">
        <v>957</v>
      </c>
      <c r="EI463" s="23"/>
      <c r="EJ463" s="23" t="s">
        <v>921</v>
      </c>
      <c r="EK463" s="23"/>
    </row>
    <row r="464" spans="2:141">
      <c r="B464" s="132" t="s">
        <v>1833</v>
      </c>
      <c r="C464" s="23" t="s">
        <v>1834</v>
      </c>
      <c r="D464" s="23" t="s">
        <v>159</v>
      </c>
      <c r="E464" s="23" t="s">
        <v>846</v>
      </c>
      <c r="F464" s="23" t="s">
        <v>847</v>
      </c>
      <c r="G464" s="23"/>
      <c r="H464" s="23" t="s">
        <v>848</v>
      </c>
      <c r="I464" s="58">
        <v>0</v>
      </c>
      <c r="J464" s="58">
        <v>0</v>
      </c>
      <c r="K464" s="58">
        <v>1</v>
      </c>
      <c r="L464" s="58">
        <v>0</v>
      </c>
      <c r="M464" s="176"/>
      <c r="N464" s="23" t="s">
        <v>849</v>
      </c>
      <c r="O464" s="23" t="s">
        <v>850</v>
      </c>
      <c r="P464" s="23" t="s">
        <v>851</v>
      </c>
      <c r="Q464" s="56" t="s">
        <v>848</v>
      </c>
      <c r="R464" s="133" t="s">
        <v>848</v>
      </c>
      <c r="S464" s="133" t="s">
        <v>848</v>
      </c>
      <c r="T464" s="133" t="s">
        <v>848</v>
      </c>
      <c r="U464" s="133" t="s">
        <v>848</v>
      </c>
      <c r="V464" s="133" t="s">
        <v>848</v>
      </c>
      <c r="W464" s="55">
        <v>0</v>
      </c>
      <c r="X464" s="55">
        <v>0</v>
      </c>
      <c r="Y464" s="55">
        <v>0</v>
      </c>
      <c r="Z464" s="55">
        <v>0</v>
      </c>
      <c r="AA464" s="55">
        <v>0</v>
      </c>
      <c r="AB464" s="55">
        <v>0.17801571157384308</v>
      </c>
      <c r="AC464" s="55">
        <v>0.39163456547719777</v>
      </c>
      <c r="AD464" s="59">
        <v>0.56965027705104088</v>
      </c>
      <c r="AE464" s="55">
        <v>0</v>
      </c>
      <c r="AF464" s="55"/>
      <c r="AG464" s="55"/>
      <c r="AH464" s="55"/>
      <c r="AI464" s="59">
        <v>0.56965027705104088</v>
      </c>
      <c r="AJ464" s="55">
        <v>0</v>
      </c>
      <c r="AK464" s="55">
        <v>0</v>
      </c>
      <c r="AL464" s="55">
        <v>0</v>
      </c>
      <c r="AM464" s="55">
        <v>0</v>
      </c>
      <c r="AN464" s="55">
        <v>0</v>
      </c>
      <c r="AO464" s="55">
        <v>0</v>
      </c>
      <c r="AP464" s="55">
        <v>0.21124230827288323</v>
      </c>
      <c r="AQ464" s="55">
        <v>0.47402773978219465</v>
      </c>
      <c r="AR464" s="59">
        <v>0.68527004805507785</v>
      </c>
      <c r="AS464" s="55">
        <v>0</v>
      </c>
      <c r="AT464" s="55"/>
      <c r="AU464" s="55"/>
      <c r="AV464" s="55"/>
      <c r="AW464" s="59">
        <v>0.68527004805507785</v>
      </c>
      <c r="AX464" s="55"/>
      <c r="AY464" s="55"/>
      <c r="AZ464" s="55"/>
      <c r="BA464" s="55"/>
      <c r="BB464" s="55"/>
      <c r="BC464" s="55"/>
      <c r="BD464" s="55"/>
      <c r="BE464" s="55"/>
      <c r="BF464" s="59">
        <v>0</v>
      </c>
      <c r="BG464" s="55"/>
      <c r="BH464" s="55"/>
      <c r="BI464" s="55"/>
      <c r="BJ464" s="55"/>
      <c r="BK464" s="59">
        <v>0</v>
      </c>
      <c r="BL464" s="55"/>
      <c r="BM464" s="23" t="s">
        <v>852</v>
      </c>
      <c r="BN464" s="23" t="s">
        <v>184</v>
      </c>
      <c r="BO464" s="23" t="s">
        <v>853</v>
      </c>
      <c r="BP464" s="23" t="s">
        <v>853</v>
      </c>
      <c r="BQ464" s="23" t="s">
        <v>853</v>
      </c>
      <c r="BR464" s="23"/>
      <c r="BS464" s="57"/>
      <c r="BT464" s="135" t="s">
        <v>23</v>
      </c>
      <c r="BU464" s="58">
        <v>1</v>
      </c>
      <c r="BV464" s="57">
        <v>0</v>
      </c>
      <c r="BW464" s="57">
        <v>0</v>
      </c>
      <c r="BX464" s="57">
        <v>0</v>
      </c>
      <c r="BY464" s="57">
        <v>0</v>
      </c>
      <c r="BZ464" s="57">
        <v>0</v>
      </c>
      <c r="CA464" s="57">
        <v>1</v>
      </c>
      <c r="CB464" s="67">
        <v>1</v>
      </c>
      <c r="CC464" s="134"/>
      <c r="CD464" s="134"/>
      <c r="CE464" s="57"/>
      <c r="CF464" s="57"/>
      <c r="CG464" s="57"/>
      <c r="CH464" s="57"/>
      <c r="CI464" s="57"/>
      <c r="CJ464" s="57"/>
      <c r="CK464" s="67"/>
      <c r="CL464" s="23"/>
      <c r="CM464" s="23"/>
      <c r="CN464" s="23"/>
      <c r="CO464" s="23"/>
      <c r="CP464" s="23"/>
      <c r="CQ464" s="23"/>
      <c r="CR464" s="57"/>
      <c r="CS464" s="134"/>
      <c r="CT464" s="58"/>
      <c r="CU464" s="57"/>
      <c r="CV464" s="57"/>
      <c r="CW464" s="57"/>
      <c r="CX464" s="57"/>
      <c r="CY464" s="57"/>
      <c r="CZ464" s="57"/>
      <c r="DA464" s="67"/>
      <c r="DB464" s="23"/>
      <c r="DC464" s="23"/>
      <c r="DD464" s="57"/>
      <c r="DE464" s="57"/>
      <c r="DF464" s="57"/>
      <c r="DG464" s="57"/>
      <c r="DH464" s="57"/>
      <c r="DI464" s="57"/>
      <c r="DJ464" s="67"/>
      <c r="DK464" s="23" t="s">
        <v>849</v>
      </c>
      <c r="DL464" s="55">
        <v>0</v>
      </c>
      <c r="DM464" s="55">
        <v>0</v>
      </c>
      <c r="DN464" s="55">
        <v>0</v>
      </c>
      <c r="DO464" s="59">
        <v>0</v>
      </c>
      <c r="DP464" s="23" t="s">
        <v>849</v>
      </c>
      <c r="DQ464" s="57"/>
      <c r="DR464" s="57"/>
      <c r="DS464" s="57"/>
      <c r="DT464" s="23" t="s">
        <v>854</v>
      </c>
      <c r="DU464" s="57"/>
      <c r="DV464" s="23" t="s">
        <v>858</v>
      </c>
      <c r="DW464" s="23" t="s">
        <v>854</v>
      </c>
      <c r="DX464" s="57"/>
      <c r="DY464" s="23" t="s">
        <v>849</v>
      </c>
      <c r="DZ464" s="23" t="s">
        <v>854</v>
      </c>
      <c r="EA464" s="56"/>
      <c r="EB464" s="57"/>
      <c r="EC464" s="57"/>
      <c r="ED464" s="23"/>
      <c r="EE464" s="57"/>
      <c r="EF464" s="57"/>
      <c r="EG464" s="57"/>
      <c r="EH464" s="23">
        <v>957</v>
      </c>
      <c r="EI464" s="23"/>
      <c r="EJ464" s="23" t="s">
        <v>921</v>
      </c>
      <c r="EK464" s="23"/>
    </row>
    <row r="465" spans="2:141">
      <c r="B465" s="132" t="s">
        <v>1835</v>
      </c>
      <c r="C465" s="23" t="s">
        <v>1836</v>
      </c>
      <c r="D465" s="23" t="s">
        <v>159</v>
      </c>
      <c r="E465" s="23" t="s">
        <v>846</v>
      </c>
      <c r="F465" s="23" t="s">
        <v>847</v>
      </c>
      <c r="G465" s="23"/>
      <c r="H465" s="23" t="s">
        <v>848</v>
      </c>
      <c r="I465" s="58">
        <v>0</v>
      </c>
      <c r="J465" s="58">
        <v>0</v>
      </c>
      <c r="K465" s="58">
        <v>1</v>
      </c>
      <c r="L465" s="58">
        <v>0</v>
      </c>
      <c r="M465" s="176"/>
      <c r="N465" s="23" t="s">
        <v>849</v>
      </c>
      <c r="O465" s="23" t="s">
        <v>850</v>
      </c>
      <c r="P465" s="23" t="s">
        <v>851</v>
      </c>
      <c r="Q465" s="56" t="s">
        <v>848</v>
      </c>
      <c r="R465" s="133" t="s">
        <v>848</v>
      </c>
      <c r="S465" s="133" t="s">
        <v>848</v>
      </c>
      <c r="T465" s="133" t="s">
        <v>848</v>
      </c>
      <c r="U465" s="133" t="s">
        <v>848</v>
      </c>
      <c r="V465" s="133" t="s">
        <v>848</v>
      </c>
      <c r="W465" s="55">
        <v>0</v>
      </c>
      <c r="X465" s="55">
        <v>0</v>
      </c>
      <c r="Y465" s="55">
        <v>0</v>
      </c>
      <c r="Z465" s="55">
        <v>0</v>
      </c>
      <c r="AA465" s="55">
        <v>0</v>
      </c>
      <c r="AB465" s="55">
        <v>0.17801571157384308</v>
      </c>
      <c r="AC465" s="55">
        <v>0.39163456547719777</v>
      </c>
      <c r="AD465" s="59">
        <v>0.56965027705104088</v>
      </c>
      <c r="AE465" s="55">
        <v>0</v>
      </c>
      <c r="AF465" s="55"/>
      <c r="AG465" s="55"/>
      <c r="AH465" s="55"/>
      <c r="AI465" s="59">
        <v>0.56965027705104088</v>
      </c>
      <c r="AJ465" s="55">
        <v>0</v>
      </c>
      <c r="AK465" s="55">
        <v>0</v>
      </c>
      <c r="AL465" s="55">
        <v>0</v>
      </c>
      <c r="AM465" s="55">
        <v>0</v>
      </c>
      <c r="AN465" s="55">
        <v>0</v>
      </c>
      <c r="AO465" s="55">
        <v>0</v>
      </c>
      <c r="AP465" s="55">
        <v>0.21124230827288323</v>
      </c>
      <c r="AQ465" s="55">
        <v>0.47402773978219465</v>
      </c>
      <c r="AR465" s="59">
        <v>0.68527004805507785</v>
      </c>
      <c r="AS465" s="55">
        <v>0</v>
      </c>
      <c r="AT465" s="55"/>
      <c r="AU465" s="55"/>
      <c r="AV465" s="55"/>
      <c r="AW465" s="59">
        <v>0.68527004805507785</v>
      </c>
      <c r="AX465" s="55"/>
      <c r="AY465" s="55"/>
      <c r="AZ465" s="55"/>
      <c r="BA465" s="55"/>
      <c r="BB465" s="55"/>
      <c r="BC465" s="55"/>
      <c r="BD465" s="55"/>
      <c r="BE465" s="55"/>
      <c r="BF465" s="59">
        <v>0</v>
      </c>
      <c r="BG465" s="55"/>
      <c r="BH465" s="55"/>
      <c r="BI465" s="55"/>
      <c r="BJ465" s="55"/>
      <c r="BK465" s="59">
        <v>0</v>
      </c>
      <c r="BL465" s="55"/>
      <c r="BM465" s="23" t="s">
        <v>852</v>
      </c>
      <c r="BN465" s="23" t="s">
        <v>184</v>
      </c>
      <c r="BO465" s="23" t="s">
        <v>853</v>
      </c>
      <c r="BP465" s="23" t="s">
        <v>853</v>
      </c>
      <c r="BQ465" s="23" t="s">
        <v>853</v>
      </c>
      <c r="BR465" s="23"/>
      <c r="BS465" s="57"/>
      <c r="BT465" s="135" t="s">
        <v>23</v>
      </c>
      <c r="BU465" s="58">
        <v>1</v>
      </c>
      <c r="BV465" s="57">
        <v>0</v>
      </c>
      <c r="BW465" s="57">
        <v>0</v>
      </c>
      <c r="BX465" s="57">
        <v>0</v>
      </c>
      <c r="BY465" s="57">
        <v>0</v>
      </c>
      <c r="BZ465" s="57">
        <v>0</v>
      </c>
      <c r="CA465" s="57">
        <v>1</v>
      </c>
      <c r="CB465" s="67">
        <v>1</v>
      </c>
      <c r="CC465" s="134"/>
      <c r="CD465" s="134"/>
      <c r="CE465" s="57"/>
      <c r="CF465" s="57"/>
      <c r="CG465" s="57"/>
      <c r="CH465" s="57"/>
      <c r="CI465" s="57"/>
      <c r="CJ465" s="57"/>
      <c r="CK465" s="67"/>
      <c r="CL465" s="23"/>
      <c r="CM465" s="23"/>
      <c r="CN465" s="23"/>
      <c r="CO465" s="23"/>
      <c r="CP465" s="23"/>
      <c r="CQ465" s="23"/>
      <c r="CR465" s="57"/>
      <c r="CS465" s="134"/>
      <c r="CT465" s="58"/>
      <c r="CU465" s="57"/>
      <c r="CV465" s="57"/>
      <c r="CW465" s="57"/>
      <c r="CX465" s="57"/>
      <c r="CY465" s="57"/>
      <c r="CZ465" s="57"/>
      <c r="DA465" s="67"/>
      <c r="DB465" s="23"/>
      <c r="DC465" s="23"/>
      <c r="DD465" s="57"/>
      <c r="DE465" s="57"/>
      <c r="DF465" s="57"/>
      <c r="DG465" s="57"/>
      <c r="DH465" s="57"/>
      <c r="DI465" s="57"/>
      <c r="DJ465" s="67"/>
      <c r="DK465" s="23" t="s">
        <v>849</v>
      </c>
      <c r="DL465" s="55">
        <v>0</v>
      </c>
      <c r="DM465" s="55">
        <v>0</v>
      </c>
      <c r="DN465" s="55">
        <v>0</v>
      </c>
      <c r="DO465" s="59">
        <v>0</v>
      </c>
      <c r="DP465" s="23" t="s">
        <v>849</v>
      </c>
      <c r="DQ465" s="57"/>
      <c r="DR465" s="57"/>
      <c r="DS465" s="57"/>
      <c r="DT465" s="23" t="s">
        <v>854</v>
      </c>
      <c r="DU465" s="57"/>
      <c r="DV465" s="23" t="s">
        <v>858</v>
      </c>
      <c r="DW465" s="23" t="s">
        <v>854</v>
      </c>
      <c r="DX465" s="57"/>
      <c r="DY465" s="23" t="s">
        <v>849</v>
      </c>
      <c r="DZ465" s="23" t="s">
        <v>854</v>
      </c>
      <c r="EA465" s="56"/>
      <c r="EB465" s="57"/>
      <c r="EC465" s="57"/>
      <c r="ED465" s="23"/>
      <c r="EE465" s="57"/>
      <c r="EF465" s="57"/>
      <c r="EG465" s="57"/>
      <c r="EH465" s="23">
        <v>957</v>
      </c>
      <c r="EI465" s="23"/>
      <c r="EJ465" s="23" t="s">
        <v>921</v>
      </c>
      <c r="EK465" s="23"/>
    </row>
    <row r="466" spans="2:141">
      <c r="B466" s="132" t="s">
        <v>1837</v>
      </c>
      <c r="C466" s="23" t="s">
        <v>1838</v>
      </c>
      <c r="D466" s="23" t="s">
        <v>159</v>
      </c>
      <c r="E466" s="23" t="s">
        <v>846</v>
      </c>
      <c r="F466" s="23" t="s">
        <v>847</v>
      </c>
      <c r="G466" s="23"/>
      <c r="H466" s="23" t="s">
        <v>848</v>
      </c>
      <c r="I466" s="58">
        <v>0</v>
      </c>
      <c r="J466" s="58">
        <v>0</v>
      </c>
      <c r="K466" s="58">
        <v>1</v>
      </c>
      <c r="L466" s="58">
        <v>0</v>
      </c>
      <c r="M466" s="176"/>
      <c r="N466" s="23" t="s">
        <v>849</v>
      </c>
      <c r="O466" s="23" t="s">
        <v>850</v>
      </c>
      <c r="P466" s="23" t="s">
        <v>851</v>
      </c>
      <c r="Q466" s="56" t="s">
        <v>848</v>
      </c>
      <c r="R466" s="133" t="s">
        <v>848</v>
      </c>
      <c r="S466" s="133" t="s">
        <v>848</v>
      </c>
      <c r="T466" s="133" t="s">
        <v>848</v>
      </c>
      <c r="U466" s="133" t="s">
        <v>848</v>
      </c>
      <c r="V466" s="133" t="s">
        <v>848</v>
      </c>
      <c r="W466" s="55">
        <v>0</v>
      </c>
      <c r="X466" s="55">
        <v>0</v>
      </c>
      <c r="Y466" s="55">
        <v>0</v>
      </c>
      <c r="Z466" s="55">
        <v>0</v>
      </c>
      <c r="AA466" s="55">
        <v>0</v>
      </c>
      <c r="AB466" s="55">
        <v>0.17801571157384308</v>
      </c>
      <c r="AC466" s="55">
        <v>0.39163456547719777</v>
      </c>
      <c r="AD466" s="59">
        <v>0.56965027705104088</v>
      </c>
      <c r="AE466" s="55">
        <v>0</v>
      </c>
      <c r="AF466" s="55"/>
      <c r="AG466" s="55"/>
      <c r="AH466" s="55"/>
      <c r="AI466" s="59">
        <v>0.56965027705104088</v>
      </c>
      <c r="AJ466" s="55">
        <v>0</v>
      </c>
      <c r="AK466" s="55">
        <v>0</v>
      </c>
      <c r="AL466" s="55">
        <v>0</v>
      </c>
      <c r="AM466" s="55">
        <v>0</v>
      </c>
      <c r="AN466" s="55">
        <v>0</v>
      </c>
      <c r="AO466" s="55">
        <v>0</v>
      </c>
      <c r="AP466" s="55">
        <v>0.21124230827288323</v>
      </c>
      <c r="AQ466" s="55">
        <v>0.47402773978219465</v>
      </c>
      <c r="AR466" s="59">
        <v>0.68527004805507785</v>
      </c>
      <c r="AS466" s="55">
        <v>0</v>
      </c>
      <c r="AT466" s="55"/>
      <c r="AU466" s="55"/>
      <c r="AV466" s="55"/>
      <c r="AW466" s="59">
        <v>0.68527004805507785</v>
      </c>
      <c r="AX466" s="55"/>
      <c r="AY466" s="55"/>
      <c r="AZ466" s="55"/>
      <c r="BA466" s="55"/>
      <c r="BB466" s="55"/>
      <c r="BC466" s="55"/>
      <c r="BD466" s="55"/>
      <c r="BE466" s="55"/>
      <c r="BF466" s="59">
        <v>0</v>
      </c>
      <c r="BG466" s="55"/>
      <c r="BH466" s="55"/>
      <c r="BI466" s="55"/>
      <c r="BJ466" s="55"/>
      <c r="BK466" s="59">
        <v>0</v>
      </c>
      <c r="BL466" s="55"/>
      <c r="BM466" s="23" t="s">
        <v>852</v>
      </c>
      <c r="BN466" s="23" t="s">
        <v>184</v>
      </c>
      <c r="BO466" s="23" t="s">
        <v>853</v>
      </c>
      <c r="BP466" s="23" t="s">
        <v>853</v>
      </c>
      <c r="BQ466" s="23" t="s">
        <v>853</v>
      </c>
      <c r="BR466" s="23"/>
      <c r="BS466" s="57"/>
      <c r="BT466" s="135" t="s">
        <v>23</v>
      </c>
      <c r="BU466" s="58">
        <v>1</v>
      </c>
      <c r="BV466" s="57">
        <v>0</v>
      </c>
      <c r="BW466" s="57">
        <v>0</v>
      </c>
      <c r="BX466" s="57">
        <v>0</v>
      </c>
      <c r="BY466" s="57">
        <v>0</v>
      </c>
      <c r="BZ466" s="57">
        <v>0</v>
      </c>
      <c r="CA466" s="57">
        <v>1</v>
      </c>
      <c r="CB466" s="67">
        <v>1</v>
      </c>
      <c r="CC466" s="134"/>
      <c r="CD466" s="134"/>
      <c r="CE466" s="57"/>
      <c r="CF466" s="57"/>
      <c r="CG466" s="57"/>
      <c r="CH466" s="57"/>
      <c r="CI466" s="57"/>
      <c r="CJ466" s="57"/>
      <c r="CK466" s="67"/>
      <c r="CL466" s="23"/>
      <c r="CM466" s="23"/>
      <c r="CN466" s="23"/>
      <c r="CO466" s="23"/>
      <c r="CP466" s="23"/>
      <c r="CQ466" s="23"/>
      <c r="CR466" s="57"/>
      <c r="CS466" s="134"/>
      <c r="CT466" s="58"/>
      <c r="CU466" s="57"/>
      <c r="CV466" s="57"/>
      <c r="CW466" s="57"/>
      <c r="CX466" s="57"/>
      <c r="CY466" s="57"/>
      <c r="CZ466" s="57"/>
      <c r="DA466" s="67"/>
      <c r="DB466" s="23"/>
      <c r="DC466" s="23"/>
      <c r="DD466" s="57"/>
      <c r="DE466" s="57"/>
      <c r="DF466" s="57"/>
      <c r="DG466" s="57"/>
      <c r="DH466" s="57"/>
      <c r="DI466" s="57"/>
      <c r="DJ466" s="67"/>
      <c r="DK466" s="23" t="s">
        <v>849</v>
      </c>
      <c r="DL466" s="55">
        <v>0</v>
      </c>
      <c r="DM466" s="55">
        <v>0</v>
      </c>
      <c r="DN466" s="55">
        <v>0</v>
      </c>
      <c r="DO466" s="59">
        <v>0</v>
      </c>
      <c r="DP466" s="23" t="s">
        <v>849</v>
      </c>
      <c r="DQ466" s="57"/>
      <c r="DR466" s="57"/>
      <c r="DS466" s="57"/>
      <c r="DT466" s="23" t="s">
        <v>854</v>
      </c>
      <c r="DU466" s="57"/>
      <c r="DV466" s="23" t="s">
        <v>858</v>
      </c>
      <c r="DW466" s="23" t="s">
        <v>854</v>
      </c>
      <c r="DX466" s="57"/>
      <c r="DY466" s="23" t="s">
        <v>849</v>
      </c>
      <c r="DZ466" s="23" t="s">
        <v>854</v>
      </c>
      <c r="EA466" s="56"/>
      <c r="EB466" s="57"/>
      <c r="EC466" s="57"/>
      <c r="ED466" s="23"/>
      <c r="EE466" s="57"/>
      <c r="EF466" s="57"/>
      <c r="EG466" s="57"/>
      <c r="EH466" s="23">
        <v>957</v>
      </c>
      <c r="EI466" s="23"/>
      <c r="EJ466" s="23" t="s">
        <v>921</v>
      </c>
      <c r="EK466" s="23"/>
    </row>
    <row r="467" spans="2:141">
      <c r="B467" s="132" t="s">
        <v>1839</v>
      </c>
      <c r="C467" s="23" t="s">
        <v>1840</v>
      </c>
      <c r="D467" s="23" t="s">
        <v>159</v>
      </c>
      <c r="E467" s="23" t="s">
        <v>846</v>
      </c>
      <c r="F467" s="23" t="s">
        <v>847</v>
      </c>
      <c r="G467" s="23"/>
      <c r="H467" s="23" t="s">
        <v>848</v>
      </c>
      <c r="I467" s="58">
        <v>0</v>
      </c>
      <c r="J467" s="58">
        <v>0</v>
      </c>
      <c r="K467" s="58">
        <v>1</v>
      </c>
      <c r="L467" s="58">
        <v>0</v>
      </c>
      <c r="M467" s="176"/>
      <c r="N467" s="23" t="s">
        <v>849</v>
      </c>
      <c r="O467" s="23" t="s">
        <v>850</v>
      </c>
      <c r="P467" s="23" t="s">
        <v>851</v>
      </c>
      <c r="Q467" s="56">
        <v>46378</v>
      </c>
      <c r="R467" s="133">
        <v>46434</v>
      </c>
      <c r="S467" s="133">
        <v>46904</v>
      </c>
      <c r="T467" s="133" t="s">
        <v>848</v>
      </c>
      <c r="U467" s="133">
        <v>46996</v>
      </c>
      <c r="V467" s="133" t="s">
        <v>848</v>
      </c>
      <c r="W467" s="55">
        <v>0.1541615682546732</v>
      </c>
      <c r="X467" s="55">
        <v>0.15594367324783612</v>
      </c>
      <c r="Y467" s="55">
        <v>3.2582332343700286E-4</v>
      </c>
      <c r="Z467" s="55">
        <v>3.1943515116424152E-4</v>
      </c>
      <c r="AA467" s="55">
        <v>2.6097568390024145E-5</v>
      </c>
      <c r="AB467" s="55">
        <v>0</v>
      </c>
      <c r="AC467" s="55">
        <v>0</v>
      </c>
      <c r="AD467" s="59">
        <v>0.15661502929082741</v>
      </c>
      <c r="AE467" s="55">
        <v>0</v>
      </c>
      <c r="AF467" s="55"/>
      <c r="AG467" s="55"/>
      <c r="AH467" s="55"/>
      <c r="AI467" s="59">
        <v>0.31077659754550058</v>
      </c>
      <c r="AJ467" s="55">
        <v>0</v>
      </c>
      <c r="AK467" s="55">
        <v>0.16900439645960913</v>
      </c>
      <c r="AL467" s="55">
        <v>0.17095808428340969</v>
      </c>
      <c r="AM467" s="55">
        <v>3.6433779344892441E-4</v>
      </c>
      <c r="AN467" s="55">
        <v>3.6433838693766726E-4</v>
      </c>
      <c r="AO467" s="55">
        <v>3.0361445364647979E-5</v>
      </c>
      <c r="AP467" s="55">
        <v>0</v>
      </c>
      <c r="AQ467" s="55">
        <v>0</v>
      </c>
      <c r="AR467" s="59">
        <v>0.17171712190916094</v>
      </c>
      <c r="AS467" s="55">
        <v>0</v>
      </c>
      <c r="AT467" s="55"/>
      <c r="AU467" s="55"/>
      <c r="AV467" s="55"/>
      <c r="AW467" s="59">
        <v>0.34072151836877007</v>
      </c>
      <c r="AX467" s="55"/>
      <c r="AY467" s="55"/>
      <c r="AZ467" s="55"/>
      <c r="BA467" s="55"/>
      <c r="BB467" s="55"/>
      <c r="BC467" s="55"/>
      <c r="BD467" s="55"/>
      <c r="BE467" s="55"/>
      <c r="BF467" s="59">
        <v>0</v>
      </c>
      <c r="BG467" s="55"/>
      <c r="BH467" s="55"/>
      <c r="BI467" s="55"/>
      <c r="BJ467" s="55"/>
      <c r="BK467" s="59">
        <v>0</v>
      </c>
      <c r="BL467" s="55"/>
      <c r="BM467" s="23" t="s">
        <v>852</v>
      </c>
      <c r="BN467" s="23" t="s">
        <v>184</v>
      </c>
      <c r="BO467" s="23" t="s">
        <v>853</v>
      </c>
      <c r="BP467" s="23" t="s">
        <v>853</v>
      </c>
      <c r="BQ467" s="23" t="s">
        <v>853</v>
      </c>
      <c r="BR467" s="23"/>
      <c r="BS467" s="57"/>
      <c r="BT467" s="135" t="s">
        <v>23</v>
      </c>
      <c r="BU467" s="58">
        <v>1</v>
      </c>
      <c r="BV467" s="57">
        <v>0</v>
      </c>
      <c r="BW467" s="57">
        <v>1</v>
      </c>
      <c r="BX467" s="57">
        <v>0</v>
      </c>
      <c r="BY467" s="57">
        <v>0</v>
      </c>
      <c r="BZ467" s="57">
        <v>0</v>
      </c>
      <c r="CA467" s="57">
        <v>0</v>
      </c>
      <c r="CB467" s="67">
        <v>1</v>
      </c>
      <c r="CC467" s="134"/>
      <c r="CD467" s="134"/>
      <c r="CE467" s="57"/>
      <c r="CF467" s="57"/>
      <c r="CG467" s="57"/>
      <c r="CH467" s="57"/>
      <c r="CI467" s="57"/>
      <c r="CJ467" s="57"/>
      <c r="CK467" s="67"/>
      <c r="CL467" s="23"/>
      <c r="CM467" s="23"/>
      <c r="CN467" s="23"/>
      <c r="CO467" s="23"/>
      <c r="CP467" s="23"/>
      <c r="CQ467" s="23"/>
      <c r="CR467" s="57"/>
      <c r="CS467" s="134"/>
      <c r="CT467" s="58"/>
      <c r="CU467" s="57"/>
      <c r="CV467" s="57"/>
      <c r="CW467" s="57"/>
      <c r="CX467" s="57"/>
      <c r="CY467" s="57"/>
      <c r="CZ467" s="57"/>
      <c r="DA467" s="67"/>
      <c r="DB467" s="23"/>
      <c r="DC467" s="23"/>
      <c r="DD467" s="57"/>
      <c r="DE467" s="57"/>
      <c r="DF467" s="57"/>
      <c r="DG467" s="57"/>
      <c r="DH467" s="57"/>
      <c r="DI467" s="57"/>
      <c r="DJ467" s="67"/>
      <c r="DK467" s="23" t="s">
        <v>849</v>
      </c>
      <c r="DL467" s="55">
        <v>0</v>
      </c>
      <c r="DM467" s="55">
        <v>0.1541615682546732</v>
      </c>
      <c r="DN467" s="55">
        <v>0.15661502929082741</v>
      </c>
      <c r="DO467" s="59">
        <v>0.31077659754550058</v>
      </c>
      <c r="DP467" s="23" t="s">
        <v>849</v>
      </c>
      <c r="DQ467" s="57"/>
      <c r="DR467" s="57"/>
      <c r="DS467" s="57"/>
      <c r="DT467" s="23" t="s">
        <v>854</v>
      </c>
      <c r="DU467" s="57"/>
      <c r="DV467" s="23" t="s">
        <v>858</v>
      </c>
      <c r="DW467" s="23" t="s">
        <v>854</v>
      </c>
      <c r="DX467" s="57"/>
      <c r="DY467" s="23" t="s">
        <v>849</v>
      </c>
      <c r="DZ467" s="23" t="s">
        <v>854</v>
      </c>
      <c r="EA467" s="56"/>
      <c r="EB467" s="57"/>
      <c r="EC467" s="57"/>
      <c r="ED467" s="23"/>
      <c r="EE467" s="57"/>
      <c r="EF467" s="57"/>
      <c r="EG467" s="57"/>
      <c r="EH467" s="23">
        <v>957</v>
      </c>
      <c r="EI467" s="23"/>
      <c r="EJ467" s="23" t="s">
        <v>921</v>
      </c>
      <c r="EK467" s="23"/>
    </row>
    <row r="468" spans="2:141">
      <c r="B468" s="132" t="s">
        <v>1841</v>
      </c>
      <c r="C468" s="23" t="s">
        <v>1842</v>
      </c>
      <c r="D468" s="23" t="s">
        <v>159</v>
      </c>
      <c r="E468" s="23" t="s">
        <v>846</v>
      </c>
      <c r="F468" s="23" t="s">
        <v>847</v>
      </c>
      <c r="G468" s="23" t="s">
        <v>1332</v>
      </c>
      <c r="H468" s="23" t="s">
        <v>848</v>
      </c>
      <c r="I468" s="58">
        <v>0</v>
      </c>
      <c r="J468" s="58">
        <v>0</v>
      </c>
      <c r="K468" s="58">
        <v>1</v>
      </c>
      <c r="L468" s="58">
        <v>0</v>
      </c>
      <c r="M468" s="176"/>
      <c r="N468" s="23" t="s">
        <v>849</v>
      </c>
      <c r="O468" s="23" t="s">
        <v>850</v>
      </c>
      <c r="P468" s="23" t="s">
        <v>851</v>
      </c>
      <c r="Q468" s="56">
        <v>46377</v>
      </c>
      <c r="R468" s="133">
        <v>46433</v>
      </c>
      <c r="S468" s="133">
        <v>46903</v>
      </c>
      <c r="T468" s="133" t="s">
        <v>848</v>
      </c>
      <c r="U468" s="133">
        <v>46995</v>
      </c>
      <c r="V468" s="133" t="s">
        <v>848</v>
      </c>
      <c r="W468" s="55">
        <v>0.1541615682546732</v>
      </c>
      <c r="X468" s="55">
        <v>2.8613596160888819E-4</v>
      </c>
      <c r="Y468" s="55">
        <v>3.3662999381764929E-4</v>
      </c>
      <c r="Z468" s="55">
        <v>2.2001968089033336E-4</v>
      </c>
      <c r="AA468" s="55">
        <v>0</v>
      </c>
      <c r="AB468" s="55">
        <v>0</v>
      </c>
      <c r="AC468" s="55">
        <v>0</v>
      </c>
      <c r="AD468" s="59">
        <v>8.4278563631687091E-4</v>
      </c>
      <c r="AE468" s="55">
        <v>0</v>
      </c>
      <c r="AF468" s="55"/>
      <c r="AG468" s="55"/>
      <c r="AH468" s="55"/>
      <c r="AI468" s="59">
        <v>0.15500435389099007</v>
      </c>
      <c r="AJ468" s="55">
        <v>0</v>
      </c>
      <c r="AK468" s="55">
        <v>0.16900439645960913</v>
      </c>
      <c r="AL468" s="55">
        <v>3.1368541488377161E-4</v>
      </c>
      <c r="AM468" s="55">
        <v>3.7642188368372254E-4</v>
      </c>
      <c r="AN468" s="55">
        <v>2.5094801038007324E-4</v>
      </c>
      <c r="AO468" s="55">
        <v>0</v>
      </c>
      <c r="AP468" s="55">
        <v>0</v>
      </c>
      <c r="AQ468" s="55">
        <v>0</v>
      </c>
      <c r="AR468" s="59">
        <v>9.410553089475675E-4</v>
      </c>
      <c r="AS468" s="55">
        <v>0</v>
      </c>
      <c r="AT468" s="55"/>
      <c r="AU468" s="55"/>
      <c r="AV468" s="55"/>
      <c r="AW468" s="59">
        <v>0.16994545176855669</v>
      </c>
      <c r="AX468" s="55"/>
      <c r="AY468" s="55"/>
      <c r="AZ468" s="55"/>
      <c r="BA468" s="55"/>
      <c r="BB468" s="55"/>
      <c r="BC468" s="55"/>
      <c r="BD468" s="55"/>
      <c r="BE468" s="55"/>
      <c r="BF468" s="59">
        <v>0</v>
      </c>
      <c r="BG468" s="55"/>
      <c r="BH468" s="55"/>
      <c r="BI468" s="55"/>
      <c r="BJ468" s="55"/>
      <c r="BK468" s="59">
        <v>0</v>
      </c>
      <c r="BL468" s="55"/>
      <c r="BM468" s="23" t="s">
        <v>852</v>
      </c>
      <c r="BN468" s="23" t="s">
        <v>184</v>
      </c>
      <c r="BO468" s="23" t="s">
        <v>853</v>
      </c>
      <c r="BP468" s="23" t="s">
        <v>853</v>
      </c>
      <c r="BQ468" s="23" t="s">
        <v>853</v>
      </c>
      <c r="BR468" s="23"/>
      <c r="BS468" s="57"/>
      <c r="BT468" s="135" t="s">
        <v>23</v>
      </c>
      <c r="BU468" s="58">
        <v>1</v>
      </c>
      <c r="BV468" s="57">
        <v>0</v>
      </c>
      <c r="BW468" s="57">
        <v>1</v>
      </c>
      <c r="BX468" s="57">
        <v>0</v>
      </c>
      <c r="BY468" s="57">
        <v>0</v>
      </c>
      <c r="BZ468" s="57">
        <v>0</v>
      </c>
      <c r="CA468" s="57">
        <v>0</v>
      </c>
      <c r="CB468" s="67">
        <v>1</v>
      </c>
      <c r="CC468" s="134"/>
      <c r="CD468" s="134"/>
      <c r="CE468" s="57"/>
      <c r="CF468" s="57"/>
      <c r="CG468" s="57"/>
      <c r="CH468" s="57"/>
      <c r="CI468" s="57"/>
      <c r="CJ468" s="57"/>
      <c r="CK468" s="67"/>
      <c r="CL468" s="23"/>
      <c r="CM468" s="23"/>
      <c r="CN468" s="23"/>
      <c r="CO468" s="23"/>
      <c r="CP468" s="23"/>
      <c r="CQ468" s="23"/>
      <c r="CR468" s="57"/>
      <c r="CS468" s="134"/>
      <c r="CT468" s="58"/>
      <c r="CU468" s="57"/>
      <c r="CV468" s="57"/>
      <c r="CW468" s="57"/>
      <c r="CX468" s="57"/>
      <c r="CY468" s="57"/>
      <c r="CZ468" s="57"/>
      <c r="DA468" s="67"/>
      <c r="DB468" s="23"/>
      <c r="DC468" s="23"/>
      <c r="DD468" s="57"/>
      <c r="DE468" s="57"/>
      <c r="DF468" s="57"/>
      <c r="DG468" s="57"/>
      <c r="DH468" s="57"/>
      <c r="DI468" s="57"/>
      <c r="DJ468" s="67"/>
      <c r="DK468" s="23" t="s">
        <v>849</v>
      </c>
      <c r="DL468" s="55">
        <v>0</v>
      </c>
      <c r="DM468" s="55">
        <v>0.1541615682546732</v>
      </c>
      <c r="DN468" s="55">
        <v>8.4278563631687091E-4</v>
      </c>
      <c r="DO468" s="59">
        <v>0.15500435389099007</v>
      </c>
      <c r="DP468" s="23" t="s">
        <v>849</v>
      </c>
      <c r="DQ468" s="57"/>
      <c r="DR468" s="57"/>
      <c r="DS468" s="57"/>
      <c r="DT468" s="23" t="s">
        <v>854</v>
      </c>
      <c r="DU468" s="57"/>
      <c r="DV468" s="23" t="s">
        <v>858</v>
      </c>
      <c r="DW468" s="23" t="s">
        <v>854</v>
      </c>
      <c r="DX468" s="57"/>
      <c r="DY468" s="23" t="s">
        <v>849</v>
      </c>
      <c r="DZ468" s="23" t="s">
        <v>854</v>
      </c>
      <c r="EA468" s="56"/>
      <c r="EB468" s="57"/>
      <c r="EC468" s="57"/>
      <c r="ED468" s="23"/>
      <c r="EE468" s="57"/>
      <c r="EF468" s="57"/>
      <c r="EG468" s="57"/>
      <c r="EH468" s="23">
        <v>957</v>
      </c>
      <c r="EI468" s="23"/>
      <c r="EJ468" s="23" t="s">
        <v>921</v>
      </c>
      <c r="EK468" s="23"/>
    </row>
    <row r="469" spans="2:141">
      <c r="B469" s="132" t="s">
        <v>1843</v>
      </c>
      <c r="C469" s="23" t="s">
        <v>1844</v>
      </c>
      <c r="D469" s="23" t="s">
        <v>159</v>
      </c>
      <c r="E469" s="23" t="s">
        <v>846</v>
      </c>
      <c r="F469" s="23" t="s">
        <v>847</v>
      </c>
      <c r="G469" s="23"/>
      <c r="H469" s="23" t="s">
        <v>848</v>
      </c>
      <c r="I469" s="58">
        <v>0</v>
      </c>
      <c r="J469" s="58">
        <v>0</v>
      </c>
      <c r="K469" s="58">
        <v>1</v>
      </c>
      <c r="L469" s="58">
        <v>0</v>
      </c>
      <c r="M469" s="176"/>
      <c r="N469" s="23" t="s">
        <v>849</v>
      </c>
      <c r="O469" s="23" t="s">
        <v>850</v>
      </c>
      <c r="P469" s="23" t="s">
        <v>851</v>
      </c>
      <c r="Q469" s="56" t="s">
        <v>848</v>
      </c>
      <c r="R469" s="133" t="s">
        <v>848</v>
      </c>
      <c r="S469" s="133" t="s">
        <v>848</v>
      </c>
      <c r="T469" s="133" t="s">
        <v>848</v>
      </c>
      <c r="U469" s="133" t="s">
        <v>848</v>
      </c>
      <c r="V469" s="133" t="s">
        <v>848</v>
      </c>
      <c r="W469" s="55">
        <v>0</v>
      </c>
      <c r="X469" s="55">
        <v>0</v>
      </c>
      <c r="Y469" s="55">
        <v>0</v>
      </c>
      <c r="Z469" s="55">
        <v>0</v>
      </c>
      <c r="AA469" s="55">
        <v>0</v>
      </c>
      <c r="AB469" s="55">
        <v>0.17801571157384308</v>
      </c>
      <c r="AC469" s="55">
        <v>0.39163456547719777</v>
      </c>
      <c r="AD469" s="59">
        <v>0.56965027705104088</v>
      </c>
      <c r="AE469" s="55">
        <v>0</v>
      </c>
      <c r="AF469" s="55"/>
      <c r="AG469" s="55"/>
      <c r="AH469" s="55"/>
      <c r="AI469" s="59">
        <v>0.56965027705104088</v>
      </c>
      <c r="AJ469" s="55">
        <v>0</v>
      </c>
      <c r="AK469" s="55">
        <v>0</v>
      </c>
      <c r="AL469" s="55">
        <v>0</v>
      </c>
      <c r="AM469" s="55">
        <v>0</v>
      </c>
      <c r="AN469" s="55">
        <v>0</v>
      </c>
      <c r="AO469" s="55">
        <v>0</v>
      </c>
      <c r="AP469" s="55">
        <v>0.21124230827288323</v>
      </c>
      <c r="AQ469" s="55">
        <v>0.47402773978219465</v>
      </c>
      <c r="AR469" s="59">
        <v>0.68527004805507785</v>
      </c>
      <c r="AS469" s="55">
        <v>0</v>
      </c>
      <c r="AT469" s="55"/>
      <c r="AU469" s="55"/>
      <c r="AV469" s="55"/>
      <c r="AW469" s="59">
        <v>0.68527004805507785</v>
      </c>
      <c r="AX469" s="55"/>
      <c r="AY469" s="55"/>
      <c r="AZ469" s="55"/>
      <c r="BA469" s="55"/>
      <c r="BB469" s="55"/>
      <c r="BC469" s="55"/>
      <c r="BD469" s="55"/>
      <c r="BE469" s="55"/>
      <c r="BF469" s="59">
        <v>0</v>
      </c>
      <c r="BG469" s="55"/>
      <c r="BH469" s="55"/>
      <c r="BI469" s="55"/>
      <c r="BJ469" s="55"/>
      <c r="BK469" s="59">
        <v>0</v>
      </c>
      <c r="BL469" s="55"/>
      <c r="BM469" s="23" t="s">
        <v>852</v>
      </c>
      <c r="BN469" s="23" t="s">
        <v>184</v>
      </c>
      <c r="BO469" s="23" t="s">
        <v>853</v>
      </c>
      <c r="BP469" s="23" t="s">
        <v>853</v>
      </c>
      <c r="BQ469" s="23" t="s">
        <v>853</v>
      </c>
      <c r="BR469" s="23"/>
      <c r="BS469" s="57"/>
      <c r="BT469" s="135" t="s">
        <v>23</v>
      </c>
      <c r="BU469" s="58">
        <v>1</v>
      </c>
      <c r="BV469" s="57">
        <v>0</v>
      </c>
      <c r="BW469" s="57">
        <v>0</v>
      </c>
      <c r="BX469" s="57">
        <v>0</v>
      </c>
      <c r="BY469" s="57">
        <v>0</v>
      </c>
      <c r="BZ469" s="57">
        <v>0</v>
      </c>
      <c r="CA469" s="57">
        <v>1</v>
      </c>
      <c r="CB469" s="67">
        <v>1</v>
      </c>
      <c r="CC469" s="134"/>
      <c r="CD469" s="134"/>
      <c r="CE469" s="57"/>
      <c r="CF469" s="57"/>
      <c r="CG469" s="57"/>
      <c r="CH469" s="57"/>
      <c r="CI469" s="57"/>
      <c r="CJ469" s="57"/>
      <c r="CK469" s="67"/>
      <c r="CL469" s="23"/>
      <c r="CM469" s="23"/>
      <c r="CN469" s="23"/>
      <c r="CO469" s="23"/>
      <c r="CP469" s="23"/>
      <c r="CQ469" s="23"/>
      <c r="CR469" s="57"/>
      <c r="CS469" s="134"/>
      <c r="CT469" s="58"/>
      <c r="CU469" s="57"/>
      <c r="CV469" s="57"/>
      <c r="CW469" s="57"/>
      <c r="CX469" s="57"/>
      <c r="CY469" s="57"/>
      <c r="CZ469" s="57"/>
      <c r="DA469" s="67"/>
      <c r="DB469" s="23"/>
      <c r="DC469" s="23"/>
      <c r="DD469" s="57"/>
      <c r="DE469" s="57"/>
      <c r="DF469" s="57"/>
      <c r="DG469" s="57"/>
      <c r="DH469" s="57"/>
      <c r="DI469" s="57"/>
      <c r="DJ469" s="67"/>
      <c r="DK469" s="23" t="s">
        <v>849</v>
      </c>
      <c r="DL469" s="55">
        <v>0</v>
      </c>
      <c r="DM469" s="55">
        <v>0</v>
      </c>
      <c r="DN469" s="55">
        <v>0</v>
      </c>
      <c r="DO469" s="59">
        <v>0</v>
      </c>
      <c r="DP469" s="23" t="s">
        <v>849</v>
      </c>
      <c r="DQ469" s="57"/>
      <c r="DR469" s="57"/>
      <c r="DS469" s="57"/>
      <c r="DT469" s="23" t="s">
        <v>854</v>
      </c>
      <c r="DU469" s="57"/>
      <c r="DV469" s="23" t="s">
        <v>858</v>
      </c>
      <c r="DW469" s="23" t="s">
        <v>854</v>
      </c>
      <c r="DX469" s="57"/>
      <c r="DY469" s="23" t="s">
        <v>849</v>
      </c>
      <c r="DZ469" s="23" t="s">
        <v>854</v>
      </c>
      <c r="EA469" s="56"/>
      <c r="EB469" s="57"/>
      <c r="EC469" s="57"/>
      <c r="ED469" s="23"/>
      <c r="EE469" s="57"/>
      <c r="EF469" s="57"/>
      <c r="EG469" s="57"/>
      <c r="EH469" s="23">
        <v>957</v>
      </c>
      <c r="EI469" s="23"/>
      <c r="EJ469" s="23" t="s">
        <v>921</v>
      </c>
      <c r="EK469" s="23"/>
    </row>
    <row r="470" spans="2:141">
      <c r="B470" s="132" t="s">
        <v>1845</v>
      </c>
      <c r="C470" s="23" t="s">
        <v>1846</v>
      </c>
      <c r="D470" s="23" t="s">
        <v>159</v>
      </c>
      <c r="E470" s="23" t="s">
        <v>846</v>
      </c>
      <c r="F470" s="23" t="s">
        <v>847</v>
      </c>
      <c r="G470" s="23"/>
      <c r="H470" s="23" t="s">
        <v>848</v>
      </c>
      <c r="I470" s="58">
        <v>0</v>
      </c>
      <c r="J470" s="58">
        <v>0</v>
      </c>
      <c r="K470" s="58">
        <v>1</v>
      </c>
      <c r="L470" s="58">
        <v>0</v>
      </c>
      <c r="M470" s="176"/>
      <c r="N470" s="23" t="s">
        <v>849</v>
      </c>
      <c r="O470" s="23" t="s">
        <v>850</v>
      </c>
      <c r="P470" s="23" t="s">
        <v>851</v>
      </c>
      <c r="Q470" s="56" t="s">
        <v>848</v>
      </c>
      <c r="R470" s="133" t="s">
        <v>848</v>
      </c>
      <c r="S470" s="133" t="s">
        <v>848</v>
      </c>
      <c r="T470" s="133" t="s">
        <v>848</v>
      </c>
      <c r="U470" s="133" t="s">
        <v>848</v>
      </c>
      <c r="V470" s="133" t="s">
        <v>848</v>
      </c>
      <c r="W470" s="55">
        <v>0</v>
      </c>
      <c r="X470" s="55">
        <v>0</v>
      </c>
      <c r="Y470" s="55">
        <v>0</v>
      </c>
      <c r="Z470" s="55">
        <v>0</v>
      </c>
      <c r="AA470" s="55">
        <v>0</v>
      </c>
      <c r="AB470" s="55">
        <v>0.17801571157384308</v>
      </c>
      <c r="AC470" s="55">
        <v>0.39163456547719777</v>
      </c>
      <c r="AD470" s="59">
        <v>0.56965027705104088</v>
      </c>
      <c r="AE470" s="55">
        <v>0</v>
      </c>
      <c r="AF470" s="55"/>
      <c r="AG470" s="55"/>
      <c r="AH470" s="55"/>
      <c r="AI470" s="59">
        <v>0.56965027705104088</v>
      </c>
      <c r="AJ470" s="55">
        <v>0</v>
      </c>
      <c r="AK470" s="55">
        <v>0</v>
      </c>
      <c r="AL470" s="55">
        <v>0</v>
      </c>
      <c r="AM470" s="55">
        <v>0</v>
      </c>
      <c r="AN470" s="55">
        <v>0</v>
      </c>
      <c r="AO470" s="55">
        <v>0</v>
      </c>
      <c r="AP470" s="55">
        <v>0.21124230827288323</v>
      </c>
      <c r="AQ470" s="55">
        <v>0.47402773978219465</v>
      </c>
      <c r="AR470" s="59">
        <v>0.68527004805507785</v>
      </c>
      <c r="AS470" s="55">
        <v>0</v>
      </c>
      <c r="AT470" s="55"/>
      <c r="AU470" s="55"/>
      <c r="AV470" s="55"/>
      <c r="AW470" s="59">
        <v>0.68527004805507785</v>
      </c>
      <c r="AX470" s="55"/>
      <c r="AY470" s="55"/>
      <c r="AZ470" s="55"/>
      <c r="BA470" s="55"/>
      <c r="BB470" s="55"/>
      <c r="BC470" s="55"/>
      <c r="BD470" s="55"/>
      <c r="BE470" s="55"/>
      <c r="BF470" s="59">
        <v>0</v>
      </c>
      <c r="BG470" s="55"/>
      <c r="BH470" s="55"/>
      <c r="BI470" s="55"/>
      <c r="BJ470" s="55"/>
      <c r="BK470" s="59">
        <v>0</v>
      </c>
      <c r="BL470" s="55"/>
      <c r="BM470" s="23" t="s">
        <v>852</v>
      </c>
      <c r="BN470" s="23" t="s">
        <v>184</v>
      </c>
      <c r="BO470" s="23" t="s">
        <v>853</v>
      </c>
      <c r="BP470" s="23" t="s">
        <v>853</v>
      </c>
      <c r="BQ470" s="23" t="s">
        <v>853</v>
      </c>
      <c r="BR470" s="23"/>
      <c r="BS470" s="57"/>
      <c r="BT470" s="135" t="s">
        <v>23</v>
      </c>
      <c r="BU470" s="58">
        <v>1</v>
      </c>
      <c r="BV470" s="57">
        <v>0</v>
      </c>
      <c r="BW470" s="57">
        <v>0</v>
      </c>
      <c r="BX470" s="57">
        <v>0</v>
      </c>
      <c r="BY470" s="57">
        <v>0</v>
      </c>
      <c r="BZ470" s="57">
        <v>0</v>
      </c>
      <c r="CA470" s="57">
        <v>1</v>
      </c>
      <c r="CB470" s="67">
        <v>1</v>
      </c>
      <c r="CC470" s="134"/>
      <c r="CD470" s="134"/>
      <c r="CE470" s="57"/>
      <c r="CF470" s="57"/>
      <c r="CG470" s="57"/>
      <c r="CH470" s="57"/>
      <c r="CI470" s="57"/>
      <c r="CJ470" s="57"/>
      <c r="CK470" s="67"/>
      <c r="CL470" s="23"/>
      <c r="CM470" s="23"/>
      <c r="CN470" s="23"/>
      <c r="CO470" s="23"/>
      <c r="CP470" s="23"/>
      <c r="CQ470" s="23"/>
      <c r="CR470" s="57"/>
      <c r="CS470" s="134"/>
      <c r="CT470" s="58"/>
      <c r="CU470" s="57"/>
      <c r="CV470" s="57"/>
      <c r="CW470" s="57"/>
      <c r="CX470" s="57"/>
      <c r="CY470" s="57"/>
      <c r="CZ470" s="57"/>
      <c r="DA470" s="67"/>
      <c r="DB470" s="23"/>
      <c r="DC470" s="23"/>
      <c r="DD470" s="57"/>
      <c r="DE470" s="57"/>
      <c r="DF470" s="57"/>
      <c r="DG470" s="57"/>
      <c r="DH470" s="57"/>
      <c r="DI470" s="57"/>
      <c r="DJ470" s="67"/>
      <c r="DK470" s="23" t="s">
        <v>849</v>
      </c>
      <c r="DL470" s="55">
        <v>0</v>
      </c>
      <c r="DM470" s="55">
        <v>0</v>
      </c>
      <c r="DN470" s="55">
        <v>0</v>
      </c>
      <c r="DO470" s="59">
        <v>0</v>
      </c>
      <c r="DP470" s="23" t="s">
        <v>849</v>
      </c>
      <c r="DQ470" s="57"/>
      <c r="DR470" s="57"/>
      <c r="DS470" s="57"/>
      <c r="DT470" s="23" t="s">
        <v>854</v>
      </c>
      <c r="DU470" s="57"/>
      <c r="DV470" s="23" t="s">
        <v>858</v>
      </c>
      <c r="DW470" s="23" t="s">
        <v>854</v>
      </c>
      <c r="DX470" s="57"/>
      <c r="DY470" s="23" t="s">
        <v>849</v>
      </c>
      <c r="DZ470" s="23" t="s">
        <v>854</v>
      </c>
      <c r="EA470" s="56"/>
      <c r="EB470" s="57"/>
      <c r="EC470" s="57"/>
      <c r="ED470" s="23"/>
      <c r="EE470" s="57"/>
      <c r="EF470" s="57"/>
      <c r="EG470" s="57"/>
      <c r="EH470" s="23">
        <v>957</v>
      </c>
      <c r="EI470" s="23"/>
      <c r="EJ470" s="23" t="s">
        <v>921</v>
      </c>
      <c r="EK470" s="23"/>
    </row>
    <row r="471" spans="2:141">
      <c r="B471" s="132" t="s">
        <v>1847</v>
      </c>
      <c r="C471" s="23" t="s">
        <v>1848</v>
      </c>
      <c r="D471" s="23" t="s">
        <v>159</v>
      </c>
      <c r="E471" s="23" t="s">
        <v>846</v>
      </c>
      <c r="F471" s="23" t="s">
        <v>847</v>
      </c>
      <c r="G471" s="23"/>
      <c r="H471" s="23" t="s">
        <v>848</v>
      </c>
      <c r="I471" s="58">
        <v>0</v>
      </c>
      <c r="J471" s="58">
        <v>0</v>
      </c>
      <c r="K471" s="58">
        <v>1</v>
      </c>
      <c r="L471" s="58">
        <v>0</v>
      </c>
      <c r="M471" s="176"/>
      <c r="N471" s="23" t="s">
        <v>849</v>
      </c>
      <c r="O471" s="23" t="s">
        <v>850</v>
      </c>
      <c r="P471" s="23" t="s">
        <v>851</v>
      </c>
      <c r="Q471" s="56" t="s">
        <v>848</v>
      </c>
      <c r="R471" s="133" t="s">
        <v>848</v>
      </c>
      <c r="S471" s="133" t="s">
        <v>848</v>
      </c>
      <c r="T471" s="133" t="s">
        <v>848</v>
      </c>
      <c r="U471" s="133" t="s">
        <v>848</v>
      </c>
      <c r="V471" s="133" t="s">
        <v>848</v>
      </c>
      <c r="W471" s="55">
        <v>0</v>
      </c>
      <c r="X471" s="55">
        <v>0</v>
      </c>
      <c r="Y471" s="55">
        <v>0</v>
      </c>
      <c r="Z471" s="55">
        <v>0</v>
      </c>
      <c r="AA471" s="55">
        <v>0</v>
      </c>
      <c r="AB471" s="55">
        <v>0.17801571157384308</v>
      </c>
      <c r="AC471" s="55">
        <v>0.39163456547719777</v>
      </c>
      <c r="AD471" s="59">
        <v>0.56965027705104088</v>
      </c>
      <c r="AE471" s="55">
        <v>0</v>
      </c>
      <c r="AF471" s="55"/>
      <c r="AG471" s="55"/>
      <c r="AH471" s="55"/>
      <c r="AI471" s="59">
        <v>0.56965027705104088</v>
      </c>
      <c r="AJ471" s="55">
        <v>0</v>
      </c>
      <c r="AK471" s="55">
        <v>0</v>
      </c>
      <c r="AL471" s="55">
        <v>0</v>
      </c>
      <c r="AM471" s="55">
        <v>0</v>
      </c>
      <c r="AN471" s="55">
        <v>0</v>
      </c>
      <c r="AO471" s="55">
        <v>0</v>
      </c>
      <c r="AP471" s="55">
        <v>0.21124230827288323</v>
      </c>
      <c r="AQ471" s="55">
        <v>0.47402773978219465</v>
      </c>
      <c r="AR471" s="59">
        <v>0.68527004805507785</v>
      </c>
      <c r="AS471" s="55">
        <v>0</v>
      </c>
      <c r="AT471" s="55"/>
      <c r="AU471" s="55"/>
      <c r="AV471" s="55"/>
      <c r="AW471" s="59">
        <v>0.68527004805507785</v>
      </c>
      <c r="AX471" s="55"/>
      <c r="AY471" s="55"/>
      <c r="AZ471" s="55"/>
      <c r="BA471" s="55"/>
      <c r="BB471" s="55"/>
      <c r="BC471" s="55"/>
      <c r="BD471" s="55"/>
      <c r="BE471" s="55"/>
      <c r="BF471" s="59">
        <v>0</v>
      </c>
      <c r="BG471" s="55"/>
      <c r="BH471" s="55"/>
      <c r="BI471" s="55"/>
      <c r="BJ471" s="55"/>
      <c r="BK471" s="59">
        <v>0</v>
      </c>
      <c r="BL471" s="55"/>
      <c r="BM471" s="23" t="s">
        <v>852</v>
      </c>
      <c r="BN471" s="23" t="s">
        <v>184</v>
      </c>
      <c r="BO471" s="23" t="s">
        <v>853</v>
      </c>
      <c r="BP471" s="23" t="s">
        <v>853</v>
      </c>
      <c r="BQ471" s="23" t="s">
        <v>853</v>
      </c>
      <c r="BR471" s="23"/>
      <c r="BS471" s="57"/>
      <c r="BT471" s="135" t="s">
        <v>23</v>
      </c>
      <c r="BU471" s="58">
        <v>1</v>
      </c>
      <c r="BV471" s="57">
        <v>0</v>
      </c>
      <c r="BW471" s="57">
        <v>0</v>
      </c>
      <c r="BX471" s="57">
        <v>0</v>
      </c>
      <c r="BY471" s="57">
        <v>0</v>
      </c>
      <c r="BZ471" s="57">
        <v>0</v>
      </c>
      <c r="CA471" s="57">
        <v>1</v>
      </c>
      <c r="CB471" s="67">
        <v>1</v>
      </c>
      <c r="CC471" s="134"/>
      <c r="CD471" s="134"/>
      <c r="CE471" s="57"/>
      <c r="CF471" s="57"/>
      <c r="CG471" s="57"/>
      <c r="CH471" s="57"/>
      <c r="CI471" s="57"/>
      <c r="CJ471" s="57"/>
      <c r="CK471" s="67"/>
      <c r="CL471" s="23"/>
      <c r="CM471" s="23"/>
      <c r="CN471" s="23"/>
      <c r="CO471" s="23"/>
      <c r="CP471" s="23"/>
      <c r="CQ471" s="23"/>
      <c r="CR471" s="57"/>
      <c r="CS471" s="134"/>
      <c r="CT471" s="58"/>
      <c r="CU471" s="57"/>
      <c r="CV471" s="57"/>
      <c r="CW471" s="57"/>
      <c r="CX471" s="57"/>
      <c r="CY471" s="57"/>
      <c r="CZ471" s="57"/>
      <c r="DA471" s="67"/>
      <c r="DB471" s="23"/>
      <c r="DC471" s="23"/>
      <c r="DD471" s="57"/>
      <c r="DE471" s="57"/>
      <c r="DF471" s="57"/>
      <c r="DG471" s="57"/>
      <c r="DH471" s="57"/>
      <c r="DI471" s="57"/>
      <c r="DJ471" s="67"/>
      <c r="DK471" s="23" t="s">
        <v>849</v>
      </c>
      <c r="DL471" s="55">
        <v>0</v>
      </c>
      <c r="DM471" s="55">
        <v>0</v>
      </c>
      <c r="DN471" s="55">
        <v>0</v>
      </c>
      <c r="DO471" s="59">
        <v>0</v>
      </c>
      <c r="DP471" s="23" t="s">
        <v>849</v>
      </c>
      <c r="DQ471" s="57"/>
      <c r="DR471" s="57"/>
      <c r="DS471" s="57"/>
      <c r="DT471" s="23" t="s">
        <v>854</v>
      </c>
      <c r="DU471" s="57"/>
      <c r="DV471" s="23" t="s">
        <v>858</v>
      </c>
      <c r="DW471" s="23" t="s">
        <v>854</v>
      </c>
      <c r="DX471" s="57"/>
      <c r="DY471" s="23" t="s">
        <v>849</v>
      </c>
      <c r="DZ471" s="23" t="s">
        <v>854</v>
      </c>
      <c r="EA471" s="56"/>
      <c r="EB471" s="57"/>
      <c r="EC471" s="57"/>
      <c r="ED471" s="23"/>
      <c r="EE471" s="57"/>
      <c r="EF471" s="57"/>
      <c r="EG471" s="57"/>
      <c r="EH471" s="23">
        <v>957</v>
      </c>
      <c r="EI471" s="23"/>
      <c r="EJ471" s="23" t="s">
        <v>921</v>
      </c>
      <c r="EK471" s="23"/>
    </row>
    <row r="472" spans="2:141">
      <c r="B472" s="132" t="s">
        <v>1849</v>
      </c>
      <c r="C472" s="23" t="s">
        <v>1850</v>
      </c>
      <c r="D472" s="23" t="s">
        <v>159</v>
      </c>
      <c r="E472" s="23" t="s">
        <v>846</v>
      </c>
      <c r="F472" s="23" t="s">
        <v>847</v>
      </c>
      <c r="G472" s="23" t="s">
        <v>1332</v>
      </c>
      <c r="H472" s="23" t="s">
        <v>848</v>
      </c>
      <c r="I472" s="58">
        <v>0</v>
      </c>
      <c r="J472" s="58">
        <v>0</v>
      </c>
      <c r="K472" s="58">
        <v>1</v>
      </c>
      <c r="L472" s="58">
        <v>0</v>
      </c>
      <c r="M472" s="176"/>
      <c r="N472" s="23" t="s">
        <v>849</v>
      </c>
      <c r="O472" s="23" t="s">
        <v>850</v>
      </c>
      <c r="P472" s="23" t="s">
        <v>851</v>
      </c>
      <c r="Q472" s="56">
        <v>46619</v>
      </c>
      <c r="R472" s="133">
        <v>46709</v>
      </c>
      <c r="S472" s="133">
        <v>47172</v>
      </c>
      <c r="T472" s="133" t="s">
        <v>848</v>
      </c>
      <c r="U472" s="133">
        <v>47298</v>
      </c>
      <c r="V472" s="133" t="s">
        <v>848</v>
      </c>
      <c r="W472" s="55">
        <v>0</v>
      </c>
      <c r="X472" s="55">
        <v>0</v>
      </c>
      <c r="Y472" s="55">
        <v>0</v>
      </c>
      <c r="Z472" s="55">
        <v>0.17022573244437292</v>
      </c>
      <c r="AA472" s="55">
        <v>0.34045146488874584</v>
      </c>
      <c r="AB472" s="55">
        <v>0.51067719733311878</v>
      </c>
      <c r="AC472" s="55">
        <v>0.68090292977749167</v>
      </c>
      <c r="AD472" s="59">
        <v>1.7022573244437291</v>
      </c>
      <c r="AE472" s="55">
        <v>0</v>
      </c>
      <c r="AF472" s="55"/>
      <c r="AG472" s="55"/>
      <c r="AH472" s="55"/>
      <c r="AI472" s="59">
        <v>1.7022573244437291</v>
      </c>
      <c r="AJ472" s="55">
        <v>0</v>
      </c>
      <c r="AK472" s="55">
        <v>0</v>
      </c>
      <c r="AL472" s="55">
        <v>0</v>
      </c>
      <c r="AM472" s="55">
        <v>0</v>
      </c>
      <c r="AN472" s="55">
        <v>0.1941544897235731</v>
      </c>
      <c r="AO472" s="55">
        <v>0.39607515903608914</v>
      </c>
      <c r="AP472" s="55">
        <v>0.60599499332521656</v>
      </c>
      <c r="AQ472" s="55">
        <v>0.82415319092229433</v>
      </c>
      <c r="AR472" s="59">
        <v>2.0203778330071733</v>
      </c>
      <c r="AS472" s="55">
        <v>0</v>
      </c>
      <c r="AT472" s="55"/>
      <c r="AU472" s="55"/>
      <c r="AV472" s="55"/>
      <c r="AW472" s="59">
        <v>2.0203778330071733</v>
      </c>
      <c r="AX472" s="55"/>
      <c r="AY472" s="55"/>
      <c r="AZ472" s="55"/>
      <c r="BA472" s="55"/>
      <c r="BB472" s="55"/>
      <c r="BC472" s="55"/>
      <c r="BD472" s="55"/>
      <c r="BE472" s="55"/>
      <c r="BF472" s="59">
        <v>0</v>
      </c>
      <c r="BG472" s="55"/>
      <c r="BH472" s="55"/>
      <c r="BI472" s="55"/>
      <c r="BJ472" s="55"/>
      <c r="BK472" s="59">
        <v>0</v>
      </c>
      <c r="BL472" s="55"/>
      <c r="BM472" s="23" t="s">
        <v>852</v>
      </c>
      <c r="BN472" s="23" t="s">
        <v>184</v>
      </c>
      <c r="BO472" s="23" t="s">
        <v>853</v>
      </c>
      <c r="BP472" s="23" t="s">
        <v>853</v>
      </c>
      <c r="BQ472" s="23" t="s">
        <v>853</v>
      </c>
      <c r="BR472" s="23"/>
      <c r="BS472" s="57"/>
      <c r="BT472" s="135" t="s">
        <v>23</v>
      </c>
      <c r="BU472" s="58">
        <v>1</v>
      </c>
      <c r="BV472" s="57">
        <v>0</v>
      </c>
      <c r="BW472" s="57">
        <v>0</v>
      </c>
      <c r="BX472" s="57">
        <v>0</v>
      </c>
      <c r="BY472" s="57">
        <v>0</v>
      </c>
      <c r="BZ472" s="57">
        <v>0</v>
      </c>
      <c r="CA472" s="57">
        <v>1</v>
      </c>
      <c r="CB472" s="67">
        <v>1</v>
      </c>
      <c r="CC472" s="134"/>
      <c r="CD472" s="134"/>
      <c r="CE472" s="57"/>
      <c r="CF472" s="57"/>
      <c r="CG472" s="57"/>
      <c r="CH472" s="57"/>
      <c r="CI472" s="57"/>
      <c r="CJ472" s="57"/>
      <c r="CK472" s="67"/>
      <c r="CL472" s="23"/>
      <c r="CM472" s="23"/>
      <c r="CN472" s="23"/>
      <c r="CO472" s="23"/>
      <c r="CP472" s="23"/>
      <c r="CQ472" s="23"/>
      <c r="CR472" s="57"/>
      <c r="CS472" s="134"/>
      <c r="CT472" s="58"/>
      <c r="CU472" s="57"/>
      <c r="CV472" s="57"/>
      <c r="CW472" s="57"/>
      <c r="CX472" s="57"/>
      <c r="CY472" s="57"/>
      <c r="CZ472" s="57"/>
      <c r="DA472" s="67"/>
      <c r="DB472" s="23"/>
      <c r="DC472" s="23"/>
      <c r="DD472" s="57"/>
      <c r="DE472" s="57"/>
      <c r="DF472" s="57"/>
      <c r="DG472" s="57"/>
      <c r="DH472" s="57"/>
      <c r="DI472" s="57"/>
      <c r="DJ472" s="67"/>
      <c r="DK472" s="23" t="s">
        <v>849</v>
      </c>
      <c r="DL472" s="55">
        <v>0</v>
      </c>
      <c r="DM472" s="55">
        <v>0</v>
      </c>
      <c r="DN472" s="55">
        <v>0</v>
      </c>
      <c r="DO472" s="59">
        <v>0</v>
      </c>
      <c r="DP472" s="23" t="s">
        <v>849</v>
      </c>
      <c r="DQ472" s="57"/>
      <c r="DR472" s="57"/>
      <c r="DS472" s="57"/>
      <c r="DT472" s="23" t="s">
        <v>854</v>
      </c>
      <c r="DU472" s="57"/>
      <c r="DV472" s="23" t="s">
        <v>858</v>
      </c>
      <c r="DW472" s="23" t="s">
        <v>854</v>
      </c>
      <c r="DX472" s="57"/>
      <c r="DY472" s="23" t="s">
        <v>849</v>
      </c>
      <c r="DZ472" s="23" t="s">
        <v>854</v>
      </c>
      <c r="EA472" s="56"/>
      <c r="EB472" s="57"/>
      <c r="EC472" s="57"/>
      <c r="ED472" s="23"/>
      <c r="EE472" s="57"/>
      <c r="EF472" s="57"/>
      <c r="EG472" s="57"/>
      <c r="EH472" s="23">
        <v>957</v>
      </c>
      <c r="EI472" s="23"/>
      <c r="EJ472" s="23" t="s">
        <v>921</v>
      </c>
      <c r="EK472" s="23"/>
    </row>
    <row r="473" spans="2:141">
      <c r="B473" s="132" t="s">
        <v>1851</v>
      </c>
      <c r="C473" s="23" t="s">
        <v>1852</v>
      </c>
      <c r="D473" s="23" t="s">
        <v>159</v>
      </c>
      <c r="E473" s="23" t="s">
        <v>846</v>
      </c>
      <c r="F473" s="23" t="s">
        <v>847</v>
      </c>
      <c r="G473" s="23"/>
      <c r="H473" s="23" t="s">
        <v>848</v>
      </c>
      <c r="I473" s="58">
        <v>0</v>
      </c>
      <c r="J473" s="58">
        <v>0</v>
      </c>
      <c r="K473" s="58">
        <v>1</v>
      </c>
      <c r="L473" s="58">
        <v>0</v>
      </c>
      <c r="M473" s="176"/>
      <c r="N473" s="23" t="s">
        <v>849</v>
      </c>
      <c r="O473" s="23" t="s">
        <v>850</v>
      </c>
      <c r="P473" s="23" t="s">
        <v>851</v>
      </c>
      <c r="Q473" s="56">
        <v>46619</v>
      </c>
      <c r="R473" s="133">
        <v>46709</v>
      </c>
      <c r="S473" s="133">
        <v>47172</v>
      </c>
      <c r="T473" s="133" t="s">
        <v>848</v>
      </c>
      <c r="U473" s="133">
        <v>47298</v>
      </c>
      <c r="V473" s="133" t="s">
        <v>848</v>
      </c>
      <c r="W473" s="55">
        <v>0</v>
      </c>
      <c r="X473" s="55">
        <v>0</v>
      </c>
      <c r="Y473" s="55">
        <v>0</v>
      </c>
      <c r="Z473" s="55">
        <v>0.16911211570122961</v>
      </c>
      <c r="AA473" s="55">
        <v>0.33822423140245922</v>
      </c>
      <c r="AB473" s="55">
        <v>0.50733634710368869</v>
      </c>
      <c r="AC473" s="55">
        <v>0.67644846280491844</v>
      </c>
      <c r="AD473" s="59">
        <v>1.6911211570122959</v>
      </c>
      <c r="AE473" s="55">
        <v>0</v>
      </c>
      <c r="AF473" s="55"/>
      <c r="AG473" s="55"/>
      <c r="AH473" s="55"/>
      <c r="AI473" s="59">
        <v>1.6911211570122959</v>
      </c>
      <c r="AJ473" s="55">
        <v>0</v>
      </c>
      <c r="AK473" s="55">
        <v>0</v>
      </c>
      <c r="AL473" s="55">
        <v>0</v>
      </c>
      <c r="AM473" s="55">
        <v>0</v>
      </c>
      <c r="AN473" s="55">
        <v>0.19288433105009953</v>
      </c>
      <c r="AO473" s="55">
        <v>0.393484035342203</v>
      </c>
      <c r="AP473" s="55">
        <v>0.60203057407357052</v>
      </c>
      <c r="AQ473" s="55">
        <v>0.81876158074005612</v>
      </c>
      <c r="AR473" s="59">
        <v>2.0071605212059289</v>
      </c>
      <c r="AS473" s="55">
        <v>0</v>
      </c>
      <c r="AT473" s="55"/>
      <c r="AU473" s="55"/>
      <c r="AV473" s="55"/>
      <c r="AW473" s="59">
        <v>2.0071605212059289</v>
      </c>
      <c r="AX473" s="55"/>
      <c r="AY473" s="55"/>
      <c r="AZ473" s="55"/>
      <c r="BA473" s="55"/>
      <c r="BB473" s="55"/>
      <c r="BC473" s="55"/>
      <c r="BD473" s="55"/>
      <c r="BE473" s="55"/>
      <c r="BF473" s="59">
        <v>0</v>
      </c>
      <c r="BG473" s="55"/>
      <c r="BH473" s="55"/>
      <c r="BI473" s="55"/>
      <c r="BJ473" s="55"/>
      <c r="BK473" s="59">
        <v>0</v>
      </c>
      <c r="BL473" s="55"/>
      <c r="BM473" s="23" t="s">
        <v>852</v>
      </c>
      <c r="BN473" s="23" t="s">
        <v>184</v>
      </c>
      <c r="BO473" s="23" t="s">
        <v>853</v>
      </c>
      <c r="BP473" s="23" t="s">
        <v>853</v>
      </c>
      <c r="BQ473" s="23" t="s">
        <v>853</v>
      </c>
      <c r="BR473" s="23"/>
      <c r="BS473" s="57"/>
      <c r="BT473" s="135" t="s">
        <v>23</v>
      </c>
      <c r="BU473" s="58">
        <v>1</v>
      </c>
      <c r="BV473" s="57">
        <v>0</v>
      </c>
      <c r="BW473" s="57">
        <v>0</v>
      </c>
      <c r="BX473" s="57">
        <v>0</v>
      </c>
      <c r="BY473" s="57">
        <v>0</v>
      </c>
      <c r="BZ473" s="57">
        <v>0</v>
      </c>
      <c r="CA473" s="57">
        <v>1</v>
      </c>
      <c r="CB473" s="67">
        <v>1</v>
      </c>
      <c r="CC473" s="134"/>
      <c r="CD473" s="134"/>
      <c r="CE473" s="57"/>
      <c r="CF473" s="57"/>
      <c r="CG473" s="57"/>
      <c r="CH473" s="57"/>
      <c r="CI473" s="57"/>
      <c r="CJ473" s="57"/>
      <c r="CK473" s="67"/>
      <c r="CL473" s="23"/>
      <c r="CM473" s="23"/>
      <c r="CN473" s="23"/>
      <c r="CO473" s="23"/>
      <c r="CP473" s="23"/>
      <c r="CQ473" s="23"/>
      <c r="CR473" s="57"/>
      <c r="CS473" s="134"/>
      <c r="CT473" s="58"/>
      <c r="CU473" s="57"/>
      <c r="CV473" s="57"/>
      <c r="CW473" s="57"/>
      <c r="CX473" s="57"/>
      <c r="CY473" s="57"/>
      <c r="CZ473" s="57"/>
      <c r="DA473" s="67"/>
      <c r="DB473" s="23"/>
      <c r="DC473" s="23"/>
      <c r="DD473" s="57"/>
      <c r="DE473" s="57"/>
      <c r="DF473" s="57"/>
      <c r="DG473" s="57"/>
      <c r="DH473" s="57"/>
      <c r="DI473" s="57"/>
      <c r="DJ473" s="67"/>
      <c r="DK473" s="23" t="s">
        <v>849</v>
      </c>
      <c r="DL473" s="55">
        <v>0</v>
      </c>
      <c r="DM473" s="55">
        <v>0</v>
      </c>
      <c r="DN473" s="55">
        <v>0</v>
      </c>
      <c r="DO473" s="59">
        <v>0</v>
      </c>
      <c r="DP473" s="23" t="s">
        <v>849</v>
      </c>
      <c r="DQ473" s="57"/>
      <c r="DR473" s="57"/>
      <c r="DS473" s="57"/>
      <c r="DT473" s="23" t="s">
        <v>854</v>
      </c>
      <c r="DU473" s="57"/>
      <c r="DV473" s="23" t="s">
        <v>858</v>
      </c>
      <c r="DW473" s="23" t="s">
        <v>854</v>
      </c>
      <c r="DX473" s="57"/>
      <c r="DY473" s="23" t="s">
        <v>849</v>
      </c>
      <c r="DZ473" s="23" t="s">
        <v>854</v>
      </c>
      <c r="EA473" s="56"/>
      <c r="EB473" s="57"/>
      <c r="EC473" s="57"/>
      <c r="ED473" s="23"/>
      <c r="EE473" s="57"/>
      <c r="EF473" s="57"/>
      <c r="EG473" s="57"/>
      <c r="EH473" s="23">
        <v>957</v>
      </c>
      <c r="EI473" s="23"/>
      <c r="EJ473" s="23" t="s">
        <v>921</v>
      </c>
      <c r="EK473" s="23"/>
    </row>
    <row r="474" spans="2:141">
      <c r="B474" s="132" t="s">
        <v>1853</v>
      </c>
      <c r="C474" s="23" t="s">
        <v>1854</v>
      </c>
      <c r="D474" s="23" t="s">
        <v>159</v>
      </c>
      <c r="E474" s="23" t="s">
        <v>846</v>
      </c>
      <c r="F474" s="23" t="s">
        <v>847</v>
      </c>
      <c r="G474" s="23"/>
      <c r="H474" s="23" t="s">
        <v>848</v>
      </c>
      <c r="I474" s="58">
        <v>0</v>
      </c>
      <c r="J474" s="58">
        <v>0</v>
      </c>
      <c r="K474" s="58">
        <v>1</v>
      </c>
      <c r="L474" s="58">
        <v>0</v>
      </c>
      <c r="M474" s="176"/>
      <c r="N474" s="23" t="s">
        <v>849</v>
      </c>
      <c r="O474" s="23" t="s">
        <v>850</v>
      </c>
      <c r="P474" s="23" t="s">
        <v>851</v>
      </c>
      <c r="Q474" s="56">
        <v>46496</v>
      </c>
      <c r="R474" s="133">
        <v>46552</v>
      </c>
      <c r="S474" s="133">
        <v>47022</v>
      </c>
      <c r="T474" s="133" t="s">
        <v>848</v>
      </c>
      <c r="U474" s="133">
        <v>47115</v>
      </c>
      <c r="V474" s="133" t="s">
        <v>848</v>
      </c>
      <c r="W474" s="55">
        <v>0.34179016624042496</v>
      </c>
      <c r="X474" s="55">
        <v>0.20603836483125318</v>
      </c>
      <c r="Y474" s="55">
        <v>0</v>
      </c>
      <c r="Z474" s="55">
        <v>0</v>
      </c>
      <c r="AA474" s="55">
        <v>0</v>
      </c>
      <c r="AB474" s="55">
        <v>0</v>
      </c>
      <c r="AC474" s="55">
        <v>0</v>
      </c>
      <c r="AD474" s="59">
        <v>0.20603836483125318</v>
      </c>
      <c r="AE474" s="55">
        <v>0</v>
      </c>
      <c r="AF474" s="55"/>
      <c r="AG474" s="55"/>
      <c r="AH474" s="55"/>
      <c r="AI474" s="59">
        <v>0.54782853107167817</v>
      </c>
      <c r="AJ474" s="55">
        <v>0</v>
      </c>
      <c r="AK474" s="55">
        <v>0.37469806136031869</v>
      </c>
      <c r="AL474" s="55">
        <v>0.22587594229909591</v>
      </c>
      <c r="AM474" s="55">
        <v>0</v>
      </c>
      <c r="AN474" s="55">
        <v>0</v>
      </c>
      <c r="AO474" s="55">
        <v>0</v>
      </c>
      <c r="AP474" s="55">
        <v>0</v>
      </c>
      <c r="AQ474" s="55">
        <v>0</v>
      </c>
      <c r="AR474" s="59">
        <v>0.22587594229909591</v>
      </c>
      <c r="AS474" s="55">
        <v>0</v>
      </c>
      <c r="AT474" s="55"/>
      <c r="AU474" s="55"/>
      <c r="AV474" s="55"/>
      <c r="AW474" s="59">
        <v>0.6005740036594146</v>
      </c>
      <c r="AX474" s="55"/>
      <c r="AY474" s="55"/>
      <c r="AZ474" s="55"/>
      <c r="BA474" s="55"/>
      <c r="BB474" s="55"/>
      <c r="BC474" s="55"/>
      <c r="BD474" s="55"/>
      <c r="BE474" s="55"/>
      <c r="BF474" s="59">
        <v>0</v>
      </c>
      <c r="BG474" s="55"/>
      <c r="BH474" s="55"/>
      <c r="BI474" s="55"/>
      <c r="BJ474" s="55"/>
      <c r="BK474" s="59">
        <v>0</v>
      </c>
      <c r="BL474" s="55"/>
      <c r="BM474" s="23" t="s">
        <v>852</v>
      </c>
      <c r="BN474" s="23" t="s">
        <v>184</v>
      </c>
      <c r="BO474" s="23" t="s">
        <v>853</v>
      </c>
      <c r="BP474" s="23" t="s">
        <v>853</v>
      </c>
      <c r="BQ474" s="23" t="s">
        <v>853</v>
      </c>
      <c r="BR474" s="23"/>
      <c r="BS474" s="57"/>
      <c r="BT474" s="135" t="s">
        <v>23</v>
      </c>
      <c r="BU474" s="58">
        <v>1</v>
      </c>
      <c r="BV474" s="57">
        <v>0</v>
      </c>
      <c r="BW474" s="57">
        <v>1</v>
      </c>
      <c r="BX474" s="57">
        <v>0</v>
      </c>
      <c r="BY474" s="57">
        <v>0</v>
      </c>
      <c r="BZ474" s="57">
        <v>0</v>
      </c>
      <c r="CA474" s="57">
        <v>0</v>
      </c>
      <c r="CB474" s="67">
        <v>1</v>
      </c>
      <c r="CC474" s="134"/>
      <c r="CD474" s="134"/>
      <c r="CE474" s="57"/>
      <c r="CF474" s="57"/>
      <c r="CG474" s="57"/>
      <c r="CH474" s="57"/>
      <c r="CI474" s="57"/>
      <c r="CJ474" s="57"/>
      <c r="CK474" s="67"/>
      <c r="CL474" s="23"/>
      <c r="CM474" s="23"/>
      <c r="CN474" s="23"/>
      <c r="CO474" s="23"/>
      <c r="CP474" s="23"/>
      <c r="CQ474" s="23"/>
      <c r="CR474" s="57"/>
      <c r="CS474" s="134"/>
      <c r="CT474" s="58"/>
      <c r="CU474" s="57"/>
      <c r="CV474" s="57"/>
      <c r="CW474" s="57"/>
      <c r="CX474" s="57"/>
      <c r="CY474" s="57"/>
      <c r="CZ474" s="57"/>
      <c r="DA474" s="67"/>
      <c r="DB474" s="23"/>
      <c r="DC474" s="23"/>
      <c r="DD474" s="57"/>
      <c r="DE474" s="57"/>
      <c r="DF474" s="57"/>
      <c r="DG474" s="57"/>
      <c r="DH474" s="57"/>
      <c r="DI474" s="57"/>
      <c r="DJ474" s="67"/>
      <c r="DK474" s="23" t="s">
        <v>849</v>
      </c>
      <c r="DL474" s="55">
        <v>0</v>
      </c>
      <c r="DM474" s="55">
        <v>0.34179016624042496</v>
      </c>
      <c r="DN474" s="55">
        <v>0.20603836483125318</v>
      </c>
      <c r="DO474" s="59">
        <v>0.54782853107167817</v>
      </c>
      <c r="DP474" s="23" t="s">
        <v>849</v>
      </c>
      <c r="DQ474" s="57"/>
      <c r="DR474" s="57"/>
      <c r="DS474" s="57"/>
      <c r="DT474" s="23" t="s">
        <v>854</v>
      </c>
      <c r="DU474" s="57"/>
      <c r="DV474" s="23" t="s">
        <v>858</v>
      </c>
      <c r="DW474" s="23" t="s">
        <v>854</v>
      </c>
      <c r="DX474" s="57"/>
      <c r="DY474" s="23" t="s">
        <v>849</v>
      </c>
      <c r="DZ474" s="23" t="s">
        <v>854</v>
      </c>
      <c r="EA474" s="56"/>
      <c r="EB474" s="57"/>
      <c r="EC474" s="57"/>
      <c r="ED474" s="23"/>
      <c r="EE474" s="57"/>
      <c r="EF474" s="57"/>
      <c r="EG474" s="57"/>
      <c r="EH474" s="23">
        <v>957</v>
      </c>
      <c r="EI474" s="23"/>
      <c r="EJ474" s="23" t="s">
        <v>921</v>
      </c>
      <c r="EK474" s="23"/>
    </row>
    <row r="475" spans="2:141">
      <c r="B475" s="132" t="s">
        <v>1855</v>
      </c>
      <c r="C475" s="23" t="s">
        <v>1856</v>
      </c>
      <c r="D475" s="23" t="s">
        <v>159</v>
      </c>
      <c r="E475" s="23" t="s">
        <v>846</v>
      </c>
      <c r="F475" s="23" t="s">
        <v>847</v>
      </c>
      <c r="G475" s="23"/>
      <c r="H475" s="23" t="s">
        <v>848</v>
      </c>
      <c r="I475" s="58">
        <v>0</v>
      </c>
      <c r="J475" s="58">
        <v>0</v>
      </c>
      <c r="K475" s="58">
        <v>1</v>
      </c>
      <c r="L475" s="58">
        <v>0</v>
      </c>
      <c r="M475" s="176"/>
      <c r="N475" s="23" t="s">
        <v>849</v>
      </c>
      <c r="O475" s="23" t="s">
        <v>850</v>
      </c>
      <c r="P475" s="23" t="s">
        <v>851</v>
      </c>
      <c r="Q475" s="56">
        <v>46619</v>
      </c>
      <c r="R475" s="133">
        <v>46709</v>
      </c>
      <c r="S475" s="133">
        <v>47172</v>
      </c>
      <c r="T475" s="133" t="s">
        <v>848</v>
      </c>
      <c r="U475" s="133">
        <v>47298</v>
      </c>
      <c r="V475" s="133" t="s">
        <v>848</v>
      </c>
      <c r="W475" s="55">
        <v>0</v>
      </c>
      <c r="X475" s="55">
        <v>0</v>
      </c>
      <c r="Y475" s="55">
        <v>0</v>
      </c>
      <c r="Z475" s="55">
        <v>0.16826800755009561</v>
      </c>
      <c r="AA475" s="55">
        <v>0.33653601510019121</v>
      </c>
      <c r="AB475" s="55">
        <v>0.50480402265028679</v>
      </c>
      <c r="AC475" s="55">
        <v>0.67307203020038242</v>
      </c>
      <c r="AD475" s="59">
        <v>1.6826800755009561</v>
      </c>
      <c r="AE475" s="55">
        <v>0</v>
      </c>
      <c r="AF475" s="55"/>
      <c r="AG475" s="55"/>
      <c r="AH475" s="55"/>
      <c r="AI475" s="59">
        <v>1.6826800755009561</v>
      </c>
      <c r="AJ475" s="55">
        <v>0</v>
      </c>
      <c r="AK475" s="55">
        <v>0</v>
      </c>
      <c r="AL475" s="55">
        <v>0</v>
      </c>
      <c r="AM475" s="55">
        <v>0</v>
      </c>
      <c r="AN475" s="55">
        <v>0.19192156599101254</v>
      </c>
      <c r="AO475" s="55">
        <v>0.39151999462166559</v>
      </c>
      <c r="AP475" s="55">
        <v>0.59902559177114834</v>
      </c>
      <c r="AQ475" s="55">
        <v>0.81467480480876175</v>
      </c>
      <c r="AR475" s="59">
        <v>1.9971419571925881</v>
      </c>
      <c r="AS475" s="55">
        <v>0</v>
      </c>
      <c r="AT475" s="55"/>
      <c r="AU475" s="55"/>
      <c r="AV475" s="55"/>
      <c r="AW475" s="59">
        <v>1.9971419571925881</v>
      </c>
      <c r="AX475" s="55"/>
      <c r="AY475" s="55"/>
      <c r="AZ475" s="55"/>
      <c r="BA475" s="55"/>
      <c r="BB475" s="55"/>
      <c r="BC475" s="55"/>
      <c r="BD475" s="55"/>
      <c r="BE475" s="55"/>
      <c r="BF475" s="59">
        <v>0</v>
      </c>
      <c r="BG475" s="55"/>
      <c r="BH475" s="55"/>
      <c r="BI475" s="55"/>
      <c r="BJ475" s="55"/>
      <c r="BK475" s="59">
        <v>0</v>
      </c>
      <c r="BL475" s="55"/>
      <c r="BM475" s="23" t="s">
        <v>852</v>
      </c>
      <c r="BN475" s="23" t="s">
        <v>184</v>
      </c>
      <c r="BO475" s="23" t="s">
        <v>853</v>
      </c>
      <c r="BP475" s="23" t="s">
        <v>853</v>
      </c>
      <c r="BQ475" s="23" t="s">
        <v>853</v>
      </c>
      <c r="BR475" s="23"/>
      <c r="BS475" s="57"/>
      <c r="BT475" s="135" t="s">
        <v>23</v>
      </c>
      <c r="BU475" s="58">
        <v>1</v>
      </c>
      <c r="BV475" s="57">
        <v>0</v>
      </c>
      <c r="BW475" s="57">
        <v>0</v>
      </c>
      <c r="BX475" s="57">
        <v>0</v>
      </c>
      <c r="BY475" s="57">
        <v>0</v>
      </c>
      <c r="BZ475" s="57">
        <v>0</v>
      </c>
      <c r="CA475" s="57">
        <v>1</v>
      </c>
      <c r="CB475" s="67">
        <v>1</v>
      </c>
      <c r="CC475" s="134"/>
      <c r="CD475" s="134"/>
      <c r="CE475" s="57"/>
      <c r="CF475" s="57"/>
      <c r="CG475" s="57"/>
      <c r="CH475" s="57"/>
      <c r="CI475" s="57"/>
      <c r="CJ475" s="57"/>
      <c r="CK475" s="67"/>
      <c r="CL475" s="23"/>
      <c r="CM475" s="23"/>
      <c r="CN475" s="23"/>
      <c r="CO475" s="23"/>
      <c r="CP475" s="23"/>
      <c r="CQ475" s="23"/>
      <c r="CR475" s="57"/>
      <c r="CS475" s="134"/>
      <c r="CT475" s="58"/>
      <c r="CU475" s="57"/>
      <c r="CV475" s="57"/>
      <c r="CW475" s="57"/>
      <c r="CX475" s="57"/>
      <c r="CY475" s="57"/>
      <c r="CZ475" s="57"/>
      <c r="DA475" s="67"/>
      <c r="DB475" s="23"/>
      <c r="DC475" s="23"/>
      <c r="DD475" s="57"/>
      <c r="DE475" s="57"/>
      <c r="DF475" s="57"/>
      <c r="DG475" s="57"/>
      <c r="DH475" s="57"/>
      <c r="DI475" s="57"/>
      <c r="DJ475" s="67"/>
      <c r="DK475" s="23" t="s">
        <v>849</v>
      </c>
      <c r="DL475" s="55">
        <v>0</v>
      </c>
      <c r="DM475" s="55">
        <v>0</v>
      </c>
      <c r="DN475" s="55">
        <v>0</v>
      </c>
      <c r="DO475" s="59">
        <v>0</v>
      </c>
      <c r="DP475" s="23" t="s">
        <v>849</v>
      </c>
      <c r="DQ475" s="57"/>
      <c r="DR475" s="57"/>
      <c r="DS475" s="57"/>
      <c r="DT475" s="23" t="s">
        <v>854</v>
      </c>
      <c r="DU475" s="57"/>
      <c r="DV475" s="23" t="s">
        <v>858</v>
      </c>
      <c r="DW475" s="23" t="s">
        <v>854</v>
      </c>
      <c r="DX475" s="57"/>
      <c r="DY475" s="23" t="s">
        <v>849</v>
      </c>
      <c r="DZ475" s="23" t="s">
        <v>854</v>
      </c>
      <c r="EA475" s="56"/>
      <c r="EB475" s="57"/>
      <c r="EC475" s="57"/>
      <c r="ED475" s="23"/>
      <c r="EE475" s="57"/>
      <c r="EF475" s="57"/>
      <c r="EG475" s="57"/>
      <c r="EH475" s="23">
        <v>957</v>
      </c>
      <c r="EI475" s="23"/>
      <c r="EJ475" s="23" t="s">
        <v>921</v>
      </c>
      <c r="EK475" s="23"/>
    </row>
    <row r="476" spans="2:141">
      <c r="B476" s="132" t="s">
        <v>1857</v>
      </c>
      <c r="C476" s="23" t="s">
        <v>1858</v>
      </c>
      <c r="D476" s="23" t="s">
        <v>159</v>
      </c>
      <c r="E476" s="23" t="s">
        <v>846</v>
      </c>
      <c r="F476" s="23" t="s">
        <v>847</v>
      </c>
      <c r="G476" s="23"/>
      <c r="H476" s="23" t="s">
        <v>848</v>
      </c>
      <c r="I476" s="58">
        <v>0</v>
      </c>
      <c r="J476" s="58">
        <v>0</v>
      </c>
      <c r="K476" s="58">
        <v>1</v>
      </c>
      <c r="L476" s="58">
        <v>0</v>
      </c>
      <c r="M476" s="176"/>
      <c r="N476" s="23" t="s">
        <v>849</v>
      </c>
      <c r="O476" s="23" t="s">
        <v>850</v>
      </c>
      <c r="P476" s="23" t="s">
        <v>851</v>
      </c>
      <c r="Q476" s="56">
        <v>46619</v>
      </c>
      <c r="R476" s="133">
        <v>46709</v>
      </c>
      <c r="S476" s="133">
        <v>47172</v>
      </c>
      <c r="T476" s="133" t="s">
        <v>848</v>
      </c>
      <c r="U476" s="133">
        <v>47298</v>
      </c>
      <c r="V476" s="133" t="s">
        <v>848</v>
      </c>
      <c r="W476" s="55">
        <v>0</v>
      </c>
      <c r="X476" s="55">
        <v>0</v>
      </c>
      <c r="Y476" s="55">
        <v>0</v>
      </c>
      <c r="Z476" s="55">
        <v>0.16826800755009561</v>
      </c>
      <c r="AA476" s="55">
        <v>0.33653601510019121</v>
      </c>
      <c r="AB476" s="55">
        <v>0.50480402265028679</v>
      </c>
      <c r="AC476" s="55">
        <v>0.67307203020038242</v>
      </c>
      <c r="AD476" s="59">
        <v>1.6826800755009561</v>
      </c>
      <c r="AE476" s="55">
        <v>0</v>
      </c>
      <c r="AF476" s="55"/>
      <c r="AG476" s="55"/>
      <c r="AH476" s="55"/>
      <c r="AI476" s="59">
        <v>1.6826800755009561</v>
      </c>
      <c r="AJ476" s="55">
        <v>0</v>
      </c>
      <c r="AK476" s="55">
        <v>0</v>
      </c>
      <c r="AL476" s="55">
        <v>0</v>
      </c>
      <c r="AM476" s="55">
        <v>0</v>
      </c>
      <c r="AN476" s="55">
        <v>0.19192156599101254</v>
      </c>
      <c r="AO476" s="55">
        <v>0.39151999462166559</v>
      </c>
      <c r="AP476" s="55">
        <v>0.59902559177114834</v>
      </c>
      <c r="AQ476" s="55">
        <v>0.81467480480876175</v>
      </c>
      <c r="AR476" s="59">
        <v>1.9971419571925881</v>
      </c>
      <c r="AS476" s="55">
        <v>0</v>
      </c>
      <c r="AT476" s="55"/>
      <c r="AU476" s="55"/>
      <c r="AV476" s="55"/>
      <c r="AW476" s="59">
        <v>1.9971419571925881</v>
      </c>
      <c r="AX476" s="55"/>
      <c r="AY476" s="55"/>
      <c r="AZ476" s="55"/>
      <c r="BA476" s="55"/>
      <c r="BB476" s="55"/>
      <c r="BC476" s="55"/>
      <c r="BD476" s="55"/>
      <c r="BE476" s="55"/>
      <c r="BF476" s="59">
        <v>0</v>
      </c>
      <c r="BG476" s="55"/>
      <c r="BH476" s="55"/>
      <c r="BI476" s="55"/>
      <c r="BJ476" s="55"/>
      <c r="BK476" s="59">
        <v>0</v>
      </c>
      <c r="BL476" s="55"/>
      <c r="BM476" s="23" t="s">
        <v>852</v>
      </c>
      <c r="BN476" s="23" t="s">
        <v>184</v>
      </c>
      <c r="BO476" s="23" t="s">
        <v>853</v>
      </c>
      <c r="BP476" s="23" t="s">
        <v>853</v>
      </c>
      <c r="BQ476" s="23" t="s">
        <v>853</v>
      </c>
      <c r="BR476" s="23"/>
      <c r="BS476" s="57"/>
      <c r="BT476" s="135" t="s">
        <v>23</v>
      </c>
      <c r="BU476" s="58">
        <v>1</v>
      </c>
      <c r="BV476" s="57">
        <v>0</v>
      </c>
      <c r="BW476" s="57">
        <v>0</v>
      </c>
      <c r="BX476" s="57">
        <v>0</v>
      </c>
      <c r="BY476" s="57">
        <v>0</v>
      </c>
      <c r="BZ476" s="57">
        <v>0</v>
      </c>
      <c r="CA476" s="57">
        <v>1</v>
      </c>
      <c r="CB476" s="67">
        <v>1</v>
      </c>
      <c r="CC476" s="134"/>
      <c r="CD476" s="134"/>
      <c r="CE476" s="57"/>
      <c r="CF476" s="57"/>
      <c r="CG476" s="57"/>
      <c r="CH476" s="57"/>
      <c r="CI476" s="57"/>
      <c r="CJ476" s="57"/>
      <c r="CK476" s="67"/>
      <c r="CL476" s="23"/>
      <c r="CM476" s="23"/>
      <c r="CN476" s="23"/>
      <c r="CO476" s="23"/>
      <c r="CP476" s="23"/>
      <c r="CQ476" s="23"/>
      <c r="CR476" s="57"/>
      <c r="CS476" s="134"/>
      <c r="CT476" s="58"/>
      <c r="CU476" s="57"/>
      <c r="CV476" s="57"/>
      <c r="CW476" s="57"/>
      <c r="CX476" s="57"/>
      <c r="CY476" s="57"/>
      <c r="CZ476" s="57"/>
      <c r="DA476" s="67"/>
      <c r="DB476" s="23"/>
      <c r="DC476" s="23"/>
      <c r="DD476" s="57"/>
      <c r="DE476" s="57"/>
      <c r="DF476" s="57"/>
      <c r="DG476" s="57"/>
      <c r="DH476" s="57"/>
      <c r="DI476" s="57"/>
      <c r="DJ476" s="67"/>
      <c r="DK476" s="23" t="s">
        <v>849</v>
      </c>
      <c r="DL476" s="55">
        <v>0</v>
      </c>
      <c r="DM476" s="55">
        <v>0</v>
      </c>
      <c r="DN476" s="55">
        <v>0</v>
      </c>
      <c r="DO476" s="59">
        <v>0</v>
      </c>
      <c r="DP476" s="23" t="s">
        <v>849</v>
      </c>
      <c r="DQ476" s="57"/>
      <c r="DR476" s="57"/>
      <c r="DS476" s="57"/>
      <c r="DT476" s="23" t="s">
        <v>854</v>
      </c>
      <c r="DU476" s="57"/>
      <c r="DV476" s="23" t="s">
        <v>858</v>
      </c>
      <c r="DW476" s="23" t="s">
        <v>854</v>
      </c>
      <c r="DX476" s="57"/>
      <c r="DY476" s="23" t="s">
        <v>849</v>
      </c>
      <c r="DZ476" s="23" t="s">
        <v>854</v>
      </c>
      <c r="EA476" s="56"/>
      <c r="EB476" s="57"/>
      <c r="EC476" s="57"/>
      <c r="ED476" s="23"/>
      <c r="EE476" s="57"/>
      <c r="EF476" s="57"/>
      <c r="EG476" s="57"/>
      <c r="EH476" s="23">
        <v>957</v>
      </c>
      <c r="EI476" s="23"/>
      <c r="EJ476" s="23" t="s">
        <v>921</v>
      </c>
      <c r="EK476" s="23"/>
    </row>
    <row r="477" spans="2:141">
      <c r="B477" s="132" t="s">
        <v>1859</v>
      </c>
      <c r="C477" s="23" t="s">
        <v>1860</v>
      </c>
      <c r="D477" s="23" t="s">
        <v>159</v>
      </c>
      <c r="E477" s="23" t="s">
        <v>846</v>
      </c>
      <c r="F477" s="23" t="s">
        <v>847</v>
      </c>
      <c r="G477" s="23"/>
      <c r="H477" s="23" t="s">
        <v>848</v>
      </c>
      <c r="I477" s="58">
        <v>0</v>
      </c>
      <c r="J477" s="58">
        <v>0</v>
      </c>
      <c r="K477" s="58">
        <v>1</v>
      </c>
      <c r="L477" s="58">
        <v>0</v>
      </c>
      <c r="M477" s="176"/>
      <c r="N477" s="23" t="s">
        <v>849</v>
      </c>
      <c r="O477" s="23" t="s">
        <v>850</v>
      </c>
      <c r="P477" s="23" t="s">
        <v>851</v>
      </c>
      <c r="Q477" s="56" t="s">
        <v>848</v>
      </c>
      <c r="R477" s="133" t="s">
        <v>848</v>
      </c>
      <c r="S477" s="133" t="s">
        <v>848</v>
      </c>
      <c r="T477" s="133" t="s">
        <v>848</v>
      </c>
      <c r="U477" s="133" t="s">
        <v>848</v>
      </c>
      <c r="V477" s="133" t="s">
        <v>848</v>
      </c>
      <c r="W477" s="55">
        <v>0</v>
      </c>
      <c r="X477" s="55">
        <v>0</v>
      </c>
      <c r="Y477" s="55">
        <v>0</v>
      </c>
      <c r="Z477" s="55">
        <v>0</v>
      </c>
      <c r="AA477" s="55">
        <v>0.59338570524614354</v>
      </c>
      <c r="AB477" s="55">
        <v>1.3054485515906593</v>
      </c>
      <c r="AC477" s="55">
        <v>0</v>
      </c>
      <c r="AD477" s="59">
        <v>1.8988342568368028</v>
      </c>
      <c r="AE477" s="55">
        <v>0</v>
      </c>
      <c r="AF477" s="55"/>
      <c r="AG477" s="55"/>
      <c r="AH477" s="55"/>
      <c r="AI477" s="59">
        <v>1.8988342568368028</v>
      </c>
      <c r="AJ477" s="55">
        <v>0</v>
      </c>
      <c r="AK477" s="55">
        <v>0</v>
      </c>
      <c r="AL477" s="55">
        <v>0</v>
      </c>
      <c r="AM477" s="55">
        <v>0</v>
      </c>
      <c r="AN477" s="55">
        <v>0</v>
      </c>
      <c r="AO477" s="55">
        <v>0.69033434076105615</v>
      </c>
      <c r="AP477" s="55">
        <v>1.5491102607261265</v>
      </c>
      <c r="AQ477" s="55">
        <v>0</v>
      </c>
      <c r="AR477" s="59">
        <v>2.2394446014871825</v>
      </c>
      <c r="AS477" s="55">
        <v>0</v>
      </c>
      <c r="AT477" s="55"/>
      <c r="AU477" s="55"/>
      <c r="AV477" s="55"/>
      <c r="AW477" s="59">
        <v>2.2394446014871825</v>
      </c>
      <c r="AX477" s="55"/>
      <c r="AY477" s="55"/>
      <c r="AZ477" s="55"/>
      <c r="BA477" s="55"/>
      <c r="BB477" s="55"/>
      <c r="BC477" s="55"/>
      <c r="BD477" s="55"/>
      <c r="BE477" s="55"/>
      <c r="BF477" s="59">
        <v>0</v>
      </c>
      <c r="BG477" s="55"/>
      <c r="BH477" s="55"/>
      <c r="BI477" s="55"/>
      <c r="BJ477" s="55"/>
      <c r="BK477" s="59">
        <v>0</v>
      </c>
      <c r="BL477" s="55"/>
      <c r="BM477" s="23" t="s">
        <v>852</v>
      </c>
      <c r="BN477" s="23" t="s">
        <v>184</v>
      </c>
      <c r="BO477" s="23" t="s">
        <v>853</v>
      </c>
      <c r="BP477" s="23" t="s">
        <v>853</v>
      </c>
      <c r="BQ477" s="23" t="s">
        <v>853</v>
      </c>
      <c r="BR477" s="23"/>
      <c r="BS477" s="57"/>
      <c r="BT477" s="135" t="s">
        <v>23</v>
      </c>
      <c r="BU477" s="58">
        <v>1</v>
      </c>
      <c r="BV477" s="57">
        <v>0</v>
      </c>
      <c r="BW477" s="57">
        <v>0</v>
      </c>
      <c r="BX477" s="57">
        <v>0</v>
      </c>
      <c r="BY477" s="57">
        <v>0</v>
      </c>
      <c r="BZ477" s="57">
        <v>0</v>
      </c>
      <c r="CA477" s="57">
        <v>1</v>
      </c>
      <c r="CB477" s="67">
        <v>1</v>
      </c>
      <c r="CC477" s="134"/>
      <c r="CD477" s="134"/>
      <c r="CE477" s="57"/>
      <c r="CF477" s="57"/>
      <c r="CG477" s="57"/>
      <c r="CH477" s="57"/>
      <c r="CI477" s="57"/>
      <c r="CJ477" s="57"/>
      <c r="CK477" s="67"/>
      <c r="CL477" s="23"/>
      <c r="CM477" s="23"/>
      <c r="CN477" s="23"/>
      <c r="CO477" s="23"/>
      <c r="CP477" s="23"/>
      <c r="CQ477" s="23"/>
      <c r="CR477" s="57"/>
      <c r="CS477" s="134"/>
      <c r="CT477" s="58"/>
      <c r="CU477" s="57"/>
      <c r="CV477" s="57"/>
      <c r="CW477" s="57"/>
      <c r="CX477" s="57"/>
      <c r="CY477" s="57"/>
      <c r="CZ477" s="57"/>
      <c r="DA477" s="67"/>
      <c r="DB477" s="23"/>
      <c r="DC477" s="23"/>
      <c r="DD477" s="57"/>
      <c r="DE477" s="57"/>
      <c r="DF477" s="57"/>
      <c r="DG477" s="57"/>
      <c r="DH477" s="57"/>
      <c r="DI477" s="57"/>
      <c r="DJ477" s="67"/>
      <c r="DK477" s="23" t="s">
        <v>849</v>
      </c>
      <c r="DL477" s="55">
        <v>0</v>
      </c>
      <c r="DM477" s="55">
        <v>0</v>
      </c>
      <c r="DN477" s="55">
        <v>0</v>
      </c>
      <c r="DO477" s="59">
        <v>0</v>
      </c>
      <c r="DP477" s="23" t="s">
        <v>849</v>
      </c>
      <c r="DQ477" s="57"/>
      <c r="DR477" s="57"/>
      <c r="DS477" s="57"/>
      <c r="DT477" s="23" t="s">
        <v>854</v>
      </c>
      <c r="DU477" s="57"/>
      <c r="DV477" s="23" t="s">
        <v>858</v>
      </c>
      <c r="DW477" s="23" t="s">
        <v>854</v>
      </c>
      <c r="DX477" s="57"/>
      <c r="DY477" s="23" t="s">
        <v>849</v>
      </c>
      <c r="DZ477" s="23" t="s">
        <v>854</v>
      </c>
      <c r="EA477" s="56"/>
      <c r="EB477" s="57"/>
      <c r="EC477" s="57"/>
      <c r="ED477" s="23"/>
      <c r="EE477" s="57"/>
      <c r="EF477" s="57"/>
      <c r="EG477" s="57"/>
      <c r="EH477" s="23">
        <v>957</v>
      </c>
      <c r="EI477" s="23"/>
      <c r="EJ477" s="23" t="s">
        <v>921</v>
      </c>
      <c r="EK477" s="23"/>
    </row>
    <row r="478" spans="2:141">
      <c r="B478" s="132" t="s">
        <v>1861</v>
      </c>
      <c r="C478" s="23" t="s">
        <v>1862</v>
      </c>
      <c r="D478" s="23" t="s">
        <v>159</v>
      </c>
      <c r="E478" s="23" t="s">
        <v>846</v>
      </c>
      <c r="F478" s="23" t="s">
        <v>847</v>
      </c>
      <c r="G478" s="23" t="s">
        <v>1332</v>
      </c>
      <c r="H478" s="23" t="s">
        <v>848</v>
      </c>
      <c r="I478" s="58">
        <v>0</v>
      </c>
      <c r="J478" s="58">
        <v>0</v>
      </c>
      <c r="K478" s="58">
        <v>1</v>
      </c>
      <c r="L478" s="58">
        <v>0</v>
      </c>
      <c r="M478" s="176"/>
      <c r="N478" s="23" t="s">
        <v>849</v>
      </c>
      <c r="O478" s="23" t="s">
        <v>850</v>
      </c>
      <c r="P478" s="23" t="s">
        <v>851</v>
      </c>
      <c r="Q478" s="56">
        <v>46478</v>
      </c>
      <c r="R478" s="133">
        <v>47051</v>
      </c>
      <c r="S478" s="133">
        <v>47527</v>
      </c>
      <c r="T478" s="133" t="s">
        <v>848</v>
      </c>
      <c r="U478" s="133">
        <v>47619</v>
      </c>
      <c r="V478" s="133" t="s">
        <v>848</v>
      </c>
      <c r="W478" s="55">
        <v>1.2422173708582555E-2</v>
      </c>
      <c r="X478" s="55">
        <v>1.2793153871636176</v>
      </c>
      <c r="Y478" s="55">
        <v>0.4180769237940471</v>
      </c>
      <c r="Z478" s="55">
        <v>0</v>
      </c>
      <c r="AA478" s="55">
        <v>0</v>
      </c>
      <c r="AB478" s="55">
        <v>0</v>
      </c>
      <c r="AC478" s="55">
        <v>0</v>
      </c>
      <c r="AD478" s="59">
        <v>1.6973923109576647</v>
      </c>
      <c r="AE478" s="55">
        <v>0</v>
      </c>
      <c r="AF478" s="55"/>
      <c r="AG478" s="55"/>
      <c r="AH478" s="55"/>
      <c r="AI478" s="59">
        <v>1.7098144846662473</v>
      </c>
      <c r="AJ478" s="55">
        <v>0</v>
      </c>
      <c r="AK478" s="55">
        <v>1.3618192874551138E-2</v>
      </c>
      <c r="AL478" s="55">
        <v>1.4024891374476809</v>
      </c>
      <c r="AM478" s="55">
        <v>0.46749637901992669</v>
      </c>
      <c r="AN478" s="55">
        <v>0</v>
      </c>
      <c r="AO478" s="55">
        <v>0</v>
      </c>
      <c r="AP478" s="55">
        <v>0</v>
      </c>
      <c r="AQ478" s="55">
        <v>0</v>
      </c>
      <c r="AR478" s="59">
        <v>1.8699855164676076</v>
      </c>
      <c r="AS478" s="55">
        <v>0</v>
      </c>
      <c r="AT478" s="55"/>
      <c r="AU478" s="55"/>
      <c r="AV478" s="55"/>
      <c r="AW478" s="59">
        <v>1.8836037093421587</v>
      </c>
      <c r="AX478" s="55"/>
      <c r="AY478" s="55"/>
      <c r="AZ478" s="55"/>
      <c r="BA478" s="55"/>
      <c r="BB478" s="55"/>
      <c r="BC478" s="55"/>
      <c r="BD478" s="55"/>
      <c r="BE478" s="55"/>
      <c r="BF478" s="59">
        <v>0</v>
      </c>
      <c r="BG478" s="55"/>
      <c r="BH478" s="55"/>
      <c r="BI478" s="55"/>
      <c r="BJ478" s="55"/>
      <c r="BK478" s="59">
        <v>0</v>
      </c>
      <c r="BL478" s="55"/>
      <c r="BM478" s="23" t="s">
        <v>852</v>
      </c>
      <c r="BN478" s="23" t="s">
        <v>184</v>
      </c>
      <c r="BO478" s="23" t="s">
        <v>853</v>
      </c>
      <c r="BP478" s="23" t="s">
        <v>853</v>
      </c>
      <c r="BQ478" s="23" t="s">
        <v>853</v>
      </c>
      <c r="BR478" s="23"/>
      <c r="BS478" s="57"/>
      <c r="BT478" s="135" t="s">
        <v>23</v>
      </c>
      <c r="BU478" s="58">
        <v>1</v>
      </c>
      <c r="BV478" s="57">
        <v>0</v>
      </c>
      <c r="BW478" s="57">
        <v>0</v>
      </c>
      <c r="BX478" s="57">
        <v>1</v>
      </c>
      <c r="BY478" s="57">
        <v>0</v>
      </c>
      <c r="BZ478" s="57">
        <v>0</v>
      </c>
      <c r="CA478" s="57">
        <v>0</v>
      </c>
      <c r="CB478" s="67">
        <v>1</v>
      </c>
      <c r="CC478" s="134"/>
      <c r="CD478" s="134"/>
      <c r="CE478" s="57"/>
      <c r="CF478" s="57"/>
      <c r="CG478" s="57"/>
      <c r="CH478" s="57"/>
      <c r="CI478" s="57"/>
      <c r="CJ478" s="57"/>
      <c r="CK478" s="67"/>
      <c r="CL478" s="23"/>
      <c r="CM478" s="23"/>
      <c r="CN478" s="23"/>
      <c r="CO478" s="23"/>
      <c r="CP478" s="23"/>
      <c r="CQ478" s="23"/>
      <c r="CR478" s="57"/>
      <c r="CS478" s="134"/>
      <c r="CT478" s="58"/>
      <c r="CU478" s="57"/>
      <c r="CV478" s="57"/>
      <c r="CW478" s="57"/>
      <c r="CX478" s="57"/>
      <c r="CY478" s="57"/>
      <c r="CZ478" s="57"/>
      <c r="DA478" s="67"/>
      <c r="DB478" s="23"/>
      <c r="DC478" s="23"/>
      <c r="DD478" s="57"/>
      <c r="DE478" s="57"/>
      <c r="DF478" s="57"/>
      <c r="DG478" s="57"/>
      <c r="DH478" s="57"/>
      <c r="DI478" s="57"/>
      <c r="DJ478" s="67"/>
      <c r="DK478" s="23" t="s">
        <v>849</v>
      </c>
      <c r="DL478" s="55">
        <v>0</v>
      </c>
      <c r="DM478" s="55">
        <v>1.2422173708582555E-2</v>
      </c>
      <c r="DN478" s="55">
        <v>1.6973923109576647</v>
      </c>
      <c r="DO478" s="59">
        <v>1.7098144846662473</v>
      </c>
      <c r="DP478" s="23" t="s">
        <v>849</v>
      </c>
      <c r="DQ478" s="57"/>
      <c r="DR478" s="57"/>
      <c r="DS478" s="57"/>
      <c r="DT478" s="23" t="s">
        <v>854</v>
      </c>
      <c r="DU478" s="57"/>
      <c r="DV478" s="23" t="s">
        <v>858</v>
      </c>
      <c r="DW478" s="23" t="s">
        <v>854</v>
      </c>
      <c r="DX478" s="57"/>
      <c r="DY478" s="23" t="s">
        <v>849</v>
      </c>
      <c r="DZ478" s="23" t="s">
        <v>854</v>
      </c>
      <c r="EA478" s="56"/>
      <c r="EB478" s="57"/>
      <c r="EC478" s="57"/>
      <c r="ED478" s="23"/>
      <c r="EE478" s="57"/>
      <c r="EF478" s="57"/>
      <c r="EG478" s="57"/>
      <c r="EH478" s="23">
        <v>957</v>
      </c>
      <c r="EI478" s="23"/>
      <c r="EJ478" s="23" t="s">
        <v>921</v>
      </c>
      <c r="EK478" s="23"/>
    </row>
    <row r="479" spans="2:141">
      <c r="B479" s="132" t="s">
        <v>1863</v>
      </c>
      <c r="C479" s="23" t="s">
        <v>1864</v>
      </c>
      <c r="D479" s="23" t="s">
        <v>159</v>
      </c>
      <c r="E479" s="23" t="s">
        <v>846</v>
      </c>
      <c r="F479" s="23" t="s">
        <v>847</v>
      </c>
      <c r="G479" s="23"/>
      <c r="H479" s="23" t="s">
        <v>848</v>
      </c>
      <c r="I479" s="58">
        <v>0</v>
      </c>
      <c r="J479" s="58">
        <v>0</v>
      </c>
      <c r="K479" s="58">
        <v>1</v>
      </c>
      <c r="L479" s="58">
        <v>0</v>
      </c>
      <c r="M479" s="176"/>
      <c r="N479" s="23" t="s">
        <v>849</v>
      </c>
      <c r="O479" s="23" t="s">
        <v>850</v>
      </c>
      <c r="P479" s="23" t="s">
        <v>851</v>
      </c>
      <c r="Q479" s="56">
        <v>46478</v>
      </c>
      <c r="R479" s="133">
        <v>46540</v>
      </c>
      <c r="S479" s="133">
        <v>47010</v>
      </c>
      <c r="T479" s="133" t="s">
        <v>848</v>
      </c>
      <c r="U479" s="133">
        <v>47102</v>
      </c>
      <c r="V479" s="133" t="s">
        <v>848</v>
      </c>
      <c r="W479" s="55">
        <v>8.9245210073888734E-2</v>
      </c>
      <c r="X479" s="55">
        <v>0.53657613311374563</v>
      </c>
      <c r="Y479" s="55">
        <v>1.0772271005456746</v>
      </c>
      <c r="Z479" s="55">
        <v>2.5126108923673594E-2</v>
      </c>
      <c r="AA479" s="55">
        <v>3.1317082068028972E-4</v>
      </c>
      <c r="AB479" s="55">
        <v>2.0468688799009835E-4</v>
      </c>
      <c r="AC479" s="55">
        <v>0</v>
      </c>
      <c r="AD479" s="59">
        <v>1.6394472002917642</v>
      </c>
      <c r="AE479" s="55">
        <v>0</v>
      </c>
      <c r="AF479" s="55"/>
      <c r="AG479" s="55"/>
      <c r="AH479" s="55"/>
      <c r="AI479" s="59">
        <v>1.7286924103656529</v>
      </c>
      <c r="AJ479" s="55">
        <v>0</v>
      </c>
      <c r="AK479" s="55">
        <v>9.7837827132972094E-2</v>
      </c>
      <c r="AL479" s="55">
        <v>0.58823821370129659</v>
      </c>
      <c r="AM479" s="55">
        <v>1.2045624626135081</v>
      </c>
      <c r="AN479" s="55">
        <v>2.8658104663517488E-2</v>
      </c>
      <c r="AO479" s="55">
        <v>3.6433734437577573E-4</v>
      </c>
      <c r="AP479" s="55">
        <v>2.4289165439358204E-4</v>
      </c>
      <c r="AQ479" s="55">
        <v>0</v>
      </c>
      <c r="AR479" s="59">
        <v>1.8220660099770916</v>
      </c>
      <c r="AS479" s="55">
        <v>0</v>
      </c>
      <c r="AT479" s="55"/>
      <c r="AU479" s="55"/>
      <c r="AV479" s="55"/>
      <c r="AW479" s="59">
        <v>1.9199038371100636</v>
      </c>
      <c r="AX479" s="55"/>
      <c r="AY479" s="55"/>
      <c r="AZ479" s="55"/>
      <c r="BA479" s="55"/>
      <c r="BB479" s="55"/>
      <c r="BC479" s="55"/>
      <c r="BD479" s="55"/>
      <c r="BE479" s="55"/>
      <c r="BF479" s="59">
        <v>0</v>
      </c>
      <c r="BG479" s="55"/>
      <c r="BH479" s="55"/>
      <c r="BI479" s="55"/>
      <c r="BJ479" s="55"/>
      <c r="BK479" s="59">
        <v>0</v>
      </c>
      <c r="BL479" s="55"/>
      <c r="BM479" s="23" t="s">
        <v>852</v>
      </c>
      <c r="BN479" s="23" t="s">
        <v>184</v>
      </c>
      <c r="BO479" s="23" t="s">
        <v>853</v>
      </c>
      <c r="BP479" s="23" t="s">
        <v>853</v>
      </c>
      <c r="BQ479" s="23" t="s">
        <v>853</v>
      </c>
      <c r="BR479" s="23"/>
      <c r="BS479" s="57"/>
      <c r="BT479" s="135" t="s">
        <v>23</v>
      </c>
      <c r="BU479" s="58">
        <v>1</v>
      </c>
      <c r="BV479" s="57">
        <v>0</v>
      </c>
      <c r="BW479" s="57">
        <v>1</v>
      </c>
      <c r="BX479" s="57">
        <v>0</v>
      </c>
      <c r="BY479" s="57">
        <v>0</v>
      </c>
      <c r="BZ479" s="57">
        <v>0</v>
      </c>
      <c r="CA479" s="57">
        <v>0</v>
      </c>
      <c r="CB479" s="67">
        <v>1</v>
      </c>
      <c r="CC479" s="134"/>
      <c r="CD479" s="134"/>
      <c r="CE479" s="57"/>
      <c r="CF479" s="57"/>
      <c r="CG479" s="57"/>
      <c r="CH479" s="57"/>
      <c r="CI479" s="57"/>
      <c r="CJ479" s="57"/>
      <c r="CK479" s="67"/>
      <c r="CL479" s="23"/>
      <c r="CM479" s="23"/>
      <c r="CN479" s="23"/>
      <c r="CO479" s="23"/>
      <c r="CP479" s="23"/>
      <c r="CQ479" s="23"/>
      <c r="CR479" s="57"/>
      <c r="CS479" s="134"/>
      <c r="CT479" s="58"/>
      <c r="CU479" s="57"/>
      <c r="CV479" s="57"/>
      <c r="CW479" s="57"/>
      <c r="CX479" s="57"/>
      <c r="CY479" s="57"/>
      <c r="CZ479" s="57"/>
      <c r="DA479" s="67"/>
      <c r="DB479" s="23"/>
      <c r="DC479" s="23"/>
      <c r="DD479" s="57"/>
      <c r="DE479" s="57"/>
      <c r="DF479" s="57"/>
      <c r="DG479" s="57"/>
      <c r="DH479" s="57"/>
      <c r="DI479" s="57"/>
      <c r="DJ479" s="67"/>
      <c r="DK479" s="23" t="s">
        <v>849</v>
      </c>
      <c r="DL479" s="55">
        <v>0</v>
      </c>
      <c r="DM479" s="55">
        <v>8.9245210073888734E-2</v>
      </c>
      <c r="DN479" s="55">
        <v>1.6394472002917642</v>
      </c>
      <c r="DO479" s="59">
        <v>1.7286924103656529</v>
      </c>
      <c r="DP479" s="23" t="s">
        <v>849</v>
      </c>
      <c r="DQ479" s="57"/>
      <c r="DR479" s="57"/>
      <c r="DS479" s="57"/>
      <c r="DT479" s="23" t="s">
        <v>854</v>
      </c>
      <c r="DU479" s="57"/>
      <c r="DV479" s="23" t="s">
        <v>858</v>
      </c>
      <c r="DW479" s="23" t="s">
        <v>854</v>
      </c>
      <c r="DX479" s="57"/>
      <c r="DY479" s="23" t="s">
        <v>849</v>
      </c>
      <c r="DZ479" s="23" t="s">
        <v>854</v>
      </c>
      <c r="EA479" s="56"/>
      <c r="EB479" s="57"/>
      <c r="EC479" s="57"/>
      <c r="ED479" s="23"/>
      <c r="EE479" s="57"/>
      <c r="EF479" s="57"/>
      <c r="EG479" s="57"/>
      <c r="EH479" s="23">
        <v>957</v>
      </c>
      <c r="EI479" s="23"/>
      <c r="EJ479" s="23" t="s">
        <v>921</v>
      </c>
      <c r="EK479" s="23"/>
    </row>
    <row r="480" spans="2:141">
      <c r="B480" s="132" t="s">
        <v>1865</v>
      </c>
      <c r="C480" s="23" t="s">
        <v>1866</v>
      </c>
      <c r="D480" s="23" t="s">
        <v>159</v>
      </c>
      <c r="E480" s="23" t="s">
        <v>846</v>
      </c>
      <c r="F480" s="23" t="s">
        <v>847</v>
      </c>
      <c r="G480" s="23"/>
      <c r="H480" s="23" t="s">
        <v>848</v>
      </c>
      <c r="I480" s="58">
        <v>0</v>
      </c>
      <c r="J480" s="58">
        <v>0</v>
      </c>
      <c r="K480" s="58">
        <v>1</v>
      </c>
      <c r="L480" s="58">
        <v>0</v>
      </c>
      <c r="M480" s="176"/>
      <c r="N480" s="23" t="s">
        <v>849</v>
      </c>
      <c r="O480" s="23" t="s">
        <v>850</v>
      </c>
      <c r="P480" s="23" t="s">
        <v>851</v>
      </c>
      <c r="Q480" s="56">
        <v>46708</v>
      </c>
      <c r="R480" s="133">
        <v>46804</v>
      </c>
      <c r="S480" s="133">
        <v>47261</v>
      </c>
      <c r="T480" s="133" t="s">
        <v>848</v>
      </c>
      <c r="U480" s="133">
        <v>47387</v>
      </c>
      <c r="V480" s="133" t="s">
        <v>848</v>
      </c>
      <c r="W480" s="55">
        <v>0</v>
      </c>
      <c r="X480" s="55">
        <v>0</v>
      </c>
      <c r="Y480" s="55">
        <v>0</v>
      </c>
      <c r="Z480" s="55">
        <v>0.16938407244145792</v>
      </c>
      <c r="AA480" s="55">
        <v>0.33876814488291584</v>
      </c>
      <c r="AB480" s="55">
        <v>0.50815221732437377</v>
      </c>
      <c r="AC480" s="55">
        <v>0.67753628976583169</v>
      </c>
      <c r="AD480" s="59">
        <v>1.6938407244145792</v>
      </c>
      <c r="AE480" s="55">
        <v>0</v>
      </c>
      <c r="AF480" s="55"/>
      <c r="AG480" s="55"/>
      <c r="AH480" s="55"/>
      <c r="AI480" s="59">
        <v>1.6938407244145792</v>
      </c>
      <c r="AJ480" s="55">
        <v>0</v>
      </c>
      <c r="AK480" s="55">
        <v>0</v>
      </c>
      <c r="AL480" s="55">
        <v>0</v>
      </c>
      <c r="AM480" s="55">
        <v>0</v>
      </c>
      <c r="AN480" s="55">
        <v>0.19319451695071338</v>
      </c>
      <c r="AO480" s="55">
        <v>0.39411681457945535</v>
      </c>
      <c r="AP480" s="55">
        <v>0.6029987263065667</v>
      </c>
      <c r="AQ480" s="55">
        <v>0.82007826777693071</v>
      </c>
      <c r="AR480" s="59">
        <v>2.0103883256136665</v>
      </c>
      <c r="AS480" s="55">
        <v>0</v>
      </c>
      <c r="AT480" s="55"/>
      <c r="AU480" s="55"/>
      <c r="AV480" s="55"/>
      <c r="AW480" s="59">
        <v>2.0103883256136665</v>
      </c>
      <c r="AX480" s="55"/>
      <c r="AY480" s="55"/>
      <c r="AZ480" s="55"/>
      <c r="BA480" s="55"/>
      <c r="BB480" s="55"/>
      <c r="BC480" s="55"/>
      <c r="BD480" s="55"/>
      <c r="BE480" s="55"/>
      <c r="BF480" s="59">
        <v>0</v>
      </c>
      <c r="BG480" s="55"/>
      <c r="BH480" s="55"/>
      <c r="BI480" s="55"/>
      <c r="BJ480" s="55"/>
      <c r="BK480" s="59">
        <v>0</v>
      </c>
      <c r="BL480" s="55"/>
      <c r="BM480" s="23" t="s">
        <v>852</v>
      </c>
      <c r="BN480" s="23" t="s">
        <v>184</v>
      </c>
      <c r="BO480" s="23" t="s">
        <v>853</v>
      </c>
      <c r="BP480" s="23" t="s">
        <v>853</v>
      </c>
      <c r="BQ480" s="23" t="s">
        <v>853</v>
      </c>
      <c r="BR480" s="23"/>
      <c r="BS480" s="57"/>
      <c r="BT480" s="135" t="s">
        <v>23</v>
      </c>
      <c r="BU480" s="58">
        <v>1</v>
      </c>
      <c r="BV480" s="57">
        <v>0</v>
      </c>
      <c r="BW480" s="57">
        <v>0</v>
      </c>
      <c r="BX480" s="57">
        <v>0</v>
      </c>
      <c r="BY480" s="57">
        <v>0</v>
      </c>
      <c r="BZ480" s="57">
        <v>0</v>
      </c>
      <c r="CA480" s="57">
        <v>1</v>
      </c>
      <c r="CB480" s="67">
        <v>1</v>
      </c>
      <c r="CC480" s="134"/>
      <c r="CD480" s="134"/>
      <c r="CE480" s="57"/>
      <c r="CF480" s="57"/>
      <c r="CG480" s="57"/>
      <c r="CH480" s="57"/>
      <c r="CI480" s="57"/>
      <c r="CJ480" s="57"/>
      <c r="CK480" s="67"/>
      <c r="CL480" s="23"/>
      <c r="CM480" s="23"/>
      <c r="CN480" s="23"/>
      <c r="CO480" s="23"/>
      <c r="CP480" s="23"/>
      <c r="CQ480" s="23"/>
      <c r="CR480" s="57"/>
      <c r="CS480" s="134"/>
      <c r="CT480" s="58"/>
      <c r="CU480" s="57"/>
      <c r="CV480" s="57"/>
      <c r="CW480" s="57"/>
      <c r="CX480" s="57"/>
      <c r="CY480" s="57"/>
      <c r="CZ480" s="57"/>
      <c r="DA480" s="67"/>
      <c r="DB480" s="23"/>
      <c r="DC480" s="23"/>
      <c r="DD480" s="57"/>
      <c r="DE480" s="57"/>
      <c r="DF480" s="57"/>
      <c r="DG480" s="57"/>
      <c r="DH480" s="57"/>
      <c r="DI480" s="57"/>
      <c r="DJ480" s="67"/>
      <c r="DK480" s="23" t="s">
        <v>849</v>
      </c>
      <c r="DL480" s="55">
        <v>0</v>
      </c>
      <c r="DM480" s="55">
        <v>0</v>
      </c>
      <c r="DN480" s="55">
        <v>0</v>
      </c>
      <c r="DO480" s="59">
        <v>0</v>
      </c>
      <c r="DP480" s="23" t="s">
        <v>849</v>
      </c>
      <c r="DQ480" s="57"/>
      <c r="DR480" s="57"/>
      <c r="DS480" s="57"/>
      <c r="DT480" s="23" t="s">
        <v>854</v>
      </c>
      <c r="DU480" s="57"/>
      <c r="DV480" s="23" t="s">
        <v>858</v>
      </c>
      <c r="DW480" s="23" t="s">
        <v>854</v>
      </c>
      <c r="DX480" s="57"/>
      <c r="DY480" s="23" t="s">
        <v>849</v>
      </c>
      <c r="DZ480" s="23" t="s">
        <v>854</v>
      </c>
      <c r="EA480" s="56"/>
      <c r="EB480" s="57"/>
      <c r="EC480" s="57"/>
      <c r="ED480" s="23"/>
      <c r="EE480" s="57"/>
      <c r="EF480" s="57"/>
      <c r="EG480" s="57"/>
      <c r="EH480" s="23">
        <v>957</v>
      </c>
      <c r="EI480" s="23"/>
      <c r="EJ480" s="23" t="s">
        <v>921</v>
      </c>
      <c r="EK480" s="23"/>
    </row>
    <row r="481" spans="2:141">
      <c r="B481" s="132" t="s">
        <v>1867</v>
      </c>
      <c r="C481" s="23" t="s">
        <v>1868</v>
      </c>
      <c r="D481" s="23" t="s">
        <v>159</v>
      </c>
      <c r="E481" s="23" t="s">
        <v>846</v>
      </c>
      <c r="F481" s="23" t="s">
        <v>847</v>
      </c>
      <c r="G481" s="23"/>
      <c r="H481" s="23" t="s">
        <v>848</v>
      </c>
      <c r="I481" s="58">
        <v>0</v>
      </c>
      <c r="J481" s="58">
        <v>0</v>
      </c>
      <c r="K481" s="58">
        <v>1</v>
      </c>
      <c r="L481" s="58">
        <v>0</v>
      </c>
      <c r="M481" s="176"/>
      <c r="N481" s="23" t="s">
        <v>849</v>
      </c>
      <c r="O481" s="23" t="s">
        <v>850</v>
      </c>
      <c r="P481" s="23" t="s">
        <v>851</v>
      </c>
      <c r="Q481" s="56">
        <v>46478</v>
      </c>
      <c r="R481" s="133">
        <v>46540</v>
      </c>
      <c r="S481" s="133">
        <v>47010</v>
      </c>
      <c r="T481" s="133" t="s">
        <v>848</v>
      </c>
      <c r="U481" s="133">
        <v>47102</v>
      </c>
      <c r="V481" s="133" t="s">
        <v>848</v>
      </c>
      <c r="W481" s="55">
        <v>8.9245210073888734E-2</v>
      </c>
      <c r="X481" s="55">
        <v>0.61784681558436938</v>
      </c>
      <c r="Y481" s="55">
        <v>0.92524734421675325</v>
      </c>
      <c r="Z481" s="55">
        <v>2.9281555523388804E-4</v>
      </c>
      <c r="AA481" s="55">
        <v>3.1317082068028972E-4</v>
      </c>
      <c r="AB481" s="55">
        <v>2.0468688799009835E-4</v>
      </c>
      <c r="AC481" s="55">
        <v>0</v>
      </c>
      <c r="AD481" s="59">
        <v>1.5439048330650269</v>
      </c>
      <c r="AE481" s="55">
        <v>0</v>
      </c>
      <c r="AF481" s="55"/>
      <c r="AG481" s="55"/>
      <c r="AH481" s="55"/>
      <c r="AI481" s="59">
        <v>1.6331500431389157</v>
      </c>
      <c r="AJ481" s="55">
        <v>0</v>
      </c>
      <c r="AK481" s="55">
        <v>9.7837827132972094E-2</v>
      </c>
      <c r="AL481" s="55">
        <v>0.67733371782926488</v>
      </c>
      <c r="AM481" s="55">
        <v>1.0346176947384409</v>
      </c>
      <c r="AN481" s="55">
        <v>3.3397685469286161E-4</v>
      </c>
      <c r="AO481" s="55">
        <v>3.6433734437577573E-4</v>
      </c>
      <c r="AP481" s="55">
        <v>2.4289165439358204E-4</v>
      </c>
      <c r="AQ481" s="55">
        <v>0</v>
      </c>
      <c r="AR481" s="59">
        <v>1.7128926184211679</v>
      </c>
      <c r="AS481" s="55">
        <v>0</v>
      </c>
      <c r="AT481" s="55"/>
      <c r="AU481" s="55"/>
      <c r="AV481" s="55"/>
      <c r="AW481" s="59">
        <v>1.81073044555414</v>
      </c>
      <c r="AX481" s="55"/>
      <c r="AY481" s="55"/>
      <c r="AZ481" s="55"/>
      <c r="BA481" s="55"/>
      <c r="BB481" s="55"/>
      <c r="BC481" s="55"/>
      <c r="BD481" s="55"/>
      <c r="BE481" s="55"/>
      <c r="BF481" s="59">
        <v>0</v>
      </c>
      <c r="BG481" s="55"/>
      <c r="BH481" s="55"/>
      <c r="BI481" s="55"/>
      <c r="BJ481" s="55"/>
      <c r="BK481" s="59">
        <v>0</v>
      </c>
      <c r="BL481" s="55"/>
      <c r="BM481" s="23" t="s">
        <v>852</v>
      </c>
      <c r="BN481" s="23" t="s">
        <v>184</v>
      </c>
      <c r="BO481" s="23" t="s">
        <v>853</v>
      </c>
      <c r="BP481" s="23" t="s">
        <v>853</v>
      </c>
      <c r="BQ481" s="23" t="s">
        <v>853</v>
      </c>
      <c r="BR481" s="23"/>
      <c r="BS481" s="57"/>
      <c r="BT481" s="135" t="s">
        <v>23</v>
      </c>
      <c r="BU481" s="58">
        <v>1</v>
      </c>
      <c r="BV481" s="57">
        <v>0</v>
      </c>
      <c r="BW481" s="57">
        <v>1</v>
      </c>
      <c r="BX481" s="57">
        <v>0</v>
      </c>
      <c r="BY481" s="57">
        <v>0</v>
      </c>
      <c r="BZ481" s="57">
        <v>0</v>
      </c>
      <c r="CA481" s="57">
        <v>0</v>
      </c>
      <c r="CB481" s="67">
        <v>1</v>
      </c>
      <c r="CC481" s="134"/>
      <c r="CD481" s="134"/>
      <c r="CE481" s="57"/>
      <c r="CF481" s="57"/>
      <c r="CG481" s="57"/>
      <c r="CH481" s="57"/>
      <c r="CI481" s="57"/>
      <c r="CJ481" s="57"/>
      <c r="CK481" s="67"/>
      <c r="CL481" s="23"/>
      <c r="CM481" s="23"/>
      <c r="CN481" s="23"/>
      <c r="CO481" s="23"/>
      <c r="CP481" s="23"/>
      <c r="CQ481" s="23"/>
      <c r="CR481" s="57"/>
      <c r="CS481" s="134"/>
      <c r="CT481" s="58"/>
      <c r="CU481" s="57"/>
      <c r="CV481" s="57"/>
      <c r="CW481" s="57"/>
      <c r="CX481" s="57"/>
      <c r="CY481" s="57"/>
      <c r="CZ481" s="57"/>
      <c r="DA481" s="67"/>
      <c r="DB481" s="23"/>
      <c r="DC481" s="23"/>
      <c r="DD481" s="57"/>
      <c r="DE481" s="57"/>
      <c r="DF481" s="57"/>
      <c r="DG481" s="57"/>
      <c r="DH481" s="57"/>
      <c r="DI481" s="57"/>
      <c r="DJ481" s="67"/>
      <c r="DK481" s="23" t="s">
        <v>849</v>
      </c>
      <c r="DL481" s="55">
        <v>0</v>
      </c>
      <c r="DM481" s="55">
        <v>8.9245210073888734E-2</v>
      </c>
      <c r="DN481" s="55">
        <v>1.5439048330650269</v>
      </c>
      <c r="DO481" s="59">
        <v>1.6331500431389157</v>
      </c>
      <c r="DP481" s="23" t="s">
        <v>849</v>
      </c>
      <c r="DQ481" s="57"/>
      <c r="DR481" s="57"/>
      <c r="DS481" s="57"/>
      <c r="DT481" s="23" t="s">
        <v>854</v>
      </c>
      <c r="DU481" s="57"/>
      <c r="DV481" s="23" t="s">
        <v>858</v>
      </c>
      <c r="DW481" s="23" t="s">
        <v>854</v>
      </c>
      <c r="DX481" s="57"/>
      <c r="DY481" s="23" t="s">
        <v>849</v>
      </c>
      <c r="DZ481" s="23" t="s">
        <v>854</v>
      </c>
      <c r="EA481" s="56"/>
      <c r="EB481" s="57"/>
      <c r="EC481" s="57"/>
      <c r="ED481" s="23"/>
      <c r="EE481" s="57"/>
      <c r="EF481" s="57"/>
      <c r="EG481" s="57"/>
      <c r="EH481" s="23">
        <v>957</v>
      </c>
      <c r="EI481" s="23"/>
      <c r="EJ481" s="23" t="s">
        <v>921</v>
      </c>
      <c r="EK481" s="23"/>
    </row>
    <row r="482" spans="2:141">
      <c r="B482" s="132" t="s">
        <v>1869</v>
      </c>
      <c r="C482" s="23" t="s">
        <v>1870</v>
      </c>
      <c r="D482" s="23" t="s">
        <v>159</v>
      </c>
      <c r="E482" s="23" t="s">
        <v>846</v>
      </c>
      <c r="F482" s="23" t="s">
        <v>847</v>
      </c>
      <c r="G482" s="23"/>
      <c r="H482" s="23" t="s">
        <v>848</v>
      </c>
      <c r="I482" s="58">
        <v>0</v>
      </c>
      <c r="J482" s="58">
        <v>0</v>
      </c>
      <c r="K482" s="58">
        <v>1</v>
      </c>
      <c r="L482" s="58">
        <v>0</v>
      </c>
      <c r="M482" s="176"/>
      <c r="N482" s="23" t="s">
        <v>849</v>
      </c>
      <c r="O482" s="23" t="s">
        <v>850</v>
      </c>
      <c r="P482" s="23" t="s">
        <v>851</v>
      </c>
      <c r="Q482" s="56">
        <v>46496</v>
      </c>
      <c r="R482" s="133">
        <v>46552</v>
      </c>
      <c r="S482" s="133">
        <v>47022</v>
      </c>
      <c r="T482" s="133" t="s">
        <v>848</v>
      </c>
      <c r="U482" s="133">
        <v>47116</v>
      </c>
      <c r="V482" s="133" t="s">
        <v>848</v>
      </c>
      <c r="W482" s="55">
        <v>7.025694345834653E-2</v>
      </c>
      <c r="X482" s="55">
        <v>1.0704336925081324</v>
      </c>
      <c r="Y482" s="55">
        <v>0.62977548593724908</v>
      </c>
      <c r="Z482" s="55">
        <v>3.1943515116424152E-4</v>
      </c>
      <c r="AA482" s="55">
        <v>3.1317082068028972E-4</v>
      </c>
      <c r="AB482" s="55">
        <v>7.6757582996286891E-5</v>
      </c>
      <c r="AC482" s="55">
        <v>0</v>
      </c>
      <c r="AD482" s="59">
        <v>1.7009185420002222</v>
      </c>
      <c r="AE482" s="55">
        <v>0</v>
      </c>
      <c r="AF482" s="55"/>
      <c r="AG482" s="55"/>
      <c r="AH482" s="55"/>
      <c r="AI482" s="59">
        <v>1.7711754854585686</v>
      </c>
      <c r="AJ482" s="55">
        <v>0</v>
      </c>
      <c r="AK482" s="55">
        <v>7.7021351434745824E-2</v>
      </c>
      <c r="AL482" s="55">
        <v>1.1734961067177894</v>
      </c>
      <c r="AM482" s="55">
        <v>0.70421911020426153</v>
      </c>
      <c r="AN482" s="55">
        <v>3.6433838693766726E-4</v>
      </c>
      <c r="AO482" s="55">
        <v>3.6433734437577573E-4</v>
      </c>
      <c r="AP482" s="55">
        <v>9.1084370397593277E-5</v>
      </c>
      <c r="AQ482" s="55">
        <v>0</v>
      </c>
      <c r="AR482" s="59">
        <v>1.8785349770237618</v>
      </c>
      <c r="AS482" s="55">
        <v>0</v>
      </c>
      <c r="AT482" s="55"/>
      <c r="AU482" s="55"/>
      <c r="AV482" s="55"/>
      <c r="AW482" s="59">
        <v>1.9555563284585076</v>
      </c>
      <c r="AX482" s="55"/>
      <c r="AY482" s="55"/>
      <c r="AZ482" s="55"/>
      <c r="BA482" s="55"/>
      <c r="BB482" s="55"/>
      <c r="BC482" s="55"/>
      <c r="BD482" s="55"/>
      <c r="BE482" s="55"/>
      <c r="BF482" s="59">
        <v>0</v>
      </c>
      <c r="BG482" s="55"/>
      <c r="BH482" s="55"/>
      <c r="BI482" s="55"/>
      <c r="BJ482" s="55"/>
      <c r="BK482" s="59">
        <v>0</v>
      </c>
      <c r="BL482" s="55"/>
      <c r="BM482" s="23" t="s">
        <v>852</v>
      </c>
      <c r="BN482" s="23" t="s">
        <v>184</v>
      </c>
      <c r="BO482" s="23" t="s">
        <v>853</v>
      </c>
      <c r="BP482" s="23" t="s">
        <v>853</v>
      </c>
      <c r="BQ482" s="23" t="s">
        <v>853</v>
      </c>
      <c r="BR482" s="23"/>
      <c r="BS482" s="57"/>
      <c r="BT482" s="135" t="s">
        <v>23</v>
      </c>
      <c r="BU482" s="58">
        <v>1</v>
      </c>
      <c r="BV482" s="57">
        <v>0</v>
      </c>
      <c r="BW482" s="57">
        <v>1</v>
      </c>
      <c r="BX482" s="57">
        <v>0</v>
      </c>
      <c r="BY482" s="57">
        <v>0</v>
      </c>
      <c r="BZ482" s="57">
        <v>0</v>
      </c>
      <c r="CA482" s="57">
        <v>0</v>
      </c>
      <c r="CB482" s="67">
        <v>1</v>
      </c>
      <c r="CC482" s="134"/>
      <c r="CD482" s="134"/>
      <c r="CE482" s="57"/>
      <c r="CF482" s="57"/>
      <c r="CG482" s="57"/>
      <c r="CH482" s="57"/>
      <c r="CI482" s="57"/>
      <c r="CJ482" s="57"/>
      <c r="CK482" s="67"/>
      <c r="CL482" s="23"/>
      <c r="CM482" s="23"/>
      <c r="CN482" s="23"/>
      <c r="CO482" s="23"/>
      <c r="CP482" s="23"/>
      <c r="CQ482" s="23"/>
      <c r="CR482" s="57"/>
      <c r="CS482" s="134"/>
      <c r="CT482" s="58"/>
      <c r="CU482" s="57"/>
      <c r="CV482" s="57"/>
      <c r="CW482" s="57"/>
      <c r="CX482" s="57"/>
      <c r="CY482" s="57"/>
      <c r="CZ482" s="57"/>
      <c r="DA482" s="67"/>
      <c r="DB482" s="23"/>
      <c r="DC482" s="23"/>
      <c r="DD482" s="57"/>
      <c r="DE482" s="57"/>
      <c r="DF482" s="57"/>
      <c r="DG482" s="57"/>
      <c r="DH482" s="57"/>
      <c r="DI482" s="57"/>
      <c r="DJ482" s="67"/>
      <c r="DK482" s="23" t="s">
        <v>849</v>
      </c>
      <c r="DL482" s="55">
        <v>0</v>
      </c>
      <c r="DM482" s="55">
        <v>7.025694345834653E-2</v>
      </c>
      <c r="DN482" s="55">
        <v>1.7009185420002222</v>
      </c>
      <c r="DO482" s="59">
        <v>1.7711754854585686</v>
      </c>
      <c r="DP482" s="23" t="s">
        <v>849</v>
      </c>
      <c r="DQ482" s="57"/>
      <c r="DR482" s="57"/>
      <c r="DS482" s="57"/>
      <c r="DT482" s="23" t="s">
        <v>854</v>
      </c>
      <c r="DU482" s="57"/>
      <c r="DV482" s="23" t="s">
        <v>858</v>
      </c>
      <c r="DW482" s="23" t="s">
        <v>854</v>
      </c>
      <c r="DX482" s="57"/>
      <c r="DY482" s="23" t="s">
        <v>849</v>
      </c>
      <c r="DZ482" s="23" t="s">
        <v>854</v>
      </c>
      <c r="EA482" s="56"/>
      <c r="EB482" s="57"/>
      <c r="EC482" s="57"/>
      <c r="ED482" s="23"/>
      <c r="EE482" s="57"/>
      <c r="EF482" s="57"/>
      <c r="EG482" s="57"/>
      <c r="EH482" s="23">
        <v>957</v>
      </c>
      <c r="EI482" s="23"/>
      <c r="EJ482" s="23" t="s">
        <v>921</v>
      </c>
      <c r="EK482" s="23"/>
    </row>
    <row r="483" spans="2:141">
      <c r="B483" s="132" t="s">
        <v>1871</v>
      </c>
      <c r="C483" s="23" t="s">
        <v>1872</v>
      </c>
      <c r="D483" s="23" t="s">
        <v>159</v>
      </c>
      <c r="E483" s="23" t="s">
        <v>846</v>
      </c>
      <c r="F483" s="23" t="s">
        <v>847</v>
      </c>
      <c r="G483" s="23"/>
      <c r="H483" s="23" t="s">
        <v>848</v>
      </c>
      <c r="I483" s="58">
        <v>0</v>
      </c>
      <c r="J483" s="58">
        <v>0</v>
      </c>
      <c r="K483" s="58">
        <v>1</v>
      </c>
      <c r="L483" s="58">
        <v>0</v>
      </c>
      <c r="M483" s="176"/>
      <c r="N483" s="23" t="s">
        <v>849</v>
      </c>
      <c r="O483" s="23" t="s">
        <v>850</v>
      </c>
      <c r="P483" s="23" t="s">
        <v>851</v>
      </c>
      <c r="Q483" s="56">
        <v>46619</v>
      </c>
      <c r="R483" s="133">
        <v>46709</v>
      </c>
      <c r="S483" s="133">
        <v>47172</v>
      </c>
      <c r="T483" s="133" t="s">
        <v>848</v>
      </c>
      <c r="U483" s="133">
        <v>47298</v>
      </c>
      <c r="V483" s="133" t="s">
        <v>848</v>
      </c>
      <c r="W483" s="55">
        <v>0</v>
      </c>
      <c r="X483" s="55">
        <v>0</v>
      </c>
      <c r="Y483" s="55">
        <v>0</v>
      </c>
      <c r="Z483" s="55">
        <v>0.16827596184184701</v>
      </c>
      <c r="AA483" s="55">
        <v>0.33655192368369402</v>
      </c>
      <c r="AB483" s="55">
        <v>0.50482788552554103</v>
      </c>
      <c r="AC483" s="55">
        <v>0.67310384736738804</v>
      </c>
      <c r="AD483" s="59">
        <v>1.6827596184184701</v>
      </c>
      <c r="AE483" s="55">
        <v>0</v>
      </c>
      <c r="AF483" s="55"/>
      <c r="AG483" s="55"/>
      <c r="AH483" s="55"/>
      <c r="AI483" s="59">
        <v>1.6827596184184701</v>
      </c>
      <c r="AJ483" s="55">
        <v>0</v>
      </c>
      <c r="AK483" s="55">
        <v>0</v>
      </c>
      <c r="AL483" s="55">
        <v>0</v>
      </c>
      <c r="AM483" s="55">
        <v>0</v>
      </c>
      <c r="AN483" s="55">
        <v>0.1919306384234464</v>
      </c>
      <c r="AO483" s="55">
        <v>0.39153850238383064</v>
      </c>
      <c r="AP483" s="55">
        <v>0.59905390864726094</v>
      </c>
      <c r="AQ483" s="55">
        <v>0.81471331576027484</v>
      </c>
      <c r="AR483" s="59">
        <v>1.9972363652148128</v>
      </c>
      <c r="AS483" s="55">
        <v>0</v>
      </c>
      <c r="AT483" s="55"/>
      <c r="AU483" s="55"/>
      <c r="AV483" s="55"/>
      <c r="AW483" s="59">
        <v>1.9972363652148128</v>
      </c>
      <c r="AX483" s="55"/>
      <c r="AY483" s="55"/>
      <c r="AZ483" s="55"/>
      <c r="BA483" s="55"/>
      <c r="BB483" s="55"/>
      <c r="BC483" s="55"/>
      <c r="BD483" s="55"/>
      <c r="BE483" s="55"/>
      <c r="BF483" s="59">
        <v>0</v>
      </c>
      <c r="BG483" s="55"/>
      <c r="BH483" s="55"/>
      <c r="BI483" s="55"/>
      <c r="BJ483" s="55"/>
      <c r="BK483" s="59">
        <v>0</v>
      </c>
      <c r="BL483" s="55"/>
      <c r="BM483" s="23" t="s">
        <v>852</v>
      </c>
      <c r="BN483" s="23" t="s">
        <v>184</v>
      </c>
      <c r="BO483" s="23" t="s">
        <v>853</v>
      </c>
      <c r="BP483" s="23" t="s">
        <v>853</v>
      </c>
      <c r="BQ483" s="23" t="s">
        <v>853</v>
      </c>
      <c r="BR483" s="23"/>
      <c r="BS483" s="57"/>
      <c r="BT483" s="135" t="s">
        <v>23</v>
      </c>
      <c r="BU483" s="58">
        <v>1</v>
      </c>
      <c r="BV483" s="57">
        <v>0</v>
      </c>
      <c r="BW483" s="57">
        <v>0</v>
      </c>
      <c r="BX483" s="57">
        <v>0</v>
      </c>
      <c r="BY483" s="57">
        <v>0</v>
      </c>
      <c r="BZ483" s="57">
        <v>0</v>
      </c>
      <c r="CA483" s="57">
        <v>1</v>
      </c>
      <c r="CB483" s="67">
        <v>1</v>
      </c>
      <c r="CC483" s="134"/>
      <c r="CD483" s="134"/>
      <c r="CE483" s="57"/>
      <c r="CF483" s="57"/>
      <c r="CG483" s="57"/>
      <c r="CH483" s="57"/>
      <c r="CI483" s="57"/>
      <c r="CJ483" s="57"/>
      <c r="CK483" s="67"/>
      <c r="CL483" s="23"/>
      <c r="CM483" s="23"/>
      <c r="CN483" s="23"/>
      <c r="CO483" s="23"/>
      <c r="CP483" s="23"/>
      <c r="CQ483" s="23"/>
      <c r="CR483" s="57"/>
      <c r="CS483" s="134"/>
      <c r="CT483" s="58"/>
      <c r="CU483" s="57"/>
      <c r="CV483" s="57"/>
      <c r="CW483" s="57"/>
      <c r="CX483" s="57"/>
      <c r="CY483" s="57"/>
      <c r="CZ483" s="57"/>
      <c r="DA483" s="67"/>
      <c r="DB483" s="23"/>
      <c r="DC483" s="23"/>
      <c r="DD483" s="57"/>
      <c r="DE483" s="57"/>
      <c r="DF483" s="57"/>
      <c r="DG483" s="57"/>
      <c r="DH483" s="57"/>
      <c r="DI483" s="57"/>
      <c r="DJ483" s="67"/>
      <c r="DK483" s="23" t="s">
        <v>849</v>
      </c>
      <c r="DL483" s="55">
        <v>0</v>
      </c>
      <c r="DM483" s="55">
        <v>0</v>
      </c>
      <c r="DN483" s="55">
        <v>0</v>
      </c>
      <c r="DO483" s="59">
        <v>0</v>
      </c>
      <c r="DP483" s="23" t="s">
        <v>849</v>
      </c>
      <c r="DQ483" s="57"/>
      <c r="DR483" s="57"/>
      <c r="DS483" s="57"/>
      <c r="DT483" s="23" t="s">
        <v>854</v>
      </c>
      <c r="DU483" s="57"/>
      <c r="DV483" s="23" t="s">
        <v>858</v>
      </c>
      <c r="DW483" s="23" t="s">
        <v>854</v>
      </c>
      <c r="DX483" s="57"/>
      <c r="DY483" s="23" t="s">
        <v>849</v>
      </c>
      <c r="DZ483" s="23" t="s">
        <v>854</v>
      </c>
      <c r="EA483" s="56"/>
      <c r="EB483" s="57"/>
      <c r="EC483" s="57"/>
      <c r="ED483" s="23"/>
      <c r="EE483" s="57"/>
      <c r="EF483" s="57"/>
      <c r="EG483" s="57"/>
      <c r="EH483" s="23">
        <v>957</v>
      </c>
      <c r="EI483" s="23"/>
      <c r="EJ483" s="23" t="s">
        <v>921</v>
      </c>
      <c r="EK483" s="23"/>
    </row>
    <row r="484" spans="2:141">
      <c r="B484" s="132" t="s">
        <v>1873</v>
      </c>
      <c r="C484" s="23" t="s">
        <v>1874</v>
      </c>
      <c r="D484" s="23" t="s">
        <v>159</v>
      </c>
      <c r="E484" s="23" t="s">
        <v>846</v>
      </c>
      <c r="F484" s="23" t="s">
        <v>847</v>
      </c>
      <c r="G484" s="23"/>
      <c r="H484" s="23" t="s">
        <v>848</v>
      </c>
      <c r="I484" s="58">
        <v>0</v>
      </c>
      <c r="J484" s="58">
        <v>0</v>
      </c>
      <c r="K484" s="58">
        <v>1</v>
      </c>
      <c r="L484" s="58">
        <v>0</v>
      </c>
      <c r="M484" s="176"/>
      <c r="N484" s="23" t="s">
        <v>849</v>
      </c>
      <c r="O484" s="23" t="s">
        <v>850</v>
      </c>
      <c r="P484" s="23" t="s">
        <v>851</v>
      </c>
      <c r="Q484" s="56">
        <v>46619</v>
      </c>
      <c r="R484" s="133">
        <v>46709</v>
      </c>
      <c r="S484" s="133">
        <v>47172</v>
      </c>
      <c r="T484" s="133" t="s">
        <v>848</v>
      </c>
      <c r="U484" s="133">
        <v>47298</v>
      </c>
      <c r="V484" s="133" t="s">
        <v>848</v>
      </c>
      <c r="W484" s="55">
        <v>0</v>
      </c>
      <c r="X484" s="55">
        <v>0</v>
      </c>
      <c r="Y484" s="55">
        <v>0</v>
      </c>
      <c r="Z484" s="55">
        <v>0.16911211570122961</v>
      </c>
      <c r="AA484" s="55">
        <v>0.33822423140245922</v>
      </c>
      <c r="AB484" s="55">
        <v>0.50733634710368869</v>
      </c>
      <c r="AC484" s="55">
        <v>0.67644846280491844</v>
      </c>
      <c r="AD484" s="59">
        <v>1.6911211570122959</v>
      </c>
      <c r="AE484" s="55">
        <v>0</v>
      </c>
      <c r="AF484" s="55"/>
      <c r="AG484" s="55"/>
      <c r="AH484" s="55"/>
      <c r="AI484" s="59">
        <v>1.6911211570122959</v>
      </c>
      <c r="AJ484" s="55">
        <v>0</v>
      </c>
      <c r="AK484" s="55">
        <v>0</v>
      </c>
      <c r="AL484" s="55">
        <v>0</v>
      </c>
      <c r="AM484" s="55">
        <v>0</v>
      </c>
      <c r="AN484" s="55">
        <v>0.19288433105009953</v>
      </c>
      <c r="AO484" s="55">
        <v>0.393484035342203</v>
      </c>
      <c r="AP484" s="55">
        <v>0.60203057407357052</v>
      </c>
      <c r="AQ484" s="55">
        <v>0.81876158074005612</v>
      </c>
      <c r="AR484" s="59">
        <v>2.0071605212059289</v>
      </c>
      <c r="AS484" s="55">
        <v>0</v>
      </c>
      <c r="AT484" s="55"/>
      <c r="AU484" s="55"/>
      <c r="AV484" s="55"/>
      <c r="AW484" s="59">
        <v>2.0071605212059289</v>
      </c>
      <c r="AX484" s="55"/>
      <c r="AY484" s="55"/>
      <c r="AZ484" s="55"/>
      <c r="BA484" s="55"/>
      <c r="BB484" s="55"/>
      <c r="BC484" s="55"/>
      <c r="BD484" s="55"/>
      <c r="BE484" s="55"/>
      <c r="BF484" s="59">
        <v>0</v>
      </c>
      <c r="BG484" s="55"/>
      <c r="BH484" s="55"/>
      <c r="BI484" s="55"/>
      <c r="BJ484" s="55"/>
      <c r="BK484" s="59">
        <v>0</v>
      </c>
      <c r="BL484" s="55"/>
      <c r="BM484" s="23" t="s">
        <v>852</v>
      </c>
      <c r="BN484" s="23" t="s">
        <v>184</v>
      </c>
      <c r="BO484" s="23" t="s">
        <v>853</v>
      </c>
      <c r="BP484" s="23" t="s">
        <v>853</v>
      </c>
      <c r="BQ484" s="23" t="s">
        <v>853</v>
      </c>
      <c r="BR484" s="23"/>
      <c r="BS484" s="57"/>
      <c r="BT484" s="135" t="s">
        <v>23</v>
      </c>
      <c r="BU484" s="58">
        <v>1</v>
      </c>
      <c r="BV484" s="57">
        <v>0</v>
      </c>
      <c r="BW484" s="57">
        <v>0</v>
      </c>
      <c r="BX484" s="57">
        <v>0</v>
      </c>
      <c r="BY484" s="57">
        <v>0</v>
      </c>
      <c r="BZ484" s="57">
        <v>0</v>
      </c>
      <c r="CA484" s="57">
        <v>1</v>
      </c>
      <c r="CB484" s="67">
        <v>1</v>
      </c>
      <c r="CC484" s="134"/>
      <c r="CD484" s="134"/>
      <c r="CE484" s="57"/>
      <c r="CF484" s="57"/>
      <c r="CG484" s="57"/>
      <c r="CH484" s="57"/>
      <c r="CI484" s="57"/>
      <c r="CJ484" s="57"/>
      <c r="CK484" s="67"/>
      <c r="CL484" s="23"/>
      <c r="CM484" s="23"/>
      <c r="CN484" s="23"/>
      <c r="CO484" s="23"/>
      <c r="CP484" s="23"/>
      <c r="CQ484" s="23"/>
      <c r="CR484" s="57"/>
      <c r="CS484" s="134"/>
      <c r="CT484" s="58"/>
      <c r="CU484" s="57"/>
      <c r="CV484" s="57"/>
      <c r="CW484" s="57"/>
      <c r="CX484" s="57"/>
      <c r="CY484" s="57"/>
      <c r="CZ484" s="57"/>
      <c r="DA484" s="67"/>
      <c r="DB484" s="23"/>
      <c r="DC484" s="23"/>
      <c r="DD484" s="57"/>
      <c r="DE484" s="57"/>
      <c r="DF484" s="57"/>
      <c r="DG484" s="57"/>
      <c r="DH484" s="57"/>
      <c r="DI484" s="57"/>
      <c r="DJ484" s="67"/>
      <c r="DK484" s="23" t="s">
        <v>849</v>
      </c>
      <c r="DL484" s="55">
        <v>0</v>
      </c>
      <c r="DM484" s="55">
        <v>0</v>
      </c>
      <c r="DN484" s="55">
        <v>0</v>
      </c>
      <c r="DO484" s="59">
        <v>0</v>
      </c>
      <c r="DP484" s="23" t="s">
        <v>849</v>
      </c>
      <c r="DQ484" s="57"/>
      <c r="DR484" s="57"/>
      <c r="DS484" s="57"/>
      <c r="DT484" s="23" t="s">
        <v>854</v>
      </c>
      <c r="DU484" s="57"/>
      <c r="DV484" s="23" t="s">
        <v>858</v>
      </c>
      <c r="DW484" s="23" t="s">
        <v>854</v>
      </c>
      <c r="DX484" s="57"/>
      <c r="DY484" s="23" t="s">
        <v>849</v>
      </c>
      <c r="DZ484" s="23" t="s">
        <v>854</v>
      </c>
      <c r="EA484" s="56"/>
      <c r="EB484" s="57"/>
      <c r="EC484" s="57"/>
      <c r="ED484" s="23"/>
      <c r="EE484" s="57"/>
      <c r="EF484" s="57"/>
      <c r="EG484" s="57"/>
      <c r="EH484" s="23">
        <v>957</v>
      </c>
      <c r="EI484" s="23"/>
      <c r="EJ484" s="23" t="s">
        <v>921</v>
      </c>
      <c r="EK484" s="23"/>
    </row>
    <row r="485" spans="2:141">
      <c r="B485" s="132" t="s">
        <v>1875</v>
      </c>
      <c r="C485" s="23" t="s">
        <v>1876</v>
      </c>
      <c r="D485" s="23" t="s">
        <v>159</v>
      </c>
      <c r="E485" s="23" t="s">
        <v>846</v>
      </c>
      <c r="F485" s="23" t="s">
        <v>847</v>
      </c>
      <c r="G485" s="23"/>
      <c r="H485" s="23" t="s">
        <v>848</v>
      </c>
      <c r="I485" s="58">
        <v>0</v>
      </c>
      <c r="J485" s="58">
        <v>0</v>
      </c>
      <c r="K485" s="58">
        <v>1</v>
      </c>
      <c r="L485" s="58">
        <v>0</v>
      </c>
      <c r="M485" s="176"/>
      <c r="N485" s="23" t="s">
        <v>849</v>
      </c>
      <c r="O485" s="23" t="s">
        <v>850</v>
      </c>
      <c r="P485" s="23" t="s">
        <v>851</v>
      </c>
      <c r="Q485" s="56">
        <v>46496</v>
      </c>
      <c r="R485" s="133">
        <v>46552</v>
      </c>
      <c r="S485" s="133">
        <v>47022</v>
      </c>
      <c r="T485" s="133" t="s">
        <v>848</v>
      </c>
      <c r="U485" s="133">
        <v>47115</v>
      </c>
      <c r="V485" s="133" t="s">
        <v>848</v>
      </c>
      <c r="W485" s="55">
        <v>0.53167355395286475</v>
      </c>
      <c r="X485" s="55">
        <v>1.2018904613108787</v>
      </c>
      <c r="Y485" s="55">
        <v>0.70699438917984703</v>
      </c>
      <c r="Z485" s="55">
        <v>0</v>
      </c>
      <c r="AA485" s="55">
        <v>0</v>
      </c>
      <c r="AB485" s="55">
        <v>0</v>
      </c>
      <c r="AC485" s="55">
        <v>0</v>
      </c>
      <c r="AD485" s="59">
        <v>1.9088848504907259</v>
      </c>
      <c r="AE485" s="55">
        <v>0</v>
      </c>
      <c r="AF485" s="55"/>
      <c r="AG485" s="55"/>
      <c r="AH485" s="55"/>
      <c r="AI485" s="59">
        <v>2.4405584044435908</v>
      </c>
      <c r="AJ485" s="55">
        <v>0</v>
      </c>
      <c r="AK485" s="55">
        <v>0.58286360937182224</v>
      </c>
      <c r="AL485" s="55">
        <v>1.3176096631869132</v>
      </c>
      <c r="AM485" s="55">
        <v>0.79056579810609839</v>
      </c>
      <c r="AN485" s="55">
        <v>0</v>
      </c>
      <c r="AO485" s="55">
        <v>0</v>
      </c>
      <c r="AP485" s="55">
        <v>0</v>
      </c>
      <c r="AQ485" s="55">
        <v>0</v>
      </c>
      <c r="AR485" s="59">
        <v>2.1081754612930115</v>
      </c>
      <c r="AS485" s="55">
        <v>0</v>
      </c>
      <c r="AT485" s="55"/>
      <c r="AU485" s="55"/>
      <c r="AV485" s="55"/>
      <c r="AW485" s="59">
        <v>2.6910390706648339</v>
      </c>
      <c r="AX485" s="55"/>
      <c r="AY485" s="55"/>
      <c r="AZ485" s="55"/>
      <c r="BA485" s="55"/>
      <c r="BB485" s="55"/>
      <c r="BC485" s="55"/>
      <c r="BD485" s="55"/>
      <c r="BE485" s="55"/>
      <c r="BF485" s="59">
        <v>0</v>
      </c>
      <c r="BG485" s="55"/>
      <c r="BH485" s="55"/>
      <c r="BI485" s="55"/>
      <c r="BJ485" s="55"/>
      <c r="BK485" s="59">
        <v>0</v>
      </c>
      <c r="BL485" s="55"/>
      <c r="BM485" s="23" t="s">
        <v>852</v>
      </c>
      <c r="BN485" s="23" t="s">
        <v>184</v>
      </c>
      <c r="BO485" s="23" t="s">
        <v>853</v>
      </c>
      <c r="BP485" s="23" t="s">
        <v>853</v>
      </c>
      <c r="BQ485" s="23" t="s">
        <v>853</v>
      </c>
      <c r="BR485" s="23"/>
      <c r="BS485" s="57"/>
      <c r="BT485" s="135" t="s">
        <v>23</v>
      </c>
      <c r="BU485" s="58">
        <v>1</v>
      </c>
      <c r="BV485" s="57">
        <v>0</v>
      </c>
      <c r="BW485" s="57">
        <v>1</v>
      </c>
      <c r="BX485" s="57">
        <v>0</v>
      </c>
      <c r="BY485" s="57">
        <v>0</v>
      </c>
      <c r="BZ485" s="57">
        <v>0</v>
      </c>
      <c r="CA485" s="57">
        <v>0</v>
      </c>
      <c r="CB485" s="67">
        <v>1</v>
      </c>
      <c r="CC485" s="134"/>
      <c r="CD485" s="134"/>
      <c r="CE485" s="57"/>
      <c r="CF485" s="57"/>
      <c r="CG485" s="57"/>
      <c r="CH485" s="57"/>
      <c r="CI485" s="57"/>
      <c r="CJ485" s="57"/>
      <c r="CK485" s="67"/>
      <c r="CL485" s="23"/>
      <c r="CM485" s="23"/>
      <c r="CN485" s="23"/>
      <c r="CO485" s="23"/>
      <c r="CP485" s="23"/>
      <c r="CQ485" s="23"/>
      <c r="CR485" s="57"/>
      <c r="CS485" s="134"/>
      <c r="CT485" s="58"/>
      <c r="CU485" s="57"/>
      <c r="CV485" s="57"/>
      <c r="CW485" s="57"/>
      <c r="CX485" s="57"/>
      <c r="CY485" s="57"/>
      <c r="CZ485" s="57"/>
      <c r="DA485" s="67"/>
      <c r="DB485" s="23"/>
      <c r="DC485" s="23"/>
      <c r="DD485" s="57"/>
      <c r="DE485" s="57"/>
      <c r="DF485" s="57"/>
      <c r="DG485" s="57"/>
      <c r="DH485" s="57"/>
      <c r="DI485" s="57"/>
      <c r="DJ485" s="67"/>
      <c r="DK485" s="23" t="s">
        <v>849</v>
      </c>
      <c r="DL485" s="55">
        <v>0</v>
      </c>
      <c r="DM485" s="55">
        <v>0.53167355395286475</v>
      </c>
      <c r="DN485" s="55">
        <v>1.9088848504907259</v>
      </c>
      <c r="DO485" s="59">
        <v>2.4405584044435908</v>
      </c>
      <c r="DP485" s="23" t="s">
        <v>849</v>
      </c>
      <c r="DQ485" s="57"/>
      <c r="DR485" s="57"/>
      <c r="DS485" s="57"/>
      <c r="DT485" s="23" t="s">
        <v>854</v>
      </c>
      <c r="DU485" s="57"/>
      <c r="DV485" s="23" t="s">
        <v>858</v>
      </c>
      <c r="DW485" s="23" t="s">
        <v>854</v>
      </c>
      <c r="DX485" s="57"/>
      <c r="DY485" s="23" t="s">
        <v>849</v>
      </c>
      <c r="DZ485" s="23" t="s">
        <v>854</v>
      </c>
      <c r="EA485" s="56"/>
      <c r="EB485" s="57"/>
      <c r="EC485" s="57"/>
      <c r="ED485" s="23"/>
      <c r="EE485" s="57"/>
      <c r="EF485" s="57"/>
      <c r="EG485" s="57"/>
      <c r="EH485" s="23">
        <v>957</v>
      </c>
      <c r="EI485" s="23"/>
      <c r="EJ485" s="23" t="s">
        <v>921</v>
      </c>
      <c r="EK485" s="23"/>
    </row>
    <row r="486" spans="2:141">
      <c r="B486" s="132" t="s">
        <v>1877</v>
      </c>
      <c r="C486" s="23" t="s">
        <v>1878</v>
      </c>
      <c r="D486" s="23" t="s">
        <v>159</v>
      </c>
      <c r="E486" s="23" t="s">
        <v>846</v>
      </c>
      <c r="F486" s="23" t="s">
        <v>847</v>
      </c>
      <c r="G486" s="23" t="s">
        <v>1332</v>
      </c>
      <c r="H486" s="23" t="s">
        <v>848</v>
      </c>
      <c r="I486" s="58">
        <v>0</v>
      </c>
      <c r="J486" s="58">
        <v>0</v>
      </c>
      <c r="K486" s="58">
        <v>1</v>
      </c>
      <c r="L486" s="58">
        <v>0</v>
      </c>
      <c r="M486" s="176"/>
      <c r="N486" s="23" t="s">
        <v>849</v>
      </c>
      <c r="O486" s="23" t="s">
        <v>850</v>
      </c>
      <c r="P486" s="23" t="s">
        <v>851</v>
      </c>
      <c r="Q486" s="56">
        <v>46496</v>
      </c>
      <c r="R486" s="133">
        <v>46552</v>
      </c>
      <c r="S486" s="133">
        <v>47022</v>
      </c>
      <c r="T486" s="133" t="s">
        <v>848</v>
      </c>
      <c r="U486" s="133">
        <v>47116</v>
      </c>
      <c r="V486" s="133" t="s">
        <v>848</v>
      </c>
      <c r="W486" s="55">
        <v>0.28482517651037265</v>
      </c>
      <c r="X486" s="55">
        <v>1.1446576059301592</v>
      </c>
      <c r="Y486" s="55">
        <v>0</v>
      </c>
      <c r="Z486" s="55">
        <v>0</v>
      </c>
      <c r="AA486" s="55">
        <v>0</v>
      </c>
      <c r="AB486" s="55">
        <v>0</v>
      </c>
      <c r="AC486" s="55">
        <v>0</v>
      </c>
      <c r="AD486" s="59">
        <v>1.1446576059301592</v>
      </c>
      <c r="AE486" s="55">
        <v>0</v>
      </c>
      <c r="AF486" s="55"/>
      <c r="AG486" s="55"/>
      <c r="AH486" s="55"/>
      <c r="AI486" s="59">
        <v>1.4294827824405318</v>
      </c>
      <c r="AJ486" s="55">
        <v>0</v>
      </c>
      <c r="AK486" s="55">
        <v>0.31224842610005021</v>
      </c>
      <c r="AL486" s="55">
        <v>1.2548663719063031</v>
      </c>
      <c r="AM486" s="55">
        <v>0</v>
      </c>
      <c r="AN486" s="55">
        <v>0</v>
      </c>
      <c r="AO486" s="55">
        <v>0</v>
      </c>
      <c r="AP486" s="55">
        <v>0</v>
      </c>
      <c r="AQ486" s="55">
        <v>0</v>
      </c>
      <c r="AR486" s="59">
        <v>1.2548663719063031</v>
      </c>
      <c r="AS486" s="55">
        <v>0</v>
      </c>
      <c r="AT486" s="55"/>
      <c r="AU486" s="55"/>
      <c r="AV486" s="55"/>
      <c r="AW486" s="59">
        <v>1.5671147980063533</v>
      </c>
      <c r="AX486" s="55"/>
      <c r="AY486" s="55"/>
      <c r="AZ486" s="55"/>
      <c r="BA486" s="55"/>
      <c r="BB486" s="55"/>
      <c r="BC486" s="55"/>
      <c r="BD486" s="55"/>
      <c r="BE486" s="55"/>
      <c r="BF486" s="59">
        <v>0</v>
      </c>
      <c r="BG486" s="55"/>
      <c r="BH486" s="55"/>
      <c r="BI486" s="55"/>
      <c r="BJ486" s="55"/>
      <c r="BK486" s="59">
        <v>0</v>
      </c>
      <c r="BL486" s="55"/>
      <c r="BM486" s="23" t="s">
        <v>852</v>
      </c>
      <c r="BN486" s="23" t="s">
        <v>184</v>
      </c>
      <c r="BO486" s="23" t="s">
        <v>853</v>
      </c>
      <c r="BP486" s="23" t="s">
        <v>853</v>
      </c>
      <c r="BQ486" s="23" t="s">
        <v>853</v>
      </c>
      <c r="BR486" s="23"/>
      <c r="BS486" s="57"/>
      <c r="BT486" s="135" t="s">
        <v>23</v>
      </c>
      <c r="BU486" s="58">
        <v>1</v>
      </c>
      <c r="BV486" s="57">
        <v>0</v>
      </c>
      <c r="BW486" s="57">
        <v>1</v>
      </c>
      <c r="BX486" s="57">
        <v>0</v>
      </c>
      <c r="BY486" s="57">
        <v>0</v>
      </c>
      <c r="BZ486" s="57">
        <v>0</v>
      </c>
      <c r="CA486" s="57">
        <v>0</v>
      </c>
      <c r="CB486" s="67">
        <v>1</v>
      </c>
      <c r="CC486" s="134"/>
      <c r="CD486" s="134"/>
      <c r="CE486" s="57"/>
      <c r="CF486" s="57"/>
      <c r="CG486" s="57"/>
      <c r="CH486" s="57"/>
      <c r="CI486" s="57"/>
      <c r="CJ486" s="57"/>
      <c r="CK486" s="67"/>
      <c r="CL486" s="23"/>
      <c r="CM486" s="23"/>
      <c r="CN486" s="23"/>
      <c r="CO486" s="23"/>
      <c r="CP486" s="23"/>
      <c r="CQ486" s="23"/>
      <c r="CR486" s="57"/>
      <c r="CS486" s="134"/>
      <c r="CT486" s="58"/>
      <c r="CU486" s="57"/>
      <c r="CV486" s="57"/>
      <c r="CW486" s="57"/>
      <c r="CX486" s="57"/>
      <c r="CY486" s="57"/>
      <c r="CZ486" s="57"/>
      <c r="DA486" s="67"/>
      <c r="DB486" s="23"/>
      <c r="DC486" s="23"/>
      <c r="DD486" s="57"/>
      <c r="DE486" s="57"/>
      <c r="DF486" s="57"/>
      <c r="DG486" s="57"/>
      <c r="DH486" s="57"/>
      <c r="DI486" s="57"/>
      <c r="DJ486" s="67"/>
      <c r="DK486" s="23" t="s">
        <v>849</v>
      </c>
      <c r="DL486" s="55">
        <v>0</v>
      </c>
      <c r="DM486" s="55">
        <v>0.28482517651037265</v>
      </c>
      <c r="DN486" s="55">
        <v>1.1446576059301592</v>
      </c>
      <c r="DO486" s="59">
        <v>1.4294827824405318</v>
      </c>
      <c r="DP486" s="23" t="s">
        <v>849</v>
      </c>
      <c r="DQ486" s="57"/>
      <c r="DR486" s="57"/>
      <c r="DS486" s="57"/>
      <c r="DT486" s="23" t="s">
        <v>854</v>
      </c>
      <c r="DU486" s="57"/>
      <c r="DV486" s="23" t="s">
        <v>858</v>
      </c>
      <c r="DW486" s="23" t="s">
        <v>854</v>
      </c>
      <c r="DX486" s="57"/>
      <c r="DY486" s="23" t="s">
        <v>849</v>
      </c>
      <c r="DZ486" s="23" t="s">
        <v>854</v>
      </c>
      <c r="EA486" s="56"/>
      <c r="EB486" s="57"/>
      <c r="EC486" s="57"/>
      <c r="ED486" s="23"/>
      <c r="EE486" s="57"/>
      <c r="EF486" s="57"/>
      <c r="EG486" s="57"/>
      <c r="EH486" s="23">
        <v>957</v>
      </c>
      <c r="EI486" s="23"/>
      <c r="EJ486" s="23" t="s">
        <v>921</v>
      </c>
      <c r="EK486" s="23"/>
    </row>
    <row r="487" spans="2:141">
      <c r="B487" s="132" t="s">
        <v>1879</v>
      </c>
      <c r="C487" s="23" t="s">
        <v>1880</v>
      </c>
      <c r="D487" s="23" t="s">
        <v>159</v>
      </c>
      <c r="E487" s="23" t="s">
        <v>846</v>
      </c>
      <c r="F487" s="23" t="s">
        <v>847</v>
      </c>
      <c r="G487" s="23" t="s">
        <v>1332</v>
      </c>
      <c r="H487" s="23" t="s">
        <v>848</v>
      </c>
      <c r="I487" s="58">
        <v>0</v>
      </c>
      <c r="J487" s="58">
        <v>0</v>
      </c>
      <c r="K487" s="58">
        <v>1</v>
      </c>
      <c r="L487" s="58">
        <v>0</v>
      </c>
      <c r="M487" s="176"/>
      <c r="N487" s="23" t="s">
        <v>849</v>
      </c>
      <c r="O487" s="23" t="s">
        <v>850</v>
      </c>
      <c r="P487" s="23" t="s">
        <v>851</v>
      </c>
      <c r="Q487" s="56">
        <v>46496</v>
      </c>
      <c r="R487" s="133">
        <v>46552</v>
      </c>
      <c r="S487" s="133">
        <v>47022</v>
      </c>
      <c r="T487" s="133" t="s">
        <v>848</v>
      </c>
      <c r="U487" s="133">
        <v>47116</v>
      </c>
      <c r="V487" s="133" t="s">
        <v>848</v>
      </c>
      <c r="W487" s="55">
        <v>5.3326832788020015E-2</v>
      </c>
      <c r="X487" s="55">
        <v>0.11446575535922605</v>
      </c>
      <c r="Y487" s="55">
        <v>0</v>
      </c>
      <c r="Z487" s="55">
        <v>0</v>
      </c>
      <c r="AA487" s="55">
        <v>0</v>
      </c>
      <c r="AB487" s="55">
        <v>0</v>
      </c>
      <c r="AC487" s="55">
        <v>0</v>
      </c>
      <c r="AD487" s="59">
        <v>0.11446575535922605</v>
      </c>
      <c r="AE487" s="55">
        <v>0</v>
      </c>
      <c r="AF487" s="55"/>
      <c r="AG487" s="55"/>
      <c r="AH487" s="55"/>
      <c r="AI487" s="59">
        <v>0.16779258814724607</v>
      </c>
      <c r="AJ487" s="55">
        <v>0</v>
      </c>
      <c r="AK487" s="55">
        <v>5.846119297095706E-2</v>
      </c>
      <c r="AL487" s="55">
        <v>0.12548663145292599</v>
      </c>
      <c r="AM487" s="55">
        <v>0</v>
      </c>
      <c r="AN487" s="55">
        <v>0</v>
      </c>
      <c r="AO487" s="55">
        <v>0</v>
      </c>
      <c r="AP487" s="55">
        <v>0</v>
      </c>
      <c r="AQ487" s="55">
        <v>0</v>
      </c>
      <c r="AR487" s="59">
        <v>0.12548663145292599</v>
      </c>
      <c r="AS487" s="55">
        <v>0</v>
      </c>
      <c r="AT487" s="55"/>
      <c r="AU487" s="55"/>
      <c r="AV487" s="55"/>
      <c r="AW487" s="59">
        <v>0.18394782442388305</v>
      </c>
      <c r="AX487" s="55"/>
      <c r="AY487" s="55"/>
      <c r="AZ487" s="55"/>
      <c r="BA487" s="55"/>
      <c r="BB487" s="55"/>
      <c r="BC487" s="55"/>
      <c r="BD487" s="55"/>
      <c r="BE487" s="55"/>
      <c r="BF487" s="59">
        <v>0</v>
      </c>
      <c r="BG487" s="55"/>
      <c r="BH487" s="55"/>
      <c r="BI487" s="55"/>
      <c r="BJ487" s="55"/>
      <c r="BK487" s="59">
        <v>0</v>
      </c>
      <c r="BL487" s="55"/>
      <c r="BM487" s="23" t="s">
        <v>852</v>
      </c>
      <c r="BN487" s="23" t="s">
        <v>184</v>
      </c>
      <c r="BO487" s="23" t="s">
        <v>853</v>
      </c>
      <c r="BP487" s="23" t="s">
        <v>853</v>
      </c>
      <c r="BQ487" s="23" t="s">
        <v>853</v>
      </c>
      <c r="BR487" s="23"/>
      <c r="BS487" s="57"/>
      <c r="BT487" s="135" t="s">
        <v>23</v>
      </c>
      <c r="BU487" s="58">
        <v>1</v>
      </c>
      <c r="BV487" s="57">
        <v>0</v>
      </c>
      <c r="BW487" s="57">
        <v>2</v>
      </c>
      <c r="BX487" s="57">
        <v>0</v>
      </c>
      <c r="BY487" s="57">
        <v>0</v>
      </c>
      <c r="BZ487" s="57">
        <v>0</v>
      </c>
      <c r="CA487" s="57">
        <v>0</v>
      </c>
      <c r="CB487" s="67">
        <v>2</v>
      </c>
      <c r="CC487" s="134"/>
      <c r="CD487" s="134"/>
      <c r="CE487" s="57"/>
      <c r="CF487" s="57"/>
      <c r="CG487" s="57"/>
      <c r="CH487" s="57"/>
      <c r="CI487" s="57"/>
      <c r="CJ487" s="57"/>
      <c r="CK487" s="67"/>
      <c r="CL487" s="23"/>
      <c r="CM487" s="23"/>
      <c r="CN487" s="23"/>
      <c r="CO487" s="23"/>
      <c r="CP487" s="23"/>
      <c r="CQ487" s="23"/>
      <c r="CR487" s="57"/>
      <c r="CS487" s="134"/>
      <c r="CT487" s="58"/>
      <c r="CU487" s="57"/>
      <c r="CV487" s="57"/>
      <c r="CW487" s="57"/>
      <c r="CX487" s="57"/>
      <c r="CY487" s="57"/>
      <c r="CZ487" s="57"/>
      <c r="DA487" s="67"/>
      <c r="DB487" s="23"/>
      <c r="DC487" s="23"/>
      <c r="DD487" s="57"/>
      <c r="DE487" s="57"/>
      <c r="DF487" s="57"/>
      <c r="DG487" s="57"/>
      <c r="DH487" s="57"/>
      <c r="DI487" s="57"/>
      <c r="DJ487" s="67"/>
      <c r="DK487" s="23" t="s">
        <v>849</v>
      </c>
      <c r="DL487" s="55">
        <v>0</v>
      </c>
      <c r="DM487" s="55">
        <v>5.3326832788020015E-2</v>
      </c>
      <c r="DN487" s="55">
        <v>0.11446575535922605</v>
      </c>
      <c r="DO487" s="59">
        <v>0.16779258814724607</v>
      </c>
      <c r="DP487" s="23" t="s">
        <v>849</v>
      </c>
      <c r="DQ487" s="57"/>
      <c r="DR487" s="57"/>
      <c r="DS487" s="57"/>
      <c r="DT487" s="23" t="s">
        <v>854</v>
      </c>
      <c r="DU487" s="57"/>
      <c r="DV487" s="23" t="s">
        <v>858</v>
      </c>
      <c r="DW487" s="23" t="s">
        <v>854</v>
      </c>
      <c r="DX487" s="57"/>
      <c r="DY487" s="23" t="s">
        <v>849</v>
      </c>
      <c r="DZ487" s="23" t="s">
        <v>854</v>
      </c>
      <c r="EA487" s="56"/>
      <c r="EB487" s="57"/>
      <c r="EC487" s="57"/>
      <c r="ED487" s="23"/>
      <c r="EE487" s="57"/>
      <c r="EF487" s="57"/>
      <c r="EG487" s="57"/>
      <c r="EH487" s="23">
        <v>957</v>
      </c>
      <c r="EI487" s="23"/>
      <c r="EJ487" s="23" t="s">
        <v>921</v>
      </c>
      <c r="EK487" s="23"/>
    </row>
    <row r="488" spans="2:141">
      <c r="B488" s="132" t="s">
        <v>1881</v>
      </c>
      <c r="C488" s="23" t="s">
        <v>1882</v>
      </c>
      <c r="D488" s="23" t="s">
        <v>159</v>
      </c>
      <c r="E488" s="23" t="s">
        <v>846</v>
      </c>
      <c r="F488" s="23" t="s">
        <v>847</v>
      </c>
      <c r="G488" s="23" t="s">
        <v>1332</v>
      </c>
      <c r="H488" s="23" t="s">
        <v>848</v>
      </c>
      <c r="I488" s="58">
        <v>0</v>
      </c>
      <c r="J488" s="58">
        <v>0</v>
      </c>
      <c r="K488" s="58">
        <v>1</v>
      </c>
      <c r="L488" s="58">
        <v>0</v>
      </c>
      <c r="M488" s="176"/>
      <c r="N488" s="23" t="s">
        <v>849</v>
      </c>
      <c r="O488" s="23" t="s">
        <v>850</v>
      </c>
      <c r="P488" s="23" t="s">
        <v>851</v>
      </c>
      <c r="Q488" s="56">
        <v>46496</v>
      </c>
      <c r="R488" s="133">
        <v>46552</v>
      </c>
      <c r="S488" s="133">
        <v>47022</v>
      </c>
      <c r="T488" s="133" t="s">
        <v>848</v>
      </c>
      <c r="U488" s="133">
        <v>47116</v>
      </c>
      <c r="V488" s="133" t="s">
        <v>848</v>
      </c>
      <c r="W488" s="55">
        <v>0.18988339720661113</v>
      </c>
      <c r="X488" s="55">
        <v>0.85801844048712306</v>
      </c>
      <c r="Y488" s="55">
        <v>3.2582332343700286E-4</v>
      </c>
      <c r="Z488" s="55">
        <v>3.1943515116424152E-4</v>
      </c>
      <c r="AA488" s="55">
        <v>5.219513678004829E-5</v>
      </c>
      <c r="AB488" s="55">
        <v>0</v>
      </c>
      <c r="AC488" s="55">
        <v>0</v>
      </c>
      <c r="AD488" s="59">
        <v>0.85871589409850435</v>
      </c>
      <c r="AE488" s="55">
        <v>0</v>
      </c>
      <c r="AF488" s="55"/>
      <c r="AG488" s="55"/>
      <c r="AH488" s="55"/>
      <c r="AI488" s="59">
        <v>1.0485992913051154</v>
      </c>
      <c r="AJ488" s="55">
        <v>0</v>
      </c>
      <c r="AK488" s="55">
        <v>0.20816555841978304</v>
      </c>
      <c r="AL488" s="55">
        <v>0.94062930422573432</v>
      </c>
      <c r="AM488" s="55">
        <v>3.6433779344892441E-4</v>
      </c>
      <c r="AN488" s="55">
        <v>3.6433838693766726E-4</v>
      </c>
      <c r="AO488" s="55">
        <v>6.0722890729295957E-5</v>
      </c>
      <c r="AP488" s="55">
        <v>0</v>
      </c>
      <c r="AQ488" s="55">
        <v>0</v>
      </c>
      <c r="AR488" s="59">
        <v>0.94141870329685018</v>
      </c>
      <c r="AS488" s="55">
        <v>0</v>
      </c>
      <c r="AT488" s="55"/>
      <c r="AU488" s="55"/>
      <c r="AV488" s="55"/>
      <c r="AW488" s="59">
        <v>1.1495842617166332</v>
      </c>
      <c r="AX488" s="55"/>
      <c r="AY488" s="55"/>
      <c r="AZ488" s="55"/>
      <c r="BA488" s="55"/>
      <c r="BB488" s="55"/>
      <c r="BC488" s="55"/>
      <c r="BD488" s="55"/>
      <c r="BE488" s="55"/>
      <c r="BF488" s="59">
        <v>0</v>
      </c>
      <c r="BG488" s="55"/>
      <c r="BH488" s="55"/>
      <c r="BI488" s="55"/>
      <c r="BJ488" s="55"/>
      <c r="BK488" s="59">
        <v>0</v>
      </c>
      <c r="BL488" s="55"/>
      <c r="BM488" s="23" t="s">
        <v>852</v>
      </c>
      <c r="BN488" s="23" t="s">
        <v>184</v>
      </c>
      <c r="BO488" s="23" t="s">
        <v>853</v>
      </c>
      <c r="BP488" s="23" t="s">
        <v>853</v>
      </c>
      <c r="BQ488" s="23" t="s">
        <v>853</v>
      </c>
      <c r="BR488" s="23"/>
      <c r="BS488" s="57"/>
      <c r="BT488" s="135" t="s">
        <v>23</v>
      </c>
      <c r="BU488" s="58">
        <v>1</v>
      </c>
      <c r="BV488" s="57">
        <v>0</v>
      </c>
      <c r="BW488" s="57">
        <v>0</v>
      </c>
      <c r="BX488" s="57">
        <v>0</v>
      </c>
      <c r="BY488" s="57">
        <v>0</v>
      </c>
      <c r="BZ488" s="57">
        <v>1</v>
      </c>
      <c r="CA488" s="57">
        <v>0</v>
      </c>
      <c r="CB488" s="67">
        <v>1</v>
      </c>
      <c r="CC488" s="134"/>
      <c r="CD488" s="134"/>
      <c r="CE488" s="57"/>
      <c r="CF488" s="57"/>
      <c r="CG488" s="57"/>
      <c r="CH488" s="57"/>
      <c r="CI488" s="57"/>
      <c r="CJ488" s="57"/>
      <c r="CK488" s="67"/>
      <c r="CL488" s="23"/>
      <c r="CM488" s="23"/>
      <c r="CN488" s="23"/>
      <c r="CO488" s="23"/>
      <c r="CP488" s="23"/>
      <c r="CQ488" s="23"/>
      <c r="CR488" s="57"/>
      <c r="CS488" s="134"/>
      <c r="CT488" s="58"/>
      <c r="CU488" s="57"/>
      <c r="CV488" s="57"/>
      <c r="CW488" s="57"/>
      <c r="CX488" s="57"/>
      <c r="CY488" s="57"/>
      <c r="CZ488" s="57"/>
      <c r="DA488" s="67"/>
      <c r="DB488" s="23"/>
      <c r="DC488" s="23"/>
      <c r="DD488" s="57"/>
      <c r="DE488" s="57"/>
      <c r="DF488" s="57"/>
      <c r="DG488" s="57"/>
      <c r="DH488" s="57"/>
      <c r="DI488" s="57"/>
      <c r="DJ488" s="67"/>
      <c r="DK488" s="23" t="s">
        <v>849</v>
      </c>
      <c r="DL488" s="55">
        <v>0</v>
      </c>
      <c r="DM488" s="55">
        <v>0.18988339720661113</v>
      </c>
      <c r="DN488" s="55">
        <v>0.85871589409850435</v>
      </c>
      <c r="DO488" s="59">
        <v>1.0485992913051154</v>
      </c>
      <c r="DP488" s="23" t="s">
        <v>849</v>
      </c>
      <c r="DQ488" s="57"/>
      <c r="DR488" s="57"/>
      <c r="DS488" s="57"/>
      <c r="DT488" s="23" t="s">
        <v>854</v>
      </c>
      <c r="DU488" s="57"/>
      <c r="DV488" s="23" t="s">
        <v>858</v>
      </c>
      <c r="DW488" s="23" t="s">
        <v>854</v>
      </c>
      <c r="DX488" s="57"/>
      <c r="DY488" s="23" t="s">
        <v>849</v>
      </c>
      <c r="DZ488" s="23" t="s">
        <v>854</v>
      </c>
      <c r="EA488" s="56"/>
      <c r="EB488" s="57"/>
      <c r="EC488" s="57"/>
      <c r="ED488" s="23"/>
      <c r="EE488" s="57"/>
      <c r="EF488" s="57"/>
      <c r="EG488" s="57"/>
      <c r="EH488" s="23">
        <v>957</v>
      </c>
      <c r="EI488" s="23"/>
      <c r="EJ488" s="23" t="s">
        <v>921</v>
      </c>
      <c r="EK488" s="23"/>
    </row>
    <row r="489" spans="2:141">
      <c r="B489" s="132" t="s">
        <v>1883</v>
      </c>
      <c r="C489" s="23" t="s">
        <v>1884</v>
      </c>
      <c r="D489" s="23" t="s">
        <v>193</v>
      </c>
      <c r="E489" s="23" t="s">
        <v>846</v>
      </c>
      <c r="F489" s="23" t="s">
        <v>847</v>
      </c>
      <c r="G489" s="23"/>
      <c r="H489" s="23" t="s">
        <v>848</v>
      </c>
      <c r="I489" s="58">
        <v>0</v>
      </c>
      <c r="J489" s="58">
        <v>0</v>
      </c>
      <c r="K489" s="58">
        <v>1</v>
      </c>
      <c r="L489" s="58">
        <v>0</v>
      </c>
      <c r="M489" s="176"/>
      <c r="N489" s="23" t="s">
        <v>849</v>
      </c>
      <c r="O489" s="23" t="s">
        <v>850</v>
      </c>
      <c r="P489" s="23" t="s">
        <v>851</v>
      </c>
      <c r="Q489" s="56" t="s">
        <v>848</v>
      </c>
      <c r="R489" s="133" t="s">
        <v>848</v>
      </c>
      <c r="S489" s="133" t="s">
        <v>848</v>
      </c>
      <c r="T489" s="133" t="s">
        <v>848</v>
      </c>
      <c r="U489" s="133" t="s">
        <v>848</v>
      </c>
      <c r="V489" s="133" t="s">
        <v>848</v>
      </c>
      <c r="W489" s="55">
        <v>0</v>
      </c>
      <c r="X489" s="55">
        <v>38.555858500212778</v>
      </c>
      <c r="Y489" s="55">
        <v>40.512386760919853</v>
      </c>
      <c r="Z489" s="55">
        <v>14.060520554846594</v>
      </c>
      <c r="AA489" s="55">
        <v>11.301314033377579</v>
      </c>
      <c r="AB489" s="55">
        <v>0</v>
      </c>
      <c r="AC489" s="55">
        <v>0</v>
      </c>
      <c r="AD489" s="59">
        <v>104.4300798493568</v>
      </c>
      <c r="AE489" s="55">
        <v>0</v>
      </c>
      <c r="AF489" s="55"/>
      <c r="AG489" s="55"/>
      <c r="AH489" s="55"/>
      <c r="AI489" s="59">
        <v>104.4300798493568</v>
      </c>
      <c r="AJ489" s="55">
        <v>0</v>
      </c>
      <c r="AK489" s="55">
        <v>0</v>
      </c>
      <c r="AL489" s="55">
        <v>42.268054675248315</v>
      </c>
      <c r="AM489" s="55">
        <v>45.301218599462246</v>
      </c>
      <c r="AN489" s="55">
        <v>16.037018342489105</v>
      </c>
      <c r="AO489" s="55">
        <v>13.147747079160174</v>
      </c>
      <c r="AP489" s="55">
        <v>0</v>
      </c>
      <c r="AQ489" s="55">
        <v>0</v>
      </c>
      <c r="AR489" s="59">
        <v>116.75403869635983</v>
      </c>
      <c r="AS489" s="55">
        <v>0</v>
      </c>
      <c r="AT489" s="55"/>
      <c r="AU489" s="55"/>
      <c r="AV489" s="55"/>
      <c r="AW489" s="59">
        <v>116.75403869635983</v>
      </c>
      <c r="AX489" s="55"/>
      <c r="AY489" s="55"/>
      <c r="AZ489" s="55"/>
      <c r="BA489" s="55"/>
      <c r="BB489" s="55"/>
      <c r="BC489" s="55"/>
      <c r="BD489" s="55"/>
      <c r="BE489" s="55"/>
      <c r="BF489" s="59">
        <v>0</v>
      </c>
      <c r="BG489" s="55"/>
      <c r="BH489" s="55"/>
      <c r="BI489" s="55"/>
      <c r="BJ489" s="55"/>
      <c r="BK489" s="59">
        <v>0</v>
      </c>
      <c r="BL489" s="55"/>
      <c r="BM489" s="23" t="s">
        <v>852</v>
      </c>
      <c r="BN489" s="23" t="s">
        <v>1885</v>
      </c>
      <c r="BO489" s="23" t="s">
        <v>532</v>
      </c>
      <c r="BP489" s="23" t="s">
        <v>533</v>
      </c>
      <c r="BQ489" s="23" t="s">
        <v>542</v>
      </c>
      <c r="BR489" s="23"/>
      <c r="BS489" s="57"/>
      <c r="BT489" s="135" t="s">
        <v>23</v>
      </c>
      <c r="BU489" s="58">
        <v>1</v>
      </c>
      <c r="BV489" s="57">
        <v>0</v>
      </c>
      <c r="BW489" s="57">
        <v>0</v>
      </c>
      <c r="BX489" s="57">
        <v>2</v>
      </c>
      <c r="BY489" s="57">
        <v>0</v>
      </c>
      <c r="BZ489" s="57">
        <v>0</v>
      </c>
      <c r="CA489" s="57">
        <v>0</v>
      </c>
      <c r="CB489" s="67">
        <v>2</v>
      </c>
      <c r="CC489" s="134"/>
      <c r="CD489" s="134"/>
      <c r="CE489" s="57"/>
      <c r="CF489" s="57"/>
      <c r="CG489" s="57"/>
      <c r="CH489" s="57"/>
      <c r="CI489" s="57"/>
      <c r="CJ489" s="57"/>
      <c r="CK489" s="67"/>
      <c r="CL489" s="23"/>
      <c r="CM489" s="23"/>
      <c r="CN489" s="23"/>
      <c r="CO489" s="23"/>
      <c r="CP489" s="23"/>
      <c r="CQ489" s="23"/>
      <c r="CR489" s="57"/>
      <c r="CS489" s="134"/>
      <c r="CT489" s="58"/>
      <c r="CU489" s="57"/>
      <c r="CV489" s="57"/>
      <c r="CW489" s="57"/>
      <c r="CX489" s="57"/>
      <c r="CY489" s="57"/>
      <c r="CZ489" s="57"/>
      <c r="DA489" s="67"/>
      <c r="DB489" s="23"/>
      <c r="DC489" s="23"/>
      <c r="DD489" s="57"/>
      <c r="DE489" s="57"/>
      <c r="DF489" s="57"/>
      <c r="DG489" s="57"/>
      <c r="DH489" s="57"/>
      <c r="DI489" s="57"/>
      <c r="DJ489" s="67"/>
      <c r="DK489" s="23" t="s">
        <v>849</v>
      </c>
      <c r="DL489" s="55">
        <v>0</v>
      </c>
      <c r="DM489" s="55">
        <v>0</v>
      </c>
      <c r="DN489" s="55">
        <v>0</v>
      </c>
      <c r="DO489" s="59">
        <v>0</v>
      </c>
      <c r="DP489" s="23" t="s">
        <v>849</v>
      </c>
      <c r="DQ489" s="57"/>
      <c r="DR489" s="57"/>
      <c r="DS489" s="57"/>
      <c r="DT489" s="23" t="s">
        <v>854</v>
      </c>
      <c r="DU489" s="57"/>
      <c r="DV489" s="23" t="s">
        <v>849</v>
      </c>
      <c r="DW489" s="23" t="s">
        <v>854</v>
      </c>
      <c r="DX489" s="57"/>
      <c r="DY489" s="23" t="s">
        <v>849</v>
      </c>
      <c r="DZ489" s="23" t="s">
        <v>854</v>
      </c>
      <c r="EA489" s="56"/>
      <c r="EB489" s="57"/>
      <c r="EC489" s="57"/>
      <c r="ED489" s="23"/>
      <c r="EE489" s="57"/>
      <c r="EF489" s="57"/>
      <c r="EG489" s="57"/>
      <c r="EH489" s="23">
        <v>891</v>
      </c>
      <c r="EI489" s="323"/>
      <c r="EJ489" s="323" t="s">
        <v>891</v>
      </c>
      <c r="EK489" s="23" t="s">
        <v>634</v>
      </c>
    </row>
    <row r="490" spans="2:141">
      <c r="B490" s="132" t="s">
        <v>1886</v>
      </c>
      <c r="C490" s="23" t="s">
        <v>1887</v>
      </c>
      <c r="D490" s="23" t="s">
        <v>155</v>
      </c>
      <c r="E490" s="23" t="s">
        <v>846</v>
      </c>
      <c r="F490" s="23" t="s">
        <v>847</v>
      </c>
      <c r="G490" s="23"/>
      <c r="H490" s="23" t="s">
        <v>848</v>
      </c>
      <c r="I490" s="58">
        <v>0</v>
      </c>
      <c r="J490" s="58">
        <v>0</v>
      </c>
      <c r="K490" s="58">
        <v>1</v>
      </c>
      <c r="L490" s="58">
        <v>0</v>
      </c>
      <c r="M490" s="176"/>
      <c r="N490" s="23" t="s">
        <v>849</v>
      </c>
      <c r="O490" s="23" t="s">
        <v>850</v>
      </c>
      <c r="P490" s="23" t="s">
        <v>851</v>
      </c>
      <c r="Q490" s="56" t="s">
        <v>848</v>
      </c>
      <c r="R490" s="133" t="s">
        <v>848</v>
      </c>
      <c r="S490" s="133" t="s">
        <v>848</v>
      </c>
      <c r="T490" s="133" t="s">
        <v>848</v>
      </c>
      <c r="U490" s="133" t="s">
        <v>848</v>
      </c>
      <c r="V490" s="133" t="s">
        <v>848</v>
      </c>
      <c r="W490" s="55">
        <v>0</v>
      </c>
      <c r="X490" s="55">
        <v>0.17426586969230773</v>
      </c>
      <c r="Y490" s="55">
        <v>0.18181048714078624</v>
      </c>
      <c r="Z490" s="55">
        <v>0.19630798733590182</v>
      </c>
      <c r="AA490" s="55">
        <v>0.2112492885573985</v>
      </c>
      <c r="AB490" s="55">
        <v>0.2251550540506726</v>
      </c>
      <c r="AC490" s="55">
        <v>0.23980048792124856</v>
      </c>
      <c r="AD490" s="59">
        <v>1.2285891746983153</v>
      </c>
      <c r="AE490" s="55">
        <v>0</v>
      </c>
      <c r="AF490" s="55"/>
      <c r="AG490" s="55"/>
      <c r="AH490" s="55"/>
      <c r="AI490" s="59">
        <v>1.2285891746983153</v>
      </c>
      <c r="AJ490" s="55">
        <v>0</v>
      </c>
      <c r="AK490" s="55">
        <v>0</v>
      </c>
      <c r="AL490" s="55">
        <v>0.19104435991597776</v>
      </c>
      <c r="AM490" s="55">
        <v>0.20330168820328642</v>
      </c>
      <c r="AN490" s="55">
        <v>0.22390314650177082</v>
      </c>
      <c r="AO490" s="55">
        <v>0.24576365265155939</v>
      </c>
      <c r="AP490" s="55">
        <v>0.267180199525481</v>
      </c>
      <c r="AQ490" s="55">
        <v>0.29025038469081521</v>
      </c>
      <c r="AR490" s="59">
        <v>1.4214434314888904</v>
      </c>
      <c r="AS490" s="55">
        <v>0</v>
      </c>
      <c r="AT490" s="55"/>
      <c r="AU490" s="55"/>
      <c r="AV490" s="55"/>
      <c r="AW490" s="59">
        <v>1.4214434314888904</v>
      </c>
      <c r="AX490" s="55"/>
      <c r="AY490" s="55"/>
      <c r="AZ490" s="55"/>
      <c r="BA490" s="55"/>
      <c r="BB490" s="55"/>
      <c r="BC490" s="55"/>
      <c r="BD490" s="55"/>
      <c r="BE490" s="55"/>
      <c r="BF490" s="59">
        <v>0</v>
      </c>
      <c r="BG490" s="55"/>
      <c r="BH490" s="55"/>
      <c r="BI490" s="55"/>
      <c r="BJ490" s="55"/>
      <c r="BK490" s="59">
        <v>0</v>
      </c>
      <c r="BL490" s="55"/>
      <c r="BM490" s="23" t="s">
        <v>852</v>
      </c>
      <c r="BN490" s="23" t="s">
        <v>225</v>
      </c>
      <c r="BO490" s="23" t="s">
        <v>853</v>
      </c>
      <c r="BP490" s="23" t="s">
        <v>853</v>
      </c>
      <c r="BQ490" s="23" t="s">
        <v>311</v>
      </c>
      <c r="BR490" s="23"/>
      <c r="BS490" s="57"/>
      <c r="BT490" s="135" t="s">
        <v>23</v>
      </c>
      <c r="BU490" s="58">
        <v>1</v>
      </c>
      <c r="BV490" s="57">
        <v>3</v>
      </c>
      <c r="BW490" s="57">
        <v>4</v>
      </c>
      <c r="BX490" s="57">
        <v>4</v>
      </c>
      <c r="BY490" s="57">
        <v>4</v>
      </c>
      <c r="BZ490" s="57">
        <v>4</v>
      </c>
      <c r="CA490" s="57">
        <v>5</v>
      </c>
      <c r="CB490" s="67">
        <v>24</v>
      </c>
      <c r="CC490" s="134"/>
      <c r="CD490" s="134"/>
      <c r="CE490" s="57"/>
      <c r="CF490" s="57"/>
      <c r="CG490" s="57"/>
      <c r="CH490" s="57"/>
      <c r="CI490" s="57"/>
      <c r="CJ490" s="57"/>
      <c r="CK490" s="67"/>
      <c r="CL490" s="23"/>
      <c r="CM490" s="23"/>
      <c r="CN490" s="23"/>
      <c r="CO490" s="23"/>
      <c r="CP490" s="23"/>
      <c r="CQ490" s="23"/>
      <c r="CR490" s="57"/>
      <c r="CS490" s="134"/>
      <c r="CT490" s="58"/>
      <c r="CU490" s="57"/>
      <c r="CV490" s="57"/>
      <c r="CW490" s="57"/>
      <c r="CX490" s="57"/>
      <c r="CY490" s="57"/>
      <c r="CZ490" s="57"/>
      <c r="DA490" s="67"/>
      <c r="DB490" s="23"/>
      <c r="DC490" s="23"/>
      <c r="DD490" s="57"/>
      <c r="DE490" s="57"/>
      <c r="DF490" s="57"/>
      <c r="DG490" s="57"/>
      <c r="DH490" s="57"/>
      <c r="DI490" s="57"/>
      <c r="DJ490" s="67"/>
      <c r="DK490" s="23" t="s">
        <v>849</v>
      </c>
      <c r="DL490" s="55">
        <v>0</v>
      </c>
      <c r="DM490" s="55">
        <v>0</v>
      </c>
      <c r="DN490" s="55">
        <v>0</v>
      </c>
      <c r="DO490" s="59">
        <v>0</v>
      </c>
      <c r="DP490" s="23" t="s">
        <v>849</v>
      </c>
      <c r="DQ490" s="57"/>
      <c r="DR490" s="57"/>
      <c r="DS490" s="57"/>
      <c r="DT490" s="23" t="s">
        <v>854</v>
      </c>
      <c r="DU490" s="57"/>
      <c r="DV490" s="23" t="s">
        <v>849</v>
      </c>
      <c r="DW490" s="23" t="s">
        <v>854</v>
      </c>
      <c r="DX490" s="57"/>
      <c r="DY490" s="23" t="s">
        <v>849</v>
      </c>
      <c r="DZ490" s="23" t="s">
        <v>854</v>
      </c>
      <c r="EA490" s="56"/>
      <c r="EB490" s="57"/>
      <c r="EC490" s="57"/>
      <c r="ED490" s="23"/>
      <c r="EE490" s="57"/>
      <c r="EF490" s="57"/>
      <c r="EG490" s="57"/>
      <c r="EH490" s="23">
        <v>915</v>
      </c>
      <c r="EI490" s="23"/>
      <c r="EJ490" s="23" t="s">
        <v>1888</v>
      </c>
      <c r="EK490" s="23"/>
    </row>
    <row r="491" spans="2:141">
      <c r="B491" s="132" t="s">
        <v>1889</v>
      </c>
      <c r="C491" s="23" t="s">
        <v>1890</v>
      </c>
      <c r="D491" s="23" t="s">
        <v>155</v>
      </c>
      <c r="E491" s="23" t="s">
        <v>846</v>
      </c>
      <c r="F491" s="23" t="s">
        <v>847</v>
      </c>
      <c r="G491" s="23"/>
      <c r="H491" s="23" t="s">
        <v>848</v>
      </c>
      <c r="I491" s="58">
        <v>0</v>
      </c>
      <c r="J491" s="58">
        <v>0</v>
      </c>
      <c r="K491" s="58">
        <v>1</v>
      </c>
      <c r="L491" s="58">
        <v>0</v>
      </c>
      <c r="M491" s="176"/>
      <c r="N491" s="23" t="s">
        <v>849</v>
      </c>
      <c r="O491" s="23" t="s">
        <v>850</v>
      </c>
      <c r="P491" s="23" t="s">
        <v>851</v>
      </c>
      <c r="Q491" s="56" t="s">
        <v>848</v>
      </c>
      <c r="R491" s="133" t="s">
        <v>848</v>
      </c>
      <c r="S491" s="133" t="s">
        <v>848</v>
      </c>
      <c r="T491" s="133" t="s">
        <v>848</v>
      </c>
      <c r="U491" s="133" t="s">
        <v>848</v>
      </c>
      <c r="V491" s="133" t="s">
        <v>848</v>
      </c>
      <c r="W491" s="55">
        <v>0</v>
      </c>
      <c r="X491" s="55">
        <v>4.0985427720642113E-3</v>
      </c>
      <c r="Y491" s="55">
        <v>0</v>
      </c>
      <c r="Z491" s="55">
        <v>0</v>
      </c>
      <c r="AA491" s="55">
        <v>0</v>
      </c>
      <c r="AB491" s="55">
        <v>0</v>
      </c>
      <c r="AC491" s="55">
        <v>0</v>
      </c>
      <c r="AD491" s="59">
        <v>4.0985427720642113E-3</v>
      </c>
      <c r="AE491" s="55">
        <v>0</v>
      </c>
      <c r="AF491" s="55"/>
      <c r="AG491" s="55"/>
      <c r="AH491" s="55"/>
      <c r="AI491" s="59">
        <v>4.0985427720642113E-3</v>
      </c>
      <c r="AJ491" s="55">
        <v>0</v>
      </c>
      <c r="AK491" s="55">
        <v>0</v>
      </c>
      <c r="AL491" s="55">
        <v>4.4931545222238484E-3</v>
      </c>
      <c r="AM491" s="55">
        <v>0</v>
      </c>
      <c r="AN491" s="55">
        <v>0</v>
      </c>
      <c r="AO491" s="55">
        <v>0</v>
      </c>
      <c r="AP491" s="55">
        <v>0</v>
      </c>
      <c r="AQ491" s="55">
        <v>0</v>
      </c>
      <c r="AR491" s="59">
        <v>4.4931545222238484E-3</v>
      </c>
      <c r="AS491" s="55">
        <v>0</v>
      </c>
      <c r="AT491" s="55"/>
      <c r="AU491" s="55"/>
      <c r="AV491" s="55"/>
      <c r="AW491" s="59">
        <v>4.4931545222238484E-3</v>
      </c>
      <c r="AX491" s="55"/>
      <c r="AY491" s="55"/>
      <c r="AZ491" s="55"/>
      <c r="BA491" s="55"/>
      <c r="BB491" s="55"/>
      <c r="BC491" s="55"/>
      <c r="BD491" s="55"/>
      <c r="BE491" s="55"/>
      <c r="BF491" s="59">
        <v>0</v>
      </c>
      <c r="BG491" s="55"/>
      <c r="BH491" s="55"/>
      <c r="BI491" s="55"/>
      <c r="BJ491" s="55"/>
      <c r="BK491" s="59">
        <v>0</v>
      </c>
      <c r="BL491" s="55"/>
      <c r="BM491" s="23" t="s">
        <v>852</v>
      </c>
      <c r="BN491" s="23" t="s">
        <v>1891</v>
      </c>
      <c r="BO491" s="23" t="s">
        <v>532</v>
      </c>
      <c r="BP491" s="23" t="s">
        <v>1892</v>
      </c>
      <c r="BQ491" s="23" t="s">
        <v>853</v>
      </c>
      <c r="BR491" s="23"/>
      <c r="BS491" s="57"/>
      <c r="BT491" s="135" t="s">
        <v>23</v>
      </c>
      <c r="BU491" s="58">
        <v>1</v>
      </c>
      <c r="BV491" s="57">
        <v>0</v>
      </c>
      <c r="BW491" s="57">
        <v>0</v>
      </c>
      <c r="BX491" s="57">
        <v>0</v>
      </c>
      <c r="BY491" s="57">
        <v>0</v>
      </c>
      <c r="BZ491" s="57">
        <v>0</v>
      </c>
      <c r="CA491" s="57">
        <v>0</v>
      </c>
      <c r="CB491" s="67">
        <v>0</v>
      </c>
      <c r="CC491" s="134"/>
      <c r="CD491" s="134"/>
      <c r="CE491" s="57"/>
      <c r="CF491" s="57"/>
      <c r="CG491" s="57"/>
      <c r="CH491" s="57"/>
      <c r="CI491" s="57"/>
      <c r="CJ491" s="57"/>
      <c r="CK491" s="67"/>
      <c r="CL491" s="23"/>
      <c r="CM491" s="23"/>
      <c r="CN491" s="23"/>
      <c r="CO491" s="23"/>
      <c r="CP491" s="23"/>
      <c r="CQ491" s="23"/>
      <c r="CR491" s="57"/>
      <c r="CS491" s="134"/>
      <c r="CT491" s="58"/>
      <c r="CU491" s="57"/>
      <c r="CV491" s="57"/>
      <c r="CW491" s="57"/>
      <c r="CX491" s="57"/>
      <c r="CY491" s="57"/>
      <c r="CZ491" s="57"/>
      <c r="DA491" s="67"/>
      <c r="DB491" s="23"/>
      <c r="DC491" s="23"/>
      <c r="DD491" s="57"/>
      <c r="DE491" s="57"/>
      <c r="DF491" s="57"/>
      <c r="DG491" s="57"/>
      <c r="DH491" s="57"/>
      <c r="DI491" s="57"/>
      <c r="DJ491" s="67"/>
      <c r="DK491" s="23" t="s">
        <v>849</v>
      </c>
      <c r="DL491" s="55">
        <v>0</v>
      </c>
      <c r="DM491" s="55">
        <v>0</v>
      </c>
      <c r="DN491" s="55">
        <v>0</v>
      </c>
      <c r="DO491" s="59">
        <v>0</v>
      </c>
      <c r="DP491" s="23" t="s">
        <v>849</v>
      </c>
      <c r="DQ491" s="57"/>
      <c r="DR491" s="57"/>
      <c r="DS491" s="57"/>
      <c r="DT491" s="23" t="s">
        <v>854</v>
      </c>
      <c r="DU491" s="57"/>
      <c r="DV491" s="23" t="s">
        <v>849</v>
      </c>
      <c r="DW491" s="23" t="s">
        <v>854</v>
      </c>
      <c r="DX491" s="57"/>
      <c r="DY491" s="23" t="s">
        <v>849</v>
      </c>
      <c r="DZ491" s="23" t="s">
        <v>854</v>
      </c>
      <c r="EA491" s="56"/>
      <c r="EB491" s="57"/>
      <c r="EC491" s="57"/>
      <c r="ED491" s="23"/>
      <c r="EE491" s="57"/>
      <c r="EF491" s="57"/>
      <c r="EG491" s="57"/>
      <c r="EH491" s="23">
        <v>549</v>
      </c>
      <c r="EI491" s="23"/>
      <c r="EJ491" s="23" t="s">
        <v>891</v>
      </c>
      <c r="EK491" s="23"/>
    </row>
    <row r="492" spans="2:141" ht="57.95">
      <c r="B492" s="132" t="s">
        <v>1893</v>
      </c>
      <c r="C492" s="23" t="s">
        <v>1894</v>
      </c>
      <c r="D492" s="23" t="s">
        <v>159</v>
      </c>
      <c r="E492" s="23" t="s">
        <v>846</v>
      </c>
      <c r="F492" s="23" t="s">
        <v>847</v>
      </c>
      <c r="G492" s="23"/>
      <c r="H492" s="23" t="s">
        <v>848</v>
      </c>
      <c r="I492" s="58">
        <v>0</v>
      </c>
      <c r="J492" s="58">
        <v>0</v>
      </c>
      <c r="K492" s="58">
        <v>0</v>
      </c>
      <c r="L492" s="58">
        <v>1</v>
      </c>
      <c r="M492" s="176"/>
      <c r="N492" s="23" t="s">
        <v>849</v>
      </c>
      <c r="O492" s="23" t="s">
        <v>850</v>
      </c>
      <c r="P492" s="23" t="s">
        <v>851</v>
      </c>
      <c r="Q492" s="56" t="s">
        <v>848</v>
      </c>
      <c r="R492" s="133" t="s">
        <v>848</v>
      </c>
      <c r="S492" s="133" t="s">
        <v>848</v>
      </c>
      <c r="T492" s="133" t="s">
        <v>848</v>
      </c>
      <c r="U492" s="133" t="s">
        <v>848</v>
      </c>
      <c r="V492" s="133" t="s">
        <v>848</v>
      </c>
      <c r="W492" s="55">
        <v>64.119832647804117</v>
      </c>
      <c r="X492" s="55">
        <v>19.411920405394319</v>
      </c>
      <c r="Y492" s="55">
        <v>19.47634482961713</v>
      </c>
      <c r="Z492" s="55">
        <v>14.953391278627238</v>
      </c>
      <c r="AA492" s="55">
        <v>10.635916857422714</v>
      </c>
      <c r="AB492" s="55">
        <v>7.4275434312088455</v>
      </c>
      <c r="AC492" s="55">
        <v>6.8259676580471185</v>
      </c>
      <c r="AD492" s="59">
        <v>78.731084460317362</v>
      </c>
      <c r="AE492" s="55">
        <v>2.8173516040477229</v>
      </c>
      <c r="AF492" s="55"/>
      <c r="AG492" s="55"/>
      <c r="AH492" s="55"/>
      <c r="AI492" s="59">
        <v>142.85091710812148</v>
      </c>
      <c r="AJ492" s="55">
        <v>2.8173516040477229</v>
      </c>
      <c r="AK492" s="55">
        <v>70.293353527848382</v>
      </c>
      <c r="AL492" s="55">
        <v>21.2809192938149</v>
      </c>
      <c r="AM492" s="55">
        <v>21.778577496601656</v>
      </c>
      <c r="AN492" s="55">
        <v>17.055400565173315</v>
      </c>
      <c r="AO492" s="55">
        <v>12.373635878391477</v>
      </c>
      <c r="AP492" s="55">
        <v>8.8138929161587107</v>
      </c>
      <c r="AQ492" s="55">
        <v>8.2620338090633343</v>
      </c>
      <c r="AR492" s="59">
        <v>89.564459959203404</v>
      </c>
      <c r="AS492" s="55">
        <v>3.4100739075755548</v>
      </c>
      <c r="AT492" s="55"/>
      <c r="AU492" s="55"/>
      <c r="AV492" s="55"/>
      <c r="AW492" s="59">
        <v>159.85781348705177</v>
      </c>
      <c r="AX492" s="55"/>
      <c r="AY492" s="55"/>
      <c r="AZ492" s="55"/>
      <c r="BA492" s="55"/>
      <c r="BB492" s="55"/>
      <c r="BC492" s="55"/>
      <c r="BD492" s="55"/>
      <c r="BE492" s="55"/>
      <c r="BF492" s="59">
        <v>0</v>
      </c>
      <c r="BG492" s="55"/>
      <c r="BH492" s="55"/>
      <c r="BI492" s="55"/>
      <c r="BJ492" s="55"/>
      <c r="BK492" s="59">
        <v>0</v>
      </c>
      <c r="BL492" s="55"/>
      <c r="BM492" s="23" t="s">
        <v>1131</v>
      </c>
      <c r="BN492" s="23" t="s">
        <v>157</v>
      </c>
      <c r="BO492" s="23" t="s">
        <v>853</v>
      </c>
      <c r="BP492" s="23" t="s">
        <v>853</v>
      </c>
      <c r="BQ492" s="23" t="s">
        <v>853</v>
      </c>
      <c r="BR492" s="23"/>
      <c r="BS492" s="57"/>
      <c r="BT492" s="135" t="s">
        <v>859</v>
      </c>
      <c r="BU492" s="58">
        <v>1</v>
      </c>
      <c r="BV492" s="57">
        <v>9893</v>
      </c>
      <c r="BW492" s="57">
        <v>31041</v>
      </c>
      <c r="BX492" s="57">
        <v>3604</v>
      </c>
      <c r="BY492" s="57">
        <v>20076</v>
      </c>
      <c r="BZ492" s="57">
        <v>4958</v>
      </c>
      <c r="CA492" s="57">
        <v>34468</v>
      </c>
      <c r="CB492" s="67">
        <v>104040</v>
      </c>
      <c r="CC492" s="134"/>
      <c r="CD492" s="134"/>
      <c r="CE492" s="57"/>
      <c r="CF492" s="57"/>
      <c r="CG492" s="57"/>
      <c r="CH492" s="57"/>
      <c r="CI492" s="57"/>
      <c r="CJ492" s="57"/>
      <c r="CK492" s="67"/>
      <c r="CL492" s="23"/>
      <c r="CM492" s="23"/>
      <c r="CN492" s="23"/>
      <c r="CO492" s="23"/>
      <c r="CP492" s="23"/>
      <c r="CQ492" s="23"/>
      <c r="CR492" s="57"/>
      <c r="CS492" s="134"/>
      <c r="CT492" s="58"/>
      <c r="CU492" s="57"/>
      <c r="CV492" s="57"/>
      <c r="CW492" s="57"/>
      <c r="CX492" s="57"/>
      <c r="CY492" s="57"/>
      <c r="CZ492" s="57"/>
      <c r="DA492" s="67"/>
      <c r="DB492" s="23"/>
      <c r="DC492" s="23"/>
      <c r="DD492" s="57"/>
      <c r="DE492" s="57"/>
      <c r="DF492" s="57"/>
      <c r="DG492" s="57"/>
      <c r="DH492" s="57"/>
      <c r="DI492" s="57"/>
      <c r="DJ492" s="67"/>
      <c r="DK492" s="23" t="s">
        <v>849</v>
      </c>
      <c r="DL492" s="55">
        <v>0</v>
      </c>
      <c r="DM492" s="55">
        <v>64.119832647804117</v>
      </c>
      <c r="DN492" s="55">
        <v>78.731084460317362</v>
      </c>
      <c r="DO492" s="59">
        <v>142.85091710812148</v>
      </c>
      <c r="DP492" s="23" t="s">
        <v>849</v>
      </c>
      <c r="DQ492" s="57"/>
      <c r="DR492" s="57"/>
      <c r="DS492" s="57"/>
      <c r="DT492" s="23" t="s">
        <v>854</v>
      </c>
      <c r="DU492" s="57"/>
      <c r="DV492" s="23" t="s">
        <v>849</v>
      </c>
      <c r="DW492" s="23" t="s">
        <v>854</v>
      </c>
      <c r="DX492" s="57"/>
      <c r="DY492" s="23" t="s">
        <v>849</v>
      </c>
      <c r="DZ492" s="23" t="s">
        <v>854</v>
      </c>
      <c r="EA492" s="56"/>
      <c r="EB492" s="57"/>
      <c r="EC492" s="57"/>
      <c r="ED492" s="23"/>
      <c r="EE492" s="57"/>
      <c r="EF492" s="57"/>
      <c r="EG492" s="57"/>
      <c r="EH492" s="23">
        <v>811</v>
      </c>
      <c r="EI492" s="23"/>
      <c r="EJ492" s="23" t="s">
        <v>1177</v>
      </c>
      <c r="EK492" s="23"/>
    </row>
    <row r="493" spans="2:141">
      <c r="B493" s="132" t="s">
        <v>1895</v>
      </c>
      <c r="C493" s="23" t="s">
        <v>1896</v>
      </c>
      <c r="D493" s="23" t="s">
        <v>193</v>
      </c>
      <c r="E493" s="23" t="s">
        <v>846</v>
      </c>
      <c r="F493" s="23" t="s">
        <v>847</v>
      </c>
      <c r="G493" s="23"/>
      <c r="H493" s="23" t="s">
        <v>848</v>
      </c>
      <c r="I493" s="58">
        <v>0.84640000000000004</v>
      </c>
      <c r="J493" s="58">
        <v>0.15359999999999999</v>
      </c>
      <c r="K493" s="58">
        <v>0</v>
      </c>
      <c r="L493" s="58">
        <v>0</v>
      </c>
      <c r="M493" s="176"/>
      <c r="N493" s="23" t="s">
        <v>849</v>
      </c>
      <c r="O493" s="23" t="s">
        <v>850</v>
      </c>
      <c r="P493" s="23" t="s">
        <v>851</v>
      </c>
      <c r="Q493" s="56" t="s">
        <v>848</v>
      </c>
      <c r="R493" s="133" t="s">
        <v>848</v>
      </c>
      <c r="S493" s="133" t="s">
        <v>848</v>
      </c>
      <c r="T493" s="133" t="s">
        <v>848</v>
      </c>
      <c r="U493" s="133" t="s">
        <v>848</v>
      </c>
      <c r="V493" s="133" t="s">
        <v>848</v>
      </c>
      <c r="W493" s="55">
        <v>0</v>
      </c>
      <c r="X493" s="55">
        <v>6.0159627870504249</v>
      </c>
      <c r="Y493" s="55">
        <v>6.2764161844524367</v>
      </c>
      <c r="Z493" s="55">
        <v>6.7768952618131681</v>
      </c>
      <c r="AA493" s="55">
        <v>7.2926951272563709</v>
      </c>
      <c r="AB493" s="55">
        <v>7.7727464871738077</v>
      </c>
      <c r="AC493" s="55">
        <v>8.2783324938953609</v>
      </c>
      <c r="AD493" s="59">
        <v>42.41304834164157</v>
      </c>
      <c r="AE493" s="55">
        <v>0</v>
      </c>
      <c r="AF493" s="55"/>
      <c r="AG493" s="55"/>
      <c r="AH493" s="55"/>
      <c r="AI493" s="59">
        <v>42.41304834164157</v>
      </c>
      <c r="AJ493" s="55">
        <v>0</v>
      </c>
      <c r="AK493" s="55">
        <v>0</v>
      </c>
      <c r="AL493" s="55">
        <v>6.5951856319294064</v>
      </c>
      <c r="AM493" s="55">
        <v>7.0183300547318028</v>
      </c>
      <c r="AN493" s="55">
        <v>7.7295284477475068</v>
      </c>
      <c r="AO493" s="55">
        <v>8.4841913759239702</v>
      </c>
      <c r="AP493" s="55">
        <v>9.2235280529687742</v>
      </c>
      <c r="AQ493" s="55">
        <v>10.019951217700148</v>
      </c>
      <c r="AR493" s="59">
        <v>49.070714781001605</v>
      </c>
      <c r="AS493" s="55">
        <v>0</v>
      </c>
      <c r="AT493" s="55"/>
      <c r="AU493" s="55"/>
      <c r="AV493" s="55"/>
      <c r="AW493" s="59">
        <v>49.070714781001605</v>
      </c>
      <c r="AX493" s="55"/>
      <c r="AY493" s="55"/>
      <c r="AZ493" s="55"/>
      <c r="BA493" s="55"/>
      <c r="BB493" s="55"/>
      <c r="BC493" s="55"/>
      <c r="BD493" s="55"/>
      <c r="BE493" s="55"/>
      <c r="BF493" s="59">
        <v>0</v>
      </c>
      <c r="BG493" s="55"/>
      <c r="BH493" s="55"/>
      <c r="BI493" s="55"/>
      <c r="BJ493" s="55"/>
      <c r="BK493" s="59">
        <v>0</v>
      </c>
      <c r="BL493" s="55"/>
      <c r="BM493" s="23" t="s">
        <v>864</v>
      </c>
      <c r="BN493" s="23" t="s">
        <v>1252</v>
      </c>
      <c r="BO493" s="23" t="s">
        <v>532</v>
      </c>
      <c r="BP493" s="23" t="s">
        <v>533</v>
      </c>
      <c r="BQ493" s="23" t="s">
        <v>536</v>
      </c>
      <c r="BR493" s="23"/>
      <c r="BS493" s="57"/>
      <c r="BT493" s="135" t="s">
        <v>23</v>
      </c>
      <c r="BU493" s="58">
        <v>0.84640000000000004</v>
      </c>
      <c r="BV493" s="57">
        <v>0</v>
      </c>
      <c r="BW493" s="57">
        <v>0</v>
      </c>
      <c r="BX493" s="57">
        <v>0</v>
      </c>
      <c r="BY493" s="57">
        <v>0</v>
      </c>
      <c r="BZ493" s="57">
        <v>0</v>
      </c>
      <c r="CA493" s="57">
        <v>0</v>
      </c>
      <c r="CB493" s="67">
        <v>0</v>
      </c>
      <c r="CC493" s="134"/>
      <c r="CD493" s="134"/>
      <c r="CE493" s="57"/>
      <c r="CF493" s="57"/>
      <c r="CG493" s="57"/>
      <c r="CH493" s="57"/>
      <c r="CI493" s="57"/>
      <c r="CJ493" s="57"/>
      <c r="CK493" s="67"/>
      <c r="CL493" s="23"/>
      <c r="CM493" s="23"/>
      <c r="CN493" s="23"/>
      <c r="CO493" s="23"/>
      <c r="CP493" s="23"/>
      <c r="CQ493" s="23"/>
      <c r="CR493" s="57"/>
      <c r="CS493" s="134"/>
      <c r="CT493" s="58"/>
      <c r="CU493" s="57"/>
      <c r="CV493" s="57"/>
      <c r="CW493" s="57"/>
      <c r="CX493" s="57"/>
      <c r="CY493" s="57"/>
      <c r="CZ493" s="57"/>
      <c r="DA493" s="67"/>
      <c r="DB493" s="23"/>
      <c r="DC493" s="23"/>
      <c r="DD493" s="57"/>
      <c r="DE493" s="57"/>
      <c r="DF493" s="57"/>
      <c r="DG493" s="57"/>
      <c r="DH493" s="57"/>
      <c r="DI493" s="57"/>
      <c r="DJ493" s="67"/>
      <c r="DK493" s="23" t="s">
        <v>849</v>
      </c>
      <c r="DL493" s="55">
        <v>0</v>
      </c>
      <c r="DM493" s="55">
        <v>0</v>
      </c>
      <c r="DN493" s="55">
        <v>0</v>
      </c>
      <c r="DO493" s="59">
        <v>0</v>
      </c>
      <c r="DP493" s="23" t="s">
        <v>849</v>
      </c>
      <c r="DQ493" s="57"/>
      <c r="DR493" s="57"/>
      <c r="DS493" s="57"/>
      <c r="DT493" s="23" t="s">
        <v>854</v>
      </c>
      <c r="DU493" s="57"/>
      <c r="DV493" s="23" t="s">
        <v>849</v>
      </c>
      <c r="DW493" s="23" t="s">
        <v>854</v>
      </c>
      <c r="DX493" s="57"/>
      <c r="DY493" s="23" t="s">
        <v>849</v>
      </c>
      <c r="DZ493" s="23" t="s">
        <v>854</v>
      </c>
      <c r="EA493" s="56"/>
      <c r="EB493" s="57"/>
      <c r="EC493" s="57"/>
      <c r="ED493" s="23"/>
      <c r="EE493" s="57"/>
      <c r="EF493" s="57"/>
      <c r="EG493" s="57"/>
      <c r="EH493" s="23">
        <v>1205</v>
      </c>
      <c r="EI493" s="23" t="s">
        <v>535</v>
      </c>
      <c r="EJ493" s="23"/>
      <c r="EK493" s="23" t="s">
        <v>631</v>
      </c>
    </row>
    <row r="494" spans="2:141">
      <c r="B494" s="132" t="s">
        <v>1897</v>
      </c>
      <c r="C494" s="23" t="s">
        <v>1898</v>
      </c>
      <c r="D494" s="23" t="s">
        <v>193</v>
      </c>
      <c r="E494" s="23" t="s">
        <v>846</v>
      </c>
      <c r="F494" s="23" t="s">
        <v>847</v>
      </c>
      <c r="G494" s="23"/>
      <c r="H494" s="23" t="s">
        <v>848</v>
      </c>
      <c r="I494" s="58">
        <v>0</v>
      </c>
      <c r="J494" s="58">
        <v>0</v>
      </c>
      <c r="K494" s="58">
        <v>1</v>
      </c>
      <c r="L494" s="58">
        <v>0</v>
      </c>
      <c r="M494" s="176"/>
      <c r="N494" s="23" t="s">
        <v>849</v>
      </c>
      <c r="O494" s="23" t="s">
        <v>850</v>
      </c>
      <c r="P494" s="23" t="s">
        <v>851</v>
      </c>
      <c r="Q494" s="56" t="s">
        <v>848</v>
      </c>
      <c r="R494" s="133" t="s">
        <v>848</v>
      </c>
      <c r="S494" s="133" t="s">
        <v>848</v>
      </c>
      <c r="T494" s="133" t="s">
        <v>848</v>
      </c>
      <c r="U494" s="133" t="s">
        <v>848</v>
      </c>
      <c r="V494" s="133" t="s">
        <v>848</v>
      </c>
      <c r="W494" s="55">
        <v>0</v>
      </c>
      <c r="X494" s="55">
        <v>0.34853173938461546</v>
      </c>
      <c r="Y494" s="55">
        <v>0.36362097428157247</v>
      </c>
      <c r="Z494" s="55">
        <v>0.39261597467180365</v>
      </c>
      <c r="AA494" s="55">
        <v>0.42249857711479699</v>
      </c>
      <c r="AB494" s="55">
        <v>0.4503101081013452</v>
      </c>
      <c r="AC494" s="55">
        <v>0.47960097584249711</v>
      </c>
      <c r="AD494" s="59">
        <v>2.4571783493966306</v>
      </c>
      <c r="AE494" s="55">
        <v>0</v>
      </c>
      <c r="AF494" s="55"/>
      <c r="AG494" s="55"/>
      <c r="AH494" s="55"/>
      <c r="AI494" s="59">
        <v>2.4571783493966306</v>
      </c>
      <c r="AJ494" s="55">
        <v>0</v>
      </c>
      <c r="AK494" s="55">
        <v>0</v>
      </c>
      <c r="AL494" s="55">
        <v>0.38208871983195553</v>
      </c>
      <c r="AM494" s="55">
        <v>0.40660337640657285</v>
      </c>
      <c r="AN494" s="55">
        <v>0.44780629300354163</v>
      </c>
      <c r="AO494" s="55">
        <v>0.49152730530311878</v>
      </c>
      <c r="AP494" s="55">
        <v>0.534360399050962</v>
      </c>
      <c r="AQ494" s="55">
        <v>0.58050076938163042</v>
      </c>
      <c r="AR494" s="59">
        <v>2.8428868629777808</v>
      </c>
      <c r="AS494" s="55">
        <v>0</v>
      </c>
      <c r="AT494" s="55"/>
      <c r="AU494" s="55"/>
      <c r="AV494" s="55"/>
      <c r="AW494" s="59">
        <v>2.8428868629777808</v>
      </c>
      <c r="AX494" s="55"/>
      <c r="AY494" s="55"/>
      <c r="AZ494" s="55"/>
      <c r="BA494" s="55"/>
      <c r="BB494" s="55"/>
      <c r="BC494" s="55"/>
      <c r="BD494" s="55"/>
      <c r="BE494" s="55"/>
      <c r="BF494" s="59">
        <v>0</v>
      </c>
      <c r="BG494" s="55"/>
      <c r="BH494" s="55"/>
      <c r="BI494" s="55"/>
      <c r="BJ494" s="55"/>
      <c r="BK494" s="59">
        <v>0</v>
      </c>
      <c r="BL494" s="55"/>
      <c r="BM494" s="23" t="s">
        <v>852</v>
      </c>
      <c r="BN494" s="23" t="s">
        <v>1301</v>
      </c>
      <c r="BO494" s="23" t="s">
        <v>853</v>
      </c>
      <c r="BP494" s="23" t="s">
        <v>853</v>
      </c>
      <c r="BQ494" s="23" t="s">
        <v>311</v>
      </c>
      <c r="BR494" s="23"/>
      <c r="BS494" s="57"/>
      <c r="BT494" s="135" t="s">
        <v>23</v>
      </c>
      <c r="BU494" s="58">
        <v>1</v>
      </c>
      <c r="BV494" s="57">
        <v>0</v>
      </c>
      <c r="BW494" s="57">
        <v>0</v>
      </c>
      <c r="BX494" s="57">
        <v>0</v>
      </c>
      <c r="BY494" s="57">
        <v>0</v>
      </c>
      <c r="BZ494" s="57">
        <v>0</v>
      </c>
      <c r="CA494" s="57">
        <v>0</v>
      </c>
      <c r="CB494" s="67">
        <v>0</v>
      </c>
      <c r="CC494" s="134"/>
      <c r="CD494" s="134"/>
      <c r="CE494" s="57"/>
      <c r="CF494" s="57"/>
      <c r="CG494" s="57"/>
      <c r="CH494" s="57"/>
      <c r="CI494" s="57"/>
      <c r="CJ494" s="57"/>
      <c r="CK494" s="67"/>
      <c r="CL494" s="23"/>
      <c r="CM494" s="23"/>
      <c r="CN494" s="23"/>
      <c r="CO494" s="23"/>
      <c r="CP494" s="23"/>
      <c r="CQ494" s="23"/>
      <c r="CR494" s="57"/>
      <c r="CS494" s="134"/>
      <c r="CT494" s="58"/>
      <c r="CU494" s="57"/>
      <c r="CV494" s="57"/>
      <c r="CW494" s="57"/>
      <c r="CX494" s="57"/>
      <c r="CY494" s="57"/>
      <c r="CZ494" s="57"/>
      <c r="DA494" s="67"/>
      <c r="DB494" s="23"/>
      <c r="DC494" s="23"/>
      <c r="DD494" s="57"/>
      <c r="DE494" s="57"/>
      <c r="DF494" s="57"/>
      <c r="DG494" s="57"/>
      <c r="DH494" s="57"/>
      <c r="DI494" s="57"/>
      <c r="DJ494" s="67"/>
      <c r="DK494" s="23" t="s">
        <v>849</v>
      </c>
      <c r="DL494" s="55">
        <v>0</v>
      </c>
      <c r="DM494" s="55">
        <v>0</v>
      </c>
      <c r="DN494" s="55">
        <v>0</v>
      </c>
      <c r="DO494" s="59">
        <v>0</v>
      </c>
      <c r="DP494" s="23" t="s">
        <v>849</v>
      </c>
      <c r="DQ494" s="57"/>
      <c r="DR494" s="57"/>
      <c r="DS494" s="57"/>
      <c r="DT494" s="23" t="s">
        <v>854</v>
      </c>
      <c r="DU494" s="57"/>
      <c r="DV494" s="23" t="s">
        <v>849</v>
      </c>
      <c r="DW494" s="23" t="s">
        <v>854</v>
      </c>
      <c r="DX494" s="57"/>
      <c r="DY494" s="23" t="s">
        <v>849</v>
      </c>
      <c r="DZ494" s="23" t="s">
        <v>854</v>
      </c>
      <c r="EA494" s="56"/>
      <c r="EB494" s="57"/>
      <c r="EC494" s="57"/>
      <c r="ED494" s="23"/>
      <c r="EE494" s="57"/>
      <c r="EF494" s="57"/>
      <c r="EG494" s="57"/>
      <c r="EH494" s="23">
        <v>903</v>
      </c>
      <c r="EI494" s="23"/>
      <c r="EJ494" s="23" t="s">
        <v>891</v>
      </c>
      <c r="EK494" s="23"/>
    </row>
    <row r="495" spans="2:141">
      <c r="B495" s="132" t="s">
        <v>1899</v>
      </c>
      <c r="C495" s="23" t="s">
        <v>1900</v>
      </c>
      <c r="D495" s="23" t="s">
        <v>159</v>
      </c>
      <c r="E495" s="23" t="s">
        <v>846</v>
      </c>
      <c r="F495" s="23" t="s">
        <v>847</v>
      </c>
      <c r="G495" s="23"/>
      <c r="H495" s="23" t="s">
        <v>848</v>
      </c>
      <c r="I495" s="58">
        <v>0</v>
      </c>
      <c r="J495" s="58">
        <v>0</v>
      </c>
      <c r="K495" s="58">
        <v>1</v>
      </c>
      <c r="L495" s="58">
        <v>0</v>
      </c>
      <c r="M495" s="176"/>
      <c r="N495" s="23" t="s">
        <v>849</v>
      </c>
      <c r="O495" s="23" t="s">
        <v>850</v>
      </c>
      <c r="P495" s="23" t="s">
        <v>851</v>
      </c>
      <c r="Q495" s="56" t="s">
        <v>848</v>
      </c>
      <c r="R495" s="133" t="s">
        <v>848</v>
      </c>
      <c r="S495" s="133" t="s">
        <v>848</v>
      </c>
      <c r="T495" s="133" t="s">
        <v>848</v>
      </c>
      <c r="U495" s="133" t="s">
        <v>848</v>
      </c>
      <c r="V495" s="133" t="s">
        <v>848</v>
      </c>
      <c r="W495" s="55">
        <v>0</v>
      </c>
      <c r="X495" s="55">
        <v>0</v>
      </c>
      <c r="Y495" s="55">
        <v>0</v>
      </c>
      <c r="Z495" s="55">
        <v>0</v>
      </c>
      <c r="AA495" s="55">
        <v>0</v>
      </c>
      <c r="AB495" s="55">
        <v>0.59338570524614354</v>
      </c>
      <c r="AC495" s="55">
        <v>1.3054485515906593</v>
      </c>
      <c r="AD495" s="59">
        <v>1.8988342568368028</v>
      </c>
      <c r="AE495" s="55">
        <v>0</v>
      </c>
      <c r="AF495" s="55"/>
      <c r="AG495" s="55"/>
      <c r="AH495" s="55"/>
      <c r="AI495" s="59">
        <v>1.8988342568368028</v>
      </c>
      <c r="AJ495" s="55">
        <v>0</v>
      </c>
      <c r="AK495" s="55">
        <v>0</v>
      </c>
      <c r="AL495" s="55">
        <v>0</v>
      </c>
      <c r="AM495" s="55">
        <v>0</v>
      </c>
      <c r="AN495" s="55">
        <v>0</v>
      </c>
      <c r="AO495" s="55">
        <v>0</v>
      </c>
      <c r="AP495" s="55">
        <v>0.70414102757627739</v>
      </c>
      <c r="AQ495" s="55">
        <v>1.5800924659406488</v>
      </c>
      <c r="AR495" s="59">
        <v>2.2842334935169264</v>
      </c>
      <c r="AS495" s="55">
        <v>0</v>
      </c>
      <c r="AT495" s="55"/>
      <c r="AU495" s="55"/>
      <c r="AV495" s="55"/>
      <c r="AW495" s="59">
        <v>2.2842334935169264</v>
      </c>
      <c r="AX495" s="55"/>
      <c r="AY495" s="55"/>
      <c r="AZ495" s="55"/>
      <c r="BA495" s="55"/>
      <c r="BB495" s="55"/>
      <c r="BC495" s="55"/>
      <c r="BD495" s="55"/>
      <c r="BE495" s="55"/>
      <c r="BF495" s="59">
        <v>0</v>
      </c>
      <c r="BG495" s="55"/>
      <c r="BH495" s="55"/>
      <c r="BI495" s="55"/>
      <c r="BJ495" s="55"/>
      <c r="BK495" s="59">
        <v>0</v>
      </c>
      <c r="BL495" s="55"/>
      <c r="BM495" s="23" t="s">
        <v>852</v>
      </c>
      <c r="BN495" s="23" t="s">
        <v>184</v>
      </c>
      <c r="BO495" s="23" t="s">
        <v>853</v>
      </c>
      <c r="BP495" s="23" t="s">
        <v>853</v>
      </c>
      <c r="BQ495" s="23" t="s">
        <v>853</v>
      </c>
      <c r="BR495" s="23"/>
      <c r="BS495" s="57"/>
      <c r="BT495" s="135" t="s">
        <v>23</v>
      </c>
      <c r="BU495" s="58">
        <v>1</v>
      </c>
      <c r="BV495" s="57">
        <v>0</v>
      </c>
      <c r="BW495" s="57">
        <v>0</v>
      </c>
      <c r="BX495" s="57">
        <v>0</v>
      </c>
      <c r="BY495" s="57">
        <v>0</v>
      </c>
      <c r="BZ495" s="57">
        <v>0</v>
      </c>
      <c r="CA495" s="57">
        <v>0</v>
      </c>
      <c r="CB495" s="67">
        <v>0</v>
      </c>
      <c r="CC495" s="134"/>
      <c r="CD495" s="134"/>
      <c r="CE495" s="57"/>
      <c r="CF495" s="57"/>
      <c r="CG495" s="57"/>
      <c r="CH495" s="57"/>
      <c r="CI495" s="57"/>
      <c r="CJ495" s="57"/>
      <c r="CK495" s="67"/>
      <c r="CL495" s="23"/>
      <c r="CM495" s="23"/>
      <c r="CN495" s="23"/>
      <c r="CO495" s="23"/>
      <c r="CP495" s="23"/>
      <c r="CQ495" s="23"/>
      <c r="CR495" s="57"/>
      <c r="CS495" s="134"/>
      <c r="CT495" s="58"/>
      <c r="CU495" s="57"/>
      <c r="CV495" s="57"/>
      <c r="CW495" s="57"/>
      <c r="CX495" s="57"/>
      <c r="CY495" s="57"/>
      <c r="CZ495" s="57"/>
      <c r="DA495" s="67"/>
      <c r="DB495" s="23"/>
      <c r="DC495" s="23"/>
      <c r="DD495" s="57"/>
      <c r="DE495" s="57"/>
      <c r="DF495" s="57"/>
      <c r="DG495" s="57"/>
      <c r="DH495" s="57"/>
      <c r="DI495" s="57"/>
      <c r="DJ495" s="67"/>
      <c r="DK495" s="23" t="s">
        <v>849</v>
      </c>
      <c r="DL495" s="55">
        <v>0</v>
      </c>
      <c r="DM495" s="55">
        <v>0</v>
      </c>
      <c r="DN495" s="55">
        <v>0</v>
      </c>
      <c r="DO495" s="59">
        <v>0</v>
      </c>
      <c r="DP495" s="23" t="s">
        <v>849</v>
      </c>
      <c r="DQ495" s="57"/>
      <c r="DR495" s="57"/>
      <c r="DS495" s="57"/>
      <c r="DT495" s="23" t="s">
        <v>854</v>
      </c>
      <c r="DU495" s="57"/>
      <c r="DV495" s="23" t="s">
        <v>858</v>
      </c>
      <c r="DW495" s="23" t="s">
        <v>854</v>
      </c>
      <c r="DX495" s="57"/>
      <c r="DY495" s="23" t="s">
        <v>849</v>
      </c>
      <c r="DZ495" s="23" t="s">
        <v>854</v>
      </c>
      <c r="EA495" s="56"/>
      <c r="EB495" s="57"/>
      <c r="EC495" s="57"/>
      <c r="ED495" s="23"/>
      <c r="EE495" s="57"/>
      <c r="EF495" s="57"/>
      <c r="EG495" s="57"/>
      <c r="EH495" s="23">
        <v>957</v>
      </c>
      <c r="EI495" s="23"/>
      <c r="EJ495" s="23" t="s">
        <v>921</v>
      </c>
      <c r="EK495" s="23"/>
    </row>
    <row r="496" spans="2:141" ht="29.1">
      <c r="B496" s="132" t="s">
        <v>1901</v>
      </c>
      <c r="C496" s="23" t="s">
        <v>1900</v>
      </c>
      <c r="D496" s="23" t="s">
        <v>159</v>
      </c>
      <c r="E496" s="23" t="s">
        <v>846</v>
      </c>
      <c r="F496" s="23" t="s">
        <v>847</v>
      </c>
      <c r="G496" s="23"/>
      <c r="H496" s="23" t="s">
        <v>848</v>
      </c>
      <c r="I496" s="58">
        <v>0</v>
      </c>
      <c r="J496" s="58">
        <v>0</v>
      </c>
      <c r="K496" s="58">
        <v>1</v>
      </c>
      <c r="L496" s="58">
        <v>0</v>
      </c>
      <c r="M496" s="176"/>
      <c r="N496" s="23" t="s">
        <v>849</v>
      </c>
      <c r="O496" s="23" t="s">
        <v>850</v>
      </c>
      <c r="P496" s="23" t="s">
        <v>851</v>
      </c>
      <c r="Q496" s="56" t="s">
        <v>848</v>
      </c>
      <c r="R496" s="133" t="s">
        <v>848</v>
      </c>
      <c r="S496" s="133" t="s">
        <v>848</v>
      </c>
      <c r="T496" s="133" t="s">
        <v>848</v>
      </c>
      <c r="U496" s="133" t="s">
        <v>848</v>
      </c>
      <c r="V496" s="133" t="s">
        <v>848</v>
      </c>
      <c r="W496" s="55">
        <v>0</v>
      </c>
      <c r="X496" s="55">
        <v>0</v>
      </c>
      <c r="Y496" s="55">
        <v>0</v>
      </c>
      <c r="Z496" s="55">
        <v>0</v>
      </c>
      <c r="AA496" s="55">
        <v>-0.588638619619409</v>
      </c>
      <c r="AB496" s="55">
        <v>-1.3101956372173937</v>
      </c>
      <c r="AC496" s="55">
        <v>0</v>
      </c>
      <c r="AD496" s="59">
        <v>-1.8988342568368028</v>
      </c>
      <c r="AE496" s="55">
        <v>0</v>
      </c>
      <c r="AF496" s="55"/>
      <c r="AG496" s="55"/>
      <c r="AH496" s="55"/>
      <c r="AI496" s="59">
        <v>-1.8988342568368028</v>
      </c>
      <c r="AJ496" s="55">
        <v>0</v>
      </c>
      <c r="AK496" s="55">
        <v>0</v>
      </c>
      <c r="AL496" s="55">
        <v>0</v>
      </c>
      <c r="AM496" s="55">
        <v>0</v>
      </c>
      <c r="AN496" s="55">
        <v>0</v>
      </c>
      <c r="AO496" s="55">
        <v>-0.68481166605269139</v>
      </c>
      <c r="AP496" s="55">
        <v>-1.5547433889286584</v>
      </c>
      <c r="AQ496" s="55">
        <v>0</v>
      </c>
      <c r="AR496" s="59">
        <v>-2.2395550549813499</v>
      </c>
      <c r="AS496" s="55">
        <v>0</v>
      </c>
      <c r="AT496" s="55"/>
      <c r="AU496" s="55"/>
      <c r="AV496" s="55"/>
      <c r="AW496" s="59">
        <v>-2.2395550549813499</v>
      </c>
      <c r="AX496" s="55"/>
      <c r="AY496" s="55"/>
      <c r="AZ496" s="55"/>
      <c r="BA496" s="55"/>
      <c r="BB496" s="55"/>
      <c r="BC496" s="55"/>
      <c r="BD496" s="55"/>
      <c r="BE496" s="55"/>
      <c r="BF496" s="59">
        <v>0</v>
      </c>
      <c r="BG496" s="55"/>
      <c r="BH496" s="55"/>
      <c r="BI496" s="55"/>
      <c r="BJ496" s="55"/>
      <c r="BK496" s="59">
        <v>0</v>
      </c>
      <c r="BL496" s="55"/>
      <c r="BM496" s="23" t="s">
        <v>852</v>
      </c>
      <c r="BN496" s="23" t="s">
        <v>184</v>
      </c>
      <c r="BO496" s="23" t="s">
        <v>853</v>
      </c>
      <c r="BP496" s="23" t="s">
        <v>853</v>
      </c>
      <c r="BQ496" s="23" t="s">
        <v>853</v>
      </c>
      <c r="BR496" s="23"/>
      <c r="BS496" s="57"/>
      <c r="BT496" s="135" t="s">
        <v>23</v>
      </c>
      <c r="BU496" s="58">
        <v>1</v>
      </c>
      <c r="BV496" s="57">
        <v>0</v>
      </c>
      <c r="BW496" s="57">
        <v>0</v>
      </c>
      <c r="BX496" s="57">
        <v>0</v>
      </c>
      <c r="BY496" s="57">
        <v>0</v>
      </c>
      <c r="BZ496" s="57">
        <v>0</v>
      </c>
      <c r="CA496" s="57">
        <v>0</v>
      </c>
      <c r="CB496" s="67">
        <v>0</v>
      </c>
      <c r="CC496" s="134"/>
      <c r="CD496" s="134"/>
      <c r="CE496" s="57"/>
      <c r="CF496" s="57"/>
      <c r="CG496" s="57"/>
      <c r="CH496" s="57"/>
      <c r="CI496" s="57"/>
      <c r="CJ496" s="57"/>
      <c r="CK496" s="67"/>
      <c r="CL496" s="23"/>
      <c r="CM496" s="23"/>
      <c r="CN496" s="23"/>
      <c r="CO496" s="23"/>
      <c r="CP496" s="23"/>
      <c r="CQ496" s="23"/>
      <c r="CR496" s="57"/>
      <c r="CS496" s="134"/>
      <c r="CT496" s="58"/>
      <c r="CU496" s="57"/>
      <c r="CV496" s="57"/>
      <c r="CW496" s="57"/>
      <c r="CX496" s="57"/>
      <c r="CY496" s="57"/>
      <c r="CZ496" s="57"/>
      <c r="DA496" s="67"/>
      <c r="DB496" s="23"/>
      <c r="DC496" s="23"/>
      <c r="DD496" s="57"/>
      <c r="DE496" s="57"/>
      <c r="DF496" s="57"/>
      <c r="DG496" s="57"/>
      <c r="DH496" s="57"/>
      <c r="DI496" s="57"/>
      <c r="DJ496" s="67"/>
      <c r="DK496" s="23" t="s">
        <v>849</v>
      </c>
      <c r="DL496" s="55">
        <v>0</v>
      </c>
      <c r="DM496" s="55">
        <v>0</v>
      </c>
      <c r="DN496" s="55">
        <v>0</v>
      </c>
      <c r="DO496" s="59">
        <v>0</v>
      </c>
      <c r="DP496" s="23" t="s">
        <v>849</v>
      </c>
      <c r="DQ496" s="57"/>
      <c r="DR496" s="57"/>
      <c r="DS496" s="57"/>
      <c r="DT496" s="23" t="s">
        <v>854</v>
      </c>
      <c r="DU496" s="57"/>
      <c r="DV496" s="23" t="s">
        <v>858</v>
      </c>
      <c r="DW496" s="23" t="s">
        <v>854</v>
      </c>
      <c r="DX496" s="57"/>
      <c r="DY496" s="23" t="s">
        <v>849</v>
      </c>
      <c r="DZ496" s="23" t="s">
        <v>854</v>
      </c>
      <c r="EA496" s="56"/>
      <c r="EB496" s="57"/>
      <c r="EC496" s="57"/>
      <c r="ED496" s="23"/>
      <c r="EE496" s="57"/>
      <c r="EF496" s="57"/>
      <c r="EG496" s="57"/>
      <c r="EH496" s="23">
        <v>957</v>
      </c>
      <c r="EI496" s="23"/>
      <c r="EJ496" s="23" t="s">
        <v>921</v>
      </c>
      <c r="EK496" s="23"/>
    </row>
    <row r="497" spans="2:141" ht="57.95">
      <c r="B497" s="132" t="s">
        <v>1902</v>
      </c>
      <c r="C497" s="23" t="s">
        <v>1903</v>
      </c>
      <c r="D497" s="23" t="s">
        <v>155</v>
      </c>
      <c r="E497" s="23" t="s">
        <v>846</v>
      </c>
      <c r="F497" s="23" t="s">
        <v>847</v>
      </c>
      <c r="G497" s="23"/>
      <c r="H497" s="23" t="s">
        <v>848</v>
      </c>
      <c r="I497" s="58">
        <v>0</v>
      </c>
      <c r="J497" s="58">
        <v>0</v>
      </c>
      <c r="K497" s="58">
        <v>1</v>
      </c>
      <c r="L497" s="58">
        <v>0</v>
      </c>
      <c r="M497" s="176"/>
      <c r="N497" s="23" t="s">
        <v>849</v>
      </c>
      <c r="O497" s="23" t="s">
        <v>850</v>
      </c>
      <c r="P497" s="23" t="s">
        <v>851</v>
      </c>
      <c r="Q497" s="56" t="s">
        <v>848</v>
      </c>
      <c r="R497" s="133" t="s">
        <v>848</v>
      </c>
      <c r="S497" s="133" t="s">
        <v>848</v>
      </c>
      <c r="T497" s="133" t="s">
        <v>848</v>
      </c>
      <c r="U497" s="133" t="s">
        <v>848</v>
      </c>
      <c r="V497" s="133" t="s">
        <v>848</v>
      </c>
      <c r="W497" s="55">
        <v>0</v>
      </c>
      <c r="X497" s="55">
        <v>0.62735713089230782</v>
      </c>
      <c r="Y497" s="55">
        <v>0.65451775370683052</v>
      </c>
      <c r="Z497" s="55">
        <v>0.70670875440924663</v>
      </c>
      <c r="AA497" s="55">
        <v>0.76049743880663456</v>
      </c>
      <c r="AB497" s="55">
        <v>0.81055819458242151</v>
      </c>
      <c r="AC497" s="55">
        <v>0.86328175651649486</v>
      </c>
      <c r="AD497" s="59">
        <v>4.4229210289139358</v>
      </c>
      <c r="AE497" s="55">
        <v>0</v>
      </c>
      <c r="AF497" s="55"/>
      <c r="AG497" s="55"/>
      <c r="AH497" s="55"/>
      <c r="AI497" s="59">
        <v>4.4229210289139358</v>
      </c>
      <c r="AJ497" s="55">
        <v>0</v>
      </c>
      <c r="AK497" s="55">
        <v>0</v>
      </c>
      <c r="AL497" s="55">
        <v>0.68775969569751993</v>
      </c>
      <c r="AM497" s="55">
        <v>0.73188607753183121</v>
      </c>
      <c r="AN497" s="55">
        <v>0.80605132740637508</v>
      </c>
      <c r="AO497" s="55">
        <v>0.88474914954561379</v>
      </c>
      <c r="AP497" s="55">
        <v>0.96184871829173169</v>
      </c>
      <c r="AQ497" s="55">
        <v>1.0449013848869348</v>
      </c>
      <c r="AR497" s="59">
        <v>5.1171963533600069</v>
      </c>
      <c r="AS497" s="55">
        <v>0</v>
      </c>
      <c r="AT497" s="55"/>
      <c r="AU497" s="55"/>
      <c r="AV497" s="55"/>
      <c r="AW497" s="59">
        <v>5.1171963533600069</v>
      </c>
      <c r="AX497" s="55"/>
      <c r="AY497" s="55"/>
      <c r="AZ497" s="55"/>
      <c r="BA497" s="55"/>
      <c r="BB497" s="55"/>
      <c r="BC497" s="55"/>
      <c r="BD497" s="55"/>
      <c r="BE497" s="55"/>
      <c r="BF497" s="59">
        <v>0</v>
      </c>
      <c r="BG497" s="55"/>
      <c r="BH497" s="55"/>
      <c r="BI497" s="55"/>
      <c r="BJ497" s="55"/>
      <c r="BK497" s="59">
        <v>0</v>
      </c>
      <c r="BL497" s="55"/>
      <c r="BM497" s="23" t="s">
        <v>852</v>
      </c>
      <c r="BN497" s="23" t="s">
        <v>214</v>
      </c>
      <c r="BO497" s="23" t="s">
        <v>853</v>
      </c>
      <c r="BP497" s="23" t="s">
        <v>853</v>
      </c>
      <c r="BQ497" s="23" t="s">
        <v>311</v>
      </c>
      <c r="BR497" s="23"/>
      <c r="BS497" s="57"/>
      <c r="BT497" s="135" t="s">
        <v>212</v>
      </c>
      <c r="BU497" s="58">
        <v>1</v>
      </c>
      <c r="BV497" s="57">
        <v>0</v>
      </c>
      <c r="BW497" s="57">
        <v>0</v>
      </c>
      <c r="BX497" s="57">
        <v>0</v>
      </c>
      <c r="BY497" s="57">
        <v>0</v>
      </c>
      <c r="BZ497" s="57">
        <v>0</v>
      </c>
      <c r="CA497" s="57">
        <v>0</v>
      </c>
      <c r="CB497" s="67">
        <v>0</v>
      </c>
      <c r="CC497" s="134"/>
      <c r="CD497" s="134"/>
      <c r="CE497" s="57"/>
      <c r="CF497" s="57"/>
      <c r="CG497" s="57"/>
      <c r="CH497" s="57"/>
      <c r="CI497" s="57"/>
      <c r="CJ497" s="57"/>
      <c r="CK497" s="67"/>
      <c r="CL497" s="23"/>
      <c r="CM497" s="23"/>
      <c r="CN497" s="23"/>
      <c r="CO497" s="23"/>
      <c r="CP497" s="23"/>
      <c r="CQ497" s="23"/>
      <c r="CR497" s="57"/>
      <c r="CS497" s="134"/>
      <c r="CT497" s="58"/>
      <c r="CU497" s="57"/>
      <c r="CV497" s="57"/>
      <c r="CW497" s="57"/>
      <c r="CX497" s="57"/>
      <c r="CY497" s="57"/>
      <c r="CZ497" s="57"/>
      <c r="DA497" s="67"/>
      <c r="DB497" s="23"/>
      <c r="DC497" s="23"/>
      <c r="DD497" s="57"/>
      <c r="DE497" s="57"/>
      <c r="DF497" s="57"/>
      <c r="DG497" s="57"/>
      <c r="DH497" s="57"/>
      <c r="DI497" s="57"/>
      <c r="DJ497" s="67"/>
      <c r="DK497" s="23" t="s">
        <v>849</v>
      </c>
      <c r="DL497" s="55">
        <v>0</v>
      </c>
      <c r="DM497" s="55">
        <v>0</v>
      </c>
      <c r="DN497" s="55">
        <v>0</v>
      </c>
      <c r="DO497" s="59">
        <v>0</v>
      </c>
      <c r="DP497" s="23" t="s">
        <v>849</v>
      </c>
      <c r="DQ497" s="57"/>
      <c r="DR497" s="57"/>
      <c r="DS497" s="57"/>
      <c r="DT497" s="23" t="s">
        <v>854</v>
      </c>
      <c r="DU497" s="57"/>
      <c r="DV497" s="23" t="s">
        <v>849</v>
      </c>
      <c r="DW497" s="23" t="s">
        <v>854</v>
      </c>
      <c r="DX497" s="57"/>
      <c r="DY497" s="23" t="s">
        <v>858</v>
      </c>
      <c r="DZ497" s="23" t="s">
        <v>854</v>
      </c>
      <c r="EA497" s="56"/>
      <c r="EB497" s="57"/>
      <c r="EC497" s="57"/>
      <c r="ED497" s="23"/>
      <c r="EE497" s="57"/>
      <c r="EF497" s="57"/>
      <c r="EG497" s="57"/>
      <c r="EH497" s="23">
        <v>3281</v>
      </c>
      <c r="EI497" s="23"/>
      <c r="EJ497" s="23" t="s">
        <v>868</v>
      </c>
      <c r="EK497" s="23"/>
    </row>
    <row r="498" spans="2:141">
      <c r="B498" s="132" t="s">
        <v>1904</v>
      </c>
      <c r="C498" s="23" t="s">
        <v>1905</v>
      </c>
      <c r="D498" s="23" t="s">
        <v>159</v>
      </c>
      <c r="E498" s="23" t="s">
        <v>846</v>
      </c>
      <c r="F498" s="23" t="s">
        <v>847</v>
      </c>
      <c r="G498" s="23"/>
      <c r="H498" s="23" t="s">
        <v>848</v>
      </c>
      <c r="I498" s="58">
        <v>0.5</v>
      </c>
      <c r="J498" s="58">
        <v>0.5</v>
      </c>
      <c r="K498" s="58">
        <v>0</v>
      </c>
      <c r="L498" s="58">
        <v>0</v>
      </c>
      <c r="M498" s="176"/>
      <c r="N498" s="23" t="s">
        <v>849</v>
      </c>
      <c r="O498" s="23" t="s">
        <v>850</v>
      </c>
      <c r="P498" s="23" t="s">
        <v>851</v>
      </c>
      <c r="Q498" s="56" t="s">
        <v>848</v>
      </c>
      <c r="R498" s="133" t="s">
        <v>848</v>
      </c>
      <c r="S498" s="133" t="s">
        <v>848</v>
      </c>
      <c r="T498" s="133" t="s">
        <v>848</v>
      </c>
      <c r="U498" s="133" t="s">
        <v>848</v>
      </c>
      <c r="V498" s="133" t="s">
        <v>848</v>
      </c>
      <c r="W498" s="55">
        <v>0</v>
      </c>
      <c r="X498" s="55">
        <v>3.766761211409495</v>
      </c>
      <c r="Y498" s="55">
        <v>3.7910223341849951</v>
      </c>
      <c r="Z498" s="55">
        <v>3.8280057530500864</v>
      </c>
      <c r="AA498" s="55">
        <v>4.1193611268692694</v>
      </c>
      <c r="AB498" s="55">
        <v>4.3905235539881158</v>
      </c>
      <c r="AC498" s="55">
        <v>4.676109514464347</v>
      </c>
      <c r="AD498" s="59">
        <v>24.571783493966311</v>
      </c>
      <c r="AE498" s="55">
        <v>0</v>
      </c>
      <c r="AF498" s="55"/>
      <c r="AG498" s="55"/>
      <c r="AH498" s="55"/>
      <c r="AI498" s="59">
        <v>24.571783493966311</v>
      </c>
      <c r="AJ498" s="55">
        <v>0</v>
      </c>
      <c r="AK498" s="55">
        <v>0</v>
      </c>
      <c r="AL498" s="55">
        <v>4.1294287048901381</v>
      </c>
      <c r="AM498" s="55">
        <v>4.2391462268035163</v>
      </c>
      <c r="AN498" s="55">
        <v>4.3661113567845327</v>
      </c>
      <c r="AO498" s="55">
        <v>4.7923912267054067</v>
      </c>
      <c r="AP498" s="55">
        <v>5.2100138907468798</v>
      </c>
      <c r="AQ498" s="55">
        <v>5.6598825014708982</v>
      </c>
      <c r="AR498" s="59">
        <v>28.396973907401367</v>
      </c>
      <c r="AS498" s="55">
        <v>0</v>
      </c>
      <c r="AT498" s="55"/>
      <c r="AU498" s="55"/>
      <c r="AV498" s="55"/>
      <c r="AW498" s="59">
        <v>28.396973907401367</v>
      </c>
      <c r="AX498" s="55"/>
      <c r="AY498" s="55"/>
      <c r="AZ498" s="55"/>
      <c r="BA498" s="55"/>
      <c r="BB498" s="55"/>
      <c r="BC498" s="55"/>
      <c r="BD498" s="55"/>
      <c r="BE498" s="55"/>
      <c r="BF498" s="59">
        <v>0</v>
      </c>
      <c r="BG498" s="55"/>
      <c r="BH498" s="55"/>
      <c r="BI498" s="55"/>
      <c r="BJ498" s="55"/>
      <c r="BK498" s="59">
        <v>0</v>
      </c>
      <c r="BL498" s="55"/>
      <c r="BM498" s="23" t="s">
        <v>864</v>
      </c>
      <c r="BN498" s="23" t="s">
        <v>174</v>
      </c>
      <c r="BO498" s="23" t="s">
        <v>582</v>
      </c>
      <c r="BP498" s="23" t="s">
        <v>462</v>
      </c>
      <c r="BQ498" s="23" t="s">
        <v>351</v>
      </c>
      <c r="BR498" s="23"/>
      <c r="BS498" s="57"/>
      <c r="BT498" s="135" t="s">
        <v>154</v>
      </c>
      <c r="BU498" s="58">
        <v>0.5</v>
      </c>
      <c r="BV498" s="57">
        <v>0</v>
      </c>
      <c r="BW498" s="57">
        <v>0</v>
      </c>
      <c r="BX498" s="57">
        <v>0</v>
      </c>
      <c r="BY498" s="57">
        <v>0</v>
      </c>
      <c r="BZ498" s="57">
        <v>0</v>
      </c>
      <c r="CA498" s="57">
        <v>0</v>
      </c>
      <c r="CB498" s="67">
        <v>0</v>
      </c>
      <c r="CC498" s="134"/>
      <c r="CD498" s="134"/>
      <c r="CE498" s="57"/>
      <c r="CF498" s="57"/>
      <c r="CG498" s="57"/>
      <c r="CH498" s="57"/>
      <c r="CI498" s="57"/>
      <c r="CJ498" s="57"/>
      <c r="CK498" s="67"/>
      <c r="CL498" s="23"/>
      <c r="CM498" s="23"/>
      <c r="CN498" s="23"/>
      <c r="CO498" s="23"/>
      <c r="CP498" s="23"/>
      <c r="CQ498" s="23"/>
      <c r="CR498" s="57"/>
      <c r="CS498" s="134"/>
      <c r="CT498" s="58"/>
      <c r="CU498" s="57"/>
      <c r="CV498" s="57"/>
      <c r="CW498" s="57"/>
      <c r="CX498" s="57"/>
      <c r="CY498" s="57"/>
      <c r="CZ498" s="57"/>
      <c r="DA498" s="67"/>
      <c r="DB498" s="23"/>
      <c r="DC498" s="23"/>
      <c r="DD498" s="57"/>
      <c r="DE498" s="57"/>
      <c r="DF498" s="57"/>
      <c r="DG498" s="57"/>
      <c r="DH498" s="57"/>
      <c r="DI498" s="57"/>
      <c r="DJ498" s="67"/>
      <c r="DK498" s="23" t="s">
        <v>849</v>
      </c>
      <c r="DL498" s="55">
        <v>0</v>
      </c>
      <c r="DM498" s="55">
        <v>0</v>
      </c>
      <c r="DN498" s="55">
        <v>0</v>
      </c>
      <c r="DO498" s="59">
        <v>0</v>
      </c>
      <c r="DP498" s="23" t="s">
        <v>849</v>
      </c>
      <c r="DQ498" s="57"/>
      <c r="DR498" s="57"/>
      <c r="DS498" s="57"/>
      <c r="DT498" s="23" t="s">
        <v>854</v>
      </c>
      <c r="DU498" s="57"/>
      <c r="DV498" s="23" t="s">
        <v>849</v>
      </c>
      <c r="DW498" s="23" t="s">
        <v>854</v>
      </c>
      <c r="DX498" s="57"/>
      <c r="DY498" s="23" t="s">
        <v>849</v>
      </c>
      <c r="DZ498" s="23" t="s">
        <v>854</v>
      </c>
      <c r="EA498" s="56"/>
      <c r="EB498" s="57"/>
      <c r="EC498" s="57"/>
      <c r="ED498" s="23"/>
      <c r="EE498" s="57"/>
      <c r="EF498" s="57"/>
      <c r="EG498" s="57"/>
      <c r="EH498" s="23">
        <v>2256</v>
      </c>
      <c r="EI498" s="23" t="s">
        <v>459</v>
      </c>
      <c r="EJ498" s="23" t="s">
        <v>848</v>
      </c>
      <c r="EK498" s="23" t="s">
        <v>460</v>
      </c>
    </row>
    <row r="499" spans="2:141" ht="29.1">
      <c r="B499" s="132" t="s">
        <v>1906</v>
      </c>
      <c r="C499" s="23" t="s">
        <v>1907</v>
      </c>
      <c r="D499" s="23" t="s">
        <v>155</v>
      </c>
      <c r="E499" s="23" t="s">
        <v>846</v>
      </c>
      <c r="F499" s="23" t="s">
        <v>847</v>
      </c>
      <c r="G499" s="23"/>
      <c r="H499" s="23" t="s">
        <v>848</v>
      </c>
      <c r="I499" s="58">
        <v>0</v>
      </c>
      <c r="J499" s="58">
        <v>0</v>
      </c>
      <c r="K499" s="58">
        <v>1</v>
      </c>
      <c r="L499" s="58">
        <v>0</v>
      </c>
      <c r="M499" s="176"/>
      <c r="N499" s="23" t="s">
        <v>849</v>
      </c>
      <c r="O499" s="23" t="s">
        <v>850</v>
      </c>
      <c r="P499" s="23" t="s">
        <v>851</v>
      </c>
      <c r="Q499" s="56" t="s">
        <v>848</v>
      </c>
      <c r="R499" s="133" t="s">
        <v>848</v>
      </c>
      <c r="S499" s="133" t="s">
        <v>848</v>
      </c>
      <c r="T499" s="133" t="s">
        <v>848</v>
      </c>
      <c r="U499" s="133" t="s">
        <v>848</v>
      </c>
      <c r="V499" s="133" t="s">
        <v>848</v>
      </c>
      <c r="W499" s="55">
        <v>0</v>
      </c>
      <c r="X499" s="55">
        <v>6.1429458734915769</v>
      </c>
      <c r="Y499" s="55">
        <v>6.1429458734915769</v>
      </c>
      <c r="Z499" s="55">
        <v>6.1429458734915769</v>
      </c>
      <c r="AA499" s="55">
        <v>0</v>
      </c>
      <c r="AB499" s="55">
        <v>0</v>
      </c>
      <c r="AC499" s="55">
        <v>0</v>
      </c>
      <c r="AD499" s="59">
        <v>18.428837620474731</v>
      </c>
      <c r="AE499" s="55">
        <v>0</v>
      </c>
      <c r="AF499" s="55"/>
      <c r="AG499" s="55"/>
      <c r="AH499" s="55"/>
      <c r="AI499" s="59">
        <v>18.428837620474731</v>
      </c>
      <c r="AJ499" s="55">
        <v>0</v>
      </c>
      <c r="AK499" s="55">
        <v>0</v>
      </c>
      <c r="AL499" s="55">
        <v>6.7343947754762103</v>
      </c>
      <c r="AM499" s="55">
        <v>6.8690826709857351</v>
      </c>
      <c r="AN499" s="55">
        <v>7.0064643244054503</v>
      </c>
      <c r="AO499" s="55">
        <v>0</v>
      </c>
      <c r="AP499" s="55">
        <v>0</v>
      </c>
      <c r="AQ499" s="55">
        <v>0</v>
      </c>
      <c r="AR499" s="59">
        <v>20.609941770867394</v>
      </c>
      <c r="AS499" s="55">
        <v>0</v>
      </c>
      <c r="AT499" s="55"/>
      <c r="AU499" s="55"/>
      <c r="AV499" s="55"/>
      <c r="AW499" s="59">
        <v>20.609941770867394</v>
      </c>
      <c r="AX499" s="55"/>
      <c r="AY499" s="55"/>
      <c r="AZ499" s="55"/>
      <c r="BA499" s="55"/>
      <c r="BB499" s="55"/>
      <c r="BC499" s="55"/>
      <c r="BD499" s="55"/>
      <c r="BE499" s="55"/>
      <c r="BF499" s="59">
        <v>0</v>
      </c>
      <c r="BG499" s="55"/>
      <c r="BH499" s="55"/>
      <c r="BI499" s="55"/>
      <c r="BJ499" s="55"/>
      <c r="BK499" s="59">
        <v>0</v>
      </c>
      <c r="BL499" s="55"/>
      <c r="BM499" s="23" t="s">
        <v>852</v>
      </c>
      <c r="BN499" s="23" t="s">
        <v>174</v>
      </c>
      <c r="BO499" s="23" t="s">
        <v>174</v>
      </c>
      <c r="BP499" s="23" t="s">
        <v>853</v>
      </c>
      <c r="BQ499" s="23" t="s">
        <v>853</v>
      </c>
      <c r="BR499" s="23"/>
      <c r="BS499" s="57"/>
      <c r="BT499" s="135" t="s">
        <v>154</v>
      </c>
      <c r="BU499" s="58">
        <v>1</v>
      </c>
      <c r="BV499" s="57">
        <v>0</v>
      </c>
      <c r="BW499" s="57">
        <v>0</v>
      </c>
      <c r="BX499" s="57">
        <v>0</v>
      </c>
      <c r="BY499" s="57">
        <v>125</v>
      </c>
      <c r="BZ499" s="57">
        <v>0</v>
      </c>
      <c r="CA499" s="57">
        <v>0</v>
      </c>
      <c r="CB499" s="67">
        <v>125</v>
      </c>
      <c r="CC499" s="134"/>
      <c r="CD499" s="134"/>
      <c r="CE499" s="57"/>
      <c r="CF499" s="57"/>
      <c r="CG499" s="57"/>
      <c r="CH499" s="57"/>
      <c r="CI499" s="57"/>
      <c r="CJ499" s="57"/>
      <c r="CK499" s="67"/>
      <c r="CL499" s="23"/>
      <c r="CM499" s="23"/>
      <c r="CN499" s="23"/>
      <c r="CO499" s="23"/>
      <c r="CP499" s="23"/>
      <c r="CQ499" s="23"/>
      <c r="CR499" s="57"/>
      <c r="CS499" s="134"/>
      <c r="CT499" s="58"/>
      <c r="CU499" s="57"/>
      <c r="CV499" s="57"/>
      <c r="CW499" s="57"/>
      <c r="CX499" s="57"/>
      <c r="CY499" s="57"/>
      <c r="CZ499" s="57"/>
      <c r="DA499" s="67"/>
      <c r="DB499" s="23"/>
      <c r="DC499" s="23"/>
      <c r="DD499" s="57"/>
      <c r="DE499" s="57"/>
      <c r="DF499" s="57"/>
      <c r="DG499" s="57"/>
      <c r="DH499" s="57"/>
      <c r="DI499" s="57"/>
      <c r="DJ499" s="67"/>
      <c r="DK499" s="23" t="s">
        <v>849</v>
      </c>
      <c r="DL499" s="55">
        <v>0</v>
      </c>
      <c r="DM499" s="55">
        <v>0</v>
      </c>
      <c r="DN499" s="55">
        <v>0</v>
      </c>
      <c r="DO499" s="59">
        <v>0</v>
      </c>
      <c r="DP499" s="23" t="s">
        <v>849</v>
      </c>
      <c r="DQ499" s="57"/>
      <c r="DR499" s="57"/>
      <c r="DS499" s="57"/>
      <c r="DT499" s="23" t="s">
        <v>854</v>
      </c>
      <c r="DU499" s="57"/>
      <c r="DV499" s="23" t="s">
        <v>849</v>
      </c>
      <c r="DW499" s="23" t="s">
        <v>854</v>
      </c>
      <c r="DX499" s="57"/>
      <c r="DY499" s="23" t="s">
        <v>849</v>
      </c>
      <c r="DZ499" s="23" t="s">
        <v>854</v>
      </c>
      <c r="EA499" s="56"/>
      <c r="EB499" s="57"/>
      <c r="EC499" s="57"/>
      <c r="ED499" s="23"/>
      <c r="EE499" s="57"/>
      <c r="EF499" s="57"/>
      <c r="EG499" s="57"/>
      <c r="EH499" s="23" t="s">
        <v>1908</v>
      </c>
      <c r="EI499" s="323"/>
      <c r="EJ499" s="323" t="s">
        <v>1182</v>
      </c>
      <c r="EK499" s="23"/>
    </row>
    <row r="500" spans="2:141" ht="29.1">
      <c r="B500" s="132" t="s">
        <v>1909</v>
      </c>
      <c r="C500" s="23" t="s">
        <v>1910</v>
      </c>
      <c r="D500" s="23" t="s">
        <v>155</v>
      </c>
      <c r="E500" s="23" t="s">
        <v>846</v>
      </c>
      <c r="F500" s="23" t="s">
        <v>847</v>
      </c>
      <c r="G500" s="23"/>
      <c r="H500" s="23" t="s">
        <v>848</v>
      </c>
      <c r="I500" s="58">
        <v>0</v>
      </c>
      <c r="J500" s="58">
        <v>0</v>
      </c>
      <c r="K500" s="58">
        <v>1</v>
      </c>
      <c r="L500" s="58">
        <v>0</v>
      </c>
      <c r="M500" s="176"/>
      <c r="N500" s="23" t="s">
        <v>849</v>
      </c>
      <c r="O500" s="23" t="s">
        <v>850</v>
      </c>
      <c r="P500" s="23" t="s">
        <v>851</v>
      </c>
      <c r="Q500" s="56" t="s">
        <v>848</v>
      </c>
      <c r="R500" s="133" t="s">
        <v>848</v>
      </c>
      <c r="S500" s="133" t="s">
        <v>848</v>
      </c>
      <c r="T500" s="133" t="s">
        <v>848</v>
      </c>
      <c r="U500" s="133" t="s">
        <v>848</v>
      </c>
      <c r="V500" s="133" t="s">
        <v>848</v>
      </c>
      <c r="W500" s="55">
        <v>0</v>
      </c>
      <c r="X500" s="55">
        <v>0</v>
      </c>
      <c r="Y500" s="55">
        <v>0</v>
      </c>
      <c r="Z500" s="55">
        <v>2.3036047025593414</v>
      </c>
      <c r="AA500" s="55">
        <v>4.6072094051186827</v>
      </c>
      <c r="AB500" s="55">
        <v>6.9108141076780241</v>
      </c>
      <c r="AC500" s="55">
        <v>9.2144188102373654</v>
      </c>
      <c r="AD500" s="59">
        <v>23.036047025593412</v>
      </c>
      <c r="AE500" s="55">
        <v>0</v>
      </c>
      <c r="AF500" s="55"/>
      <c r="AG500" s="55"/>
      <c r="AH500" s="55"/>
      <c r="AI500" s="59">
        <v>23.036047025593412</v>
      </c>
      <c r="AJ500" s="55">
        <v>0</v>
      </c>
      <c r="AK500" s="55">
        <v>0</v>
      </c>
      <c r="AL500" s="55">
        <v>0</v>
      </c>
      <c r="AM500" s="55">
        <v>0</v>
      </c>
      <c r="AN500" s="55">
        <v>2.627424121652044</v>
      </c>
      <c r="AO500" s="55">
        <v>5.3599452081701697</v>
      </c>
      <c r="AP500" s="55">
        <v>8.2007161685003602</v>
      </c>
      <c r="AQ500" s="55">
        <v>11.15297398916049</v>
      </c>
      <c r="AR500" s="59">
        <v>27.341059487483061</v>
      </c>
      <c r="AS500" s="55">
        <v>0</v>
      </c>
      <c r="AT500" s="55"/>
      <c r="AU500" s="55"/>
      <c r="AV500" s="55"/>
      <c r="AW500" s="59">
        <v>27.341059487483061</v>
      </c>
      <c r="AX500" s="55"/>
      <c r="AY500" s="55"/>
      <c r="AZ500" s="55"/>
      <c r="BA500" s="55"/>
      <c r="BB500" s="55"/>
      <c r="BC500" s="55"/>
      <c r="BD500" s="55"/>
      <c r="BE500" s="55"/>
      <c r="BF500" s="59">
        <v>0</v>
      </c>
      <c r="BG500" s="55"/>
      <c r="BH500" s="55"/>
      <c r="BI500" s="55"/>
      <c r="BJ500" s="55"/>
      <c r="BK500" s="59">
        <v>0</v>
      </c>
      <c r="BL500" s="55"/>
      <c r="BM500" s="23" t="s">
        <v>852</v>
      </c>
      <c r="BN500" s="23" t="s">
        <v>187</v>
      </c>
      <c r="BO500" s="23" t="s">
        <v>853</v>
      </c>
      <c r="BP500" s="23" t="s">
        <v>853</v>
      </c>
      <c r="BQ500" s="23" t="s">
        <v>853</v>
      </c>
      <c r="BR500" s="23"/>
      <c r="BS500" s="57"/>
      <c r="BT500" s="135" t="s">
        <v>23</v>
      </c>
      <c r="BU500" s="58">
        <v>1</v>
      </c>
      <c r="BV500" s="57">
        <v>0</v>
      </c>
      <c r="BW500" s="57">
        <v>0</v>
      </c>
      <c r="BX500" s="57">
        <v>0</v>
      </c>
      <c r="BY500" s="57">
        <v>0</v>
      </c>
      <c r="BZ500" s="57">
        <v>0</v>
      </c>
      <c r="CA500" s="57">
        <v>0</v>
      </c>
      <c r="CB500" s="67">
        <v>0</v>
      </c>
      <c r="CC500" s="134"/>
      <c r="CD500" s="134"/>
      <c r="CE500" s="57"/>
      <c r="CF500" s="57"/>
      <c r="CG500" s="57"/>
      <c r="CH500" s="57"/>
      <c r="CI500" s="57"/>
      <c r="CJ500" s="57"/>
      <c r="CK500" s="67"/>
      <c r="CL500" s="23"/>
      <c r="CM500" s="23"/>
      <c r="CN500" s="23"/>
      <c r="CO500" s="23"/>
      <c r="CP500" s="23"/>
      <c r="CQ500" s="23"/>
      <c r="CR500" s="57"/>
      <c r="CS500" s="134"/>
      <c r="CT500" s="58"/>
      <c r="CU500" s="57"/>
      <c r="CV500" s="57"/>
      <c r="CW500" s="57"/>
      <c r="CX500" s="57"/>
      <c r="CY500" s="57"/>
      <c r="CZ500" s="57"/>
      <c r="DA500" s="67"/>
      <c r="DB500" s="23"/>
      <c r="DC500" s="23"/>
      <c r="DD500" s="57"/>
      <c r="DE500" s="57"/>
      <c r="DF500" s="57"/>
      <c r="DG500" s="57"/>
      <c r="DH500" s="57"/>
      <c r="DI500" s="57"/>
      <c r="DJ500" s="67"/>
      <c r="DK500" s="23" t="s">
        <v>849</v>
      </c>
      <c r="DL500" s="55">
        <v>0</v>
      </c>
      <c r="DM500" s="55">
        <v>0</v>
      </c>
      <c r="DN500" s="55">
        <v>0</v>
      </c>
      <c r="DO500" s="59">
        <v>0</v>
      </c>
      <c r="DP500" s="23" t="s">
        <v>849</v>
      </c>
      <c r="DQ500" s="57"/>
      <c r="DR500" s="57"/>
      <c r="DS500" s="57"/>
      <c r="DT500" s="23" t="s">
        <v>854</v>
      </c>
      <c r="DU500" s="57"/>
      <c r="DV500" s="23" t="s">
        <v>849</v>
      </c>
      <c r="DW500" s="23" t="s">
        <v>854</v>
      </c>
      <c r="DX500" s="57"/>
      <c r="DY500" s="23" t="s">
        <v>849</v>
      </c>
      <c r="DZ500" s="23" t="s">
        <v>854</v>
      </c>
      <c r="EA500" s="56"/>
      <c r="EB500" s="57"/>
      <c r="EC500" s="57"/>
      <c r="ED500" s="23"/>
      <c r="EE500" s="57"/>
      <c r="EF500" s="57"/>
      <c r="EG500" s="57"/>
      <c r="EH500" s="23">
        <v>2257</v>
      </c>
      <c r="EI500" s="23"/>
      <c r="EJ500" s="23" t="s">
        <v>1911</v>
      </c>
      <c r="EK500" s="23"/>
    </row>
    <row r="501" spans="2:141" ht="29.1">
      <c r="B501" s="132" t="s">
        <v>1912</v>
      </c>
      <c r="C501" s="23" t="s">
        <v>1913</v>
      </c>
      <c r="D501" s="23" t="s">
        <v>155</v>
      </c>
      <c r="E501" s="23" t="s">
        <v>846</v>
      </c>
      <c r="F501" s="23" t="s">
        <v>847</v>
      </c>
      <c r="G501" s="23"/>
      <c r="H501" s="23" t="s">
        <v>848</v>
      </c>
      <c r="I501" s="58">
        <v>0</v>
      </c>
      <c r="J501" s="58">
        <v>0</v>
      </c>
      <c r="K501" s="58">
        <v>1</v>
      </c>
      <c r="L501" s="58">
        <v>0</v>
      </c>
      <c r="M501" s="176"/>
      <c r="N501" s="23" t="s">
        <v>849</v>
      </c>
      <c r="O501" s="23" t="s">
        <v>850</v>
      </c>
      <c r="P501" s="23" t="s">
        <v>851</v>
      </c>
      <c r="Q501" s="56" t="s">
        <v>848</v>
      </c>
      <c r="R501" s="133" t="s">
        <v>848</v>
      </c>
      <c r="S501" s="133" t="s">
        <v>848</v>
      </c>
      <c r="T501" s="133" t="s">
        <v>848</v>
      </c>
      <c r="U501" s="133" t="s">
        <v>848</v>
      </c>
      <c r="V501" s="133" t="s">
        <v>848</v>
      </c>
      <c r="W501" s="55">
        <v>0</v>
      </c>
      <c r="X501" s="55">
        <v>2.2654563094853177</v>
      </c>
      <c r="Y501" s="55">
        <v>2.3635363364664315</v>
      </c>
      <c r="Z501" s="55">
        <v>2.5520038392928837</v>
      </c>
      <c r="AA501" s="55">
        <v>2.7462407554711659</v>
      </c>
      <c r="AB501" s="55">
        <v>2.927015707161845</v>
      </c>
      <c r="AC501" s="55">
        <v>3.1174063477722407</v>
      </c>
      <c r="AD501" s="59">
        <v>15.971659295649882</v>
      </c>
      <c r="AE501" s="55">
        <v>0</v>
      </c>
      <c r="AF501" s="55"/>
      <c r="AG501" s="55"/>
      <c r="AH501" s="55"/>
      <c r="AI501" s="59">
        <v>15.971659295649882</v>
      </c>
      <c r="AJ501" s="55">
        <v>0</v>
      </c>
      <c r="AK501" s="55">
        <v>0</v>
      </c>
      <c r="AL501" s="55">
        <v>2.4835766827285979</v>
      </c>
      <c r="AM501" s="55">
        <v>2.6429219507087582</v>
      </c>
      <c r="AN501" s="55">
        <v>2.9107409090010838</v>
      </c>
      <c r="AO501" s="55">
        <v>3.1949274893855448</v>
      </c>
      <c r="AP501" s="55">
        <v>3.473342599174857</v>
      </c>
      <c r="AQ501" s="55">
        <v>3.7732550067856052</v>
      </c>
      <c r="AR501" s="59">
        <v>18.478764637784444</v>
      </c>
      <c r="AS501" s="55">
        <v>0</v>
      </c>
      <c r="AT501" s="55"/>
      <c r="AU501" s="55"/>
      <c r="AV501" s="55"/>
      <c r="AW501" s="59">
        <v>18.478764637784444</v>
      </c>
      <c r="AX501" s="55"/>
      <c r="AY501" s="55"/>
      <c r="AZ501" s="55"/>
      <c r="BA501" s="55"/>
      <c r="BB501" s="55"/>
      <c r="BC501" s="55"/>
      <c r="BD501" s="55"/>
      <c r="BE501" s="55"/>
      <c r="BF501" s="59">
        <v>0</v>
      </c>
      <c r="BG501" s="55"/>
      <c r="BH501" s="55"/>
      <c r="BI501" s="55"/>
      <c r="BJ501" s="55"/>
      <c r="BK501" s="59">
        <v>0</v>
      </c>
      <c r="BL501" s="55"/>
      <c r="BM501" s="23" t="s">
        <v>852</v>
      </c>
      <c r="BN501" s="23" t="s">
        <v>187</v>
      </c>
      <c r="BO501" s="23" t="s">
        <v>853</v>
      </c>
      <c r="BP501" s="23" t="s">
        <v>853</v>
      </c>
      <c r="BQ501" s="23" t="s">
        <v>853</v>
      </c>
      <c r="BR501" s="23"/>
      <c r="BS501" s="57"/>
      <c r="BT501" s="135" t="s">
        <v>23</v>
      </c>
      <c r="BU501" s="58">
        <v>1</v>
      </c>
      <c r="BV501" s="57">
        <v>0</v>
      </c>
      <c r="BW501" s="57">
        <v>0</v>
      </c>
      <c r="BX501" s="57">
        <v>0</v>
      </c>
      <c r="BY501" s="57">
        <v>0</v>
      </c>
      <c r="BZ501" s="57">
        <v>0</v>
      </c>
      <c r="CA501" s="57">
        <v>0</v>
      </c>
      <c r="CB501" s="67">
        <v>0</v>
      </c>
      <c r="CC501" s="134"/>
      <c r="CD501" s="134"/>
      <c r="CE501" s="57"/>
      <c r="CF501" s="57"/>
      <c r="CG501" s="57"/>
      <c r="CH501" s="57"/>
      <c r="CI501" s="57"/>
      <c r="CJ501" s="57"/>
      <c r="CK501" s="67"/>
      <c r="CL501" s="23"/>
      <c r="CM501" s="23"/>
      <c r="CN501" s="23"/>
      <c r="CO501" s="23"/>
      <c r="CP501" s="23"/>
      <c r="CQ501" s="23"/>
      <c r="CR501" s="57"/>
      <c r="CS501" s="134"/>
      <c r="CT501" s="58"/>
      <c r="CU501" s="57"/>
      <c r="CV501" s="57"/>
      <c r="CW501" s="57"/>
      <c r="CX501" s="57"/>
      <c r="CY501" s="57"/>
      <c r="CZ501" s="57"/>
      <c r="DA501" s="67"/>
      <c r="DB501" s="23"/>
      <c r="DC501" s="23"/>
      <c r="DD501" s="57"/>
      <c r="DE501" s="57"/>
      <c r="DF501" s="57"/>
      <c r="DG501" s="57"/>
      <c r="DH501" s="57"/>
      <c r="DI501" s="57"/>
      <c r="DJ501" s="67"/>
      <c r="DK501" s="23" t="s">
        <v>849</v>
      </c>
      <c r="DL501" s="55">
        <v>0</v>
      </c>
      <c r="DM501" s="55">
        <v>0</v>
      </c>
      <c r="DN501" s="55">
        <v>0</v>
      </c>
      <c r="DO501" s="59">
        <v>0</v>
      </c>
      <c r="DP501" s="23" t="s">
        <v>849</v>
      </c>
      <c r="DQ501" s="57"/>
      <c r="DR501" s="57"/>
      <c r="DS501" s="57"/>
      <c r="DT501" s="23" t="s">
        <v>854</v>
      </c>
      <c r="DU501" s="57"/>
      <c r="DV501" s="23" t="s">
        <v>849</v>
      </c>
      <c r="DW501" s="23" t="s">
        <v>854</v>
      </c>
      <c r="DX501" s="57"/>
      <c r="DY501" s="23" t="s">
        <v>849</v>
      </c>
      <c r="DZ501" s="23" t="s">
        <v>854</v>
      </c>
      <c r="EA501" s="56"/>
      <c r="EB501" s="57"/>
      <c r="EC501" s="57"/>
      <c r="ED501" s="23"/>
      <c r="EE501" s="57"/>
      <c r="EF501" s="57"/>
      <c r="EG501" s="57"/>
      <c r="EH501" s="23">
        <v>2257</v>
      </c>
      <c r="EI501" s="23"/>
      <c r="EJ501" s="23" t="s">
        <v>1911</v>
      </c>
      <c r="EK501" s="23"/>
    </row>
    <row r="502" spans="2:141" ht="57.95">
      <c r="B502" s="132" t="s">
        <v>1914</v>
      </c>
      <c r="C502" s="23" t="s">
        <v>1915</v>
      </c>
      <c r="D502" s="23" t="s">
        <v>155</v>
      </c>
      <c r="E502" s="23" t="s">
        <v>846</v>
      </c>
      <c r="F502" s="23" t="s">
        <v>847</v>
      </c>
      <c r="G502" s="23"/>
      <c r="H502" s="23" t="s">
        <v>848</v>
      </c>
      <c r="I502" s="58">
        <v>0</v>
      </c>
      <c r="J502" s="58">
        <v>0</v>
      </c>
      <c r="K502" s="58">
        <v>1</v>
      </c>
      <c r="L502" s="58">
        <v>0</v>
      </c>
      <c r="M502" s="176"/>
      <c r="N502" s="23" t="s">
        <v>849</v>
      </c>
      <c r="O502" s="23" t="s">
        <v>850</v>
      </c>
      <c r="P502" s="23" t="s">
        <v>851</v>
      </c>
      <c r="Q502" s="56">
        <v>47207</v>
      </c>
      <c r="R502" s="133">
        <v>47296</v>
      </c>
      <c r="S502" s="133">
        <v>47644</v>
      </c>
      <c r="T502" s="133" t="s">
        <v>848</v>
      </c>
      <c r="U502" s="133">
        <v>47752</v>
      </c>
      <c r="V502" s="133" t="s">
        <v>848</v>
      </c>
      <c r="W502" s="55">
        <v>0</v>
      </c>
      <c r="X502" s="55">
        <v>0</v>
      </c>
      <c r="Y502" s="55">
        <v>0</v>
      </c>
      <c r="Z502" s="55">
        <v>0.96046769181048641</v>
      </c>
      <c r="AA502" s="55">
        <v>0.28249049733837467</v>
      </c>
      <c r="AB502" s="55">
        <v>0</v>
      </c>
      <c r="AC502" s="55">
        <v>0</v>
      </c>
      <c r="AD502" s="59">
        <v>1.242958189148861</v>
      </c>
      <c r="AE502" s="55">
        <v>0</v>
      </c>
      <c r="AF502" s="55"/>
      <c r="AG502" s="55"/>
      <c r="AH502" s="55"/>
      <c r="AI502" s="59">
        <v>1.242958189148861</v>
      </c>
      <c r="AJ502" s="55">
        <v>0</v>
      </c>
      <c r="AK502" s="55">
        <v>0</v>
      </c>
      <c r="AL502" s="55">
        <v>0</v>
      </c>
      <c r="AM502" s="55">
        <v>0</v>
      </c>
      <c r="AN502" s="55">
        <v>1.0954813465724491</v>
      </c>
      <c r="AO502" s="55">
        <v>0.32864440367746317</v>
      </c>
      <c r="AP502" s="55">
        <v>0</v>
      </c>
      <c r="AQ502" s="55">
        <v>0</v>
      </c>
      <c r="AR502" s="59">
        <v>1.4241257502499123</v>
      </c>
      <c r="AS502" s="55">
        <v>0</v>
      </c>
      <c r="AT502" s="55"/>
      <c r="AU502" s="55"/>
      <c r="AV502" s="55"/>
      <c r="AW502" s="59">
        <v>1.4241257502499123</v>
      </c>
      <c r="AX502" s="55"/>
      <c r="AY502" s="55"/>
      <c r="AZ502" s="55"/>
      <c r="BA502" s="55"/>
      <c r="BB502" s="55"/>
      <c r="BC502" s="55"/>
      <c r="BD502" s="55"/>
      <c r="BE502" s="55"/>
      <c r="BF502" s="59">
        <v>0</v>
      </c>
      <c r="BG502" s="55"/>
      <c r="BH502" s="55"/>
      <c r="BI502" s="55"/>
      <c r="BJ502" s="55"/>
      <c r="BK502" s="59">
        <v>0</v>
      </c>
      <c r="BL502" s="55"/>
      <c r="BM502" s="23" t="s">
        <v>852</v>
      </c>
      <c r="BN502" s="23" t="s">
        <v>214</v>
      </c>
      <c r="BO502" s="23" t="s">
        <v>853</v>
      </c>
      <c r="BP502" s="23" t="s">
        <v>853</v>
      </c>
      <c r="BQ502" s="23" t="s">
        <v>311</v>
      </c>
      <c r="BR502" s="23"/>
      <c r="BS502" s="57"/>
      <c r="BT502" s="135" t="s">
        <v>212</v>
      </c>
      <c r="BU502" s="58">
        <v>1</v>
      </c>
      <c r="BV502" s="57">
        <v>0</v>
      </c>
      <c r="BW502" s="57">
        <v>0</v>
      </c>
      <c r="BX502" s="57">
        <v>0</v>
      </c>
      <c r="BY502" s="57">
        <v>0</v>
      </c>
      <c r="BZ502" s="57">
        <v>0</v>
      </c>
      <c r="CA502" s="57">
        <v>0</v>
      </c>
      <c r="CB502" s="67">
        <v>0</v>
      </c>
      <c r="CC502" s="134"/>
      <c r="CD502" s="134"/>
      <c r="CE502" s="57"/>
      <c r="CF502" s="57"/>
      <c r="CG502" s="57"/>
      <c r="CH502" s="57"/>
      <c r="CI502" s="57"/>
      <c r="CJ502" s="57"/>
      <c r="CK502" s="67"/>
      <c r="CL502" s="23"/>
      <c r="CM502" s="23"/>
      <c r="CN502" s="23"/>
      <c r="CO502" s="23"/>
      <c r="CP502" s="23"/>
      <c r="CQ502" s="23"/>
      <c r="CR502" s="57"/>
      <c r="CS502" s="134"/>
      <c r="CT502" s="58"/>
      <c r="CU502" s="57"/>
      <c r="CV502" s="57"/>
      <c r="CW502" s="57"/>
      <c r="CX502" s="57"/>
      <c r="CY502" s="57"/>
      <c r="CZ502" s="57"/>
      <c r="DA502" s="67"/>
      <c r="DB502" s="23"/>
      <c r="DC502" s="23"/>
      <c r="DD502" s="57"/>
      <c r="DE502" s="57"/>
      <c r="DF502" s="57"/>
      <c r="DG502" s="57"/>
      <c r="DH502" s="57"/>
      <c r="DI502" s="57"/>
      <c r="DJ502" s="67"/>
      <c r="DK502" s="23" t="s">
        <v>849</v>
      </c>
      <c r="DL502" s="55">
        <v>0</v>
      </c>
      <c r="DM502" s="55">
        <v>0</v>
      </c>
      <c r="DN502" s="55">
        <v>0</v>
      </c>
      <c r="DO502" s="59">
        <v>0</v>
      </c>
      <c r="DP502" s="23" t="s">
        <v>849</v>
      </c>
      <c r="DQ502" s="57"/>
      <c r="DR502" s="57"/>
      <c r="DS502" s="57"/>
      <c r="DT502" s="23" t="s">
        <v>854</v>
      </c>
      <c r="DU502" s="57"/>
      <c r="DV502" s="23" t="s">
        <v>849</v>
      </c>
      <c r="DW502" s="23" t="s">
        <v>854</v>
      </c>
      <c r="DX502" s="57"/>
      <c r="DY502" s="23" t="s">
        <v>858</v>
      </c>
      <c r="DZ502" s="23" t="s">
        <v>854</v>
      </c>
      <c r="EA502" s="56"/>
      <c r="EB502" s="57"/>
      <c r="EC502" s="57"/>
      <c r="ED502" s="23"/>
      <c r="EE502" s="57"/>
      <c r="EF502" s="57"/>
      <c r="EG502" s="57"/>
      <c r="EH502" s="23">
        <v>3281</v>
      </c>
      <c r="EI502" s="23"/>
      <c r="EJ502" s="23" t="s">
        <v>868</v>
      </c>
      <c r="EK502" s="23"/>
    </row>
    <row r="503" spans="2:141">
      <c r="B503" s="132" t="s">
        <v>1916</v>
      </c>
      <c r="C503" s="23" t="s">
        <v>1917</v>
      </c>
      <c r="D503" s="23" t="s">
        <v>193</v>
      </c>
      <c r="E503" s="23" t="s">
        <v>846</v>
      </c>
      <c r="F503" s="23" t="s">
        <v>847</v>
      </c>
      <c r="G503" s="23"/>
      <c r="H503" s="23" t="s">
        <v>848</v>
      </c>
      <c r="I503" s="58">
        <v>0</v>
      </c>
      <c r="J503" s="58">
        <v>0</v>
      </c>
      <c r="K503" s="58">
        <v>1</v>
      </c>
      <c r="L503" s="58">
        <v>0</v>
      </c>
      <c r="M503" s="176"/>
      <c r="N503" s="23" t="s">
        <v>849</v>
      </c>
      <c r="O503" s="23" t="s">
        <v>850</v>
      </c>
      <c r="P503" s="23" t="s">
        <v>851</v>
      </c>
      <c r="Q503" s="56" t="s">
        <v>848</v>
      </c>
      <c r="R503" s="133" t="s">
        <v>848</v>
      </c>
      <c r="S503" s="133" t="s">
        <v>848</v>
      </c>
      <c r="T503" s="133" t="s">
        <v>848</v>
      </c>
      <c r="U503" s="133" t="s">
        <v>848</v>
      </c>
      <c r="V503" s="133" t="s">
        <v>848</v>
      </c>
      <c r="W503" s="55">
        <v>0</v>
      </c>
      <c r="X503" s="55">
        <v>0.48677727204961047</v>
      </c>
      <c r="Y503" s="55">
        <v>0.50785167007552734</v>
      </c>
      <c r="Z503" s="55">
        <v>0.54834757216454411</v>
      </c>
      <c r="AA503" s="55">
        <v>0.59008314472567369</v>
      </c>
      <c r="AB503" s="55">
        <v>0.62892615285187348</v>
      </c>
      <c r="AC503" s="55">
        <v>0.66983527843159463</v>
      </c>
      <c r="AD503" s="59">
        <v>3.4318210902988233</v>
      </c>
      <c r="AE503" s="55">
        <v>0</v>
      </c>
      <c r="AF503" s="55"/>
      <c r="AG503" s="55"/>
      <c r="AH503" s="55"/>
      <c r="AI503" s="59">
        <v>3.4318210902988233</v>
      </c>
      <c r="AJ503" s="55">
        <v>0</v>
      </c>
      <c r="AK503" s="55">
        <v>0</v>
      </c>
      <c r="AL503" s="55">
        <v>0.53364466905976449</v>
      </c>
      <c r="AM503" s="55">
        <v>0.56788309358229172</v>
      </c>
      <c r="AN503" s="55">
        <v>0.62542919649094797</v>
      </c>
      <c r="AO503" s="55">
        <v>0.68649220078436712</v>
      </c>
      <c r="AP503" s="55">
        <v>0.7463150925670049</v>
      </c>
      <c r="AQ503" s="55">
        <v>0.81075709615777747</v>
      </c>
      <c r="AR503" s="59">
        <v>3.9705213486421536</v>
      </c>
      <c r="AS503" s="55">
        <v>0</v>
      </c>
      <c r="AT503" s="55"/>
      <c r="AU503" s="55"/>
      <c r="AV503" s="55"/>
      <c r="AW503" s="59">
        <v>3.9705213486421536</v>
      </c>
      <c r="AX503" s="55"/>
      <c r="AY503" s="55"/>
      <c r="AZ503" s="55"/>
      <c r="BA503" s="55"/>
      <c r="BB503" s="55"/>
      <c r="BC503" s="55"/>
      <c r="BD503" s="55"/>
      <c r="BE503" s="55"/>
      <c r="BF503" s="59">
        <v>0</v>
      </c>
      <c r="BG503" s="55"/>
      <c r="BH503" s="55"/>
      <c r="BI503" s="55"/>
      <c r="BJ503" s="55"/>
      <c r="BK503" s="59">
        <v>0</v>
      </c>
      <c r="BL503" s="55"/>
      <c r="BM503" s="23" t="s">
        <v>852</v>
      </c>
      <c r="BN503" s="23" t="s">
        <v>1918</v>
      </c>
      <c r="BO503" s="23" t="s">
        <v>853</v>
      </c>
      <c r="BP503" s="23" t="s">
        <v>853</v>
      </c>
      <c r="BQ503" s="23" t="s">
        <v>311</v>
      </c>
      <c r="BR503" s="23"/>
      <c r="BS503" s="57"/>
      <c r="BT503" s="135" t="s">
        <v>23</v>
      </c>
      <c r="BU503" s="58">
        <v>1</v>
      </c>
      <c r="BV503" s="57">
        <v>0</v>
      </c>
      <c r="BW503" s="57">
        <v>0</v>
      </c>
      <c r="BX503" s="57">
        <v>0</v>
      </c>
      <c r="BY503" s="57">
        <v>0</v>
      </c>
      <c r="BZ503" s="57">
        <v>0</v>
      </c>
      <c r="CA503" s="57">
        <v>0.56000000000000005</v>
      </c>
      <c r="CB503" s="67">
        <v>0.56000000000000005</v>
      </c>
      <c r="CC503" s="134"/>
      <c r="CD503" s="134"/>
      <c r="CE503" s="57"/>
      <c r="CF503" s="57"/>
      <c r="CG503" s="57"/>
      <c r="CH503" s="57"/>
      <c r="CI503" s="57"/>
      <c r="CJ503" s="57"/>
      <c r="CK503" s="67"/>
      <c r="CL503" s="23"/>
      <c r="CM503" s="23"/>
      <c r="CN503" s="23"/>
      <c r="CO503" s="23"/>
      <c r="CP503" s="23"/>
      <c r="CQ503" s="23"/>
      <c r="CR503" s="57"/>
      <c r="CS503" s="134"/>
      <c r="CT503" s="58"/>
      <c r="CU503" s="57"/>
      <c r="CV503" s="57"/>
      <c r="CW503" s="57"/>
      <c r="CX503" s="57"/>
      <c r="CY503" s="57"/>
      <c r="CZ503" s="57"/>
      <c r="DA503" s="67"/>
      <c r="DB503" s="23"/>
      <c r="DC503" s="23"/>
      <c r="DD503" s="57"/>
      <c r="DE503" s="57"/>
      <c r="DF503" s="57"/>
      <c r="DG503" s="57"/>
      <c r="DH503" s="57"/>
      <c r="DI503" s="57"/>
      <c r="DJ503" s="67"/>
      <c r="DK503" s="23" t="s">
        <v>849</v>
      </c>
      <c r="DL503" s="55">
        <v>0</v>
      </c>
      <c r="DM503" s="55">
        <v>0</v>
      </c>
      <c r="DN503" s="55">
        <v>0</v>
      </c>
      <c r="DO503" s="59">
        <v>0</v>
      </c>
      <c r="DP503" s="23" t="s">
        <v>849</v>
      </c>
      <c r="DQ503" s="57"/>
      <c r="DR503" s="57"/>
      <c r="DS503" s="57"/>
      <c r="DT503" s="23" t="s">
        <v>854</v>
      </c>
      <c r="DU503" s="57"/>
      <c r="DV503" s="23" t="s">
        <v>849</v>
      </c>
      <c r="DW503" s="23" t="s">
        <v>854</v>
      </c>
      <c r="DX503" s="57"/>
      <c r="DY503" s="23" t="s">
        <v>849</v>
      </c>
      <c r="DZ503" s="23" t="s">
        <v>854</v>
      </c>
      <c r="EA503" s="56"/>
      <c r="EB503" s="57"/>
      <c r="EC503" s="57"/>
      <c r="ED503" s="23"/>
      <c r="EE503" s="57"/>
      <c r="EF503" s="57"/>
      <c r="EG503" s="57"/>
      <c r="EH503" s="23">
        <v>1258</v>
      </c>
      <c r="EI503" s="23"/>
      <c r="EJ503" s="23" t="s">
        <v>891</v>
      </c>
      <c r="EK503" s="23"/>
    </row>
    <row r="504" spans="2:141">
      <c r="B504" s="132" t="s">
        <v>1919</v>
      </c>
      <c r="C504" s="23" t="s">
        <v>1920</v>
      </c>
      <c r="D504" s="23" t="s">
        <v>159</v>
      </c>
      <c r="E504" s="23" t="s">
        <v>846</v>
      </c>
      <c r="F504" s="23" t="s">
        <v>847</v>
      </c>
      <c r="G504" s="23"/>
      <c r="H504" s="23" t="s">
        <v>848</v>
      </c>
      <c r="I504" s="58">
        <v>0</v>
      </c>
      <c r="J504" s="58">
        <v>0</v>
      </c>
      <c r="K504" s="58">
        <v>1</v>
      </c>
      <c r="L504" s="58">
        <v>0</v>
      </c>
      <c r="M504" s="176"/>
      <c r="N504" s="23" t="s">
        <v>849</v>
      </c>
      <c r="O504" s="23" t="s">
        <v>850</v>
      </c>
      <c r="P504" s="23" t="s">
        <v>851</v>
      </c>
      <c r="Q504" s="56" t="s">
        <v>848</v>
      </c>
      <c r="R504" s="133" t="s">
        <v>848</v>
      </c>
      <c r="S504" s="133" t="s">
        <v>848</v>
      </c>
      <c r="T504" s="133" t="s">
        <v>848</v>
      </c>
      <c r="U504" s="133" t="s">
        <v>848</v>
      </c>
      <c r="V504" s="133" t="s">
        <v>848</v>
      </c>
      <c r="W504" s="55">
        <v>0</v>
      </c>
      <c r="X504" s="55">
        <v>0</v>
      </c>
      <c r="Y504" s="55">
        <v>0</v>
      </c>
      <c r="Z504" s="55">
        <v>0</v>
      </c>
      <c r="AA504" s="55">
        <v>0</v>
      </c>
      <c r="AB504" s="55">
        <v>0.59338570524614354</v>
      </c>
      <c r="AC504" s="55">
        <v>1.3054485515906593</v>
      </c>
      <c r="AD504" s="59">
        <v>1.8988342568368028</v>
      </c>
      <c r="AE504" s="55">
        <v>0</v>
      </c>
      <c r="AF504" s="55"/>
      <c r="AG504" s="55"/>
      <c r="AH504" s="55"/>
      <c r="AI504" s="59">
        <v>1.8988342568368028</v>
      </c>
      <c r="AJ504" s="55">
        <v>0</v>
      </c>
      <c r="AK504" s="55">
        <v>0</v>
      </c>
      <c r="AL504" s="55">
        <v>0</v>
      </c>
      <c r="AM504" s="55">
        <v>0</v>
      </c>
      <c r="AN504" s="55">
        <v>0</v>
      </c>
      <c r="AO504" s="55">
        <v>0</v>
      </c>
      <c r="AP504" s="55">
        <v>0.70414102757627739</v>
      </c>
      <c r="AQ504" s="55">
        <v>1.5800924659406488</v>
      </c>
      <c r="AR504" s="59">
        <v>2.2842334935169264</v>
      </c>
      <c r="AS504" s="55">
        <v>0</v>
      </c>
      <c r="AT504" s="55"/>
      <c r="AU504" s="55"/>
      <c r="AV504" s="55"/>
      <c r="AW504" s="59">
        <v>2.2842334935169264</v>
      </c>
      <c r="AX504" s="55"/>
      <c r="AY504" s="55"/>
      <c r="AZ504" s="55"/>
      <c r="BA504" s="55"/>
      <c r="BB504" s="55"/>
      <c r="BC504" s="55"/>
      <c r="BD504" s="55"/>
      <c r="BE504" s="55"/>
      <c r="BF504" s="59">
        <v>0</v>
      </c>
      <c r="BG504" s="55"/>
      <c r="BH504" s="55"/>
      <c r="BI504" s="55"/>
      <c r="BJ504" s="55"/>
      <c r="BK504" s="59">
        <v>0</v>
      </c>
      <c r="BL504" s="55"/>
      <c r="BM504" s="23" t="s">
        <v>852</v>
      </c>
      <c r="BN504" s="23" t="s">
        <v>184</v>
      </c>
      <c r="BO504" s="23" t="s">
        <v>853</v>
      </c>
      <c r="BP504" s="23" t="s">
        <v>853</v>
      </c>
      <c r="BQ504" s="23" t="s">
        <v>853</v>
      </c>
      <c r="BR504" s="23"/>
      <c r="BS504" s="57"/>
      <c r="BT504" s="135" t="s">
        <v>23</v>
      </c>
      <c r="BU504" s="58">
        <v>1</v>
      </c>
      <c r="BV504" s="57">
        <v>0</v>
      </c>
      <c r="BW504" s="57">
        <v>0</v>
      </c>
      <c r="BX504" s="57">
        <v>0</v>
      </c>
      <c r="BY504" s="57">
        <v>0</v>
      </c>
      <c r="BZ504" s="57">
        <v>0</v>
      </c>
      <c r="CA504" s="57">
        <v>0</v>
      </c>
      <c r="CB504" s="67">
        <v>0</v>
      </c>
      <c r="CC504" s="134"/>
      <c r="CD504" s="134"/>
      <c r="CE504" s="57"/>
      <c r="CF504" s="57"/>
      <c r="CG504" s="57"/>
      <c r="CH504" s="57"/>
      <c r="CI504" s="57"/>
      <c r="CJ504" s="57"/>
      <c r="CK504" s="67"/>
      <c r="CL504" s="23"/>
      <c r="CM504" s="23"/>
      <c r="CN504" s="23"/>
      <c r="CO504" s="23"/>
      <c r="CP504" s="23"/>
      <c r="CQ504" s="23"/>
      <c r="CR504" s="57"/>
      <c r="CS504" s="134"/>
      <c r="CT504" s="58"/>
      <c r="CU504" s="57"/>
      <c r="CV504" s="57"/>
      <c r="CW504" s="57"/>
      <c r="CX504" s="57"/>
      <c r="CY504" s="57"/>
      <c r="CZ504" s="57"/>
      <c r="DA504" s="67"/>
      <c r="DB504" s="23"/>
      <c r="DC504" s="23"/>
      <c r="DD504" s="57"/>
      <c r="DE504" s="57"/>
      <c r="DF504" s="57"/>
      <c r="DG504" s="57"/>
      <c r="DH504" s="57"/>
      <c r="DI504" s="57"/>
      <c r="DJ504" s="67"/>
      <c r="DK504" s="23" t="s">
        <v>849</v>
      </c>
      <c r="DL504" s="55">
        <v>0</v>
      </c>
      <c r="DM504" s="55">
        <v>0</v>
      </c>
      <c r="DN504" s="55">
        <v>0</v>
      </c>
      <c r="DO504" s="59">
        <v>0</v>
      </c>
      <c r="DP504" s="23" t="s">
        <v>849</v>
      </c>
      <c r="DQ504" s="57"/>
      <c r="DR504" s="57"/>
      <c r="DS504" s="57"/>
      <c r="DT504" s="23" t="s">
        <v>854</v>
      </c>
      <c r="DU504" s="57"/>
      <c r="DV504" s="23" t="s">
        <v>858</v>
      </c>
      <c r="DW504" s="23" t="s">
        <v>854</v>
      </c>
      <c r="DX504" s="57"/>
      <c r="DY504" s="23" t="s">
        <v>849</v>
      </c>
      <c r="DZ504" s="23" t="s">
        <v>854</v>
      </c>
      <c r="EA504" s="56"/>
      <c r="EB504" s="57"/>
      <c r="EC504" s="57"/>
      <c r="ED504" s="23"/>
      <c r="EE504" s="57"/>
      <c r="EF504" s="57"/>
      <c r="EG504" s="57"/>
      <c r="EH504" s="23">
        <v>957</v>
      </c>
      <c r="EI504" s="23"/>
      <c r="EJ504" s="23" t="s">
        <v>921</v>
      </c>
      <c r="EK504" s="23"/>
    </row>
    <row r="505" spans="2:141" ht="29.1">
      <c r="B505" s="132" t="s">
        <v>1921</v>
      </c>
      <c r="C505" s="23" t="s">
        <v>1920</v>
      </c>
      <c r="D505" s="23" t="s">
        <v>159</v>
      </c>
      <c r="E505" s="23" t="s">
        <v>846</v>
      </c>
      <c r="F505" s="23" t="s">
        <v>847</v>
      </c>
      <c r="G505" s="23"/>
      <c r="H505" s="23" t="s">
        <v>848</v>
      </c>
      <c r="I505" s="58">
        <v>0</v>
      </c>
      <c r="J505" s="58">
        <v>0</v>
      </c>
      <c r="K505" s="58">
        <v>1</v>
      </c>
      <c r="L505" s="58">
        <v>0</v>
      </c>
      <c r="M505" s="176"/>
      <c r="N505" s="23" t="s">
        <v>849</v>
      </c>
      <c r="O505" s="23" t="s">
        <v>850</v>
      </c>
      <c r="P505" s="23" t="s">
        <v>851</v>
      </c>
      <c r="Q505" s="56" t="s">
        <v>848</v>
      </c>
      <c r="R505" s="133" t="s">
        <v>848</v>
      </c>
      <c r="S505" s="133" t="s">
        <v>848</v>
      </c>
      <c r="T505" s="133" t="s">
        <v>848</v>
      </c>
      <c r="U505" s="133" t="s">
        <v>848</v>
      </c>
      <c r="V505" s="133" t="s">
        <v>848</v>
      </c>
      <c r="W505" s="55">
        <v>0</v>
      </c>
      <c r="X505" s="55">
        <v>0</v>
      </c>
      <c r="Y505" s="55">
        <v>0</v>
      </c>
      <c r="Z505" s="55">
        <v>0</v>
      </c>
      <c r="AA505" s="55">
        <v>-0.588638619619409</v>
      </c>
      <c r="AB505" s="55">
        <v>-1.3101956372173937</v>
      </c>
      <c r="AC505" s="55">
        <v>0</v>
      </c>
      <c r="AD505" s="59">
        <v>-1.8988342568368028</v>
      </c>
      <c r="AE505" s="55">
        <v>0</v>
      </c>
      <c r="AF505" s="55"/>
      <c r="AG505" s="55"/>
      <c r="AH505" s="55"/>
      <c r="AI505" s="59">
        <v>-1.8988342568368028</v>
      </c>
      <c r="AJ505" s="55">
        <v>0</v>
      </c>
      <c r="AK505" s="55">
        <v>0</v>
      </c>
      <c r="AL505" s="55">
        <v>0</v>
      </c>
      <c r="AM505" s="55">
        <v>0</v>
      </c>
      <c r="AN505" s="55">
        <v>0</v>
      </c>
      <c r="AO505" s="55">
        <v>-0.68481166605269139</v>
      </c>
      <c r="AP505" s="55">
        <v>-1.5547433889286584</v>
      </c>
      <c r="AQ505" s="55">
        <v>0</v>
      </c>
      <c r="AR505" s="59">
        <v>-2.2395550549813499</v>
      </c>
      <c r="AS505" s="55">
        <v>0</v>
      </c>
      <c r="AT505" s="55"/>
      <c r="AU505" s="55"/>
      <c r="AV505" s="55"/>
      <c r="AW505" s="59">
        <v>-2.2395550549813499</v>
      </c>
      <c r="AX505" s="55"/>
      <c r="AY505" s="55"/>
      <c r="AZ505" s="55"/>
      <c r="BA505" s="55"/>
      <c r="BB505" s="55"/>
      <c r="BC505" s="55"/>
      <c r="BD505" s="55"/>
      <c r="BE505" s="55"/>
      <c r="BF505" s="59">
        <v>0</v>
      </c>
      <c r="BG505" s="55"/>
      <c r="BH505" s="55"/>
      <c r="BI505" s="55"/>
      <c r="BJ505" s="55"/>
      <c r="BK505" s="59">
        <v>0</v>
      </c>
      <c r="BL505" s="55"/>
      <c r="BM505" s="23" t="s">
        <v>852</v>
      </c>
      <c r="BN505" s="23" t="s">
        <v>184</v>
      </c>
      <c r="BO505" s="23" t="s">
        <v>853</v>
      </c>
      <c r="BP505" s="23" t="s">
        <v>853</v>
      </c>
      <c r="BQ505" s="23" t="s">
        <v>853</v>
      </c>
      <c r="BR505" s="23"/>
      <c r="BS505" s="57"/>
      <c r="BT505" s="135" t="s">
        <v>23</v>
      </c>
      <c r="BU505" s="58">
        <v>1</v>
      </c>
      <c r="BV505" s="57">
        <v>0</v>
      </c>
      <c r="BW505" s="57">
        <v>0</v>
      </c>
      <c r="BX505" s="57">
        <v>0</v>
      </c>
      <c r="BY505" s="57">
        <v>0</v>
      </c>
      <c r="BZ505" s="57">
        <v>0</v>
      </c>
      <c r="CA505" s="57">
        <v>0</v>
      </c>
      <c r="CB505" s="67">
        <v>0</v>
      </c>
      <c r="CC505" s="134"/>
      <c r="CD505" s="134"/>
      <c r="CE505" s="57"/>
      <c r="CF505" s="57"/>
      <c r="CG505" s="57"/>
      <c r="CH505" s="57"/>
      <c r="CI505" s="57"/>
      <c r="CJ505" s="57"/>
      <c r="CK505" s="67"/>
      <c r="CL505" s="23"/>
      <c r="CM505" s="23"/>
      <c r="CN505" s="23"/>
      <c r="CO505" s="23"/>
      <c r="CP505" s="23"/>
      <c r="CQ505" s="23"/>
      <c r="CR505" s="57"/>
      <c r="CS505" s="134"/>
      <c r="CT505" s="58"/>
      <c r="CU505" s="57"/>
      <c r="CV505" s="57"/>
      <c r="CW505" s="57"/>
      <c r="CX505" s="57"/>
      <c r="CY505" s="57"/>
      <c r="CZ505" s="57"/>
      <c r="DA505" s="67"/>
      <c r="DB505" s="23"/>
      <c r="DC505" s="23"/>
      <c r="DD505" s="57"/>
      <c r="DE505" s="57"/>
      <c r="DF505" s="57"/>
      <c r="DG505" s="57"/>
      <c r="DH505" s="57"/>
      <c r="DI505" s="57"/>
      <c r="DJ505" s="67"/>
      <c r="DK505" s="23" t="s">
        <v>849</v>
      </c>
      <c r="DL505" s="55">
        <v>0</v>
      </c>
      <c r="DM505" s="55">
        <v>0</v>
      </c>
      <c r="DN505" s="55">
        <v>0</v>
      </c>
      <c r="DO505" s="59">
        <v>0</v>
      </c>
      <c r="DP505" s="23" t="s">
        <v>849</v>
      </c>
      <c r="DQ505" s="57"/>
      <c r="DR505" s="57"/>
      <c r="DS505" s="57"/>
      <c r="DT505" s="23" t="s">
        <v>854</v>
      </c>
      <c r="DU505" s="57"/>
      <c r="DV505" s="23" t="s">
        <v>858</v>
      </c>
      <c r="DW505" s="23" t="s">
        <v>854</v>
      </c>
      <c r="DX505" s="57"/>
      <c r="DY505" s="23" t="s">
        <v>849</v>
      </c>
      <c r="DZ505" s="23" t="s">
        <v>854</v>
      </c>
      <c r="EA505" s="56"/>
      <c r="EB505" s="57"/>
      <c r="EC505" s="57"/>
      <c r="ED505" s="23"/>
      <c r="EE505" s="57"/>
      <c r="EF505" s="57"/>
      <c r="EG505" s="57"/>
      <c r="EH505" s="23">
        <v>957</v>
      </c>
      <c r="EI505" s="23"/>
      <c r="EJ505" s="23" t="s">
        <v>921</v>
      </c>
      <c r="EK505" s="23"/>
    </row>
    <row r="506" spans="2:141">
      <c r="B506" s="132" t="s">
        <v>1922</v>
      </c>
      <c r="C506" s="23" t="s">
        <v>1923</v>
      </c>
      <c r="D506" s="23" t="s">
        <v>159</v>
      </c>
      <c r="E506" s="23" t="s">
        <v>846</v>
      </c>
      <c r="F506" s="23" t="s">
        <v>847</v>
      </c>
      <c r="G506" s="23"/>
      <c r="H506" s="23" t="s">
        <v>848</v>
      </c>
      <c r="I506" s="58">
        <v>0</v>
      </c>
      <c r="J506" s="58">
        <v>0</v>
      </c>
      <c r="K506" s="58">
        <v>1</v>
      </c>
      <c r="L506" s="58">
        <v>0</v>
      </c>
      <c r="M506" s="176"/>
      <c r="N506" s="23" t="s">
        <v>849</v>
      </c>
      <c r="O506" s="23" t="s">
        <v>850</v>
      </c>
      <c r="P506" s="23" t="s">
        <v>851</v>
      </c>
      <c r="Q506" s="56">
        <v>46650</v>
      </c>
      <c r="R506" s="133">
        <v>46741</v>
      </c>
      <c r="S506" s="133">
        <v>47204</v>
      </c>
      <c r="T506" s="133" t="s">
        <v>848</v>
      </c>
      <c r="U506" s="133">
        <v>47330</v>
      </c>
      <c r="V506" s="133" t="s">
        <v>848</v>
      </c>
      <c r="W506" s="55">
        <v>0</v>
      </c>
      <c r="X506" s="55">
        <v>0</v>
      </c>
      <c r="Y506" s="55">
        <v>0</v>
      </c>
      <c r="Z506" s="55">
        <v>0.16938407244145792</v>
      </c>
      <c r="AA506" s="55">
        <v>0.33876814488291584</v>
      </c>
      <c r="AB506" s="55">
        <v>0.50815221732437377</v>
      </c>
      <c r="AC506" s="55">
        <v>0.67753628976583169</v>
      </c>
      <c r="AD506" s="59">
        <v>1.6938407244145792</v>
      </c>
      <c r="AE506" s="55">
        <v>0</v>
      </c>
      <c r="AF506" s="55"/>
      <c r="AG506" s="55"/>
      <c r="AH506" s="55"/>
      <c r="AI506" s="59">
        <v>1.6938407244145792</v>
      </c>
      <c r="AJ506" s="55">
        <v>0</v>
      </c>
      <c r="AK506" s="55">
        <v>0</v>
      </c>
      <c r="AL506" s="55">
        <v>0</v>
      </c>
      <c r="AM506" s="55">
        <v>0</v>
      </c>
      <c r="AN506" s="55">
        <v>0.19319451695071338</v>
      </c>
      <c r="AO506" s="55">
        <v>0.39411681457945535</v>
      </c>
      <c r="AP506" s="55">
        <v>0.6029987263065667</v>
      </c>
      <c r="AQ506" s="55">
        <v>0.82007826777693071</v>
      </c>
      <c r="AR506" s="59">
        <v>2.0103883256136665</v>
      </c>
      <c r="AS506" s="55">
        <v>0</v>
      </c>
      <c r="AT506" s="55"/>
      <c r="AU506" s="55"/>
      <c r="AV506" s="55"/>
      <c r="AW506" s="59">
        <v>2.0103883256136665</v>
      </c>
      <c r="AX506" s="55"/>
      <c r="AY506" s="55"/>
      <c r="AZ506" s="55"/>
      <c r="BA506" s="55"/>
      <c r="BB506" s="55"/>
      <c r="BC506" s="55"/>
      <c r="BD506" s="55"/>
      <c r="BE506" s="55"/>
      <c r="BF506" s="59">
        <v>0</v>
      </c>
      <c r="BG506" s="55"/>
      <c r="BH506" s="55"/>
      <c r="BI506" s="55"/>
      <c r="BJ506" s="55"/>
      <c r="BK506" s="59">
        <v>0</v>
      </c>
      <c r="BL506" s="55"/>
      <c r="BM506" s="23" t="s">
        <v>852</v>
      </c>
      <c r="BN506" s="23" t="s">
        <v>184</v>
      </c>
      <c r="BO506" s="23" t="s">
        <v>853</v>
      </c>
      <c r="BP506" s="23" t="s">
        <v>853</v>
      </c>
      <c r="BQ506" s="23" t="s">
        <v>853</v>
      </c>
      <c r="BR506" s="23"/>
      <c r="BS506" s="57"/>
      <c r="BT506" s="135" t="s">
        <v>23</v>
      </c>
      <c r="BU506" s="58">
        <v>1</v>
      </c>
      <c r="BV506" s="57">
        <v>0</v>
      </c>
      <c r="BW506" s="57">
        <v>0</v>
      </c>
      <c r="BX506" s="57">
        <v>0</v>
      </c>
      <c r="BY506" s="57">
        <v>0</v>
      </c>
      <c r="BZ506" s="57">
        <v>0</v>
      </c>
      <c r="CA506" s="57">
        <v>0</v>
      </c>
      <c r="CB506" s="67">
        <v>0</v>
      </c>
      <c r="CC506" s="134"/>
      <c r="CD506" s="134"/>
      <c r="CE506" s="57"/>
      <c r="CF506" s="57"/>
      <c r="CG506" s="57"/>
      <c r="CH506" s="57"/>
      <c r="CI506" s="57"/>
      <c r="CJ506" s="57"/>
      <c r="CK506" s="67"/>
      <c r="CL506" s="23"/>
      <c r="CM506" s="23"/>
      <c r="CN506" s="23"/>
      <c r="CO506" s="23"/>
      <c r="CP506" s="23"/>
      <c r="CQ506" s="23"/>
      <c r="CR506" s="57"/>
      <c r="CS506" s="134"/>
      <c r="CT506" s="58"/>
      <c r="CU506" s="57"/>
      <c r="CV506" s="57"/>
      <c r="CW506" s="57"/>
      <c r="CX506" s="57"/>
      <c r="CY506" s="57"/>
      <c r="CZ506" s="57"/>
      <c r="DA506" s="67"/>
      <c r="DB506" s="23"/>
      <c r="DC506" s="23"/>
      <c r="DD506" s="57"/>
      <c r="DE506" s="57"/>
      <c r="DF506" s="57"/>
      <c r="DG506" s="57"/>
      <c r="DH506" s="57"/>
      <c r="DI506" s="57"/>
      <c r="DJ506" s="67"/>
      <c r="DK506" s="23" t="s">
        <v>849</v>
      </c>
      <c r="DL506" s="55">
        <v>0</v>
      </c>
      <c r="DM506" s="55">
        <v>0</v>
      </c>
      <c r="DN506" s="55">
        <v>0</v>
      </c>
      <c r="DO506" s="59">
        <v>0</v>
      </c>
      <c r="DP506" s="23" t="s">
        <v>849</v>
      </c>
      <c r="DQ506" s="57"/>
      <c r="DR506" s="57"/>
      <c r="DS506" s="57"/>
      <c r="DT506" s="23" t="s">
        <v>854</v>
      </c>
      <c r="DU506" s="57"/>
      <c r="DV506" s="23" t="s">
        <v>858</v>
      </c>
      <c r="DW506" s="23" t="s">
        <v>854</v>
      </c>
      <c r="DX506" s="57"/>
      <c r="DY506" s="23" t="s">
        <v>849</v>
      </c>
      <c r="DZ506" s="23" t="s">
        <v>854</v>
      </c>
      <c r="EA506" s="56"/>
      <c r="EB506" s="57"/>
      <c r="EC506" s="57"/>
      <c r="ED506" s="23"/>
      <c r="EE506" s="57"/>
      <c r="EF506" s="57"/>
      <c r="EG506" s="57"/>
      <c r="EH506" s="23">
        <v>957</v>
      </c>
      <c r="EI506" s="23"/>
      <c r="EJ506" s="23" t="s">
        <v>921</v>
      </c>
      <c r="EK506" s="23"/>
    </row>
    <row r="507" spans="2:141" ht="57.95">
      <c r="B507" s="132" t="s">
        <v>1924</v>
      </c>
      <c r="C507" s="23" t="s">
        <v>1925</v>
      </c>
      <c r="D507" s="23" t="s">
        <v>159</v>
      </c>
      <c r="E507" s="23" t="s">
        <v>846</v>
      </c>
      <c r="F507" s="23" t="s">
        <v>847</v>
      </c>
      <c r="G507" s="23"/>
      <c r="H507" s="23" t="s">
        <v>848</v>
      </c>
      <c r="I507" s="58">
        <v>0</v>
      </c>
      <c r="J507" s="58">
        <v>0</v>
      </c>
      <c r="K507" s="58">
        <v>0</v>
      </c>
      <c r="L507" s="58">
        <v>1</v>
      </c>
      <c r="M507" s="176"/>
      <c r="N507" s="23" t="s">
        <v>849</v>
      </c>
      <c r="O507" s="23" t="s">
        <v>850</v>
      </c>
      <c r="P507" s="23" t="s">
        <v>851</v>
      </c>
      <c r="Q507" s="56" t="s">
        <v>848</v>
      </c>
      <c r="R507" s="133" t="s">
        <v>848</v>
      </c>
      <c r="S507" s="133" t="s">
        <v>848</v>
      </c>
      <c r="T507" s="133" t="s">
        <v>848</v>
      </c>
      <c r="U507" s="133" t="s">
        <v>848</v>
      </c>
      <c r="V507" s="133" t="s">
        <v>848</v>
      </c>
      <c r="W507" s="55">
        <v>0</v>
      </c>
      <c r="X507" s="55">
        <v>0</v>
      </c>
      <c r="Y507" s="55">
        <v>0</v>
      </c>
      <c r="Z507" s="55">
        <v>0.94579700096157526</v>
      </c>
      <c r="AA507" s="55">
        <v>1.8915940019231505</v>
      </c>
      <c r="AB507" s="55">
        <v>2.8373910028847251</v>
      </c>
      <c r="AC507" s="55">
        <v>3.7831880038463011</v>
      </c>
      <c r="AD507" s="59">
        <v>9.4579700096157531</v>
      </c>
      <c r="AE507" s="55">
        <v>0</v>
      </c>
      <c r="AF507" s="55"/>
      <c r="AG507" s="55"/>
      <c r="AH507" s="55"/>
      <c r="AI507" s="59">
        <v>9.4579700096157531</v>
      </c>
      <c r="AJ507" s="55">
        <v>0</v>
      </c>
      <c r="AK507" s="55">
        <v>0</v>
      </c>
      <c r="AL507" s="55">
        <v>0</v>
      </c>
      <c r="AM507" s="55">
        <v>0</v>
      </c>
      <c r="AN507" s="55">
        <v>1.0787483858457654</v>
      </c>
      <c r="AO507" s="55">
        <v>2.2006467071253617</v>
      </c>
      <c r="AP507" s="55">
        <v>3.3669894619018028</v>
      </c>
      <c r="AQ507" s="55">
        <v>4.579105668186453</v>
      </c>
      <c r="AR507" s="59">
        <v>11.225490223059381</v>
      </c>
      <c r="AS507" s="55">
        <v>0</v>
      </c>
      <c r="AT507" s="55"/>
      <c r="AU507" s="55"/>
      <c r="AV507" s="55"/>
      <c r="AW507" s="59">
        <v>11.225490223059381</v>
      </c>
      <c r="AX507" s="55"/>
      <c r="AY507" s="55"/>
      <c r="AZ507" s="55"/>
      <c r="BA507" s="55"/>
      <c r="BB507" s="55"/>
      <c r="BC507" s="55"/>
      <c r="BD507" s="55"/>
      <c r="BE507" s="55"/>
      <c r="BF507" s="59">
        <v>0</v>
      </c>
      <c r="BG507" s="55"/>
      <c r="BH507" s="55"/>
      <c r="BI507" s="55"/>
      <c r="BJ507" s="55"/>
      <c r="BK507" s="59">
        <v>0</v>
      </c>
      <c r="BL507" s="55"/>
      <c r="BM507" s="23" t="s">
        <v>1131</v>
      </c>
      <c r="BN507" s="23" t="s">
        <v>157</v>
      </c>
      <c r="BO507" s="23" t="s">
        <v>853</v>
      </c>
      <c r="BP507" s="23" t="s">
        <v>853</v>
      </c>
      <c r="BQ507" s="23" t="s">
        <v>853</v>
      </c>
      <c r="BR507" s="23"/>
      <c r="BS507" s="57"/>
      <c r="BT507" s="135" t="s">
        <v>859</v>
      </c>
      <c r="BU507" s="58">
        <v>1</v>
      </c>
      <c r="BV507" s="57">
        <v>0</v>
      </c>
      <c r="BW507" s="57">
        <v>0</v>
      </c>
      <c r="BX507" s="57">
        <v>0</v>
      </c>
      <c r="BY507" s="57">
        <v>0</v>
      </c>
      <c r="BZ507" s="57">
        <v>0</v>
      </c>
      <c r="CA507" s="57">
        <v>0</v>
      </c>
      <c r="CB507" s="67">
        <v>0</v>
      </c>
      <c r="CC507" s="134"/>
      <c r="CD507" s="134"/>
      <c r="CE507" s="57"/>
      <c r="CF507" s="57"/>
      <c r="CG507" s="57"/>
      <c r="CH507" s="57"/>
      <c r="CI507" s="57"/>
      <c r="CJ507" s="57"/>
      <c r="CK507" s="67"/>
      <c r="CL507" s="23"/>
      <c r="CM507" s="23"/>
      <c r="CN507" s="23"/>
      <c r="CO507" s="23"/>
      <c r="CP507" s="23"/>
      <c r="CQ507" s="23"/>
      <c r="CR507" s="57"/>
      <c r="CS507" s="134"/>
      <c r="CT507" s="58"/>
      <c r="CU507" s="57"/>
      <c r="CV507" s="57"/>
      <c r="CW507" s="57"/>
      <c r="CX507" s="57"/>
      <c r="CY507" s="57"/>
      <c r="CZ507" s="57"/>
      <c r="DA507" s="67"/>
      <c r="DB507" s="23"/>
      <c r="DC507" s="23"/>
      <c r="DD507" s="57"/>
      <c r="DE507" s="57"/>
      <c r="DF507" s="57"/>
      <c r="DG507" s="57"/>
      <c r="DH507" s="57"/>
      <c r="DI507" s="57"/>
      <c r="DJ507" s="67"/>
      <c r="DK507" s="23" t="s">
        <v>849</v>
      </c>
      <c r="DL507" s="55">
        <v>0</v>
      </c>
      <c r="DM507" s="55">
        <v>0</v>
      </c>
      <c r="DN507" s="55">
        <v>0</v>
      </c>
      <c r="DO507" s="59">
        <v>0</v>
      </c>
      <c r="DP507" s="23" t="s">
        <v>849</v>
      </c>
      <c r="DQ507" s="57"/>
      <c r="DR507" s="57"/>
      <c r="DS507" s="57"/>
      <c r="DT507" s="23" t="s">
        <v>854</v>
      </c>
      <c r="DU507" s="57"/>
      <c r="DV507" s="23" t="s">
        <v>849</v>
      </c>
      <c r="DW507" s="23" t="s">
        <v>854</v>
      </c>
      <c r="DX507" s="57"/>
      <c r="DY507" s="23" t="s">
        <v>849</v>
      </c>
      <c r="DZ507" s="23" t="s">
        <v>854</v>
      </c>
      <c r="EA507" s="56"/>
      <c r="EB507" s="57"/>
      <c r="EC507" s="57"/>
      <c r="ED507" s="23"/>
      <c r="EE507" s="57"/>
      <c r="EF507" s="57"/>
      <c r="EG507" s="57"/>
      <c r="EH507" s="23">
        <v>811</v>
      </c>
      <c r="EI507" s="23"/>
      <c r="EJ507" s="23" t="s">
        <v>1177</v>
      </c>
      <c r="EK507" s="23"/>
    </row>
    <row r="508" spans="2:141">
      <c r="B508" s="132" t="s">
        <v>1926</v>
      </c>
      <c r="C508" s="23" t="s">
        <v>1927</v>
      </c>
      <c r="D508" s="23" t="s">
        <v>155</v>
      </c>
      <c r="E508" s="23" t="s">
        <v>846</v>
      </c>
      <c r="F508" s="23" t="s">
        <v>847</v>
      </c>
      <c r="G508" s="23"/>
      <c r="H508" s="23" t="s">
        <v>848</v>
      </c>
      <c r="I508" s="58">
        <v>0</v>
      </c>
      <c r="J508" s="58">
        <v>0</v>
      </c>
      <c r="K508" s="58">
        <v>1</v>
      </c>
      <c r="L508" s="58">
        <v>0</v>
      </c>
      <c r="M508" s="176"/>
      <c r="N508" s="23" t="s">
        <v>849</v>
      </c>
      <c r="O508" s="23" t="s">
        <v>850</v>
      </c>
      <c r="P508" s="23" t="s">
        <v>851</v>
      </c>
      <c r="Q508" s="56" t="s">
        <v>848</v>
      </c>
      <c r="R508" s="133" t="s">
        <v>848</v>
      </c>
      <c r="S508" s="133" t="s">
        <v>848</v>
      </c>
      <c r="T508" s="133" t="s">
        <v>848</v>
      </c>
      <c r="U508" s="133" t="s">
        <v>848</v>
      </c>
      <c r="V508" s="133" t="s">
        <v>848</v>
      </c>
      <c r="W508" s="55">
        <v>0</v>
      </c>
      <c r="X508" s="55">
        <v>0</v>
      </c>
      <c r="Y508" s="55">
        <v>0</v>
      </c>
      <c r="Z508" s="55">
        <v>0.86001242228882058</v>
      </c>
      <c r="AA508" s="55">
        <v>1.7200248445776412</v>
      </c>
      <c r="AB508" s="55">
        <v>2.5800372668664622</v>
      </c>
      <c r="AC508" s="55">
        <v>3.4400496891552823</v>
      </c>
      <c r="AD508" s="59">
        <v>8.6001242228882067</v>
      </c>
      <c r="AE508" s="55">
        <v>0</v>
      </c>
      <c r="AF508" s="55"/>
      <c r="AG508" s="55"/>
      <c r="AH508" s="55"/>
      <c r="AI508" s="59">
        <v>8.6001242228882067</v>
      </c>
      <c r="AJ508" s="55">
        <v>0</v>
      </c>
      <c r="AK508" s="55">
        <v>0</v>
      </c>
      <c r="AL508" s="55">
        <v>0</v>
      </c>
      <c r="AM508" s="55">
        <v>0</v>
      </c>
      <c r="AN508" s="55">
        <v>0.98090500541676284</v>
      </c>
      <c r="AO508" s="55">
        <v>2.0010462110501961</v>
      </c>
      <c r="AP508" s="55">
        <v>3.0616007029068011</v>
      </c>
      <c r="AQ508" s="55">
        <v>4.1637769559532485</v>
      </c>
      <c r="AR508" s="59">
        <v>10.207328875327008</v>
      </c>
      <c r="AS508" s="55">
        <v>0</v>
      </c>
      <c r="AT508" s="55"/>
      <c r="AU508" s="55"/>
      <c r="AV508" s="55"/>
      <c r="AW508" s="59">
        <v>10.207328875327008</v>
      </c>
      <c r="AX508" s="55"/>
      <c r="AY508" s="55"/>
      <c r="AZ508" s="55"/>
      <c r="BA508" s="55"/>
      <c r="BB508" s="55"/>
      <c r="BC508" s="55"/>
      <c r="BD508" s="55"/>
      <c r="BE508" s="55"/>
      <c r="BF508" s="59">
        <v>0</v>
      </c>
      <c r="BG508" s="55"/>
      <c r="BH508" s="55"/>
      <c r="BI508" s="55"/>
      <c r="BJ508" s="55"/>
      <c r="BK508" s="59">
        <v>0</v>
      </c>
      <c r="BL508" s="55"/>
      <c r="BM508" s="23" t="s">
        <v>852</v>
      </c>
      <c r="BN508" s="23" t="s">
        <v>177</v>
      </c>
      <c r="BO508" s="23" t="s">
        <v>569</v>
      </c>
      <c r="BP508" s="23" t="s">
        <v>386</v>
      </c>
      <c r="BQ508" s="23" t="s">
        <v>853</v>
      </c>
      <c r="BR508" s="23"/>
      <c r="BS508" s="57"/>
      <c r="BT508" s="135" t="s">
        <v>154</v>
      </c>
      <c r="BU508" s="58">
        <v>1</v>
      </c>
      <c r="BV508" s="57">
        <v>0</v>
      </c>
      <c r="BW508" s="57">
        <v>0</v>
      </c>
      <c r="BX508" s="57">
        <v>0</v>
      </c>
      <c r="BY508" s="57">
        <v>0</v>
      </c>
      <c r="BZ508" s="57">
        <v>0</v>
      </c>
      <c r="CA508" s="57">
        <v>0</v>
      </c>
      <c r="CB508" s="67">
        <v>0</v>
      </c>
      <c r="CC508" s="134"/>
      <c r="CD508" s="134"/>
      <c r="CE508" s="57"/>
      <c r="CF508" s="57"/>
      <c r="CG508" s="57"/>
      <c r="CH508" s="57"/>
      <c r="CI508" s="57"/>
      <c r="CJ508" s="57"/>
      <c r="CK508" s="67"/>
      <c r="CL508" s="23"/>
      <c r="CM508" s="23"/>
      <c r="CN508" s="23"/>
      <c r="CO508" s="23"/>
      <c r="CP508" s="23"/>
      <c r="CQ508" s="23"/>
      <c r="CR508" s="57"/>
      <c r="CS508" s="134"/>
      <c r="CT508" s="58"/>
      <c r="CU508" s="57"/>
      <c r="CV508" s="57"/>
      <c r="CW508" s="57"/>
      <c r="CX508" s="57"/>
      <c r="CY508" s="57"/>
      <c r="CZ508" s="57"/>
      <c r="DA508" s="67"/>
      <c r="DB508" s="23"/>
      <c r="DC508" s="23"/>
      <c r="DD508" s="57"/>
      <c r="DE508" s="57"/>
      <c r="DF508" s="57"/>
      <c r="DG508" s="57"/>
      <c r="DH508" s="57"/>
      <c r="DI508" s="57"/>
      <c r="DJ508" s="67"/>
      <c r="DK508" s="23" t="s">
        <v>849</v>
      </c>
      <c r="DL508" s="55">
        <v>0</v>
      </c>
      <c r="DM508" s="55">
        <v>0</v>
      </c>
      <c r="DN508" s="55">
        <v>0</v>
      </c>
      <c r="DO508" s="59">
        <v>0</v>
      </c>
      <c r="DP508" s="23" t="s">
        <v>849</v>
      </c>
      <c r="DQ508" s="57"/>
      <c r="DR508" s="57"/>
      <c r="DS508" s="57"/>
      <c r="DT508" s="23" t="s">
        <v>854</v>
      </c>
      <c r="DU508" s="57"/>
      <c r="DV508" s="23" t="s">
        <v>849</v>
      </c>
      <c r="DW508" s="23" t="s">
        <v>854</v>
      </c>
      <c r="DX508" s="57"/>
      <c r="DY508" s="23" t="s">
        <v>849</v>
      </c>
      <c r="DZ508" s="23" t="s">
        <v>854</v>
      </c>
      <c r="EA508" s="56"/>
      <c r="EB508" s="57"/>
      <c r="EC508" s="57"/>
      <c r="ED508" s="23"/>
      <c r="EE508" s="57"/>
      <c r="EF508" s="57"/>
      <c r="EG508" s="57"/>
      <c r="EH508" s="23">
        <v>540</v>
      </c>
      <c r="EI508" s="23"/>
      <c r="EJ508" s="23" t="s">
        <v>1652</v>
      </c>
      <c r="EK508" s="23"/>
    </row>
    <row r="509" spans="2:141">
      <c r="B509" s="132" t="s">
        <v>1928</v>
      </c>
      <c r="C509" s="23" t="s">
        <v>1929</v>
      </c>
      <c r="D509" s="23" t="s">
        <v>159</v>
      </c>
      <c r="E509" s="23" t="s">
        <v>846</v>
      </c>
      <c r="F509" s="23" t="s">
        <v>847</v>
      </c>
      <c r="G509" s="23"/>
      <c r="H509" s="23" t="s">
        <v>848</v>
      </c>
      <c r="I509" s="58">
        <v>0</v>
      </c>
      <c r="J509" s="58">
        <v>0</v>
      </c>
      <c r="K509" s="58">
        <v>1</v>
      </c>
      <c r="L509" s="58">
        <v>0</v>
      </c>
      <c r="M509" s="176"/>
      <c r="N509" s="23" t="s">
        <v>849</v>
      </c>
      <c r="O509" s="23" t="s">
        <v>850</v>
      </c>
      <c r="P509" s="23" t="s">
        <v>851</v>
      </c>
      <c r="Q509" s="56" t="s">
        <v>848</v>
      </c>
      <c r="R509" s="133" t="s">
        <v>848</v>
      </c>
      <c r="S509" s="133" t="s">
        <v>848</v>
      </c>
      <c r="T509" s="133" t="s">
        <v>848</v>
      </c>
      <c r="U509" s="133" t="s">
        <v>848</v>
      </c>
      <c r="V509" s="133" t="s">
        <v>848</v>
      </c>
      <c r="W509" s="55">
        <v>0</v>
      </c>
      <c r="X509" s="55">
        <v>0</v>
      </c>
      <c r="Y509" s="55">
        <v>0</v>
      </c>
      <c r="Z509" s="55">
        <v>0</v>
      </c>
      <c r="AA509" s="55">
        <v>0</v>
      </c>
      <c r="AB509" s="55">
        <v>0.59338570524614354</v>
      </c>
      <c r="AC509" s="55">
        <v>1.3054485515906593</v>
      </c>
      <c r="AD509" s="59">
        <v>1.8988342568368028</v>
      </c>
      <c r="AE509" s="55">
        <v>0</v>
      </c>
      <c r="AF509" s="55"/>
      <c r="AG509" s="55"/>
      <c r="AH509" s="55"/>
      <c r="AI509" s="59">
        <v>1.8988342568368028</v>
      </c>
      <c r="AJ509" s="55">
        <v>0</v>
      </c>
      <c r="AK509" s="55">
        <v>0</v>
      </c>
      <c r="AL509" s="55">
        <v>0</v>
      </c>
      <c r="AM509" s="55">
        <v>0</v>
      </c>
      <c r="AN509" s="55">
        <v>0</v>
      </c>
      <c r="AO509" s="55">
        <v>0</v>
      </c>
      <c r="AP509" s="55">
        <v>0.70414102757627739</v>
      </c>
      <c r="AQ509" s="55">
        <v>1.5800924659406488</v>
      </c>
      <c r="AR509" s="59">
        <v>2.2842334935169264</v>
      </c>
      <c r="AS509" s="55">
        <v>0</v>
      </c>
      <c r="AT509" s="55"/>
      <c r="AU509" s="55"/>
      <c r="AV509" s="55"/>
      <c r="AW509" s="59">
        <v>2.2842334935169264</v>
      </c>
      <c r="AX509" s="55"/>
      <c r="AY509" s="55"/>
      <c r="AZ509" s="55"/>
      <c r="BA509" s="55"/>
      <c r="BB509" s="55"/>
      <c r="BC509" s="55"/>
      <c r="BD509" s="55"/>
      <c r="BE509" s="55"/>
      <c r="BF509" s="59">
        <v>0</v>
      </c>
      <c r="BG509" s="55"/>
      <c r="BH509" s="55"/>
      <c r="BI509" s="55"/>
      <c r="BJ509" s="55"/>
      <c r="BK509" s="59">
        <v>0</v>
      </c>
      <c r="BL509" s="55"/>
      <c r="BM509" s="23" t="s">
        <v>852</v>
      </c>
      <c r="BN509" s="23" t="s">
        <v>184</v>
      </c>
      <c r="BO509" s="23" t="s">
        <v>853</v>
      </c>
      <c r="BP509" s="23" t="s">
        <v>853</v>
      </c>
      <c r="BQ509" s="23" t="s">
        <v>853</v>
      </c>
      <c r="BR509" s="23"/>
      <c r="BS509" s="57"/>
      <c r="BT509" s="135" t="s">
        <v>23</v>
      </c>
      <c r="BU509" s="58">
        <v>1</v>
      </c>
      <c r="BV509" s="57">
        <v>0</v>
      </c>
      <c r="BW509" s="57">
        <v>0</v>
      </c>
      <c r="BX509" s="57">
        <v>0</v>
      </c>
      <c r="BY509" s="57">
        <v>0</v>
      </c>
      <c r="BZ509" s="57">
        <v>0</v>
      </c>
      <c r="CA509" s="57">
        <v>0</v>
      </c>
      <c r="CB509" s="67">
        <v>0</v>
      </c>
      <c r="CC509" s="134"/>
      <c r="CD509" s="134"/>
      <c r="CE509" s="57"/>
      <c r="CF509" s="57"/>
      <c r="CG509" s="57"/>
      <c r="CH509" s="57"/>
      <c r="CI509" s="57"/>
      <c r="CJ509" s="57"/>
      <c r="CK509" s="67"/>
      <c r="CL509" s="23"/>
      <c r="CM509" s="23"/>
      <c r="CN509" s="23"/>
      <c r="CO509" s="23"/>
      <c r="CP509" s="23"/>
      <c r="CQ509" s="23"/>
      <c r="CR509" s="57"/>
      <c r="CS509" s="134"/>
      <c r="CT509" s="58"/>
      <c r="CU509" s="57"/>
      <c r="CV509" s="57"/>
      <c r="CW509" s="57"/>
      <c r="CX509" s="57"/>
      <c r="CY509" s="57"/>
      <c r="CZ509" s="57"/>
      <c r="DA509" s="67"/>
      <c r="DB509" s="23"/>
      <c r="DC509" s="23"/>
      <c r="DD509" s="57"/>
      <c r="DE509" s="57"/>
      <c r="DF509" s="57"/>
      <c r="DG509" s="57"/>
      <c r="DH509" s="57"/>
      <c r="DI509" s="57"/>
      <c r="DJ509" s="67"/>
      <c r="DK509" s="23" t="s">
        <v>849</v>
      </c>
      <c r="DL509" s="55">
        <v>0</v>
      </c>
      <c r="DM509" s="55">
        <v>0</v>
      </c>
      <c r="DN509" s="55">
        <v>0</v>
      </c>
      <c r="DO509" s="59">
        <v>0</v>
      </c>
      <c r="DP509" s="23" t="s">
        <v>849</v>
      </c>
      <c r="DQ509" s="57"/>
      <c r="DR509" s="57"/>
      <c r="DS509" s="57"/>
      <c r="DT509" s="23" t="s">
        <v>854</v>
      </c>
      <c r="DU509" s="57"/>
      <c r="DV509" s="23" t="s">
        <v>858</v>
      </c>
      <c r="DW509" s="23" t="s">
        <v>854</v>
      </c>
      <c r="DX509" s="57"/>
      <c r="DY509" s="23" t="s">
        <v>849</v>
      </c>
      <c r="DZ509" s="23" t="s">
        <v>854</v>
      </c>
      <c r="EA509" s="56"/>
      <c r="EB509" s="57"/>
      <c r="EC509" s="57"/>
      <c r="ED509" s="23"/>
      <c r="EE509" s="57"/>
      <c r="EF509" s="57"/>
      <c r="EG509" s="57"/>
      <c r="EH509" s="23">
        <v>957</v>
      </c>
      <c r="EI509" s="23"/>
      <c r="EJ509" s="23" t="s">
        <v>921</v>
      </c>
      <c r="EK509" s="23"/>
    </row>
    <row r="510" spans="2:141" ht="29.1">
      <c r="B510" s="132" t="s">
        <v>1930</v>
      </c>
      <c r="C510" s="23" t="s">
        <v>1929</v>
      </c>
      <c r="D510" s="23" t="s">
        <v>159</v>
      </c>
      <c r="E510" s="23" t="s">
        <v>846</v>
      </c>
      <c r="F510" s="23" t="s">
        <v>847</v>
      </c>
      <c r="G510" s="23"/>
      <c r="H510" s="23" t="s">
        <v>848</v>
      </c>
      <c r="I510" s="58">
        <v>0</v>
      </c>
      <c r="J510" s="58">
        <v>0</v>
      </c>
      <c r="K510" s="58">
        <v>1</v>
      </c>
      <c r="L510" s="58">
        <v>0</v>
      </c>
      <c r="M510" s="176"/>
      <c r="N510" s="23" t="s">
        <v>849</v>
      </c>
      <c r="O510" s="23" t="s">
        <v>850</v>
      </c>
      <c r="P510" s="23" t="s">
        <v>851</v>
      </c>
      <c r="Q510" s="56" t="s">
        <v>848</v>
      </c>
      <c r="R510" s="133" t="s">
        <v>848</v>
      </c>
      <c r="S510" s="133" t="s">
        <v>848</v>
      </c>
      <c r="T510" s="133" t="s">
        <v>848</v>
      </c>
      <c r="U510" s="133" t="s">
        <v>848</v>
      </c>
      <c r="V510" s="133" t="s">
        <v>848</v>
      </c>
      <c r="W510" s="55">
        <v>0</v>
      </c>
      <c r="X510" s="55">
        <v>0</v>
      </c>
      <c r="Y510" s="55">
        <v>0</v>
      </c>
      <c r="Z510" s="55">
        <v>0</v>
      </c>
      <c r="AA510" s="55">
        <v>-0.588638619619409</v>
      </c>
      <c r="AB510" s="55">
        <v>-1.3101956372173937</v>
      </c>
      <c r="AC510" s="55">
        <v>0</v>
      </c>
      <c r="AD510" s="59">
        <v>-1.8988342568368028</v>
      </c>
      <c r="AE510" s="55">
        <v>0</v>
      </c>
      <c r="AF510" s="55"/>
      <c r="AG510" s="55"/>
      <c r="AH510" s="55"/>
      <c r="AI510" s="59">
        <v>-1.8988342568368028</v>
      </c>
      <c r="AJ510" s="55">
        <v>0</v>
      </c>
      <c r="AK510" s="55">
        <v>0</v>
      </c>
      <c r="AL510" s="55">
        <v>0</v>
      </c>
      <c r="AM510" s="55">
        <v>0</v>
      </c>
      <c r="AN510" s="55">
        <v>0</v>
      </c>
      <c r="AO510" s="55">
        <v>-0.68481166605269139</v>
      </c>
      <c r="AP510" s="55">
        <v>-1.5547433889286584</v>
      </c>
      <c r="AQ510" s="55">
        <v>0</v>
      </c>
      <c r="AR510" s="59">
        <v>-2.2395550549813499</v>
      </c>
      <c r="AS510" s="55">
        <v>0</v>
      </c>
      <c r="AT510" s="55"/>
      <c r="AU510" s="55"/>
      <c r="AV510" s="55"/>
      <c r="AW510" s="59">
        <v>-2.2395550549813499</v>
      </c>
      <c r="AX510" s="55"/>
      <c r="AY510" s="55"/>
      <c r="AZ510" s="55"/>
      <c r="BA510" s="55"/>
      <c r="BB510" s="55"/>
      <c r="BC510" s="55"/>
      <c r="BD510" s="55"/>
      <c r="BE510" s="55"/>
      <c r="BF510" s="59">
        <v>0</v>
      </c>
      <c r="BG510" s="55"/>
      <c r="BH510" s="55"/>
      <c r="BI510" s="55"/>
      <c r="BJ510" s="55"/>
      <c r="BK510" s="59">
        <v>0</v>
      </c>
      <c r="BL510" s="55"/>
      <c r="BM510" s="23" t="s">
        <v>852</v>
      </c>
      <c r="BN510" s="23" t="s">
        <v>184</v>
      </c>
      <c r="BO510" s="23" t="s">
        <v>853</v>
      </c>
      <c r="BP510" s="23" t="s">
        <v>853</v>
      </c>
      <c r="BQ510" s="23" t="s">
        <v>853</v>
      </c>
      <c r="BR510" s="23"/>
      <c r="BS510" s="57"/>
      <c r="BT510" s="135" t="s">
        <v>23</v>
      </c>
      <c r="BU510" s="58">
        <v>1</v>
      </c>
      <c r="BV510" s="57">
        <v>0</v>
      </c>
      <c r="BW510" s="57">
        <v>0</v>
      </c>
      <c r="BX510" s="57">
        <v>0</v>
      </c>
      <c r="BY510" s="57">
        <v>0</v>
      </c>
      <c r="BZ510" s="57">
        <v>0</v>
      </c>
      <c r="CA510" s="57">
        <v>0</v>
      </c>
      <c r="CB510" s="67">
        <v>0</v>
      </c>
      <c r="CC510" s="134"/>
      <c r="CD510" s="134"/>
      <c r="CE510" s="57"/>
      <c r="CF510" s="57"/>
      <c r="CG510" s="57"/>
      <c r="CH510" s="57"/>
      <c r="CI510" s="57"/>
      <c r="CJ510" s="57"/>
      <c r="CK510" s="67"/>
      <c r="CL510" s="23"/>
      <c r="CM510" s="23"/>
      <c r="CN510" s="23"/>
      <c r="CO510" s="23"/>
      <c r="CP510" s="23"/>
      <c r="CQ510" s="23"/>
      <c r="CR510" s="57"/>
      <c r="CS510" s="134"/>
      <c r="CT510" s="58"/>
      <c r="CU510" s="57"/>
      <c r="CV510" s="57"/>
      <c r="CW510" s="57"/>
      <c r="CX510" s="57"/>
      <c r="CY510" s="57"/>
      <c r="CZ510" s="57"/>
      <c r="DA510" s="67"/>
      <c r="DB510" s="23"/>
      <c r="DC510" s="23"/>
      <c r="DD510" s="57"/>
      <c r="DE510" s="57"/>
      <c r="DF510" s="57"/>
      <c r="DG510" s="57"/>
      <c r="DH510" s="57"/>
      <c r="DI510" s="57"/>
      <c r="DJ510" s="67"/>
      <c r="DK510" s="23" t="s">
        <v>849</v>
      </c>
      <c r="DL510" s="55">
        <v>0</v>
      </c>
      <c r="DM510" s="55">
        <v>0</v>
      </c>
      <c r="DN510" s="55">
        <v>0</v>
      </c>
      <c r="DO510" s="59">
        <v>0</v>
      </c>
      <c r="DP510" s="23" t="s">
        <v>849</v>
      </c>
      <c r="DQ510" s="57"/>
      <c r="DR510" s="57"/>
      <c r="DS510" s="57"/>
      <c r="DT510" s="23" t="s">
        <v>854</v>
      </c>
      <c r="DU510" s="57"/>
      <c r="DV510" s="23" t="s">
        <v>858</v>
      </c>
      <c r="DW510" s="23" t="s">
        <v>854</v>
      </c>
      <c r="DX510" s="57"/>
      <c r="DY510" s="23" t="s">
        <v>849</v>
      </c>
      <c r="DZ510" s="23" t="s">
        <v>854</v>
      </c>
      <c r="EA510" s="56"/>
      <c r="EB510" s="57"/>
      <c r="EC510" s="57"/>
      <c r="ED510" s="23"/>
      <c r="EE510" s="57"/>
      <c r="EF510" s="57"/>
      <c r="EG510" s="57"/>
      <c r="EH510" s="23">
        <v>957</v>
      </c>
      <c r="EI510" s="23"/>
      <c r="EJ510" s="23" t="s">
        <v>921</v>
      </c>
      <c r="EK510" s="23"/>
    </row>
    <row r="511" spans="2:141" ht="29.1">
      <c r="B511" s="132" t="s">
        <v>1931</v>
      </c>
      <c r="C511" s="23" t="s">
        <v>1932</v>
      </c>
      <c r="D511" s="23" t="s">
        <v>159</v>
      </c>
      <c r="E511" s="23" t="s">
        <v>846</v>
      </c>
      <c r="F511" s="23" t="s">
        <v>847</v>
      </c>
      <c r="G511" s="23"/>
      <c r="H511" s="23" t="s">
        <v>848</v>
      </c>
      <c r="I511" s="58">
        <v>0</v>
      </c>
      <c r="J511" s="58">
        <v>0</v>
      </c>
      <c r="K511" s="58">
        <v>1</v>
      </c>
      <c r="L511" s="58">
        <v>0</v>
      </c>
      <c r="M511" s="176"/>
      <c r="N511" s="23" t="s">
        <v>858</v>
      </c>
      <c r="O511" s="23" t="s">
        <v>850</v>
      </c>
      <c r="P511" s="23" t="s">
        <v>851</v>
      </c>
      <c r="Q511" s="56">
        <v>46265</v>
      </c>
      <c r="R511" s="133">
        <v>47564</v>
      </c>
      <c r="S511" s="133">
        <v>48291</v>
      </c>
      <c r="T511" s="133" t="s">
        <v>848</v>
      </c>
      <c r="U511" s="133">
        <v>48474</v>
      </c>
      <c r="V511" s="133" t="s">
        <v>848</v>
      </c>
      <c r="W511" s="55">
        <v>0.17800556706153728</v>
      </c>
      <c r="X511" s="55">
        <v>1.777814878172132E-2</v>
      </c>
      <c r="Y511" s="55">
        <v>3.0837308903749389E-2</v>
      </c>
      <c r="Z511" s="55">
        <v>0.22582201601822233</v>
      </c>
      <c r="AA511" s="55">
        <v>0.47636938782580024</v>
      </c>
      <c r="AB511" s="55">
        <v>4.6928271678084658E-2</v>
      </c>
      <c r="AC511" s="55">
        <v>6.1341674809794406E-3</v>
      </c>
      <c r="AD511" s="59">
        <v>0.80386930068855733</v>
      </c>
      <c r="AE511" s="55">
        <v>1.6479047339687636E-2</v>
      </c>
      <c r="AF511" s="55"/>
      <c r="AG511" s="55"/>
      <c r="AH511" s="55"/>
      <c r="AI511" s="59">
        <v>0.98187486775009458</v>
      </c>
      <c r="AJ511" s="55">
        <v>1.6479047339687636E-2</v>
      </c>
      <c r="AK511" s="55">
        <v>0.19514411904520595</v>
      </c>
      <c r="AL511" s="55">
        <v>1.9489846522970016E-2</v>
      </c>
      <c r="AM511" s="55">
        <v>3.4482482602468514E-2</v>
      </c>
      <c r="AN511" s="55">
        <v>0.25756598405410974</v>
      </c>
      <c r="AO511" s="55">
        <v>0.55419964518198006</v>
      </c>
      <c r="AP511" s="55">
        <v>5.5687424131793242E-2</v>
      </c>
      <c r="AQ511" s="55">
        <v>7.4246907775136666E-3</v>
      </c>
      <c r="AR511" s="59">
        <v>0.92885007327083524</v>
      </c>
      <c r="AS511" s="55">
        <v>1.9945955369587341E-2</v>
      </c>
      <c r="AT511" s="55"/>
      <c r="AU511" s="55"/>
      <c r="AV511" s="55"/>
      <c r="AW511" s="59">
        <v>1.1239941923160413</v>
      </c>
      <c r="AX511" s="55"/>
      <c r="AY511" s="55"/>
      <c r="AZ511" s="55"/>
      <c r="BA511" s="55"/>
      <c r="BB511" s="55"/>
      <c r="BC511" s="55"/>
      <c r="BD511" s="55"/>
      <c r="BE511" s="55"/>
      <c r="BF511" s="59">
        <v>0</v>
      </c>
      <c r="BG511" s="55"/>
      <c r="BH511" s="55"/>
      <c r="BI511" s="55"/>
      <c r="BJ511" s="55"/>
      <c r="BK511" s="59">
        <v>0</v>
      </c>
      <c r="BL511" s="55"/>
      <c r="BM511" s="23" t="s">
        <v>852</v>
      </c>
      <c r="BN511" s="23" t="s">
        <v>184</v>
      </c>
      <c r="BO511" s="23" t="s">
        <v>853</v>
      </c>
      <c r="BP511" s="23" t="s">
        <v>853</v>
      </c>
      <c r="BQ511" s="23" t="s">
        <v>853</v>
      </c>
      <c r="BR511" s="23"/>
      <c r="BS511" s="57"/>
      <c r="BT511" s="135" t="s">
        <v>23</v>
      </c>
      <c r="BU511" s="58">
        <v>1</v>
      </c>
      <c r="BV511" s="57">
        <v>0</v>
      </c>
      <c r="BW511" s="57">
        <v>0</v>
      </c>
      <c r="BX511" s="57">
        <v>0</v>
      </c>
      <c r="BY511" s="57">
        <v>0</v>
      </c>
      <c r="BZ511" s="57">
        <v>0</v>
      </c>
      <c r="CA511" s="57">
        <v>0</v>
      </c>
      <c r="CB511" s="67">
        <v>0</v>
      </c>
      <c r="CC511" s="134"/>
      <c r="CD511" s="134"/>
      <c r="CE511" s="57"/>
      <c r="CF511" s="57"/>
      <c r="CG511" s="57"/>
      <c r="CH511" s="57"/>
      <c r="CI511" s="57"/>
      <c r="CJ511" s="57"/>
      <c r="CK511" s="67"/>
      <c r="CL511" s="23"/>
      <c r="CM511" s="23"/>
      <c r="CN511" s="23"/>
      <c r="CO511" s="23"/>
      <c r="CP511" s="23"/>
      <c r="CQ511" s="23"/>
      <c r="CR511" s="57"/>
      <c r="CS511" s="134"/>
      <c r="CT511" s="58"/>
      <c r="CU511" s="57"/>
      <c r="CV511" s="57"/>
      <c r="CW511" s="57"/>
      <c r="CX511" s="57"/>
      <c r="CY511" s="57"/>
      <c r="CZ511" s="57"/>
      <c r="DA511" s="67"/>
      <c r="DB511" s="23"/>
      <c r="DC511" s="23"/>
      <c r="DD511" s="57"/>
      <c r="DE511" s="57"/>
      <c r="DF511" s="57"/>
      <c r="DG511" s="57"/>
      <c r="DH511" s="57"/>
      <c r="DI511" s="57"/>
      <c r="DJ511" s="67"/>
      <c r="DK511" s="23" t="s">
        <v>849</v>
      </c>
      <c r="DL511" s="55">
        <v>0</v>
      </c>
      <c r="DM511" s="55">
        <v>0.17800556706153728</v>
      </c>
      <c r="DN511" s="55">
        <v>0.80386930068855733</v>
      </c>
      <c r="DO511" s="59">
        <v>0.98187486775009458</v>
      </c>
      <c r="DP511" s="23" t="s">
        <v>849</v>
      </c>
      <c r="DQ511" s="57"/>
      <c r="DR511" s="57"/>
      <c r="DS511" s="57"/>
      <c r="DT511" s="23" t="s">
        <v>854</v>
      </c>
      <c r="DU511" s="57"/>
      <c r="DV511" s="23" t="s">
        <v>858</v>
      </c>
      <c r="DW511" s="23" t="s">
        <v>854</v>
      </c>
      <c r="DX511" s="57"/>
      <c r="DY511" s="23" t="s">
        <v>849</v>
      </c>
      <c r="DZ511" s="23" t="s">
        <v>854</v>
      </c>
      <c r="EA511" s="56"/>
      <c r="EB511" s="57"/>
      <c r="EC511" s="57"/>
      <c r="ED511" s="23"/>
      <c r="EE511" s="57"/>
      <c r="EF511" s="57"/>
      <c r="EG511" s="57"/>
      <c r="EH511" s="23">
        <v>3287</v>
      </c>
      <c r="EI511" s="23"/>
      <c r="EJ511" s="23" t="s">
        <v>921</v>
      </c>
      <c r="EK511" s="23"/>
    </row>
    <row r="512" spans="2:141" ht="57.95">
      <c r="B512" s="132" t="s">
        <v>1933</v>
      </c>
      <c r="C512" s="23" t="s">
        <v>1932</v>
      </c>
      <c r="D512" s="23" t="s">
        <v>159</v>
      </c>
      <c r="E512" s="23" t="s">
        <v>846</v>
      </c>
      <c r="F512" s="23" t="s">
        <v>847</v>
      </c>
      <c r="G512" s="23"/>
      <c r="H512" s="23" t="s">
        <v>848</v>
      </c>
      <c r="I512" s="58">
        <v>0</v>
      </c>
      <c r="J512" s="58">
        <v>0</v>
      </c>
      <c r="K512" s="58">
        <v>1</v>
      </c>
      <c r="L512" s="58">
        <v>0</v>
      </c>
      <c r="M512" s="176"/>
      <c r="N512" s="23" t="s">
        <v>858</v>
      </c>
      <c r="O512" s="23" t="s">
        <v>850</v>
      </c>
      <c r="P512" s="23" t="s">
        <v>851</v>
      </c>
      <c r="Q512" s="56">
        <v>47299</v>
      </c>
      <c r="R512" s="133">
        <v>47391</v>
      </c>
      <c r="S512" s="133">
        <v>48152</v>
      </c>
      <c r="T512" s="133" t="s">
        <v>848</v>
      </c>
      <c r="U512" s="133">
        <v>48883</v>
      </c>
      <c r="V512" s="133" t="s">
        <v>848</v>
      </c>
      <c r="W512" s="55">
        <v>0.17800556706153728</v>
      </c>
      <c r="X512" s="55">
        <v>1.3999395240221495E-2</v>
      </c>
      <c r="Y512" s="55">
        <v>1.8844137619198002E-2</v>
      </c>
      <c r="Z512" s="55">
        <v>0.11397055320351383</v>
      </c>
      <c r="AA512" s="55">
        <v>2.0850218914778913</v>
      </c>
      <c r="AB512" s="55">
        <v>0.70751996599144329</v>
      </c>
      <c r="AC512" s="55">
        <v>7.6898859694074628E-3</v>
      </c>
      <c r="AD512" s="59">
        <v>2.9470458295016755</v>
      </c>
      <c r="AE512" s="55">
        <v>1.6479047339687636E-2</v>
      </c>
      <c r="AF512" s="55"/>
      <c r="AG512" s="55"/>
      <c r="AH512" s="55"/>
      <c r="AI512" s="59">
        <v>3.125051396563213</v>
      </c>
      <c r="AJ512" s="55">
        <v>1.6479047339687636E-2</v>
      </c>
      <c r="AK512" s="55">
        <v>0.19514411904520595</v>
      </c>
      <c r="AL512" s="55">
        <v>1.5347270854592112E-2</v>
      </c>
      <c r="AM512" s="55">
        <v>2.1071639216011868E-2</v>
      </c>
      <c r="AN512" s="55">
        <v>0.12999147827413587</v>
      </c>
      <c r="AO512" s="55">
        <v>2.4256772621927181</v>
      </c>
      <c r="AP512" s="55">
        <v>0.83957842509416525</v>
      </c>
      <c r="AQ512" s="55">
        <v>9.3077056689810159E-3</v>
      </c>
      <c r="AR512" s="59">
        <v>3.4409737813006043</v>
      </c>
      <c r="AS512" s="55">
        <v>1.9945955369587341E-2</v>
      </c>
      <c r="AT512" s="55"/>
      <c r="AU512" s="55"/>
      <c r="AV512" s="55"/>
      <c r="AW512" s="59">
        <v>3.6361179003458104</v>
      </c>
      <c r="AX512" s="55"/>
      <c r="AY512" s="55"/>
      <c r="AZ512" s="55"/>
      <c r="BA512" s="55"/>
      <c r="BB512" s="55"/>
      <c r="BC512" s="55"/>
      <c r="BD512" s="55"/>
      <c r="BE512" s="55"/>
      <c r="BF512" s="59">
        <v>0</v>
      </c>
      <c r="BG512" s="55"/>
      <c r="BH512" s="55"/>
      <c r="BI512" s="55"/>
      <c r="BJ512" s="55"/>
      <c r="BK512" s="59">
        <v>0</v>
      </c>
      <c r="BL512" s="55"/>
      <c r="BM512" s="23" t="s">
        <v>852</v>
      </c>
      <c r="BN512" s="23" t="s">
        <v>290</v>
      </c>
      <c r="BO512" s="23" t="s">
        <v>853</v>
      </c>
      <c r="BP512" s="23" t="s">
        <v>853</v>
      </c>
      <c r="BQ512" s="23" t="s">
        <v>853</v>
      </c>
      <c r="BR512" s="23"/>
      <c r="BS512" s="57"/>
      <c r="BT512" s="135" t="s">
        <v>859</v>
      </c>
      <c r="BU512" s="58">
        <v>1</v>
      </c>
      <c r="BV512" s="57">
        <v>0</v>
      </c>
      <c r="BW512" s="57">
        <v>0</v>
      </c>
      <c r="BX512" s="57">
        <v>0</v>
      </c>
      <c r="BY512" s="57">
        <v>0</v>
      </c>
      <c r="BZ512" s="57">
        <v>22441</v>
      </c>
      <c r="CA512" s="57">
        <v>0</v>
      </c>
      <c r="CB512" s="67">
        <v>22441</v>
      </c>
      <c r="CC512" s="134"/>
      <c r="CD512" s="134"/>
      <c r="CE512" s="57"/>
      <c r="CF512" s="57"/>
      <c r="CG512" s="57"/>
      <c r="CH512" s="57"/>
      <c r="CI512" s="57"/>
      <c r="CJ512" s="57"/>
      <c r="CK512" s="67"/>
      <c r="CL512" s="23"/>
      <c r="CM512" s="23"/>
      <c r="CN512" s="23"/>
      <c r="CO512" s="23"/>
      <c r="CP512" s="23"/>
      <c r="CQ512" s="23"/>
      <c r="CR512" s="57"/>
      <c r="CS512" s="134"/>
      <c r="CT512" s="58"/>
      <c r="CU512" s="57"/>
      <c r="CV512" s="57"/>
      <c r="CW512" s="57"/>
      <c r="CX512" s="57"/>
      <c r="CY512" s="57"/>
      <c r="CZ512" s="57"/>
      <c r="DA512" s="67"/>
      <c r="DB512" s="23"/>
      <c r="DC512" s="23"/>
      <c r="DD512" s="57"/>
      <c r="DE512" s="57"/>
      <c r="DF512" s="57"/>
      <c r="DG512" s="57"/>
      <c r="DH512" s="57"/>
      <c r="DI512" s="57"/>
      <c r="DJ512" s="67"/>
      <c r="DK512" s="23" t="s">
        <v>849</v>
      </c>
      <c r="DL512" s="55">
        <v>0</v>
      </c>
      <c r="DM512" s="55">
        <v>0.17800556706153728</v>
      </c>
      <c r="DN512" s="55">
        <v>2.9470458295016755</v>
      </c>
      <c r="DO512" s="59">
        <v>3.125051396563213</v>
      </c>
      <c r="DP512" s="23" t="s">
        <v>858</v>
      </c>
      <c r="DQ512" s="57"/>
      <c r="DR512" s="57"/>
      <c r="DS512" s="57"/>
      <c r="DT512" s="23" t="s">
        <v>854</v>
      </c>
      <c r="DU512" s="57"/>
      <c r="DV512" s="23" t="s">
        <v>849</v>
      </c>
      <c r="DW512" s="23" t="s">
        <v>854</v>
      </c>
      <c r="DX512" s="57"/>
      <c r="DY512" s="23" t="s">
        <v>849</v>
      </c>
      <c r="DZ512" s="23" t="s">
        <v>854</v>
      </c>
      <c r="EA512" s="56"/>
      <c r="EB512" s="57"/>
      <c r="EC512" s="57"/>
      <c r="ED512" s="23"/>
      <c r="EE512" s="57"/>
      <c r="EF512" s="57"/>
      <c r="EG512" s="57"/>
      <c r="EH512" s="23">
        <v>953</v>
      </c>
      <c r="EI512" s="23"/>
      <c r="EJ512" s="23" t="s">
        <v>860</v>
      </c>
      <c r="EK512" s="23"/>
    </row>
    <row r="513" spans="2:141">
      <c r="B513" s="132" t="s">
        <v>1934</v>
      </c>
      <c r="C513" s="23" t="s">
        <v>1935</v>
      </c>
      <c r="D513" s="23" t="s">
        <v>159</v>
      </c>
      <c r="E513" s="23" t="s">
        <v>846</v>
      </c>
      <c r="F513" s="23" t="s">
        <v>847</v>
      </c>
      <c r="G513" s="23"/>
      <c r="H513" s="23" t="s">
        <v>848</v>
      </c>
      <c r="I513" s="58">
        <v>0</v>
      </c>
      <c r="J513" s="58">
        <v>0</v>
      </c>
      <c r="K513" s="58">
        <v>1</v>
      </c>
      <c r="L513" s="58">
        <v>0</v>
      </c>
      <c r="M513" s="176"/>
      <c r="N513" s="23" t="s">
        <v>849</v>
      </c>
      <c r="O513" s="23" t="s">
        <v>850</v>
      </c>
      <c r="P513" s="23" t="s">
        <v>851</v>
      </c>
      <c r="Q513" s="56" t="s">
        <v>848</v>
      </c>
      <c r="R513" s="133" t="s">
        <v>848</v>
      </c>
      <c r="S513" s="133" t="s">
        <v>848</v>
      </c>
      <c r="T513" s="133" t="s">
        <v>848</v>
      </c>
      <c r="U513" s="133" t="s">
        <v>848</v>
      </c>
      <c r="V513" s="133" t="s">
        <v>848</v>
      </c>
      <c r="W513" s="55">
        <v>0</v>
      </c>
      <c r="X513" s="55">
        <v>0</v>
      </c>
      <c r="Y513" s="55">
        <v>0</v>
      </c>
      <c r="Z513" s="55">
        <v>0</v>
      </c>
      <c r="AA513" s="55">
        <v>0</v>
      </c>
      <c r="AB513" s="55">
        <v>0.59338570524614354</v>
      </c>
      <c r="AC513" s="55">
        <v>1.3054485515906593</v>
      </c>
      <c r="AD513" s="59">
        <v>1.8988342568368028</v>
      </c>
      <c r="AE513" s="55">
        <v>0</v>
      </c>
      <c r="AF513" s="55"/>
      <c r="AG513" s="55"/>
      <c r="AH513" s="55"/>
      <c r="AI513" s="59">
        <v>1.8988342568368028</v>
      </c>
      <c r="AJ513" s="55">
        <v>0</v>
      </c>
      <c r="AK513" s="55">
        <v>0</v>
      </c>
      <c r="AL513" s="55">
        <v>0</v>
      </c>
      <c r="AM513" s="55">
        <v>0</v>
      </c>
      <c r="AN513" s="55">
        <v>0</v>
      </c>
      <c r="AO513" s="55">
        <v>0</v>
      </c>
      <c r="AP513" s="55">
        <v>0.70414102757627739</v>
      </c>
      <c r="AQ513" s="55">
        <v>1.5800924659406488</v>
      </c>
      <c r="AR513" s="59">
        <v>2.2842334935169264</v>
      </c>
      <c r="AS513" s="55">
        <v>0</v>
      </c>
      <c r="AT513" s="55"/>
      <c r="AU513" s="55"/>
      <c r="AV513" s="55"/>
      <c r="AW513" s="59">
        <v>2.2842334935169264</v>
      </c>
      <c r="AX513" s="55"/>
      <c r="AY513" s="55"/>
      <c r="AZ513" s="55"/>
      <c r="BA513" s="55"/>
      <c r="BB513" s="55"/>
      <c r="BC513" s="55"/>
      <c r="BD513" s="55"/>
      <c r="BE513" s="55"/>
      <c r="BF513" s="59">
        <v>0</v>
      </c>
      <c r="BG513" s="55"/>
      <c r="BH513" s="55"/>
      <c r="BI513" s="55"/>
      <c r="BJ513" s="55"/>
      <c r="BK513" s="59">
        <v>0</v>
      </c>
      <c r="BL513" s="55"/>
      <c r="BM513" s="23" t="s">
        <v>852</v>
      </c>
      <c r="BN513" s="23" t="s">
        <v>184</v>
      </c>
      <c r="BO513" s="23" t="s">
        <v>853</v>
      </c>
      <c r="BP513" s="23" t="s">
        <v>853</v>
      </c>
      <c r="BQ513" s="23" t="s">
        <v>853</v>
      </c>
      <c r="BR513" s="23"/>
      <c r="BS513" s="57"/>
      <c r="BT513" s="135" t="s">
        <v>23</v>
      </c>
      <c r="BU513" s="58">
        <v>1</v>
      </c>
      <c r="BV513" s="57">
        <v>0</v>
      </c>
      <c r="BW513" s="57">
        <v>0</v>
      </c>
      <c r="BX513" s="57">
        <v>0</v>
      </c>
      <c r="BY513" s="57">
        <v>0</v>
      </c>
      <c r="BZ513" s="57">
        <v>0</v>
      </c>
      <c r="CA513" s="57">
        <v>0</v>
      </c>
      <c r="CB513" s="67">
        <v>0</v>
      </c>
      <c r="CC513" s="134"/>
      <c r="CD513" s="134"/>
      <c r="CE513" s="57"/>
      <c r="CF513" s="57"/>
      <c r="CG513" s="57"/>
      <c r="CH513" s="57"/>
      <c r="CI513" s="57"/>
      <c r="CJ513" s="57"/>
      <c r="CK513" s="67"/>
      <c r="CL513" s="23"/>
      <c r="CM513" s="23"/>
      <c r="CN513" s="23"/>
      <c r="CO513" s="23"/>
      <c r="CP513" s="23"/>
      <c r="CQ513" s="23"/>
      <c r="CR513" s="57"/>
      <c r="CS513" s="134"/>
      <c r="CT513" s="58"/>
      <c r="CU513" s="57"/>
      <c r="CV513" s="57"/>
      <c r="CW513" s="57"/>
      <c r="CX513" s="57"/>
      <c r="CY513" s="57"/>
      <c r="CZ513" s="57"/>
      <c r="DA513" s="67"/>
      <c r="DB513" s="23"/>
      <c r="DC513" s="23"/>
      <c r="DD513" s="57"/>
      <c r="DE513" s="57"/>
      <c r="DF513" s="57"/>
      <c r="DG513" s="57"/>
      <c r="DH513" s="57"/>
      <c r="DI513" s="57"/>
      <c r="DJ513" s="67"/>
      <c r="DK513" s="23" t="s">
        <v>849</v>
      </c>
      <c r="DL513" s="55">
        <v>0</v>
      </c>
      <c r="DM513" s="55">
        <v>0</v>
      </c>
      <c r="DN513" s="55">
        <v>0</v>
      </c>
      <c r="DO513" s="59">
        <v>0</v>
      </c>
      <c r="DP513" s="23" t="s">
        <v>849</v>
      </c>
      <c r="DQ513" s="57"/>
      <c r="DR513" s="57"/>
      <c r="DS513" s="57"/>
      <c r="DT513" s="23" t="s">
        <v>854</v>
      </c>
      <c r="DU513" s="57"/>
      <c r="DV513" s="23" t="s">
        <v>858</v>
      </c>
      <c r="DW513" s="23" t="s">
        <v>854</v>
      </c>
      <c r="DX513" s="57"/>
      <c r="DY513" s="23" t="s">
        <v>849</v>
      </c>
      <c r="DZ513" s="23" t="s">
        <v>854</v>
      </c>
      <c r="EA513" s="56"/>
      <c r="EB513" s="57"/>
      <c r="EC513" s="57"/>
      <c r="ED513" s="23"/>
      <c r="EE513" s="57"/>
      <c r="EF513" s="57"/>
      <c r="EG513" s="57"/>
      <c r="EH513" s="23">
        <v>957</v>
      </c>
      <c r="EI513" s="23"/>
      <c r="EJ513" s="23" t="s">
        <v>921</v>
      </c>
      <c r="EK513" s="23"/>
    </row>
    <row r="514" spans="2:141" ht="29.1">
      <c r="B514" s="132" t="s">
        <v>1936</v>
      </c>
      <c r="C514" s="23" t="s">
        <v>1935</v>
      </c>
      <c r="D514" s="23" t="s">
        <v>159</v>
      </c>
      <c r="E514" s="23" t="s">
        <v>846</v>
      </c>
      <c r="F514" s="23" t="s">
        <v>847</v>
      </c>
      <c r="G514" s="23"/>
      <c r="H514" s="23" t="s">
        <v>848</v>
      </c>
      <c r="I514" s="58">
        <v>0</v>
      </c>
      <c r="J514" s="58">
        <v>0</v>
      </c>
      <c r="K514" s="58">
        <v>1</v>
      </c>
      <c r="L514" s="58">
        <v>0</v>
      </c>
      <c r="M514" s="176"/>
      <c r="N514" s="23" t="s">
        <v>849</v>
      </c>
      <c r="O514" s="23" t="s">
        <v>850</v>
      </c>
      <c r="P514" s="23" t="s">
        <v>851</v>
      </c>
      <c r="Q514" s="56" t="s">
        <v>848</v>
      </c>
      <c r="R514" s="133" t="s">
        <v>848</v>
      </c>
      <c r="S514" s="133" t="s">
        <v>848</v>
      </c>
      <c r="T514" s="133" t="s">
        <v>848</v>
      </c>
      <c r="U514" s="133" t="s">
        <v>848</v>
      </c>
      <c r="V514" s="133" t="s">
        <v>848</v>
      </c>
      <c r="W514" s="55">
        <v>0</v>
      </c>
      <c r="X514" s="55">
        <v>0</v>
      </c>
      <c r="Y514" s="55">
        <v>0</v>
      </c>
      <c r="Z514" s="55">
        <v>0</v>
      </c>
      <c r="AA514" s="55">
        <v>-0.588638619619409</v>
      </c>
      <c r="AB514" s="55">
        <v>-1.3101956372173937</v>
      </c>
      <c r="AC514" s="55">
        <v>0</v>
      </c>
      <c r="AD514" s="59">
        <v>-1.8988342568368028</v>
      </c>
      <c r="AE514" s="55">
        <v>0</v>
      </c>
      <c r="AF514" s="55"/>
      <c r="AG514" s="55"/>
      <c r="AH514" s="55"/>
      <c r="AI514" s="59">
        <v>-1.8988342568368028</v>
      </c>
      <c r="AJ514" s="55">
        <v>0</v>
      </c>
      <c r="AK514" s="55">
        <v>0</v>
      </c>
      <c r="AL514" s="55">
        <v>0</v>
      </c>
      <c r="AM514" s="55">
        <v>0</v>
      </c>
      <c r="AN514" s="55">
        <v>0</v>
      </c>
      <c r="AO514" s="55">
        <v>-0.68481166605269139</v>
      </c>
      <c r="AP514" s="55">
        <v>-1.5547433889286584</v>
      </c>
      <c r="AQ514" s="55">
        <v>0</v>
      </c>
      <c r="AR514" s="59">
        <v>-2.2395550549813499</v>
      </c>
      <c r="AS514" s="55">
        <v>0</v>
      </c>
      <c r="AT514" s="55"/>
      <c r="AU514" s="55"/>
      <c r="AV514" s="55"/>
      <c r="AW514" s="59">
        <v>-2.2395550549813499</v>
      </c>
      <c r="AX514" s="55"/>
      <c r="AY514" s="55"/>
      <c r="AZ514" s="55"/>
      <c r="BA514" s="55"/>
      <c r="BB514" s="55"/>
      <c r="BC514" s="55"/>
      <c r="BD514" s="55"/>
      <c r="BE514" s="55"/>
      <c r="BF514" s="59">
        <v>0</v>
      </c>
      <c r="BG514" s="55"/>
      <c r="BH514" s="55"/>
      <c r="BI514" s="55"/>
      <c r="BJ514" s="55"/>
      <c r="BK514" s="59">
        <v>0</v>
      </c>
      <c r="BL514" s="55"/>
      <c r="BM514" s="23" t="s">
        <v>852</v>
      </c>
      <c r="BN514" s="23" t="s">
        <v>184</v>
      </c>
      <c r="BO514" s="23" t="s">
        <v>853</v>
      </c>
      <c r="BP514" s="23" t="s">
        <v>853</v>
      </c>
      <c r="BQ514" s="23" t="s">
        <v>853</v>
      </c>
      <c r="BR514" s="23"/>
      <c r="BS514" s="57"/>
      <c r="BT514" s="135" t="s">
        <v>23</v>
      </c>
      <c r="BU514" s="58">
        <v>1</v>
      </c>
      <c r="BV514" s="57">
        <v>0</v>
      </c>
      <c r="BW514" s="57">
        <v>0</v>
      </c>
      <c r="BX514" s="57">
        <v>0</v>
      </c>
      <c r="BY514" s="57">
        <v>0</v>
      </c>
      <c r="BZ514" s="57">
        <v>0</v>
      </c>
      <c r="CA514" s="57">
        <v>0</v>
      </c>
      <c r="CB514" s="67">
        <v>0</v>
      </c>
      <c r="CC514" s="134"/>
      <c r="CD514" s="134"/>
      <c r="CE514" s="57"/>
      <c r="CF514" s="57"/>
      <c r="CG514" s="57"/>
      <c r="CH514" s="57"/>
      <c r="CI514" s="57"/>
      <c r="CJ514" s="57"/>
      <c r="CK514" s="67"/>
      <c r="CL514" s="23"/>
      <c r="CM514" s="23"/>
      <c r="CN514" s="23"/>
      <c r="CO514" s="23"/>
      <c r="CP514" s="23"/>
      <c r="CQ514" s="23"/>
      <c r="CR514" s="57"/>
      <c r="CS514" s="134"/>
      <c r="CT514" s="58"/>
      <c r="CU514" s="57"/>
      <c r="CV514" s="57"/>
      <c r="CW514" s="57"/>
      <c r="CX514" s="57"/>
      <c r="CY514" s="57"/>
      <c r="CZ514" s="57"/>
      <c r="DA514" s="67"/>
      <c r="DB514" s="23"/>
      <c r="DC514" s="23"/>
      <c r="DD514" s="57"/>
      <c r="DE514" s="57"/>
      <c r="DF514" s="57"/>
      <c r="DG514" s="57"/>
      <c r="DH514" s="57"/>
      <c r="DI514" s="57"/>
      <c r="DJ514" s="67"/>
      <c r="DK514" s="23" t="s">
        <v>849</v>
      </c>
      <c r="DL514" s="55">
        <v>0</v>
      </c>
      <c r="DM514" s="55">
        <v>0</v>
      </c>
      <c r="DN514" s="55">
        <v>0</v>
      </c>
      <c r="DO514" s="59">
        <v>0</v>
      </c>
      <c r="DP514" s="23" t="s">
        <v>849</v>
      </c>
      <c r="DQ514" s="57"/>
      <c r="DR514" s="57"/>
      <c r="DS514" s="57"/>
      <c r="DT514" s="23" t="s">
        <v>854</v>
      </c>
      <c r="DU514" s="57"/>
      <c r="DV514" s="23" t="s">
        <v>858</v>
      </c>
      <c r="DW514" s="23" t="s">
        <v>854</v>
      </c>
      <c r="DX514" s="57"/>
      <c r="DY514" s="23" t="s">
        <v>849</v>
      </c>
      <c r="DZ514" s="23" t="s">
        <v>854</v>
      </c>
      <c r="EA514" s="56"/>
      <c r="EB514" s="57"/>
      <c r="EC514" s="57"/>
      <c r="ED514" s="23"/>
      <c r="EE514" s="57"/>
      <c r="EF514" s="57"/>
      <c r="EG514" s="57"/>
      <c r="EH514" s="23">
        <v>957</v>
      </c>
      <c r="EI514" s="23"/>
      <c r="EJ514" s="23" t="s">
        <v>921</v>
      </c>
      <c r="EK514" s="23"/>
    </row>
    <row r="515" spans="2:141" ht="29.1">
      <c r="B515" s="132" t="s">
        <v>1937</v>
      </c>
      <c r="C515" s="23" t="s">
        <v>1938</v>
      </c>
      <c r="D515" s="23" t="s">
        <v>159</v>
      </c>
      <c r="E515" s="23" t="s">
        <v>846</v>
      </c>
      <c r="F515" s="23" t="s">
        <v>847</v>
      </c>
      <c r="G515" s="23"/>
      <c r="H515" s="23" t="s">
        <v>848</v>
      </c>
      <c r="I515" s="58">
        <v>0</v>
      </c>
      <c r="J515" s="58">
        <v>0</v>
      </c>
      <c r="K515" s="58">
        <v>1</v>
      </c>
      <c r="L515" s="58">
        <v>0</v>
      </c>
      <c r="M515" s="176"/>
      <c r="N515" s="23" t="s">
        <v>849</v>
      </c>
      <c r="O515" s="23" t="s">
        <v>850</v>
      </c>
      <c r="P515" s="23" t="s">
        <v>851</v>
      </c>
      <c r="Q515" s="56" t="s">
        <v>848</v>
      </c>
      <c r="R515" s="133" t="s">
        <v>848</v>
      </c>
      <c r="S515" s="133" t="s">
        <v>848</v>
      </c>
      <c r="T515" s="133" t="s">
        <v>848</v>
      </c>
      <c r="U515" s="133" t="s">
        <v>848</v>
      </c>
      <c r="V515" s="133" t="s">
        <v>848</v>
      </c>
      <c r="W515" s="55">
        <v>0</v>
      </c>
      <c r="X515" s="55">
        <v>0</v>
      </c>
      <c r="Y515" s="55">
        <v>0</v>
      </c>
      <c r="Z515" s="55">
        <v>2.4571783493966306</v>
      </c>
      <c r="AA515" s="55">
        <v>4.9143566987932612</v>
      </c>
      <c r="AB515" s="55">
        <v>7.3715350481898918</v>
      </c>
      <c r="AC515" s="55">
        <v>9.8287133975865224</v>
      </c>
      <c r="AD515" s="59">
        <v>24.571783493966308</v>
      </c>
      <c r="AE515" s="55">
        <v>0</v>
      </c>
      <c r="AF515" s="55"/>
      <c r="AG515" s="55"/>
      <c r="AH515" s="55"/>
      <c r="AI515" s="59">
        <v>24.571783493966308</v>
      </c>
      <c r="AJ515" s="55">
        <v>0</v>
      </c>
      <c r="AK515" s="55">
        <v>0</v>
      </c>
      <c r="AL515" s="55">
        <v>0</v>
      </c>
      <c r="AM515" s="55">
        <v>0</v>
      </c>
      <c r="AN515" s="55">
        <v>2.8025857297621801</v>
      </c>
      <c r="AO515" s="55">
        <v>5.7172748887148472</v>
      </c>
      <c r="AP515" s="55">
        <v>8.7474305797337166</v>
      </c>
      <c r="AQ515" s="55">
        <v>11.896505588437854</v>
      </c>
      <c r="AR515" s="59">
        <v>29.163796786648597</v>
      </c>
      <c r="AS515" s="55">
        <v>0</v>
      </c>
      <c r="AT515" s="55"/>
      <c r="AU515" s="55"/>
      <c r="AV515" s="55"/>
      <c r="AW515" s="59">
        <v>29.163796786648597</v>
      </c>
      <c r="AX515" s="55"/>
      <c r="AY515" s="55"/>
      <c r="AZ515" s="55"/>
      <c r="BA515" s="55"/>
      <c r="BB515" s="55"/>
      <c r="BC515" s="55"/>
      <c r="BD515" s="55"/>
      <c r="BE515" s="55"/>
      <c r="BF515" s="59">
        <v>0</v>
      </c>
      <c r="BG515" s="55"/>
      <c r="BH515" s="55"/>
      <c r="BI515" s="55"/>
      <c r="BJ515" s="55"/>
      <c r="BK515" s="59">
        <v>0</v>
      </c>
      <c r="BL515" s="55"/>
      <c r="BM515" s="23" t="s">
        <v>852</v>
      </c>
      <c r="BN515" s="23" t="s">
        <v>1688</v>
      </c>
      <c r="BO515" s="23" t="s">
        <v>853</v>
      </c>
      <c r="BP515" s="23" t="s">
        <v>853</v>
      </c>
      <c r="BQ515" s="23" t="s">
        <v>853</v>
      </c>
      <c r="BR515" s="23"/>
      <c r="BS515" s="57"/>
      <c r="BT515" s="135" t="s">
        <v>23</v>
      </c>
      <c r="BU515" s="58">
        <v>1</v>
      </c>
      <c r="BV515" s="57">
        <v>0</v>
      </c>
      <c r="BW515" s="57">
        <v>0</v>
      </c>
      <c r="BX515" s="57">
        <v>0</v>
      </c>
      <c r="BY515" s="57">
        <v>0</v>
      </c>
      <c r="BZ515" s="57">
        <v>0</v>
      </c>
      <c r="CA515" s="57">
        <v>3000</v>
      </c>
      <c r="CB515" s="67">
        <v>3000</v>
      </c>
      <c r="CC515" s="134"/>
      <c r="CD515" s="134"/>
      <c r="CE515" s="57"/>
      <c r="CF515" s="57"/>
      <c r="CG515" s="57"/>
      <c r="CH515" s="57"/>
      <c r="CI515" s="57"/>
      <c r="CJ515" s="57"/>
      <c r="CK515" s="67"/>
      <c r="CL515" s="23"/>
      <c r="CM515" s="23"/>
      <c r="CN515" s="23"/>
      <c r="CO515" s="23"/>
      <c r="CP515" s="23"/>
      <c r="CQ515" s="23"/>
      <c r="CR515" s="57"/>
      <c r="CS515" s="134"/>
      <c r="CT515" s="58"/>
      <c r="CU515" s="57"/>
      <c r="CV515" s="57"/>
      <c r="CW515" s="57"/>
      <c r="CX515" s="57"/>
      <c r="CY515" s="57"/>
      <c r="CZ515" s="57"/>
      <c r="DA515" s="67"/>
      <c r="DB515" s="23"/>
      <c r="DC515" s="23"/>
      <c r="DD515" s="57"/>
      <c r="DE515" s="57"/>
      <c r="DF515" s="57"/>
      <c r="DG515" s="57"/>
      <c r="DH515" s="57"/>
      <c r="DI515" s="57"/>
      <c r="DJ515" s="67"/>
      <c r="DK515" s="23" t="s">
        <v>849</v>
      </c>
      <c r="DL515" s="55">
        <v>0</v>
      </c>
      <c r="DM515" s="55">
        <v>0</v>
      </c>
      <c r="DN515" s="55">
        <v>0</v>
      </c>
      <c r="DO515" s="59">
        <v>0</v>
      </c>
      <c r="DP515" s="23" t="s">
        <v>849</v>
      </c>
      <c r="DQ515" s="57"/>
      <c r="DR515" s="57"/>
      <c r="DS515" s="57"/>
      <c r="DT515" s="23" t="s">
        <v>854</v>
      </c>
      <c r="DU515" s="57"/>
      <c r="DV515" s="23" t="s">
        <v>849</v>
      </c>
      <c r="DW515" s="23" t="s">
        <v>854</v>
      </c>
      <c r="DX515" s="57"/>
      <c r="DY515" s="23" t="s">
        <v>849</v>
      </c>
      <c r="DZ515" s="23" t="s">
        <v>854</v>
      </c>
      <c r="EA515" s="56"/>
      <c r="EB515" s="57"/>
      <c r="EC515" s="57"/>
      <c r="ED515" s="23"/>
      <c r="EE515" s="57"/>
      <c r="EF515" s="57"/>
      <c r="EG515" s="57"/>
      <c r="EH515" s="23">
        <v>2255</v>
      </c>
      <c r="EI515" s="23"/>
      <c r="EJ515" s="23" t="s">
        <v>1689</v>
      </c>
      <c r="EK515" s="23"/>
    </row>
    <row r="516" spans="2:141" ht="57.95">
      <c r="B516" s="132" t="s">
        <v>1939</v>
      </c>
      <c r="C516" s="23" t="s">
        <v>1940</v>
      </c>
      <c r="D516" s="23" t="s">
        <v>159</v>
      </c>
      <c r="E516" s="23" t="s">
        <v>846</v>
      </c>
      <c r="F516" s="23" t="s">
        <v>847</v>
      </c>
      <c r="G516" s="23"/>
      <c r="H516" s="23" t="s">
        <v>848</v>
      </c>
      <c r="I516" s="58">
        <v>0</v>
      </c>
      <c r="J516" s="58">
        <v>0</v>
      </c>
      <c r="K516" s="58">
        <v>0</v>
      </c>
      <c r="L516" s="58">
        <v>1</v>
      </c>
      <c r="M516" s="176"/>
      <c r="N516" s="23" t="s">
        <v>849</v>
      </c>
      <c r="O516" s="23" t="s">
        <v>850</v>
      </c>
      <c r="P516" s="23" t="s">
        <v>851</v>
      </c>
      <c r="Q516" s="56" t="s">
        <v>848</v>
      </c>
      <c r="R516" s="133" t="s">
        <v>848</v>
      </c>
      <c r="S516" s="133" t="s">
        <v>848</v>
      </c>
      <c r="T516" s="133" t="s">
        <v>848</v>
      </c>
      <c r="U516" s="133" t="s">
        <v>848</v>
      </c>
      <c r="V516" s="133" t="s">
        <v>848</v>
      </c>
      <c r="W516" s="55">
        <v>0</v>
      </c>
      <c r="X516" s="55">
        <v>0</v>
      </c>
      <c r="Y516" s="55">
        <v>0</v>
      </c>
      <c r="Z516" s="55">
        <v>0</v>
      </c>
      <c r="AA516" s="55">
        <v>0</v>
      </c>
      <c r="AB516" s="55">
        <v>2.1583416059731002</v>
      </c>
      <c r="AC516" s="55">
        <v>23.741757658037702</v>
      </c>
      <c r="AD516" s="59">
        <v>25.900099264010802</v>
      </c>
      <c r="AE516" s="55">
        <v>0</v>
      </c>
      <c r="AF516" s="55"/>
      <c r="AG516" s="55"/>
      <c r="AH516" s="55"/>
      <c r="AI516" s="59">
        <v>25.900099264010802</v>
      </c>
      <c r="AJ516" s="55">
        <v>0</v>
      </c>
      <c r="AK516" s="55">
        <v>0</v>
      </c>
      <c r="AL516" s="55">
        <v>0</v>
      </c>
      <c r="AM516" s="55">
        <v>0</v>
      </c>
      <c r="AN516" s="55">
        <v>0</v>
      </c>
      <c r="AO516" s="55">
        <v>0</v>
      </c>
      <c r="AP516" s="55">
        <v>2.561195631870016</v>
      </c>
      <c r="AQ516" s="55">
        <v>28.736614980302299</v>
      </c>
      <c r="AR516" s="59">
        <v>31.297810612172317</v>
      </c>
      <c r="AS516" s="55">
        <v>0</v>
      </c>
      <c r="AT516" s="55"/>
      <c r="AU516" s="55"/>
      <c r="AV516" s="55"/>
      <c r="AW516" s="59">
        <v>31.297810612172317</v>
      </c>
      <c r="AX516" s="55"/>
      <c r="AY516" s="55"/>
      <c r="AZ516" s="55"/>
      <c r="BA516" s="55"/>
      <c r="BB516" s="55"/>
      <c r="BC516" s="55"/>
      <c r="BD516" s="55"/>
      <c r="BE516" s="55"/>
      <c r="BF516" s="59">
        <v>0</v>
      </c>
      <c r="BG516" s="55"/>
      <c r="BH516" s="55"/>
      <c r="BI516" s="55"/>
      <c r="BJ516" s="55"/>
      <c r="BK516" s="59">
        <v>0</v>
      </c>
      <c r="BL516" s="55"/>
      <c r="BM516" s="23" t="s">
        <v>1131</v>
      </c>
      <c r="BN516" s="23" t="s">
        <v>157</v>
      </c>
      <c r="BO516" s="23" t="s">
        <v>853</v>
      </c>
      <c r="BP516" s="23" t="s">
        <v>853</v>
      </c>
      <c r="BQ516" s="23" t="s">
        <v>853</v>
      </c>
      <c r="BR516" s="23"/>
      <c r="BS516" s="57"/>
      <c r="BT516" s="135" t="s">
        <v>859</v>
      </c>
      <c r="BU516" s="58">
        <v>1</v>
      </c>
      <c r="BV516" s="57">
        <v>0</v>
      </c>
      <c r="BW516" s="57">
        <v>0</v>
      </c>
      <c r="BX516" s="57">
        <v>0</v>
      </c>
      <c r="BY516" s="57">
        <v>0</v>
      </c>
      <c r="BZ516" s="57">
        <v>0</v>
      </c>
      <c r="CA516" s="57">
        <v>0</v>
      </c>
      <c r="CB516" s="67">
        <v>0</v>
      </c>
      <c r="CC516" s="134"/>
      <c r="CD516" s="134"/>
      <c r="CE516" s="57"/>
      <c r="CF516" s="57"/>
      <c r="CG516" s="57"/>
      <c r="CH516" s="57"/>
      <c r="CI516" s="57"/>
      <c r="CJ516" s="57"/>
      <c r="CK516" s="67"/>
      <c r="CL516" s="23"/>
      <c r="CM516" s="23"/>
      <c r="CN516" s="23"/>
      <c r="CO516" s="23"/>
      <c r="CP516" s="23"/>
      <c r="CQ516" s="23"/>
      <c r="CR516" s="57"/>
      <c r="CS516" s="134"/>
      <c r="CT516" s="58"/>
      <c r="CU516" s="57"/>
      <c r="CV516" s="57"/>
      <c r="CW516" s="57"/>
      <c r="CX516" s="57"/>
      <c r="CY516" s="57"/>
      <c r="CZ516" s="57"/>
      <c r="DA516" s="67"/>
      <c r="DB516" s="23"/>
      <c r="DC516" s="23"/>
      <c r="DD516" s="57"/>
      <c r="DE516" s="57"/>
      <c r="DF516" s="57"/>
      <c r="DG516" s="57"/>
      <c r="DH516" s="57"/>
      <c r="DI516" s="57"/>
      <c r="DJ516" s="67"/>
      <c r="DK516" s="23" t="s">
        <v>849</v>
      </c>
      <c r="DL516" s="55">
        <v>0</v>
      </c>
      <c r="DM516" s="55">
        <v>0</v>
      </c>
      <c r="DN516" s="55">
        <v>0</v>
      </c>
      <c r="DO516" s="59">
        <v>0</v>
      </c>
      <c r="DP516" s="23" t="s">
        <v>849</v>
      </c>
      <c r="DQ516" s="57"/>
      <c r="DR516" s="57"/>
      <c r="DS516" s="57"/>
      <c r="DT516" s="23" t="s">
        <v>854</v>
      </c>
      <c r="DU516" s="57"/>
      <c r="DV516" s="23" t="s">
        <v>849</v>
      </c>
      <c r="DW516" s="23" t="s">
        <v>854</v>
      </c>
      <c r="DX516" s="57"/>
      <c r="DY516" s="23" t="s">
        <v>849</v>
      </c>
      <c r="DZ516" s="23" t="s">
        <v>854</v>
      </c>
      <c r="EA516" s="56"/>
      <c r="EB516" s="57"/>
      <c r="EC516" s="57"/>
      <c r="ED516" s="23"/>
      <c r="EE516" s="57"/>
      <c r="EF516" s="57"/>
      <c r="EG516" s="57"/>
      <c r="EH516" s="23">
        <v>811</v>
      </c>
      <c r="EI516" s="23"/>
      <c r="EJ516" s="23" t="s">
        <v>1177</v>
      </c>
      <c r="EK516" s="23"/>
    </row>
    <row r="517" spans="2:141">
      <c r="B517" s="132" t="s">
        <v>1941</v>
      </c>
      <c r="C517" s="23" t="s">
        <v>1942</v>
      </c>
      <c r="D517" s="23" t="s">
        <v>155</v>
      </c>
      <c r="E517" s="23" t="s">
        <v>846</v>
      </c>
      <c r="F517" s="23" t="s">
        <v>847</v>
      </c>
      <c r="G517" s="23"/>
      <c r="H517" s="23" t="s">
        <v>848</v>
      </c>
      <c r="I517" s="58">
        <v>2.6617125462898244E-6</v>
      </c>
      <c r="J517" s="58">
        <v>0.99999733828745363</v>
      </c>
      <c r="K517" s="58">
        <v>0</v>
      </c>
      <c r="L517" s="58">
        <v>0</v>
      </c>
      <c r="M517" s="176"/>
      <c r="N517" s="23" t="s">
        <v>849</v>
      </c>
      <c r="O517" s="23" t="s">
        <v>850</v>
      </c>
      <c r="P517" s="23" t="s">
        <v>851</v>
      </c>
      <c r="Q517" s="56" t="s">
        <v>848</v>
      </c>
      <c r="R517" s="133" t="s">
        <v>848</v>
      </c>
      <c r="S517" s="133" t="s">
        <v>848</v>
      </c>
      <c r="T517" s="133" t="s">
        <v>848</v>
      </c>
      <c r="U517" s="133" t="s">
        <v>848</v>
      </c>
      <c r="V517" s="133" t="s">
        <v>848</v>
      </c>
      <c r="W517" s="55">
        <v>0</v>
      </c>
      <c r="X517" s="55">
        <v>1.2600760740633086</v>
      </c>
      <c r="Y517" s="55">
        <v>1.3146294524820088</v>
      </c>
      <c r="Z517" s="55">
        <v>1.4194575129728442</v>
      </c>
      <c r="AA517" s="55">
        <v>1.5274945957236032</v>
      </c>
      <c r="AB517" s="55">
        <v>1.628043959867874</v>
      </c>
      <c r="AC517" s="55">
        <v>1.7339416944453505</v>
      </c>
      <c r="AD517" s="59">
        <v>8.8836432895549891</v>
      </c>
      <c r="AE517" s="55">
        <v>0</v>
      </c>
      <c r="AF517" s="55"/>
      <c r="AG517" s="55"/>
      <c r="AH517" s="55"/>
      <c r="AI517" s="59">
        <v>8.8836432895549891</v>
      </c>
      <c r="AJ517" s="55">
        <v>0</v>
      </c>
      <c r="AK517" s="55">
        <v>0</v>
      </c>
      <c r="AL517" s="55">
        <v>1.3813974442609347</v>
      </c>
      <c r="AM517" s="55">
        <v>1.4700273414063012</v>
      </c>
      <c r="AN517" s="55">
        <v>1.6189917068243165</v>
      </c>
      <c r="AO517" s="55">
        <v>1.7770599551560109</v>
      </c>
      <c r="AP517" s="55">
        <v>1.9319180369624633</v>
      </c>
      <c r="AQ517" s="55">
        <v>2.0987331936100366</v>
      </c>
      <c r="AR517" s="59">
        <v>10.278127678220063</v>
      </c>
      <c r="AS517" s="55">
        <v>0</v>
      </c>
      <c r="AT517" s="55"/>
      <c r="AU517" s="55"/>
      <c r="AV517" s="55"/>
      <c r="AW517" s="59">
        <v>10.278127678220063</v>
      </c>
      <c r="AX517" s="55"/>
      <c r="AY517" s="55"/>
      <c r="AZ517" s="55"/>
      <c r="BA517" s="55"/>
      <c r="BB517" s="55"/>
      <c r="BC517" s="55"/>
      <c r="BD517" s="55"/>
      <c r="BE517" s="55"/>
      <c r="BF517" s="59">
        <v>0</v>
      </c>
      <c r="BG517" s="55"/>
      <c r="BH517" s="55"/>
      <c r="BI517" s="55"/>
      <c r="BJ517" s="55"/>
      <c r="BK517" s="59">
        <v>0</v>
      </c>
      <c r="BL517" s="55"/>
      <c r="BM517" s="23" t="s">
        <v>864</v>
      </c>
      <c r="BN517" s="23" t="s">
        <v>1943</v>
      </c>
      <c r="BO517" s="23" t="s">
        <v>569</v>
      </c>
      <c r="BP517" s="23" t="s">
        <v>386</v>
      </c>
      <c r="BQ517" s="23" t="s">
        <v>358</v>
      </c>
      <c r="BR517" s="23"/>
      <c r="BS517" s="57"/>
      <c r="BT517" s="135" t="s">
        <v>23</v>
      </c>
      <c r="BU517" s="58">
        <v>2.6617125462898244E-6</v>
      </c>
      <c r="BV517" s="57">
        <v>0</v>
      </c>
      <c r="BW517" s="57">
        <v>0</v>
      </c>
      <c r="BX517" s="57">
        <v>0</v>
      </c>
      <c r="BY517" s="57">
        <v>0</v>
      </c>
      <c r="BZ517" s="57">
        <v>0</v>
      </c>
      <c r="CA517" s="57">
        <v>0</v>
      </c>
      <c r="CB517" s="67">
        <v>0</v>
      </c>
      <c r="CC517" s="134"/>
      <c r="CD517" s="134"/>
      <c r="CE517" s="57"/>
      <c r="CF517" s="57"/>
      <c r="CG517" s="57"/>
      <c r="CH517" s="57"/>
      <c r="CI517" s="57"/>
      <c r="CJ517" s="57"/>
      <c r="CK517" s="67"/>
      <c r="CL517" s="23"/>
      <c r="CM517" s="23"/>
      <c r="CN517" s="23"/>
      <c r="CO517" s="23"/>
      <c r="CP517" s="23"/>
      <c r="CQ517" s="23"/>
      <c r="CR517" s="57"/>
      <c r="CS517" s="134"/>
      <c r="CT517" s="58"/>
      <c r="CU517" s="57"/>
      <c r="CV517" s="57"/>
      <c r="CW517" s="57"/>
      <c r="CX517" s="57"/>
      <c r="CY517" s="57"/>
      <c r="CZ517" s="57"/>
      <c r="DA517" s="67"/>
      <c r="DB517" s="23"/>
      <c r="DC517" s="23"/>
      <c r="DD517" s="57"/>
      <c r="DE517" s="57"/>
      <c r="DF517" s="57"/>
      <c r="DG517" s="57"/>
      <c r="DH517" s="57"/>
      <c r="DI517" s="57"/>
      <c r="DJ517" s="67"/>
      <c r="DK517" s="23" t="s">
        <v>849</v>
      </c>
      <c r="DL517" s="55">
        <v>0</v>
      </c>
      <c r="DM517" s="55">
        <v>0</v>
      </c>
      <c r="DN517" s="55">
        <v>0</v>
      </c>
      <c r="DO517" s="59">
        <v>0</v>
      </c>
      <c r="DP517" s="23" t="s">
        <v>849</v>
      </c>
      <c r="DQ517" s="57"/>
      <c r="DR517" s="57"/>
      <c r="DS517" s="57"/>
      <c r="DT517" s="23" t="s">
        <v>854</v>
      </c>
      <c r="DU517" s="57"/>
      <c r="DV517" s="23" t="s">
        <v>849</v>
      </c>
      <c r="DW517" s="23" t="s">
        <v>854</v>
      </c>
      <c r="DX517" s="57"/>
      <c r="DY517" s="23" t="s">
        <v>849</v>
      </c>
      <c r="DZ517" s="23" t="s">
        <v>854</v>
      </c>
      <c r="EA517" s="56"/>
      <c r="EB517" s="57"/>
      <c r="EC517" s="57"/>
      <c r="ED517" s="23"/>
      <c r="EE517" s="57"/>
      <c r="EF517" s="57"/>
      <c r="EG517" s="57"/>
      <c r="EH517" s="23">
        <v>2232</v>
      </c>
      <c r="EI517" s="23" t="s">
        <v>387</v>
      </c>
      <c r="EJ517" s="23"/>
      <c r="EK517" s="23" t="s">
        <v>388</v>
      </c>
    </row>
    <row r="518" spans="2:141">
      <c r="B518" s="132" t="s">
        <v>1944</v>
      </c>
      <c r="C518" s="23" t="s">
        <v>1945</v>
      </c>
      <c r="D518" s="23" t="s">
        <v>159</v>
      </c>
      <c r="E518" s="23" t="s">
        <v>846</v>
      </c>
      <c r="F518" s="23" t="s">
        <v>847</v>
      </c>
      <c r="G518" s="23"/>
      <c r="H518" s="23" t="s">
        <v>848</v>
      </c>
      <c r="I518" s="58">
        <v>0</v>
      </c>
      <c r="J518" s="58">
        <v>1</v>
      </c>
      <c r="K518" s="58">
        <v>0</v>
      </c>
      <c r="L518" s="58">
        <v>0</v>
      </c>
      <c r="M518" s="176"/>
      <c r="N518" s="23" t="s">
        <v>849</v>
      </c>
      <c r="O518" s="23" t="s">
        <v>850</v>
      </c>
      <c r="P518" s="23" t="s">
        <v>851</v>
      </c>
      <c r="Q518" s="56" t="s">
        <v>848</v>
      </c>
      <c r="R518" s="133" t="s">
        <v>848</v>
      </c>
      <c r="S518" s="133" t="s">
        <v>848</v>
      </c>
      <c r="T518" s="133" t="s">
        <v>848</v>
      </c>
      <c r="U518" s="133" t="s">
        <v>848</v>
      </c>
      <c r="V518" s="133" t="s">
        <v>848</v>
      </c>
      <c r="W518" s="55">
        <v>0</v>
      </c>
      <c r="X518" s="55">
        <v>0.63003803703165429</v>
      </c>
      <c r="Y518" s="55">
        <v>0.6573147262410044</v>
      </c>
      <c r="Z518" s="55">
        <v>0.70972875648642209</v>
      </c>
      <c r="AA518" s="55">
        <v>0.76374729786180162</v>
      </c>
      <c r="AB518" s="55">
        <v>0.81402197993393699</v>
      </c>
      <c r="AC518" s="55">
        <v>0.86697084722267526</v>
      </c>
      <c r="AD518" s="59">
        <v>4.4418216447774945</v>
      </c>
      <c r="AE518" s="55">
        <v>0</v>
      </c>
      <c r="AF518" s="55"/>
      <c r="AG518" s="55"/>
      <c r="AH518" s="55"/>
      <c r="AI518" s="59">
        <v>4.4418216447774945</v>
      </c>
      <c r="AJ518" s="55">
        <v>0</v>
      </c>
      <c r="AK518" s="55">
        <v>0</v>
      </c>
      <c r="AL518" s="55">
        <v>0.69069872213046735</v>
      </c>
      <c r="AM518" s="55">
        <v>0.7350136707031506</v>
      </c>
      <c r="AN518" s="55">
        <v>0.80949585341215824</v>
      </c>
      <c r="AO518" s="55">
        <v>0.88852997757800545</v>
      </c>
      <c r="AP518" s="55">
        <v>0.96595901848123167</v>
      </c>
      <c r="AQ518" s="55">
        <v>1.0493665968050183</v>
      </c>
      <c r="AR518" s="59">
        <v>5.1390638391100314</v>
      </c>
      <c r="AS518" s="55">
        <v>0</v>
      </c>
      <c r="AT518" s="55"/>
      <c r="AU518" s="55"/>
      <c r="AV518" s="55"/>
      <c r="AW518" s="59">
        <v>5.1390638391100314</v>
      </c>
      <c r="AX518" s="55"/>
      <c r="AY518" s="55"/>
      <c r="AZ518" s="55"/>
      <c r="BA518" s="55"/>
      <c r="BB518" s="55"/>
      <c r="BC518" s="55"/>
      <c r="BD518" s="55"/>
      <c r="BE518" s="55"/>
      <c r="BF518" s="59">
        <v>0</v>
      </c>
      <c r="BG518" s="55"/>
      <c r="BH518" s="55"/>
      <c r="BI518" s="55"/>
      <c r="BJ518" s="55"/>
      <c r="BK518" s="59">
        <v>0</v>
      </c>
      <c r="BL518" s="55"/>
      <c r="BM518" s="23" t="s">
        <v>1164</v>
      </c>
      <c r="BN518" s="23" t="s">
        <v>1946</v>
      </c>
      <c r="BO518" s="23" t="s">
        <v>582</v>
      </c>
      <c r="BP518" s="23" t="s">
        <v>462</v>
      </c>
      <c r="BQ518" s="23" t="s">
        <v>358</v>
      </c>
      <c r="BR518" s="23"/>
      <c r="BS518" s="57"/>
      <c r="BT518" s="135" t="s">
        <v>23</v>
      </c>
      <c r="BU518" s="58" t="s">
        <v>1165</v>
      </c>
      <c r="BV518" s="57">
        <v>0</v>
      </c>
      <c r="BW518" s="57">
        <v>0</v>
      </c>
      <c r="BX518" s="57">
        <v>0</v>
      </c>
      <c r="BY518" s="57">
        <v>0</v>
      </c>
      <c r="BZ518" s="57">
        <v>0</v>
      </c>
      <c r="CA518" s="57">
        <v>0</v>
      </c>
      <c r="CB518" s="67">
        <v>0</v>
      </c>
      <c r="CC518" s="134"/>
      <c r="CD518" s="134"/>
      <c r="CE518" s="57"/>
      <c r="CF518" s="57"/>
      <c r="CG518" s="57"/>
      <c r="CH518" s="57"/>
      <c r="CI518" s="57"/>
      <c r="CJ518" s="57"/>
      <c r="CK518" s="67"/>
      <c r="CL518" s="23"/>
      <c r="CM518" s="23"/>
      <c r="CN518" s="23"/>
      <c r="CO518" s="23"/>
      <c r="CP518" s="23"/>
      <c r="CQ518" s="23"/>
      <c r="CR518" s="57"/>
      <c r="CS518" s="134"/>
      <c r="CT518" s="58"/>
      <c r="CU518" s="57"/>
      <c r="CV518" s="57"/>
      <c r="CW518" s="57"/>
      <c r="CX518" s="57"/>
      <c r="CY518" s="57"/>
      <c r="CZ518" s="57"/>
      <c r="DA518" s="67"/>
      <c r="DB518" s="23"/>
      <c r="DC518" s="23"/>
      <c r="DD518" s="57"/>
      <c r="DE518" s="57"/>
      <c r="DF518" s="57"/>
      <c r="DG518" s="57"/>
      <c r="DH518" s="57"/>
      <c r="DI518" s="57"/>
      <c r="DJ518" s="67"/>
      <c r="DK518" s="23" t="s">
        <v>849</v>
      </c>
      <c r="DL518" s="55">
        <v>0</v>
      </c>
      <c r="DM518" s="55">
        <v>0</v>
      </c>
      <c r="DN518" s="55">
        <v>0</v>
      </c>
      <c r="DO518" s="59">
        <v>0</v>
      </c>
      <c r="DP518" s="23" t="s">
        <v>849</v>
      </c>
      <c r="DQ518" s="57"/>
      <c r="DR518" s="57"/>
      <c r="DS518" s="57"/>
      <c r="DT518" s="23" t="s">
        <v>854</v>
      </c>
      <c r="DU518" s="57"/>
      <c r="DV518" s="23" t="s">
        <v>849</v>
      </c>
      <c r="DW518" s="23" t="s">
        <v>854</v>
      </c>
      <c r="DX518" s="57"/>
      <c r="DY518" s="23" t="s">
        <v>849</v>
      </c>
      <c r="DZ518" s="23" t="s">
        <v>854</v>
      </c>
      <c r="EA518" s="56"/>
      <c r="EB518" s="57"/>
      <c r="EC518" s="57"/>
      <c r="ED518" s="23"/>
      <c r="EE518" s="57"/>
      <c r="EF518" s="57"/>
      <c r="EG518" s="57"/>
      <c r="EH518" s="23">
        <v>2250</v>
      </c>
      <c r="EI518" s="23" t="s">
        <v>463</v>
      </c>
      <c r="EJ518" s="23"/>
      <c r="EK518" s="23" t="s">
        <v>464</v>
      </c>
    </row>
    <row r="519" spans="2:141">
      <c r="B519" s="132" t="s">
        <v>1947</v>
      </c>
      <c r="C519" s="23" t="s">
        <v>1945</v>
      </c>
      <c r="D519" s="23" t="s">
        <v>159</v>
      </c>
      <c r="E519" s="23" t="s">
        <v>846</v>
      </c>
      <c r="F519" s="23" t="s">
        <v>847</v>
      </c>
      <c r="G519" s="23"/>
      <c r="H519" s="23" t="s">
        <v>848</v>
      </c>
      <c r="I519" s="58">
        <v>0</v>
      </c>
      <c r="J519" s="58">
        <v>1</v>
      </c>
      <c r="K519" s="58">
        <v>0</v>
      </c>
      <c r="L519" s="58">
        <v>0</v>
      </c>
      <c r="M519" s="176"/>
      <c r="N519" s="23" t="s">
        <v>849</v>
      </c>
      <c r="O519" s="23" t="s">
        <v>850</v>
      </c>
      <c r="P519" s="23" t="s">
        <v>851</v>
      </c>
      <c r="Q519" s="56" t="s">
        <v>848</v>
      </c>
      <c r="R519" s="133" t="s">
        <v>848</v>
      </c>
      <c r="S519" s="133" t="s">
        <v>848</v>
      </c>
      <c r="T519" s="133" t="s">
        <v>848</v>
      </c>
      <c r="U519" s="133" t="s">
        <v>848</v>
      </c>
      <c r="V519" s="133" t="s">
        <v>848</v>
      </c>
      <c r="W519" s="55">
        <v>0</v>
      </c>
      <c r="X519" s="55">
        <v>1.2600760740633086</v>
      </c>
      <c r="Y519" s="55">
        <v>1.3146294524820088</v>
      </c>
      <c r="Z519" s="55">
        <v>1.4194575129728442</v>
      </c>
      <c r="AA519" s="55">
        <v>1.5274945957236032</v>
      </c>
      <c r="AB519" s="55">
        <v>1.628043959867874</v>
      </c>
      <c r="AC519" s="55">
        <v>1.7339416944453505</v>
      </c>
      <c r="AD519" s="59">
        <v>8.8836432895549891</v>
      </c>
      <c r="AE519" s="55">
        <v>0</v>
      </c>
      <c r="AF519" s="55"/>
      <c r="AG519" s="55"/>
      <c r="AH519" s="55"/>
      <c r="AI519" s="59">
        <v>8.8836432895549891</v>
      </c>
      <c r="AJ519" s="55">
        <v>0</v>
      </c>
      <c r="AK519" s="55">
        <v>0</v>
      </c>
      <c r="AL519" s="55">
        <v>1.3813974442609347</v>
      </c>
      <c r="AM519" s="55">
        <v>1.4700273414063012</v>
      </c>
      <c r="AN519" s="55">
        <v>1.6189917068243165</v>
      </c>
      <c r="AO519" s="55">
        <v>1.7770599551560109</v>
      </c>
      <c r="AP519" s="55">
        <v>1.9319180369624633</v>
      </c>
      <c r="AQ519" s="55">
        <v>2.0987331936100366</v>
      </c>
      <c r="AR519" s="59">
        <v>10.278127678220063</v>
      </c>
      <c r="AS519" s="55">
        <v>0</v>
      </c>
      <c r="AT519" s="55"/>
      <c r="AU519" s="55"/>
      <c r="AV519" s="55"/>
      <c r="AW519" s="59">
        <v>10.278127678220063</v>
      </c>
      <c r="AX519" s="55"/>
      <c r="AY519" s="55"/>
      <c r="AZ519" s="55"/>
      <c r="BA519" s="55"/>
      <c r="BB519" s="55"/>
      <c r="BC519" s="55"/>
      <c r="BD519" s="55"/>
      <c r="BE519" s="55"/>
      <c r="BF519" s="59">
        <v>0</v>
      </c>
      <c r="BG519" s="55"/>
      <c r="BH519" s="55"/>
      <c r="BI519" s="55"/>
      <c r="BJ519" s="55"/>
      <c r="BK519" s="59">
        <v>0</v>
      </c>
      <c r="BL519" s="55"/>
      <c r="BM519" s="23" t="s">
        <v>1164</v>
      </c>
      <c r="BN519" s="23" t="s">
        <v>1948</v>
      </c>
      <c r="BO519" s="23" t="s">
        <v>580</v>
      </c>
      <c r="BP519" s="23" t="s">
        <v>450</v>
      </c>
      <c r="BQ519" s="23" t="s">
        <v>358</v>
      </c>
      <c r="BR519" s="23"/>
      <c r="BS519" s="57"/>
      <c r="BT519" s="135" t="s">
        <v>23</v>
      </c>
      <c r="BU519" s="58" t="s">
        <v>1165</v>
      </c>
      <c r="BV519" s="57">
        <v>0</v>
      </c>
      <c r="BW519" s="57">
        <v>0</v>
      </c>
      <c r="BX519" s="57">
        <v>0</v>
      </c>
      <c r="BY519" s="57">
        <v>0</v>
      </c>
      <c r="BZ519" s="57">
        <v>0</v>
      </c>
      <c r="CA519" s="57">
        <v>0</v>
      </c>
      <c r="CB519" s="67">
        <v>0</v>
      </c>
      <c r="CC519" s="134"/>
      <c r="CD519" s="134"/>
      <c r="CE519" s="57"/>
      <c r="CF519" s="57"/>
      <c r="CG519" s="57"/>
      <c r="CH519" s="57"/>
      <c r="CI519" s="57"/>
      <c r="CJ519" s="57"/>
      <c r="CK519" s="67"/>
      <c r="CL519" s="23"/>
      <c r="CM519" s="23"/>
      <c r="CN519" s="23"/>
      <c r="CO519" s="23"/>
      <c r="CP519" s="23"/>
      <c r="CQ519" s="23"/>
      <c r="CR519" s="57"/>
      <c r="CS519" s="134"/>
      <c r="CT519" s="58"/>
      <c r="CU519" s="57"/>
      <c r="CV519" s="57"/>
      <c r="CW519" s="57"/>
      <c r="CX519" s="57"/>
      <c r="CY519" s="57"/>
      <c r="CZ519" s="57"/>
      <c r="DA519" s="67"/>
      <c r="DB519" s="23"/>
      <c r="DC519" s="23"/>
      <c r="DD519" s="57"/>
      <c r="DE519" s="57"/>
      <c r="DF519" s="57"/>
      <c r="DG519" s="57"/>
      <c r="DH519" s="57"/>
      <c r="DI519" s="57"/>
      <c r="DJ519" s="67"/>
      <c r="DK519" s="23" t="s">
        <v>849</v>
      </c>
      <c r="DL519" s="55">
        <v>0</v>
      </c>
      <c r="DM519" s="55">
        <v>0</v>
      </c>
      <c r="DN519" s="55">
        <v>0</v>
      </c>
      <c r="DO519" s="59">
        <v>0</v>
      </c>
      <c r="DP519" s="23" t="s">
        <v>849</v>
      </c>
      <c r="DQ519" s="57"/>
      <c r="DR519" s="57"/>
      <c r="DS519" s="57"/>
      <c r="DT519" s="23" t="s">
        <v>854</v>
      </c>
      <c r="DU519" s="57"/>
      <c r="DV519" s="23" t="s">
        <v>849</v>
      </c>
      <c r="DW519" s="23" t="s">
        <v>854</v>
      </c>
      <c r="DX519" s="57"/>
      <c r="DY519" s="23" t="s">
        <v>849</v>
      </c>
      <c r="DZ519" s="23" t="s">
        <v>854</v>
      </c>
      <c r="EA519" s="56"/>
      <c r="EB519" s="57"/>
      <c r="EC519" s="57"/>
      <c r="ED519" s="23"/>
      <c r="EE519" s="57"/>
      <c r="EF519" s="57"/>
      <c r="EG519" s="57"/>
      <c r="EH519" s="23">
        <v>2248</v>
      </c>
      <c r="EI519" s="23" t="s">
        <v>451</v>
      </c>
      <c r="EJ519" s="23"/>
      <c r="EK519" s="23" t="s">
        <v>452</v>
      </c>
    </row>
    <row r="520" spans="2:141">
      <c r="B520" s="132" t="s">
        <v>1949</v>
      </c>
      <c r="C520" s="23" t="s">
        <v>1950</v>
      </c>
      <c r="D520" s="23" t="s">
        <v>193</v>
      </c>
      <c r="E520" s="23" t="s">
        <v>846</v>
      </c>
      <c r="F520" s="23" t="s">
        <v>847</v>
      </c>
      <c r="G520" s="23"/>
      <c r="H520" s="23" t="s">
        <v>848</v>
      </c>
      <c r="I520" s="58">
        <v>0</v>
      </c>
      <c r="J520" s="58">
        <v>0</v>
      </c>
      <c r="K520" s="58">
        <v>1</v>
      </c>
      <c r="L520" s="58">
        <v>0</v>
      </c>
      <c r="M520" s="176"/>
      <c r="N520" s="23" t="s">
        <v>849</v>
      </c>
      <c r="O520" s="23" t="s">
        <v>850</v>
      </c>
      <c r="P520" s="23" t="s">
        <v>983</v>
      </c>
      <c r="Q520" s="56">
        <v>45544</v>
      </c>
      <c r="R520" s="133">
        <v>45722</v>
      </c>
      <c r="S520" s="133">
        <v>46295</v>
      </c>
      <c r="T520" s="133" t="s">
        <v>848</v>
      </c>
      <c r="U520" s="133">
        <v>46584</v>
      </c>
      <c r="V520" s="133" t="s">
        <v>848</v>
      </c>
      <c r="W520" s="55">
        <v>1.57549242374542</v>
      </c>
      <c r="X520" s="55">
        <v>2.1020588060627752</v>
      </c>
      <c r="Y520" s="55">
        <v>0.93330734451307029</v>
      </c>
      <c r="Z520" s="55">
        <v>0.98153993664024775</v>
      </c>
      <c r="AA520" s="55">
        <v>1.0562464427447427</v>
      </c>
      <c r="AB520" s="55">
        <v>1.1257752702083321</v>
      </c>
      <c r="AC520" s="55">
        <v>1.1990024395582828</v>
      </c>
      <c r="AD520" s="59">
        <v>7.3979302397274509</v>
      </c>
      <c r="AE520" s="55">
        <v>0.19589640241830913</v>
      </c>
      <c r="AF520" s="55"/>
      <c r="AG520" s="55"/>
      <c r="AH520" s="55"/>
      <c r="AI520" s="59">
        <v>8.9734226634728707</v>
      </c>
      <c r="AJ520" s="55">
        <v>0.19589640241830913</v>
      </c>
      <c r="AK520" s="55">
        <v>1.727182391929968</v>
      </c>
      <c r="AL520" s="55">
        <v>2.3044471061319576</v>
      </c>
      <c r="AM520" s="55">
        <v>1.043630440333756</v>
      </c>
      <c r="AN520" s="55">
        <v>1.1195157324640737</v>
      </c>
      <c r="AO520" s="55">
        <v>1.2288182632086444</v>
      </c>
      <c r="AP520" s="55">
        <v>1.3359009975739691</v>
      </c>
      <c r="AQ520" s="55">
        <v>1.4512519233960262</v>
      </c>
      <c r="AR520" s="59">
        <v>8.4835644631084257</v>
      </c>
      <c r="AS520" s="55">
        <v>0.23710963499012436</v>
      </c>
      <c r="AT520" s="55"/>
      <c r="AU520" s="55"/>
      <c r="AV520" s="55"/>
      <c r="AW520" s="59">
        <v>10.210746855038394</v>
      </c>
      <c r="AX520" s="55"/>
      <c r="AY520" s="55"/>
      <c r="AZ520" s="55"/>
      <c r="BA520" s="55"/>
      <c r="BB520" s="55"/>
      <c r="BC520" s="55"/>
      <c r="BD520" s="55"/>
      <c r="BE520" s="55"/>
      <c r="BF520" s="59">
        <v>0</v>
      </c>
      <c r="BG520" s="55"/>
      <c r="BH520" s="55"/>
      <c r="BI520" s="55"/>
      <c r="BJ520" s="55"/>
      <c r="BK520" s="59">
        <v>0</v>
      </c>
      <c r="BL520" s="55"/>
      <c r="BM520" s="23" t="s">
        <v>852</v>
      </c>
      <c r="BN520" s="23" t="s">
        <v>1951</v>
      </c>
      <c r="BO520" s="23" t="s">
        <v>566</v>
      </c>
      <c r="BP520" s="23" t="s">
        <v>1952</v>
      </c>
      <c r="BQ520" s="23" t="s">
        <v>853</v>
      </c>
      <c r="BR520" s="23"/>
      <c r="BS520" s="57"/>
      <c r="BT520" s="135" t="s">
        <v>23</v>
      </c>
      <c r="BU520" s="58">
        <v>1</v>
      </c>
      <c r="BV520" s="57">
        <v>0</v>
      </c>
      <c r="BW520" s="57">
        <v>0</v>
      </c>
      <c r="BX520" s="57">
        <v>0</v>
      </c>
      <c r="BY520" s="57">
        <v>0</v>
      </c>
      <c r="BZ520" s="57">
        <v>0</v>
      </c>
      <c r="CA520" s="57">
        <v>0</v>
      </c>
      <c r="CB520" s="67">
        <v>0</v>
      </c>
      <c r="CC520" s="134"/>
      <c r="CD520" s="134"/>
      <c r="CE520" s="57"/>
      <c r="CF520" s="57"/>
      <c r="CG520" s="57"/>
      <c r="CH520" s="57"/>
      <c r="CI520" s="57"/>
      <c r="CJ520" s="57"/>
      <c r="CK520" s="67"/>
      <c r="CL520" s="23"/>
      <c r="CM520" s="23"/>
      <c r="CN520" s="23"/>
      <c r="CO520" s="23"/>
      <c r="CP520" s="23"/>
      <c r="CQ520" s="23"/>
      <c r="CR520" s="57"/>
      <c r="CS520" s="134"/>
      <c r="CT520" s="58"/>
      <c r="CU520" s="57"/>
      <c r="CV520" s="57"/>
      <c r="CW520" s="57"/>
      <c r="CX520" s="57"/>
      <c r="CY520" s="57"/>
      <c r="CZ520" s="57"/>
      <c r="DA520" s="67"/>
      <c r="DB520" s="23"/>
      <c r="DC520" s="23"/>
      <c r="DD520" s="57"/>
      <c r="DE520" s="57"/>
      <c r="DF520" s="57"/>
      <c r="DG520" s="57"/>
      <c r="DH520" s="57"/>
      <c r="DI520" s="57"/>
      <c r="DJ520" s="67"/>
      <c r="DK520" s="23" t="s">
        <v>849</v>
      </c>
      <c r="DL520" s="55">
        <v>0</v>
      </c>
      <c r="DM520" s="55">
        <v>1.57549242374542</v>
      </c>
      <c r="DN520" s="55">
        <v>7.3979302397274509</v>
      </c>
      <c r="DO520" s="59">
        <v>8.9734226634728707</v>
      </c>
      <c r="DP520" s="23" t="s">
        <v>849</v>
      </c>
      <c r="DQ520" s="57"/>
      <c r="DR520" s="57"/>
      <c r="DS520" s="57"/>
      <c r="DT520" s="23" t="s">
        <v>854</v>
      </c>
      <c r="DU520" s="57"/>
      <c r="DV520" s="23" t="s">
        <v>849</v>
      </c>
      <c r="DW520" s="23" t="s">
        <v>854</v>
      </c>
      <c r="DX520" s="57"/>
      <c r="DY520" s="23" t="s">
        <v>849</v>
      </c>
      <c r="DZ520" s="23" t="s">
        <v>854</v>
      </c>
      <c r="EA520" s="56"/>
      <c r="EB520" s="57"/>
      <c r="EC520" s="57"/>
      <c r="ED520" s="23"/>
      <c r="EE520" s="57"/>
      <c r="EF520" s="57"/>
      <c r="EG520" s="57"/>
      <c r="EH520" s="23">
        <v>553</v>
      </c>
      <c r="EI520" s="23"/>
      <c r="EJ520" s="23" t="s">
        <v>891</v>
      </c>
      <c r="EK520" s="23"/>
    </row>
    <row r="521" spans="2:141">
      <c r="B521" s="132" t="s">
        <v>1953</v>
      </c>
      <c r="C521" s="23" t="s">
        <v>1954</v>
      </c>
      <c r="D521" s="23" t="s">
        <v>155</v>
      </c>
      <c r="E521" s="23" t="s">
        <v>846</v>
      </c>
      <c r="F521" s="23" t="s">
        <v>847</v>
      </c>
      <c r="G521" s="23"/>
      <c r="H521" s="23" t="s">
        <v>848</v>
      </c>
      <c r="I521" s="58">
        <v>0</v>
      </c>
      <c r="J521" s="58">
        <v>0</v>
      </c>
      <c r="K521" s="58">
        <v>1</v>
      </c>
      <c r="L521" s="58">
        <v>0</v>
      </c>
      <c r="M521" s="176"/>
      <c r="N521" s="23" t="s">
        <v>849</v>
      </c>
      <c r="O521" s="23" t="s">
        <v>850</v>
      </c>
      <c r="P521" s="23" t="s">
        <v>851</v>
      </c>
      <c r="Q521" s="56" t="s">
        <v>848</v>
      </c>
      <c r="R521" s="133" t="s">
        <v>848</v>
      </c>
      <c r="S521" s="133" t="s">
        <v>848</v>
      </c>
      <c r="T521" s="133" t="s">
        <v>848</v>
      </c>
      <c r="U521" s="133" t="s">
        <v>848</v>
      </c>
      <c r="V521" s="133" t="s">
        <v>848</v>
      </c>
      <c r="W521" s="55">
        <v>23.447354945715439</v>
      </c>
      <c r="X521" s="55">
        <v>2.4542710379653716</v>
      </c>
      <c r="Y521" s="55">
        <v>1.8429116940223598</v>
      </c>
      <c r="Z521" s="55">
        <v>1.3592268751644681</v>
      </c>
      <c r="AA521" s="55">
        <v>0.34577158259876412</v>
      </c>
      <c r="AB521" s="55">
        <v>0</v>
      </c>
      <c r="AC521" s="55">
        <v>0</v>
      </c>
      <c r="AD521" s="59">
        <v>6.0021811897509627</v>
      </c>
      <c r="AE521" s="55">
        <v>2.2141989923821663</v>
      </c>
      <c r="AF521" s="55"/>
      <c r="AG521" s="55"/>
      <c r="AH521" s="55"/>
      <c r="AI521" s="59">
        <v>29.449536135466403</v>
      </c>
      <c r="AJ521" s="55">
        <v>2.2141989923821663</v>
      </c>
      <c r="AK521" s="55">
        <v>25.704889461350852</v>
      </c>
      <c r="AL521" s="55">
        <v>2.6905706799402798</v>
      </c>
      <c r="AM521" s="55">
        <v>2.0607560350146255</v>
      </c>
      <c r="AN521" s="55">
        <v>1.5502944036522943</v>
      </c>
      <c r="AO521" s="55">
        <v>0.40226448904462581</v>
      </c>
      <c r="AP521" s="55">
        <v>0</v>
      </c>
      <c r="AQ521" s="55">
        <v>0</v>
      </c>
      <c r="AR521" s="59">
        <v>6.7038856076518254</v>
      </c>
      <c r="AS521" s="55">
        <v>2.680028363962276</v>
      </c>
      <c r="AT521" s="55"/>
      <c r="AU521" s="55"/>
      <c r="AV521" s="55"/>
      <c r="AW521" s="59">
        <v>32.408775069002679</v>
      </c>
      <c r="AX521" s="55"/>
      <c r="AY521" s="55"/>
      <c r="AZ521" s="55"/>
      <c r="BA521" s="55"/>
      <c r="BB521" s="55"/>
      <c r="BC521" s="55"/>
      <c r="BD521" s="55"/>
      <c r="BE521" s="55"/>
      <c r="BF521" s="59">
        <v>0</v>
      </c>
      <c r="BG521" s="55"/>
      <c r="BH521" s="55"/>
      <c r="BI521" s="55"/>
      <c r="BJ521" s="55"/>
      <c r="BK521" s="59">
        <v>0</v>
      </c>
      <c r="BL521" s="55"/>
      <c r="BM521" s="23" t="s">
        <v>852</v>
      </c>
      <c r="BN521" s="23" t="s">
        <v>1632</v>
      </c>
      <c r="BO521" s="23" t="s">
        <v>571</v>
      </c>
      <c r="BP521" s="23" t="s">
        <v>397</v>
      </c>
      <c r="BQ521" s="23" t="s">
        <v>351</v>
      </c>
      <c r="BR521" s="23"/>
      <c r="BS521" s="57"/>
      <c r="BT521" s="135" t="s">
        <v>23</v>
      </c>
      <c r="BU521" s="58">
        <v>1</v>
      </c>
      <c r="BV521" s="57">
        <v>10</v>
      </c>
      <c r="BW521" s="57">
        <v>5</v>
      </c>
      <c r="BX521" s="57">
        <v>0</v>
      </c>
      <c r="BY521" s="57">
        <v>0</v>
      </c>
      <c r="BZ521" s="57">
        <v>0</v>
      </c>
      <c r="CA521" s="57">
        <v>0</v>
      </c>
      <c r="CB521" s="67">
        <v>15</v>
      </c>
      <c r="CC521" s="134"/>
      <c r="CD521" s="134"/>
      <c r="CE521" s="57"/>
      <c r="CF521" s="57"/>
      <c r="CG521" s="57"/>
      <c r="CH521" s="57"/>
      <c r="CI521" s="57"/>
      <c r="CJ521" s="57"/>
      <c r="CK521" s="67"/>
      <c r="CL521" s="23"/>
      <c r="CM521" s="23"/>
      <c r="CN521" s="23"/>
      <c r="CO521" s="23"/>
      <c r="CP521" s="23"/>
      <c r="CQ521" s="23"/>
      <c r="CR521" s="57"/>
      <c r="CS521" s="134"/>
      <c r="CT521" s="58"/>
      <c r="CU521" s="57"/>
      <c r="CV521" s="57"/>
      <c r="CW521" s="57"/>
      <c r="CX521" s="57"/>
      <c r="CY521" s="57"/>
      <c r="CZ521" s="57"/>
      <c r="DA521" s="67"/>
      <c r="DB521" s="23"/>
      <c r="DC521" s="23"/>
      <c r="DD521" s="57"/>
      <c r="DE521" s="57"/>
      <c r="DF521" s="57"/>
      <c r="DG521" s="57"/>
      <c r="DH521" s="57"/>
      <c r="DI521" s="57"/>
      <c r="DJ521" s="67"/>
      <c r="DK521" s="23" t="s">
        <v>849</v>
      </c>
      <c r="DL521" s="55">
        <v>0</v>
      </c>
      <c r="DM521" s="55">
        <v>23.447354945715439</v>
      </c>
      <c r="DN521" s="55">
        <v>6.0021811897509627</v>
      </c>
      <c r="DO521" s="59">
        <v>29.449536135466403</v>
      </c>
      <c r="DP521" s="23" t="s">
        <v>849</v>
      </c>
      <c r="DQ521" s="57"/>
      <c r="DR521" s="57"/>
      <c r="DS521" s="57"/>
      <c r="DT521" s="23" t="s">
        <v>854</v>
      </c>
      <c r="DU521" s="57"/>
      <c r="DV521" s="23" t="s">
        <v>849</v>
      </c>
      <c r="DW521" s="23" t="s">
        <v>854</v>
      </c>
      <c r="DX521" s="57"/>
      <c r="DY521" s="23" t="s">
        <v>849</v>
      </c>
      <c r="DZ521" s="23" t="s">
        <v>854</v>
      </c>
      <c r="EA521" s="56"/>
      <c r="EB521" s="57"/>
      <c r="EC521" s="57"/>
      <c r="ED521" s="23"/>
      <c r="EE521" s="57"/>
      <c r="EF521" s="57"/>
      <c r="EG521" s="57"/>
      <c r="EH521" s="23">
        <v>544</v>
      </c>
      <c r="EI521" s="23" t="s">
        <v>848</v>
      </c>
      <c r="EJ521" s="23" t="s">
        <v>891</v>
      </c>
      <c r="EK521" s="23"/>
    </row>
    <row r="522" spans="2:141">
      <c r="B522" s="132" t="s">
        <v>1955</v>
      </c>
      <c r="C522" s="23" t="s">
        <v>1956</v>
      </c>
      <c r="D522" s="23" t="s">
        <v>159</v>
      </c>
      <c r="E522" s="23" t="s">
        <v>846</v>
      </c>
      <c r="F522" s="23" t="s">
        <v>847</v>
      </c>
      <c r="G522" s="23"/>
      <c r="H522" s="23" t="s">
        <v>848</v>
      </c>
      <c r="I522" s="58">
        <v>0.5</v>
      </c>
      <c r="J522" s="58">
        <v>0.5</v>
      </c>
      <c r="K522" s="58">
        <v>0</v>
      </c>
      <c r="L522" s="58">
        <v>0</v>
      </c>
      <c r="M522" s="176"/>
      <c r="N522" s="23" t="s">
        <v>849</v>
      </c>
      <c r="O522" s="23" t="s">
        <v>850</v>
      </c>
      <c r="P522" s="23" t="s">
        <v>851</v>
      </c>
      <c r="Q522" s="56" t="s">
        <v>848</v>
      </c>
      <c r="R522" s="133" t="s">
        <v>848</v>
      </c>
      <c r="S522" s="133" t="s">
        <v>848</v>
      </c>
      <c r="T522" s="133" t="s">
        <v>848</v>
      </c>
      <c r="U522" s="133" t="s">
        <v>848</v>
      </c>
      <c r="V522" s="133" t="s">
        <v>848</v>
      </c>
      <c r="W522" s="55">
        <v>3.5447117669248422</v>
      </c>
      <c r="X522" s="55">
        <v>23.817160640009341</v>
      </c>
      <c r="Y522" s="55">
        <v>22.84971760232192</v>
      </c>
      <c r="Z522" s="55">
        <v>23.332309752668348</v>
      </c>
      <c r="AA522" s="55">
        <v>77.566642038518182</v>
      </c>
      <c r="AB522" s="55">
        <v>66.619672418137085</v>
      </c>
      <c r="AC522" s="55">
        <v>70.119861286932931</v>
      </c>
      <c r="AD522" s="59">
        <v>284.3053637385878</v>
      </c>
      <c r="AE522" s="55">
        <v>2.3212152118770462</v>
      </c>
      <c r="AF522" s="55"/>
      <c r="AG522" s="55"/>
      <c r="AH522" s="55"/>
      <c r="AI522" s="59">
        <v>287.85007550551262</v>
      </c>
      <c r="AJ522" s="55">
        <v>2.3212152118770462</v>
      </c>
      <c r="AK522" s="55">
        <v>3.8860001203591001</v>
      </c>
      <c r="AL522" s="55">
        <v>26.11030041350347</v>
      </c>
      <c r="AM522" s="55">
        <v>25.550705223748764</v>
      </c>
      <c r="AN522" s="55">
        <v>26.612149814553057</v>
      </c>
      <c r="AO522" s="55">
        <v>90.239647202989772</v>
      </c>
      <c r="AP522" s="55">
        <v>79.054220852595904</v>
      </c>
      <c r="AQ522" s="55">
        <v>84.871873653912928</v>
      </c>
      <c r="AR522" s="59">
        <v>332.43889716130388</v>
      </c>
      <c r="AS522" s="55">
        <v>2.8095589547705244</v>
      </c>
      <c r="AT522" s="55"/>
      <c r="AU522" s="55"/>
      <c r="AV522" s="55"/>
      <c r="AW522" s="59">
        <v>336.32489728166297</v>
      </c>
      <c r="AX522" s="55"/>
      <c r="AY522" s="55"/>
      <c r="AZ522" s="55"/>
      <c r="BA522" s="55"/>
      <c r="BB522" s="55"/>
      <c r="BC522" s="55"/>
      <c r="BD522" s="55"/>
      <c r="BE522" s="55"/>
      <c r="BF522" s="59">
        <v>0</v>
      </c>
      <c r="BG522" s="55"/>
      <c r="BH522" s="55"/>
      <c r="BI522" s="55"/>
      <c r="BJ522" s="55"/>
      <c r="BK522" s="59">
        <v>0</v>
      </c>
      <c r="BL522" s="55"/>
      <c r="BM522" s="23" t="s">
        <v>864</v>
      </c>
      <c r="BN522" s="23" t="s">
        <v>1719</v>
      </c>
      <c r="BO522" s="23">
        <v>0</v>
      </c>
      <c r="BP522" s="23" t="s">
        <v>462</v>
      </c>
      <c r="BQ522" s="23" t="s">
        <v>351</v>
      </c>
      <c r="BR522" s="23"/>
      <c r="BS522" s="57"/>
      <c r="BT522" s="135" t="s">
        <v>23</v>
      </c>
      <c r="BU522" s="58">
        <v>0.5</v>
      </c>
      <c r="BV522" s="57">
        <v>0</v>
      </c>
      <c r="BW522" s="57">
        <v>0</v>
      </c>
      <c r="BX522" s="57">
        <v>0</v>
      </c>
      <c r="BY522" s="57">
        <v>0</v>
      </c>
      <c r="BZ522" s="57">
        <v>0</v>
      </c>
      <c r="CA522" s="57">
        <v>0</v>
      </c>
      <c r="CB522" s="67">
        <v>0</v>
      </c>
      <c r="CC522" s="134"/>
      <c r="CD522" s="134"/>
      <c r="CE522" s="57"/>
      <c r="CF522" s="57"/>
      <c r="CG522" s="57"/>
      <c r="CH522" s="57"/>
      <c r="CI522" s="57"/>
      <c r="CJ522" s="57"/>
      <c r="CK522" s="67"/>
      <c r="CL522" s="23"/>
      <c r="CM522" s="23"/>
      <c r="CN522" s="23"/>
      <c r="CO522" s="23"/>
      <c r="CP522" s="23"/>
      <c r="CQ522" s="23"/>
      <c r="CR522" s="57"/>
      <c r="CS522" s="134"/>
      <c r="CT522" s="58"/>
      <c r="CU522" s="57"/>
      <c r="CV522" s="57"/>
      <c r="CW522" s="57"/>
      <c r="CX522" s="57"/>
      <c r="CY522" s="57"/>
      <c r="CZ522" s="57"/>
      <c r="DA522" s="67"/>
      <c r="DB522" s="23"/>
      <c r="DC522" s="23"/>
      <c r="DD522" s="57"/>
      <c r="DE522" s="57"/>
      <c r="DF522" s="57"/>
      <c r="DG522" s="57"/>
      <c r="DH522" s="57"/>
      <c r="DI522" s="57"/>
      <c r="DJ522" s="67"/>
      <c r="DK522" s="23" t="s">
        <v>849</v>
      </c>
      <c r="DL522" s="55">
        <v>0</v>
      </c>
      <c r="DM522" s="55">
        <v>3.5447117669248422</v>
      </c>
      <c r="DN522" s="55">
        <v>284.3053637385878</v>
      </c>
      <c r="DO522" s="59">
        <v>287.85007550551262</v>
      </c>
      <c r="DP522" s="23" t="s">
        <v>849</v>
      </c>
      <c r="DQ522" s="57"/>
      <c r="DR522" s="57"/>
      <c r="DS522" s="57"/>
      <c r="DT522" s="23" t="s">
        <v>854</v>
      </c>
      <c r="DU522" s="57"/>
      <c r="DV522" s="23" t="s">
        <v>849</v>
      </c>
      <c r="DW522" s="23" t="s">
        <v>854</v>
      </c>
      <c r="DX522" s="57"/>
      <c r="DY522" s="23" t="s">
        <v>849</v>
      </c>
      <c r="DZ522" s="23" t="s">
        <v>854</v>
      </c>
      <c r="EA522" s="56"/>
      <c r="EB522" s="57"/>
      <c r="EC522" s="57"/>
      <c r="ED522" s="23">
        <v>0</v>
      </c>
      <c r="EE522" s="57"/>
      <c r="EF522" s="57"/>
      <c r="EG522" s="57"/>
      <c r="EH522" s="23">
        <v>27009</v>
      </c>
      <c r="EI522" s="23" t="s">
        <v>459</v>
      </c>
      <c r="EJ522" s="23"/>
      <c r="EK522" s="23"/>
    </row>
    <row r="523" spans="2:141">
      <c r="B523" s="132" t="s">
        <v>1957</v>
      </c>
      <c r="C523" s="23" t="s">
        <v>1958</v>
      </c>
      <c r="D523" s="23" t="s">
        <v>155</v>
      </c>
      <c r="E523" s="23" t="s">
        <v>846</v>
      </c>
      <c r="F523" s="23" t="s">
        <v>847</v>
      </c>
      <c r="G523" s="23"/>
      <c r="H523" s="23" t="s">
        <v>848</v>
      </c>
      <c r="I523" s="58">
        <v>0</v>
      </c>
      <c r="J523" s="58">
        <v>0</v>
      </c>
      <c r="K523" s="58">
        <v>1</v>
      </c>
      <c r="L523" s="58">
        <v>0</v>
      </c>
      <c r="M523" s="176"/>
      <c r="N523" s="23" t="s">
        <v>849</v>
      </c>
      <c r="O523" s="23" t="s">
        <v>850</v>
      </c>
      <c r="P523" s="23" t="s">
        <v>851</v>
      </c>
      <c r="Q523" s="56" t="s">
        <v>848</v>
      </c>
      <c r="R523" s="133" t="s">
        <v>848</v>
      </c>
      <c r="S523" s="133" t="s">
        <v>848</v>
      </c>
      <c r="T523" s="133" t="s">
        <v>848</v>
      </c>
      <c r="U523" s="133" t="s">
        <v>848</v>
      </c>
      <c r="V523" s="133" t="s">
        <v>848</v>
      </c>
      <c r="W523" s="55">
        <v>0</v>
      </c>
      <c r="X523" s="55">
        <v>0</v>
      </c>
      <c r="Y523" s="55">
        <v>0</v>
      </c>
      <c r="Z523" s="55">
        <v>1.842883762047473</v>
      </c>
      <c r="AA523" s="55">
        <v>3.6857675240949459</v>
      </c>
      <c r="AB523" s="55">
        <v>5.5286512861424191</v>
      </c>
      <c r="AC523" s="55">
        <v>7.3715350481898918</v>
      </c>
      <c r="AD523" s="59">
        <v>18.428837620474731</v>
      </c>
      <c r="AE523" s="55">
        <v>0</v>
      </c>
      <c r="AF523" s="55"/>
      <c r="AG523" s="55"/>
      <c r="AH523" s="55"/>
      <c r="AI523" s="59">
        <v>18.428837620474731</v>
      </c>
      <c r="AJ523" s="55">
        <v>0</v>
      </c>
      <c r="AK523" s="55">
        <v>0</v>
      </c>
      <c r="AL523" s="55">
        <v>0</v>
      </c>
      <c r="AM523" s="55">
        <v>0</v>
      </c>
      <c r="AN523" s="55">
        <v>2.1019392973216351</v>
      </c>
      <c r="AO523" s="55">
        <v>4.2879561665361354</v>
      </c>
      <c r="AP523" s="55">
        <v>6.5605729348002884</v>
      </c>
      <c r="AQ523" s="55">
        <v>8.9223791913283907</v>
      </c>
      <c r="AR523" s="59">
        <v>21.872847589986449</v>
      </c>
      <c r="AS523" s="55">
        <v>0</v>
      </c>
      <c r="AT523" s="55"/>
      <c r="AU523" s="55"/>
      <c r="AV523" s="55"/>
      <c r="AW523" s="59">
        <v>21.872847589986449</v>
      </c>
      <c r="AX523" s="55"/>
      <c r="AY523" s="55"/>
      <c r="AZ523" s="55"/>
      <c r="BA523" s="55"/>
      <c r="BB523" s="55"/>
      <c r="BC523" s="55"/>
      <c r="BD523" s="55"/>
      <c r="BE523" s="55"/>
      <c r="BF523" s="59">
        <v>0</v>
      </c>
      <c r="BG523" s="55"/>
      <c r="BH523" s="55"/>
      <c r="BI523" s="55"/>
      <c r="BJ523" s="55"/>
      <c r="BK523" s="59">
        <v>0</v>
      </c>
      <c r="BL523" s="55"/>
      <c r="BM523" s="23" t="s">
        <v>852</v>
      </c>
      <c r="BN523" s="23" t="s">
        <v>174</v>
      </c>
      <c r="BO523" s="23" t="s">
        <v>569</v>
      </c>
      <c r="BP523" s="23" t="s">
        <v>386</v>
      </c>
      <c r="BQ523" s="23" t="s">
        <v>853</v>
      </c>
      <c r="BR523" s="23"/>
      <c r="BS523" s="57"/>
      <c r="BT523" s="135" t="s">
        <v>154</v>
      </c>
      <c r="BU523" s="58">
        <v>1</v>
      </c>
      <c r="BV523" s="57">
        <v>0</v>
      </c>
      <c r="BW523" s="57">
        <v>0</v>
      </c>
      <c r="BX523" s="57">
        <v>13</v>
      </c>
      <c r="BY523" s="57">
        <v>13</v>
      </c>
      <c r="BZ523" s="57">
        <v>0</v>
      </c>
      <c r="CA523" s="57">
        <v>13</v>
      </c>
      <c r="CB523" s="67">
        <v>39</v>
      </c>
      <c r="CC523" s="134"/>
      <c r="CD523" s="134"/>
      <c r="CE523" s="57"/>
      <c r="CF523" s="57"/>
      <c r="CG523" s="57"/>
      <c r="CH523" s="57"/>
      <c r="CI523" s="57"/>
      <c r="CJ523" s="57"/>
      <c r="CK523" s="67"/>
      <c r="CL523" s="23"/>
      <c r="CM523" s="23"/>
      <c r="CN523" s="23"/>
      <c r="CO523" s="23"/>
      <c r="CP523" s="23"/>
      <c r="CQ523" s="23"/>
      <c r="CR523" s="57"/>
      <c r="CS523" s="134"/>
      <c r="CT523" s="58"/>
      <c r="CU523" s="57"/>
      <c r="CV523" s="57"/>
      <c r="CW523" s="57"/>
      <c r="CX523" s="57"/>
      <c r="CY523" s="57"/>
      <c r="CZ523" s="57"/>
      <c r="DA523" s="67"/>
      <c r="DB523" s="23"/>
      <c r="DC523" s="23"/>
      <c r="DD523" s="57"/>
      <c r="DE523" s="57"/>
      <c r="DF523" s="57"/>
      <c r="DG523" s="57"/>
      <c r="DH523" s="57"/>
      <c r="DI523" s="57"/>
      <c r="DJ523" s="67"/>
      <c r="DK523" s="23" t="s">
        <v>849</v>
      </c>
      <c r="DL523" s="55">
        <v>0</v>
      </c>
      <c r="DM523" s="55">
        <v>0</v>
      </c>
      <c r="DN523" s="55">
        <v>0</v>
      </c>
      <c r="DO523" s="59">
        <v>0</v>
      </c>
      <c r="DP523" s="23" t="s">
        <v>849</v>
      </c>
      <c r="DQ523" s="57"/>
      <c r="DR523" s="57"/>
      <c r="DS523" s="57"/>
      <c r="DT523" s="23" t="s">
        <v>854</v>
      </c>
      <c r="DU523" s="57"/>
      <c r="DV523" s="23" t="s">
        <v>849</v>
      </c>
      <c r="DW523" s="23" t="s">
        <v>854</v>
      </c>
      <c r="DX523" s="57"/>
      <c r="DY523" s="23" t="s">
        <v>849</v>
      </c>
      <c r="DZ523" s="23" t="s">
        <v>854</v>
      </c>
      <c r="EA523" s="56"/>
      <c r="EB523" s="57"/>
      <c r="EC523" s="57"/>
      <c r="ED523" s="23"/>
      <c r="EE523" s="57"/>
      <c r="EF523" s="57"/>
      <c r="EG523" s="57"/>
      <c r="EH523" s="23">
        <v>534</v>
      </c>
      <c r="EI523" s="23"/>
      <c r="EJ523" s="23" t="s">
        <v>1182</v>
      </c>
      <c r="EK523" s="23"/>
    </row>
    <row r="524" spans="2:141" ht="29.1">
      <c r="B524" s="132" t="s">
        <v>1959</v>
      </c>
      <c r="C524" s="23" t="s">
        <v>1960</v>
      </c>
      <c r="D524" s="23" t="s">
        <v>159</v>
      </c>
      <c r="E524" s="23" t="s">
        <v>846</v>
      </c>
      <c r="F524" s="23" t="s">
        <v>847</v>
      </c>
      <c r="G524" s="23"/>
      <c r="H524" s="23" t="s">
        <v>848</v>
      </c>
      <c r="I524" s="58">
        <v>0</v>
      </c>
      <c r="J524" s="58">
        <v>0</v>
      </c>
      <c r="K524" s="58">
        <v>1</v>
      </c>
      <c r="L524" s="58">
        <v>0</v>
      </c>
      <c r="M524" s="176"/>
      <c r="N524" s="23" t="s">
        <v>858</v>
      </c>
      <c r="O524" s="23" t="s">
        <v>850</v>
      </c>
      <c r="P524" s="23" t="s">
        <v>851</v>
      </c>
      <c r="Q524" s="56" t="s">
        <v>848</v>
      </c>
      <c r="R524" s="133" t="s">
        <v>848</v>
      </c>
      <c r="S524" s="133" t="s">
        <v>848</v>
      </c>
      <c r="T524" s="133" t="s">
        <v>848</v>
      </c>
      <c r="U524" s="133" t="s">
        <v>848</v>
      </c>
      <c r="V524" s="133" t="s">
        <v>848</v>
      </c>
      <c r="W524" s="55">
        <v>0</v>
      </c>
      <c r="X524" s="55">
        <v>0.26296555987977627</v>
      </c>
      <c r="Y524" s="55">
        <v>4.7719482348550857</v>
      </c>
      <c r="Z524" s="55">
        <v>5.9484344292473459</v>
      </c>
      <c r="AA524" s="55">
        <v>0.91814244987714821</v>
      </c>
      <c r="AB524" s="55">
        <v>0.36564975467959399</v>
      </c>
      <c r="AC524" s="55">
        <v>0.29873345919966093</v>
      </c>
      <c r="AD524" s="59">
        <v>12.565873887738613</v>
      </c>
      <c r="AE524" s="55">
        <v>0</v>
      </c>
      <c r="AF524" s="55"/>
      <c r="AG524" s="55"/>
      <c r="AH524" s="55"/>
      <c r="AI524" s="59">
        <v>12.565873887738613</v>
      </c>
      <c r="AJ524" s="55">
        <v>0</v>
      </c>
      <c r="AK524" s="55">
        <v>0</v>
      </c>
      <c r="AL524" s="55">
        <v>0.28828414396853147</v>
      </c>
      <c r="AM524" s="55">
        <v>5.336024051316099</v>
      </c>
      <c r="AN524" s="55">
        <v>6.78461026238827</v>
      </c>
      <c r="AO524" s="55">
        <v>1.0681505423150763</v>
      </c>
      <c r="AP524" s="55">
        <v>0.43389820772022442</v>
      </c>
      <c r="AQ524" s="55">
        <v>0.36158183915453346</v>
      </c>
      <c r="AR524" s="59">
        <v>14.272549046862734</v>
      </c>
      <c r="AS524" s="55">
        <v>0</v>
      </c>
      <c r="AT524" s="55"/>
      <c r="AU524" s="55"/>
      <c r="AV524" s="55"/>
      <c r="AW524" s="59">
        <v>14.272549046862734</v>
      </c>
      <c r="AX524" s="55"/>
      <c r="AY524" s="55"/>
      <c r="AZ524" s="55"/>
      <c r="BA524" s="55"/>
      <c r="BB524" s="55"/>
      <c r="BC524" s="55"/>
      <c r="BD524" s="55"/>
      <c r="BE524" s="55"/>
      <c r="BF524" s="59">
        <v>0</v>
      </c>
      <c r="BG524" s="55"/>
      <c r="BH524" s="55"/>
      <c r="BI524" s="55"/>
      <c r="BJ524" s="55"/>
      <c r="BK524" s="59">
        <v>0</v>
      </c>
      <c r="BL524" s="55"/>
      <c r="BM524" s="23" t="s">
        <v>852</v>
      </c>
      <c r="BN524" s="23" t="s">
        <v>1719</v>
      </c>
      <c r="BO524" s="23" t="s">
        <v>853</v>
      </c>
      <c r="BP524" s="23" t="s">
        <v>853</v>
      </c>
      <c r="BQ524" s="23" t="s">
        <v>853</v>
      </c>
      <c r="BR524" s="23"/>
      <c r="BS524" s="57"/>
      <c r="BT524" s="135" t="s">
        <v>23</v>
      </c>
      <c r="BU524" s="58">
        <v>1</v>
      </c>
      <c r="BV524" s="57">
        <v>0</v>
      </c>
      <c r="BW524" s="57">
        <v>0</v>
      </c>
      <c r="BX524" s="57">
        <v>0</v>
      </c>
      <c r="BY524" s="57">
        <v>0</v>
      </c>
      <c r="BZ524" s="57">
        <v>0</v>
      </c>
      <c r="CA524" s="57">
        <v>0</v>
      </c>
      <c r="CB524" s="67">
        <v>0</v>
      </c>
      <c r="CC524" s="134"/>
      <c r="CD524" s="134"/>
      <c r="CE524" s="57"/>
      <c r="CF524" s="57"/>
      <c r="CG524" s="57"/>
      <c r="CH524" s="57"/>
      <c r="CI524" s="57"/>
      <c r="CJ524" s="57"/>
      <c r="CK524" s="67"/>
      <c r="CL524" s="23"/>
      <c r="CM524" s="23"/>
      <c r="CN524" s="23"/>
      <c r="CO524" s="23"/>
      <c r="CP524" s="23"/>
      <c r="CQ524" s="23"/>
      <c r="CR524" s="57"/>
      <c r="CS524" s="134"/>
      <c r="CT524" s="58"/>
      <c r="CU524" s="57"/>
      <c r="CV524" s="57"/>
      <c r="CW524" s="57"/>
      <c r="CX524" s="57"/>
      <c r="CY524" s="57"/>
      <c r="CZ524" s="57"/>
      <c r="DA524" s="67"/>
      <c r="DB524" s="23"/>
      <c r="DC524" s="23"/>
      <c r="DD524" s="57"/>
      <c r="DE524" s="57"/>
      <c r="DF524" s="57"/>
      <c r="DG524" s="57"/>
      <c r="DH524" s="57"/>
      <c r="DI524" s="57"/>
      <c r="DJ524" s="67"/>
      <c r="DK524" s="23" t="s">
        <v>849</v>
      </c>
      <c r="DL524" s="55">
        <v>0</v>
      </c>
      <c r="DM524" s="55">
        <v>0</v>
      </c>
      <c r="DN524" s="55">
        <v>0</v>
      </c>
      <c r="DO524" s="59">
        <v>0</v>
      </c>
      <c r="DP524" s="23" t="s">
        <v>849</v>
      </c>
      <c r="DQ524" s="57"/>
      <c r="DR524" s="57"/>
      <c r="DS524" s="57"/>
      <c r="DT524" s="23" t="s">
        <v>854</v>
      </c>
      <c r="DU524" s="57"/>
      <c r="DV524" s="23" t="s">
        <v>849</v>
      </c>
      <c r="DW524" s="23" t="s">
        <v>854</v>
      </c>
      <c r="DX524" s="57"/>
      <c r="DY524" s="23" t="s">
        <v>849</v>
      </c>
      <c r="DZ524" s="23" t="s">
        <v>854</v>
      </c>
      <c r="EA524" s="56"/>
      <c r="EB524" s="57"/>
      <c r="EC524" s="57"/>
      <c r="ED524" s="23"/>
      <c r="EE524" s="57"/>
      <c r="EF524" s="57"/>
      <c r="EG524" s="57"/>
      <c r="EH524" s="23">
        <v>3290</v>
      </c>
      <c r="EI524" s="23"/>
      <c r="EJ524" s="23" t="s">
        <v>891</v>
      </c>
      <c r="EK524" s="23"/>
    </row>
    <row r="525" spans="2:141" ht="57.95">
      <c r="B525" s="132" t="s">
        <v>1961</v>
      </c>
      <c r="C525" s="23" t="s">
        <v>1960</v>
      </c>
      <c r="D525" s="23" t="s">
        <v>159</v>
      </c>
      <c r="E525" s="23" t="s">
        <v>846</v>
      </c>
      <c r="F525" s="23" t="s">
        <v>847</v>
      </c>
      <c r="G525" s="23"/>
      <c r="H525" s="23" t="s">
        <v>848</v>
      </c>
      <c r="I525" s="58">
        <v>0</v>
      </c>
      <c r="J525" s="58">
        <v>0</v>
      </c>
      <c r="K525" s="58">
        <v>0</v>
      </c>
      <c r="L525" s="58">
        <v>1</v>
      </c>
      <c r="M525" s="176"/>
      <c r="N525" s="23" t="s">
        <v>858</v>
      </c>
      <c r="O525" s="23" t="s">
        <v>850</v>
      </c>
      <c r="P525" s="23" t="s">
        <v>851</v>
      </c>
      <c r="Q525" s="56" t="s">
        <v>848</v>
      </c>
      <c r="R525" s="133" t="s">
        <v>848</v>
      </c>
      <c r="S525" s="133" t="s">
        <v>848</v>
      </c>
      <c r="T525" s="133" t="s">
        <v>848</v>
      </c>
      <c r="U525" s="133" t="s">
        <v>848</v>
      </c>
      <c r="V525" s="133" t="s">
        <v>848</v>
      </c>
      <c r="W525" s="55">
        <v>0</v>
      </c>
      <c r="X525" s="55">
        <v>2.9546691824529164E-2</v>
      </c>
      <c r="Y525" s="55">
        <v>0.53617395874747031</v>
      </c>
      <c r="Z525" s="55">
        <v>0.66836341943344779</v>
      </c>
      <c r="AA525" s="55">
        <v>0.10316207286529532</v>
      </c>
      <c r="AB525" s="55">
        <v>4.1084242165091767E-2</v>
      </c>
      <c r="AC525" s="55">
        <v>3.3565557517141256E-2</v>
      </c>
      <c r="AD525" s="59">
        <v>1.4118959425529756</v>
      </c>
      <c r="AE525" s="55">
        <v>0</v>
      </c>
      <c r="AF525" s="55"/>
      <c r="AG525" s="55"/>
      <c r="AH525" s="55"/>
      <c r="AI525" s="59">
        <v>1.4118959425529756</v>
      </c>
      <c r="AJ525" s="55">
        <v>0</v>
      </c>
      <c r="AK525" s="55">
        <v>0</v>
      </c>
      <c r="AL525" s="55">
        <v>3.2391476525027156E-2</v>
      </c>
      <c r="AM525" s="55">
        <v>0.59955326394121111</v>
      </c>
      <c r="AN525" s="55">
        <v>0.76231576029440162</v>
      </c>
      <c r="AO525" s="55">
        <v>0.12001691468699317</v>
      </c>
      <c r="AP525" s="55">
        <v>4.8752607687642557E-2</v>
      </c>
      <c r="AQ525" s="55">
        <v>4.0627173306300293E-2</v>
      </c>
      <c r="AR525" s="59">
        <v>1.603657196441576</v>
      </c>
      <c r="AS525" s="55">
        <v>0</v>
      </c>
      <c r="AT525" s="55"/>
      <c r="AU525" s="55"/>
      <c r="AV525" s="55"/>
      <c r="AW525" s="59">
        <v>1.603657196441576</v>
      </c>
      <c r="AX525" s="55"/>
      <c r="AY525" s="55"/>
      <c r="AZ525" s="55"/>
      <c r="BA525" s="55"/>
      <c r="BB525" s="55"/>
      <c r="BC525" s="55"/>
      <c r="BD525" s="55"/>
      <c r="BE525" s="55"/>
      <c r="BF525" s="59">
        <v>0</v>
      </c>
      <c r="BG525" s="55"/>
      <c r="BH525" s="55"/>
      <c r="BI525" s="55"/>
      <c r="BJ525" s="55"/>
      <c r="BK525" s="59">
        <v>0</v>
      </c>
      <c r="BL525" s="55"/>
      <c r="BM525" s="23" t="s">
        <v>1131</v>
      </c>
      <c r="BN525" s="23" t="s">
        <v>157</v>
      </c>
      <c r="BO525" s="23" t="s">
        <v>853</v>
      </c>
      <c r="BP525" s="23" t="s">
        <v>853</v>
      </c>
      <c r="BQ525" s="23" t="s">
        <v>853</v>
      </c>
      <c r="BR525" s="23"/>
      <c r="BS525" s="57"/>
      <c r="BT525" s="135" t="s">
        <v>859</v>
      </c>
      <c r="BU525" s="58">
        <v>1</v>
      </c>
      <c r="BV525" s="57">
        <v>0</v>
      </c>
      <c r="BW525" s="57">
        <v>0</v>
      </c>
      <c r="BX525" s="57">
        <v>0</v>
      </c>
      <c r="BY525" s="57">
        <v>15791</v>
      </c>
      <c r="BZ525" s="57">
        <v>0</v>
      </c>
      <c r="CA525" s="57">
        <v>0</v>
      </c>
      <c r="CB525" s="67">
        <v>15791</v>
      </c>
      <c r="CC525" s="134"/>
      <c r="CD525" s="134"/>
      <c r="CE525" s="57"/>
      <c r="CF525" s="57"/>
      <c r="CG525" s="57"/>
      <c r="CH525" s="57"/>
      <c r="CI525" s="57"/>
      <c r="CJ525" s="57"/>
      <c r="CK525" s="67"/>
      <c r="CL525" s="23"/>
      <c r="CM525" s="23"/>
      <c r="CN525" s="23"/>
      <c r="CO525" s="23"/>
      <c r="CP525" s="23"/>
      <c r="CQ525" s="23"/>
      <c r="CR525" s="57"/>
      <c r="CS525" s="134"/>
      <c r="CT525" s="58"/>
      <c r="CU525" s="57"/>
      <c r="CV525" s="57"/>
      <c r="CW525" s="57"/>
      <c r="CX525" s="57"/>
      <c r="CY525" s="57"/>
      <c r="CZ525" s="57"/>
      <c r="DA525" s="67"/>
      <c r="DB525" s="23"/>
      <c r="DC525" s="23"/>
      <c r="DD525" s="57"/>
      <c r="DE525" s="57"/>
      <c r="DF525" s="57"/>
      <c r="DG525" s="57"/>
      <c r="DH525" s="57"/>
      <c r="DI525" s="57"/>
      <c r="DJ525" s="67"/>
      <c r="DK525" s="23" t="s">
        <v>849</v>
      </c>
      <c r="DL525" s="55">
        <v>0</v>
      </c>
      <c r="DM525" s="55">
        <v>0</v>
      </c>
      <c r="DN525" s="55">
        <v>0</v>
      </c>
      <c r="DO525" s="59">
        <v>0</v>
      </c>
      <c r="DP525" s="23" t="s">
        <v>849</v>
      </c>
      <c r="DQ525" s="57"/>
      <c r="DR525" s="57"/>
      <c r="DS525" s="57"/>
      <c r="DT525" s="23" t="s">
        <v>854</v>
      </c>
      <c r="DU525" s="57"/>
      <c r="DV525" s="23" t="s">
        <v>849</v>
      </c>
      <c r="DW525" s="23" t="s">
        <v>854</v>
      </c>
      <c r="DX525" s="57"/>
      <c r="DY525" s="23" t="s">
        <v>849</v>
      </c>
      <c r="DZ525" s="23" t="s">
        <v>854</v>
      </c>
      <c r="EA525" s="56"/>
      <c r="EB525" s="57"/>
      <c r="EC525" s="57"/>
      <c r="ED525" s="23"/>
      <c r="EE525" s="57"/>
      <c r="EF525" s="57"/>
      <c r="EG525" s="57"/>
      <c r="EH525" s="23">
        <v>811</v>
      </c>
      <c r="EI525" s="23"/>
      <c r="EJ525" s="23" t="s">
        <v>1177</v>
      </c>
      <c r="EK525" s="23"/>
    </row>
    <row r="526" spans="2:141">
      <c r="B526" s="132" t="s">
        <v>1962</v>
      </c>
      <c r="C526" s="23" t="s">
        <v>1963</v>
      </c>
      <c r="D526" s="23" t="s">
        <v>159</v>
      </c>
      <c r="E526" s="23" t="s">
        <v>846</v>
      </c>
      <c r="F526" s="23" t="s">
        <v>847</v>
      </c>
      <c r="G526" s="23"/>
      <c r="H526" s="23" t="s">
        <v>848</v>
      </c>
      <c r="I526" s="58">
        <v>0</v>
      </c>
      <c r="J526" s="58">
        <v>0</v>
      </c>
      <c r="K526" s="58">
        <v>1</v>
      </c>
      <c r="L526" s="58">
        <v>0</v>
      </c>
      <c r="M526" s="176"/>
      <c r="N526" s="23" t="s">
        <v>849</v>
      </c>
      <c r="O526" s="23" t="s">
        <v>850</v>
      </c>
      <c r="P526" s="23" t="s">
        <v>851</v>
      </c>
      <c r="Q526" s="56">
        <v>45994</v>
      </c>
      <c r="R526" s="133">
        <v>46050</v>
      </c>
      <c r="S526" s="133">
        <v>46520</v>
      </c>
      <c r="T526" s="133" t="s">
        <v>848</v>
      </c>
      <c r="U526" s="133">
        <v>46645</v>
      </c>
      <c r="V526" s="133" t="s">
        <v>848</v>
      </c>
      <c r="W526" s="55">
        <v>1.6276454066900008</v>
      </c>
      <c r="X526" s="55">
        <v>0.38171292467819595</v>
      </c>
      <c r="Y526" s="55">
        <v>4.8136271295380959E-4</v>
      </c>
      <c r="Z526" s="55">
        <v>3.9327016623175606E-5</v>
      </c>
      <c r="AA526" s="55">
        <v>0</v>
      </c>
      <c r="AB526" s="55">
        <v>0</v>
      </c>
      <c r="AC526" s="55">
        <v>0</v>
      </c>
      <c r="AD526" s="59">
        <v>0.38223361440777293</v>
      </c>
      <c r="AE526" s="55">
        <v>0.13376053097531876</v>
      </c>
      <c r="AF526" s="55"/>
      <c r="AG526" s="55"/>
      <c r="AH526" s="55"/>
      <c r="AI526" s="59">
        <v>2.0098790210977739</v>
      </c>
      <c r="AJ526" s="55">
        <v>0.13376053097531876</v>
      </c>
      <c r="AK526" s="55">
        <v>1.7843567156340212</v>
      </c>
      <c r="AL526" s="55">
        <v>0.41846462245051258</v>
      </c>
      <c r="AM526" s="55">
        <v>5.3826296667828328E-4</v>
      </c>
      <c r="AN526" s="55">
        <v>4.4855244475557206E-5</v>
      </c>
      <c r="AO526" s="55">
        <v>0</v>
      </c>
      <c r="AP526" s="55">
        <v>0</v>
      </c>
      <c r="AQ526" s="55">
        <v>0</v>
      </c>
      <c r="AR526" s="59">
        <v>0.41904774066166645</v>
      </c>
      <c r="AS526" s="55">
        <v>0.16190144527472333</v>
      </c>
      <c r="AT526" s="55"/>
      <c r="AU526" s="55"/>
      <c r="AV526" s="55"/>
      <c r="AW526" s="59">
        <v>2.2034044562956878</v>
      </c>
      <c r="AX526" s="55"/>
      <c r="AY526" s="55"/>
      <c r="AZ526" s="55"/>
      <c r="BA526" s="55"/>
      <c r="BB526" s="55"/>
      <c r="BC526" s="55"/>
      <c r="BD526" s="55"/>
      <c r="BE526" s="55"/>
      <c r="BF526" s="59">
        <v>0</v>
      </c>
      <c r="BG526" s="55"/>
      <c r="BH526" s="55"/>
      <c r="BI526" s="55"/>
      <c r="BJ526" s="55"/>
      <c r="BK526" s="59">
        <v>0</v>
      </c>
      <c r="BL526" s="55"/>
      <c r="BM526" s="23" t="s">
        <v>852</v>
      </c>
      <c r="BN526" s="23" t="s">
        <v>184</v>
      </c>
      <c r="BO526" s="23" t="s">
        <v>853</v>
      </c>
      <c r="BP526" s="23" t="s">
        <v>853</v>
      </c>
      <c r="BQ526" s="23" t="s">
        <v>853</v>
      </c>
      <c r="BR526" s="23"/>
      <c r="BS526" s="57"/>
      <c r="BT526" s="135" t="s">
        <v>23</v>
      </c>
      <c r="BU526" s="58">
        <v>1</v>
      </c>
      <c r="BV526" s="57">
        <v>1</v>
      </c>
      <c r="BW526" s="57">
        <v>0</v>
      </c>
      <c r="BX526" s="57">
        <v>0</v>
      </c>
      <c r="BY526" s="57">
        <v>0</v>
      </c>
      <c r="BZ526" s="57">
        <v>0</v>
      </c>
      <c r="CA526" s="57">
        <v>0</v>
      </c>
      <c r="CB526" s="67">
        <v>1</v>
      </c>
      <c r="CC526" s="134"/>
      <c r="CD526" s="134"/>
      <c r="CE526" s="57"/>
      <c r="CF526" s="57"/>
      <c r="CG526" s="57"/>
      <c r="CH526" s="57"/>
      <c r="CI526" s="57"/>
      <c r="CJ526" s="57"/>
      <c r="CK526" s="67"/>
      <c r="CL526" s="23"/>
      <c r="CM526" s="23"/>
      <c r="CN526" s="23"/>
      <c r="CO526" s="23"/>
      <c r="CP526" s="23"/>
      <c r="CQ526" s="23"/>
      <c r="CR526" s="57"/>
      <c r="CS526" s="134"/>
      <c r="CT526" s="58"/>
      <c r="CU526" s="57"/>
      <c r="CV526" s="57"/>
      <c r="CW526" s="57"/>
      <c r="CX526" s="57"/>
      <c r="CY526" s="57"/>
      <c r="CZ526" s="57"/>
      <c r="DA526" s="67"/>
      <c r="DB526" s="23"/>
      <c r="DC526" s="23"/>
      <c r="DD526" s="57"/>
      <c r="DE526" s="57"/>
      <c r="DF526" s="57"/>
      <c r="DG526" s="57"/>
      <c r="DH526" s="57"/>
      <c r="DI526" s="57"/>
      <c r="DJ526" s="67"/>
      <c r="DK526" s="23" t="s">
        <v>849</v>
      </c>
      <c r="DL526" s="55">
        <v>0</v>
      </c>
      <c r="DM526" s="55">
        <v>1.6276454066900008</v>
      </c>
      <c r="DN526" s="55">
        <v>0.38223361440777293</v>
      </c>
      <c r="DO526" s="59">
        <v>2.0098790210977739</v>
      </c>
      <c r="DP526" s="23" t="s">
        <v>849</v>
      </c>
      <c r="DQ526" s="57"/>
      <c r="DR526" s="57"/>
      <c r="DS526" s="57"/>
      <c r="DT526" s="23" t="s">
        <v>854</v>
      </c>
      <c r="DU526" s="57"/>
      <c r="DV526" s="23" t="s">
        <v>858</v>
      </c>
      <c r="DW526" s="23" t="s">
        <v>854</v>
      </c>
      <c r="DX526" s="57"/>
      <c r="DY526" s="23" t="s">
        <v>849</v>
      </c>
      <c r="DZ526" s="23" t="s">
        <v>854</v>
      </c>
      <c r="EA526" s="56"/>
      <c r="EB526" s="57"/>
      <c r="EC526" s="57"/>
      <c r="ED526" s="23"/>
      <c r="EE526" s="57"/>
      <c r="EF526" s="57"/>
      <c r="EG526" s="57"/>
      <c r="EH526" s="23">
        <v>957</v>
      </c>
      <c r="EI526" s="23"/>
      <c r="EJ526" s="23" t="s">
        <v>921</v>
      </c>
      <c r="EK526" s="23"/>
    </row>
    <row r="527" spans="2:141">
      <c r="B527" s="132" t="s">
        <v>1964</v>
      </c>
      <c r="C527" s="23" t="s">
        <v>1965</v>
      </c>
      <c r="D527" s="23" t="s">
        <v>159</v>
      </c>
      <c r="E527" s="23" t="s">
        <v>846</v>
      </c>
      <c r="F527" s="23" t="s">
        <v>847</v>
      </c>
      <c r="G527" s="23"/>
      <c r="H527" s="23" t="s">
        <v>848</v>
      </c>
      <c r="I527" s="58">
        <v>0</v>
      </c>
      <c r="J527" s="58">
        <v>0</v>
      </c>
      <c r="K527" s="58">
        <v>1</v>
      </c>
      <c r="L527" s="58">
        <v>0</v>
      </c>
      <c r="M527" s="176"/>
      <c r="N527" s="23" t="s">
        <v>849</v>
      </c>
      <c r="O527" s="23" t="s">
        <v>850</v>
      </c>
      <c r="P527" s="23" t="s">
        <v>851</v>
      </c>
      <c r="Q527" s="56">
        <v>46073</v>
      </c>
      <c r="R527" s="133">
        <v>46135</v>
      </c>
      <c r="S527" s="133">
        <v>46605</v>
      </c>
      <c r="T527" s="133" t="s">
        <v>848</v>
      </c>
      <c r="U527" s="133">
        <v>46701</v>
      </c>
      <c r="V527" s="133" t="s">
        <v>848</v>
      </c>
      <c r="W527" s="55">
        <v>2.7842502083028835</v>
      </c>
      <c r="X527" s="55">
        <v>1.4129225785734565</v>
      </c>
      <c r="Y527" s="55">
        <v>0.52846295480445671</v>
      </c>
      <c r="Z527" s="55">
        <v>0.51810093541791713</v>
      </c>
      <c r="AA527" s="55">
        <v>4.2328507769082487E-2</v>
      </c>
      <c r="AB527" s="55">
        <v>0</v>
      </c>
      <c r="AC527" s="55">
        <v>0</v>
      </c>
      <c r="AD527" s="59">
        <v>2.5018149765649134</v>
      </c>
      <c r="AE527" s="55">
        <v>0</v>
      </c>
      <c r="AF527" s="55"/>
      <c r="AG527" s="55"/>
      <c r="AH527" s="55"/>
      <c r="AI527" s="59">
        <v>5.2860651848677964</v>
      </c>
      <c r="AJ527" s="55">
        <v>0</v>
      </c>
      <c r="AK527" s="55">
        <v>3.0523205710350947</v>
      </c>
      <c r="AL527" s="55">
        <v>1.5489601613385449</v>
      </c>
      <c r="AM527" s="55">
        <v>0.59093076837447878</v>
      </c>
      <c r="AN527" s="55">
        <v>0.59093076761613206</v>
      </c>
      <c r="AO527" s="55">
        <v>4.9244230603849234E-2</v>
      </c>
      <c r="AP527" s="55">
        <v>0</v>
      </c>
      <c r="AQ527" s="55">
        <v>0</v>
      </c>
      <c r="AR527" s="59">
        <v>2.7800659279330051</v>
      </c>
      <c r="AS527" s="55">
        <v>0</v>
      </c>
      <c r="AT527" s="55"/>
      <c r="AU527" s="55"/>
      <c r="AV527" s="55"/>
      <c r="AW527" s="59">
        <v>5.8323864989681002</v>
      </c>
      <c r="AX527" s="55"/>
      <c r="AY527" s="55"/>
      <c r="AZ527" s="55"/>
      <c r="BA527" s="55"/>
      <c r="BB527" s="55"/>
      <c r="BC527" s="55"/>
      <c r="BD527" s="55"/>
      <c r="BE527" s="55"/>
      <c r="BF527" s="59">
        <v>0</v>
      </c>
      <c r="BG527" s="55"/>
      <c r="BH527" s="55"/>
      <c r="BI527" s="55"/>
      <c r="BJ527" s="55"/>
      <c r="BK527" s="59">
        <v>0</v>
      </c>
      <c r="BL527" s="55"/>
      <c r="BM527" s="23" t="s">
        <v>852</v>
      </c>
      <c r="BN527" s="23" t="s">
        <v>184</v>
      </c>
      <c r="BO527" s="23" t="s">
        <v>853</v>
      </c>
      <c r="BP527" s="23" t="s">
        <v>853</v>
      </c>
      <c r="BQ527" s="23" t="s">
        <v>853</v>
      </c>
      <c r="BR527" s="23"/>
      <c r="BS527" s="57"/>
      <c r="BT527" s="135" t="s">
        <v>23</v>
      </c>
      <c r="BU527" s="58">
        <v>1</v>
      </c>
      <c r="BV527" s="57">
        <v>1</v>
      </c>
      <c r="BW527" s="57">
        <v>0</v>
      </c>
      <c r="BX527" s="57">
        <v>0</v>
      </c>
      <c r="BY527" s="57">
        <v>0</v>
      </c>
      <c r="BZ527" s="57">
        <v>0</v>
      </c>
      <c r="CA527" s="57">
        <v>0</v>
      </c>
      <c r="CB527" s="67">
        <v>1</v>
      </c>
      <c r="CC527" s="134"/>
      <c r="CD527" s="134"/>
      <c r="CE527" s="57"/>
      <c r="CF527" s="57"/>
      <c r="CG527" s="57"/>
      <c r="CH527" s="57"/>
      <c r="CI527" s="57"/>
      <c r="CJ527" s="57"/>
      <c r="CK527" s="67"/>
      <c r="CL527" s="23"/>
      <c r="CM527" s="23"/>
      <c r="CN527" s="23"/>
      <c r="CO527" s="23"/>
      <c r="CP527" s="23"/>
      <c r="CQ527" s="23"/>
      <c r="CR527" s="57"/>
      <c r="CS527" s="134"/>
      <c r="CT527" s="58"/>
      <c r="CU527" s="57"/>
      <c r="CV527" s="57"/>
      <c r="CW527" s="57"/>
      <c r="CX527" s="57"/>
      <c r="CY527" s="57"/>
      <c r="CZ527" s="57"/>
      <c r="DA527" s="67"/>
      <c r="DB527" s="23"/>
      <c r="DC527" s="23"/>
      <c r="DD527" s="57"/>
      <c r="DE527" s="57"/>
      <c r="DF527" s="57"/>
      <c r="DG527" s="57"/>
      <c r="DH527" s="57"/>
      <c r="DI527" s="57"/>
      <c r="DJ527" s="67"/>
      <c r="DK527" s="23" t="s">
        <v>849</v>
      </c>
      <c r="DL527" s="55">
        <v>0</v>
      </c>
      <c r="DM527" s="55">
        <v>2.7842502083028835</v>
      </c>
      <c r="DN527" s="55">
        <v>2.5018149765649134</v>
      </c>
      <c r="DO527" s="59">
        <v>5.2860651848677964</v>
      </c>
      <c r="DP527" s="23" t="s">
        <v>849</v>
      </c>
      <c r="DQ527" s="57"/>
      <c r="DR527" s="57"/>
      <c r="DS527" s="57"/>
      <c r="DT527" s="23" t="s">
        <v>854</v>
      </c>
      <c r="DU527" s="57"/>
      <c r="DV527" s="23" t="s">
        <v>858</v>
      </c>
      <c r="DW527" s="23" t="s">
        <v>854</v>
      </c>
      <c r="DX527" s="57"/>
      <c r="DY527" s="23" t="s">
        <v>849</v>
      </c>
      <c r="DZ527" s="23" t="s">
        <v>854</v>
      </c>
      <c r="EA527" s="56"/>
      <c r="EB527" s="57"/>
      <c r="EC527" s="57"/>
      <c r="ED527" s="23"/>
      <c r="EE527" s="57"/>
      <c r="EF527" s="57"/>
      <c r="EG527" s="57"/>
      <c r="EH527" s="23">
        <v>957</v>
      </c>
      <c r="EI527" s="23"/>
      <c r="EJ527" s="23" t="s">
        <v>921</v>
      </c>
      <c r="EK527" s="23"/>
    </row>
    <row r="528" spans="2:141">
      <c r="B528" s="132" t="s">
        <v>1966</v>
      </c>
      <c r="C528" s="23" t="s">
        <v>1967</v>
      </c>
      <c r="D528" s="23" t="s">
        <v>159</v>
      </c>
      <c r="E528" s="23" t="s">
        <v>846</v>
      </c>
      <c r="F528" s="23" t="s">
        <v>847</v>
      </c>
      <c r="G528" s="23"/>
      <c r="H528" s="23" t="s">
        <v>848</v>
      </c>
      <c r="I528" s="58">
        <v>0</v>
      </c>
      <c r="J528" s="58">
        <v>0</v>
      </c>
      <c r="K528" s="58">
        <v>1</v>
      </c>
      <c r="L528" s="58">
        <v>0</v>
      </c>
      <c r="M528" s="176"/>
      <c r="N528" s="23" t="s">
        <v>849</v>
      </c>
      <c r="O528" s="23" t="s">
        <v>850</v>
      </c>
      <c r="P528" s="23" t="s">
        <v>851</v>
      </c>
      <c r="Q528" s="56">
        <v>46160</v>
      </c>
      <c r="R528" s="133">
        <v>46188</v>
      </c>
      <c r="S528" s="133">
        <v>46658</v>
      </c>
      <c r="T528" s="133" t="s">
        <v>848</v>
      </c>
      <c r="U528" s="133">
        <v>46757</v>
      </c>
      <c r="V528" s="133" t="s">
        <v>848</v>
      </c>
      <c r="W528" s="55">
        <v>1.4615090395718402</v>
      </c>
      <c r="X528" s="55">
        <v>0.34485197438708354</v>
      </c>
      <c r="Y528" s="55">
        <v>4.8095875283316877E-4</v>
      </c>
      <c r="Z528" s="55">
        <v>1.1788190272312866E-4</v>
      </c>
      <c r="AA528" s="55">
        <v>0</v>
      </c>
      <c r="AB528" s="55">
        <v>0</v>
      </c>
      <c r="AC528" s="55">
        <v>0</v>
      </c>
      <c r="AD528" s="59">
        <v>0.3454508150426398</v>
      </c>
      <c r="AE528" s="55">
        <v>0</v>
      </c>
      <c r="AF528" s="55"/>
      <c r="AG528" s="55"/>
      <c r="AH528" s="55"/>
      <c r="AI528" s="59">
        <v>1.8069598546144801</v>
      </c>
      <c r="AJ528" s="55">
        <v>0</v>
      </c>
      <c r="AK528" s="55">
        <v>1.6022245748373434</v>
      </c>
      <c r="AL528" s="55">
        <v>0.37805466342242477</v>
      </c>
      <c r="AM528" s="55">
        <v>5.3781125580183915E-4</v>
      </c>
      <c r="AN528" s="55">
        <v>1.344526490924757E-4</v>
      </c>
      <c r="AO528" s="55">
        <v>0</v>
      </c>
      <c r="AP528" s="55">
        <v>0</v>
      </c>
      <c r="AQ528" s="55">
        <v>0</v>
      </c>
      <c r="AR528" s="59">
        <v>0.37872692732731905</v>
      </c>
      <c r="AS528" s="55">
        <v>0</v>
      </c>
      <c r="AT528" s="55"/>
      <c r="AU528" s="55"/>
      <c r="AV528" s="55"/>
      <c r="AW528" s="59">
        <v>1.9809515021646624</v>
      </c>
      <c r="AX528" s="55"/>
      <c r="AY528" s="55"/>
      <c r="AZ528" s="55"/>
      <c r="BA528" s="55"/>
      <c r="BB528" s="55"/>
      <c r="BC528" s="55"/>
      <c r="BD528" s="55"/>
      <c r="BE528" s="55"/>
      <c r="BF528" s="59">
        <v>0</v>
      </c>
      <c r="BG528" s="55"/>
      <c r="BH528" s="55"/>
      <c r="BI528" s="55"/>
      <c r="BJ528" s="55"/>
      <c r="BK528" s="59">
        <v>0</v>
      </c>
      <c r="BL528" s="55"/>
      <c r="BM528" s="23" t="s">
        <v>852</v>
      </c>
      <c r="BN528" s="23" t="s">
        <v>184</v>
      </c>
      <c r="BO528" s="23" t="s">
        <v>853</v>
      </c>
      <c r="BP528" s="23" t="s">
        <v>853</v>
      </c>
      <c r="BQ528" s="23" t="s">
        <v>853</v>
      </c>
      <c r="BR528" s="23"/>
      <c r="BS528" s="57"/>
      <c r="BT528" s="135" t="s">
        <v>23</v>
      </c>
      <c r="BU528" s="58">
        <v>1</v>
      </c>
      <c r="BV528" s="57">
        <v>1</v>
      </c>
      <c r="BW528" s="57">
        <v>0</v>
      </c>
      <c r="BX528" s="57">
        <v>0</v>
      </c>
      <c r="BY528" s="57">
        <v>0</v>
      </c>
      <c r="BZ528" s="57">
        <v>0</v>
      </c>
      <c r="CA528" s="57">
        <v>0</v>
      </c>
      <c r="CB528" s="67">
        <v>1</v>
      </c>
      <c r="CC528" s="134"/>
      <c r="CD528" s="134"/>
      <c r="CE528" s="57"/>
      <c r="CF528" s="57"/>
      <c r="CG528" s="57"/>
      <c r="CH528" s="57"/>
      <c r="CI528" s="57"/>
      <c r="CJ528" s="57"/>
      <c r="CK528" s="67"/>
      <c r="CL528" s="23"/>
      <c r="CM528" s="23"/>
      <c r="CN528" s="23"/>
      <c r="CO528" s="23"/>
      <c r="CP528" s="23"/>
      <c r="CQ528" s="23"/>
      <c r="CR528" s="57"/>
      <c r="CS528" s="134"/>
      <c r="CT528" s="58"/>
      <c r="CU528" s="57"/>
      <c r="CV528" s="57"/>
      <c r="CW528" s="57"/>
      <c r="CX528" s="57"/>
      <c r="CY528" s="57"/>
      <c r="CZ528" s="57"/>
      <c r="DA528" s="67"/>
      <c r="DB528" s="23"/>
      <c r="DC528" s="23"/>
      <c r="DD528" s="57"/>
      <c r="DE528" s="57"/>
      <c r="DF528" s="57"/>
      <c r="DG528" s="57"/>
      <c r="DH528" s="57"/>
      <c r="DI528" s="57"/>
      <c r="DJ528" s="67"/>
      <c r="DK528" s="23" t="s">
        <v>849</v>
      </c>
      <c r="DL528" s="55">
        <v>0</v>
      </c>
      <c r="DM528" s="55">
        <v>1.4615090395718402</v>
      </c>
      <c r="DN528" s="55">
        <v>0.3454508150426398</v>
      </c>
      <c r="DO528" s="59">
        <v>1.8069598546144801</v>
      </c>
      <c r="DP528" s="23" t="s">
        <v>849</v>
      </c>
      <c r="DQ528" s="57"/>
      <c r="DR528" s="57"/>
      <c r="DS528" s="57"/>
      <c r="DT528" s="23" t="s">
        <v>854</v>
      </c>
      <c r="DU528" s="57"/>
      <c r="DV528" s="23" t="s">
        <v>858</v>
      </c>
      <c r="DW528" s="23" t="s">
        <v>854</v>
      </c>
      <c r="DX528" s="57"/>
      <c r="DY528" s="23" t="s">
        <v>849</v>
      </c>
      <c r="DZ528" s="23" t="s">
        <v>854</v>
      </c>
      <c r="EA528" s="56"/>
      <c r="EB528" s="57"/>
      <c r="EC528" s="57"/>
      <c r="ED528" s="23"/>
      <c r="EE528" s="57"/>
      <c r="EF528" s="57"/>
      <c r="EG528" s="57"/>
      <c r="EH528" s="23">
        <v>957</v>
      </c>
      <c r="EI528" s="23"/>
      <c r="EJ528" s="23" t="s">
        <v>921</v>
      </c>
      <c r="EK528" s="23"/>
    </row>
    <row r="529" spans="2:141" ht="57.95">
      <c r="B529" s="132" t="s">
        <v>1968</v>
      </c>
      <c r="C529" s="23" t="s">
        <v>1969</v>
      </c>
      <c r="D529" s="23" t="s">
        <v>159</v>
      </c>
      <c r="E529" s="23" t="s">
        <v>846</v>
      </c>
      <c r="F529" s="23" t="s">
        <v>847</v>
      </c>
      <c r="G529" s="23"/>
      <c r="H529" s="23" t="s">
        <v>848</v>
      </c>
      <c r="I529" s="58">
        <v>0</v>
      </c>
      <c r="J529" s="58">
        <v>0</v>
      </c>
      <c r="K529" s="58">
        <v>0</v>
      </c>
      <c r="L529" s="58">
        <v>1</v>
      </c>
      <c r="M529" s="176"/>
      <c r="N529" s="23" t="s">
        <v>849</v>
      </c>
      <c r="O529" s="23" t="s">
        <v>850</v>
      </c>
      <c r="P529" s="23" t="s">
        <v>851</v>
      </c>
      <c r="Q529" s="56" t="s">
        <v>848</v>
      </c>
      <c r="R529" s="133" t="s">
        <v>848</v>
      </c>
      <c r="S529" s="133" t="s">
        <v>848</v>
      </c>
      <c r="T529" s="133" t="s">
        <v>848</v>
      </c>
      <c r="U529" s="133" t="s">
        <v>848</v>
      </c>
      <c r="V529" s="133" t="s">
        <v>848</v>
      </c>
      <c r="W529" s="55">
        <v>0</v>
      </c>
      <c r="X529" s="55">
        <v>0</v>
      </c>
      <c r="Y529" s="55">
        <v>0</v>
      </c>
      <c r="Z529" s="55">
        <v>0.74245501779427459</v>
      </c>
      <c r="AA529" s="55">
        <v>1.4849100355885492</v>
      </c>
      <c r="AB529" s="55">
        <v>2.2273650533828238</v>
      </c>
      <c r="AC529" s="55">
        <v>2.9698200711770983</v>
      </c>
      <c r="AD529" s="59">
        <v>7.4245501779427459</v>
      </c>
      <c r="AE529" s="55">
        <v>0</v>
      </c>
      <c r="AF529" s="55"/>
      <c r="AG529" s="55"/>
      <c r="AH529" s="55"/>
      <c r="AI529" s="59">
        <v>7.4245501779427459</v>
      </c>
      <c r="AJ529" s="55">
        <v>0</v>
      </c>
      <c r="AK529" s="55">
        <v>0</v>
      </c>
      <c r="AL529" s="55">
        <v>0</v>
      </c>
      <c r="AM529" s="55">
        <v>0</v>
      </c>
      <c r="AN529" s="55">
        <v>0.8468224695091856</v>
      </c>
      <c r="AO529" s="55">
        <v>1.7275178377987388</v>
      </c>
      <c r="AP529" s="55">
        <v>2.6431022918320703</v>
      </c>
      <c r="AQ529" s="55">
        <v>3.5946191168916157</v>
      </c>
      <c r="AR529" s="59">
        <v>8.8120617160316108</v>
      </c>
      <c r="AS529" s="55">
        <v>0</v>
      </c>
      <c r="AT529" s="55"/>
      <c r="AU529" s="55"/>
      <c r="AV529" s="55"/>
      <c r="AW529" s="59">
        <v>8.8120617160316108</v>
      </c>
      <c r="AX529" s="55"/>
      <c r="AY529" s="55"/>
      <c r="AZ529" s="55"/>
      <c r="BA529" s="55"/>
      <c r="BB529" s="55"/>
      <c r="BC529" s="55"/>
      <c r="BD529" s="55"/>
      <c r="BE529" s="55"/>
      <c r="BF529" s="59">
        <v>0</v>
      </c>
      <c r="BG529" s="55"/>
      <c r="BH529" s="55"/>
      <c r="BI529" s="55"/>
      <c r="BJ529" s="55"/>
      <c r="BK529" s="59">
        <v>0</v>
      </c>
      <c r="BL529" s="55"/>
      <c r="BM529" s="23" t="s">
        <v>1131</v>
      </c>
      <c r="BN529" s="23" t="s">
        <v>157</v>
      </c>
      <c r="BO529" s="23" t="s">
        <v>853</v>
      </c>
      <c r="BP529" s="23" t="s">
        <v>853</v>
      </c>
      <c r="BQ529" s="23" t="s">
        <v>853</v>
      </c>
      <c r="BR529" s="23"/>
      <c r="BS529" s="57"/>
      <c r="BT529" s="135" t="s">
        <v>859</v>
      </c>
      <c r="BU529" s="58">
        <v>1</v>
      </c>
      <c r="BV529" s="57">
        <v>1</v>
      </c>
      <c r="BW529" s="57">
        <v>0</v>
      </c>
      <c r="BX529" s="57">
        <v>0</v>
      </c>
      <c r="BY529" s="57">
        <v>0</v>
      </c>
      <c r="BZ529" s="57">
        <v>0</v>
      </c>
      <c r="CA529" s="57">
        <v>0</v>
      </c>
      <c r="CB529" s="67">
        <v>1</v>
      </c>
      <c r="CC529" s="134"/>
      <c r="CD529" s="134"/>
      <c r="CE529" s="57"/>
      <c r="CF529" s="57"/>
      <c r="CG529" s="57"/>
      <c r="CH529" s="57"/>
      <c r="CI529" s="57"/>
      <c r="CJ529" s="57"/>
      <c r="CK529" s="67"/>
      <c r="CL529" s="23"/>
      <c r="CM529" s="23"/>
      <c r="CN529" s="23"/>
      <c r="CO529" s="23"/>
      <c r="CP529" s="23"/>
      <c r="CQ529" s="23"/>
      <c r="CR529" s="57"/>
      <c r="CS529" s="134"/>
      <c r="CT529" s="58"/>
      <c r="CU529" s="57"/>
      <c r="CV529" s="57"/>
      <c r="CW529" s="57"/>
      <c r="CX529" s="57"/>
      <c r="CY529" s="57"/>
      <c r="CZ529" s="57"/>
      <c r="DA529" s="67"/>
      <c r="DB529" s="23"/>
      <c r="DC529" s="23"/>
      <c r="DD529" s="57"/>
      <c r="DE529" s="57"/>
      <c r="DF529" s="57"/>
      <c r="DG529" s="57"/>
      <c r="DH529" s="57"/>
      <c r="DI529" s="57"/>
      <c r="DJ529" s="67"/>
      <c r="DK529" s="23" t="s">
        <v>849</v>
      </c>
      <c r="DL529" s="55">
        <v>0</v>
      </c>
      <c r="DM529" s="55">
        <v>0</v>
      </c>
      <c r="DN529" s="55">
        <v>0</v>
      </c>
      <c r="DO529" s="59">
        <v>0</v>
      </c>
      <c r="DP529" s="23" t="s">
        <v>849</v>
      </c>
      <c r="DQ529" s="57"/>
      <c r="DR529" s="57"/>
      <c r="DS529" s="57"/>
      <c r="DT529" s="23" t="s">
        <v>854</v>
      </c>
      <c r="DU529" s="57"/>
      <c r="DV529" s="23" t="s">
        <v>849</v>
      </c>
      <c r="DW529" s="23" t="s">
        <v>854</v>
      </c>
      <c r="DX529" s="57"/>
      <c r="DY529" s="23" t="s">
        <v>849</v>
      </c>
      <c r="DZ529" s="23" t="s">
        <v>854</v>
      </c>
      <c r="EA529" s="56"/>
      <c r="EB529" s="57"/>
      <c r="EC529" s="57"/>
      <c r="ED529" s="23"/>
      <c r="EE529" s="57"/>
      <c r="EF529" s="57"/>
      <c r="EG529" s="57"/>
      <c r="EH529" s="23">
        <v>811</v>
      </c>
      <c r="EI529" s="23"/>
      <c r="EJ529" s="23" t="s">
        <v>1177</v>
      </c>
      <c r="EK529" s="23"/>
    </row>
    <row r="530" spans="2:141" ht="57.95">
      <c r="B530" s="132" t="s">
        <v>1970</v>
      </c>
      <c r="C530" s="23" t="s">
        <v>1971</v>
      </c>
      <c r="D530" s="23" t="s">
        <v>159</v>
      </c>
      <c r="E530" s="23" t="s">
        <v>846</v>
      </c>
      <c r="F530" s="23" t="s">
        <v>847</v>
      </c>
      <c r="G530" s="23"/>
      <c r="H530" s="23" t="s">
        <v>848</v>
      </c>
      <c r="I530" s="58">
        <v>0</v>
      </c>
      <c r="J530" s="58">
        <v>0</v>
      </c>
      <c r="K530" s="58">
        <v>0</v>
      </c>
      <c r="L530" s="58">
        <v>1</v>
      </c>
      <c r="M530" s="176"/>
      <c r="N530" s="23" t="s">
        <v>849</v>
      </c>
      <c r="O530" s="23" t="s">
        <v>850</v>
      </c>
      <c r="P530" s="23" t="s">
        <v>851</v>
      </c>
      <c r="Q530" s="56" t="s">
        <v>848</v>
      </c>
      <c r="R530" s="133" t="s">
        <v>848</v>
      </c>
      <c r="S530" s="133" t="s">
        <v>848</v>
      </c>
      <c r="T530" s="133" t="s">
        <v>848</v>
      </c>
      <c r="U530" s="133" t="s">
        <v>848</v>
      </c>
      <c r="V530" s="133" t="s">
        <v>848</v>
      </c>
      <c r="W530" s="55">
        <v>0</v>
      </c>
      <c r="X530" s="55">
        <v>4.1107926694354635</v>
      </c>
      <c r="Y530" s="55">
        <v>4.2887641687064386</v>
      </c>
      <c r="Z530" s="55">
        <v>4.630748618285959</v>
      </c>
      <c r="AA530" s="55">
        <v>4.9832019795873013</v>
      </c>
      <c r="AB530" s="55">
        <v>5.3112278802043935</v>
      </c>
      <c r="AC530" s="55">
        <v>5.6567019670245209</v>
      </c>
      <c r="AD530" s="59">
        <v>28.981437283244073</v>
      </c>
      <c r="AE530" s="55">
        <v>0</v>
      </c>
      <c r="AF530" s="55"/>
      <c r="AG530" s="55"/>
      <c r="AH530" s="55"/>
      <c r="AI530" s="59">
        <v>28.981437283244073</v>
      </c>
      <c r="AJ530" s="55">
        <v>0</v>
      </c>
      <c r="AK530" s="55">
        <v>0</v>
      </c>
      <c r="AL530" s="55">
        <v>4.5065838518249883</v>
      </c>
      <c r="AM530" s="55">
        <v>4.7957244354590571</v>
      </c>
      <c r="AN530" s="55">
        <v>5.281696381099473</v>
      </c>
      <c r="AO530" s="55">
        <v>5.7973682598750926</v>
      </c>
      <c r="AP530" s="55">
        <v>6.3025674939499243</v>
      </c>
      <c r="AQ530" s="55">
        <v>6.8467747344590553</v>
      </c>
      <c r="AR530" s="59">
        <v>33.53071515666759</v>
      </c>
      <c r="AS530" s="55">
        <v>0</v>
      </c>
      <c r="AT530" s="55"/>
      <c r="AU530" s="55"/>
      <c r="AV530" s="55"/>
      <c r="AW530" s="59">
        <v>33.53071515666759</v>
      </c>
      <c r="AX530" s="55"/>
      <c r="AY530" s="55"/>
      <c r="AZ530" s="55"/>
      <c r="BA530" s="55"/>
      <c r="BB530" s="55"/>
      <c r="BC530" s="55"/>
      <c r="BD530" s="55"/>
      <c r="BE530" s="55"/>
      <c r="BF530" s="59">
        <v>0</v>
      </c>
      <c r="BG530" s="55"/>
      <c r="BH530" s="55"/>
      <c r="BI530" s="55"/>
      <c r="BJ530" s="55"/>
      <c r="BK530" s="59">
        <v>0</v>
      </c>
      <c r="BL530" s="55"/>
      <c r="BM530" s="23" t="s">
        <v>1131</v>
      </c>
      <c r="BN530" s="23" t="s">
        <v>163</v>
      </c>
      <c r="BO530" s="23" t="s">
        <v>853</v>
      </c>
      <c r="BP530" s="23" t="s">
        <v>853</v>
      </c>
      <c r="BQ530" s="23" t="s">
        <v>853</v>
      </c>
      <c r="BR530" s="23"/>
      <c r="BS530" s="57"/>
      <c r="BT530" s="135" t="s">
        <v>859</v>
      </c>
      <c r="BU530" s="58">
        <v>1</v>
      </c>
      <c r="BV530" s="57">
        <v>0</v>
      </c>
      <c r="BW530" s="57">
        <v>0</v>
      </c>
      <c r="BX530" s="57">
        <v>0</v>
      </c>
      <c r="BY530" s="57">
        <v>0</v>
      </c>
      <c r="BZ530" s="57">
        <v>0</v>
      </c>
      <c r="CA530" s="57">
        <v>0</v>
      </c>
      <c r="CB530" s="67">
        <v>0</v>
      </c>
      <c r="CC530" s="134"/>
      <c r="CD530" s="134"/>
      <c r="CE530" s="57"/>
      <c r="CF530" s="57"/>
      <c r="CG530" s="57"/>
      <c r="CH530" s="57"/>
      <c r="CI530" s="57"/>
      <c r="CJ530" s="57"/>
      <c r="CK530" s="67"/>
      <c r="CL530" s="23"/>
      <c r="CM530" s="23"/>
      <c r="CN530" s="23"/>
      <c r="CO530" s="23"/>
      <c r="CP530" s="23"/>
      <c r="CQ530" s="23"/>
      <c r="CR530" s="57"/>
      <c r="CS530" s="134"/>
      <c r="CT530" s="58"/>
      <c r="CU530" s="57"/>
      <c r="CV530" s="57"/>
      <c r="CW530" s="57"/>
      <c r="CX530" s="57"/>
      <c r="CY530" s="57"/>
      <c r="CZ530" s="57"/>
      <c r="DA530" s="67"/>
      <c r="DB530" s="23"/>
      <c r="DC530" s="23"/>
      <c r="DD530" s="57"/>
      <c r="DE530" s="57"/>
      <c r="DF530" s="57"/>
      <c r="DG530" s="57"/>
      <c r="DH530" s="57"/>
      <c r="DI530" s="57"/>
      <c r="DJ530" s="67"/>
      <c r="DK530" s="23" t="s">
        <v>849</v>
      </c>
      <c r="DL530" s="55">
        <v>0</v>
      </c>
      <c r="DM530" s="55">
        <v>0</v>
      </c>
      <c r="DN530" s="55">
        <v>0</v>
      </c>
      <c r="DO530" s="59">
        <v>0</v>
      </c>
      <c r="DP530" s="23" t="s">
        <v>849</v>
      </c>
      <c r="DQ530" s="57"/>
      <c r="DR530" s="57"/>
      <c r="DS530" s="57"/>
      <c r="DT530" s="23" t="s">
        <v>854</v>
      </c>
      <c r="DU530" s="57"/>
      <c r="DV530" s="23" t="s">
        <v>849</v>
      </c>
      <c r="DW530" s="23" t="s">
        <v>854</v>
      </c>
      <c r="DX530" s="57"/>
      <c r="DY530" s="23" t="s">
        <v>849</v>
      </c>
      <c r="DZ530" s="23" t="s">
        <v>854</v>
      </c>
      <c r="EA530" s="56"/>
      <c r="EB530" s="57"/>
      <c r="EC530" s="57"/>
      <c r="ED530" s="23"/>
      <c r="EE530" s="57"/>
      <c r="EF530" s="57"/>
      <c r="EG530" s="57"/>
      <c r="EH530" s="23">
        <v>2841</v>
      </c>
      <c r="EI530" s="23"/>
      <c r="EJ530" s="23" t="s">
        <v>1171</v>
      </c>
      <c r="EK530" s="23"/>
    </row>
    <row r="531" spans="2:141">
      <c r="B531" s="132" t="s">
        <v>1972</v>
      </c>
      <c r="C531" s="23" t="s">
        <v>1971</v>
      </c>
      <c r="D531" s="23" t="s">
        <v>159</v>
      </c>
      <c r="E531" s="23" t="s">
        <v>846</v>
      </c>
      <c r="F531" s="23" t="s">
        <v>847</v>
      </c>
      <c r="G531" s="23"/>
      <c r="H531" s="23" t="s">
        <v>848</v>
      </c>
      <c r="I531" s="58">
        <v>0</v>
      </c>
      <c r="J531" s="58">
        <v>0</v>
      </c>
      <c r="K531" s="58">
        <v>0</v>
      </c>
      <c r="L531" s="58">
        <v>1</v>
      </c>
      <c r="M531" s="176"/>
      <c r="N531" s="23" t="s">
        <v>849</v>
      </c>
      <c r="O531" s="23" t="s">
        <v>850</v>
      </c>
      <c r="P531" s="23" t="s">
        <v>851</v>
      </c>
      <c r="Q531" s="56" t="s">
        <v>848</v>
      </c>
      <c r="R531" s="133" t="s">
        <v>848</v>
      </c>
      <c r="S531" s="133" t="s">
        <v>848</v>
      </c>
      <c r="T531" s="133" t="s">
        <v>848</v>
      </c>
      <c r="U531" s="133" t="s">
        <v>848</v>
      </c>
      <c r="V531" s="133" t="s">
        <v>848</v>
      </c>
      <c r="W531" s="55">
        <v>0</v>
      </c>
      <c r="X531" s="55">
        <v>4.1107926694354635</v>
      </c>
      <c r="Y531" s="55">
        <v>4.2887641687064386</v>
      </c>
      <c r="Z531" s="55">
        <v>4.630748618285959</v>
      </c>
      <c r="AA531" s="55">
        <v>4.9832019795873013</v>
      </c>
      <c r="AB531" s="55">
        <v>5.3112278802043935</v>
      </c>
      <c r="AC531" s="55">
        <v>5.6567019670245209</v>
      </c>
      <c r="AD531" s="59">
        <v>28.981437283244073</v>
      </c>
      <c r="AE531" s="55">
        <v>0</v>
      </c>
      <c r="AF531" s="55"/>
      <c r="AG531" s="55"/>
      <c r="AH531" s="55"/>
      <c r="AI531" s="59">
        <v>28.981437283244073</v>
      </c>
      <c r="AJ531" s="55">
        <v>0</v>
      </c>
      <c r="AK531" s="55">
        <v>0</v>
      </c>
      <c r="AL531" s="55">
        <v>4.5065838518249883</v>
      </c>
      <c r="AM531" s="55">
        <v>4.7957244354590571</v>
      </c>
      <c r="AN531" s="55">
        <v>5.281696381099473</v>
      </c>
      <c r="AO531" s="55">
        <v>5.7973682598750926</v>
      </c>
      <c r="AP531" s="55">
        <v>6.3025674939499243</v>
      </c>
      <c r="AQ531" s="55">
        <v>6.8467747344590553</v>
      </c>
      <c r="AR531" s="59">
        <v>33.53071515666759</v>
      </c>
      <c r="AS531" s="55">
        <v>0</v>
      </c>
      <c r="AT531" s="55"/>
      <c r="AU531" s="55"/>
      <c r="AV531" s="55"/>
      <c r="AW531" s="59">
        <v>33.53071515666759</v>
      </c>
      <c r="AX531" s="55"/>
      <c r="AY531" s="55"/>
      <c r="AZ531" s="55"/>
      <c r="BA531" s="55"/>
      <c r="BB531" s="55"/>
      <c r="BC531" s="55"/>
      <c r="BD531" s="55"/>
      <c r="BE531" s="55"/>
      <c r="BF531" s="59">
        <v>0</v>
      </c>
      <c r="BG531" s="55"/>
      <c r="BH531" s="55"/>
      <c r="BI531" s="55"/>
      <c r="BJ531" s="55"/>
      <c r="BK531" s="59">
        <v>0</v>
      </c>
      <c r="BL531" s="55"/>
      <c r="BM531" s="23" t="s">
        <v>1131</v>
      </c>
      <c r="BN531" s="23" t="s">
        <v>161</v>
      </c>
      <c r="BO531" s="23" t="s">
        <v>853</v>
      </c>
      <c r="BP531" s="23" t="s">
        <v>853</v>
      </c>
      <c r="BQ531" s="23" t="s">
        <v>853</v>
      </c>
      <c r="BR531" s="23"/>
      <c r="BS531" s="57"/>
      <c r="BT531" s="135" t="s">
        <v>154</v>
      </c>
      <c r="BU531" s="58">
        <v>1</v>
      </c>
      <c r="BV531" s="57">
        <v>0</v>
      </c>
      <c r="BW531" s="57">
        <v>0</v>
      </c>
      <c r="BX531" s="57">
        <v>0</v>
      </c>
      <c r="BY531" s="57">
        <v>0</v>
      </c>
      <c r="BZ531" s="57">
        <v>0</v>
      </c>
      <c r="CA531" s="57">
        <v>0</v>
      </c>
      <c r="CB531" s="67">
        <v>0</v>
      </c>
      <c r="CC531" s="134"/>
      <c r="CD531" s="134"/>
      <c r="CE531" s="57"/>
      <c r="CF531" s="57"/>
      <c r="CG531" s="57"/>
      <c r="CH531" s="57"/>
      <c r="CI531" s="57"/>
      <c r="CJ531" s="57"/>
      <c r="CK531" s="67"/>
      <c r="CL531" s="23"/>
      <c r="CM531" s="23"/>
      <c r="CN531" s="23"/>
      <c r="CO531" s="23"/>
      <c r="CP531" s="23"/>
      <c r="CQ531" s="23"/>
      <c r="CR531" s="57"/>
      <c r="CS531" s="134"/>
      <c r="CT531" s="58"/>
      <c r="CU531" s="57"/>
      <c r="CV531" s="57"/>
      <c r="CW531" s="57"/>
      <c r="CX531" s="57"/>
      <c r="CY531" s="57"/>
      <c r="CZ531" s="57"/>
      <c r="DA531" s="67"/>
      <c r="DB531" s="23"/>
      <c r="DC531" s="23"/>
      <c r="DD531" s="57"/>
      <c r="DE531" s="57"/>
      <c r="DF531" s="57"/>
      <c r="DG531" s="57"/>
      <c r="DH531" s="57"/>
      <c r="DI531" s="57"/>
      <c r="DJ531" s="67"/>
      <c r="DK531" s="23" t="s">
        <v>849</v>
      </c>
      <c r="DL531" s="55">
        <v>0</v>
      </c>
      <c r="DM531" s="55">
        <v>0</v>
      </c>
      <c r="DN531" s="55">
        <v>0</v>
      </c>
      <c r="DO531" s="59">
        <v>0</v>
      </c>
      <c r="DP531" s="23" t="s">
        <v>849</v>
      </c>
      <c r="DQ531" s="57"/>
      <c r="DR531" s="57"/>
      <c r="DS531" s="57"/>
      <c r="DT531" s="23" t="s">
        <v>854</v>
      </c>
      <c r="DU531" s="57"/>
      <c r="DV531" s="23" t="s">
        <v>849</v>
      </c>
      <c r="DW531" s="23" t="s">
        <v>854</v>
      </c>
      <c r="DX531" s="57"/>
      <c r="DY531" s="23" t="s">
        <v>849</v>
      </c>
      <c r="DZ531" s="23" t="s">
        <v>854</v>
      </c>
      <c r="EA531" s="56"/>
      <c r="EB531" s="57"/>
      <c r="EC531" s="57"/>
      <c r="ED531" s="23"/>
      <c r="EE531" s="57"/>
      <c r="EF531" s="57"/>
      <c r="EG531" s="57"/>
      <c r="EH531" s="23">
        <v>938</v>
      </c>
      <c r="EI531" s="23"/>
      <c r="EJ531" s="23" t="s">
        <v>1281</v>
      </c>
      <c r="EK531" s="23"/>
    </row>
    <row r="532" spans="2:141">
      <c r="B532" s="132" t="s">
        <v>1973</v>
      </c>
      <c r="C532" s="23" t="s">
        <v>1974</v>
      </c>
      <c r="D532" s="23" t="s">
        <v>155</v>
      </c>
      <c r="E532" s="23" t="s">
        <v>846</v>
      </c>
      <c r="F532" s="23" t="s">
        <v>847</v>
      </c>
      <c r="G532" s="23"/>
      <c r="H532" s="23" t="s">
        <v>848</v>
      </c>
      <c r="I532" s="58">
        <v>0.50364536373935231</v>
      </c>
      <c r="J532" s="58">
        <v>0.49635463626064763</v>
      </c>
      <c r="K532" s="58">
        <v>0</v>
      </c>
      <c r="L532" s="58">
        <v>0</v>
      </c>
      <c r="M532" s="176"/>
      <c r="N532" s="23" t="s">
        <v>849</v>
      </c>
      <c r="O532" s="23" t="s">
        <v>850</v>
      </c>
      <c r="P532" s="23" t="s">
        <v>851</v>
      </c>
      <c r="Q532" s="56" t="s">
        <v>848</v>
      </c>
      <c r="R532" s="133" t="s">
        <v>848</v>
      </c>
      <c r="S532" s="133" t="s">
        <v>848</v>
      </c>
      <c r="T532" s="133" t="s">
        <v>848</v>
      </c>
      <c r="U532" s="133" t="s">
        <v>848</v>
      </c>
      <c r="V532" s="133" t="s">
        <v>848</v>
      </c>
      <c r="W532" s="55">
        <v>0</v>
      </c>
      <c r="X532" s="55">
        <v>7.709870606927077</v>
      </c>
      <c r="Y532" s="55">
        <v>8.0436595720826656</v>
      </c>
      <c r="Z532" s="55">
        <v>8.6850579757149688</v>
      </c>
      <c r="AA532" s="55">
        <v>9.3460910243564257</v>
      </c>
      <c r="AB532" s="55">
        <v>9.9613099013098587</v>
      </c>
      <c r="AC532" s="55">
        <v>10.609253186611875</v>
      </c>
      <c r="AD532" s="59">
        <v>54.355242267002872</v>
      </c>
      <c r="AE532" s="55">
        <v>0</v>
      </c>
      <c r="AF532" s="55"/>
      <c r="AG532" s="55"/>
      <c r="AH532" s="55"/>
      <c r="AI532" s="59">
        <v>54.355242267002872</v>
      </c>
      <c r="AJ532" s="55">
        <v>0</v>
      </c>
      <c r="AK532" s="55">
        <v>0</v>
      </c>
      <c r="AL532" s="55">
        <v>8.4521845714026878</v>
      </c>
      <c r="AM532" s="55">
        <v>8.9944732894898003</v>
      </c>
      <c r="AN532" s="55">
        <v>9.905923007531344</v>
      </c>
      <c r="AO532" s="55">
        <v>10.873075520610291</v>
      </c>
      <c r="AP532" s="55">
        <v>11.82058638740633</v>
      </c>
      <c r="AQ532" s="55">
        <v>12.841257519491048</v>
      </c>
      <c r="AR532" s="59">
        <v>62.887500295931503</v>
      </c>
      <c r="AS532" s="55">
        <v>0</v>
      </c>
      <c r="AT532" s="55"/>
      <c r="AU532" s="55"/>
      <c r="AV532" s="55"/>
      <c r="AW532" s="59">
        <v>62.887500295931503</v>
      </c>
      <c r="AX532" s="55"/>
      <c r="AY532" s="55"/>
      <c r="AZ532" s="55"/>
      <c r="BA532" s="55"/>
      <c r="BB532" s="55"/>
      <c r="BC532" s="55"/>
      <c r="BD532" s="55"/>
      <c r="BE532" s="55"/>
      <c r="BF532" s="59">
        <v>0</v>
      </c>
      <c r="BG532" s="55"/>
      <c r="BH532" s="55"/>
      <c r="BI532" s="55"/>
      <c r="BJ532" s="55"/>
      <c r="BK532" s="59">
        <v>0</v>
      </c>
      <c r="BL532" s="55"/>
      <c r="BM532" s="23" t="s">
        <v>864</v>
      </c>
      <c r="BN532" s="23" t="s">
        <v>1975</v>
      </c>
      <c r="BO532" s="23" t="s">
        <v>571</v>
      </c>
      <c r="BP532" s="23" t="s">
        <v>403</v>
      </c>
      <c r="BQ532" s="23" t="s">
        <v>425</v>
      </c>
      <c r="BR532" s="23"/>
      <c r="BS532" s="57"/>
      <c r="BT532" s="135" t="s">
        <v>23</v>
      </c>
      <c r="BU532" s="58">
        <v>0.50364536373935231</v>
      </c>
      <c r="BV532" s="57">
        <v>2069</v>
      </c>
      <c r="BW532" s="57">
        <v>2157</v>
      </c>
      <c r="BX532" s="57">
        <v>2329</v>
      </c>
      <c r="BY532" s="57">
        <v>2507</v>
      </c>
      <c r="BZ532" s="57">
        <v>2671</v>
      </c>
      <c r="CA532" s="57">
        <v>2850</v>
      </c>
      <c r="CB532" s="67">
        <v>14583</v>
      </c>
      <c r="CC532" s="134"/>
      <c r="CD532" s="134"/>
      <c r="CE532" s="57"/>
      <c r="CF532" s="57"/>
      <c r="CG532" s="57"/>
      <c r="CH532" s="57"/>
      <c r="CI532" s="57"/>
      <c r="CJ532" s="57"/>
      <c r="CK532" s="67"/>
      <c r="CL532" s="23"/>
      <c r="CM532" s="23"/>
      <c r="CN532" s="23"/>
      <c r="CO532" s="23"/>
      <c r="CP532" s="23"/>
      <c r="CQ532" s="23"/>
      <c r="CR532" s="57"/>
      <c r="CS532" s="134"/>
      <c r="CT532" s="58"/>
      <c r="CU532" s="57"/>
      <c r="CV532" s="57"/>
      <c r="CW532" s="57"/>
      <c r="CX532" s="57"/>
      <c r="CY532" s="57"/>
      <c r="CZ532" s="57"/>
      <c r="DA532" s="67"/>
      <c r="DB532" s="23"/>
      <c r="DC532" s="23"/>
      <c r="DD532" s="57"/>
      <c r="DE532" s="57"/>
      <c r="DF532" s="57"/>
      <c r="DG532" s="57"/>
      <c r="DH532" s="57"/>
      <c r="DI532" s="57"/>
      <c r="DJ532" s="67"/>
      <c r="DK532" s="23" t="s">
        <v>849</v>
      </c>
      <c r="DL532" s="55">
        <v>0</v>
      </c>
      <c r="DM532" s="55">
        <v>0</v>
      </c>
      <c r="DN532" s="55">
        <v>0</v>
      </c>
      <c r="DO532" s="59">
        <v>0</v>
      </c>
      <c r="DP532" s="23" t="s">
        <v>849</v>
      </c>
      <c r="DQ532" s="57"/>
      <c r="DR532" s="57"/>
      <c r="DS532" s="57"/>
      <c r="DT532" s="23" t="s">
        <v>854</v>
      </c>
      <c r="DU532" s="57"/>
      <c r="DV532" s="23" t="s">
        <v>849</v>
      </c>
      <c r="DW532" s="23" t="s">
        <v>854</v>
      </c>
      <c r="DX532" s="57"/>
      <c r="DY532" s="23" t="s">
        <v>849</v>
      </c>
      <c r="DZ532" s="23" t="s">
        <v>854</v>
      </c>
      <c r="EA532" s="56"/>
      <c r="EB532" s="57"/>
      <c r="EC532" s="57"/>
      <c r="ED532" s="23"/>
      <c r="EE532" s="57"/>
      <c r="EF532" s="57"/>
      <c r="EG532" s="57"/>
      <c r="EH532" s="23">
        <v>666</v>
      </c>
      <c r="EI532" s="23" t="s">
        <v>424</v>
      </c>
      <c r="EJ532" s="23"/>
      <c r="EK532" s="23" t="s">
        <v>603</v>
      </c>
    </row>
    <row r="533" spans="2:141">
      <c r="B533" s="132" t="s">
        <v>1976</v>
      </c>
      <c r="C533" s="23" t="s">
        <v>1977</v>
      </c>
      <c r="D533" s="23" t="s">
        <v>155</v>
      </c>
      <c r="E533" s="23" t="s">
        <v>846</v>
      </c>
      <c r="F533" s="23" t="s">
        <v>847</v>
      </c>
      <c r="G533" s="23"/>
      <c r="H533" s="23" t="s">
        <v>848</v>
      </c>
      <c r="I533" s="58">
        <v>1</v>
      </c>
      <c r="J533" s="58">
        <v>0</v>
      </c>
      <c r="K533" s="58">
        <v>0</v>
      </c>
      <c r="L533" s="58">
        <v>0</v>
      </c>
      <c r="M533" s="176"/>
      <c r="N533" s="23" t="s">
        <v>849</v>
      </c>
      <c r="O533" s="23" t="s">
        <v>850</v>
      </c>
      <c r="P533" s="23" t="s">
        <v>851</v>
      </c>
      <c r="Q533" s="56" t="s">
        <v>848</v>
      </c>
      <c r="R533" s="133" t="s">
        <v>848</v>
      </c>
      <c r="S533" s="133" t="s">
        <v>848</v>
      </c>
      <c r="T533" s="133" t="s">
        <v>848</v>
      </c>
      <c r="U533" s="133" t="s">
        <v>848</v>
      </c>
      <c r="V533" s="133" t="s">
        <v>848</v>
      </c>
      <c r="W533" s="55">
        <v>0</v>
      </c>
      <c r="X533" s="55">
        <v>40.405710108991705</v>
      </c>
      <c r="Y533" s="55">
        <v>29.869131787779843</v>
      </c>
      <c r="Z533" s="55">
        <v>28.316200887527486</v>
      </c>
      <c r="AA533" s="55">
        <v>36.694884174612909</v>
      </c>
      <c r="AB533" s="55">
        <v>58.347946540626864</v>
      </c>
      <c r="AC533" s="55">
        <v>91.22981279517775</v>
      </c>
      <c r="AD533" s="59">
        <v>284.86368629471656</v>
      </c>
      <c r="AE533" s="55">
        <v>0</v>
      </c>
      <c r="AF533" s="55"/>
      <c r="AG533" s="55"/>
      <c r="AH533" s="55"/>
      <c r="AI533" s="59">
        <v>284.86368629471656</v>
      </c>
      <c r="AJ533" s="55">
        <v>0</v>
      </c>
      <c r="AK533" s="55">
        <v>0</v>
      </c>
      <c r="AL533" s="55">
        <v>44.296011825794764</v>
      </c>
      <c r="AM533" s="55">
        <v>33.399860553257568</v>
      </c>
      <c r="AN533" s="55">
        <v>32.296630217318373</v>
      </c>
      <c r="AO533" s="55">
        <v>42.690173443724611</v>
      </c>
      <c r="AP533" s="55">
        <v>69.238579006617741</v>
      </c>
      <c r="AQ533" s="55">
        <v>110.42299575206607</v>
      </c>
      <c r="AR533" s="59">
        <v>332.34425079877911</v>
      </c>
      <c r="AS533" s="55">
        <v>0</v>
      </c>
      <c r="AT533" s="55"/>
      <c r="AU533" s="55"/>
      <c r="AV533" s="55"/>
      <c r="AW533" s="59">
        <v>332.34425079877911</v>
      </c>
      <c r="AX533" s="55"/>
      <c r="AY533" s="55"/>
      <c r="AZ533" s="55"/>
      <c r="BA533" s="55"/>
      <c r="BB533" s="55"/>
      <c r="BC533" s="55"/>
      <c r="BD533" s="55"/>
      <c r="BE533" s="55"/>
      <c r="BF533" s="59">
        <v>0</v>
      </c>
      <c r="BG533" s="55"/>
      <c r="BH533" s="55"/>
      <c r="BI533" s="55"/>
      <c r="BJ533" s="55"/>
      <c r="BK533" s="59">
        <v>0</v>
      </c>
      <c r="BL533" s="55"/>
      <c r="BM533" s="23" t="s">
        <v>864</v>
      </c>
      <c r="BN533" s="23" t="s">
        <v>1978</v>
      </c>
      <c r="BO533" s="23" t="s">
        <v>571</v>
      </c>
      <c r="BP533" s="23" t="s">
        <v>403</v>
      </c>
      <c r="BQ533" s="23" t="s">
        <v>1979</v>
      </c>
      <c r="BR533" s="23"/>
      <c r="BS533" s="57"/>
      <c r="BT533" s="135" t="s">
        <v>1236</v>
      </c>
      <c r="BU533" s="58">
        <v>1</v>
      </c>
      <c r="BV533" s="57">
        <v>253</v>
      </c>
      <c r="BW533" s="57">
        <v>252</v>
      </c>
      <c r="BX533" s="57">
        <v>245</v>
      </c>
      <c r="BY533" s="57">
        <v>246</v>
      </c>
      <c r="BZ533" s="57">
        <v>243</v>
      </c>
      <c r="CA533" s="57">
        <v>240</v>
      </c>
      <c r="CB533" s="67">
        <v>1479</v>
      </c>
      <c r="CC533" s="134"/>
      <c r="CD533" s="134"/>
      <c r="CE533" s="57"/>
      <c r="CF533" s="57"/>
      <c r="CG533" s="57"/>
      <c r="CH533" s="57"/>
      <c r="CI533" s="57"/>
      <c r="CJ533" s="57"/>
      <c r="CK533" s="67"/>
      <c r="CL533" s="23" t="s">
        <v>1980</v>
      </c>
      <c r="CM533" s="23" t="s">
        <v>302</v>
      </c>
      <c r="CN533" s="23" t="s">
        <v>155</v>
      </c>
      <c r="CO533" s="23" t="s">
        <v>403</v>
      </c>
      <c r="CP533" s="23" t="s">
        <v>1979</v>
      </c>
      <c r="CQ533" s="23"/>
      <c r="CR533" s="57"/>
      <c r="CS533" s="134" t="s">
        <v>154</v>
      </c>
      <c r="CT533" s="58">
        <v>0</v>
      </c>
      <c r="CU533" s="57">
        <v>0.5</v>
      </c>
      <c r="CV533" s="57">
        <v>0.5</v>
      </c>
      <c r="CW533" s="57">
        <v>0.5</v>
      </c>
      <c r="CX533" s="57">
        <v>0.5</v>
      </c>
      <c r="CY533" s="57">
        <v>0.5</v>
      </c>
      <c r="CZ533" s="57">
        <v>0.5</v>
      </c>
      <c r="DA533" s="67">
        <v>3</v>
      </c>
      <c r="DB533" s="23"/>
      <c r="DC533" s="23"/>
      <c r="DD533" s="57"/>
      <c r="DE533" s="57"/>
      <c r="DF533" s="57"/>
      <c r="DG533" s="57"/>
      <c r="DH533" s="57"/>
      <c r="DI533" s="57"/>
      <c r="DJ533" s="67"/>
      <c r="DK533" s="23" t="s">
        <v>849</v>
      </c>
      <c r="DL533" s="55">
        <v>0</v>
      </c>
      <c r="DM533" s="55">
        <v>0</v>
      </c>
      <c r="DN533" s="55">
        <v>0</v>
      </c>
      <c r="DO533" s="59">
        <v>0</v>
      </c>
      <c r="DP533" s="23" t="s">
        <v>849</v>
      </c>
      <c r="DQ533" s="57"/>
      <c r="DR533" s="57"/>
      <c r="DS533" s="57"/>
      <c r="DT533" s="23" t="s">
        <v>854</v>
      </c>
      <c r="DU533" s="57"/>
      <c r="DV533" s="23" t="s">
        <v>849</v>
      </c>
      <c r="DW533" s="23" t="s">
        <v>854</v>
      </c>
      <c r="DX533" s="57"/>
      <c r="DY533" s="23" t="s">
        <v>849</v>
      </c>
      <c r="DZ533" s="23" t="s">
        <v>854</v>
      </c>
      <c r="EA533" s="56"/>
      <c r="EB533" s="57"/>
      <c r="EC533" s="57"/>
      <c r="ED533" s="23"/>
      <c r="EE533" s="57"/>
      <c r="EF533" s="57"/>
      <c r="EG533" s="57"/>
      <c r="EH533" s="23">
        <v>27008</v>
      </c>
      <c r="EI533" s="323" t="s">
        <v>415</v>
      </c>
      <c r="EJ533" s="323" t="s">
        <v>1427</v>
      </c>
      <c r="EK533" s="23"/>
    </row>
    <row r="534" spans="2:141">
      <c r="B534" s="132" t="s">
        <v>1981</v>
      </c>
      <c r="C534" s="23" t="s">
        <v>1982</v>
      </c>
      <c r="D534" s="23" t="s">
        <v>155</v>
      </c>
      <c r="E534" s="23" t="s">
        <v>846</v>
      </c>
      <c r="F534" s="23" t="s">
        <v>847</v>
      </c>
      <c r="G534" s="23"/>
      <c r="H534" s="23" t="s">
        <v>848</v>
      </c>
      <c r="I534" s="58">
        <v>0</v>
      </c>
      <c r="J534" s="58">
        <v>0</v>
      </c>
      <c r="K534" s="58">
        <v>1</v>
      </c>
      <c r="L534" s="58">
        <v>0</v>
      </c>
      <c r="M534" s="176"/>
      <c r="N534" s="23" t="s">
        <v>849</v>
      </c>
      <c r="O534" s="23" t="s">
        <v>850</v>
      </c>
      <c r="P534" s="23" t="s">
        <v>851</v>
      </c>
      <c r="Q534" s="56" t="s">
        <v>848</v>
      </c>
      <c r="R534" s="133" t="s">
        <v>848</v>
      </c>
      <c r="S534" s="133" t="s">
        <v>848</v>
      </c>
      <c r="T534" s="133" t="s">
        <v>848</v>
      </c>
      <c r="U534" s="133" t="s">
        <v>848</v>
      </c>
      <c r="V534" s="133" t="s">
        <v>848</v>
      </c>
      <c r="W534" s="55">
        <v>0</v>
      </c>
      <c r="X534" s="55">
        <v>2.6314343568439078</v>
      </c>
      <c r="Y534" s="55">
        <v>2.6744386763002352</v>
      </c>
      <c r="Z534" s="55">
        <v>2.7570744274123937</v>
      </c>
      <c r="AA534" s="55">
        <v>1.2041209447771712</v>
      </c>
      <c r="AB534" s="55">
        <v>1.283383808088834</v>
      </c>
      <c r="AC534" s="55">
        <v>1.3668627811511167</v>
      </c>
      <c r="AD534" s="59">
        <v>11.917314994573658</v>
      </c>
      <c r="AE534" s="55">
        <v>0</v>
      </c>
      <c r="AF534" s="55"/>
      <c r="AG534" s="55"/>
      <c r="AH534" s="55"/>
      <c r="AI534" s="59">
        <v>11.917314994573658</v>
      </c>
      <c r="AJ534" s="55">
        <v>0</v>
      </c>
      <c r="AK534" s="55">
        <v>0</v>
      </c>
      <c r="AL534" s="55">
        <v>2.8847914583147292</v>
      </c>
      <c r="AM534" s="55">
        <v>2.9905750016882617</v>
      </c>
      <c r="AN534" s="55">
        <v>3.1446384215682137</v>
      </c>
      <c r="AO534" s="55">
        <v>1.4008528201138883</v>
      </c>
      <c r="AP534" s="55">
        <v>1.5229271372952418</v>
      </c>
      <c r="AQ534" s="55">
        <v>1.6544271927376468</v>
      </c>
      <c r="AR534" s="59">
        <v>13.59821203171798</v>
      </c>
      <c r="AS534" s="55">
        <v>0</v>
      </c>
      <c r="AT534" s="55"/>
      <c r="AU534" s="55"/>
      <c r="AV534" s="55"/>
      <c r="AW534" s="59">
        <v>13.59821203171798</v>
      </c>
      <c r="AX534" s="55"/>
      <c r="AY534" s="55"/>
      <c r="AZ534" s="55"/>
      <c r="BA534" s="55"/>
      <c r="BB534" s="55"/>
      <c r="BC534" s="55"/>
      <c r="BD534" s="55"/>
      <c r="BE534" s="55"/>
      <c r="BF534" s="59">
        <v>0</v>
      </c>
      <c r="BG534" s="55"/>
      <c r="BH534" s="55"/>
      <c r="BI534" s="55"/>
      <c r="BJ534" s="55"/>
      <c r="BK534" s="59">
        <v>0</v>
      </c>
      <c r="BL534" s="55"/>
      <c r="BM534" s="23" t="s">
        <v>852</v>
      </c>
      <c r="BN534" s="23" t="s">
        <v>166</v>
      </c>
      <c r="BO534" s="23" t="s">
        <v>571</v>
      </c>
      <c r="BP534" s="23" t="s">
        <v>403</v>
      </c>
      <c r="BQ534" s="23" t="s">
        <v>1983</v>
      </c>
      <c r="BR534" s="23"/>
      <c r="BS534" s="57"/>
      <c r="BT534" s="135" t="s">
        <v>23</v>
      </c>
      <c r="BU534" s="58">
        <v>1</v>
      </c>
      <c r="BV534" s="57">
        <v>809</v>
      </c>
      <c r="BW534" s="57">
        <v>844</v>
      </c>
      <c r="BX534" s="57">
        <v>911</v>
      </c>
      <c r="BY534" s="57">
        <v>980</v>
      </c>
      <c r="BZ534" s="57">
        <v>1045</v>
      </c>
      <c r="CA534" s="57">
        <v>1113</v>
      </c>
      <c r="CB534" s="67">
        <v>5702</v>
      </c>
      <c r="CC534" s="134"/>
      <c r="CD534" s="134"/>
      <c r="CE534" s="57"/>
      <c r="CF534" s="57"/>
      <c r="CG534" s="57"/>
      <c r="CH534" s="57"/>
      <c r="CI534" s="57"/>
      <c r="CJ534" s="57"/>
      <c r="CK534" s="67"/>
      <c r="CL534" s="23"/>
      <c r="CM534" s="23"/>
      <c r="CN534" s="23"/>
      <c r="CO534" s="23"/>
      <c r="CP534" s="23"/>
      <c r="CQ534" s="23"/>
      <c r="CR534" s="57"/>
      <c r="CS534" s="134"/>
      <c r="CT534" s="58"/>
      <c r="CU534" s="57"/>
      <c r="CV534" s="57"/>
      <c r="CW534" s="57"/>
      <c r="CX534" s="57"/>
      <c r="CY534" s="57"/>
      <c r="CZ534" s="57"/>
      <c r="DA534" s="67"/>
      <c r="DB534" s="23"/>
      <c r="DC534" s="23"/>
      <c r="DD534" s="57"/>
      <c r="DE534" s="57"/>
      <c r="DF534" s="57"/>
      <c r="DG534" s="57"/>
      <c r="DH534" s="57"/>
      <c r="DI534" s="57"/>
      <c r="DJ534" s="67"/>
      <c r="DK534" s="23" t="s">
        <v>849</v>
      </c>
      <c r="DL534" s="55">
        <v>0</v>
      </c>
      <c r="DM534" s="55">
        <v>0</v>
      </c>
      <c r="DN534" s="55">
        <v>0</v>
      </c>
      <c r="DO534" s="59">
        <v>0</v>
      </c>
      <c r="DP534" s="23" t="s">
        <v>849</v>
      </c>
      <c r="DQ534" s="57"/>
      <c r="DR534" s="57"/>
      <c r="DS534" s="57"/>
      <c r="DT534" s="23" t="s">
        <v>854</v>
      </c>
      <c r="DU534" s="57"/>
      <c r="DV534" s="23" t="s">
        <v>849</v>
      </c>
      <c r="DW534" s="23" t="s">
        <v>854</v>
      </c>
      <c r="DX534" s="57"/>
      <c r="DY534" s="23" t="s">
        <v>849</v>
      </c>
      <c r="DZ534" s="23" t="s">
        <v>854</v>
      </c>
      <c r="EA534" s="56"/>
      <c r="EB534" s="57"/>
      <c r="EC534" s="57"/>
      <c r="ED534" s="23"/>
      <c r="EE534" s="57"/>
      <c r="EF534" s="57"/>
      <c r="EG534" s="57"/>
      <c r="EH534" s="23">
        <v>652</v>
      </c>
      <c r="EI534" s="323" t="s">
        <v>420</v>
      </c>
      <c r="EJ534" s="323" t="s">
        <v>1343</v>
      </c>
      <c r="EK534" s="323" t="s">
        <v>601</v>
      </c>
    </row>
    <row r="535" spans="2:141">
      <c r="B535" s="132" t="s">
        <v>1984</v>
      </c>
      <c r="C535" s="23" t="s">
        <v>1985</v>
      </c>
      <c r="D535" s="23" t="s">
        <v>155</v>
      </c>
      <c r="E535" s="23" t="s">
        <v>846</v>
      </c>
      <c r="F535" s="23" t="s">
        <v>847</v>
      </c>
      <c r="G535" s="23"/>
      <c r="H535" s="23" t="s">
        <v>848</v>
      </c>
      <c r="I535" s="58">
        <v>0</v>
      </c>
      <c r="J535" s="58">
        <v>0</v>
      </c>
      <c r="K535" s="58">
        <v>1</v>
      </c>
      <c r="L535" s="58">
        <v>0</v>
      </c>
      <c r="M535" s="176"/>
      <c r="N535" s="23" t="s">
        <v>849</v>
      </c>
      <c r="O535" s="23" t="s">
        <v>850</v>
      </c>
      <c r="P535" s="23" t="s">
        <v>851</v>
      </c>
      <c r="Q535" s="56" t="s">
        <v>848</v>
      </c>
      <c r="R535" s="133" t="s">
        <v>848</v>
      </c>
      <c r="S535" s="133" t="s">
        <v>848</v>
      </c>
      <c r="T535" s="133" t="s">
        <v>848</v>
      </c>
      <c r="U535" s="133" t="s">
        <v>848</v>
      </c>
      <c r="V535" s="133" t="s">
        <v>848</v>
      </c>
      <c r="W535" s="55">
        <v>0</v>
      </c>
      <c r="X535" s="55">
        <v>2.9486140192759567E-3</v>
      </c>
      <c r="Y535" s="55">
        <v>4.9143566987932619E-4</v>
      </c>
      <c r="Z535" s="55">
        <v>0</v>
      </c>
      <c r="AA535" s="55">
        <v>0</v>
      </c>
      <c r="AB535" s="55">
        <v>0</v>
      </c>
      <c r="AC535" s="55">
        <v>0</v>
      </c>
      <c r="AD535" s="59">
        <v>3.4400496891552829E-3</v>
      </c>
      <c r="AE535" s="55">
        <v>0</v>
      </c>
      <c r="AF535" s="55"/>
      <c r="AG535" s="55"/>
      <c r="AH535" s="55"/>
      <c r="AI535" s="59">
        <v>3.4400496891552829E-3</v>
      </c>
      <c r="AJ535" s="55">
        <v>0</v>
      </c>
      <c r="AK535" s="55">
        <v>0</v>
      </c>
      <c r="AL535" s="55">
        <v>3.232509492228581E-3</v>
      </c>
      <c r="AM535" s="55">
        <v>5.4952661367885887E-4</v>
      </c>
      <c r="AN535" s="55">
        <v>0</v>
      </c>
      <c r="AO535" s="55">
        <v>0</v>
      </c>
      <c r="AP535" s="55">
        <v>0</v>
      </c>
      <c r="AQ535" s="55">
        <v>0</v>
      </c>
      <c r="AR535" s="59">
        <v>3.7820361059074398E-3</v>
      </c>
      <c r="AS535" s="55">
        <v>0</v>
      </c>
      <c r="AT535" s="55"/>
      <c r="AU535" s="55"/>
      <c r="AV535" s="55"/>
      <c r="AW535" s="59">
        <v>3.7820361059074398E-3</v>
      </c>
      <c r="AX535" s="55"/>
      <c r="AY535" s="55"/>
      <c r="AZ535" s="55"/>
      <c r="BA535" s="55"/>
      <c r="BB535" s="55"/>
      <c r="BC535" s="55"/>
      <c r="BD535" s="55"/>
      <c r="BE535" s="55"/>
      <c r="BF535" s="59">
        <v>0</v>
      </c>
      <c r="BG535" s="55"/>
      <c r="BH535" s="55"/>
      <c r="BI535" s="55"/>
      <c r="BJ535" s="55"/>
      <c r="BK535" s="59">
        <v>0</v>
      </c>
      <c r="BL535" s="55"/>
      <c r="BM535" s="23" t="s">
        <v>852</v>
      </c>
      <c r="BN535" s="23" t="s">
        <v>166</v>
      </c>
      <c r="BO535" s="23" t="s">
        <v>571</v>
      </c>
      <c r="BP535" s="23" t="s">
        <v>403</v>
      </c>
      <c r="BQ535" s="23" t="s">
        <v>853</v>
      </c>
      <c r="BR535" s="23"/>
      <c r="BS535" s="57"/>
      <c r="BT535" s="135" t="s">
        <v>23</v>
      </c>
      <c r="BU535" s="58">
        <v>1</v>
      </c>
      <c r="BV535" s="57">
        <v>0</v>
      </c>
      <c r="BW535" s="57">
        <v>0</v>
      </c>
      <c r="BX535" s="57">
        <v>0</v>
      </c>
      <c r="BY535" s="57">
        <v>0</v>
      </c>
      <c r="BZ535" s="57">
        <v>0</v>
      </c>
      <c r="CA535" s="57">
        <v>0</v>
      </c>
      <c r="CB535" s="67">
        <v>0</v>
      </c>
      <c r="CC535" s="134"/>
      <c r="CD535" s="134"/>
      <c r="CE535" s="57"/>
      <c r="CF535" s="57"/>
      <c r="CG535" s="57"/>
      <c r="CH535" s="57"/>
      <c r="CI535" s="57"/>
      <c r="CJ535" s="57"/>
      <c r="CK535" s="67"/>
      <c r="CL535" s="23"/>
      <c r="CM535" s="23"/>
      <c r="CN535" s="23"/>
      <c r="CO535" s="23"/>
      <c r="CP535" s="23"/>
      <c r="CQ535" s="23"/>
      <c r="CR535" s="57"/>
      <c r="CS535" s="134"/>
      <c r="CT535" s="58"/>
      <c r="CU535" s="57"/>
      <c r="CV535" s="57"/>
      <c r="CW535" s="57"/>
      <c r="CX535" s="57"/>
      <c r="CY535" s="57"/>
      <c r="CZ535" s="57"/>
      <c r="DA535" s="67"/>
      <c r="DB535" s="23"/>
      <c r="DC535" s="23"/>
      <c r="DD535" s="57"/>
      <c r="DE535" s="57"/>
      <c r="DF535" s="57"/>
      <c r="DG535" s="57"/>
      <c r="DH535" s="57"/>
      <c r="DI535" s="57"/>
      <c r="DJ535" s="67"/>
      <c r="DK535" s="23" t="s">
        <v>849</v>
      </c>
      <c r="DL535" s="55">
        <v>0</v>
      </c>
      <c r="DM535" s="55">
        <v>0</v>
      </c>
      <c r="DN535" s="55">
        <v>0</v>
      </c>
      <c r="DO535" s="59">
        <v>0</v>
      </c>
      <c r="DP535" s="23" t="s">
        <v>849</v>
      </c>
      <c r="DQ535" s="57"/>
      <c r="DR535" s="57"/>
      <c r="DS535" s="57"/>
      <c r="DT535" s="23" t="s">
        <v>854</v>
      </c>
      <c r="DU535" s="57"/>
      <c r="DV535" s="23" t="s">
        <v>849</v>
      </c>
      <c r="DW535" s="23" t="s">
        <v>854</v>
      </c>
      <c r="DX535" s="57"/>
      <c r="DY535" s="23" t="s">
        <v>849</v>
      </c>
      <c r="DZ535" s="23" t="s">
        <v>854</v>
      </c>
      <c r="EA535" s="56"/>
      <c r="EB535" s="57"/>
      <c r="EC535" s="57"/>
      <c r="ED535" s="23"/>
      <c r="EE535" s="57"/>
      <c r="EF535" s="57"/>
      <c r="EG535" s="57"/>
      <c r="EH535" s="23">
        <v>654</v>
      </c>
      <c r="EI535" s="323" t="s">
        <v>420</v>
      </c>
      <c r="EJ535" s="323" t="s">
        <v>1343</v>
      </c>
      <c r="EK535" s="323" t="s">
        <v>601</v>
      </c>
    </row>
    <row r="536" spans="2:141">
      <c r="B536" s="132" t="s">
        <v>1986</v>
      </c>
      <c r="C536" s="23" t="s">
        <v>1987</v>
      </c>
      <c r="D536" s="23" t="s">
        <v>159</v>
      </c>
      <c r="E536" s="23" t="s">
        <v>846</v>
      </c>
      <c r="F536" s="23" t="s">
        <v>847</v>
      </c>
      <c r="G536" s="23"/>
      <c r="H536" s="23" t="s">
        <v>848</v>
      </c>
      <c r="I536" s="58">
        <v>0</v>
      </c>
      <c r="J536" s="58">
        <v>0</v>
      </c>
      <c r="K536" s="58">
        <v>1</v>
      </c>
      <c r="L536" s="58">
        <v>0</v>
      </c>
      <c r="M536" s="176"/>
      <c r="N536" s="23" t="s">
        <v>849</v>
      </c>
      <c r="O536" s="23" t="s">
        <v>850</v>
      </c>
      <c r="P536" s="23" t="s">
        <v>851</v>
      </c>
      <c r="Q536" s="56" t="s">
        <v>848</v>
      </c>
      <c r="R536" s="133" t="s">
        <v>848</v>
      </c>
      <c r="S536" s="133" t="s">
        <v>848</v>
      </c>
      <c r="T536" s="133" t="s">
        <v>848</v>
      </c>
      <c r="U536" s="133" t="s">
        <v>848</v>
      </c>
      <c r="V536" s="133" t="s">
        <v>848</v>
      </c>
      <c r="W536" s="55">
        <v>0</v>
      </c>
      <c r="X536" s="55">
        <v>1.3013356099033988</v>
      </c>
      <c r="Y536" s="55">
        <v>1.3576752670384356</v>
      </c>
      <c r="Z536" s="55">
        <v>1.4659357846704668</v>
      </c>
      <c r="AA536" s="55">
        <v>1.57751039978103</v>
      </c>
      <c r="AB536" s="55">
        <v>1.6813521207750191</v>
      </c>
      <c r="AC536" s="55">
        <v>1.790717337566561</v>
      </c>
      <c r="AD536" s="59">
        <v>9.1745265197349095</v>
      </c>
      <c r="AE536" s="55">
        <v>0</v>
      </c>
      <c r="AF536" s="55"/>
      <c r="AG536" s="55"/>
      <c r="AH536" s="55"/>
      <c r="AI536" s="59">
        <v>9.1745265197349095</v>
      </c>
      <c r="AJ536" s="55">
        <v>0</v>
      </c>
      <c r="AK536" s="55">
        <v>0</v>
      </c>
      <c r="AL536" s="55">
        <v>1.4266294890033615</v>
      </c>
      <c r="AM536" s="55">
        <v>1.5181614557086875</v>
      </c>
      <c r="AN536" s="55">
        <v>1.6720034635963685</v>
      </c>
      <c r="AO536" s="55">
        <v>1.8352474490850994</v>
      </c>
      <c r="AP536" s="55">
        <v>1.9951761553625149</v>
      </c>
      <c r="AQ536" s="55">
        <v>2.1674534551902034</v>
      </c>
      <c r="AR536" s="59">
        <v>10.614671467946236</v>
      </c>
      <c r="AS536" s="55">
        <v>0</v>
      </c>
      <c r="AT536" s="55"/>
      <c r="AU536" s="55"/>
      <c r="AV536" s="55"/>
      <c r="AW536" s="59">
        <v>10.614671467946236</v>
      </c>
      <c r="AX536" s="55"/>
      <c r="AY536" s="55"/>
      <c r="AZ536" s="55"/>
      <c r="BA536" s="55"/>
      <c r="BB536" s="55"/>
      <c r="BC536" s="55"/>
      <c r="BD536" s="55"/>
      <c r="BE536" s="55"/>
      <c r="BF536" s="59">
        <v>0</v>
      </c>
      <c r="BG536" s="55"/>
      <c r="BH536" s="55"/>
      <c r="BI536" s="55"/>
      <c r="BJ536" s="55"/>
      <c r="BK536" s="59">
        <v>0</v>
      </c>
      <c r="BL536" s="55"/>
      <c r="BM536" s="23" t="s">
        <v>852</v>
      </c>
      <c r="BN536" s="23" t="s">
        <v>182</v>
      </c>
      <c r="BO536" s="23" t="s">
        <v>853</v>
      </c>
      <c r="BP536" s="23" t="s">
        <v>853</v>
      </c>
      <c r="BQ536" s="23" t="s">
        <v>425</v>
      </c>
      <c r="BR536" s="23"/>
      <c r="BS536" s="57"/>
      <c r="BT536" s="135" t="s">
        <v>23</v>
      </c>
      <c r="BU536" s="58">
        <v>1</v>
      </c>
      <c r="BV536" s="57">
        <v>184.39494280553888</v>
      </c>
      <c r="BW536" s="57">
        <v>192.3780854906683</v>
      </c>
      <c r="BX536" s="57">
        <v>207.71824202287783</v>
      </c>
      <c r="BY536" s="57">
        <v>223.52799518362434</v>
      </c>
      <c r="BZ536" s="57">
        <v>238.24202287778448</v>
      </c>
      <c r="CA536" s="57">
        <v>253.73871161950632</v>
      </c>
      <c r="CB536" s="67">
        <v>1300</v>
      </c>
      <c r="CC536" s="134"/>
      <c r="CD536" s="134"/>
      <c r="CE536" s="57"/>
      <c r="CF536" s="57"/>
      <c r="CG536" s="57"/>
      <c r="CH536" s="57"/>
      <c r="CI536" s="57"/>
      <c r="CJ536" s="57"/>
      <c r="CK536" s="67"/>
      <c r="CL536" s="23"/>
      <c r="CM536" s="23"/>
      <c r="CN536" s="23"/>
      <c r="CO536" s="23"/>
      <c r="CP536" s="23"/>
      <c r="CQ536" s="23"/>
      <c r="CR536" s="57"/>
      <c r="CS536" s="134"/>
      <c r="CT536" s="58"/>
      <c r="CU536" s="57"/>
      <c r="CV536" s="57"/>
      <c r="CW536" s="57"/>
      <c r="CX536" s="57"/>
      <c r="CY536" s="57"/>
      <c r="CZ536" s="57"/>
      <c r="DA536" s="67"/>
      <c r="DB536" s="23"/>
      <c r="DC536" s="23"/>
      <c r="DD536" s="57"/>
      <c r="DE536" s="57"/>
      <c r="DF536" s="57"/>
      <c r="DG536" s="57"/>
      <c r="DH536" s="57"/>
      <c r="DI536" s="57"/>
      <c r="DJ536" s="67"/>
      <c r="DK536" s="23" t="s">
        <v>849</v>
      </c>
      <c r="DL536" s="55">
        <v>0</v>
      </c>
      <c r="DM536" s="55">
        <v>0</v>
      </c>
      <c r="DN536" s="55">
        <v>0</v>
      </c>
      <c r="DO536" s="59">
        <v>0</v>
      </c>
      <c r="DP536" s="23" t="s">
        <v>849</v>
      </c>
      <c r="DQ536" s="57"/>
      <c r="DR536" s="57"/>
      <c r="DS536" s="57"/>
      <c r="DT536" s="23" t="s">
        <v>854</v>
      </c>
      <c r="DU536" s="57"/>
      <c r="DV536" s="23" t="s">
        <v>849</v>
      </c>
      <c r="DW536" s="23" t="s">
        <v>854</v>
      </c>
      <c r="DX536" s="57"/>
      <c r="DY536" s="23" t="s">
        <v>849</v>
      </c>
      <c r="DZ536" s="23" t="s">
        <v>854</v>
      </c>
      <c r="EA536" s="56"/>
      <c r="EB536" s="57"/>
      <c r="EC536" s="57"/>
      <c r="ED536" s="23"/>
      <c r="EE536" s="57"/>
      <c r="EF536" s="57"/>
      <c r="EG536" s="57"/>
      <c r="EH536" s="23">
        <v>869</v>
      </c>
      <c r="EI536" s="23"/>
      <c r="EJ536" s="23" t="s">
        <v>1988</v>
      </c>
      <c r="EK536" s="23"/>
    </row>
  </sheetData>
  <autoFilter ref="B15:EX536" xr:uid="{EE694B15-3DF5-47F3-9A65-E6D0600FDA12}"/>
  <mergeCells count="15">
    <mergeCell ref="CC13:CK13"/>
    <mergeCell ref="B13:U13"/>
    <mergeCell ref="W13:AJ13"/>
    <mergeCell ref="AK13:AX13"/>
    <mergeCell ref="AY13:BL13"/>
    <mergeCell ref="BM13:CB13"/>
    <mergeCell ref="DV13:DX13"/>
    <mergeCell ref="DY13:EG13"/>
    <mergeCell ref="EH13:EK13"/>
    <mergeCell ref="CL13:DA13"/>
    <mergeCell ref="DB13:DJ13"/>
    <mergeCell ref="DK13:DL13"/>
    <mergeCell ref="DM13:DO13"/>
    <mergeCell ref="DP13:DS13"/>
    <mergeCell ref="DT13:DU13"/>
  </mergeCells>
  <conditionalFormatting sqref="D16:H536">
    <cfRule type="containsText" dxfId="69" priority="4" operator="containsText" text="Select">
      <formula>NOT(ISERROR(SEARCH("Select",D16)))</formula>
    </cfRule>
  </conditionalFormatting>
  <conditionalFormatting sqref="N16:P536">
    <cfRule type="containsText" dxfId="68" priority="18" operator="containsText" text="Select">
      <formula>NOT(ISERROR(SEARCH("Select",N16)))</formula>
    </cfRule>
  </conditionalFormatting>
  <conditionalFormatting sqref="Q16:V536">
    <cfRule type="expression" dxfId="67" priority="1">
      <formula>$P16="Select"</formula>
    </cfRule>
    <cfRule type="expression" dxfId="66" priority="17">
      <formula>$P16="Investment pre-development"</formula>
    </cfRule>
  </conditionalFormatting>
  <conditionalFormatting sqref="T16:T536 V16:V536">
    <cfRule type="expression" dxfId="65" priority="31">
      <formula>$P16="Investment in-development/pre-commitment"</formula>
    </cfRule>
  </conditionalFormatting>
  <conditionalFormatting sqref="BM16:BM536">
    <cfRule type="containsText" dxfId="64" priority="30" operator="containsText" text="Select">
      <formula>NOT(ISERROR(SEARCH("Select",BM16)))</formula>
    </cfRule>
  </conditionalFormatting>
  <conditionalFormatting sqref="BN16:BN536">
    <cfRule type="expression" dxfId="63" priority="28">
      <formula>$BM16="Replacement intervention"</formula>
    </cfRule>
    <cfRule type="expression" dxfId="62" priority="29">
      <formula>$BM16="Repair&amp;Refurb intervention"</formula>
    </cfRule>
  </conditionalFormatting>
  <conditionalFormatting sqref="BN16:BS536">
    <cfRule type="expression" dxfId="61" priority="14">
      <formula>$BM16="Select"</formula>
    </cfRule>
  </conditionalFormatting>
  <conditionalFormatting sqref="BO16:BS536">
    <cfRule type="expression" dxfId="60" priority="15">
      <formula>$BM16="Enhancement output"</formula>
    </cfRule>
    <cfRule type="expression" dxfId="59" priority="16">
      <formula>$BM16="Growth output"</formula>
    </cfRule>
  </conditionalFormatting>
  <conditionalFormatting sqref="CL16:CL536 DK16:DK536 DP16:DP536">
    <cfRule type="containsText" dxfId="58" priority="32" operator="containsText" text="Select">
      <formula>NOT(ISERROR(SEARCH("Select",CL16)))</formula>
    </cfRule>
  </conditionalFormatting>
  <conditionalFormatting sqref="CM16:CM536">
    <cfRule type="expression" dxfId="57" priority="26">
      <formula>$CL16="Replacement intervention"</formula>
    </cfRule>
    <cfRule type="expression" dxfId="56" priority="27">
      <formula>$CL16="Repair&amp;Refurb intervention"</formula>
    </cfRule>
  </conditionalFormatting>
  <conditionalFormatting sqref="CM16:CR536">
    <cfRule type="expression" dxfId="55" priority="11">
      <formula>$CL16="Select"</formula>
    </cfRule>
  </conditionalFormatting>
  <conditionalFormatting sqref="CN16:CR536">
    <cfRule type="expression" dxfId="54" priority="12">
      <formula>$CL16="Enhancement output"</formula>
    </cfRule>
    <cfRule type="expression" dxfId="53" priority="13">
      <formula>$CL16="Growth output"</formula>
    </cfRule>
  </conditionalFormatting>
  <conditionalFormatting sqref="DQ16:DS536">
    <cfRule type="expression" dxfId="52" priority="9">
      <formula>$DP16="Select"</formula>
    </cfRule>
    <cfRule type="expression" dxfId="51" priority="10">
      <formula>$DP16="No"</formula>
    </cfRule>
  </conditionalFormatting>
  <conditionalFormatting sqref="DT16:DT536">
    <cfRule type="containsText" dxfId="50" priority="25" operator="containsText" text="Select">
      <formula>NOT(ISERROR(SEARCH("Select",DT16)))</formula>
    </cfRule>
  </conditionalFormatting>
  <conditionalFormatting sqref="DU16:DU536">
    <cfRule type="expression" dxfId="49" priority="23">
      <formula>$DT16="Select"</formula>
    </cfRule>
    <cfRule type="expression" dxfId="48" priority="24">
      <formula>$DT16="No"</formula>
    </cfRule>
  </conditionalFormatting>
  <conditionalFormatting sqref="DV16:DW536">
    <cfRule type="containsText" dxfId="47" priority="8" operator="containsText" text="Select">
      <formula>NOT(ISERROR(SEARCH("Select",DV16)))</formula>
    </cfRule>
  </conditionalFormatting>
  <conditionalFormatting sqref="DX16:DX536">
    <cfRule type="expression" dxfId="46" priority="21">
      <formula>$DW16="Select"</formula>
    </cfRule>
    <cfRule type="expression" dxfId="45" priority="22">
      <formula>$DW16="Screen only"</formula>
    </cfRule>
  </conditionalFormatting>
  <conditionalFormatting sqref="DY16:DZ536">
    <cfRule type="containsText" dxfId="44" priority="7" operator="containsText" text="Select">
      <formula>NOT(ISERROR(SEARCH("Select",DY16)))</formula>
    </cfRule>
  </conditionalFormatting>
  <conditionalFormatting sqref="EA16:EA536">
    <cfRule type="expression" dxfId="43" priority="19">
      <formula>$DY16="Select"</formula>
    </cfRule>
    <cfRule type="expression" dxfId="42" priority="20">
      <formula>$DY16="No"</formula>
    </cfRule>
  </conditionalFormatting>
  <conditionalFormatting sqref="EB16:EG536">
    <cfRule type="expression" dxfId="41" priority="2">
      <formula>$DZ16="Select"</formula>
    </cfRule>
    <cfRule type="expression" dxfId="40" priority="3">
      <formula>$DZ16="Demand-side improvements delivering benefits in 2027-32 (excl leakage and metering)"</formula>
    </cfRule>
    <cfRule type="expression" dxfId="39" priority="5">
      <formula>$DZ16="Supply-demand balance improvements delivering benefits starting from 2032"</formula>
    </cfRule>
    <cfRule type="expression" dxfId="38" priority="6">
      <formula>$DZ16="Supply-side improvements delivering benefits in 2027-32"</formula>
    </cfRule>
  </conditionalFormatting>
  <dataValidations count="1">
    <dataValidation type="custom" allowBlank="1" showErrorMessage="1" errorTitle="Input Error" error="Please input a numeric value." sqref="AJ16 AE16 CC47:CC54 DL47:DL54 BL47:BL54 W47:AC54 AS47:AV54 AE47:AH54 AJ47:AQ54 AY47:BE54 AJ45 AE45 BG47:BJ54 BT47:CA54 CE47:CJ54 CT47:CZ54 DD47:DI54" xr:uid="{04EEB6C9-EF4B-44E4-BB8E-B23395C585D0}">
      <formula1>ISNUMBER(W16)</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ErrorMessage="1" errorTitle="Input Error" error="Please input a numeric value." xr:uid="{75C8D9AD-4094-44AE-B604-827EE6B47385}">
          <x14:formula1>
            <xm:f>'Dropdown options'!$F$29:$F$31</xm:f>
          </x14:formula1>
          <xm:sqref>H16:H17 H45:H54</xm:sqref>
        </x14:dataValidation>
        <x14:dataValidation type="list" allowBlank="1" showErrorMessage="1" errorTitle="Input Error" error="Please input a numeric value." xr:uid="{A31E581D-763E-461F-A025-EFB55D0BBBFA}">
          <x14:formula1>
            <xm:f>'Dropdown options'!$F$23:$F$26</xm:f>
          </x14:formula1>
          <xm:sqref>G16:G17 G45:G54</xm:sqref>
        </x14:dataValidation>
        <x14:dataValidation type="list" allowBlank="1" showInputMessage="1" showErrorMessage="1" xr:uid="{DE802883-ACB7-4A4C-A4AA-4A53EAE0F6FA}">
          <x14:formula1>
            <xm:f>'Dropdown options'!$F$18:$F$20</xm:f>
          </x14:formula1>
          <xm:sqref>F16:F17 F45:F54</xm:sqref>
        </x14:dataValidation>
        <x14:dataValidation type="list" allowBlank="1" showInputMessage="1" showErrorMessage="1" xr:uid="{03B2D980-43CB-4BD8-A3A6-A994107FF34C}">
          <x14:formula1>
            <xm:f>'Dropdown options'!$F$39:$F$42</xm:f>
          </x14:formula1>
          <xm:sqref>O16:O17 O45:O54</xm:sqref>
        </x14:dataValidation>
        <x14:dataValidation type="list" allowBlank="1" showInputMessage="1" showErrorMessage="1" xr:uid="{7A1DC56B-3CBD-40B8-9A0C-85FF7853CF2A}">
          <x14:formula1>
            <xm:f>'Dropdown options'!$F$66:$F$70</xm:f>
          </x14:formula1>
          <xm:sqref>DZ16:DZ17 DZ45:DZ54</xm:sqref>
        </x14:dataValidation>
        <x14:dataValidation type="list" allowBlank="1" showInputMessage="1" showErrorMessage="1" xr:uid="{0A813AE2-928E-4C07-A6FF-4F7E1CED890D}">
          <x14:formula1>
            <xm:f>'Dropdown options'!$F$52:$F$56</xm:f>
          </x14:formula1>
          <xm:sqref>BM16:BM17 CL16:CL17 BM45:BM54 CL45:CL54</xm:sqref>
        </x14:dataValidation>
        <x14:dataValidation type="list" allowBlank="1" showInputMessage="1" showErrorMessage="1" xr:uid="{0EC526E6-4FCF-4346-A9E9-0FC1B6BCD4BA}">
          <x14:formula1>
            <xm:f>'Dropdown options'!$F$59:$F$63</xm:f>
          </x14:formula1>
          <xm:sqref>DW16:DW17 DW45:DW54</xm:sqref>
        </x14:dataValidation>
        <x14:dataValidation type="list" allowBlank="1" showInputMessage="1" showErrorMessage="1" xr:uid="{76191833-6FE7-4C37-851B-BA8FB2E6AD58}">
          <x14:formula1>
            <xm:f>'Dropdown options'!$F$45:$F$49</xm:f>
          </x14:formula1>
          <xm:sqref>P16:P17 P45:P54</xm:sqref>
        </x14:dataValidation>
        <x14:dataValidation type="list" allowBlank="1" showInputMessage="1" showErrorMessage="1" xr:uid="{ED72F302-3454-4577-93DA-430C43326041}">
          <x14:formula1>
            <xm:f>'Dropdown options'!$F$34:$F$36</xm:f>
          </x14:formula1>
          <xm:sqref>DK16:DK17 DV16:DV17 DT16:DT17 DP16:DP17 N16:N17 DY16:DY17 DK45:DK54 DV45:DV54 DT45:DT54 DP45:DP54 N45:N54 DY45:DY54</xm:sqref>
        </x14:dataValidation>
        <x14:dataValidation type="list" allowBlank="1" showInputMessage="1" showErrorMessage="1" xr:uid="{14745263-1218-4E56-81CB-F64A522D2C43}">
          <x14:formula1>
            <xm:f>'Dropdown options'!$F$12:$F$15</xm:f>
          </x14:formula1>
          <xm:sqref>E16:E17 E45:E54</xm:sqref>
        </x14:dataValidation>
        <x14:dataValidation type="list" allowBlank="1" showInputMessage="1" showErrorMessage="1" xr:uid="{CB9258BF-E1C4-45C6-89FA-B4360B23DF45}">
          <x14:formula1>
            <xm:f>'Dropdown options'!$F$4:$F$9</xm:f>
          </x14:formula1>
          <xm:sqref>D16:D17 D45:D54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23D82-810B-4CDF-8B57-F5D14ECA01E0}">
  <dimension ref="B1:EX539"/>
  <sheetViews>
    <sheetView topLeftCell="A7" zoomScale="85" zoomScaleNormal="85" workbookViewId="0">
      <selection activeCell="C399" sqref="C399"/>
    </sheetView>
  </sheetViews>
  <sheetFormatPr defaultRowHeight="14.45"/>
  <cols>
    <col min="1" max="1" width="0.7109375" customWidth="1"/>
    <col min="2" max="2" width="39.5703125" customWidth="1"/>
    <col min="3" max="3" width="132.28515625" customWidth="1"/>
    <col min="4" max="4" width="39.42578125" bestFit="1" customWidth="1"/>
    <col min="5" max="5" width="21.140625" bestFit="1" customWidth="1"/>
    <col min="6" max="6" width="20.5703125" bestFit="1" customWidth="1"/>
    <col min="7" max="7" width="12.42578125" bestFit="1" customWidth="1"/>
    <col min="8" max="8" width="8.28515625" bestFit="1" customWidth="1"/>
    <col min="12" max="13" width="8.7109375" bestFit="1" customWidth="1"/>
    <col min="14" max="14" width="6.28515625" bestFit="1" customWidth="1"/>
    <col min="15" max="15" width="16.7109375" bestFit="1" customWidth="1"/>
    <col min="16" max="16" width="41.85546875" bestFit="1" customWidth="1"/>
    <col min="17" max="22" width="10.5703125" bestFit="1" customWidth="1"/>
    <col min="23" max="23" width="7.5703125" bestFit="1" customWidth="1"/>
    <col min="24" max="30" width="9.140625" bestFit="1" customWidth="1"/>
    <col min="31" max="31" width="8.7109375" bestFit="1" customWidth="1"/>
    <col min="32" max="34" width="6.28515625" bestFit="1" customWidth="1"/>
    <col min="35" max="35" width="9.140625" bestFit="1" customWidth="1"/>
    <col min="36" max="36" width="8.7109375" bestFit="1" customWidth="1"/>
    <col min="37" max="37" width="7.5703125" bestFit="1" customWidth="1"/>
    <col min="38" max="43" width="9.140625" bestFit="1" customWidth="1"/>
    <col min="44" max="44" width="10.140625" bestFit="1" customWidth="1"/>
    <col min="45" max="45" width="8.7109375" bestFit="1" customWidth="1"/>
    <col min="46" max="48" width="6.28515625" bestFit="1" customWidth="1"/>
    <col min="49" max="49" width="10.140625" bestFit="1" customWidth="1"/>
    <col min="50" max="50" width="8.7109375" bestFit="1" customWidth="1"/>
    <col min="51" max="51" width="6.28515625" bestFit="1" customWidth="1"/>
    <col min="52" max="57" width="7.7109375" bestFit="1" customWidth="1"/>
    <col min="58" max="58" width="7.28515625" bestFit="1" customWidth="1"/>
    <col min="59" max="59" width="8.7109375" bestFit="1" customWidth="1"/>
    <col min="60" max="62" width="6.28515625" bestFit="1" customWidth="1"/>
    <col min="63" max="64" width="8.7109375" bestFit="1" customWidth="1"/>
    <col min="65" max="65" width="26.28515625" bestFit="1" customWidth="1"/>
    <col min="66" max="66" width="97.28515625" bestFit="1" customWidth="1"/>
    <col min="67" max="67" width="48.28515625" bestFit="1" customWidth="1"/>
    <col min="68" max="68" width="47.85546875" bestFit="1" customWidth="1"/>
    <col min="69" max="69" width="31.7109375" bestFit="1" customWidth="1"/>
    <col min="72" max="72" width="8.7109375" bestFit="1" customWidth="1"/>
    <col min="73" max="73" width="16.7109375" bestFit="1" customWidth="1"/>
    <col min="75" max="79" width="9.85546875" bestFit="1" customWidth="1"/>
    <col min="80" max="80" width="11.140625" bestFit="1" customWidth="1"/>
    <col min="81" max="81" width="8.5703125" bestFit="1" customWidth="1"/>
    <col min="82" max="82" width="5.5703125" bestFit="1" customWidth="1"/>
    <col min="83" max="88" width="7.7109375" bestFit="1" customWidth="1"/>
    <col min="89" max="89" width="7.28515625" bestFit="1" customWidth="1"/>
    <col min="90" max="90" width="19.28515625" bestFit="1" customWidth="1"/>
    <col min="91" max="91" width="20.140625" bestFit="1" customWidth="1"/>
    <col min="92" max="92" width="8.42578125" bestFit="1" customWidth="1"/>
    <col min="93" max="93" width="11.7109375" bestFit="1" customWidth="1"/>
    <col min="94" max="94" width="30.7109375" bestFit="1" customWidth="1"/>
    <col min="97" max="97" width="5.7109375" bestFit="1" customWidth="1"/>
    <col min="98" max="98" width="8.7109375" bestFit="1" customWidth="1"/>
    <col min="99" max="104" width="7.7109375" bestFit="1" customWidth="1"/>
    <col min="105" max="105" width="7.28515625" bestFit="1" customWidth="1"/>
    <col min="107" max="107" width="5.5703125" bestFit="1" customWidth="1"/>
    <col min="108" max="113" width="7.7109375" bestFit="1" customWidth="1"/>
    <col min="114" max="114" width="7.28515625" bestFit="1" customWidth="1"/>
    <col min="115" max="115" width="8.7109375" bestFit="1" customWidth="1"/>
    <col min="117" max="117" width="8.5703125" bestFit="1" customWidth="1"/>
    <col min="118" max="119" width="9.140625" bestFit="1" customWidth="1"/>
    <col min="120" max="121" width="8.42578125" bestFit="1" customWidth="1"/>
    <col min="122" max="122" width="8.7109375" bestFit="1" customWidth="1"/>
    <col min="123" max="124" width="8.28515625" bestFit="1" customWidth="1"/>
    <col min="125" max="125" width="8.42578125" bestFit="1" customWidth="1"/>
    <col min="126" max="126" width="8.7109375" bestFit="1" customWidth="1"/>
    <col min="127" max="127" width="7.140625" bestFit="1" customWidth="1"/>
    <col min="128" max="129" width="8.42578125" bestFit="1" customWidth="1"/>
    <col min="130" max="130" width="7.140625" bestFit="1" customWidth="1"/>
    <col min="131" max="132" width="8.28515625" bestFit="1" customWidth="1"/>
    <col min="134" max="134" width="8.28515625" bestFit="1" customWidth="1"/>
    <col min="135" max="135" width="8.5703125" bestFit="1" customWidth="1"/>
    <col min="136" max="136" width="8.42578125" bestFit="1" customWidth="1"/>
    <col min="137" max="137" width="8.28515625" bestFit="1" customWidth="1"/>
    <col min="138" max="138" width="9" bestFit="1" customWidth="1"/>
    <col min="140" max="140" width="11.140625" bestFit="1" customWidth="1"/>
    <col min="142" max="145" width="2" bestFit="1" customWidth="1"/>
  </cols>
  <sheetData>
    <row r="1" spans="2:154" s="2" customFormat="1">
      <c r="M1" s="174"/>
      <c r="AK1" s="128"/>
      <c r="AL1" s="128"/>
      <c r="AM1" s="128"/>
      <c r="AN1" s="128"/>
      <c r="AO1" s="128"/>
      <c r="AP1" s="128"/>
      <c r="AQ1" s="128"/>
      <c r="AR1" s="128"/>
      <c r="AS1" s="128"/>
      <c r="AT1" s="128"/>
      <c r="AU1" s="128"/>
      <c r="AV1" s="128"/>
      <c r="AW1" s="128"/>
      <c r="AX1" s="128"/>
      <c r="DM1" s="128"/>
      <c r="DN1" s="128"/>
      <c r="DO1" s="128"/>
    </row>
    <row r="2" spans="2:154" s="2" customFormat="1" ht="26.1">
      <c r="B2" s="118" t="s">
        <v>0</v>
      </c>
      <c r="M2" s="174"/>
      <c r="AK2" s="128"/>
      <c r="AL2" s="128"/>
      <c r="AM2" s="128"/>
      <c r="AN2" s="128"/>
      <c r="AO2" s="128"/>
      <c r="AP2" s="128"/>
      <c r="AQ2" s="128"/>
      <c r="AR2" s="128"/>
      <c r="AS2" s="128"/>
      <c r="AT2" s="128"/>
      <c r="AU2" s="128"/>
      <c r="AV2" s="128"/>
      <c r="AW2" s="128"/>
      <c r="AX2" s="128"/>
      <c r="DM2" s="128"/>
      <c r="DN2" s="128"/>
      <c r="DO2" s="128"/>
    </row>
    <row r="3" spans="2:154" s="2" customFormat="1">
      <c r="M3" s="174"/>
      <c r="AK3" s="128"/>
      <c r="AL3" s="128"/>
      <c r="AM3" s="128"/>
      <c r="AN3" s="128"/>
      <c r="AO3" s="128"/>
      <c r="AP3" s="128"/>
      <c r="AQ3" s="128"/>
      <c r="AR3" s="128"/>
      <c r="AS3" s="128"/>
      <c r="AT3" s="128"/>
      <c r="AU3" s="128"/>
      <c r="AV3" s="128"/>
      <c r="AW3" s="128"/>
      <c r="AX3" s="128"/>
      <c r="DM3" s="128"/>
      <c r="DN3" s="128"/>
      <c r="DO3" s="128"/>
    </row>
    <row r="4" spans="2:154" s="2" customFormat="1" ht="26.1">
      <c r="B4" s="63" t="s">
        <v>763</v>
      </c>
      <c r="M4" s="174"/>
      <c r="AK4" s="128"/>
      <c r="AL4" s="128"/>
      <c r="AM4" s="128"/>
      <c r="AN4" s="128"/>
      <c r="AO4" s="128"/>
      <c r="AP4" s="128"/>
      <c r="AQ4" s="128"/>
      <c r="AR4" s="128"/>
      <c r="AS4" s="128"/>
      <c r="AT4" s="128"/>
      <c r="AU4" s="128"/>
      <c r="AV4" s="128"/>
      <c r="AW4" s="128"/>
      <c r="AX4" s="128"/>
      <c r="BM4" s="129"/>
      <c r="BN4" s="129"/>
      <c r="CL4" s="129"/>
      <c r="CM4" s="129"/>
      <c r="DM4" s="128"/>
      <c r="DN4" s="128"/>
      <c r="DO4" s="128"/>
    </row>
    <row r="5" spans="2:154" s="2" customFormat="1">
      <c r="M5" s="174"/>
      <c r="X5" s="137"/>
      <c r="Y5" s="137"/>
      <c r="Z5" s="137"/>
      <c r="AA5" s="137"/>
      <c r="AB5" s="137"/>
      <c r="AC5" s="137"/>
      <c r="AD5" s="137"/>
      <c r="AE5" s="137"/>
      <c r="AF5" s="137"/>
      <c r="AG5" s="137"/>
      <c r="AH5" s="137"/>
      <c r="AI5" s="137"/>
      <c r="AJ5" s="137"/>
      <c r="AK5" s="131"/>
      <c r="AL5" s="131"/>
      <c r="AM5" s="131"/>
      <c r="AN5" s="131"/>
      <c r="AO5" s="131"/>
      <c r="AP5" s="131"/>
      <c r="AQ5" s="131"/>
      <c r="AR5" s="131"/>
      <c r="AS5" s="131"/>
      <c r="AT5" s="131"/>
      <c r="AU5" s="131"/>
      <c r="AV5" s="131"/>
      <c r="AW5" s="131"/>
      <c r="AX5" s="131"/>
      <c r="DM5" s="128"/>
      <c r="DN5" s="128"/>
      <c r="DO5" s="128"/>
    </row>
    <row r="6" spans="2:154" s="2" customFormat="1" ht="15">
      <c r="M6" s="174"/>
      <c r="X6" s="137"/>
      <c r="Y6" s="137"/>
      <c r="Z6" s="137"/>
      <c r="AA6" s="137"/>
      <c r="AB6" s="137"/>
      <c r="AC6" s="137"/>
      <c r="AD6" s="137"/>
      <c r="AE6" s="137"/>
      <c r="AF6" s="137"/>
      <c r="AG6" s="137"/>
      <c r="AH6" s="137"/>
      <c r="AI6" s="137"/>
      <c r="AJ6" s="137"/>
      <c r="AK6" s="131"/>
      <c r="AL6" s="131"/>
      <c r="AM6" s="131"/>
      <c r="AN6" s="131"/>
      <c r="AO6" s="131"/>
      <c r="AP6" s="131"/>
      <c r="AQ6" s="131"/>
      <c r="AR6" s="131"/>
      <c r="AS6" s="131"/>
      <c r="AT6" s="131"/>
      <c r="AU6" s="131"/>
      <c r="AV6" s="131"/>
      <c r="AW6" s="131"/>
      <c r="AX6" s="131"/>
      <c r="DM6" s="128"/>
      <c r="DN6" s="128"/>
      <c r="DO6" s="128"/>
    </row>
    <row r="7" spans="2:154" s="2" customFormat="1" ht="92.25">
      <c r="B7" s="357" t="s">
        <v>764</v>
      </c>
      <c r="M7" s="174"/>
      <c r="X7" s="137"/>
      <c r="Y7" s="137"/>
      <c r="Z7" s="137"/>
      <c r="AA7" s="137"/>
      <c r="AB7" s="137"/>
      <c r="AC7" s="137"/>
      <c r="AD7" s="137"/>
      <c r="AE7" s="137"/>
      <c r="AF7" s="137"/>
      <c r="AG7" s="137"/>
      <c r="AH7" s="137"/>
      <c r="AI7" s="137"/>
      <c r="AJ7" s="137"/>
      <c r="AK7" s="131"/>
      <c r="AL7" s="131"/>
      <c r="AM7" s="131"/>
      <c r="AN7" s="131"/>
      <c r="AO7" s="131"/>
      <c r="AP7" s="131"/>
      <c r="AQ7" s="131"/>
      <c r="AR7" s="131"/>
      <c r="AS7" s="131"/>
      <c r="AT7" s="131"/>
      <c r="AU7" s="131"/>
      <c r="AV7" s="131"/>
      <c r="AW7" s="131"/>
      <c r="AX7" s="131"/>
      <c r="DM7" s="128"/>
      <c r="DN7" s="128"/>
      <c r="DO7" s="128"/>
    </row>
    <row r="8" spans="2:154" s="2" customFormat="1" ht="15">
      <c r="M8" s="174"/>
      <c r="X8" s="137"/>
      <c r="Y8" s="137"/>
      <c r="Z8" s="137"/>
      <c r="AA8" s="137"/>
      <c r="AB8" s="137"/>
      <c r="AC8" s="137"/>
      <c r="AD8" s="137"/>
      <c r="AE8" s="137"/>
      <c r="AF8" s="137"/>
      <c r="AG8" s="137"/>
      <c r="AH8" s="137"/>
      <c r="AI8" s="137"/>
      <c r="AJ8" s="137"/>
      <c r="AK8" s="131"/>
      <c r="AL8" s="131"/>
      <c r="AM8" s="131"/>
      <c r="AN8" s="131"/>
      <c r="AO8" s="131"/>
      <c r="AP8" s="131"/>
      <c r="AQ8" s="131"/>
      <c r="AR8" s="131"/>
      <c r="AS8" s="131"/>
      <c r="AT8" s="131"/>
      <c r="AU8" s="131"/>
      <c r="AV8" s="131"/>
      <c r="AW8" s="131"/>
      <c r="AX8" s="131"/>
      <c r="DM8" s="128"/>
      <c r="DN8" s="128"/>
      <c r="DO8" s="128"/>
    </row>
    <row r="9" spans="2:154" s="69" customFormat="1">
      <c r="B9" s="138" t="s">
        <v>765</v>
      </c>
      <c r="C9" s="64" t="s">
        <v>766</v>
      </c>
      <c r="D9" s="142"/>
      <c r="E9" s="142"/>
      <c r="F9" s="142"/>
      <c r="G9" s="142"/>
      <c r="H9" s="142"/>
      <c r="I9" s="142"/>
      <c r="J9" s="142"/>
      <c r="K9" s="142"/>
      <c r="L9" s="142"/>
      <c r="M9" s="175"/>
      <c r="N9" s="142"/>
      <c r="O9" s="142"/>
      <c r="P9" s="142"/>
      <c r="Q9" s="142"/>
      <c r="R9" s="142"/>
      <c r="S9" s="142"/>
      <c r="T9" s="142"/>
      <c r="U9" s="142"/>
      <c r="V9" s="142"/>
      <c r="W9" s="59">
        <f>SUMIF($F$16:$F$1048576, 'Dropdown options'!$F19, '5. SRC27 Projects Programmes'!W$16:W$1048576)</f>
        <v>745.26625093873622</v>
      </c>
      <c r="X9" s="59">
        <f>SUMIF($F$16:$F$1048576, 'Dropdown options'!$F19, '5. SRC27 Projects Programmes'!X$16:X$1048576)</f>
        <v>1177.077249714019</v>
      </c>
      <c r="Y9" s="59">
        <f>SUMIF($F$16:$F$1048576, 'Dropdown options'!$F19, '5. SRC27 Projects Programmes'!Y$16:Y$1048576)</f>
        <v>1230.7596402657641</v>
      </c>
      <c r="Z9" s="59">
        <f>SUMIF($F$16:$F$1048576, 'Dropdown options'!$F19, '5. SRC27 Projects Programmes'!Z$16:Z$1048576)</f>
        <v>1326.1959372559418</v>
      </c>
      <c r="AA9" s="59">
        <f>SUMIF($F$16:$F$1048576, 'Dropdown options'!$F19, '5. SRC27 Projects Programmes'!AA$16:AA$1048576)</f>
        <v>1427.3233200945051</v>
      </c>
      <c r="AB9" s="59">
        <f>SUMIF($F$16:$F$1048576, 'Dropdown options'!$F19, '5. SRC27 Projects Programmes'!AB$16:AB$1048576)</f>
        <v>1521.8987102940612</v>
      </c>
      <c r="AC9" s="59">
        <f>SUMIF($F$16:$F$1048576, 'Dropdown options'!$F19, '5. SRC27 Projects Programmes'!AC$16:AC$1048576)</f>
        <v>1621.7455112167263</v>
      </c>
      <c r="AD9" s="59">
        <f>SUMIF($F$16:$F$1048576, 'Dropdown options'!$F19, '5. SRC27 Projects Programmes'!AD$16:AD$1048576)</f>
        <v>8305.0003688410179</v>
      </c>
      <c r="AE9" s="59">
        <f>SUMIF($F$16:$F$1048576, 'Dropdown options'!$F19, '5. SRC27 Projects Programmes'!AE$16:AE$1048576)</f>
        <v>80.027223625826679</v>
      </c>
      <c r="AF9" s="59">
        <f>SUMIF($F$16:$F$1048576, 'Dropdown options'!$F19, '5. SRC27 Projects Programmes'!AF$16:AF$1048576)</f>
        <v>0</v>
      </c>
      <c r="AG9" s="59">
        <f>SUMIF($F$16:$F$1048576, 'Dropdown options'!$F19, '5. SRC27 Projects Programmes'!AG$16:AG$1048576)</f>
        <v>0</v>
      </c>
      <c r="AH9" s="59">
        <f>SUMIF($F$16:$F$1048576, 'Dropdown options'!$F19, '5. SRC27 Projects Programmes'!AH$16:AH$1048576)</f>
        <v>0</v>
      </c>
      <c r="AI9" s="59">
        <f>SUMIF($F$16:$F$1048576, 'Dropdown options'!$F19, '5. SRC27 Projects Programmes'!AI$16:AI$1048576)</f>
        <v>9050.2666197797535</v>
      </c>
      <c r="AJ9" s="59">
        <f>SUMIF($F$16:$F$1048576, 'Dropdown options'!$F19, '5. SRC27 Projects Programmes'!AJ$16:AJ$1048576)</f>
        <v>80.027223625826679</v>
      </c>
      <c r="AK9" s="59">
        <f>SUMIF($F$16:$F$1048576, 'Dropdown options'!$F19, '5. SRC27 Projects Programmes'!AK$16:AK$1048576)</f>
        <v>776.07503757255677</v>
      </c>
      <c r="AL9" s="59">
        <f>SUMIF($F$16:$F$1048576, 'Dropdown options'!$F19, '5. SRC27 Projects Programmes'!AL$16:AL$1048576)</f>
        <v>1290.405277410357</v>
      </c>
      <c r="AM9" s="59">
        <f>SUMIF($F$16:$F$1048576, 'Dropdown options'!$F19, '5. SRC27 Projects Programmes'!AM$16:AM$1048576)</f>
        <v>1376.2438136516537</v>
      </c>
      <c r="AN9" s="59">
        <f>SUMIF($F$16:$F$1048576, 'Dropdown options'!$F19, '5. SRC27 Projects Programmes'!AN$16:AN$1048576)</f>
        <v>1512.6199084300047</v>
      </c>
      <c r="AO9" s="59">
        <f>SUMIF($F$16:$F$1048576, 'Dropdown options'!$F19, '5. SRC27 Projects Programmes'!AO$16:AO$1048576)</f>
        <v>1660.5226387001367</v>
      </c>
      <c r="AP9" s="59">
        <f>SUMIF($F$16:$F$1048576, 'Dropdown options'!$F19, '5. SRC27 Projects Programmes'!AP$16:AP$1048576)</f>
        <v>1805.9598947523946</v>
      </c>
      <c r="AQ9" s="59">
        <f>SUMIF($F$16:$F$1048576, 'Dropdown options'!$F19, '5. SRC27 Projects Programmes'!AQ$16:AQ$1048576)</f>
        <v>1962.9326564643993</v>
      </c>
      <c r="AR9" s="59">
        <f>SUMIF($F$16:$F$1048576, 'Dropdown options'!$F19, '5. SRC27 Projects Programmes'!AR$16:AR$1048576)</f>
        <v>9608.6841894089594</v>
      </c>
      <c r="AS9" s="59">
        <f>SUMIF($F$16:$F$1048576, 'Dropdown options'!$F19, '5. SRC27 Projects Programmes'!AS$16:AS$1048576)</f>
        <v>96.863574567714153</v>
      </c>
      <c r="AT9" s="59">
        <f>SUMIF($F$16:$F$1048576, 'Dropdown options'!$F19, '5. SRC27 Projects Programmes'!AT$16:AT$1048576)</f>
        <v>0</v>
      </c>
      <c r="AU9" s="59">
        <f>SUMIF($F$16:$F$1048576, 'Dropdown options'!$F19, '5. SRC27 Projects Programmes'!AU$16:AU$1048576)</f>
        <v>0</v>
      </c>
      <c r="AV9" s="59">
        <f>SUMIF($F$16:$F$1048576, 'Dropdown options'!$F19, '5. SRC27 Projects Programmes'!AV$16:AV$1048576)</f>
        <v>0</v>
      </c>
      <c r="AW9" s="59">
        <f>SUMIF($F$16:$F$1048576, 'Dropdown options'!$F19, '5. SRC27 Projects Programmes'!AW$16:AW$1048576)</f>
        <v>10384.759226981523</v>
      </c>
      <c r="AX9" s="59">
        <f>SUMIF($F$16:$F$1048576, 'Dropdown options'!$F19, '5. SRC27 Projects Programmes'!AX$16:AX$1048576)</f>
        <v>0</v>
      </c>
      <c r="AY9" s="59">
        <f>SUMIF($F$16:$F$1048576, 'Dropdown options'!$F19, '5. SRC27 Projects Programmes'!AY$16:AY$1048576)</f>
        <v>0</v>
      </c>
      <c r="AZ9" s="59">
        <f>SUMIF($F$16:$F$1048576, 'Dropdown options'!$F19, '5. SRC27 Projects Programmes'!AZ$16:AZ$1048576)</f>
        <v>0</v>
      </c>
      <c r="BA9" s="59">
        <f>SUMIF($F$16:$F$1048576, 'Dropdown options'!$F19, '5. SRC27 Projects Programmes'!BA$16:BA$1048576)</f>
        <v>0</v>
      </c>
      <c r="BB9" s="59">
        <f>SUMIF($F$16:$F$1048576, 'Dropdown options'!$F19, '5. SRC27 Projects Programmes'!BB$16:BB$1048576)</f>
        <v>0</v>
      </c>
      <c r="BC9" s="59">
        <f>SUMIF($F$16:$F$1048576, 'Dropdown options'!$F19, '5. SRC27 Projects Programmes'!BC$16:BC$1048576)</f>
        <v>0</v>
      </c>
      <c r="BD9" s="59">
        <f>SUMIF($F$16:$F$1048576, 'Dropdown options'!$F19, '5. SRC27 Projects Programmes'!BD$16:BD$1048576)</f>
        <v>0</v>
      </c>
      <c r="BE9" s="59">
        <f>SUMIF($F$16:$F$1048576, 'Dropdown options'!$F19, '5. SRC27 Projects Programmes'!BE$16:BE$1048576)</f>
        <v>0</v>
      </c>
      <c r="BF9" s="59">
        <f>SUMIF($F$16:$F$1048576, 'Dropdown options'!$F19, '5. SRC27 Projects Programmes'!BF$16:BF$1048576)</f>
        <v>0</v>
      </c>
      <c r="BG9" s="59">
        <f>SUMIF($F$16:$F$1048576, 'Dropdown options'!$F19, '5. SRC27 Projects Programmes'!BG$16:BG$1048576)</f>
        <v>0</v>
      </c>
      <c r="BH9" s="59">
        <f>SUMIF($F$16:$F$1048576, 'Dropdown options'!$F19, '5. SRC27 Projects Programmes'!BH$16:BH$1048576)</f>
        <v>0</v>
      </c>
      <c r="BI9" s="59">
        <f>SUMIF($F$16:$F$1048576, 'Dropdown options'!$F19, '5. SRC27 Projects Programmes'!BI$16:BI$1048576)</f>
        <v>0</v>
      </c>
      <c r="BJ9" s="59">
        <f>SUMIF($F$16:$F$1048576, 'Dropdown options'!$F19, '5. SRC27 Projects Programmes'!BJ$16:BJ$1048576)</f>
        <v>0</v>
      </c>
      <c r="BK9" s="59">
        <f>SUMIF($F$16:$F$1048576, 'Dropdown options'!$F19, '5. SRC27 Projects Programmes'!BK$16:BK$1048576)</f>
        <v>0</v>
      </c>
      <c r="BL9" s="59">
        <f>SUMIF($F$16:$F$1048576, 'Dropdown options'!$F19, '5. SRC27 Projects Programmes'!BL$16:BL$1048576)</f>
        <v>0</v>
      </c>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59">
        <f>SUMIF($F$16:$F$1048576, 'Dropdown options'!$F19, '5. SRC27 Projects Programmes'!DL$16:DL$1048576)</f>
        <v>0</v>
      </c>
      <c r="DM9" s="59">
        <f>SUMIF($F$16:$F$1048576, 'Dropdown options'!$F19, '5. SRC27 Projects Programmes'!DM$16:DM$1048576)</f>
        <v>707.91616893873606</v>
      </c>
      <c r="DN9" s="59">
        <f>SUMIF($F$16:$F$1048576, 'Dropdown options'!$F19, '5. SRC27 Projects Programmes'!DN$16:DN$1048576)</f>
        <v>3808.1999996580639</v>
      </c>
      <c r="DO9" s="59">
        <f>SUMIF($F$16:$F$1048576, 'Dropdown options'!$F19, '5. SRC27 Projects Programmes'!DO$16:DO$1048576)</f>
        <v>4516.1161685968009</v>
      </c>
      <c r="DP9" s="142"/>
      <c r="DQ9" s="142"/>
      <c r="DR9" s="142"/>
      <c r="DS9" s="142"/>
      <c r="DT9" s="142"/>
      <c r="DU9" s="142"/>
      <c r="DV9" s="142"/>
      <c r="DW9" s="142"/>
      <c r="DX9" s="142"/>
      <c r="DY9" s="142"/>
      <c r="DZ9" s="142"/>
      <c r="EA9" s="142"/>
      <c r="EB9" s="142"/>
      <c r="EC9" s="142"/>
      <c r="ED9" s="142"/>
      <c r="EE9" s="142"/>
      <c r="EF9" s="142"/>
      <c r="EG9" s="142"/>
    </row>
    <row r="10" spans="2:154" s="69" customFormat="1">
      <c r="B10" s="138" t="s">
        <v>767</v>
      </c>
      <c r="C10" s="64" t="s">
        <v>768</v>
      </c>
      <c r="D10" s="142"/>
      <c r="E10" s="142"/>
      <c r="F10" s="142"/>
      <c r="G10" s="142"/>
      <c r="H10" s="142"/>
      <c r="I10" s="142"/>
      <c r="J10" s="142"/>
      <c r="K10" s="142"/>
      <c r="L10" s="142"/>
      <c r="M10" s="175"/>
      <c r="N10" s="142"/>
      <c r="O10" s="142"/>
      <c r="P10" s="142"/>
      <c r="Q10" s="142"/>
      <c r="R10" s="142"/>
      <c r="S10" s="142"/>
      <c r="T10" s="142"/>
      <c r="U10" s="142"/>
      <c r="V10" s="142"/>
      <c r="W10" s="59">
        <f>SUMIF($F$16:$F$1048576, 'Dropdown options'!$F20, '5. SRC27 Projects Programmes'!W$16:W$1048576)</f>
        <v>0</v>
      </c>
      <c r="X10" s="59">
        <f>SUMIF($F$16:$F$1048576, 'Dropdown options'!$F20, '5. SRC27 Projects Programmes'!X$16:X$1048576)</f>
        <v>0</v>
      </c>
      <c r="Y10" s="59">
        <f>SUMIF($F$16:$F$1048576, 'Dropdown options'!$F20, '5. SRC27 Projects Programmes'!Y$16:Y$1048576)</f>
        <v>0</v>
      </c>
      <c r="Z10" s="59">
        <f>SUMIF($F$16:$F$1048576, 'Dropdown options'!$F20, '5. SRC27 Projects Programmes'!Z$16:Z$1048576)</f>
        <v>0</v>
      </c>
      <c r="AA10" s="59">
        <f>SUMIF($F$16:$F$1048576, 'Dropdown options'!$F20, '5. SRC27 Projects Programmes'!AA$16:AA$1048576)</f>
        <v>0</v>
      </c>
      <c r="AB10" s="59">
        <f>SUMIF($F$16:$F$1048576, 'Dropdown options'!$F20, '5. SRC27 Projects Programmes'!AB$16:AB$1048576)</f>
        <v>0</v>
      </c>
      <c r="AC10" s="59">
        <f>SUMIF($F$16:$F$1048576, 'Dropdown options'!$F20, '5. SRC27 Projects Programmes'!AC$16:AC$1048576)</f>
        <v>0</v>
      </c>
      <c r="AD10" s="59">
        <f>SUMIF($F$16:$F$1048576, 'Dropdown options'!$F20, '5. SRC27 Projects Programmes'!AD$16:AD$1048576)</f>
        <v>0</v>
      </c>
      <c r="AE10" s="59">
        <f>SUMIF($F$16:$F$1048576, 'Dropdown options'!$F20, '5. SRC27 Projects Programmes'!AE$16:AE$1048576)</f>
        <v>0</v>
      </c>
      <c r="AF10" s="59">
        <f>SUMIF($F$16:$F$1048576, 'Dropdown options'!$F20, '5. SRC27 Projects Programmes'!AF$16:AF$1048576)</f>
        <v>0</v>
      </c>
      <c r="AG10" s="59">
        <f>SUMIF($F$16:$F$1048576, 'Dropdown options'!$F20, '5. SRC27 Projects Programmes'!AG$16:AG$1048576)</f>
        <v>0</v>
      </c>
      <c r="AH10" s="59">
        <f>SUMIF($F$16:$F$1048576, 'Dropdown options'!$F20, '5. SRC27 Projects Programmes'!AH$16:AH$1048576)</f>
        <v>0</v>
      </c>
      <c r="AI10" s="59">
        <f>SUMIF($F$16:$F$1048576, 'Dropdown options'!$F20, '5. SRC27 Projects Programmes'!AI$16:AI$1048576)</f>
        <v>0</v>
      </c>
      <c r="AJ10" s="59">
        <f>SUMIF($F$16:$F$1048576, 'Dropdown options'!$F20, '5. SRC27 Projects Programmes'!AJ$16:AJ$1048576)</f>
        <v>0</v>
      </c>
      <c r="AK10" s="59">
        <f>SUMIF($F$16:$F$1048576, 'Dropdown options'!$F20, '5. SRC27 Projects Programmes'!AK$16:AK$1048576)</f>
        <v>0</v>
      </c>
      <c r="AL10" s="59">
        <f>SUMIF($F$16:$F$1048576, 'Dropdown options'!$F20, '5. SRC27 Projects Programmes'!AL$16:AL$1048576)</f>
        <v>0</v>
      </c>
      <c r="AM10" s="59">
        <f>SUMIF($F$16:$F$1048576, 'Dropdown options'!$F20, '5. SRC27 Projects Programmes'!AM$16:AM$1048576)</f>
        <v>0</v>
      </c>
      <c r="AN10" s="59">
        <f>SUMIF($F$16:$F$1048576, 'Dropdown options'!$F20, '5. SRC27 Projects Programmes'!AN$16:AN$1048576)</f>
        <v>0</v>
      </c>
      <c r="AO10" s="59">
        <f>SUMIF($F$16:$F$1048576, 'Dropdown options'!$F20, '5. SRC27 Projects Programmes'!AO$16:AO$1048576)</f>
        <v>0</v>
      </c>
      <c r="AP10" s="59">
        <f>SUMIF($F$16:$F$1048576, 'Dropdown options'!$F20, '5. SRC27 Projects Programmes'!AP$16:AP$1048576)</f>
        <v>0</v>
      </c>
      <c r="AQ10" s="59">
        <f>SUMIF($F$16:$F$1048576, 'Dropdown options'!$F20, '5. SRC27 Projects Programmes'!AQ$16:AQ$1048576)</f>
        <v>0</v>
      </c>
      <c r="AR10" s="59">
        <f>SUMIF($F$16:$F$1048576, 'Dropdown options'!$F20, '5. SRC27 Projects Programmes'!AR$16:AR$1048576)</f>
        <v>0</v>
      </c>
      <c r="AS10" s="59">
        <f>SUMIF($F$16:$F$1048576, 'Dropdown options'!$F20, '5. SRC27 Projects Programmes'!AS$16:AS$1048576)</f>
        <v>0</v>
      </c>
      <c r="AT10" s="59">
        <f>SUMIF($F$16:$F$1048576, 'Dropdown options'!$F20, '5. SRC27 Projects Programmes'!AT$16:AT$1048576)</f>
        <v>0</v>
      </c>
      <c r="AU10" s="59">
        <f>SUMIF($F$16:$F$1048576, 'Dropdown options'!$F20, '5. SRC27 Projects Programmes'!AU$16:AU$1048576)</f>
        <v>0</v>
      </c>
      <c r="AV10" s="59">
        <f>SUMIF($F$16:$F$1048576, 'Dropdown options'!$F20, '5. SRC27 Projects Programmes'!AV$16:AV$1048576)</f>
        <v>0</v>
      </c>
      <c r="AW10" s="59">
        <f>SUMIF($F$16:$F$1048576, 'Dropdown options'!$F20, '5. SRC27 Projects Programmes'!AW$16:AW$1048576)</f>
        <v>0</v>
      </c>
      <c r="AX10" s="59">
        <f>SUMIF($F$16:$F$1048576, 'Dropdown options'!$F20, '5. SRC27 Projects Programmes'!AX$16:AX$1048576)</f>
        <v>0</v>
      </c>
      <c r="AY10" s="59">
        <f>SUMIF($F$16:$F$1048576, 'Dropdown options'!$F20, '5. SRC27 Projects Programmes'!AY$16:AY$1048576)</f>
        <v>0</v>
      </c>
      <c r="AZ10" s="59">
        <f>SUMIF($F$16:$F$1048576, 'Dropdown options'!$F20, '5. SRC27 Projects Programmes'!AZ$16:AZ$1048576)</f>
        <v>0</v>
      </c>
      <c r="BA10" s="59">
        <f>SUMIF($F$16:$F$1048576, 'Dropdown options'!$F20, '5. SRC27 Projects Programmes'!BA$16:BA$1048576)</f>
        <v>0</v>
      </c>
      <c r="BB10" s="59">
        <f>SUMIF($F$16:$F$1048576, 'Dropdown options'!$F20, '5. SRC27 Projects Programmes'!BB$16:BB$1048576)</f>
        <v>0</v>
      </c>
      <c r="BC10" s="59">
        <f>SUMIF($F$16:$F$1048576, 'Dropdown options'!$F20, '5. SRC27 Projects Programmes'!BC$16:BC$1048576)</f>
        <v>0</v>
      </c>
      <c r="BD10" s="59">
        <f>SUMIF($F$16:$F$1048576, 'Dropdown options'!$F20, '5. SRC27 Projects Programmes'!BD$16:BD$1048576)</f>
        <v>0</v>
      </c>
      <c r="BE10" s="59">
        <f>SUMIF($F$16:$F$1048576, 'Dropdown options'!$F20, '5. SRC27 Projects Programmes'!BE$16:BE$1048576)</f>
        <v>0</v>
      </c>
      <c r="BF10" s="59">
        <f>SUMIF($F$16:$F$1048576, 'Dropdown options'!$F20, '5. SRC27 Projects Programmes'!BF$16:BF$1048576)</f>
        <v>0</v>
      </c>
      <c r="BG10" s="59">
        <f>SUMIF($F$16:$F$1048576, 'Dropdown options'!$F20, '5. SRC27 Projects Programmes'!BG$16:BG$1048576)</f>
        <v>0</v>
      </c>
      <c r="BH10" s="59">
        <f>SUMIF($F$16:$F$1048576, 'Dropdown options'!$F20, '5. SRC27 Projects Programmes'!BH$16:BH$1048576)</f>
        <v>0</v>
      </c>
      <c r="BI10" s="59">
        <f>SUMIF($F$16:$F$1048576, 'Dropdown options'!$F20, '5. SRC27 Projects Programmes'!BI$16:BI$1048576)</f>
        <v>0</v>
      </c>
      <c r="BJ10" s="59">
        <f>SUMIF($F$16:$F$1048576, 'Dropdown options'!$F20, '5. SRC27 Projects Programmes'!BJ$16:BJ$1048576)</f>
        <v>0</v>
      </c>
      <c r="BK10" s="59">
        <f>SUMIF($F$16:$F$1048576, 'Dropdown options'!$F20, '5. SRC27 Projects Programmes'!BK$16:BK$1048576)</f>
        <v>0</v>
      </c>
      <c r="BL10" s="59">
        <f>SUMIF($F$16:$F$1048576, 'Dropdown options'!$F20, '5. SRC27 Projects Programmes'!BL$16:BL$1048576)</f>
        <v>0</v>
      </c>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59">
        <f>SUMIF($F$16:$F$1048576, 'Dropdown options'!$F20, '5. SRC27 Projects Programmes'!DL$16:DL$1048576)</f>
        <v>0</v>
      </c>
      <c r="DM10" s="59">
        <f>SUMIF($F$16:$F$1048576, 'Dropdown options'!$F20, '5. SRC27 Projects Programmes'!DM$16:DM$1048576)</f>
        <v>0</v>
      </c>
      <c r="DN10" s="59">
        <f>SUMIF($F$16:$F$1048576, 'Dropdown options'!$F20, '5. SRC27 Projects Programmes'!DN$16:DN$1048576)</f>
        <v>0</v>
      </c>
      <c r="DO10" s="59">
        <f>SUMIF($F$16:$F$1048576, 'Dropdown options'!$F20, '5. SRC27 Projects Programmes'!DO$16:DO$1048576)</f>
        <v>0</v>
      </c>
      <c r="DP10" s="142"/>
      <c r="DQ10" s="142"/>
      <c r="DR10" s="142"/>
      <c r="DS10" s="142"/>
      <c r="DT10" s="142"/>
      <c r="DU10" s="142"/>
      <c r="DV10" s="142"/>
      <c r="DW10" s="142"/>
      <c r="DX10" s="142"/>
      <c r="DY10" s="142"/>
      <c r="DZ10" s="142"/>
      <c r="EA10" s="142"/>
      <c r="EB10" s="142"/>
      <c r="EC10" s="142"/>
      <c r="ED10" s="142"/>
      <c r="EE10" s="142"/>
      <c r="EF10" s="142"/>
      <c r="EG10" s="142"/>
    </row>
    <row r="11" spans="2:154" s="69" customFormat="1">
      <c r="B11" s="138" t="s">
        <v>769</v>
      </c>
      <c r="C11" s="64" t="s">
        <v>770</v>
      </c>
      <c r="D11" s="142"/>
      <c r="E11" s="142"/>
      <c r="F11" s="142"/>
      <c r="G11" s="142"/>
      <c r="H11" s="142"/>
      <c r="I11" s="142"/>
      <c r="J11" s="142"/>
      <c r="K11" s="142"/>
      <c r="L11" s="142"/>
      <c r="M11" s="175"/>
      <c r="N11" s="142"/>
      <c r="O11" s="142"/>
      <c r="P11" s="142"/>
      <c r="Q11" s="142"/>
      <c r="R11" s="142"/>
      <c r="S11" s="142"/>
      <c r="T11" s="142"/>
      <c r="U11" s="142"/>
      <c r="V11" s="142"/>
      <c r="W11" s="59">
        <f>SUM(W16:W1048576)</f>
        <v>745.26625093873622</v>
      </c>
      <c r="X11" s="59">
        <f>SUM(X16:X1048576)</f>
        <v>1139.6884871159054</v>
      </c>
      <c r="Y11" s="59">
        <f>SUM(Y16:Y1048576)</f>
        <v>1185.4497807848691</v>
      </c>
      <c r="Z11" s="59">
        <f>SUM(Z16:Z1048576)</f>
        <v>1271.1566316466779</v>
      </c>
      <c r="AA11" s="59">
        <f>SUM(AA16:AA1048576)</f>
        <v>1362.64283090547</v>
      </c>
      <c r="AB11" s="59">
        <f>SUM(AB16:AB1048576)</f>
        <v>1434.4276036472181</v>
      </c>
      <c r="AC11" s="59">
        <f>SUM(AC16:AC1048576)</f>
        <v>1514.6010571895845</v>
      </c>
      <c r="AD11" s="59">
        <f>SUM(AD16:AD1048576)</f>
        <v>7907.966593092985</v>
      </c>
      <c r="AE11" s="59">
        <f>SUM(AE16:AE1048576)</f>
        <v>80.027223625826679</v>
      </c>
      <c r="AF11" s="59">
        <f>SUM(AF16:AF1048576)</f>
        <v>0</v>
      </c>
      <c r="AG11" s="59">
        <f>SUM(AG16:AG1048576)</f>
        <v>0</v>
      </c>
      <c r="AH11" s="59">
        <f>SUM(AH16:AH1048576)</f>
        <v>0</v>
      </c>
      <c r="AI11" s="59">
        <f>SUM(AI16:AI1048576)</f>
        <v>8851.9245137586677</v>
      </c>
      <c r="AJ11" s="59">
        <f>SUM(AJ16:AJ1048576)</f>
        <v>80.027223625826679</v>
      </c>
      <c r="AK11" s="59">
        <f>SUM(AK16:AK1048576)</f>
        <v>776.07503757255677</v>
      </c>
      <c r="AL11" s="59">
        <f>SUM(AL16:AL1048576)</f>
        <v>1228.6669314157077</v>
      </c>
      <c r="AM11" s="59">
        <f>SUM(AM16:AM1048576)</f>
        <v>1310.5443605345288</v>
      </c>
      <c r="AN11" s="59">
        <f>SUM(AN16:AN1048576)</f>
        <v>1440.2628394534759</v>
      </c>
      <c r="AO11" s="59">
        <f>SUM(AO16:AO1048576)</f>
        <v>1581.1010769906775</v>
      </c>
      <c r="AP11" s="59">
        <f>SUM(AP16:AP1048576)</f>
        <v>1719.6173112368251</v>
      </c>
      <c r="AQ11" s="59">
        <f>SUM(AQ16:AQ1048576)</f>
        <v>1869.1346574917889</v>
      </c>
      <c r="AR11" s="59">
        <f>SUM(AR16:AR1048576)</f>
        <v>9149.3271771230065</v>
      </c>
      <c r="AS11" s="59">
        <f>SUM(AS16:AS1048576)</f>
        <v>96.863574567714153</v>
      </c>
      <c r="AT11" s="59">
        <f>SUM(AT16:AT1048576)</f>
        <v>0</v>
      </c>
      <c r="AU11" s="59">
        <f>SUM(AU16:AU1048576)</f>
        <v>0</v>
      </c>
      <c r="AV11" s="59">
        <f>SUM(AV16:AV1048576)</f>
        <v>0</v>
      </c>
      <c r="AW11" s="59">
        <f>SUM(AW16:AW1048576)</f>
        <v>10384.759226981523</v>
      </c>
      <c r="AX11" s="59">
        <f>SUM(AX16:AX1048576)</f>
        <v>0</v>
      </c>
      <c r="AY11" s="59">
        <f>SUM(AY16:AY1048576)</f>
        <v>0</v>
      </c>
      <c r="AZ11" s="59">
        <f>SUM(AZ16:AZ1048576)</f>
        <v>0</v>
      </c>
      <c r="BA11" s="59">
        <f>SUM(BA16:BA1048576)</f>
        <v>0</v>
      </c>
      <c r="BB11" s="59">
        <f>SUM(BB16:BB1048576)</f>
        <v>0</v>
      </c>
      <c r="BC11" s="59">
        <f>SUM(BC16:BC1048576)</f>
        <v>0</v>
      </c>
      <c r="BD11" s="59">
        <f>SUM(BD16:BD1048576)</f>
        <v>0</v>
      </c>
      <c r="BE11" s="59">
        <f>SUM(BE16:BE1048576)</f>
        <v>0</v>
      </c>
      <c r="BF11" s="59">
        <f>SUM(BF16:BF1048576)</f>
        <v>0</v>
      </c>
      <c r="BG11" s="59">
        <f>SUM(BG16:BG1048576)</f>
        <v>0</v>
      </c>
      <c r="BH11" s="59">
        <f>SUM(BH16:BH1048576)</f>
        <v>0</v>
      </c>
      <c r="BI11" s="59">
        <f>SUM(BI16:BI1048576)</f>
        <v>0</v>
      </c>
      <c r="BJ11" s="59">
        <f>SUM(BJ16:BJ1048576)</f>
        <v>0</v>
      </c>
      <c r="BK11" s="59">
        <f>SUM(BK16:BK1048576)</f>
        <v>0</v>
      </c>
      <c r="BL11" s="59">
        <f>SUM(BL16:BL1048576)</f>
        <v>0</v>
      </c>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59">
        <f>SUM(DL16:DL1048576)</f>
        <v>0</v>
      </c>
      <c r="DM11" s="59">
        <f>SUM(DM16:DM1048576)</f>
        <v>707.91616893873606</v>
      </c>
      <c r="DN11" s="59">
        <f>SUM(DN16:DN1048576)</f>
        <v>3609.8578936369781</v>
      </c>
      <c r="DO11" s="59">
        <f>SUM(DO16:DO1048576)</f>
        <v>4317.7740625757151</v>
      </c>
      <c r="DP11" s="142"/>
      <c r="DQ11" s="142"/>
      <c r="DR11" s="142"/>
      <c r="DS11" s="142"/>
      <c r="DT11" s="142"/>
      <c r="DU11" s="142"/>
      <c r="DV11" s="142"/>
      <c r="DW11" s="142"/>
      <c r="DX11" s="142"/>
      <c r="DY11" s="142"/>
      <c r="DZ11" s="142"/>
      <c r="EA11" s="142"/>
      <c r="EB11" s="142"/>
      <c r="EC11" s="142"/>
      <c r="ED11" s="142"/>
      <c r="EE11" s="142"/>
      <c r="EF11" s="142"/>
      <c r="EG11" s="142"/>
    </row>
    <row r="12" spans="2:154" s="2" customFormat="1">
      <c r="M12" s="174"/>
      <c r="X12" s="130"/>
      <c r="Y12" s="130"/>
      <c r="Z12" s="130"/>
      <c r="AA12" s="130"/>
      <c r="AB12" s="130"/>
      <c r="AC12" s="130"/>
      <c r="AD12" s="130"/>
      <c r="AE12" s="130"/>
      <c r="AF12" s="130"/>
      <c r="AG12" s="130"/>
      <c r="AH12" s="130"/>
      <c r="AI12" s="130"/>
      <c r="AJ12" s="130"/>
      <c r="AK12" s="131"/>
      <c r="AL12" s="131"/>
      <c r="AM12" s="131"/>
      <c r="AN12" s="131"/>
      <c r="AO12" s="131"/>
      <c r="AP12" s="131"/>
      <c r="AQ12" s="131"/>
      <c r="AR12" s="131"/>
      <c r="AS12" s="131"/>
      <c r="AT12" s="131"/>
      <c r="AU12" s="131"/>
      <c r="AV12" s="131"/>
      <c r="AW12" s="131"/>
      <c r="AX12" s="131"/>
      <c r="DM12" s="128"/>
      <c r="DN12" s="128"/>
      <c r="DO12" s="128"/>
    </row>
    <row r="13" spans="2:154" s="2" customFormat="1">
      <c r="B13" s="426" t="s">
        <v>771</v>
      </c>
      <c r="C13" s="426"/>
      <c r="D13" s="426"/>
      <c r="E13" s="426"/>
      <c r="F13" s="426"/>
      <c r="G13" s="426"/>
      <c r="H13" s="426"/>
      <c r="I13" s="426"/>
      <c r="J13" s="426"/>
      <c r="K13" s="426"/>
      <c r="L13" s="426"/>
      <c r="M13" s="426"/>
      <c r="N13" s="426"/>
      <c r="O13" s="426"/>
      <c r="P13" s="426"/>
      <c r="Q13" s="426"/>
      <c r="R13" s="426"/>
      <c r="S13" s="426"/>
      <c r="T13" s="426"/>
      <c r="U13" s="426"/>
      <c r="V13" s="155"/>
      <c r="W13" s="428" t="s">
        <v>772</v>
      </c>
      <c r="X13" s="428"/>
      <c r="Y13" s="428"/>
      <c r="Z13" s="428"/>
      <c r="AA13" s="428"/>
      <c r="AB13" s="428"/>
      <c r="AC13" s="428"/>
      <c r="AD13" s="428"/>
      <c r="AE13" s="428"/>
      <c r="AF13" s="428"/>
      <c r="AG13" s="428"/>
      <c r="AH13" s="428"/>
      <c r="AI13" s="428"/>
      <c r="AJ13" s="428"/>
      <c r="AK13" s="428" t="s">
        <v>773</v>
      </c>
      <c r="AL13" s="428"/>
      <c r="AM13" s="428"/>
      <c r="AN13" s="428"/>
      <c r="AO13" s="428"/>
      <c r="AP13" s="428"/>
      <c r="AQ13" s="428"/>
      <c r="AR13" s="428"/>
      <c r="AS13" s="428"/>
      <c r="AT13" s="428"/>
      <c r="AU13" s="428"/>
      <c r="AV13" s="428"/>
      <c r="AW13" s="428"/>
      <c r="AX13" s="428"/>
      <c r="AY13" s="428" t="s">
        <v>774</v>
      </c>
      <c r="AZ13" s="428"/>
      <c r="BA13" s="428"/>
      <c r="BB13" s="428"/>
      <c r="BC13" s="428"/>
      <c r="BD13" s="428"/>
      <c r="BE13" s="428"/>
      <c r="BF13" s="428"/>
      <c r="BG13" s="428"/>
      <c r="BH13" s="428"/>
      <c r="BI13" s="428"/>
      <c r="BJ13" s="428"/>
      <c r="BK13" s="428"/>
      <c r="BL13" s="428"/>
      <c r="BM13" s="423" t="s">
        <v>775</v>
      </c>
      <c r="BN13" s="424"/>
      <c r="BO13" s="424"/>
      <c r="BP13" s="424"/>
      <c r="BQ13" s="424"/>
      <c r="BR13" s="424"/>
      <c r="BS13" s="424"/>
      <c r="BT13" s="424"/>
      <c r="BU13" s="424"/>
      <c r="BV13" s="424"/>
      <c r="BW13" s="424"/>
      <c r="BX13" s="424"/>
      <c r="BY13" s="424"/>
      <c r="BZ13" s="424"/>
      <c r="CA13" s="424"/>
      <c r="CB13" s="425"/>
      <c r="CC13" s="360" t="s">
        <v>776</v>
      </c>
      <c r="CD13" s="360"/>
      <c r="CE13" s="360"/>
      <c r="CF13" s="360"/>
      <c r="CG13" s="360"/>
      <c r="CH13" s="360"/>
      <c r="CI13" s="360"/>
      <c r="CJ13" s="360"/>
      <c r="CK13" s="360"/>
      <c r="CL13" s="423" t="s">
        <v>777</v>
      </c>
      <c r="CM13" s="424"/>
      <c r="CN13" s="424"/>
      <c r="CO13" s="424"/>
      <c r="CP13" s="424"/>
      <c r="CQ13" s="424"/>
      <c r="CR13" s="424"/>
      <c r="CS13" s="424"/>
      <c r="CT13" s="424"/>
      <c r="CU13" s="424"/>
      <c r="CV13" s="424"/>
      <c r="CW13" s="424"/>
      <c r="CX13" s="424"/>
      <c r="CY13" s="424"/>
      <c r="CZ13" s="424"/>
      <c r="DA13" s="425"/>
      <c r="DB13" s="360" t="s">
        <v>778</v>
      </c>
      <c r="DC13" s="360"/>
      <c r="DD13" s="360"/>
      <c r="DE13" s="360"/>
      <c r="DF13" s="360"/>
      <c r="DG13" s="360"/>
      <c r="DH13" s="360"/>
      <c r="DI13" s="360"/>
      <c r="DJ13" s="360"/>
      <c r="DK13" s="360" t="s">
        <v>779</v>
      </c>
      <c r="DL13" s="360"/>
      <c r="DM13" s="423" t="s">
        <v>780</v>
      </c>
      <c r="DN13" s="424"/>
      <c r="DO13" s="425"/>
      <c r="DP13" s="427" t="s">
        <v>781</v>
      </c>
      <c r="DQ13" s="427"/>
      <c r="DR13" s="427"/>
      <c r="DS13" s="427"/>
      <c r="DT13" s="427" t="s">
        <v>782</v>
      </c>
      <c r="DU13" s="427"/>
      <c r="DV13" s="427" t="s">
        <v>783</v>
      </c>
      <c r="DW13" s="427"/>
      <c r="DX13" s="427"/>
      <c r="DY13" s="427" t="s">
        <v>784</v>
      </c>
      <c r="DZ13" s="427"/>
      <c r="EA13" s="427"/>
      <c r="EB13" s="427"/>
      <c r="EC13" s="427"/>
      <c r="ED13" s="427"/>
      <c r="EE13" s="427"/>
      <c r="EF13" s="427"/>
      <c r="EG13" s="427"/>
      <c r="EH13" s="420" t="s">
        <v>785</v>
      </c>
      <c r="EI13" s="421"/>
      <c r="EJ13" s="421"/>
      <c r="EK13" s="422"/>
    </row>
    <row r="14" spans="2:154" s="2" customFormat="1">
      <c r="B14" s="149">
        <v>1</v>
      </c>
      <c r="C14" s="149">
        <v>2</v>
      </c>
      <c r="D14" s="149">
        <v>3</v>
      </c>
      <c r="E14" s="149">
        <v>4</v>
      </c>
      <c r="F14" s="149">
        <v>5</v>
      </c>
      <c r="G14" s="149">
        <v>6</v>
      </c>
      <c r="H14" s="149">
        <v>7</v>
      </c>
      <c r="I14" s="149">
        <v>8</v>
      </c>
      <c r="J14" s="149">
        <v>9</v>
      </c>
      <c r="K14" s="149">
        <v>10</v>
      </c>
      <c r="L14" s="149">
        <v>11</v>
      </c>
      <c r="M14" s="149">
        <v>12</v>
      </c>
      <c r="N14" s="149">
        <v>13</v>
      </c>
      <c r="O14" s="149">
        <v>14</v>
      </c>
      <c r="P14" s="149">
        <v>15</v>
      </c>
      <c r="Q14" s="149">
        <v>16</v>
      </c>
      <c r="R14" s="149">
        <v>17</v>
      </c>
      <c r="S14" s="149">
        <v>18</v>
      </c>
      <c r="T14" s="149">
        <v>19</v>
      </c>
      <c r="U14" s="149">
        <v>20</v>
      </c>
      <c r="V14" s="149">
        <v>21</v>
      </c>
      <c r="W14" s="149">
        <v>22</v>
      </c>
      <c r="X14" s="149">
        <v>23</v>
      </c>
      <c r="Y14" s="149">
        <v>24</v>
      </c>
      <c r="Z14" s="149">
        <v>25</v>
      </c>
      <c r="AA14" s="149">
        <v>26</v>
      </c>
      <c r="AB14" s="149">
        <v>27</v>
      </c>
      <c r="AC14" s="149">
        <v>28</v>
      </c>
      <c r="AD14" s="149">
        <v>29</v>
      </c>
      <c r="AE14" s="149">
        <v>30</v>
      </c>
      <c r="AF14" s="149">
        <v>31</v>
      </c>
      <c r="AG14" s="149">
        <v>32</v>
      </c>
      <c r="AH14" s="149">
        <v>33</v>
      </c>
      <c r="AI14" s="149">
        <v>34</v>
      </c>
      <c r="AJ14" s="149">
        <v>35</v>
      </c>
      <c r="AK14" s="149">
        <v>36</v>
      </c>
      <c r="AL14" s="149">
        <v>37</v>
      </c>
      <c r="AM14" s="149">
        <v>38</v>
      </c>
      <c r="AN14" s="149">
        <v>39</v>
      </c>
      <c r="AO14" s="149">
        <v>40</v>
      </c>
      <c r="AP14" s="149">
        <v>41</v>
      </c>
      <c r="AQ14" s="149">
        <v>42</v>
      </c>
      <c r="AR14" s="149">
        <v>43</v>
      </c>
      <c r="AS14" s="149">
        <v>44</v>
      </c>
      <c r="AT14" s="149">
        <v>45</v>
      </c>
      <c r="AU14" s="149">
        <v>46</v>
      </c>
      <c r="AV14" s="149">
        <v>47</v>
      </c>
      <c r="AW14" s="149">
        <v>48</v>
      </c>
      <c r="AX14" s="149">
        <v>49</v>
      </c>
      <c r="AY14" s="149">
        <v>50</v>
      </c>
      <c r="AZ14" s="149">
        <v>51</v>
      </c>
      <c r="BA14" s="149">
        <v>52</v>
      </c>
      <c r="BB14" s="149">
        <v>53</v>
      </c>
      <c r="BC14" s="149">
        <v>54</v>
      </c>
      <c r="BD14" s="149">
        <v>55</v>
      </c>
      <c r="BE14" s="149">
        <v>56</v>
      </c>
      <c r="BF14" s="149">
        <v>57</v>
      </c>
      <c r="BG14" s="149">
        <v>58</v>
      </c>
      <c r="BH14" s="149">
        <v>59</v>
      </c>
      <c r="BI14" s="149">
        <v>60</v>
      </c>
      <c r="BJ14" s="149">
        <v>61</v>
      </c>
      <c r="BK14" s="149">
        <v>62</v>
      </c>
      <c r="BL14" s="149">
        <v>63</v>
      </c>
      <c r="BM14" s="149">
        <v>64</v>
      </c>
      <c r="BN14" s="149">
        <v>65</v>
      </c>
      <c r="BO14" s="149">
        <v>66</v>
      </c>
      <c r="BP14" s="149">
        <v>67</v>
      </c>
      <c r="BQ14" s="149">
        <v>68</v>
      </c>
      <c r="BR14" s="149">
        <v>69</v>
      </c>
      <c r="BS14" s="149">
        <v>70</v>
      </c>
      <c r="BT14" s="149">
        <v>71</v>
      </c>
      <c r="BU14" s="149">
        <v>72</v>
      </c>
      <c r="BV14" s="149">
        <v>73</v>
      </c>
      <c r="BW14" s="149">
        <v>74</v>
      </c>
      <c r="BX14" s="149">
        <v>75</v>
      </c>
      <c r="BY14" s="149">
        <v>76</v>
      </c>
      <c r="BZ14" s="149">
        <v>77</v>
      </c>
      <c r="CA14" s="149">
        <v>78</v>
      </c>
      <c r="CB14" s="149">
        <v>79</v>
      </c>
      <c r="CC14" s="149">
        <v>80</v>
      </c>
      <c r="CD14" s="149">
        <v>81</v>
      </c>
      <c r="CE14" s="149">
        <v>82</v>
      </c>
      <c r="CF14" s="149">
        <v>83</v>
      </c>
      <c r="CG14" s="149">
        <v>84</v>
      </c>
      <c r="CH14" s="149">
        <v>85</v>
      </c>
      <c r="CI14" s="149">
        <v>86</v>
      </c>
      <c r="CJ14" s="149">
        <v>87</v>
      </c>
      <c r="CK14" s="149">
        <v>88</v>
      </c>
      <c r="CL14" s="149">
        <v>89</v>
      </c>
      <c r="CM14" s="149">
        <v>90</v>
      </c>
      <c r="CN14" s="149">
        <v>91</v>
      </c>
      <c r="CO14" s="149">
        <v>92</v>
      </c>
      <c r="CP14" s="149">
        <v>93</v>
      </c>
      <c r="CQ14" s="149">
        <v>94</v>
      </c>
      <c r="CR14" s="149">
        <v>95</v>
      </c>
      <c r="CS14" s="149">
        <v>96</v>
      </c>
      <c r="CT14" s="149">
        <v>97</v>
      </c>
      <c r="CU14" s="149">
        <v>98</v>
      </c>
      <c r="CV14" s="149">
        <v>99</v>
      </c>
      <c r="CW14" s="149">
        <v>100</v>
      </c>
      <c r="CX14" s="149">
        <v>101</v>
      </c>
      <c r="CY14" s="149">
        <v>102</v>
      </c>
      <c r="CZ14" s="149">
        <v>103</v>
      </c>
      <c r="DA14" s="149">
        <v>104</v>
      </c>
      <c r="DB14" s="149">
        <v>105</v>
      </c>
      <c r="DC14" s="149">
        <v>106</v>
      </c>
      <c r="DD14" s="149">
        <v>107</v>
      </c>
      <c r="DE14" s="149">
        <v>108</v>
      </c>
      <c r="DF14" s="149">
        <v>109</v>
      </c>
      <c r="DG14" s="149">
        <v>110</v>
      </c>
      <c r="DH14" s="149">
        <v>111</v>
      </c>
      <c r="DI14" s="149">
        <v>112</v>
      </c>
      <c r="DJ14" s="149">
        <v>113</v>
      </c>
      <c r="DK14" s="149">
        <v>114</v>
      </c>
      <c r="DL14" s="149">
        <v>115</v>
      </c>
      <c r="DM14" s="149">
        <v>116</v>
      </c>
      <c r="DN14" s="149">
        <v>117</v>
      </c>
      <c r="DO14" s="149">
        <v>118</v>
      </c>
      <c r="DP14" s="149">
        <v>119</v>
      </c>
      <c r="DQ14" s="149">
        <v>120</v>
      </c>
      <c r="DR14" s="149">
        <v>121</v>
      </c>
      <c r="DS14" s="149">
        <v>122</v>
      </c>
      <c r="DT14" s="149">
        <v>123</v>
      </c>
      <c r="DU14" s="149">
        <v>124</v>
      </c>
      <c r="DV14" s="149">
        <v>125</v>
      </c>
      <c r="DW14" s="149">
        <v>126</v>
      </c>
      <c r="DX14" s="149">
        <v>127</v>
      </c>
      <c r="DY14" s="149">
        <v>128</v>
      </c>
      <c r="DZ14" s="149">
        <v>129</v>
      </c>
      <c r="EA14" s="149">
        <v>130</v>
      </c>
      <c r="EB14" s="149">
        <v>131</v>
      </c>
      <c r="EC14" s="149">
        <v>132</v>
      </c>
      <c r="ED14" s="149">
        <v>133</v>
      </c>
      <c r="EE14" s="149">
        <v>134</v>
      </c>
      <c r="EF14" s="149">
        <v>135</v>
      </c>
      <c r="EG14" s="149">
        <v>136</v>
      </c>
      <c r="EH14" s="281">
        <v>137</v>
      </c>
      <c r="EI14" s="281">
        <v>138</v>
      </c>
      <c r="EJ14" s="281">
        <v>139</v>
      </c>
      <c r="EK14" s="281">
        <v>140</v>
      </c>
    </row>
    <row r="15" spans="2:154" s="36" customFormat="1" ht="144.94999999999999">
      <c r="B15" s="121" t="s">
        <v>786</v>
      </c>
      <c r="C15" s="121" t="s">
        <v>787</v>
      </c>
      <c r="D15" s="121" t="s">
        <v>146</v>
      </c>
      <c r="E15" s="121" t="s">
        <v>788</v>
      </c>
      <c r="F15" s="121" t="s">
        <v>789</v>
      </c>
      <c r="G15" s="27" t="s">
        <v>790</v>
      </c>
      <c r="H15" s="27" t="s">
        <v>791</v>
      </c>
      <c r="I15" s="121" t="s">
        <v>792</v>
      </c>
      <c r="J15" s="121" t="s">
        <v>793</v>
      </c>
      <c r="K15" s="121" t="s">
        <v>794</v>
      </c>
      <c r="L15" s="121" t="s">
        <v>795</v>
      </c>
      <c r="M15" s="178" t="s">
        <v>796</v>
      </c>
      <c r="N15" s="121" t="s">
        <v>797</v>
      </c>
      <c r="O15" s="121" t="s">
        <v>798</v>
      </c>
      <c r="P15" s="121" t="s">
        <v>799</v>
      </c>
      <c r="Q15" s="121" t="s">
        <v>800</v>
      </c>
      <c r="R15" s="121" t="s">
        <v>801</v>
      </c>
      <c r="S15" s="121" t="s">
        <v>802</v>
      </c>
      <c r="T15" s="121" t="s">
        <v>803</v>
      </c>
      <c r="U15" s="121" t="s">
        <v>804</v>
      </c>
      <c r="V15" s="121" t="s">
        <v>805</v>
      </c>
      <c r="W15" s="25" t="s">
        <v>806</v>
      </c>
      <c r="X15" s="25" t="s">
        <v>9</v>
      </c>
      <c r="Y15" s="25" t="s">
        <v>10</v>
      </c>
      <c r="Z15" s="25" t="s">
        <v>11</v>
      </c>
      <c r="AA15" s="25" t="s">
        <v>12</v>
      </c>
      <c r="AB15" s="25" t="s">
        <v>13</v>
      </c>
      <c r="AC15" s="25" t="s">
        <v>14</v>
      </c>
      <c r="AD15" s="27" t="s">
        <v>807</v>
      </c>
      <c r="AE15" s="27" t="s">
        <v>808</v>
      </c>
      <c r="AF15" s="25" t="s">
        <v>15</v>
      </c>
      <c r="AG15" s="25" t="s">
        <v>16</v>
      </c>
      <c r="AH15" s="25" t="s">
        <v>17</v>
      </c>
      <c r="AI15" s="27" t="s">
        <v>809</v>
      </c>
      <c r="AJ15" s="27" t="s">
        <v>810</v>
      </c>
      <c r="AK15" s="25" t="s">
        <v>806</v>
      </c>
      <c r="AL15" s="25" t="s">
        <v>9</v>
      </c>
      <c r="AM15" s="25" t="s">
        <v>10</v>
      </c>
      <c r="AN15" s="25" t="s">
        <v>11</v>
      </c>
      <c r="AO15" s="25" t="s">
        <v>12</v>
      </c>
      <c r="AP15" s="25" t="s">
        <v>13</v>
      </c>
      <c r="AQ15" s="25" t="s">
        <v>14</v>
      </c>
      <c r="AR15" s="121" t="s">
        <v>807</v>
      </c>
      <c r="AS15" s="121" t="s">
        <v>808</v>
      </c>
      <c r="AT15" s="25" t="s">
        <v>15</v>
      </c>
      <c r="AU15" s="25" t="s">
        <v>16</v>
      </c>
      <c r="AV15" s="25" t="s">
        <v>17</v>
      </c>
      <c r="AW15" s="121" t="s">
        <v>809</v>
      </c>
      <c r="AX15" s="121" t="s">
        <v>810</v>
      </c>
      <c r="AY15" s="25" t="s">
        <v>806</v>
      </c>
      <c r="AZ15" s="25" t="s">
        <v>9</v>
      </c>
      <c r="BA15" s="25" t="s">
        <v>10</v>
      </c>
      <c r="BB15" s="25" t="s">
        <v>11</v>
      </c>
      <c r="BC15" s="25" t="s">
        <v>12</v>
      </c>
      <c r="BD15" s="25" t="s">
        <v>13</v>
      </c>
      <c r="BE15" s="25" t="s">
        <v>14</v>
      </c>
      <c r="BF15" s="121" t="s">
        <v>807</v>
      </c>
      <c r="BG15" s="121" t="s">
        <v>808</v>
      </c>
      <c r="BH15" s="25" t="s">
        <v>15</v>
      </c>
      <c r="BI15" s="25" t="s">
        <v>16</v>
      </c>
      <c r="BJ15" s="25" t="s">
        <v>17</v>
      </c>
      <c r="BK15" s="121" t="s">
        <v>809</v>
      </c>
      <c r="BL15" s="121" t="s">
        <v>810</v>
      </c>
      <c r="BM15" s="121" t="s">
        <v>811</v>
      </c>
      <c r="BN15" s="121" t="s">
        <v>812</v>
      </c>
      <c r="BO15" s="121" t="s">
        <v>325</v>
      </c>
      <c r="BP15" s="121" t="s">
        <v>326</v>
      </c>
      <c r="BQ15" s="121" t="s">
        <v>813</v>
      </c>
      <c r="BR15" s="121" t="s">
        <v>814</v>
      </c>
      <c r="BS15" s="121" t="s">
        <v>815</v>
      </c>
      <c r="BT15" s="121" t="s">
        <v>333</v>
      </c>
      <c r="BU15" s="121" t="s">
        <v>816</v>
      </c>
      <c r="BV15" s="25" t="s">
        <v>9</v>
      </c>
      <c r="BW15" s="25" t="s">
        <v>10</v>
      </c>
      <c r="BX15" s="25" t="s">
        <v>11</v>
      </c>
      <c r="BY15" s="25" t="s">
        <v>12</v>
      </c>
      <c r="BZ15" s="25" t="s">
        <v>13</v>
      </c>
      <c r="CA15" s="25" t="s">
        <v>14</v>
      </c>
      <c r="CB15" s="121" t="s">
        <v>807</v>
      </c>
      <c r="CC15" s="121" t="s">
        <v>817</v>
      </c>
      <c r="CD15" s="121" t="s">
        <v>333</v>
      </c>
      <c r="CE15" s="25" t="s">
        <v>9</v>
      </c>
      <c r="CF15" s="25" t="s">
        <v>10</v>
      </c>
      <c r="CG15" s="25" t="s">
        <v>11</v>
      </c>
      <c r="CH15" s="25" t="s">
        <v>12</v>
      </c>
      <c r="CI15" s="25" t="s">
        <v>13</v>
      </c>
      <c r="CJ15" s="25" t="s">
        <v>14</v>
      </c>
      <c r="CK15" s="121" t="s">
        <v>807</v>
      </c>
      <c r="CL15" s="121" t="s">
        <v>811</v>
      </c>
      <c r="CM15" s="121" t="s">
        <v>818</v>
      </c>
      <c r="CN15" s="121" t="s">
        <v>325</v>
      </c>
      <c r="CO15" s="121" t="s">
        <v>326</v>
      </c>
      <c r="CP15" s="121" t="s">
        <v>813</v>
      </c>
      <c r="CQ15" s="121" t="s">
        <v>814</v>
      </c>
      <c r="CR15" s="121" t="s">
        <v>815</v>
      </c>
      <c r="CS15" s="121" t="s">
        <v>333</v>
      </c>
      <c r="CT15" s="121" t="s">
        <v>816</v>
      </c>
      <c r="CU15" s="25" t="s">
        <v>9</v>
      </c>
      <c r="CV15" s="25" t="s">
        <v>10</v>
      </c>
      <c r="CW15" s="25" t="s">
        <v>11</v>
      </c>
      <c r="CX15" s="25" t="s">
        <v>12</v>
      </c>
      <c r="CY15" s="25" t="s">
        <v>13</v>
      </c>
      <c r="CZ15" s="25" t="s">
        <v>14</v>
      </c>
      <c r="DA15" s="121" t="s">
        <v>807</v>
      </c>
      <c r="DB15" s="121" t="s">
        <v>819</v>
      </c>
      <c r="DC15" s="121" t="s">
        <v>333</v>
      </c>
      <c r="DD15" s="25" t="s">
        <v>9</v>
      </c>
      <c r="DE15" s="25" t="s">
        <v>10</v>
      </c>
      <c r="DF15" s="25" t="s">
        <v>11</v>
      </c>
      <c r="DG15" s="25" t="s">
        <v>12</v>
      </c>
      <c r="DH15" s="25" t="s">
        <v>13</v>
      </c>
      <c r="DI15" s="25" t="s">
        <v>14</v>
      </c>
      <c r="DJ15" s="121" t="s">
        <v>807</v>
      </c>
      <c r="DK15" s="121" t="s">
        <v>820</v>
      </c>
      <c r="DL15" s="121" t="s">
        <v>821</v>
      </c>
      <c r="DM15" s="121" t="s">
        <v>822</v>
      </c>
      <c r="DN15" s="121" t="s">
        <v>823</v>
      </c>
      <c r="DO15" s="121" t="s">
        <v>824</v>
      </c>
      <c r="DP15" s="121" t="s">
        <v>825</v>
      </c>
      <c r="DQ15" s="121" t="s">
        <v>158</v>
      </c>
      <c r="DR15" s="121" t="s">
        <v>826</v>
      </c>
      <c r="DS15" s="121" t="s">
        <v>827</v>
      </c>
      <c r="DT15" s="121" t="s">
        <v>828</v>
      </c>
      <c r="DU15" s="121" t="s">
        <v>158</v>
      </c>
      <c r="DV15" s="121" t="s">
        <v>829</v>
      </c>
      <c r="DW15" s="121" t="s">
        <v>830</v>
      </c>
      <c r="DX15" s="121" t="s">
        <v>831</v>
      </c>
      <c r="DY15" s="121" t="s">
        <v>832</v>
      </c>
      <c r="DZ15" s="121" t="s">
        <v>830</v>
      </c>
      <c r="EA15" s="121" t="s">
        <v>833</v>
      </c>
      <c r="EB15" s="121" t="s">
        <v>834</v>
      </c>
      <c r="EC15" s="121" t="s">
        <v>835</v>
      </c>
      <c r="ED15" s="121" t="s">
        <v>836</v>
      </c>
      <c r="EE15" s="121" t="s">
        <v>837</v>
      </c>
      <c r="EF15" s="121" t="s">
        <v>838</v>
      </c>
      <c r="EG15" s="121" t="s">
        <v>839</v>
      </c>
      <c r="EH15" s="282" t="s">
        <v>840</v>
      </c>
      <c r="EI15" s="282" t="s">
        <v>841</v>
      </c>
      <c r="EJ15" s="282" t="s">
        <v>842</v>
      </c>
      <c r="EK15" s="282" t="s">
        <v>843</v>
      </c>
      <c r="EL15"/>
      <c r="EM15"/>
      <c r="EN15"/>
      <c r="EO15"/>
      <c r="EP15"/>
      <c r="EQ15"/>
      <c r="ER15"/>
      <c r="ES15"/>
      <c r="ET15"/>
      <c r="EU15"/>
      <c r="EV15"/>
      <c r="EW15"/>
      <c r="EX15"/>
    </row>
    <row r="16" spans="2:154" s="127" customFormat="1">
      <c r="B16" s="132" t="s">
        <v>2040</v>
      </c>
      <c r="C16" s="23" t="s">
        <v>2041</v>
      </c>
      <c r="D16" s="23" t="s">
        <v>155</v>
      </c>
      <c r="E16" s="23" t="s">
        <v>2042</v>
      </c>
      <c r="F16" s="23" t="s">
        <v>847</v>
      </c>
      <c r="G16" s="23" t="s">
        <v>848</v>
      </c>
      <c r="H16" s="23" t="s">
        <v>848</v>
      </c>
      <c r="I16" s="58">
        <v>0.22857103985116511</v>
      </c>
      <c r="J16" s="58">
        <v>0.771428960148835</v>
      </c>
      <c r="K16" s="58">
        <v>0</v>
      </c>
      <c r="L16" s="58">
        <v>0</v>
      </c>
      <c r="M16" s="176"/>
      <c r="N16" s="23" t="s">
        <v>849</v>
      </c>
      <c r="O16" s="23"/>
      <c r="P16" s="23" t="s">
        <v>851</v>
      </c>
      <c r="Q16" s="56"/>
      <c r="R16" s="133"/>
      <c r="S16" s="133"/>
      <c r="T16" s="133"/>
      <c r="U16" s="133"/>
      <c r="V16" s="133"/>
      <c r="W16" s="55">
        <v>0</v>
      </c>
      <c r="X16" s="55">
        <v>-1.6249896074182908</v>
      </c>
      <c r="Y16" s="55">
        <v>-1.6717149776802587</v>
      </c>
      <c r="Z16" s="55">
        <v>-1.7838718293052052</v>
      </c>
      <c r="AA16" s="55">
        <v>-1.8956982189030662</v>
      </c>
      <c r="AB16" s="55">
        <v>-1.9959234309822604</v>
      </c>
      <c r="AC16" s="55">
        <v>-2.100116987912136</v>
      </c>
      <c r="AD16" s="59">
        <v>-11.072313651938391</v>
      </c>
      <c r="AE16" s="55">
        <v>0</v>
      </c>
      <c r="AF16" s="55"/>
      <c r="AG16" s="55"/>
      <c r="AH16" s="55"/>
      <c r="AI16" s="59">
        <v>-11.072313651938391</v>
      </c>
      <c r="AJ16" s="55"/>
      <c r="AK16" s="55">
        <v>0</v>
      </c>
      <c r="AL16" s="55">
        <v>-1.7217334467747796</v>
      </c>
      <c r="AM16" s="55">
        <v>-1.8321991631646248</v>
      </c>
      <c r="AN16" s="55">
        <v>-2.0178639994384429</v>
      </c>
      <c r="AO16" s="55">
        <v>-2.2148756496021544</v>
      </c>
      <c r="AP16" s="55">
        <v>-2.4078862419246279</v>
      </c>
      <c r="AQ16" s="55">
        <v>-2.6157997832608526</v>
      </c>
      <c r="AR16" s="59">
        <v>-12.810358284165481</v>
      </c>
      <c r="AS16" s="55">
        <v>0</v>
      </c>
      <c r="AT16" s="55"/>
      <c r="AU16" s="55"/>
      <c r="AV16" s="55"/>
      <c r="AW16" s="59"/>
      <c r="AX16" s="55"/>
      <c r="AY16" s="55"/>
      <c r="AZ16" s="55"/>
      <c r="BA16" s="55"/>
      <c r="BB16" s="55"/>
      <c r="BC16" s="55"/>
      <c r="BD16" s="55"/>
      <c r="BE16" s="55"/>
      <c r="BF16" s="59"/>
      <c r="BG16" s="55"/>
      <c r="BH16" s="55"/>
      <c r="BI16" s="55"/>
      <c r="BJ16" s="55"/>
      <c r="BK16" s="59"/>
      <c r="BL16" s="55"/>
      <c r="BM16" s="23" t="s">
        <v>1164</v>
      </c>
      <c r="BN16" s="23" t="s">
        <v>1455</v>
      </c>
      <c r="BO16" s="23" t="s">
        <v>571</v>
      </c>
      <c r="BP16" s="23" t="s">
        <v>403</v>
      </c>
      <c r="BQ16" s="23" t="s">
        <v>406</v>
      </c>
      <c r="BR16" s="23"/>
      <c r="BS16" s="57"/>
      <c r="BT16" s="135" t="s">
        <v>1240</v>
      </c>
      <c r="BU16" s="58">
        <v>0</v>
      </c>
      <c r="BV16" s="57"/>
      <c r="BW16" s="57"/>
      <c r="BX16" s="57"/>
      <c r="BY16" s="57"/>
      <c r="BZ16" s="57"/>
      <c r="CA16" s="57"/>
      <c r="CB16" s="67"/>
      <c r="CC16" s="134"/>
      <c r="CD16" s="134"/>
      <c r="CE16" s="57"/>
      <c r="CF16" s="57"/>
      <c r="CG16" s="57"/>
      <c r="CH16" s="57"/>
      <c r="CI16" s="57"/>
      <c r="CJ16" s="57"/>
      <c r="CK16" s="67"/>
      <c r="CL16" s="23"/>
      <c r="CM16" s="23"/>
      <c r="CN16" s="23"/>
      <c r="CO16" s="23"/>
      <c r="CP16" s="23"/>
      <c r="CQ16" s="23"/>
      <c r="CR16" s="57"/>
      <c r="CS16" s="134"/>
      <c r="CT16" s="58"/>
      <c r="CU16" s="57"/>
      <c r="CV16" s="57"/>
      <c r="CW16" s="57"/>
      <c r="CX16" s="57"/>
      <c r="CY16" s="57"/>
      <c r="CZ16" s="57"/>
      <c r="DA16" s="67"/>
      <c r="DB16" s="23"/>
      <c r="DC16" s="23"/>
      <c r="DD16" s="57"/>
      <c r="DE16" s="57"/>
      <c r="DF16" s="57"/>
      <c r="DG16" s="57"/>
      <c r="DH16" s="57"/>
      <c r="DI16" s="57"/>
      <c r="DJ16" s="67"/>
      <c r="DK16" s="23" t="s">
        <v>849</v>
      </c>
      <c r="DL16" s="55">
        <v>0</v>
      </c>
      <c r="DM16" s="55">
        <v>0</v>
      </c>
      <c r="DN16" s="55">
        <v>-11.072313651938391</v>
      </c>
      <c r="DO16" s="59">
        <v>-11.072313651938391</v>
      </c>
      <c r="DP16" s="23" t="s">
        <v>849</v>
      </c>
      <c r="DQ16" s="57"/>
      <c r="DR16" s="57"/>
      <c r="DS16" s="57"/>
      <c r="DT16" s="23"/>
      <c r="DU16" s="57"/>
      <c r="DV16" s="23"/>
      <c r="DW16" s="23"/>
      <c r="DX16" s="57"/>
      <c r="DY16" s="23"/>
      <c r="DZ16" s="23"/>
      <c r="EA16" s="56"/>
      <c r="EB16" s="57"/>
      <c r="EC16" s="57"/>
      <c r="ED16" s="23"/>
      <c r="EE16" s="57"/>
      <c r="EF16" s="57"/>
      <c r="EG16" s="57"/>
      <c r="EH16" s="23" t="s">
        <v>2043</v>
      </c>
      <c r="EI16" s="23" t="s">
        <v>405</v>
      </c>
      <c r="EJ16" s="23" t="s">
        <v>2003</v>
      </c>
      <c r="EK16" s="23"/>
      <c r="EL16"/>
      <c r="EM16"/>
      <c r="EN16"/>
      <c r="EO16"/>
      <c r="EP16"/>
      <c r="EQ16"/>
      <c r="ER16"/>
      <c r="ES16"/>
      <c r="ET16"/>
      <c r="EU16"/>
      <c r="EV16"/>
      <c r="EW16"/>
      <c r="EX16"/>
    </row>
    <row r="17" spans="2:154" s="127" customFormat="1">
      <c r="B17" s="132" t="s">
        <v>2044</v>
      </c>
      <c r="C17" s="23" t="s">
        <v>2045</v>
      </c>
      <c r="D17" s="23" t="s">
        <v>155</v>
      </c>
      <c r="E17" s="23" t="s">
        <v>2042</v>
      </c>
      <c r="F17" s="23" t="s">
        <v>847</v>
      </c>
      <c r="G17" s="23" t="s">
        <v>848</v>
      </c>
      <c r="H17" s="23" t="s">
        <v>848</v>
      </c>
      <c r="I17" s="58">
        <v>0.59035741300383138</v>
      </c>
      <c r="J17" s="58">
        <v>0.40964258699616868</v>
      </c>
      <c r="K17" s="58">
        <v>0</v>
      </c>
      <c r="L17" s="58">
        <v>0</v>
      </c>
      <c r="M17" s="176"/>
      <c r="N17" s="23" t="s">
        <v>849</v>
      </c>
      <c r="O17" s="23"/>
      <c r="P17" s="23" t="s">
        <v>851</v>
      </c>
      <c r="Q17" s="56"/>
      <c r="R17" s="133"/>
      <c r="S17" s="133"/>
      <c r="T17" s="133"/>
      <c r="U17" s="133"/>
      <c r="V17" s="133"/>
      <c r="W17" s="55">
        <v>0</v>
      </c>
      <c r="X17" s="55">
        <v>-7.2405203600939258E-2</v>
      </c>
      <c r="Y17" s="55">
        <v>-7.4487161498825186E-2</v>
      </c>
      <c r="Z17" s="55">
        <v>-7.948457172229513E-2</v>
      </c>
      <c r="AA17" s="55">
        <v>-8.4467257439070229E-2</v>
      </c>
      <c r="AB17" s="55">
        <v>-8.8933025622086909E-2</v>
      </c>
      <c r="AC17" s="55">
        <v>-9.357561266939704E-2</v>
      </c>
      <c r="AD17" s="59">
        <v>-0.49335277016063622</v>
      </c>
      <c r="AE17" s="55">
        <v>0</v>
      </c>
      <c r="AF17" s="55"/>
      <c r="AG17" s="55"/>
      <c r="AH17" s="55"/>
      <c r="AI17" s="59">
        <v>-0.49335277016063622</v>
      </c>
      <c r="AJ17" s="55"/>
      <c r="AK17" s="55">
        <v>0</v>
      </c>
      <c r="AL17" s="55">
        <v>-7.6715851099092777E-2</v>
      </c>
      <c r="AM17" s="55">
        <v>-8.1637908846180593E-2</v>
      </c>
      <c r="AN17" s="55">
        <v>-8.9910638844311871E-2</v>
      </c>
      <c r="AO17" s="55">
        <v>-9.8688952611206388E-2</v>
      </c>
      <c r="AP17" s="55">
        <v>-0.10728898991018296</v>
      </c>
      <c r="AQ17" s="55">
        <v>-0.1165530628760149</v>
      </c>
      <c r="AR17" s="59">
        <v>-0.57079540418698949</v>
      </c>
      <c r="AS17" s="55">
        <v>0</v>
      </c>
      <c r="AT17" s="55"/>
      <c r="AU17" s="55"/>
      <c r="AV17" s="55"/>
      <c r="AW17" s="59"/>
      <c r="AX17" s="55"/>
      <c r="AY17" s="55"/>
      <c r="AZ17" s="55"/>
      <c r="BA17" s="55"/>
      <c r="BB17" s="55"/>
      <c r="BC17" s="55"/>
      <c r="BD17" s="55"/>
      <c r="BE17" s="55"/>
      <c r="BF17" s="59"/>
      <c r="BG17" s="55"/>
      <c r="BH17" s="55"/>
      <c r="BI17" s="55"/>
      <c r="BJ17" s="55"/>
      <c r="BK17" s="59"/>
      <c r="BL17" s="55"/>
      <c r="BM17" s="23" t="s">
        <v>1164</v>
      </c>
      <c r="BN17" s="23" t="s">
        <v>1548</v>
      </c>
      <c r="BO17" s="23" t="s">
        <v>566</v>
      </c>
      <c r="BP17" s="23" t="s">
        <v>367</v>
      </c>
      <c r="BQ17" s="23" t="s">
        <v>377</v>
      </c>
      <c r="BR17" s="23"/>
      <c r="BS17" s="57"/>
      <c r="BT17" s="135" t="s">
        <v>23</v>
      </c>
      <c r="BU17" s="58">
        <v>0.59035741300383138</v>
      </c>
      <c r="BV17" s="57"/>
      <c r="BW17" s="57"/>
      <c r="BX17" s="57"/>
      <c r="BY17" s="57"/>
      <c r="BZ17" s="57"/>
      <c r="CA17" s="57"/>
      <c r="CB17" s="67"/>
      <c r="CC17" s="134"/>
      <c r="CD17" s="134"/>
      <c r="CE17" s="57"/>
      <c r="CF17" s="57"/>
      <c r="CG17" s="57"/>
      <c r="CH17" s="57"/>
      <c r="CI17" s="57"/>
      <c r="CJ17" s="57"/>
      <c r="CK17" s="67"/>
      <c r="CL17" s="23"/>
      <c r="CM17" s="23"/>
      <c r="CN17" s="23"/>
      <c r="CO17" s="23"/>
      <c r="CP17" s="23"/>
      <c r="CQ17" s="23"/>
      <c r="CR17" s="57"/>
      <c r="CS17" s="134"/>
      <c r="CT17" s="58"/>
      <c r="CU17" s="57"/>
      <c r="CV17" s="57"/>
      <c r="CW17" s="57"/>
      <c r="CX17" s="57"/>
      <c r="CY17" s="57"/>
      <c r="CZ17" s="57"/>
      <c r="DA17" s="67"/>
      <c r="DB17" s="23"/>
      <c r="DC17" s="23"/>
      <c r="DD17" s="57"/>
      <c r="DE17" s="57"/>
      <c r="DF17" s="57"/>
      <c r="DG17" s="57"/>
      <c r="DH17" s="57"/>
      <c r="DI17" s="57"/>
      <c r="DJ17" s="67"/>
      <c r="DK17" s="23" t="s">
        <v>849</v>
      </c>
      <c r="DL17" s="55">
        <v>0</v>
      </c>
      <c r="DM17" s="55">
        <v>0</v>
      </c>
      <c r="DN17" s="55">
        <v>-0.49335277016063622</v>
      </c>
      <c r="DO17" s="59">
        <v>-0.49335277016063622</v>
      </c>
      <c r="DP17" s="23" t="s">
        <v>849</v>
      </c>
      <c r="DQ17" s="57"/>
      <c r="DR17" s="57"/>
      <c r="DS17" s="57"/>
      <c r="DT17" s="23"/>
      <c r="DU17" s="57"/>
      <c r="DV17" s="23"/>
      <c r="DW17" s="23"/>
      <c r="DX17" s="57"/>
      <c r="DY17" s="23"/>
      <c r="DZ17" s="23"/>
      <c r="EA17" s="56"/>
      <c r="EB17" s="57"/>
      <c r="EC17" s="57"/>
      <c r="ED17" s="23"/>
      <c r="EE17" s="57"/>
      <c r="EF17" s="57"/>
      <c r="EG17" s="57"/>
      <c r="EH17" s="23" t="s">
        <v>2046</v>
      </c>
      <c r="EI17" s="23" t="s">
        <v>376</v>
      </c>
      <c r="EJ17" s="23" t="s">
        <v>2003</v>
      </c>
      <c r="EK17" s="23"/>
      <c r="EL17"/>
      <c r="EM17"/>
      <c r="EN17"/>
      <c r="EO17"/>
      <c r="EP17"/>
      <c r="EQ17"/>
      <c r="ER17"/>
      <c r="ES17"/>
      <c r="ET17"/>
      <c r="EU17"/>
      <c r="EV17"/>
      <c r="EW17"/>
      <c r="EX17"/>
    </row>
    <row r="18" spans="2:154" s="127" customFormat="1">
      <c r="B18" s="132" t="s">
        <v>2047</v>
      </c>
      <c r="C18" s="23" t="s">
        <v>2048</v>
      </c>
      <c r="D18" s="23" t="s">
        <v>155</v>
      </c>
      <c r="E18" s="23" t="s">
        <v>2042</v>
      </c>
      <c r="F18" s="23" t="s">
        <v>847</v>
      </c>
      <c r="G18" s="23" t="s">
        <v>848</v>
      </c>
      <c r="H18" s="23" t="s">
        <v>848</v>
      </c>
      <c r="I18" s="58">
        <v>0.59759186885118953</v>
      </c>
      <c r="J18" s="58">
        <v>0.40240813114881041</v>
      </c>
      <c r="K18" s="58">
        <v>0</v>
      </c>
      <c r="L18" s="58">
        <v>0</v>
      </c>
      <c r="M18" s="176"/>
      <c r="N18" s="23" t="s">
        <v>849</v>
      </c>
      <c r="O18" s="23"/>
      <c r="P18" s="23" t="s">
        <v>851</v>
      </c>
      <c r="Q18" s="56"/>
      <c r="R18" s="133"/>
      <c r="S18" s="133"/>
      <c r="T18" s="133"/>
      <c r="U18" s="133"/>
      <c r="V18" s="133"/>
      <c r="W18" s="55">
        <v>0</v>
      </c>
      <c r="X18" s="55">
        <v>-0.10924197264190391</v>
      </c>
      <c r="Y18" s="55">
        <v>-0.11238314449711986</v>
      </c>
      <c r="Z18" s="55">
        <v>-0.11992303008216078</v>
      </c>
      <c r="AA18" s="55">
        <v>-0.12744069994129353</v>
      </c>
      <c r="AB18" s="55">
        <v>-0.13417846603284367</v>
      </c>
      <c r="AC18" s="55">
        <v>-0.14118300910415588</v>
      </c>
      <c r="AD18" s="59">
        <v>-0.74435022816504581</v>
      </c>
      <c r="AE18" s="55">
        <v>0</v>
      </c>
      <c r="AF18" s="55"/>
      <c r="AG18" s="55"/>
      <c r="AH18" s="55"/>
      <c r="AI18" s="59">
        <v>-0.74435022816504581</v>
      </c>
      <c r="AJ18" s="55"/>
      <c r="AK18" s="55">
        <v>0</v>
      </c>
      <c r="AL18" s="55">
        <v>-0.11574569906821935</v>
      </c>
      <c r="AM18" s="55">
        <v>-0.12317189595750291</v>
      </c>
      <c r="AN18" s="55">
        <v>-0.13565344837617455</v>
      </c>
      <c r="AO18" s="55">
        <v>-0.14889780464717464</v>
      </c>
      <c r="AP18" s="55">
        <v>-0.16187318476642848</v>
      </c>
      <c r="AQ18" s="55">
        <v>-0.17585043439980824</v>
      </c>
      <c r="AR18" s="59">
        <v>-0.86119246721530818</v>
      </c>
      <c r="AS18" s="55">
        <v>0</v>
      </c>
      <c r="AT18" s="55"/>
      <c r="AU18" s="55"/>
      <c r="AV18" s="55"/>
      <c r="AW18" s="59"/>
      <c r="AX18" s="55"/>
      <c r="AY18" s="55"/>
      <c r="AZ18" s="55"/>
      <c r="BA18" s="55"/>
      <c r="BB18" s="55"/>
      <c r="BC18" s="55"/>
      <c r="BD18" s="55"/>
      <c r="BE18" s="55"/>
      <c r="BF18" s="59"/>
      <c r="BG18" s="55"/>
      <c r="BH18" s="55"/>
      <c r="BI18" s="55"/>
      <c r="BJ18" s="55"/>
      <c r="BK18" s="59"/>
      <c r="BL18" s="55"/>
      <c r="BM18" s="23" t="s">
        <v>1164</v>
      </c>
      <c r="BN18" s="23" t="s">
        <v>1463</v>
      </c>
      <c r="BO18" s="23">
        <v>0</v>
      </c>
      <c r="BP18" s="23" t="s">
        <v>1464</v>
      </c>
      <c r="BQ18" s="23" t="s">
        <v>351</v>
      </c>
      <c r="BR18" s="23"/>
      <c r="BS18" s="57"/>
      <c r="BT18" s="135" t="s">
        <v>23</v>
      </c>
      <c r="BU18" s="58">
        <v>0.59759186885118953</v>
      </c>
      <c r="BV18" s="57"/>
      <c r="BW18" s="57"/>
      <c r="BX18" s="57"/>
      <c r="BY18" s="57"/>
      <c r="BZ18" s="57"/>
      <c r="CA18" s="57"/>
      <c r="CB18" s="67"/>
      <c r="CC18" s="134"/>
      <c r="CD18" s="134"/>
      <c r="CE18" s="57"/>
      <c r="CF18" s="57"/>
      <c r="CG18" s="57"/>
      <c r="CH18" s="57"/>
      <c r="CI18" s="57"/>
      <c r="CJ18" s="57"/>
      <c r="CK18" s="67"/>
      <c r="CL18" s="23"/>
      <c r="CM18" s="23"/>
      <c r="CN18" s="23"/>
      <c r="CO18" s="23"/>
      <c r="CP18" s="23"/>
      <c r="CQ18" s="23"/>
      <c r="CR18" s="57"/>
      <c r="CS18" s="134"/>
      <c r="CT18" s="58"/>
      <c r="CU18" s="57"/>
      <c r="CV18" s="57"/>
      <c r="CW18" s="57"/>
      <c r="CX18" s="57"/>
      <c r="CY18" s="57"/>
      <c r="CZ18" s="57"/>
      <c r="DA18" s="67"/>
      <c r="DB18" s="23"/>
      <c r="DC18" s="23"/>
      <c r="DD18" s="57"/>
      <c r="DE18" s="57"/>
      <c r="DF18" s="57"/>
      <c r="DG18" s="57"/>
      <c r="DH18" s="57"/>
      <c r="DI18" s="57"/>
      <c r="DJ18" s="67"/>
      <c r="DK18" s="23" t="s">
        <v>849</v>
      </c>
      <c r="DL18" s="55">
        <v>0</v>
      </c>
      <c r="DM18" s="55">
        <v>0</v>
      </c>
      <c r="DN18" s="55">
        <v>-0.74435022816504581</v>
      </c>
      <c r="DO18" s="59">
        <v>-0.74435022816504581</v>
      </c>
      <c r="DP18" s="23" t="s">
        <v>849</v>
      </c>
      <c r="DQ18" s="57"/>
      <c r="DR18" s="57"/>
      <c r="DS18" s="57"/>
      <c r="DT18" s="23"/>
      <c r="DU18" s="57"/>
      <c r="DV18" s="23"/>
      <c r="DW18" s="23"/>
      <c r="DX18" s="57"/>
      <c r="DY18" s="23"/>
      <c r="DZ18" s="23"/>
      <c r="EA18" s="56"/>
      <c r="EB18" s="57"/>
      <c r="EC18" s="57"/>
      <c r="ED18" s="23"/>
      <c r="EE18" s="57"/>
      <c r="EF18" s="57"/>
      <c r="EG18" s="57"/>
      <c r="EH18" s="23" t="s">
        <v>2049</v>
      </c>
      <c r="EI18" s="23" t="s">
        <v>848</v>
      </c>
      <c r="EJ18" s="23" t="s">
        <v>2003</v>
      </c>
      <c r="EK18" s="23"/>
      <c r="EL18"/>
      <c r="EM18"/>
      <c r="EN18"/>
      <c r="EO18"/>
      <c r="EP18"/>
      <c r="EQ18"/>
      <c r="ER18"/>
      <c r="ES18"/>
      <c r="ET18"/>
      <c r="EU18"/>
      <c r="EV18"/>
      <c r="EW18"/>
      <c r="EX18"/>
    </row>
    <row r="19" spans="2:154" s="127" customFormat="1">
      <c r="B19" s="132" t="s">
        <v>2050</v>
      </c>
      <c r="C19" s="23" t="s">
        <v>2051</v>
      </c>
      <c r="D19" s="23" t="s">
        <v>193</v>
      </c>
      <c r="E19" s="23" t="s">
        <v>2042</v>
      </c>
      <c r="F19" s="23" t="s">
        <v>847</v>
      </c>
      <c r="G19" s="23" t="s">
        <v>848</v>
      </c>
      <c r="H19" s="23" t="s">
        <v>848</v>
      </c>
      <c r="I19" s="58">
        <v>0.7672234580661309</v>
      </c>
      <c r="J19" s="58">
        <v>0.23277654193386918</v>
      </c>
      <c r="K19" s="58">
        <v>0</v>
      </c>
      <c r="L19" s="58">
        <v>0</v>
      </c>
      <c r="M19" s="176"/>
      <c r="N19" s="23" t="s">
        <v>849</v>
      </c>
      <c r="O19" s="23"/>
      <c r="P19" s="23" t="s">
        <v>851</v>
      </c>
      <c r="Q19" s="56"/>
      <c r="R19" s="133"/>
      <c r="S19" s="133"/>
      <c r="T19" s="133"/>
      <c r="U19" s="133"/>
      <c r="V19" s="133"/>
      <c r="W19" s="55">
        <v>0</v>
      </c>
      <c r="X19" s="55">
        <v>-2.5343578656496755E-2</v>
      </c>
      <c r="Y19" s="55">
        <v>-2.6072314453379489E-2</v>
      </c>
      <c r="Z19" s="55">
        <v>-2.7821529327152022E-2</v>
      </c>
      <c r="AA19" s="55">
        <v>-2.95655902661928E-2</v>
      </c>
      <c r="AB19" s="55">
        <v>-3.1128717521959476E-2</v>
      </c>
      <c r="AC19" s="55">
        <v>-3.2753735671920324E-2</v>
      </c>
      <c r="AD19" s="59">
        <v>-0.17268544405839437</v>
      </c>
      <c r="AE19" s="55">
        <v>0</v>
      </c>
      <c r="AF19" s="55"/>
      <c r="AG19" s="55"/>
      <c r="AH19" s="55"/>
      <c r="AI19" s="59">
        <v>-0.17268544405839437</v>
      </c>
      <c r="AJ19" s="55"/>
      <c r="AK19" s="55">
        <v>0</v>
      </c>
      <c r="AL19" s="55">
        <v>-2.6852409907521201E-2</v>
      </c>
      <c r="AM19" s="55">
        <v>-2.857524958562855E-2</v>
      </c>
      <c r="AN19" s="55">
        <v>-3.147090587805669E-2</v>
      </c>
      <c r="AO19" s="55">
        <v>-3.4543528760921059E-2</v>
      </c>
      <c r="AP19" s="55">
        <v>-3.7553750552944187E-2</v>
      </c>
      <c r="AQ19" s="55">
        <v>-4.0796400945630071E-2</v>
      </c>
      <c r="AR19" s="59">
        <v>-0.19979224563070175</v>
      </c>
      <c r="AS19" s="55">
        <v>0</v>
      </c>
      <c r="AT19" s="55"/>
      <c r="AU19" s="55"/>
      <c r="AV19" s="55"/>
      <c r="AW19" s="59"/>
      <c r="AX19" s="55"/>
      <c r="AY19" s="55"/>
      <c r="AZ19" s="55"/>
      <c r="BA19" s="55"/>
      <c r="BB19" s="55"/>
      <c r="BC19" s="55"/>
      <c r="BD19" s="55"/>
      <c r="BE19" s="55"/>
      <c r="BF19" s="59"/>
      <c r="BG19" s="55"/>
      <c r="BH19" s="55"/>
      <c r="BI19" s="55"/>
      <c r="BJ19" s="55"/>
      <c r="BK19" s="59"/>
      <c r="BL19" s="55"/>
      <c r="BM19" s="23" t="s">
        <v>1164</v>
      </c>
      <c r="BN19" s="23" t="s">
        <v>1541</v>
      </c>
      <c r="BO19" s="23">
        <v>0</v>
      </c>
      <c r="BP19" s="23" t="s">
        <v>1542</v>
      </c>
      <c r="BQ19" s="23" t="s">
        <v>351</v>
      </c>
      <c r="BR19" s="23"/>
      <c r="BS19" s="57"/>
      <c r="BT19" s="135" t="s">
        <v>23</v>
      </c>
      <c r="BU19" s="58">
        <v>0.7672234580661309</v>
      </c>
      <c r="BV19" s="57"/>
      <c r="BW19" s="57"/>
      <c r="BX19" s="57"/>
      <c r="BY19" s="57"/>
      <c r="BZ19" s="57"/>
      <c r="CA19" s="57"/>
      <c r="CB19" s="67"/>
      <c r="CC19" s="134"/>
      <c r="CD19" s="134"/>
      <c r="CE19" s="57"/>
      <c r="CF19" s="57"/>
      <c r="CG19" s="57"/>
      <c r="CH19" s="57"/>
      <c r="CI19" s="57"/>
      <c r="CJ19" s="57"/>
      <c r="CK19" s="67"/>
      <c r="CL19" s="23"/>
      <c r="CM19" s="23"/>
      <c r="CN19" s="23"/>
      <c r="CO19" s="23"/>
      <c r="CP19" s="23"/>
      <c r="CQ19" s="23"/>
      <c r="CR19" s="57"/>
      <c r="CS19" s="134"/>
      <c r="CT19" s="58"/>
      <c r="CU19" s="57"/>
      <c r="CV19" s="57"/>
      <c r="CW19" s="57"/>
      <c r="CX19" s="57"/>
      <c r="CY19" s="57"/>
      <c r="CZ19" s="57"/>
      <c r="DA19" s="67"/>
      <c r="DB19" s="23"/>
      <c r="DC19" s="23"/>
      <c r="DD19" s="57"/>
      <c r="DE19" s="57"/>
      <c r="DF19" s="57"/>
      <c r="DG19" s="57"/>
      <c r="DH19" s="57"/>
      <c r="DI19" s="57"/>
      <c r="DJ19" s="67"/>
      <c r="DK19" s="23" t="s">
        <v>849</v>
      </c>
      <c r="DL19" s="55">
        <v>0</v>
      </c>
      <c r="DM19" s="55">
        <v>0</v>
      </c>
      <c r="DN19" s="55">
        <v>-0.17268544405839437</v>
      </c>
      <c r="DO19" s="59">
        <v>-0.17268544405839437</v>
      </c>
      <c r="DP19" s="23" t="s">
        <v>849</v>
      </c>
      <c r="DQ19" s="57"/>
      <c r="DR19" s="57"/>
      <c r="DS19" s="57"/>
      <c r="DT19" s="23"/>
      <c r="DU19" s="57"/>
      <c r="DV19" s="23"/>
      <c r="DW19" s="23"/>
      <c r="DX19" s="57"/>
      <c r="DY19" s="23"/>
      <c r="DZ19" s="23"/>
      <c r="EA19" s="56"/>
      <c r="EB19" s="57"/>
      <c r="EC19" s="57"/>
      <c r="ED19" s="23"/>
      <c r="EE19" s="57"/>
      <c r="EF19" s="57"/>
      <c r="EG19" s="57"/>
      <c r="EH19" s="23" t="s">
        <v>2052</v>
      </c>
      <c r="EI19" s="23" t="s">
        <v>848</v>
      </c>
      <c r="EJ19" s="23" t="s">
        <v>2003</v>
      </c>
      <c r="EK19" s="23"/>
      <c r="EL19"/>
      <c r="EM19"/>
      <c r="EN19"/>
      <c r="EO19"/>
      <c r="EP19"/>
      <c r="EQ19"/>
      <c r="ER19"/>
      <c r="ES19"/>
      <c r="ET19"/>
      <c r="EU19"/>
      <c r="EV19"/>
      <c r="EW19"/>
      <c r="EX19"/>
    </row>
    <row r="20" spans="2:154" s="127" customFormat="1">
      <c r="B20" s="132" t="s">
        <v>2053</v>
      </c>
      <c r="C20" s="23" t="s">
        <v>2054</v>
      </c>
      <c r="D20" s="23" t="s">
        <v>155</v>
      </c>
      <c r="E20" s="23" t="s">
        <v>2042</v>
      </c>
      <c r="F20" s="23" t="s">
        <v>847</v>
      </c>
      <c r="G20" s="23" t="s">
        <v>848</v>
      </c>
      <c r="H20" s="23" t="s">
        <v>848</v>
      </c>
      <c r="I20" s="58">
        <v>0.77866341861479604</v>
      </c>
      <c r="J20" s="58">
        <v>0.22133658138520396</v>
      </c>
      <c r="K20" s="58">
        <v>0</v>
      </c>
      <c r="L20" s="58">
        <v>0</v>
      </c>
      <c r="M20" s="176"/>
      <c r="N20" s="23" t="s">
        <v>849</v>
      </c>
      <c r="O20" s="23"/>
      <c r="P20" s="23" t="s">
        <v>851</v>
      </c>
      <c r="Q20" s="56"/>
      <c r="R20" s="133"/>
      <c r="S20" s="133"/>
      <c r="T20" s="133"/>
      <c r="U20" s="133"/>
      <c r="V20" s="133"/>
      <c r="W20" s="55">
        <v>0</v>
      </c>
      <c r="X20" s="55">
        <v>-0.85376195645273534</v>
      </c>
      <c r="Y20" s="55">
        <v>-0.8783112479366455</v>
      </c>
      <c r="Z20" s="55">
        <v>-0.93723793438175151</v>
      </c>
      <c r="AA20" s="55">
        <v>-0.995990997619983</v>
      </c>
      <c r="AB20" s="55">
        <v>-1.0486488563287351</v>
      </c>
      <c r="AC20" s="55">
        <v>-1.1033916649030928</v>
      </c>
      <c r="AD20" s="59">
        <v>-5.8173419219313889</v>
      </c>
      <c r="AE20" s="55">
        <v>0</v>
      </c>
      <c r="AF20" s="55"/>
      <c r="AG20" s="55"/>
      <c r="AH20" s="55"/>
      <c r="AI20" s="59">
        <v>-5.8173419219313889</v>
      </c>
      <c r="AJ20" s="55"/>
      <c r="AK20" s="55">
        <v>0</v>
      </c>
      <c r="AL20" s="55">
        <v>-0.9045907181793843</v>
      </c>
      <c r="AM20" s="55">
        <v>-0.96262889006393271</v>
      </c>
      <c r="AN20" s="55">
        <v>-1.0601763286062942</v>
      </c>
      <c r="AO20" s="55">
        <v>-1.1636853302146071</v>
      </c>
      <c r="AP20" s="55">
        <v>-1.2650921947047373</v>
      </c>
      <c r="AQ20" s="55">
        <v>-1.3743289990595968</v>
      </c>
      <c r="AR20" s="59">
        <v>-6.7305024608285526</v>
      </c>
      <c r="AS20" s="55">
        <v>0</v>
      </c>
      <c r="AT20" s="55"/>
      <c r="AU20" s="55"/>
      <c r="AV20" s="55"/>
      <c r="AW20" s="59"/>
      <c r="AX20" s="55"/>
      <c r="AY20" s="55"/>
      <c r="AZ20" s="55"/>
      <c r="BA20" s="55"/>
      <c r="BB20" s="55"/>
      <c r="BC20" s="55"/>
      <c r="BD20" s="55"/>
      <c r="BE20" s="55"/>
      <c r="BF20" s="59"/>
      <c r="BG20" s="55"/>
      <c r="BH20" s="55"/>
      <c r="BI20" s="55"/>
      <c r="BJ20" s="55"/>
      <c r="BK20" s="59"/>
      <c r="BL20" s="55"/>
      <c r="BM20" s="23" t="s">
        <v>1164</v>
      </c>
      <c r="BN20" s="23" t="s">
        <v>1626</v>
      </c>
      <c r="BO20" s="23" t="s">
        <v>566</v>
      </c>
      <c r="BP20" s="23" t="s">
        <v>367</v>
      </c>
      <c r="BQ20" s="23" t="s">
        <v>375</v>
      </c>
      <c r="BR20" s="23"/>
      <c r="BS20" s="57"/>
      <c r="BT20" s="135" t="s">
        <v>1240</v>
      </c>
      <c r="BU20" s="58">
        <v>0.77866341861479604</v>
      </c>
      <c r="BV20" s="57"/>
      <c r="BW20" s="57"/>
      <c r="BX20" s="57"/>
      <c r="BY20" s="57"/>
      <c r="BZ20" s="57"/>
      <c r="CA20" s="57"/>
      <c r="CB20" s="67"/>
      <c r="CC20" s="134"/>
      <c r="CD20" s="134"/>
      <c r="CE20" s="57"/>
      <c r="CF20" s="57"/>
      <c r="CG20" s="57"/>
      <c r="CH20" s="57"/>
      <c r="CI20" s="57"/>
      <c r="CJ20" s="57"/>
      <c r="CK20" s="67"/>
      <c r="CL20" s="23"/>
      <c r="CM20" s="23"/>
      <c r="CN20" s="23"/>
      <c r="CO20" s="23"/>
      <c r="CP20" s="23"/>
      <c r="CQ20" s="23"/>
      <c r="CR20" s="57"/>
      <c r="CS20" s="134"/>
      <c r="CT20" s="58"/>
      <c r="CU20" s="57"/>
      <c r="CV20" s="57"/>
      <c r="CW20" s="57"/>
      <c r="CX20" s="57"/>
      <c r="CY20" s="57"/>
      <c r="CZ20" s="57"/>
      <c r="DA20" s="67"/>
      <c r="DB20" s="23"/>
      <c r="DC20" s="23"/>
      <c r="DD20" s="57"/>
      <c r="DE20" s="57"/>
      <c r="DF20" s="57"/>
      <c r="DG20" s="57"/>
      <c r="DH20" s="57"/>
      <c r="DI20" s="57"/>
      <c r="DJ20" s="67"/>
      <c r="DK20" s="23" t="s">
        <v>849</v>
      </c>
      <c r="DL20" s="55">
        <v>0</v>
      </c>
      <c r="DM20" s="55">
        <v>0</v>
      </c>
      <c r="DN20" s="55">
        <v>-5.8173419219313889</v>
      </c>
      <c r="DO20" s="59">
        <v>-5.8173419219313889</v>
      </c>
      <c r="DP20" s="23" t="s">
        <v>849</v>
      </c>
      <c r="DQ20" s="57"/>
      <c r="DR20" s="57"/>
      <c r="DS20" s="57"/>
      <c r="DT20" s="23"/>
      <c r="DU20" s="57"/>
      <c r="DV20" s="23"/>
      <c r="DW20" s="23"/>
      <c r="DX20" s="57"/>
      <c r="DY20" s="23"/>
      <c r="DZ20" s="23"/>
      <c r="EA20" s="56"/>
      <c r="EB20" s="57"/>
      <c r="EC20" s="57"/>
      <c r="ED20" s="23"/>
      <c r="EE20" s="57"/>
      <c r="EF20" s="57"/>
      <c r="EG20" s="57"/>
      <c r="EH20" s="23" t="s">
        <v>2055</v>
      </c>
      <c r="EI20" s="23" t="s">
        <v>374</v>
      </c>
      <c r="EJ20" s="23" t="s">
        <v>2003</v>
      </c>
      <c r="EK20" s="23"/>
      <c r="EL20"/>
      <c r="EM20"/>
      <c r="EN20"/>
      <c r="EO20"/>
      <c r="EP20"/>
      <c r="EQ20"/>
      <c r="ER20"/>
      <c r="ES20"/>
      <c r="ET20"/>
      <c r="EU20"/>
      <c r="EV20"/>
      <c r="EW20"/>
      <c r="EX20"/>
    </row>
    <row r="21" spans="2:154" s="127" customFormat="1">
      <c r="B21" s="132" t="s">
        <v>2056</v>
      </c>
      <c r="C21" s="23" t="s">
        <v>2057</v>
      </c>
      <c r="D21" s="23" t="s">
        <v>155</v>
      </c>
      <c r="E21" s="23" t="s">
        <v>2042</v>
      </c>
      <c r="F21" s="23" t="s">
        <v>847</v>
      </c>
      <c r="G21" s="23" t="s">
        <v>848</v>
      </c>
      <c r="H21" s="23" t="s">
        <v>848</v>
      </c>
      <c r="I21" s="58">
        <v>3.1941749069981963E-2</v>
      </c>
      <c r="J21" s="58">
        <v>0.96805825093001807</v>
      </c>
      <c r="K21" s="58">
        <v>0</v>
      </c>
      <c r="L21" s="58">
        <v>0</v>
      </c>
      <c r="M21" s="176"/>
      <c r="N21" s="23" t="s">
        <v>849</v>
      </c>
      <c r="O21" s="23"/>
      <c r="P21" s="23" t="s">
        <v>851</v>
      </c>
      <c r="Q21" s="56"/>
      <c r="R21" s="133"/>
      <c r="S21" s="133"/>
      <c r="T21" s="133"/>
      <c r="U21" s="133"/>
      <c r="V21" s="133"/>
      <c r="W21" s="55">
        <v>0</v>
      </c>
      <c r="X21" s="55">
        <v>-4.0044317971607561E-2</v>
      </c>
      <c r="Y21" s="55">
        <v>-4.1195762618126894E-2</v>
      </c>
      <c r="Z21" s="55">
        <v>-4.3959623142933113E-2</v>
      </c>
      <c r="AA21" s="55">
        <v>-4.6715340153202542E-2</v>
      </c>
      <c r="AB21" s="55">
        <v>-4.9185171494245658E-2</v>
      </c>
      <c r="AC21" s="55">
        <v>-5.1752794022565454E-2</v>
      </c>
      <c r="AD21" s="59">
        <v>-0.2728529748962637</v>
      </c>
      <c r="AE21" s="55">
        <v>0</v>
      </c>
      <c r="AF21" s="55"/>
      <c r="AG21" s="55"/>
      <c r="AH21" s="55"/>
      <c r="AI21" s="59">
        <v>-0.2728529748962637</v>
      </c>
      <c r="AJ21" s="55"/>
      <c r="AK21" s="55">
        <v>0</v>
      </c>
      <c r="AL21" s="55">
        <v>-4.2428358489343711E-2</v>
      </c>
      <c r="AM21" s="55">
        <v>-4.5150544681724525E-2</v>
      </c>
      <c r="AN21" s="55">
        <v>-4.9725848859643138E-2</v>
      </c>
      <c r="AO21" s="55">
        <v>-5.4580770470988554E-2</v>
      </c>
      <c r="AP21" s="55">
        <v>-5.9337094754888985E-2</v>
      </c>
      <c r="AQ21" s="55">
        <v>-6.4460669651529925E-2</v>
      </c>
      <c r="AR21" s="59">
        <v>-0.31568328690811881</v>
      </c>
      <c r="AS21" s="55">
        <v>0</v>
      </c>
      <c r="AT21" s="55"/>
      <c r="AU21" s="55"/>
      <c r="AV21" s="55"/>
      <c r="AW21" s="59"/>
      <c r="AX21" s="55"/>
      <c r="AY21" s="55"/>
      <c r="AZ21" s="55"/>
      <c r="BA21" s="55"/>
      <c r="BB21" s="55"/>
      <c r="BC21" s="55"/>
      <c r="BD21" s="55"/>
      <c r="BE21" s="55"/>
      <c r="BF21" s="59"/>
      <c r="BG21" s="55"/>
      <c r="BH21" s="55"/>
      <c r="BI21" s="55"/>
      <c r="BJ21" s="55"/>
      <c r="BK21" s="59"/>
      <c r="BL21" s="55"/>
      <c r="BM21" s="23" t="s">
        <v>1164</v>
      </c>
      <c r="BN21" s="23" t="s">
        <v>1538</v>
      </c>
      <c r="BO21" s="23" t="s">
        <v>566</v>
      </c>
      <c r="BP21" s="23" t="s">
        <v>367</v>
      </c>
      <c r="BQ21" s="23" t="s">
        <v>373</v>
      </c>
      <c r="BR21" s="23"/>
      <c r="BS21" s="57"/>
      <c r="BT21" s="135" t="s">
        <v>23</v>
      </c>
      <c r="BU21" s="58">
        <v>3.1941749069981963E-2</v>
      </c>
      <c r="BV21" s="57"/>
      <c r="BW21" s="57"/>
      <c r="BX21" s="57"/>
      <c r="BY21" s="57"/>
      <c r="BZ21" s="57"/>
      <c r="CA21" s="57"/>
      <c r="CB21" s="67"/>
      <c r="CC21" s="134"/>
      <c r="CD21" s="134"/>
      <c r="CE21" s="57"/>
      <c r="CF21" s="57"/>
      <c r="CG21" s="57"/>
      <c r="CH21" s="57"/>
      <c r="CI21" s="57"/>
      <c r="CJ21" s="57"/>
      <c r="CK21" s="67"/>
      <c r="CL21" s="23"/>
      <c r="CM21" s="23"/>
      <c r="CN21" s="23"/>
      <c r="CO21" s="23"/>
      <c r="CP21" s="23"/>
      <c r="CQ21" s="23"/>
      <c r="CR21" s="57"/>
      <c r="CS21" s="134"/>
      <c r="CT21" s="58"/>
      <c r="CU21" s="57"/>
      <c r="CV21" s="57"/>
      <c r="CW21" s="57"/>
      <c r="CX21" s="57"/>
      <c r="CY21" s="57"/>
      <c r="CZ21" s="57"/>
      <c r="DA21" s="67"/>
      <c r="DB21" s="23"/>
      <c r="DC21" s="23"/>
      <c r="DD21" s="57"/>
      <c r="DE21" s="57"/>
      <c r="DF21" s="57"/>
      <c r="DG21" s="57"/>
      <c r="DH21" s="57"/>
      <c r="DI21" s="57"/>
      <c r="DJ21" s="67"/>
      <c r="DK21" s="23" t="s">
        <v>849</v>
      </c>
      <c r="DL21" s="55">
        <v>0</v>
      </c>
      <c r="DM21" s="55">
        <v>0</v>
      </c>
      <c r="DN21" s="55">
        <v>-0.2728529748962637</v>
      </c>
      <c r="DO21" s="59">
        <v>-0.2728529748962637</v>
      </c>
      <c r="DP21" s="23" t="s">
        <v>849</v>
      </c>
      <c r="DQ21" s="57"/>
      <c r="DR21" s="57"/>
      <c r="DS21" s="57"/>
      <c r="DT21" s="23"/>
      <c r="DU21" s="57"/>
      <c r="DV21" s="23"/>
      <c r="DW21" s="23"/>
      <c r="DX21" s="57"/>
      <c r="DY21" s="23"/>
      <c r="DZ21" s="23"/>
      <c r="EA21" s="56"/>
      <c r="EB21" s="57"/>
      <c r="EC21" s="57"/>
      <c r="ED21" s="23"/>
      <c r="EE21" s="57"/>
      <c r="EF21" s="57"/>
      <c r="EG21" s="57"/>
      <c r="EH21" s="23" t="s">
        <v>2058</v>
      </c>
      <c r="EI21" s="23" t="s">
        <v>372</v>
      </c>
      <c r="EJ21" s="23" t="s">
        <v>2003</v>
      </c>
      <c r="EK21" s="23"/>
      <c r="EL21"/>
      <c r="EM21"/>
      <c r="EN21"/>
      <c r="EO21"/>
      <c r="EP21"/>
      <c r="EQ21"/>
      <c r="ER21"/>
      <c r="ES21"/>
      <c r="ET21"/>
      <c r="EU21"/>
      <c r="EV21"/>
      <c r="EW21"/>
      <c r="EX21"/>
    </row>
    <row r="22" spans="2:154" s="127" customFormat="1">
      <c r="B22" s="132" t="s">
        <v>2059</v>
      </c>
      <c r="C22" s="23" t="s">
        <v>2060</v>
      </c>
      <c r="D22" s="23" t="s">
        <v>159</v>
      </c>
      <c r="E22" s="23" t="s">
        <v>2042</v>
      </c>
      <c r="F22" s="23" t="s">
        <v>847</v>
      </c>
      <c r="G22" s="23" t="s">
        <v>848</v>
      </c>
      <c r="H22" s="23" t="s">
        <v>848</v>
      </c>
      <c r="I22" s="58">
        <v>0.22291474375568784</v>
      </c>
      <c r="J22" s="58">
        <v>0.77708525624431224</v>
      </c>
      <c r="K22" s="58">
        <v>0</v>
      </c>
      <c r="L22" s="58">
        <v>0</v>
      </c>
      <c r="M22" s="176"/>
      <c r="N22" s="23" t="s">
        <v>849</v>
      </c>
      <c r="O22" s="23"/>
      <c r="P22" s="23" t="s">
        <v>851</v>
      </c>
      <c r="Q22" s="56"/>
      <c r="R22" s="133"/>
      <c r="S22" s="133"/>
      <c r="T22" s="133"/>
      <c r="U22" s="133"/>
      <c r="V22" s="133"/>
      <c r="W22" s="55">
        <v>0</v>
      </c>
      <c r="X22" s="55">
        <v>-2.0242778408170938</v>
      </c>
      <c r="Y22" s="55">
        <v>-2.0824844479199842</v>
      </c>
      <c r="Z22" s="55">
        <v>-2.2222001903491893</v>
      </c>
      <c r="AA22" s="55">
        <v>-2.3615042704787674</v>
      </c>
      <c r="AB22" s="55">
        <v>-2.486356561826919</v>
      </c>
      <c r="AC22" s="55">
        <v>-2.6161522894341598</v>
      </c>
      <c r="AD22" s="59">
        <v>-13.792973856494335</v>
      </c>
      <c r="AE22" s="55">
        <v>0</v>
      </c>
      <c r="AF22" s="55"/>
      <c r="AG22" s="55"/>
      <c r="AH22" s="55"/>
      <c r="AI22" s="59">
        <v>-13.792973856494335</v>
      </c>
      <c r="AJ22" s="55"/>
      <c r="AK22" s="55">
        <v>0</v>
      </c>
      <c r="AL22" s="55">
        <v>-2.1447933255628979</v>
      </c>
      <c r="AM22" s="55">
        <v>-2.2824023913914582</v>
      </c>
      <c r="AN22" s="55">
        <v>-2.5136883098811995</v>
      </c>
      <c r="AO22" s="55">
        <v>-2.7591091519521926</v>
      </c>
      <c r="AP22" s="55">
        <v>-2.9995458066223128</v>
      </c>
      <c r="AQ22" s="55">
        <v>-3.2585473243005674</v>
      </c>
      <c r="AR22" s="59">
        <v>-15.95808630971063</v>
      </c>
      <c r="AS22" s="55">
        <v>0</v>
      </c>
      <c r="AT22" s="55"/>
      <c r="AU22" s="55"/>
      <c r="AV22" s="55"/>
      <c r="AW22" s="59"/>
      <c r="AX22" s="55"/>
      <c r="AY22" s="55"/>
      <c r="AZ22" s="55"/>
      <c r="BA22" s="55"/>
      <c r="BB22" s="55"/>
      <c r="BC22" s="55"/>
      <c r="BD22" s="55"/>
      <c r="BE22" s="55"/>
      <c r="BF22" s="59"/>
      <c r="BG22" s="55"/>
      <c r="BH22" s="55"/>
      <c r="BI22" s="55"/>
      <c r="BJ22" s="55"/>
      <c r="BK22" s="59"/>
      <c r="BL22" s="55"/>
      <c r="BM22" s="23" t="s">
        <v>1164</v>
      </c>
      <c r="BN22" s="23" t="s">
        <v>1613</v>
      </c>
      <c r="BO22" s="23" t="s">
        <v>580</v>
      </c>
      <c r="BP22" s="23" t="s">
        <v>456</v>
      </c>
      <c r="BQ22" s="23" t="s">
        <v>311</v>
      </c>
      <c r="BR22" s="23"/>
      <c r="BS22" s="57"/>
      <c r="BT22" s="135" t="s">
        <v>1240</v>
      </c>
      <c r="BU22" s="58">
        <v>0.22291474375568784</v>
      </c>
      <c r="BV22" s="57"/>
      <c r="BW22" s="57"/>
      <c r="BX22" s="57"/>
      <c r="BY22" s="57"/>
      <c r="BZ22" s="57"/>
      <c r="CA22" s="57"/>
      <c r="CB22" s="67"/>
      <c r="CC22" s="134"/>
      <c r="CD22" s="134"/>
      <c r="CE22" s="57"/>
      <c r="CF22" s="57"/>
      <c r="CG22" s="57"/>
      <c r="CH22" s="57"/>
      <c r="CI22" s="57"/>
      <c r="CJ22" s="57"/>
      <c r="CK22" s="67"/>
      <c r="CL22" s="23"/>
      <c r="CM22" s="23"/>
      <c r="CN22" s="23"/>
      <c r="CO22" s="23"/>
      <c r="CP22" s="23"/>
      <c r="CQ22" s="23"/>
      <c r="CR22" s="57"/>
      <c r="CS22" s="134"/>
      <c r="CT22" s="58"/>
      <c r="CU22" s="57"/>
      <c r="CV22" s="57"/>
      <c r="CW22" s="57"/>
      <c r="CX22" s="57"/>
      <c r="CY22" s="57"/>
      <c r="CZ22" s="57"/>
      <c r="DA22" s="67"/>
      <c r="DB22" s="23"/>
      <c r="DC22" s="23"/>
      <c r="DD22" s="57"/>
      <c r="DE22" s="57"/>
      <c r="DF22" s="57"/>
      <c r="DG22" s="57"/>
      <c r="DH22" s="57"/>
      <c r="DI22" s="57"/>
      <c r="DJ22" s="67"/>
      <c r="DK22" s="23" t="s">
        <v>849</v>
      </c>
      <c r="DL22" s="55">
        <v>0</v>
      </c>
      <c r="DM22" s="55">
        <v>0</v>
      </c>
      <c r="DN22" s="55">
        <v>-13.792973856494335</v>
      </c>
      <c r="DO22" s="59">
        <v>-13.792973856494335</v>
      </c>
      <c r="DP22" s="23" t="s">
        <v>849</v>
      </c>
      <c r="DQ22" s="57"/>
      <c r="DR22" s="57"/>
      <c r="DS22" s="57"/>
      <c r="DT22" s="23"/>
      <c r="DU22" s="57"/>
      <c r="DV22" s="23"/>
      <c r="DW22" s="23"/>
      <c r="DX22" s="57"/>
      <c r="DY22" s="23"/>
      <c r="DZ22" s="23"/>
      <c r="EA22" s="56"/>
      <c r="EB22" s="57"/>
      <c r="EC22" s="57"/>
      <c r="ED22" s="23"/>
      <c r="EE22" s="57"/>
      <c r="EF22" s="57"/>
      <c r="EG22" s="57"/>
      <c r="EH22" s="23" t="s">
        <v>2061</v>
      </c>
      <c r="EI22" s="23" t="s">
        <v>458</v>
      </c>
      <c r="EJ22" s="23" t="s">
        <v>2003</v>
      </c>
      <c r="EK22" s="23"/>
      <c r="EL22"/>
      <c r="EM22"/>
      <c r="EN22"/>
      <c r="EO22"/>
      <c r="EP22"/>
      <c r="EQ22"/>
      <c r="ER22"/>
      <c r="ES22"/>
      <c r="ET22"/>
      <c r="EU22"/>
      <c r="EV22"/>
      <c r="EW22"/>
      <c r="EX22"/>
    </row>
    <row r="23" spans="2:154" s="127" customFormat="1">
      <c r="B23" s="132" t="s">
        <v>2062</v>
      </c>
      <c r="C23" s="23" t="s">
        <v>2063</v>
      </c>
      <c r="D23" s="23" t="s">
        <v>159</v>
      </c>
      <c r="E23" s="23" t="s">
        <v>2042</v>
      </c>
      <c r="F23" s="23" t="s">
        <v>847</v>
      </c>
      <c r="G23" s="23" t="s">
        <v>848</v>
      </c>
      <c r="H23" s="23" t="s">
        <v>848</v>
      </c>
      <c r="I23" s="58">
        <v>0.61935108739795253</v>
      </c>
      <c r="J23" s="58">
        <v>0.38064891260204736</v>
      </c>
      <c r="K23" s="58">
        <v>0</v>
      </c>
      <c r="L23" s="58">
        <v>0</v>
      </c>
      <c r="M23" s="176"/>
      <c r="N23" s="23" t="s">
        <v>849</v>
      </c>
      <c r="O23" s="23"/>
      <c r="P23" s="23" t="s">
        <v>851</v>
      </c>
      <c r="Q23" s="56"/>
      <c r="R23" s="133"/>
      <c r="S23" s="133"/>
      <c r="T23" s="133"/>
      <c r="U23" s="133"/>
      <c r="V23" s="133"/>
      <c r="W23" s="55">
        <v>0</v>
      </c>
      <c r="X23" s="55">
        <v>-2.4073920109900598E-2</v>
      </c>
      <c r="Y23" s="55">
        <v>-2.4766147817485311E-2</v>
      </c>
      <c r="Z23" s="55">
        <v>-2.6427730804521554E-2</v>
      </c>
      <c r="AA23" s="55">
        <v>-2.8084418057823201E-2</v>
      </c>
      <c r="AB23" s="55">
        <v>-2.9569236014552001E-2</v>
      </c>
      <c r="AC23" s="55">
        <v>-3.1112844265364977E-2</v>
      </c>
      <c r="AD23" s="59">
        <v>-0.16403427632501316</v>
      </c>
      <c r="AE23" s="55">
        <v>0</v>
      </c>
      <c r="AF23" s="55"/>
      <c r="AG23" s="55"/>
      <c r="AH23" s="55"/>
      <c r="AI23" s="59">
        <v>-0.16403427632501316</v>
      </c>
      <c r="AJ23" s="55"/>
      <c r="AK23" s="55">
        <v>0</v>
      </c>
      <c r="AL23" s="55">
        <v>-2.5507162174441173E-2</v>
      </c>
      <c r="AM23" s="55">
        <v>-2.7143691306142585E-2</v>
      </c>
      <c r="AN23" s="55">
        <v>-2.9894281473162115E-2</v>
      </c>
      <c r="AO23" s="55">
        <v>-3.2812972586698574E-2</v>
      </c>
      <c r="AP23" s="55">
        <v>-3.5672388769253736E-2</v>
      </c>
      <c r="AQ23" s="55">
        <v>-3.8752589381642256E-2</v>
      </c>
      <c r="AR23" s="59">
        <v>-0.18978308569134045</v>
      </c>
      <c r="AS23" s="55">
        <v>0</v>
      </c>
      <c r="AT23" s="55"/>
      <c r="AU23" s="55"/>
      <c r="AV23" s="55"/>
      <c r="AW23" s="59"/>
      <c r="AX23" s="55"/>
      <c r="AY23" s="55"/>
      <c r="AZ23" s="55"/>
      <c r="BA23" s="55"/>
      <c r="BB23" s="55"/>
      <c r="BC23" s="55"/>
      <c r="BD23" s="55"/>
      <c r="BE23" s="55"/>
      <c r="BF23" s="59"/>
      <c r="BG23" s="55"/>
      <c r="BH23" s="55"/>
      <c r="BI23" s="55"/>
      <c r="BJ23" s="55"/>
      <c r="BK23" s="59"/>
      <c r="BL23" s="55"/>
      <c r="BM23" s="23" t="s">
        <v>1164</v>
      </c>
      <c r="BN23" s="23" t="s">
        <v>1530</v>
      </c>
      <c r="BO23" s="23" t="s">
        <v>580</v>
      </c>
      <c r="BP23" s="23" t="s">
        <v>438</v>
      </c>
      <c r="BQ23" s="23" t="s">
        <v>148</v>
      </c>
      <c r="BR23" s="23"/>
      <c r="BS23" s="57"/>
      <c r="BT23" s="135" t="s">
        <v>1240</v>
      </c>
      <c r="BU23" s="58">
        <v>0.61935108739795253</v>
      </c>
      <c r="BV23" s="57"/>
      <c r="BW23" s="57"/>
      <c r="BX23" s="57"/>
      <c r="BY23" s="57"/>
      <c r="BZ23" s="57"/>
      <c r="CA23" s="57"/>
      <c r="CB23" s="67"/>
      <c r="CC23" s="134"/>
      <c r="CD23" s="134"/>
      <c r="CE23" s="57"/>
      <c r="CF23" s="57"/>
      <c r="CG23" s="57"/>
      <c r="CH23" s="57"/>
      <c r="CI23" s="57"/>
      <c r="CJ23" s="57"/>
      <c r="CK23" s="67"/>
      <c r="CL23" s="23"/>
      <c r="CM23" s="23"/>
      <c r="CN23" s="23"/>
      <c r="CO23" s="23"/>
      <c r="CP23" s="23"/>
      <c r="CQ23" s="23"/>
      <c r="CR23" s="57"/>
      <c r="CS23" s="134"/>
      <c r="CT23" s="58"/>
      <c r="CU23" s="57"/>
      <c r="CV23" s="57"/>
      <c r="CW23" s="57"/>
      <c r="CX23" s="57"/>
      <c r="CY23" s="57"/>
      <c r="CZ23" s="57"/>
      <c r="DA23" s="67"/>
      <c r="DB23" s="23"/>
      <c r="DC23" s="23"/>
      <c r="DD23" s="57"/>
      <c r="DE23" s="57"/>
      <c r="DF23" s="57"/>
      <c r="DG23" s="57"/>
      <c r="DH23" s="57"/>
      <c r="DI23" s="57"/>
      <c r="DJ23" s="67"/>
      <c r="DK23" s="23" t="s">
        <v>849</v>
      </c>
      <c r="DL23" s="55">
        <v>0</v>
      </c>
      <c r="DM23" s="55">
        <v>0</v>
      </c>
      <c r="DN23" s="55">
        <v>-0.16403427632501316</v>
      </c>
      <c r="DO23" s="59">
        <v>-0.16403427632501316</v>
      </c>
      <c r="DP23" s="23" t="s">
        <v>849</v>
      </c>
      <c r="DQ23" s="57"/>
      <c r="DR23" s="57"/>
      <c r="DS23" s="57"/>
      <c r="DT23" s="23"/>
      <c r="DU23" s="57"/>
      <c r="DV23" s="23"/>
      <c r="DW23" s="23"/>
      <c r="DX23" s="57"/>
      <c r="DY23" s="23"/>
      <c r="DZ23" s="23"/>
      <c r="EA23" s="56"/>
      <c r="EB23" s="57"/>
      <c r="EC23" s="57"/>
      <c r="ED23" s="23"/>
      <c r="EE23" s="57"/>
      <c r="EF23" s="57"/>
      <c r="EG23" s="57"/>
      <c r="EH23" s="23" t="s">
        <v>2064</v>
      </c>
      <c r="EI23" s="23" t="s">
        <v>436</v>
      </c>
      <c r="EJ23" s="23" t="s">
        <v>2003</v>
      </c>
      <c r="EK23" s="23"/>
      <c r="EL23"/>
      <c r="EM23"/>
      <c r="EN23"/>
      <c r="EO23"/>
      <c r="EP23"/>
      <c r="EQ23"/>
      <c r="ER23"/>
      <c r="ES23"/>
      <c r="ET23"/>
      <c r="EU23"/>
      <c r="EV23"/>
      <c r="EW23"/>
      <c r="EX23"/>
    </row>
    <row r="24" spans="2:154" s="127" customFormat="1">
      <c r="B24" s="132" t="s">
        <v>2065</v>
      </c>
      <c r="C24" s="23" t="s">
        <v>2066</v>
      </c>
      <c r="D24" s="23" t="s">
        <v>159</v>
      </c>
      <c r="E24" s="23" t="s">
        <v>2042</v>
      </c>
      <c r="F24" s="23" t="s">
        <v>847</v>
      </c>
      <c r="G24" s="23" t="s">
        <v>848</v>
      </c>
      <c r="H24" s="23" t="s">
        <v>848</v>
      </c>
      <c r="I24" s="58">
        <v>0.53881506623986841</v>
      </c>
      <c r="J24" s="58">
        <v>0.46118493376013164</v>
      </c>
      <c r="K24" s="58">
        <v>0</v>
      </c>
      <c r="L24" s="58">
        <v>0</v>
      </c>
      <c r="M24" s="176"/>
      <c r="N24" s="23" t="s">
        <v>849</v>
      </c>
      <c r="O24" s="23"/>
      <c r="P24" s="23" t="s">
        <v>851</v>
      </c>
      <c r="Q24" s="56"/>
      <c r="R24" s="133"/>
      <c r="S24" s="133"/>
      <c r="T24" s="133"/>
      <c r="U24" s="133"/>
      <c r="V24" s="133"/>
      <c r="W24" s="55">
        <v>0</v>
      </c>
      <c r="X24" s="55">
        <v>-0.63985590781702617</v>
      </c>
      <c r="Y24" s="55">
        <v>-0.65825448961137867</v>
      </c>
      <c r="Z24" s="55">
        <v>-0.7024173715072175</v>
      </c>
      <c r="AA24" s="55">
        <v>-0.74645013067527144</v>
      </c>
      <c r="AB24" s="55">
        <v>-0.78591481018357479</v>
      </c>
      <c r="AC24" s="55">
        <v>-0.82694206516028279</v>
      </c>
      <c r="AD24" s="59">
        <v>-4.3598342235872609</v>
      </c>
      <c r="AE24" s="55">
        <v>0</v>
      </c>
      <c r="AF24" s="55"/>
      <c r="AG24" s="55"/>
      <c r="AH24" s="55"/>
      <c r="AI24" s="59">
        <v>-4.3598342235872609</v>
      </c>
      <c r="AJ24" s="55"/>
      <c r="AK24" s="55">
        <v>0</v>
      </c>
      <c r="AL24" s="55">
        <v>-0.67794976200203727</v>
      </c>
      <c r="AM24" s="55">
        <v>-0.72144674248770269</v>
      </c>
      <c r="AN24" s="55">
        <v>-0.7945541284188814</v>
      </c>
      <c r="AO24" s="55">
        <v>-0.87212943578734425</v>
      </c>
      <c r="AP24" s="55">
        <v>-0.94812928662024143</v>
      </c>
      <c r="AQ24" s="55">
        <v>-1.0299973226567933</v>
      </c>
      <c r="AR24" s="59">
        <v>-5.0442066779730004</v>
      </c>
      <c r="AS24" s="55">
        <v>0</v>
      </c>
      <c r="AT24" s="55"/>
      <c r="AU24" s="55"/>
      <c r="AV24" s="55"/>
      <c r="AW24" s="59"/>
      <c r="AX24" s="55"/>
      <c r="AY24" s="55"/>
      <c r="AZ24" s="55"/>
      <c r="BA24" s="55"/>
      <c r="BB24" s="55"/>
      <c r="BC24" s="55"/>
      <c r="BD24" s="55"/>
      <c r="BE24" s="55"/>
      <c r="BF24" s="59"/>
      <c r="BG24" s="55"/>
      <c r="BH24" s="55"/>
      <c r="BI24" s="55"/>
      <c r="BJ24" s="55"/>
      <c r="BK24" s="59"/>
      <c r="BL24" s="55"/>
      <c r="BM24" s="23" t="s">
        <v>1164</v>
      </c>
      <c r="BN24" s="23" t="s">
        <v>1500</v>
      </c>
      <c r="BO24" s="23">
        <v>0</v>
      </c>
      <c r="BP24" s="23" t="s">
        <v>1501</v>
      </c>
      <c r="BQ24" s="23" t="s">
        <v>351</v>
      </c>
      <c r="BR24" s="23"/>
      <c r="BS24" s="57"/>
      <c r="BT24" s="135" t="s">
        <v>23</v>
      </c>
      <c r="BU24" s="58">
        <v>0.53881506623986841</v>
      </c>
      <c r="BV24" s="57"/>
      <c r="BW24" s="57"/>
      <c r="BX24" s="57"/>
      <c r="BY24" s="57"/>
      <c r="BZ24" s="57"/>
      <c r="CA24" s="57"/>
      <c r="CB24" s="67"/>
      <c r="CC24" s="134"/>
      <c r="CD24" s="134"/>
      <c r="CE24" s="57"/>
      <c r="CF24" s="57"/>
      <c r="CG24" s="57"/>
      <c r="CH24" s="57"/>
      <c r="CI24" s="57"/>
      <c r="CJ24" s="57"/>
      <c r="CK24" s="67"/>
      <c r="CL24" s="23"/>
      <c r="CM24" s="23"/>
      <c r="CN24" s="23"/>
      <c r="CO24" s="23"/>
      <c r="CP24" s="23"/>
      <c r="CQ24" s="23"/>
      <c r="CR24" s="57"/>
      <c r="CS24" s="134"/>
      <c r="CT24" s="58"/>
      <c r="CU24" s="57"/>
      <c r="CV24" s="57"/>
      <c r="CW24" s="57"/>
      <c r="CX24" s="57"/>
      <c r="CY24" s="57"/>
      <c r="CZ24" s="57"/>
      <c r="DA24" s="67"/>
      <c r="DB24" s="23"/>
      <c r="DC24" s="23"/>
      <c r="DD24" s="57"/>
      <c r="DE24" s="57"/>
      <c r="DF24" s="57"/>
      <c r="DG24" s="57"/>
      <c r="DH24" s="57"/>
      <c r="DI24" s="57"/>
      <c r="DJ24" s="67"/>
      <c r="DK24" s="23" t="s">
        <v>849</v>
      </c>
      <c r="DL24" s="55">
        <v>0</v>
      </c>
      <c r="DM24" s="55">
        <v>0</v>
      </c>
      <c r="DN24" s="55">
        <v>-4.3598342235872609</v>
      </c>
      <c r="DO24" s="59">
        <v>-4.3598342235872609</v>
      </c>
      <c r="DP24" s="23" t="s">
        <v>849</v>
      </c>
      <c r="DQ24" s="57"/>
      <c r="DR24" s="57"/>
      <c r="DS24" s="57"/>
      <c r="DT24" s="23"/>
      <c r="DU24" s="57"/>
      <c r="DV24" s="23"/>
      <c r="DW24" s="23"/>
      <c r="DX24" s="57"/>
      <c r="DY24" s="23"/>
      <c r="DZ24" s="23"/>
      <c r="EA24" s="56"/>
      <c r="EB24" s="57"/>
      <c r="EC24" s="57"/>
      <c r="ED24" s="23"/>
      <c r="EE24" s="57"/>
      <c r="EF24" s="57"/>
      <c r="EG24" s="57"/>
      <c r="EH24" s="23" t="s">
        <v>2067</v>
      </c>
      <c r="EI24" s="23" t="s">
        <v>848</v>
      </c>
      <c r="EJ24" s="23" t="s">
        <v>2003</v>
      </c>
      <c r="EK24" s="23"/>
      <c r="EL24"/>
      <c r="EM24"/>
      <c r="EN24"/>
      <c r="EO24"/>
      <c r="EP24"/>
      <c r="EQ24"/>
      <c r="ER24"/>
      <c r="ES24"/>
      <c r="ET24"/>
      <c r="EU24"/>
      <c r="EV24"/>
      <c r="EW24"/>
      <c r="EX24"/>
    </row>
    <row r="25" spans="2:154" s="127" customFormat="1">
      <c r="B25" s="132" t="s">
        <v>2068</v>
      </c>
      <c r="C25" s="23" t="s">
        <v>2069</v>
      </c>
      <c r="D25" s="23" t="s">
        <v>159</v>
      </c>
      <c r="E25" s="23" t="s">
        <v>2042</v>
      </c>
      <c r="F25" s="23" t="s">
        <v>847</v>
      </c>
      <c r="G25" s="23" t="s">
        <v>848</v>
      </c>
      <c r="H25" s="23" t="s">
        <v>848</v>
      </c>
      <c r="I25" s="58">
        <v>0.13283091354837417</v>
      </c>
      <c r="J25" s="58">
        <v>0.86716908645162583</v>
      </c>
      <c r="K25" s="58">
        <v>0</v>
      </c>
      <c r="L25" s="58">
        <v>0</v>
      </c>
      <c r="M25" s="176"/>
      <c r="N25" s="23" t="s">
        <v>849</v>
      </c>
      <c r="O25" s="23"/>
      <c r="P25" s="23" t="s">
        <v>851</v>
      </c>
      <c r="Q25" s="56"/>
      <c r="R25" s="133"/>
      <c r="S25" s="133"/>
      <c r="T25" s="133"/>
      <c r="U25" s="133"/>
      <c r="V25" s="133"/>
      <c r="W25" s="55">
        <v>0</v>
      </c>
      <c r="X25" s="55">
        <v>-5.7175560261013919E-2</v>
      </c>
      <c r="Y25" s="55">
        <v>-5.8819601066527616E-2</v>
      </c>
      <c r="Z25" s="55">
        <v>-6.2765860660738693E-2</v>
      </c>
      <c r="AA25" s="55">
        <v>-6.6700492887330098E-2</v>
      </c>
      <c r="AB25" s="55">
        <v>-7.0226935534560997E-2</v>
      </c>
      <c r="AC25" s="55">
        <v>-7.3893005130241815E-2</v>
      </c>
      <c r="AD25" s="59">
        <v>-0.38958140627190629</v>
      </c>
      <c r="AE25" s="55">
        <v>0</v>
      </c>
      <c r="AF25" s="55"/>
      <c r="AG25" s="55"/>
      <c r="AH25" s="55"/>
      <c r="AI25" s="59">
        <v>-0.38958140627190629</v>
      </c>
      <c r="AJ25" s="55"/>
      <c r="AK25" s="55">
        <v>0</v>
      </c>
      <c r="AL25" s="55">
        <v>-6.0579510164297794E-2</v>
      </c>
      <c r="AM25" s="55">
        <v>-6.4466266852088644E-2</v>
      </c>
      <c r="AN25" s="55">
        <v>-7.0998918498760027E-2</v>
      </c>
      <c r="AO25" s="55">
        <v>-7.7930809893409114E-2</v>
      </c>
      <c r="AP25" s="55">
        <v>-8.472192332697763E-2</v>
      </c>
      <c r="AQ25" s="55">
        <v>-9.2037399781400353E-2</v>
      </c>
      <c r="AR25" s="59">
        <v>-0.45073482851693358</v>
      </c>
      <c r="AS25" s="55">
        <v>0</v>
      </c>
      <c r="AT25" s="55"/>
      <c r="AU25" s="55"/>
      <c r="AV25" s="55"/>
      <c r="AW25" s="59"/>
      <c r="AX25" s="55"/>
      <c r="AY25" s="55"/>
      <c r="AZ25" s="55"/>
      <c r="BA25" s="55"/>
      <c r="BB25" s="55"/>
      <c r="BC25" s="55"/>
      <c r="BD25" s="55"/>
      <c r="BE25" s="55"/>
      <c r="BF25" s="59"/>
      <c r="BG25" s="55"/>
      <c r="BH25" s="55"/>
      <c r="BI25" s="55"/>
      <c r="BJ25" s="55"/>
      <c r="BK25" s="59"/>
      <c r="BL25" s="55"/>
      <c r="BM25" s="23" t="s">
        <v>1164</v>
      </c>
      <c r="BN25" s="23" t="s">
        <v>1513</v>
      </c>
      <c r="BO25" s="23" t="s">
        <v>580</v>
      </c>
      <c r="BP25" s="23" t="s">
        <v>450</v>
      </c>
      <c r="BQ25" s="23" t="s">
        <v>358</v>
      </c>
      <c r="BR25" s="23"/>
      <c r="BS25" s="57"/>
      <c r="BT25" s="135" t="s">
        <v>23</v>
      </c>
      <c r="BU25" s="58">
        <v>0.13283091354837417</v>
      </c>
      <c r="BV25" s="57"/>
      <c r="BW25" s="57"/>
      <c r="BX25" s="57"/>
      <c r="BY25" s="57"/>
      <c r="BZ25" s="57"/>
      <c r="CA25" s="57"/>
      <c r="CB25" s="67"/>
      <c r="CC25" s="134"/>
      <c r="CD25" s="134"/>
      <c r="CE25" s="57"/>
      <c r="CF25" s="57"/>
      <c r="CG25" s="57"/>
      <c r="CH25" s="57"/>
      <c r="CI25" s="57"/>
      <c r="CJ25" s="57"/>
      <c r="CK25" s="67"/>
      <c r="CL25" s="23"/>
      <c r="CM25" s="23"/>
      <c r="CN25" s="23"/>
      <c r="CO25" s="23"/>
      <c r="CP25" s="23"/>
      <c r="CQ25" s="23"/>
      <c r="CR25" s="57"/>
      <c r="CS25" s="134"/>
      <c r="CT25" s="58"/>
      <c r="CU25" s="57"/>
      <c r="CV25" s="57"/>
      <c r="CW25" s="57"/>
      <c r="CX25" s="57"/>
      <c r="CY25" s="57"/>
      <c r="CZ25" s="57"/>
      <c r="DA25" s="67"/>
      <c r="DB25" s="23"/>
      <c r="DC25" s="23"/>
      <c r="DD25" s="57"/>
      <c r="DE25" s="57"/>
      <c r="DF25" s="57"/>
      <c r="DG25" s="57"/>
      <c r="DH25" s="57"/>
      <c r="DI25" s="57"/>
      <c r="DJ25" s="67"/>
      <c r="DK25" s="23" t="s">
        <v>849</v>
      </c>
      <c r="DL25" s="55">
        <v>0</v>
      </c>
      <c r="DM25" s="55">
        <v>0</v>
      </c>
      <c r="DN25" s="55">
        <v>-0.38958140627190629</v>
      </c>
      <c r="DO25" s="59">
        <v>-0.38958140627190629</v>
      </c>
      <c r="DP25" s="23" t="s">
        <v>849</v>
      </c>
      <c r="DQ25" s="57"/>
      <c r="DR25" s="57"/>
      <c r="DS25" s="57"/>
      <c r="DT25" s="23"/>
      <c r="DU25" s="57"/>
      <c r="DV25" s="23"/>
      <c r="DW25" s="23"/>
      <c r="DX25" s="57"/>
      <c r="DY25" s="23"/>
      <c r="DZ25" s="23"/>
      <c r="EA25" s="56"/>
      <c r="EB25" s="57"/>
      <c r="EC25" s="57"/>
      <c r="ED25" s="23"/>
      <c r="EE25" s="57"/>
      <c r="EF25" s="57"/>
      <c r="EG25" s="57"/>
      <c r="EH25" s="23" t="s">
        <v>2070</v>
      </c>
      <c r="EI25" s="23" t="s">
        <v>451</v>
      </c>
      <c r="EJ25" s="23" t="s">
        <v>2003</v>
      </c>
      <c r="EK25" s="23"/>
      <c r="EL25"/>
      <c r="EM25"/>
      <c r="EN25"/>
      <c r="EO25"/>
      <c r="EP25"/>
      <c r="EQ25"/>
      <c r="ER25"/>
      <c r="ES25"/>
      <c r="ET25"/>
      <c r="EU25"/>
      <c r="EV25"/>
      <c r="EW25"/>
      <c r="EX25"/>
    </row>
    <row r="26" spans="2:154" s="127" customFormat="1">
      <c r="B26" s="132" t="s">
        <v>2071</v>
      </c>
      <c r="C26" s="23" t="s">
        <v>2072</v>
      </c>
      <c r="D26" s="23" t="s">
        <v>502</v>
      </c>
      <c r="E26" s="23" t="s">
        <v>2042</v>
      </c>
      <c r="F26" s="23" t="s">
        <v>847</v>
      </c>
      <c r="G26" s="23" t="s">
        <v>848</v>
      </c>
      <c r="H26" s="23" t="s">
        <v>848</v>
      </c>
      <c r="I26" s="58">
        <v>0</v>
      </c>
      <c r="J26" s="58">
        <v>1</v>
      </c>
      <c r="K26" s="58">
        <v>0</v>
      </c>
      <c r="L26" s="58">
        <v>0</v>
      </c>
      <c r="M26" s="176"/>
      <c r="N26" s="23" t="s">
        <v>849</v>
      </c>
      <c r="O26" s="23"/>
      <c r="P26" s="23" t="s">
        <v>851</v>
      </c>
      <c r="Q26" s="56"/>
      <c r="R26" s="133"/>
      <c r="S26" s="133"/>
      <c r="T26" s="133"/>
      <c r="U26" s="133"/>
      <c r="V26" s="133"/>
      <c r="W26" s="55">
        <v>0</v>
      </c>
      <c r="X26" s="55">
        <v>-5.4166320247276356E-2</v>
      </c>
      <c r="Y26" s="55">
        <v>-5.5723832589341958E-2</v>
      </c>
      <c r="Z26" s="55">
        <v>-5.9462394310173507E-2</v>
      </c>
      <c r="AA26" s="55">
        <v>-6.318994063010222E-2</v>
      </c>
      <c r="AB26" s="55">
        <v>-6.6530781032742015E-2</v>
      </c>
      <c r="AC26" s="55">
        <v>-7.000389959707122E-2</v>
      </c>
      <c r="AD26" s="59">
        <v>-0.36907712173127971</v>
      </c>
      <c r="AE26" s="55">
        <v>0</v>
      </c>
      <c r="AF26" s="55"/>
      <c r="AG26" s="55"/>
      <c r="AH26" s="55"/>
      <c r="AI26" s="59">
        <v>-0.36907712173127971</v>
      </c>
      <c r="AJ26" s="55"/>
      <c r="AK26" s="55">
        <v>0</v>
      </c>
      <c r="AL26" s="55">
        <v>-5.7391114892492656E-2</v>
      </c>
      <c r="AM26" s="55">
        <v>-6.1073305438820835E-2</v>
      </c>
      <c r="AN26" s="55">
        <v>-6.726213331461478E-2</v>
      </c>
      <c r="AO26" s="55">
        <v>-7.3829188320071806E-2</v>
      </c>
      <c r="AP26" s="55">
        <v>-8.0262874730820929E-2</v>
      </c>
      <c r="AQ26" s="55">
        <v>-8.7193326108695096E-2</v>
      </c>
      <c r="AR26" s="59">
        <v>-0.42701194280551613</v>
      </c>
      <c r="AS26" s="55">
        <v>0</v>
      </c>
      <c r="AT26" s="55"/>
      <c r="AU26" s="55"/>
      <c r="AV26" s="55"/>
      <c r="AW26" s="59"/>
      <c r="AX26" s="55"/>
      <c r="AY26" s="55"/>
      <c r="AZ26" s="55"/>
      <c r="BA26" s="55"/>
      <c r="BB26" s="55"/>
      <c r="BC26" s="55"/>
      <c r="BD26" s="55"/>
      <c r="BE26" s="55"/>
      <c r="BF26" s="59"/>
      <c r="BG26" s="55"/>
      <c r="BH26" s="55"/>
      <c r="BI26" s="55"/>
      <c r="BJ26" s="55"/>
      <c r="BK26" s="59"/>
      <c r="BL26" s="55"/>
      <c r="BM26" s="23" t="s">
        <v>1164</v>
      </c>
      <c r="BN26" s="23" t="s">
        <v>1470</v>
      </c>
      <c r="BO26" s="23" t="s">
        <v>582</v>
      </c>
      <c r="BP26" s="23" t="s">
        <v>514</v>
      </c>
      <c r="BQ26" s="23" t="s">
        <v>515</v>
      </c>
      <c r="BR26" s="23"/>
      <c r="BS26" s="57"/>
      <c r="BT26" s="135" t="s">
        <v>23</v>
      </c>
      <c r="BU26" s="58">
        <v>0</v>
      </c>
      <c r="BV26" s="57"/>
      <c r="BW26" s="57"/>
      <c r="BX26" s="57"/>
      <c r="BY26" s="57"/>
      <c r="BZ26" s="57"/>
      <c r="CA26" s="57"/>
      <c r="CB26" s="67"/>
      <c r="CC26" s="134"/>
      <c r="CD26" s="134"/>
      <c r="CE26" s="57"/>
      <c r="CF26" s="57"/>
      <c r="CG26" s="57"/>
      <c r="CH26" s="57"/>
      <c r="CI26" s="57"/>
      <c r="CJ26" s="57"/>
      <c r="CK26" s="67"/>
      <c r="CL26" s="23"/>
      <c r="CM26" s="23"/>
      <c r="CN26" s="23"/>
      <c r="CO26" s="23"/>
      <c r="CP26" s="23"/>
      <c r="CQ26" s="23"/>
      <c r="CR26" s="57"/>
      <c r="CS26" s="134"/>
      <c r="CT26" s="58"/>
      <c r="CU26" s="57"/>
      <c r="CV26" s="57"/>
      <c r="CW26" s="57"/>
      <c r="CX26" s="57"/>
      <c r="CY26" s="57"/>
      <c r="CZ26" s="57"/>
      <c r="DA26" s="67"/>
      <c r="DB26" s="23"/>
      <c r="DC26" s="23"/>
      <c r="DD26" s="57"/>
      <c r="DE26" s="57"/>
      <c r="DF26" s="57"/>
      <c r="DG26" s="57"/>
      <c r="DH26" s="57"/>
      <c r="DI26" s="57"/>
      <c r="DJ26" s="67"/>
      <c r="DK26" s="23" t="s">
        <v>849</v>
      </c>
      <c r="DL26" s="55">
        <v>0</v>
      </c>
      <c r="DM26" s="55">
        <v>0</v>
      </c>
      <c r="DN26" s="55">
        <v>-0.36907712173127971</v>
      </c>
      <c r="DO26" s="59">
        <v>-0.36907712173127971</v>
      </c>
      <c r="DP26" s="23" t="s">
        <v>849</v>
      </c>
      <c r="DQ26" s="57"/>
      <c r="DR26" s="57"/>
      <c r="DS26" s="57"/>
      <c r="DT26" s="23"/>
      <c r="DU26" s="57"/>
      <c r="DV26" s="23"/>
      <c r="DW26" s="23"/>
      <c r="DX26" s="57"/>
      <c r="DY26" s="23"/>
      <c r="DZ26" s="23"/>
      <c r="EA26" s="56"/>
      <c r="EB26" s="57"/>
      <c r="EC26" s="57"/>
      <c r="ED26" s="23"/>
      <c r="EE26" s="57"/>
      <c r="EF26" s="57"/>
      <c r="EG26" s="57"/>
      <c r="EH26" s="23" t="s">
        <v>2073</v>
      </c>
      <c r="EI26" s="23" t="s">
        <v>513</v>
      </c>
      <c r="EJ26" s="23" t="s">
        <v>2003</v>
      </c>
      <c r="EK26" s="23"/>
      <c r="EL26"/>
      <c r="EM26"/>
      <c r="EN26"/>
      <c r="EO26"/>
      <c r="EP26"/>
      <c r="EQ26"/>
      <c r="ER26"/>
      <c r="ES26"/>
      <c r="ET26"/>
      <c r="EU26"/>
      <c r="EV26"/>
      <c r="EW26"/>
      <c r="EX26"/>
    </row>
    <row r="27" spans="2:154" s="127" customFormat="1">
      <c r="B27" s="132" t="s">
        <v>2074</v>
      </c>
      <c r="C27" s="23" t="s">
        <v>2075</v>
      </c>
      <c r="D27" s="23" t="s">
        <v>159</v>
      </c>
      <c r="E27" s="23" t="s">
        <v>2042</v>
      </c>
      <c r="F27" s="23" t="s">
        <v>847</v>
      </c>
      <c r="G27" s="23" t="s">
        <v>848</v>
      </c>
      <c r="H27" s="23" t="s">
        <v>848</v>
      </c>
      <c r="I27" s="58">
        <v>0.76923076923076927</v>
      </c>
      <c r="J27" s="58">
        <v>0.23076923076923078</v>
      </c>
      <c r="K27" s="58">
        <v>0</v>
      </c>
      <c r="L27" s="58">
        <v>0</v>
      </c>
      <c r="M27" s="176"/>
      <c r="N27" s="23" t="s">
        <v>849</v>
      </c>
      <c r="O27" s="23"/>
      <c r="P27" s="23" t="s">
        <v>851</v>
      </c>
      <c r="Q27" s="56"/>
      <c r="R27" s="133"/>
      <c r="S27" s="133"/>
      <c r="T27" s="133"/>
      <c r="U27" s="133"/>
      <c r="V27" s="133"/>
      <c r="W27" s="55">
        <v>0</v>
      </c>
      <c r="X27" s="55">
        <v>-0.30092400137375752</v>
      </c>
      <c r="Y27" s="55">
        <v>-0.30957684771856642</v>
      </c>
      <c r="Z27" s="55">
        <v>-0.33034663505651951</v>
      </c>
      <c r="AA27" s="55">
        <v>-0.35105522572279002</v>
      </c>
      <c r="AB27" s="55">
        <v>-0.36961545018190006</v>
      </c>
      <c r="AC27" s="55">
        <v>-0.38891055331706226</v>
      </c>
      <c r="AD27" s="59">
        <v>-2.0504284540626649</v>
      </c>
      <c r="AE27" s="55">
        <v>0</v>
      </c>
      <c r="AF27" s="55"/>
      <c r="AG27" s="55"/>
      <c r="AH27" s="55"/>
      <c r="AI27" s="59">
        <v>-2.0504284540626649</v>
      </c>
      <c r="AJ27" s="55"/>
      <c r="AK27" s="55">
        <v>0</v>
      </c>
      <c r="AL27" s="55">
        <v>-0.31883952718051473</v>
      </c>
      <c r="AM27" s="55">
        <v>-0.33929614132678243</v>
      </c>
      <c r="AN27" s="55">
        <v>-0.37367851841452648</v>
      </c>
      <c r="AO27" s="55">
        <v>-0.41016215733373229</v>
      </c>
      <c r="AP27" s="55">
        <v>-0.44590485961567183</v>
      </c>
      <c r="AQ27" s="55">
        <v>-0.4844073672705283</v>
      </c>
      <c r="AR27" s="59">
        <v>-2.3722885711417563</v>
      </c>
      <c r="AS27" s="55">
        <v>0</v>
      </c>
      <c r="AT27" s="55"/>
      <c r="AU27" s="55"/>
      <c r="AV27" s="55"/>
      <c r="AW27" s="59"/>
      <c r="AX27" s="55"/>
      <c r="AY27" s="55"/>
      <c r="AZ27" s="55"/>
      <c r="BA27" s="55"/>
      <c r="BB27" s="55"/>
      <c r="BC27" s="55"/>
      <c r="BD27" s="55"/>
      <c r="BE27" s="55"/>
      <c r="BF27" s="59"/>
      <c r="BG27" s="55"/>
      <c r="BH27" s="55"/>
      <c r="BI27" s="55"/>
      <c r="BJ27" s="55"/>
      <c r="BK27" s="59"/>
      <c r="BL27" s="55"/>
      <c r="BM27" s="23" t="s">
        <v>1164</v>
      </c>
      <c r="BN27" s="23" t="s">
        <v>1467</v>
      </c>
      <c r="BO27" s="23" t="s">
        <v>580</v>
      </c>
      <c r="BP27" s="23" t="s">
        <v>454</v>
      </c>
      <c r="BQ27" s="23" t="s">
        <v>148</v>
      </c>
      <c r="BR27" s="23"/>
      <c r="BS27" s="57"/>
      <c r="BT27" s="135" t="s">
        <v>23</v>
      </c>
      <c r="BU27" s="58">
        <v>0.76923076923076927</v>
      </c>
      <c r="BV27" s="57"/>
      <c r="BW27" s="57"/>
      <c r="BX27" s="57"/>
      <c r="BY27" s="57"/>
      <c r="BZ27" s="57"/>
      <c r="CA27" s="57"/>
      <c r="CB27" s="67"/>
      <c r="CC27" s="134"/>
      <c r="CD27" s="134"/>
      <c r="CE27" s="57"/>
      <c r="CF27" s="57"/>
      <c r="CG27" s="57"/>
      <c r="CH27" s="57"/>
      <c r="CI27" s="57"/>
      <c r="CJ27" s="57"/>
      <c r="CK27" s="67"/>
      <c r="CL27" s="23"/>
      <c r="CM27" s="23"/>
      <c r="CN27" s="23"/>
      <c r="CO27" s="23"/>
      <c r="CP27" s="23"/>
      <c r="CQ27" s="23"/>
      <c r="CR27" s="57"/>
      <c r="CS27" s="134"/>
      <c r="CT27" s="58"/>
      <c r="CU27" s="57"/>
      <c r="CV27" s="57"/>
      <c r="CW27" s="57"/>
      <c r="CX27" s="57"/>
      <c r="CY27" s="57"/>
      <c r="CZ27" s="57"/>
      <c r="DA27" s="67"/>
      <c r="DB27" s="23"/>
      <c r="DC27" s="23"/>
      <c r="DD27" s="57"/>
      <c r="DE27" s="57"/>
      <c r="DF27" s="57"/>
      <c r="DG27" s="57"/>
      <c r="DH27" s="57"/>
      <c r="DI27" s="57"/>
      <c r="DJ27" s="67"/>
      <c r="DK27" s="23" t="s">
        <v>849</v>
      </c>
      <c r="DL27" s="55">
        <v>0</v>
      </c>
      <c r="DM27" s="55">
        <v>0</v>
      </c>
      <c r="DN27" s="55">
        <v>-2.0504284540626649</v>
      </c>
      <c r="DO27" s="59">
        <v>-2.0504284540626649</v>
      </c>
      <c r="DP27" s="23" t="s">
        <v>849</v>
      </c>
      <c r="DQ27" s="57"/>
      <c r="DR27" s="57"/>
      <c r="DS27" s="57"/>
      <c r="DT27" s="23"/>
      <c r="DU27" s="57"/>
      <c r="DV27" s="23"/>
      <c r="DW27" s="23"/>
      <c r="DX27" s="57"/>
      <c r="DY27" s="23"/>
      <c r="DZ27" s="23"/>
      <c r="EA27" s="56"/>
      <c r="EB27" s="57"/>
      <c r="EC27" s="57"/>
      <c r="ED27" s="23"/>
      <c r="EE27" s="57"/>
      <c r="EF27" s="57"/>
      <c r="EG27" s="57"/>
      <c r="EH27" s="23" t="s">
        <v>2076</v>
      </c>
      <c r="EI27" s="23" t="s">
        <v>453</v>
      </c>
      <c r="EJ27" s="23" t="s">
        <v>2003</v>
      </c>
      <c r="EK27" s="23"/>
      <c r="EL27"/>
      <c r="EM27"/>
      <c r="EN27"/>
      <c r="EO27"/>
      <c r="EP27"/>
      <c r="EQ27"/>
      <c r="ER27"/>
      <c r="ES27"/>
      <c r="ET27"/>
      <c r="EU27"/>
      <c r="EV27"/>
      <c r="EW27"/>
      <c r="EX27"/>
    </row>
    <row r="28" spans="2:154" s="127" customFormat="1">
      <c r="B28" s="132" t="s">
        <v>2077</v>
      </c>
      <c r="C28" s="23" t="s">
        <v>2078</v>
      </c>
      <c r="D28" s="23" t="s">
        <v>159</v>
      </c>
      <c r="E28" s="23" t="s">
        <v>2042</v>
      </c>
      <c r="F28" s="23" t="s">
        <v>847</v>
      </c>
      <c r="G28" s="23" t="s">
        <v>848</v>
      </c>
      <c r="H28" s="23" t="s">
        <v>848</v>
      </c>
      <c r="I28" s="58">
        <v>0.56583022913835213</v>
      </c>
      <c r="J28" s="58">
        <v>0.43416977086164782</v>
      </c>
      <c r="K28" s="58">
        <v>0</v>
      </c>
      <c r="L28" s="58">
        <v>0</v>
      </c>
      <c r="M28" s="176"/>
      <c r="N28" s="23" t="s">
        <v>849</v>
      </c>
      <c r="O28" s="23"/>
      <c r="P28" s="23" t="s">
        <v>851</v>
      </c>
      <c r="Q28" s="56"/>
      <c r="R28" s="133"/>
      <c r="S28" s="133"/>
      <c r="T28" s="133"/>
      <c r="U28" s="133"/>
      <c r="V28" s="133"/>
      <c r="W28" s="55">
        <v>0</v>
      </c>
      <c r="X28" s="55">
        <v>-0.16550820075556663</v>
      </c>
      <c r="Y28" s="55">
        <v>-0.17026726624521152</v>
      </c>
      <c r="Z28" s="55">
        <v>-0.18169064928108572</v>
      </c>
      <c r="AA28" s="55">
        <v>-0.19308037414753451</v>
      </c>
      <c r="AB28" s="55">
        <v>-0.20328849760004503</v>
      </c>
      <c r="AC28" s="55">
        <v>-0.21390080432438427</v>
      </c>
      <c r="AD28" s="59">
        <v>-1.1277356497344657</v>
      </c>
      <c r="AE28" s="55">
        <v>0</v>
      </c>
      <c r="AF28" s="55"/>
      <c r="AG28" s="55"/>
      <c r="AH28" s="55"/>
      <c r="AI28" s="59">
        <v>-1.1277356497344657</v>
      </c>
      <c r="AJ28" s="55"/>
      <c r="AK28" s="55">
        <v>0</v>
      </c>
      <c r="AL28" s="55">
        <v>-0.17536173994928311</v>
      </c>
      <c r="AM28" s="55">
        <v>-0.18661287772973031</v>
      </c>
      <c r="AN28" s="55">
        <v>-0.20552318512798956</v>
      </c>
      <c r="AO28" s="55">
        <v>-0.22558918653355275</v>
      </c>
      <c r="AP28" s="55">
        <v>-0.2452476727886195</v>
      </c>
      <c r="AQ28" s="55">
        <v>-0.26642405199879055</v>
      </c>
      <c r="AR28" s="59">
        <v>-1.304758714127966</v>
      </c>
      <c r="AS28" s="55">
        <v>0</v>
      </c>
      <c r="AT28" s="55"/>
      <c r="AU28" s="55"/>
      <c r="AV28" s="55"/>
      <c r="AW28" s="59"/>
      <c r="AX28" s="55"/>
      <c r="AY28" s="55"/>
      <c r="AZ28" s="55"/>
      <c r="BA28" s="55"/>
      <c r="BB28" s="55"/>
      <c r="BC28" s="55"/>
      <c r="BD28" s="55"/>
      <c r="BE28" s="55"/>
      <c r="BF28" s="59"/>
      <c r="BG28" s="55"/>
      <c r="BH28" s="55"/>
      <c r="BI28" s="55"/>
      <c r="BJ28" s="55"/>
      <c r="BK28" s="59"/>
      <c r="BL28" s="55"/>
      <c r="BM28" s="23" t="s">
        <v>1164</v>
      </c>
      <c r="BN28" s="23" t="s">
        <v>1559</v>
      </c>
      <c r="BO28" s="23" t="s">
        <v>474</v>
      </c>
      <c r="BP28" s="23" t="s">
        <v>475</v>
      </c>
      <c r="BQ28" s="23" t="s">
        <v>148</v>
      </c>
      <c r="BR28" s="23"/>
      <c r="BS28" s="57"/>
      <c r="BT28" s="135" t="s">
        <v>1240</v>
      </c>
      <c r="BU28" s="58">
        <v>0.56583022913835213</v>
      </c>
      <c r="BV28" s="57"/>
      <c r="BW28" s="57"/>
      <c r="BX28" s="57"/>
      <c r="BY28" s="57"/>
      <c r="BZ28" s="57"/>
      <c r="CA28" s="57"/>
      <c r="CB28" s="67"/>
      <c r="CC28" s="134"/>
      <c r="CD28" s="134"/>
      <c r="CE28" s="57"/>
      <c r="CF28" s="57"/>
      <c r="CG28" s="57"/>
      <c r="CH28" s="57"/>
      <c r="CI28" s="57"/>
      <c r="CJ28" s="57"/>
      <c r="CK28" s="67"/>
      <c r="CL28" s="23"/>
      <c r="CM28" s="23"/>
      <c r="CN28" s="23"/>
      <c r="CO28" s="23"/>
      <c r="CP28" s="23"/>
      <c r="CQ28" s="23"/>
      <c r="CR28" s="57"/>
      <c r="CS28" s="134"/>
      <c r="CT28" s="58"/>
      <c r="CU28" s="57"/>
      <c r="CV28" s="57"/>
      <c r="CW28" s="57"/>
      <c r="CX28" s="57"/>
      <c r="CY28" s="57"/>
      <c r="CZ28" s="57"/>
      <c r="DA28" s="67"/>
      <c r="DB28" s="23"/>
      <c r="DC28" s="23"/>
      <c r="DD28" s="57"/>
      <c r="DE28" s="57"/>
      <c r="DF28" s="57"/>
      <c r="DG28" s="57"/>
      <c r="DH28" s="57"/>
      <c r="DI28" s="57"/>
      <c r="DJ28" s="67"/>
      <c r="DK28" s="23" t="s">
        <v>849</v>
      </c>
      <c r="DL28" s="55">
        <v>0</v>
      </c>
      <c r="DM28" s="55">
        <v>0</v>
      </c>
      <c r="DN28" s="55">
        <v>-1.1277356497344657</v>
      </c>
      <c r="DO28" s="59">
        <v>-1.1277356497344657</v>
      </c>
      <c r="DP28" s="23" t="s">
        <v>849</v>
      </c>
      <c r="DQ28" s="57"/>
      <c r="DR28" s="57"/>
      <c r="DS28" s="57"/>
      <c r="DT28" s="23"/>
      <c r="DU28" s="57"/>
      <c r="DV28" s="23"/>
      <c r="DW28" s="23"/>
      <c r="DX28" s="57"/>
      <c r="DY28" s="23"/>
      <c r="DZ28" s="23"/>
      <c r="EA28" s="56"/>
      <c r="EB28" s="57"/>
      <c r="EC28" s="57"/>
      <c r="ED28" s="23"/>
      <c r="EE28" s="57"/>
      <c r="EF28" s="57"/>
      <c r="EG28" s="57"/>
      <c r="EH28" s="23" t="s">
        <v>2079</v>
      </c>
      <c r="EI28" s="23" t="s">
        <v>473</v>
      </c>
      <c r="EJ28" s="23" t="s">
        <v>2003</v>
      </c>
      <c r="EK28" s="23"/>
      <c r="EL28"/>
      <c r="EM28"/>
      <c r="EN28"/>
      <c r="EO28"/>
      <c r="EP28"/>
      <c r="EQ28"/>
      <c r="ER28"/>
      <c r="ES28"/>
      <c r="ET28"/>
      <c r="EU28"/>
      <c r="EV28"/>
      <c r="EW28"/>
      <c r="EX28"/>
    </row>
    <row r="29" spans="2:154" s="127" customFormat="1">
      <c r="B29" s="132" t="s">
        <v>2080</v>
      </c>
      <c r="C29" s="23" t="s">
        <v>2081</v>
      </c>
      <c r="D29" s="23" t="s">
        <v>159</v>
      </c>
      <c r="E29" s="23" t="s">
        <v>2042</v>
      </c>
      <c r="F29" s="23" t="s">
        <v>847</v>
      </c>
      <c r="G29" s="23" t="s">
        <v>848</v>
      </c>
      <c r="H29" s="23" t="s">
        <v>848</v>
      </c>
      <c r="I29" s="58">
        <v>0.61015133760331908</v>
      </c>
      <c r="J29" s="58">
        <v>0.38984866239668081</v>
      </c>
      <c r="K29" s="58">
        <v>0</v>
      </c>
      <c r="L29" s="58">
        <v>0</v>
      </c>
      <c r="M29" s="176"/>
      <c r="N29" s="23" t="s">
        <v>849</v>
      </c>
      <c r="O29" s="23"/>
      <c r="P29" s="23" t="s">
        <v>851</v>
      </c>
      <c r="Q29" s="56"/>
      <c r="R29" s="133"/>
      <c r="S29" s="133"/>
      <c r="T29" s="133"/>
      <c r="U29" s="133"/>
      <c r="V29" s="133"/>
      <c r="W29" s="55">
        <v>0</v>
      </c>
      <c r="X29" s="55">
        <v>-2.2544130819556911</v>
      </c>
      <c r="Y29" s="55">
        <v>-2.3192370571349303</v>
      </c>
      <c r="Z29" s="55">
        <v>-2.4748367436682832</v>
      </c>
      <c r="AA29" s="55">
        <v>-2.6299779670129797</v>
      </c>
      <c r="AB29" s="55">
        <v>-2.7690244127389292</v>
      </c>
      <c r="AC29" s="55">
        <v>-2.9135763020100232</v>
      </c>
      <c r="AD29" s="59">
        <v>-15.361063621880207</v>
      </c>
      <c r="AE29" s="55">
        <v>0</v>
      </c>
      <c r="AF29" s="55"/>
      <c r="AG29" s="55"/>
      <c r="AH29" s="55"/>
      <c r="AI29" s="59">
        <v>-15.361063621880207</v>
      </c>
      <c r="AJ29" s="55"/>
      <c r="AK29" s="55">
        <v>0</v>
      </c>
      <c r="AL29" s="55">
        <v>-2.3886296800485227</v>
      </c>
      <c r="AM29" s="55">
        <v>-2.5418831870248106</v>
      </c>
      <c r="AN29" s="55">
        <v>-2.7994634409809294</v>
      </c>
      <c r="AO29" s="55">
        <v>-3.0727855837190527</v>
      </c>
      <c r="AP29" s="55">
        <v>-3.3405568988717134</v>
      </c>
      <c r="AQ29" s="55">
        <v>-3.6290036713091118</v>
      </c>
      <c r="AR29" s="59">
        <v>-17.77232246195414</v>
      </c>
      <c r="AS29" s="55">
        <v>0</v>
      </c>
      <c r="AT29" s="55"/>
      <c r="AU29" s="55"/>
      <c r="AV29" s="55"/>
      <c r="AW29" s="59"/>
      <c r="AX29" s="55"/>
      <c r="AY29" s="55"/>
      <c r="AZ29" s="55"/>
      <c r="BA29" s="55"/>
      <c r="BB29" s="55"/>
      <c r="BC29" s="55"/>
      <c r="BD29" s="55"/>
      <c r="BE29" s="55"/>
      <c r="BF29" s="59"/>
      <c r="BG29" s="55"/>
      <c r="BH29" s="55"/>
      <c r="BI29" s="55"/>
      <c r="BJ29" s="55"/>
      <c r="BK29" s="59"/>
      <c r="BL29" s="55"/>
      <c r="BM29" s="23" t="s">
        <v>1164</v>
      </c>
      <c r="BN29" s="23" t="s">
        <v>1507</v>
      </c>
      <c r="BO29" s="23">
        <v>0</v>
      </c>
      <c r="BP29" s="23" t="s">
        <v>907</v>
      </c>
      <c r="BQ29" s="23" t="s">
        <v>351</v>
      </c>
      <c r="BR29" s="23"/>
      <c r="BS29" s="57"/>
      <c r="BT29" s="135" t="s">
        <v>23</v>
      </c>
      <c r="BU29" s="58">
        <v>0.61015133760331908</v>
      </c>
      <c r="BV29" s="57"/>
      <c r="BW29" s="57"/>
      <c r="BX29" s="57"/>
      <c r="BY29" s="57"/>
      <c r="BZ29" s="57"/>
      <c r="CA29" s="57"/>
      <c r="CB29" s="67"/>
      <c r="CC29" s="134"/>
      <c r="CD29" s="134"/>
      <c r="CE29" s="57"/>
      <c r="CF29" s="57"/>
      <c r="CG29" s="57"/>
      <c r="CH29" s="57"/>
      <c r="CI29" s="57"/>
      <c r="CJ29" s="57"/>
      <c r="CK29" s="67"/>
      <c r="CL29" s="23"/>
      <c r="CM29" s="23"/>
      <c r="CN29" s="23"/>
      <c r="CO29" s="23"/>
      <c r="CP29" s="23"/>
      <c r="CQ29" s="23"/>
      <c r="CR29" s="57"/>
      <c r="CS29" s="134"/>
      <c r="CT29" s="58"/>
      <c r="CU29" s="57"/>
      <c r="CV29" s="57"/>
      <c r="CW29" s="57"/>
      <c r="CX29" s="57"/>
      <c r="CY29" s="57"/>
      <c r="CZ29" s="57"/>
      <c r="DA29" s="67"/>
      <c r="DB29" s="23"/>
      <c r="DC29" s="23"/>
      <c r="DD29" s="57"/>
      <c r="DE29" s="57"/>
      <c r="DF29" s="57"/>
      <c r="DG29" s="57"/>
      <c r="DH29" s="57"/>
      <c r="DI29" s="57"/>
      <c r="DJ29" s="67"/>
      <c r="DK29" s="23" t="s">
        <v>849</v>
      </c>
      <c r="DL29" s="55">
        <v>0</v>
      </c>
      <c r="DM29" s="55">
        <v>0</v>
      </c>
      <c r="DN29" s="55">
        <v>-15.361063621880207</v>
      </c>
      <c r="DO29" s="59">
        <v>-15.361063621880207</v>
      </c>
      <c r="DP29" s="23" t="s">
        <v>849</v>
      </c>
      <c r="DQ29" s="57"/>
      <c r="DR29" s="57"/>
      <c r="DS29" s="57"/>
      <c r="DT29" s="23"/>
      <c r="DU29" s="57"/>
      <c r="DV29" s="23"/>
      <c r="DW29" s="23"/>
      <c r="DX29" s="57"/>
      <c r="DY29" s="23"/>
      <c r="DZ29" s="23"/>
      <c r="EA29" s="56"/>
      <c r="EB29" s="57"/>
      <c r="EC29" s="57"/>
      <c r="ED29" s="23"/>
      <c r="EE29" s="57"/>
      <c r="EF29" s="57"/>
      <c r="EG29" s="57"/>
      <c r="EH29" s="23" t="s">
        <v>2082</v>
      </c>
      <c r="EI29" s="23" t="s">
        <v>848</v>
      </c>
      <c r="EJ29" s="23" t="s">
        <v>2003</v>
      </c>
      <c r="EK29" s="23"/>
      <c r="EL29"/>
      <c r="EM29"/>
      <c r="EN29"/>
      <c r="EO29"/>
      <c r="EP29"/>
      <c r="EQ29"/>
      <c r="ER29"/>
      <c r="ES29"/>
      <c r="ET29"/>
      <c r="EU29"/>
      <c r="EV29"/>
      <c r="EW29"/>
      <c r="EX29"/>
    </row>
    <row r="30" spans="2:154" s="127" customFormat="1">
      <c r="B30" s="132" t="s">
        <v>2083</v>
      </c>
      <c r="C30" s="23" t="s">
        <v>2084</v>
      </c>
      <c r="D30" s="23" t="s">
        <v>159</v>
      </c>
      <c r="E30" s="23" t="s">
        <v>2042</v>
      </c>
      <c r="F30" s="23" t="s">
        <v>847</v>
      </c>
      <c r="G30" s="23" t="s">
        <v>848</v>
      </c>
      <c r="H30" s="23" t="s">
        <v>848</v>
      </c>
      <c r="I30" s="58">
        <v>0.36688098712243089</v>
      </c>
      <c r="J30" s="58">
        <v>0.63311901287756911</v>
      </c>
      <c r="K30" s="58">
        <v>0</v>
      </c>
      <c r="L30" s="58">
        <v>0</v>
      </c>
      <c r="M30" s="176"/>
      <c r="N30" s="23" t="s">
        <v>849</v>
      </c>
      <c r="O30" s="23"/>
      <c r="P30" s="23" t="s">
        <v>851</v>
      </c>
      <c r="Q30" s="56"/>
      <c r="R30" s="133"/>
      <c r="S30" s="133"/>
      <c r="T30" s="133"/>
      <c r="U30" s="133"/>
      <c r="V30" s="133"/>
      <c r="W30" s="55">
        <v>0</v>
      </c>
      <c r="X30" s="55">
        <v>-7.919356759352901E-2</v>
      </c>
      <c r="Y30" s="55">
        <v>-8.1470719860399693E-2</v>
      </c>
      <c r="Z30" s="55">
        <v>-8.6936663254554111E-2</v>
      </c>
      <c r="AA30" s="55">
        <v>-9.2386501643015206E-2</v>
      </c>
      <c r="AB30" s="55">
        <v>-9.727095879347028E-2</v>
      </c>
      <c r="AC30" s="55">
        <v>-0.10234881249534464</v>
      </c>
      <c r="AD30" s="59">
        <v>-0.53960715539876336</v>
      </c>
      <c r="AE30" s="55">
        <v>0</v>
      </c>
      <c r="AF30" s="55"/>
      <c r="AG30" s="55"/>
      <c r="AH30" s="55"/>
      <c r="AI30" s="59">
        <v>-0.53960715539876336</v>
      </c>
      <c r="AJ30" s="55"/>
      <c r="AK30" s="55">
        <v>0</v>
      </c>
      <c r="AL30" s="55">
        <v>-8.39083606890417E-2</v>
      </c>
      <c r="AM30" s="55">
        <v>-8.9291886920686667E-2</v>
      </c>
      <c r="AN30" s="55">
        <v>-9.8340228334114099E-2</v>
      </c>
      <c r="AO30" s="55">
        <v>-0.10794155462120364</v>
      </c>
      <c r="AP30" s="55">
        <v>-0.1173478900953371</v>
      </c>
      <c r="AQ30" s="55">
        <v>-0.12748051802985036</v>
      </c>
      <c r="AR30" s="59">
        <v>-0.6243104386902335</v>
      </c>
      <c r="AS30" s="55">
        <v>0</v>
      </c>
      <c r="AT30" s="55"/>
      <c r="AU30" s="55"/>
      <c r="AV30" s="55"/>
      <c r="AW30" s="59"/>
      <c r="AX30" s="55"/>
      <c r="AY30" s="55"/>
      <c r="AZ30" s="55"/>
      <c r="BA30" s="55"/>
      <c r="BB30" s="55"/>
      <c r="BC30" s="55"/>
      <c r="BD30" s="55"/>
      <c r="BE30" s="55"/>
      <c r="BF30" s="59"/>
      <c r="BG30" s="55"/>
      <c r="BH30" s="55"/>
      <c r="BI30" s="55"/>
      <c r="BJ30" s="55"/>
      <c r="BK30" s="59"/>
      <c r="BL30" s="55"/>
      <c r="BM30" s="23" t="s">
        <v>1164</v>
      </c>
      <c r="BN30" s="23" t="s">
        <v>906</v>
      </c>
      <c r="BO30" s="23" t="s">
        <v>582</v>
      </c>
      <c r="BP30" s="23" t="s">
        <v>462</v>
      </c>
      <c r="BQ30" s="23" t="s">
        <v>351</v>
      </c>
      <c r="BR30" s="23"/>
      <c r="BS30" s="57"/>
      <c r="BT30" s="135" t="s">
        <v>23</v>
      </c>
      <c r="BU30" s="58">
        <v>0.36688098712243089</v>
      </c>
      <c r="BV30" s="57"/>
      <c r="BW30" s="57"/>
      <c r="BX30" s="57"/>
      <c r="BY30" s="57"/>
      <c r="BZ30" s="57"/>
      <c r="CA30" s="57"/>
      <c r="CB30" s="67"/>
      <c r="CC30" s="134"/>
      <c r="CD30" s="134"/>
      <c r="CE30" s="57"/>
      <c r="CF30" s="57"/>
      <c r="CG30" s="57"/>
      <c r="CH30" s="57"/>
      <c r="CI30" s="57"/>
      <c r="CJ30" s="57"/>
      <c r="CK30" s="67"/>
      <c r="CL30" s="23"/>
      <c r="CM30" s="23"/>
      <c r="CN30" s="23"/>
      <c r="CO30" s="23"/>
      <c r="CP30" s="23"/>
      <c r="CQ30" s="23"/>
      <c r="CR30" s="57"/>
      <c r="CS30" s="134"/>
      <c r="CT30" s="58"/>
      <c r="CU30" s="57"/>
      <c r="CV30" s="57"/>
      <c r="CW30" s="57"/>
      <c r="CX30" s="57"/>
      <c r="CY30" s="57"/>
      <c r="CZ30" s="57"/>
      <c r="DA30" s="67"/>
      <c r="DB30" s="23"/>
      <c r="DC30" s="23"/>
      <c r="DD30" s="57"/>
      <c r="DE30" s="57"/>
      <c r="DF30" s="57"/>
      <c r="DG30" s="57"/>
      <c r="DH30" s="57"/>
      <c r="DI30" s="57"/>
      <c r="DJ30" s="67"/>
      <c r="DK30" s="23" t="s">
        <v>849</v>
      </c>
      <c r="DL30" s="55">
        <v>0</v>
      </c>
      <c r="DM30" s="55">
        <v>0</v>
      </c>
      <c r="DN30" s="55">
        <v>-0.53960715539876336</v>
      </c>
      <c r="DO30" s="59">
        <v>-0.53960715539876336</v>
      </c>
      <c r="DP30" s="23" t="s">
        <v>849</v>
      </c>
      <c r="DQ30" s="57"/>
      <c r="DR30" s="57"/>
      <c r="DS30" s="57"/>
      <c r="DT30" s="23"/>
      <c r="DU30" s="57"/>
      <c r="DV30" s="23"/>
      <c r="DW30" s="23"/>
      <c r="DX30" s="57"/>
      <c r="DY30" s="23"/>
      <c r="DZ30" s="23"/>
      <c r="EA30" s="56"/>
      <c r="EB30" s="57"/>
      <c r="EC30" s="57"/>
      <c r="ED30" s="23"/>
      <c r="EE30" s="57"/>
      <c r="EF30" s="57"/>
      <c r="EG30" s="57"/>
      <c r="EH30" s="23" t="s">
        <v>2085</v>
      </c>
      <c r="EI30" s="23" t="s">
        <v>459</v>
      </c>
      <c r="EJ30" s="23" t="s">
        <v>2003</v>
      </c>
      <c r="EK30" s="23"/>
      <c r="EL30"/>
      <c r="EM30"/>
      <c r="EN30"/>
      <c r="EO30"/>
      <c r="EP30"/>
      <c r="EQ30"/>
      <c r="ER30"/>
      <c r="ES30"/>
      <c r="ET30"/>
      <c r="EU30"/>
      <c r="EV30"/>
      <c r="EW30"/>
      <c r="EX30"/>
    </row>
    <row r="31" spans="2:154" s="127" customFormat="1">
      <c r="B31" s="132" t="s">
        <v>2086</v>
      </c>
      <c r="C31" s="23" t="s">
        <v>2087</v>
      </c>
      <c r="D31" s="23" t="s">
        <v>159</v>
      </c>
      <c r="E31" s="23" t="s">
        <v>2042</v>
      </c>
      <c r="F31" s="23" t="s">
        <v>847</v>
      </c>
      <c r="G31" s="23" t="s">
        <v>848</v>
      </c>
      <c r="H31" s="23" t="s">
        <v>848</v>
      </c>
      <c r="I31" s="58">
        <v>0.69319941925719919</v>
      </c>
      <c r="J31" s="58">
        <v>0.3068005807428007</v>
      </c>
      <c r="K31" s="58">
        <v>0</v>
      </c>
      <c r="L31" s="58">
        <v>0</v>
      </c>
      <c r="M31" s="176"/>
      <c r="N31" s="23" t="s">
        <v>849</v>
      </c>
      <c r="O31" s="23"/>
      <c r="P31" s="23" t="s">
        <v>851</v>
      </c>
      <c r="Q31" s="56"/>
      <c r="R31" s="133"/>
      <c r="S31" s="133"/>
      <c r="T31" s="133"/>
      <c r="U31" s="133"/>
      <c r="V31" s="133"/>
      <c r="W31" s="55">
        <v>0</v>
      </c>
      <c r="X31" s="55">
        <v>-3.6110880164850902E-2</v>
      </c>
      <c r="Y31" s="55">
        <v>-3.714922172622797E-2</v>
      </c>
      <c r="Z31" s="55">
        <v>-3.9641596206782335E-2</v>
      </c>
      <c r="AA31" s="55">
        <v>-4.2126627086734807E-2</v>
      </c>
      <c r="AB31" s="55">
        <v>-4.435385402182801E-2</v>
      </c>
      <c r="AC31" s="55">
        <v>-4.6669266398047471E-2</v>
      </c>
      <c r="AD31" s="59">
        <v>-0.2460514144875198</v>
      </c>
      <c r="AE31" s="55">
        <v>0</v>
      </c>
      <c r="AF31" s="55"/>
      <c r="AG31" s="55"/>
      <c r="AH31" s="55"/>
      <c r="AI31" s="59">
        <v>-0.2460514144875198</v>
      </c>
      <c r="AJ31" s="55"/>
      <c r="AK31" s="55">
        <v>0</v>
      </c>
      <c r="AL31" s="55">
        <v>-3.8260743261661768E-2</v>
      </c>
      <c r="AM31" s="55">
        <v>-4.0715536959213892E-2</v>
      </c>
      <c r="AN31" s="55">
        <v>-4.484142220974318E-2</v>
      </c>
      <c r="AO31" s="55">
        <v>-4.9219458880047876E-2</v>
      </c>
      <c r="AP31" s="55">
        <v>-5.3508583153880615E-2</v>
      </c>
      <c r="AQ31" s="55">
        <v>-5.8128884072463395E-2</v>
      </c>
      <c r="AR31" s="59">
        <v>-0.28467462853701075</v>
      </c>
      <c r="AS31" s="55">
        <v>0</v>
      </c>
      <c r="AT31" s="55"/>
      <c r="AU31" s="55"/>
      <c r="AV31" s="55"/>
      <c r="AW31" s="59"/>
      <c r="AX31" s="55"/>
      <c r="AY31" s="55"/>
      <c r="AZ31" s="55"/>
      <c r="BA31" s="55"/>
      <c r="BB31" s="55"/>
      <c r="BC31" s="55"/>
      <c r="BD31" s="55"/>
      <c r="BE31" s="55"/>
      <c r="BF31" s="59"/>
      <c r="BG31" s="55"/>
      <c r="BH31" s="55"/>
      <c r="BI31" s="55"/>
      <c r="BJ31" s="55"/>
      <c r="BK31" s="59"/>
      <c r="BL31" s="55"/>
      <c r="BM31" s="23" t="s">
        <v>1164</v>
      </c>
      <c r="BN31" s="23" t="s">
        <v>1562</v>
      </c>
      <c r="BO31" s="23" t="s">
        <v>582</v>
      </c>
      <c r="BP31" s="23" t="s">
        <v>462</v>
      </c>
      <c r="BQ31" s="23" t="s">
        <v>358</v>
      </c>
      <c r="BR31" s="23"/>
      <c r="BS31" s="57"/>
      <c r="BT31" s="135" t="s">
        <v>23</v>
      </c>
      <c r="BU31" s="58">
        <v>0.69319941925719919</v>
      </c>
      <c r="BV31" s="57"/>
      <c r="BW31" s="57"/>
      <c r="BX31" s="57"/>
      <c r="BY31" s="57"/>
      <c r="BZ31" s="57"/>
      <c r="CA31" s="57"/>
      <c r="CB31" s="67"/>
      <c r="CC31" s="134"/>
      <c r="CD31" s="134"/>
      <c r="CE31" s="57"/>
      <c r="CF31" s="57"/>
      <c r="CG31" s="57"/>
      <c r="CH31" s="57"/>
      <c r="CI31" s="57"/>
      <c r="CJ31" s="57"/>
      <c r="CK31" s="67"/>
      <c r="CL31" s="23"/>
      <c r="CM31" s="23"/>
      <c r="CN31" s="23"/>
      <c r="CO31" s="23"/>
      <c r="CP31" s="23"/>
      <c r="CQ31" s="23"/>
      <c r="CR31" s="57"/>
      <c r="CS31" s="134"/>
      <c r="CT31" s="58"/>
      <c r="CU31" s="57"/>
      <c r="CV31" s="57"/>
      <c r="CW31" s="57"/>
      <c r="CX31" s="57"/>
      <c r="CY31" s="57"/>
      <c r="CZ31" s="57"/>
      <c r="DA31" s="67"/>
      <c r="DB31" s="23"/>
      <c r="DC31" s="23"/>
      <c r="DD31" s="57"/>
      <c r="DE31" s="57"/>
      <c r="DF31" s="57"/>
      <c r="DG31" s="57"/>
      <c r="DH31" s="57"/>
      <c r="DI31" s="57"/>
      <c r="DJ31" s="67"/>
      <c r="DK31" s="23" t="s">
        <v>849</v>
      </c>
      <c r="DL31" s="55">
        <v>0</v>
      </c>
      <c r="DM31" s="55">
        <v>0</v>
      </c>
      <c r="DN31" s="55">
        <v>-0.2460514144875198</v>
      </c>
      <c r="DO31" s="59">
        <v>-0.2460514144875198</v>
      </c>
      <c r="DP31" s="23" t="s">
        <v>849</v>
      </c>
      <c r="DQ31" s="57"/>
      <c r="DR31" s="57"/>
      <c r="DS31" s="57"/>
      <c r="DT31" s="23"/>
      <c r="DU31" s="57"/>
      <c r="DV31" s="23"/>
      <c r="DW31" s="23"/>
      <c r="DX31" s="57"/>
      <c r="DY31" s="23"/>
      <c r="DZ31" s="23"/>
      <c r="EA31" s="56"/>
      <c r="EB31" s="57"/>
      <c r="EC31" s="57"/>
      <c r="ED31" s="23"/>
      <c r="EE31" s="57"/>
      <c r="EF31" s="57"/>
      <c r="EG31" s="57"/>
      <c r="EH31" s="23" t="s">
        <v>2088</v>
      </c>
      <c r="EI31" s="23" t="s">
        <v>463</v>
      </c>
      <c r="EJ31" s="23" t="s">
        <v>2003</v>
      </c>
      <c r="EK31" s="23"/>
      <c r="EL31"/>
      <c r="EM31"/>
      <c r="EN31"/>
      <c r="EO31"/>
      <c r="EP31"/>
      <c r="EQ31"/>
      <c r="ER31"/>
      <c r="ES31"/>
      <c r="ET31"/>
      <c r="EU31"/>
      <c r="EV31"/>
      <c r="EW31"/>
      <c r="EX31"/>
    </row>
    <row r="32" spans="2:154" s="127" customFormat="1">
      <c r="B32" s="132" t="s">
        <v>2089</v>
      </c>
      <c r="C32" s="23" t="s">
        <v>2090</v>
      </c>
      <c r="D32" s="23" t="s">
        <v>193</v>
      </c>
      <c r="E32" s="23" t="s">
        <v>2042</v>
      </c>
      <c r="F32" s="23" t="s">
        <v>847</v>
      </c>
      <c r="G32" s="23" t="s">
        <v>848</v>
      </c>
      <c r="H32" s="23" t="s">
        <v>848</v>
      </c>
      <c r="I32" s="58">
        <v>0.16400539535778344</v>
      </c>
      <c r="J32" s="58">
        <v>0.83599460464221653</v>
      </c>
      <c r="K32" s="58">
        <v>0</v>
      </c>
      <c r="L32" s="58">
        <v>0</v>
      </c>
      <c r="M32" s="176"/>
      <c r="N32" s="23" t="s">
        <v>849</v>
      </c>
      <c r="O32" s="23"/>
      <c r="P32" s="23" t="s">
        <v>851</v>
      </c>
      <c r="Q32" s="56"/>
      <c r="R32" s="133"/>
      <c r="S32" s="133"/>
      <c r="T32" s="133"/>
      <c r="U32" s="133"/>
      <c r="V32" s="133"/>
      <c r="W32" s="55">
        <v>0</v>
      </c>
      <c r="X32" s="55">
        <v>-3.3507887552967901E-2</v>
      </c>
      <c r="Y32" s="55">
        <v>-3.447138199346237E-2</v>
      </c>
      <c r="Z32" s="55">
        <v>-3.6784097813543436E-2</v>
      </c>
      <c r="AA32" s="55">
        <v>-3.9089999384232674E-2</v>
      </c>
      <c r="AB32" s="55">
        <v>-4.1156680377754565E-2</v>
      </c>
      <c r="AC32" s="55">
        <v>-4.330519011185488E-2</v>
      </c>
      <c r="AD32" s="59">
        <v>-0.22831520835987773</v>
      </c>
      <c r="AE32" s="55">
        <v>0</v>
      </c>
      <c r="AF32" s="55"/>
      <c r="AG32" s="55"/>
      <c r="AH32" s="55"/>
      <c r="AI32" s="59">
        <v>-0.22831520835987773</v>
      </c>
      <c r="AJ32" s="55"/>
      <c r="AK32" s="55">
        <v>0</v>
      </c>
      <c r="AL32" s="55">
        <v>-3.5502781351550307E-2</v>
      </c>
      <c r="AM32" s="55">
        <v>-3.778062533673722E-2</v>
      </c>
      <c r="AN32" s="55">
        <v>-4.1609103025457526E-2</v>
      </c>
      <c r="AO32" s="55">
        <v>-4.5671556219111079E-2</v>
      </c>
      <c r="AP32" s="55">
        <v>-4.9651506118205055E-2</v>
      </c>
      <c r="AQ32" s="55">
        <v>-5.3938760345573315E-2</v>
      </c>
      <c r="AR32" s="59">
        <v>-0.26415433239663455</v>
      </c>
      <c r="AS32" s="55">
        <v>0</v>
      </c>
      <c r="AT32" s="55"/>
      <c r="AU32" s="55"/>
      <c r="AV32" s="55"/>
      <c r="AW32" s="59"/>
      <c r="AX32" s="55"/>
      <c r="AY32" s="55"/>
      <c r="AZ32" s="55"/>
      <c r="BA32" s="55"/>
      <c r="BB32" s="55"/>
      <c r="BC32" s="55"/>
      <c r="BD32" s="55"/>
      <c r="BE32" s="55"/>
      <c r="BF32" s="59"/>
      <c r="BG32" s="55"/>
      <c r="BH32" s="55"/>
      <c r="BI32" s="55"/>
      <c r="BJ32" s="55"/>
      <c r="BK32" s="59"/>
      <c r="BL32" s="55"/>
      <c r="BM32" s="23" t="s">
        <v>1164</v>
      </c>
      <c r="BN32" s="23" t="s">
        <v>1598</v>
      </c>
      <c r="BO32" s="23" t="s">
        <v>532</v>
      </c>
      <c r="BP32" s="23" t="s">
        <v>533</v>
      </c>
      <c r="BQ32" s="23" t="s">
        <v>538</v>
      </c>
      <c r="BR32" s="23"/>
      <c r="BS32" s="57"/>
      <c r="BT32" s="135" t="s">
        <v>23</v>
      </c>
      <c r="BU32" s="58">
        <v>0.16400539535778344</v>
      </c>
      <c r="BV32" s="57"/>
      <c r="BW32" s="57"/>
      <c r="BX32" s="57"/>
      <c r="BY32" s="57"/>
      <c r="BZ32" s="57"/>
      <c r="CA32" s="57"/>
      <c r="CB32" s="67"/>
      <c r="CC32" s="134"/>
      <c r="CD32" s="134"/>
      <c r="CE32" s="57"/>
      <c r="CF32" s="57"/>
      <c r="CG32" s="57"/>
      <c r="CH32" s="57"/>
      <c r="CI32" s="57"/>
      <c r="CJ32" s="57"/>
      <c r="CK32" s="67"/>
      <c r="CL32" s="23"/>
      <c r="CM32" s="23"/>
      <c r="CN32" s="23"/>
      <c r="CO32" s="23"/>
      <c r="CP32" s="23"/>
      <c r="CQ32" s="23"/>
      <c r="CR32" s="57"/>
      <c r="CS32" s="134"/>
      <c r="CT32" s="58"/>
      <c r="CU32" s="57"/>
      <c r="CV32" s="57"/>
      <c r="CW32" s="57"/>
      <c r="CX32" s="57"/>
      <c r="CY32" s="57"/>
      <c r="CZ32" s="57"/>
      <c r="DA32" s="67"/>
      <c r="DB32" s="23"/>
      <c r="DC32" s="23"/>
      <c r="DD32" s="57"/>
      <c r="DE32" s="57"/>
      <c r="DF32" s="57"/>
      <c r="DG32" s="57"/>
      <c r="DH32" s="57"/>
      <c r="DI32" s="57"/>
      <c r="DJ32" s="67"/>
      <c r="DK32" s="23" t="s">
        <v>849</v>
      </c>
      <c r="DL32" s="55">
        <v>0</v>
      </c>
      <c r="DM32" s="55">
        <v>0</v>
      </c>
      <c r="DN32" s="55">
        <v>-0.22831520835987773</v>
      </c>
      <c r="DO32" s="59">
        <v>-0.22831520835987773</v>
      </c>
      <c r="DP32" s="23" t="s">
        <v>849</v>
      </c>
      <c r="DQ32" s="57"/>
      <c r="DR32" s="57"/>
      <c r="DS32" s="57"/>
      <c r="DT32" s="23"/>
      <c r="DU32" s="57"/>
      <c r="DV32" s="23"/>
      <c r="DW32" s="23"/>
      <c r="DX32" s="57"/>
      <c r="DY32" s="23"/>
      <c r="DZ32" s="23"/>
      <c r="EA32" s="56"/>
      <c r="EB32" s="57"/>
      <c r="EC32" s="57"/>
      <c r="ED32" s="23"/>
      <c r="EE32" s="57"/>
      <c r="EF32" s="57"/>
      <c r="EG32" s="57"/>
      <c r="EH32" s="23" t="s">
        <v>2091</v>
      </c>
      <c r="EI32" s="23" t="s">
        <v>537</v>
      </c>
      <c r="EJ32" s="23" t="s">
        <v>2003</v>
      </c>
      <c r="EK32" s="23"/>
      <c r="EL32"/>
      <c r="EM32"/>
      <c r="EN32"/>
      <c r="EO32"/>
      <c r="EP32"/>
      <c r="EQ32"/>
      <c r="ER32"/>
      <c r="ES32"/>
      <c r="ET32"/>
      <c r="EU32"/>
      <c r="EV32"/>
      <c r="EW32"/>
      <c r="EX32"/>
    </row>
    <row r="33" spans="2:154" s="127" customFormat="1">
      <c r="B33" s="132" t="s">
        <v>2092</v>
      </c>
      <c r="C33" s="23" t="s">
        <v>2093</v>
      </c>
      <c r="D33" s="23" t="s">
        <v>159</v>
      </c>
      <c r="E33" s="23" t="s">
        <v>2042</v>
      </c>
      <c r="F33" s="23" t="s">
        <v>847</v>
      </c>
      <c r="G33" s="23" t="s">
        <v>848</v>
      </c>
      <c r="H33" s="23" t="s">
        <v>848</v>
      </c>
      <c r="I33" s="58">
        <v>0.99261176503264448</v>
      </c>
      <c r="J33" s="58">
        <v>7.3882349673555468E-3</v>
      </c>
      <c r="K33" s="58">
        <v>0</v>
      </c>
      <c r="L33" s="58">
        <v>0</v>
      </c>
      <c r="M33" s="176"/>
      <c r="N33" s="23" t="s">
        <v>849</v>
      </c>
      <c r="O33" s="23"/>
      <c r="P33" s="23" t="s">
        <v>851</v>
      </c>
      <c r="Q33" s="56"/>
      <c r="R33" s="133"/>
      <c r="S33" s="133"/>
      <c r="T33" s="133"/>
      <c r="U33" s="133"/>
      <c r="V33" s="133"/>
      <c r="W33" s="55">
        <v>0</v>
      </c>
      <c r="X33" s="55">
        <v>-0.44583359312648885</v>
      </c>
      <c r="Y33" s="55">
        <v>-0.45865320724522485</v>
      </c>
      <c r="Z33" s="55">
        <v>-0.48942466075202434</v>
      </c>
      <c r="AA33" s="55">
        <v>-0.52010544840332873</v>
      </c>
      <c r="AB33" s="55">
        <v>-0.54760332667845391</v>
      </c>
      <c r="AC33" s="55">
        <v>-0.57618996357422958</v>
      </c>
      <c r="AD33" s="59">
        <v>-3.0378098156023965</v>
      </c>
      <c r="AE33" s="55">
        <v>0</v>
      </c>
      <c r="AF33" s="55"/>
      <c r="AG33" s="55"/>
      <c r="AH33" s="55"/>
      <c r="AI33" s="59">
        <v>-3.0378098156023965</v>
      </c>
      <c r="AJ33" s="55"/>
      <c r="AK33" s="55">
        <v>0</v>
      </c>
      <c r="AL33" s="55">
        <v>-0.47237631888685899</v>
      </c>
      <c r="AM33" s="55">
        <v>-0.50268379102732486</v>
      </c>
      <c r="AN33" s="55">
        <v>-0.55362296054281968</v>
      </c>
      <c r="AO33" s="55">
        <v>-0.60767525200320227</v>
      </c>
      <c r="AP33" s="55">
        <v>-0.66062980967776708</v>
      </c>
      <c r="AQ33" s="55">
        <v>-0.71767315369081053</v>
      </c>
      <c r="AR33" s="59">
        <v>-3.5146612858287831</v>
      </c>
      <c r="AS33" s="55">
        <v>0</v>
      </c>
      <c r="AT33" s="55"/>
      <c r="AU33" s="55"/>
      <c r="AV33" s="55"/>
      <c r="AW33" s="59"/>
      <c r="AX33" s="55"/>
      <c r="AY33" s="55"/>
      <c r="AZ33" s="55"/>
      <c r="BA33" s="55"/>
      <c r="BB33" s="55"/>
      <c r="BC33" s="55"/>
      <c r="BD33" s="55"/>
      <c r="BE33" s="55"/>
      <c r="BF33" s="59"/>
      <c r="BG33" s="55"/>
      <c r="BH33" s="55"/>
      <c r="BI33" s="55"/>
      <c r="BJ33" s="55"/>
      <c r="BK33" s="59"/>
      <c r="BL33" s="55"/>
      <c r="BM33" s="23" t="s">
        <v>1164</v>
      </c>
      <c r="BN33" s="23" t="s">
        <v>1571</v>
      </c>
      <c r="BO33" s="23" t="s">
        <v>582</v>
      </c>
      <c r="BP33" s="23" t="s">
        <v>462</v>
      </c>
      <c r="BQ33" s="23" t="s">
        <v>358</v>
      </c>
      <c r="BR33" s="23"/>
      <c r="BS33" s="57"/>
      <c r="BT33" s="135" t="s">
        <v>23</v>
      </c>
      <c r="BU33" s="58">
        <v>0.99261176503264448</v>
      </c>
      <c r="BV33" s="57"/>
      <c r="BW33" s="57"/>
      <c r="BX33" s="57"/>
      <c r="BY33" s="57"/>
      <c r="BZ33" s="57"/>
      <c r="CA33" s="57"/>
      <c r="CB33" s="67"/>
      <c r="CC33" s="134"/>
      <c r="CD33" s="134"/>
      <c r="CE33" s="57"/>
      <c r="CF33" s="57"/>
      <c r="CG33" s="57"/>
      <c r="CH33" s="57"/>
      <c r="CI33" s="57"/>
      <c r="CJ33" s="57"/>
      <c r="CK33" s="67"/>
      <c r="CL33" s="23"/>
      <c r="CM33" s="23"/>
      <c r="CN33" s="23"/>
      <c r="CO33" s="23"/>
      <c r="CP33" s="23"/>
      <c r="CQ33" s="23"/>
      <c r="CR33" s="57"/>
      <c r="CS33" s="134"/>
      <c r="CT33" s="58"/>
      <c r="CU33" s="57"/>
      <c r="CV33" s="57"/>
      <c r="CW33" s="57"/>
      <c r="CX33" s="57"/>
      <c r="CY33" s="57"/>
      <c r="CZ33" s="57"/>
      <c r="DA33" s="67"/>
      <c r="DB33" s="23"/>
      <c r="DC33" s="23"/>
      <c r="DD33" s="57"/>
      <c r="DE33" s="57"/>
      <c r="DF33" s="57"/>
      <c r="DG33" s="57"/>
      <c r="DH33" s="57"/>
      <c r="DI33" s="57"/>
      <c r="DJ33" s="67"/>
      <c r="DK33" s="23" t="s">
        <v>849</v>
      </c>
      <c r="DL33" s="55">
        <v>0</v>
      </c>
      <c r="DM33" s="55">
        <v>0</v>
      </c>
      <c r="DN33" s="55">
        <v>-3.0378098156023965</v>
      </c>
      <c r="DO33" s="59">
        <v>-3.0378098156023965</v>
      </c>
      <c r="DP33" s="23" t="s">
        <v>849</v>
      </c>
      <c r="DQ33" s="57"/>
      <c r="DR33" s="57"/>
      <c r="DS33" s="57"/>
      <c r="DT33" s="23"/>
      <c r="DU33" s="57"/>
      <c r="DV33" s="23"/>
      <c r="DW33" s="23"/>
      <c r="DX33" s="57"/>
      <c r="DY33" s="23"/>
      <c r="DZ33" s="23"/>
      <c r="EA33" s="56"/>
      <c r="EB33" s="57"/>
      <c r="EC33" s="57"/>
      <c r="ED33" s="23"/>
      <c r="EE33" s="57"/>
      <c r="EF33" s="57"/>
      <c r="EG33" s="57"/>
      <c r="EH33" s="23" t="s">
        <v>2094</v>
      </c>
      <c r="EI33" s="23" t="s">
        <v>463</v>
      </c>
      <c r="EJ33" s="23" t="s">
        <v>2003</v>
      </c>
      <c r="EK33" s="23"/>
      <c r="EL33"/>
      <c r="EM33"/>
      <c r="EN33"/>
      <c r="EO33"/>
      <c r="EP33"/>
      <c r="EQ33"/>
      <c r="ER33"/>
      <c r="ES33"/>
      <c r="ET33"/>
      <c r="EU33"/>
      <c r="EV33"/>
      <c r="EW33"/>
      <c r="EX33"/>
    </row>
    <row r="34" spans="2:154" s="127" customFormat="1">
      <c r="B34" s="132" t="s">
        <v>2095</v>
      </c>
      <c r="C34" s="23" t="s">
        <v>2096</v>
      </c>
      <c r="D34" s="23" t="s">
        <v>159</v>
      </c>
      <c r="E34" s="23" t="s">
        <v>2042</v>
      </c>
      <c r="F34" s="23" t="s">
        <v>847</v>
      </c>
      <c r="G34" s="23" t="s">
        <v>848</v>
      </c>
      <c r="H34" s="23" t="s">
        <v>848</v>
      </c>
      <c r="I34" s="58">
        <v>0.88224596749926287</v>
      </c>
      <c r="J34" s="58">
        <v>0.11775403250073707</v>
      </c>
      <c r="K34" s="58">
        <v>0</v>
      </c>
      <c r="L34" s="58">
        <v>0</v>
      </c>
      <c r="M34" s="176"/>
      <c r="N34" s="23" t="s">
        <v>849</v>
      </c>
      <c r="O34" s="23"/>
      <c r="P34" s="23" t="s">
        <v>851</v>
      </c>
      <c r="Q34" s="56"/>
      <c r="R34" s="133"/>
      <c r="S34" s="133"/>
      <c r="T34" s="133"/>
      <c r="U34" s="133"/>
      <c r="V34" s="133"/>
      <c r="W34" s="55">
        <v>0</v>
      </c>
      <c r="X34" s="55">
        <v>-3.8518272175840966E-2</v>
      </c>
      <c r="Y34" s="55">
        <v>-3.9625836507976506E-2</v>
      </c>
      <c r="Z34" s="55">
        <v>-4.2284369287234495E-2</v>
      </c>
      <c r="AA34" s="55">
        <v>-4.4935068892517124E-2</v>
      </c>
      <c r="AB34" s="55">
        <v>-4.7310777623283208E-2</v>
      </c>
      <c r="AC34" s="55">
        <v>-4.978055082458397E-2</v>
      </c>
      <c r="AD34" s="59">
        <v>-0.26245484212002113</v>
      </c>
      <c r="AE34" s="55">
        <v>0</v>
      </c>
      <c r="AF34" s="55"/>
      <c r="AG34" s="55"/>
      <c r="AH34" s="55"/>
      <c r="AI34" s="59">
        <v>-0.26245484212002113</v>
      </c>
      <c r="AJ34" s="55"/>
      <c r="AK34" s="55">
        <v>0</v>
      </c>
      <c r="AL34" s="55">
        <v>-4.0811459479105881E-2</v>
      </c>
      <c r="AM34" s="55">
        <v>-4.3429906089828149E-2</v>
      </c>
      <c r="AN34" s="55">
        <v>-4.783085035705939E-2</v>
      </c>
      <c r="AO34" s="55">
        <v>-5.2500756138717727E-2</v>
      </c>
      <c r="AP34" s="55">
        <v>-5.7075822030805995E-2</v>
      </c>
      <c r="AQ34" s="55">
        <v>-6.2004143010627621E-2</v>
      </c>
      <c r="AR34" s="59">
        <v>-0.30365293710614472</v>
      </c>
      <c r="AS34" s="55">
        <v>0</v>
      </c>
      <c r="AT34" s="55"/>
      <c r="AU34" s="55"/>
      <c r="AV34" s="55"/>
      <c r="AW34" s="59"/>
      <c r="AX34" s="55"/>
      <c r="AY34" s="55"/>
      <c r="AZ34" s="55"/>
      <c r="BA34" s="55"/>
      <c r="BB34" s="55"/>
      <c r="BC34" s="55"/>
      <c r="BD34" s="55"/>
      <c r="BE34" s="55"/>
      <c r="BF34" s="59"/>
      <c r="BG34" s="55"/>
      <c r="BH34" s="55"/>
      <c r="BI34" s="55"/>
      <c r="BJ34" s="55"/>
      <c r="BK34" s="59"/>
      <c r="BL34" s="55"/>
      <c r="BM34" s="23" t="s">
        <v>1164</v>
      </c>
      <c r="BN34" s="23" t="s">
        <v>1473</v>
      </c>
      <c r="BO34" s="23" t="s">
        <v>582</v>
      </c>
      <c r="BP34" s="23" t="s">
        <v>462</v>
      </c>
      <c r="BQ34" s="23" t="s">
        <v>358</v>
      </c>
      <c r="BR34" s="23"/>
      <c r="BS34" s="57"/>
      <c r="BT34" s="135" t="s">
        <v>23</v>
      </c>
      <c r="BU34" s="58">
        <v>0.88224596749926287</v>
      </c>
      <c r="BV34" s="57"/>
      <c r="BW34" s="57"/>
      <c r="BX34" s="57"/>
      <c r="BY34" s="57"/>
      <c r="BZ34" s="57"/>
      <c r="CA34" s="57"/>
      <c r="CB34" s="67"/>
      <c r="CC34" s="134"/>
      <c r="CD34" s="134"/>
      <c r="CE34" s="57"/>
      <c r="CF34" s="57"/>
      <c r="CG34" s="57"/>
      <c r="CH34" s="57"/>
      <c r="CI34" s="57"/>
      <c r="CJ34" s="57"/>
      <c r="CK34" s="67"/>
      <c r="CL34" s="23"/>
      <c r="CM34" s="23"/>
      <c r="CN34" s="23"/>
      <c r="CO34" s="23"/>
      <c r="CP34" s="23"/>
      <c r="CQ34" s="23"/>
      <c r="CR34" s="57"/>
      <c r="CS34" s="134"/>
      <c r="CT34" s="58"/>
      <c r="CU34" s="57"/>
      <c r="CV34" s="57"/>
      <c r="CW34" s="57"/>
      <c r="CX34" s="57"/>
      <c r="CY34" s="57"/>
      <c r="CZ34" s="57"/>
      <c r="DA34" s="67"/>
      <c r="DB34" s="23"/>
      <c r="DC34" s="23"/>
      <c r="DD34" s="57"/>
      <c r="DE34" s="57"/>
      <c r="DF34" s="57"/>
      <c r="DG34" s="57"/>
      <c r="DH34" s="57"/>
      <c r="DI34" s="57"/>
      <c r="DJ34" s="67"/>
      <c r="DK34" s="23" t="s">
        <v>849</v>
      </c>
      <c r="DL34" s="55">
        <v>0</v>
      </c>
      <c r="DM34" s="55">
        <v>0</v>
      </c>
      <c r="DN34" s="55">
        <v>-0.26245484212002113</v>
      </c>
      <c r="DO34" s="59">
        <v>-0.26245484212002113</v>
      </c>
      <c r="DP34" s="23" t="s">
        <v>849</v>
      </c>
      <c r="DQ34" s="57"/>
      <c r="DR34" s="57"/>
      <c r="DS34" s="57"/>
      <c r="DT34" s="23"/>
      <c r="DU34" s="57"/>
      <c r="DV34" s="23"/>
      <c r="DW34" s="23"/>
      <c r="DX34" s="57"/>
      <c r="DY34" s="23"/>
      <c r="DZ34" s="23"/>
      <c r="EA34" s="56"/>
      <c r="EB34" s="57"/>
      <c r="EC34" s="57"/>
      <c r="ED34" s="23"/>
      <c r="EE34" s="57"/>
      <c r="EF34" s="57"/>
      <c r="EG34" s="57"/>
      <c r="EH34" s="23" t="s">
        <v>2097</v>
      </c>
      <c r="EI34" s="23" t="s">
        <v>463</v>
      </c>
      <c r="EJ34" s="23" t="s">
        <v>2003</v>
      </c>
      <c r="EK34" s="23"/>
      <c r="EL34"/>
      <c r="EM34"/>
      <c r="EN34"/>
      <c r="EO34"/>
      <c r="EP34"/>
      <c r="EQ34"/>
      <c r="ER34"/>
      <c r="ES34"/>
      <c r="ET34"/>
      <c r="EU34"/>
      <c r="EV34"/>
      <c r="EW34"/>
      <c r="EX34"/>
    </row>
    <row r="35" spans="2:154" s="127" customFormat="1">
      <c r="B35" s="132" t="s">
        <v>2098</v>
      </c>
      <c r="C35" s="23" t="s">
        <v>2099</v>
      </c>
      <c r="D35" s="23" t="s">
        <v>159</v>
      </c>
      <c r="E35" s="23" t="s">
        <v>2042</v>
      </c>
      <c r="F35" s="23" t="s">
        <v>847</v>
      </c>
      <c r="G35" s="23" t="s">
        <v>848</v>
      </c>
      <c r="H35" s="23" t="s">
        <v>848</v>
      </c>
      <c r="I35" s="58">
        <v>0.65339738757118893</v>
      </c>
      <c r="J35" s="58">
        <v>0.34660261242881113</v>
      </c>
      <c r="K35" s="58">
        <v>0</v>
      </c>
      <c r="L35" s="58">
        <v>0</v>
      </c>
      <c r="M35" s="176"/>
      <c r="N35" s="23" t="s">
        <v>849</v>
      </c>
      <c r="O35" s="23"/>
      <c r="P35" s="23" t="s">
        <v>851</v>
      </c>
      <c r="Q35" s="56"/>
      <c r="R35" s="133"/>
      <c r="S35" s="133"/>
      <c r="T35" s="133"/>
      <c r="U35" s="133"/>
      <c r="V35" s="133"/>
      <c r="W35" s="55">
        <v>0</v>
      </c>
      <c r="X35" s="55">
        <v>-5.7177967653024922E-2</v>
      </c>
      <c r="Y35" s="55">
        <v>-5.882207768130937E-2</v>
      </c>
      <c r="Z35" s="55">
        <v>-6.2768503433819151E-2</v>
      </c>
      <c r="AA35" s="55">
        <v>-6.6703301329135892E-2</v>
      </c>
      <c r="AB35" s="55">
        <v>-7.0229892458162468E-2</v>
      </c>
      <c r="AC35" s="55">
        <v>-7.3896116414668367E-2</v>
      </c>
      <c r="AD35" s="59">
        <v>-0.38959780969953883</v>
      </c>
      <c r="AE35" s="55">
        <v>0</v>
      </c>
      <c r="AF35" s="55"/>
      <c r="AG35" s="55"/>
      <c r="AH35" s="55"/>
      <c r="AI35" s="59">
        <v>-0.38959780969953883</v>
      </c>
      <c r="AJ35" s="55"/>
      <c r="AK35" s="55">
        <v>0</v>
      </c>
      <c r="AL35" s="55">
        <v>-6.0582060880515244E-2</v>
      </c>
      <c r="AM35" s="55">
        <v>-6.4468981221219274E-2</v>
      </c>
      <c r="AN35" s="55">
        <v>-7.1001907926907359E-2</v>
      </c>
      <c r="AO35" s="55">
        <v>-7.7934091190667798E-2</v>
      </c>
      <c r="AP35" s="55">
        <v>-8.4725490565854572E-2</v>
      </c>
      <c r="AQ35" s="55">
        <v>-9.204127504033853E-2</v>
      </c>
      <c r="AR35" s="59">
        <v>-0.45075380682550281</v>
      </c>
      <c r="AS35" s="55">
        <v>0</v>
      </c>
      <c r="AT35" s="55"/>
      <c r="AU35" s="55"/>
      <c r="AV35" s="55"/>
      <c r="AW35" s="59"/>
      <c r="AX35" s="55"/>
      <c r="AY35" s="55"/>
      <c r="AZ35" s="55"/>
      <c r="BA35" s="55"/>
      <c r="BB35" s="55"/>
      <c r="BC35" s="55"/>
      <c r="BD35" s="55"/>
      <c r="BE35" s="55"/>
      <c r="BF35" s="59"/>
      <c r="BG35" s="55"/>
      <c r="BH35" s="55"/>
      <c r="BI35" s="55"/>
      <c r="BJ35" s="55"/>
      <c r="BK35" s="59"/>
      <c r="BL35" s="55"/>
      <c r="BM35" s="23" t="s">
        <v>1164</v>
      </c>
      <c r="BN35" s="23" t="s">
        <v>1490</v>
      </c>
      <c r="BO35" s="23">
        <v>0</v>
      </c>
      <c r="BP35" s="23" t="s">
        <v>1491</v>
      </c>
      <c r="BQ35" s="23" t="s">
        <v>351</v>
      </c>
      <c r="BR35" s="23"/>
      <c r="BS35" s="57"/>
      <c r="BT35" s="135" t="s">
        <v>23</v>
      </c>
      <c r="BU35" s="58">
        <v>0.65339738757118893</v>
      </c>
      <c r="BV35" s="57"/>
      <c r="BW35" s="57"/>
      <c r="BX35" s="57"/>
      <c r="BY35" s="57"/>
      <c r="BZ35" s="57"/>
      <c r="CA35" s="57"/>
      <c r="CB35" s="67"/>
      <c r="CC35" s="134"/>
      <c r="CD35" s="134"/>
      <c r="CE35" s="57"/>
      <c r="CF35" s="57"/>
      <c r="CG35" s="57"/>
      <c r="CH35" s="57"/>
      <c r="CI35" s="57"/>
      <c r="CJ35" s="57"/>
      <c r="CK35" s="67"/>
      <c r="CL35" s="23"/>
      <c r="CM35" s="23"/>
      <c r="CN35" s="23"/>
      <c r="CO35" s="23"/>
      <c r="CP35" s="23"/>
      <c r="CQ35" s="23"/>
      <c r="CR35" s="57"/>
      <c r="CS35" s="134"/>
      <c r="CT35" s="58"/>
      <c r="CU35" s="57"/>
      <c r="CV35" s="57"/>
      <c r="CW35" s="57"/>
      <c r="CX35" s="57"/>
      <c r="CY35" s="57"/>
      <c r="CZ35" s="57"/>
      <c r="DA35" s="67"/>
      <c r="DB35" s="23"/>
      <c r="DC35" s="23"/>
      <c r="DD35" s="57"/>
      <c r="DE35" s="57"/>
      <c r="DF35" s="57"/>
      <c r="DG35" s="57"/>
      <c r="DH35" s="57"/>
      <c r="DI35" s="57"/>
      <c r="DJ35" s="67"/>
      <c r="DK35" s="23" t="s">
        <v>849</v>
      </c>
      <c r="DL35" s="55">
        <v>0</v>
      </c>
      <c r="DM35" s="55">
        <v>0</v>
      </c>
      <c r="DN35" s="55">
        <v>-0.38959780969953883</v>
      </c>
      <c r="DO35" s="59">
        <v>-0.38959780969953883</v>
      </c>
      <c r="DP35" s="23" t="s">
        <v>849</v>
      </c>
      <c r="DQ35" s="57"/>
      <c r="DR35" s="57"/>
      <c r="DS35" s="57"/>
      <c r="DT35" s="23"/>
      <c r="DU35" s="57"/>
      <c r="DV35" s="23"/>
      <c r="DW35" s="23"/>
      <c r="DX35" s="57"/>
      <c r="DY35" s="23"/>
      <c r="DZ35" s="23"/>
      <c r="EA35" s="56"/>
      <c r="EB35" s="57"/>
      <c r="EC35" s="57"/>
      <c r="ED35" s="23"/>
      <c r="EE35" s="57"/>
      <c r="EF35" s="57"/>
      <c r="EG35" s="57"/>
      <c r="EH35" s="23" t="s">
        <v>2100</v>
      </c>
      <c r="EI35" s="23" t="s">
        <v>848</v>
      </c>
      <c r="EJ35" s="23" t="s">
        <v>2003</v>
      </c>
      <c r="EK35" s="23"/>
      <c r="EL35"/>
      <c r="EM35"/>
      <c r="EN35"/>
      <c r="EO35"/>
      <c r="EP35"/>
      <c r="EQ35"/>
      <c r="ER35"/>
      <c r="ES35"/>
      <c r="ET35"/>
      <c r="EU35"/>
      <c r="EV35"/>
      <c r="EW35"/>
      <c r="EX35"/>
    </row>
    <row r="36" spans="2:154" s="127" customFormat="1">
      <c r="B36" s="132" t="s">
        <v>2101</v>
      </c>
      <c r="C36" s="23" t="s">
        <v>2102</v>
      </c>
      <c r="D36" s="23" t="s">
        <v>155</v>
      </c>
      <c r="E36" s="23" t="s">
        <v>2042</v>
      </c>
      <c r="F36" s="23" t="s">
        <v>847</v>
      </c>
      <c r="G36" s="23" t="s">
        <v>848</v>
      </c>
      <c r="H36" s="23" t="s">
        <v>848</v>
      </c>
      <c r="I36" s="58">
        <v>0.94866965374499157</v>
      </c>
      <c r="J36" s="58">
        <v>5.133034625500852E-2</v>
      </c>
      <c r="K36" s="58">
        <v>0</v>
      </c>
      <c r="L36" s="58">
        <v>0</v>
      </c>
      <c r="M36" s="176"/>
      <c r="N36" s="23" t="s">
        <v>849</v>
      </c>
      <c r="O36" s="23"/>
      <c r="P36" s="23" t="s">
        <v>851</v>
      </c>
      <c r="Q36" s="56"/>
      <c r="R36" s="133"/>
      <c r="S36" s="133"/>
      <c r="T36" s="133"/>
      <c r="U36" s="133"/>
      <c r="V36" s="133"/>
      <c r="W36" s="55">
        <v>0</v>
      </c>
      <c r="X36" s="55">
        <v>-7.3428826684012224E-2</v>
      </c>
      <c r="Y36" s="55">
        <v>-7.554021810402467E-2</v>
      </c>
      <c r="Z36" s="55">
        <v>-8.0608278836103386E-2</v>
      </c>
      <c r="AA36" s="55">
        <v>-8.5661406894888881E-2</v>
      </c>
      <c r="AB36" s="55">
        <v>-9.0190309537425656E-2</v>
      </c>
      <c r="AC36" s="55">
        <v>-9.4898530807560361E-2</v>
      </c>
      <c r="AD36" s="59">
        <v>-0.5003275075899758</v>
      </c>
      <c r="AE36" s="55">
        <v>0</v>
      </c>
      <c r="AF36" s="55"/>
      <c r="AG36" s="55"/>
      <c r="AH36" s="55"/>
      <c r="AI36" s="59">
        <v>-0.5003275075899758</v>
      </c>
      <c r="AJ36" s="55"/>
      <c r="AK36" s="55">
        <v>0</v>
      </c>
      <c r="AL36" s="55">
        <v>-7.7800415634750028E-2</v>
      </c>
      <c r="AM36" s="55">
        <v>-8.2792058600517776E-2</v>
      </c>
      <c r="AN36" s="55">
        <v>-9.1181743692550721E-2</v>
      </c>
      <c r="AO36" s="55">
        <v>-0.10008416020559281</v>
      </c>
      <c r="AP36" s="55">
        <v>-0.10880577988065163</v>
      </c>
      <c r="AQ36" s="55">
        <v>-0.11820082297652233</v>
      </c>
      <c r="AR36" s="59">
        <v>-0.57886498099058525</v>
      </c>
      <c r="AS36" s="55">
        <v>0</v>
      </c>
      <c r="AT36" s="55"/>
      <c r="AU36" s="55"/>
      <c r="AV36" s="55"/>
      <c r="AW36" s="59"/>
      <c r="AX36" s="55"/>
      <c r="AY36" s="55"/>
      <c r="AZ36" s="55"/>
      <c r="BA36" s="55"/>
      <c r="BB36" s="55"/>
      <c r="BC36" s="55"/>
      <c r="BD36" s="55"/>
      <c r="BE36" s="55"/>
      <c r="BF36" s="59"/>
      <c r="BG36" s="55"/>
      <c r="BH36" s="55"/>
      <c r="BI36" s="55"/>
      <c r="BJ36" s="55"/>
      <c r="BK36" s="59"/>
      <c r="BL36" s="55"/>
      <c r="BM36" s="23" t="s">
        <v>1164</v>
      </c>
      <c r="BN36" s="23" t="s">
        <v>1577</v>
      </c>
      <c r="BO36" s="23" t="s">
        <v>569</v>
      </c>
      <c r="BP36" s="23" t="s">
        <v>386</v>
      </c>
      <c r="BQ36" s="23" t="s">
        <v>358</v>
      </c>
      <c r="BR36" s="23"/>
      <c r="BS36" s="57"/>
      <c r="BT36" s="135" t="s">
        <v>23</v>
      </c>
      <c r="BU36" s="58">
        <v>0.94866965374499157</v>
      </c>
      <c r="BV36" s="57"/>
      <c r="BW36" s="57"/>
      <c r="BX36" s="57"/>
      <c r="BY36" s="57"/>
      <c r="BZ36" s="57"/>
      <c r="CA36" s="57"/>
      <c r="CB36" s="67"/>
      <c r="CC36" s="134"/>
      <c r="CD36" s="134"/>
      <c r="CE36" s="57"/>
      <c r="CF36" s="57"/>
      <c r="CG36" s="57"/>
      <c r="CH36" s="57"/>
      <c r="CI36" s="57"/>
      <c r="CJ36" s="57"/>
      <c r="CK36" s="67"/>
      <c r="CL36" s="23"/>
      <c r="CM36" s="23"/>
      <c r="CN36" s="23"/>
      <c r="CO36" s="23"/>
      <c r="CP36" s="23"/>
      <c r="CQ36" s="23"/>
      <c r="CR36" s="57"/>
      <c r="CS36" s="134"/>
      <c r="CT36" s="58"/>
      <c r="CU36" s="57"/>
      <c r="CV36" s="57"/>
      <c r="CW36" s="57"/>
      <c r="CX36" s="57"/>
      <c r="CY36" s="57"/>
      <c r="CZ36" s="57"/>
      <c r="DA36" s="67"/>
      <c r="DB36" s="23"/>
      <c r="DC36" s="23"/>
      <c r="DD36" s="57"/>
      <c r="DE36" s="57"/>
      <c r="DF36" s="57"/>
      <c r="DG36" s="57"/>
      <c r="DH36" s="57"/>
      <c r="DI36" s="57"/>
      <c r="DJ36" s="67"/>
      <c r="DK36" s="23" t="s">
        <v>849</v>
      </c>
      <c r="DL36" s="55">
        <v>0</v>
      </c>
      <c r="DM36" s="55">
        <v>0</v>
      </c>
      <c r="DN36" s="55">
        <v>-0.5003275075899758</v>
      </c>
      <c r="DO36" s="59">
        <v>-0.5003275075899758</v>
      </c>
      <c r="DP36" s="23" t="s">
        <v>849</v>
      </c>
      <c r="DQ36" s="57"/>
      <c r="DR36" s="57"/>
      <c r="DS36" s="57"/>
      <c r="DT36" s="23"/>
      <c r="DU36" s="57"/>
      <c r="DV36" s="23"/>
      <c r="DW36" s="23"/>
      <c r="DX36" s="57"/>
      <c r="DY36" s="23"/>
      <c r="DZ36" s="23"/>
      <c r="EA36" s="56"/>
      <c r="EB36" s="57"/>
      <c r="EC36" s="57"/>
      <c r="ED36" s="23"/>
      <c r="EE36" s="57"/>
      <c r="EF36" s="57"/>
      <c r="EG36" s="57"/>
      <c r="EH36" s="23" t="s">
        <v>2103</v>
      </c>
      <c r="EI36" s="23" t="s">
        <v>387</v>
      </c>
      <c r="EJ36" s="23" t="s">
        <v>2003</v>
      </c>
      <c r="EK36" s="23"/>
      <c r="EL36"/>
      <c r="EM36"/>
      <c r="EN36"/>
      <c r="EO36"/>
      <c r="EP36"/>
      <c r="EQ36"/>
      <c r="ER36"/>
      <c r="ES36"/>
      <c r="ET36"/>
      <c r="EU36"/>
      <c r="EV36"/>
      <c r="EW36"/>
      <c r="EX36"/>
    </row>
    <row r="37" spans="2:154" s="127" customFormat="1">
      <c r="B37" s="132" t="s">
        <v>2104</v>
      </c>
      <c r="C37" s="23" t="s">
        <v>2105</v>
      </c>
      <c r="D37" s="23" t="s">
        <v>155</v>
      </c>
      <c r="E37" s="23" t="s">
        <v>2042</v>
      </c>
      <c r="F37" s="23" t="s">
        <v>847</v>
      </c>
      <c r="G37" s="23" t="s">
        <v>848</v>
      </c>
      <c r="H37" s="23" t="s">
        <v>848</v>
      </c>
      <c r="I37" s="58">
        <v>0.89353332832181542</v>
      </c>
      <c r="J37" s="58">
        <v>0.10646667167818465</v>
      </c>
      <c r="K37" s="58">
        <v>0</v>
      </c>
      <c r="L37" s="58">
        <v>0</v>
      </c>
      <c r="M37" s="176"/>
      <c r="N37" s="23" t="s">
        <v>849</v>
      </c>
      <c r="O37" s="23"/>
      <c r="P37" s="23" t="s">
        <v>851</v>
      </c>
      <c r="Q37" s="56"/>
      <c r="R37" s="133"/>
      <c r="S37" s="133"/>
      <c r="T37" s="133"/>
      <c r="U37" s="133"/>
      <c r="V37" s="133"/>
      <c r="W37" s="55">
        <v>0</v>
      </c>
      <c r="X37" s="55">
        <v>-0.15441000321530191</v>
      </c>
      <c r="Y37" s="55">
        <v>-0.15884994827061172</v>
      </c>
      <c r="Z37" s="55">
        <v>-0.16950733324154724</v>
      </c>
      <c r="AA37" s="55">
        <v>-0.18013331700078775</v>
      </c>
      <c r="AB37" s="55">
        <v>-0.18965693195115649</v>
      </c>
      <c r="AC37" s="55">
        <v>-0.19955762755382966</v>
      </c>
      <c r="AD37" s="59">
        <v>-1.0521150281772531</v>
      </c>
      <c r="AE37" s="55">
        <v>0</v>
      </c>
      <c r="AF37" s="55"/>
      <c r="AG37" s="55"/>
      <c r="AH37" s="55"/>
      <c r="AI37" s="59">
        <v>-1.0521150281772531</v>
      </c>
      <c r="AJ37" s="55"/>
      <c r="AK37" s="55">
        <v>0</v>
      </c>
      <c r="AL37" s="55">
        <v>-0.16360281065105486</v>
      </c>
      <c r="AM37" s="55">
        <v>-0.17409950031914206</v>
      </c>
      <c r="AN37" s="55">
        <v>-0.19174177189745448</v>
      </c>
      <c r="AO37" s="55">
        <v>-0.21046224210622178</v>
      </c>
      <c r="AP37" s="55">
        <v>-0.2288025232040497</v>
      </c>
      <c r="AQ37" s="55">
        <v>-0.24855891453090659</v>
      </c>
      <c r="AR37" s="59">
        <v>-1.2172677627088295</v>
      </c>
      <c r="AS37" s="55">
        <v>0</v>
      </c>
      <c r="AT37" s="55"/>
      <c r="AU37" s="55"/>
      <c r="AV37" s="55"/>
      <c r="AW37" s="59"/>
      <c r="AX37" s="55"/>
      <c r="AY37" s="55"/>
      <c r="AZ37" s="55"/>
      <c r="BA37" s="55"/>
      <c r="BB37" s="55"/>
      <c r="BC37" s="55"/>
      <c r="BD37" s="55"/>
      <c r="BE37" s="55"/>
      <c r="BF37" s="59"/>
      <c r="BG37" s="55"/>
      <c r="BH37" s="55"/>
      <c r="BI37" s="55"/>
      <c r="BJ37" s="55"/>
      <c r="BK37" s="59"/>
      <c r="BL37" s="55"/>
      <c r="BM37" s="23" t="s">
        <v>1164</v>
      </c>
      <c r="BN37" s="23" t="s">
        <v>1487</v>
      </c>
      <c r="BO37" s="23" t="s">
        <v>569</v>
      </c>
      <c r="BP37" s="23" t="s">
        <v>386</v>
      </c>
      <c r="BQ37" s="23" t="s">
        <v>358</v>
      </c>
      <c r="BR37" s="23"/>
      <c r="BS37" s="57"/>
      <c r="BT37" s="135" t="s">
        <v>23</v>
      </c>
      <c r="BU37" s="58">
        <v>0.89353332832181542</v>
      </c>
      <c r="BV37" s="57"/>
      <c r="BW37" s="57"/>
      <c r="BX37" s="57"/>
      <c r="BY37" s="57"/>
      <c r="BZ37" s="57"/>
      <c r="CA37" s="57"/>
      <c r="CB37" s="67"/>
      <c r="CC37" s="134"/>
      <c r="CD37" s="134"/>
      <c r="CE37" s="57"/>
      <c r="CF37" s="57"/>
      <c r="CG37" s="57"/>
      <c r="CH37" s="57"/>
      <c r="CI37" s="57"/>
      <c r="CJ37" s="57"/>
      <c r="CK37" s="67"/>
      <c r="CL37" s="23"/>
      <c r="CM37" s="23"/>
      <c r="CN37" s="23"/>
      <c r="CO37" s="23"/>
      <c r="CP37" s="23"/>
      <c r="CQ37" s="23"/>
      <c r="CR37" s="57"/>
      <c r="CS37" s="134"/>
      <c r="CT37" s="58"/>
      <c r="CU37" s="57"/>
      <c r="CV37" s="57"/>
      <c r="CW37" s="57"/>
      <c r="CX37" s="57"/>
      <c r="CY37" s="57"/>
      <c r="CZ37" s="57"/>
      <c r="DA37" s="67"/>
      <c r="DB37" s="23"/>
      <c r="DC37" s="23"/>
      <c r="DD37" s="57"/>
      <c r="DE37" s="57"/>
      <c r="DF37" s="57"/>
      <c r="DG37" s="57"/>
      <c r="DH37" s="57"/>
      <c r="DI37" s="57"/>
      <c r="DJ37" s="67"/>
      <c r="DK37" s="23" t="s">
        <v>849</v>
      </c>
      <c r="DL37" s="55">
        <v>0</v>
      </c>
      <c r="DM37" s="55">
        <v>0</v>
      </c>
      <c r="DN37" s="55">
        <v>-1.0521150281772531</v>
      </c>
      <c r="DO37" s="59">
        <v>-1.0521150281772531</v>
      </c>
      <c r="DP37" s="23" t="s">
        <v>849</v>
      </c>
      <c r="DQ37" s="57"/>
      <c r="DR37" s="57"/>
      <c r="DS37" s="57"/>
      <c r="DT37" s="23"/>
      <c r="DU37" s="57"/>
      <c r="DV37" s="23"/>
      <c r="DW37" s="23"/>
      <c r="DX37" s="57"/>
      <c r="DY37" s="23"/>
      <c r="DZ37" s="23"/>
      <c r="EA37" s="56"/>
      <c r="EB37" s="57"/>
      <c r="EC37" s="57"/>
      <c r="ED37" s="23"/>
      <c r="EE37" s="57"/>
      <c r="EF37" s="57"/>
      <c r="EG37" s="57"/>
      <c r="EH37" s="23" t="s">
        <v>2106</v>
      </c>
      <c r="EI37" s="23" t="s">
        <v>387</v>
      </c>
      <c r="EJ37" s="23" t="s">
        <v>2003</v>
      </c>
      <c r="EK37" s="23"/>
      <c r="EL37"/>
      <c r="EM37"/>
      <c r="EN37"/>
      <c r="EO37"/>
      <c r="EP37"/>
      <c r="EQ37"/>
      <c r="ER37"/>
      <c r="ES37"/>
      <c r="ET37"/>
      <c r="EU37"/>
      <c r="EV37"/>
      <c r="EW37"/>
      <c r="EX37"/>
    </row>
    <row r="38" spans="2:154" s="127" customFormat="1">
      <c r="B38" s="132" t="s">
        <v>2107</v>
      </c>
      <c r="C38" s="23" t="s">
        <v>2108</v>
      </c>
      <c r="D38" s="23" t="s">
        <v>155</v>
      </c>
      <c r="E38" s="23" t="s">
        <v>2042</v>
      </c>
      <c r="F38" s="23" t="s">
        <v>847</v>
      </c>
      <c r="G38" s="23" t="s">
        <v>848</v>
      </c>
      <c r="H38" s="23" t="s">
        <v>848</v>
      </c>
      <c r="I38" s="58">
        <v>0.46544633550040232</v>
      </c>
      <c r="J38" s="58">
        <v>0.53455366449959774</v>
      </c>
      <c r="K38" s="58">
        <v>0</v>
      </c>
      <c r="L38" s="58">
        <v>0</v>
      </c>
      <c r="M38" s="176"/>
      <c r="N38" s="23" t="s">
        <v>849</v>
      </c>
      <c r="O38" s="23"/>
      <c r="P38" s="23" t="s">
        <v>851</v>
      </c>
      <c r="Q38" s="56"/>
      <c r="R38" s="133"/>
      <c r="S38" s="133"/>
      <c r="T38" s="133"/>
      <c r="U38" s="133"/>
      <c r="V38" s="133"/>
      <c r="W38" s="55">
        <v>0</v>
      </c>
      <c r="X38" s="55">
        <v>-0.14003642847448464</v>
      </c>
      <c r="Y38" s="55">
        <v>-0.14406307205470392</v>
      </c>
      <c r="Z38" s="55">
        <v>-0.1537283922873996</v>
      </c>
      <c r="AA38" s="55">
        <v>-0.1633652343551838</v>
      </c>
      <c r="AB38" s="55">
        <v>-0.17200232389630807</v>
      </c>
      <c r="AC38" s="55">
        <v>-0.18098139275675085</v>
      </c>
      <c r="AD38" s="59">
        <v>-0.95417672315464053</v>
      </c>
      <c r="AE38" s="55">
        <v>0</v>
      </c>
      <c r="AF38" s="55"/>
      <c r="AG38" s="55"/>
      <c r="AH38" s="55"/>
      <c r="AI38" s="59">
        <v>-0.95417672315464053</v>
      </c>
      <c r="AJ38" s="55"/>
      <c r="AK38" s="55">
        <v>0</v>
      </c>
      <c r="AL38" s="55">
        <v>-0.14837350440318298</v>
      </c>
      <c r="AM38" s="55">
        <v>-0.15789308798789653</v>
      </c>
      <c r="AN38" s="55">
        <v>-0.17389309220108828</v>
      </c>
      <c r="AO38" s="55">
        <v>-0.1908709286936075</v>
      </c>
      <c r="AP38" s="55">
        <v>-0.20750396676547903</v>
      </c>
      <c r="AQ38" s="55">
        <v>-0.22542129351470322</v>
      </c>
      <c r="AR38" s="59">
        <v>-1.1039558735659576</v>
      </c>
      <c r="AS38" s="55">
        <v>0</v>
      </c>
      <c r="AT38" s="55"/>
      <c r="AU38" s="55"/>
      <c r="AV38" s="55"/>
      <c r="AW38" s="59"/>
      <c r="AX38" s="55"/>
      <c r="AY38" s="55"/>
      <c r="AZ38" s="55"/>
      <c r="BA38" s="55"/>
      <c r="BB38" s="55"/>
      <c r="BC38" s="55"/>
      <c r="BD38" s="55"/>
      <c r="BE38" s="55"/>
      <c r="BF38" s="59"/>
      <c r="BG38" s="55"/>
      <c r="BH38" s="55"/>
      <c r="BI38" s="55"/>
      <c r="BJ38" s="55"/>
      <c r="BK38" s="59"/>
      <c r="BL38" s="55"/>
      <c r="BM38" s="23" t="s">
        <v>1164</v>
      </c>
      <c r="BN38" s="23" t="s">
        <v>1278</v>
      </c>
      <c r="BO38" s="23" t="s">
        <v>569</v>
      </c>
      <c r="BP38" s="23" t="s">
        <v>386</v>
      </c>
      <c r="BQ38" s="23" t="s">
        <v>351</v>
      </c>
      <c r="BR38" s="23"/>
      <c r="BS38" s="57"/>
      <c r="BT38" s="135" t="s">
        <v>23</v>
      </c>
      <c r="BU38" s="58">
        <v>0.46544633550040232</v>
      </c>
      <c r="BV38" s="57"/>
      <c r="BW38" s="57"/>
      <c r="BX38" s="57"/>
      <c r="BY38" s="57"/>
      <c r="BZ38" s="57"/>
      <c r="CA38" s="57"/>
      <c r="CB38" s="67"/>
      <c r="CC38" s="134"/>
      <c r="CD38" s="134"/>
      <c r="CE38" s="57"/>
      <c r="CF38" s="57"/>
      <c r="CG38" s="57"/>
      <c r="CH38" s="57"/>
      <c r="CI38" s="57"/>
      <c r="CJ38" s="57"/>
      <c r="CK38" s="67"/>
      <c r="CL38" s="23"/>
      <c r="CM38" s="23"/>
      <c r="CN38" s="23"/>
      <c r="CO38" s="23"/>
      <c r="CP38" s="23"/>
      <c r="CQ38" s="23"/>
      <c r="CR38" s="57"/>
      <c r="CS38" s="134"/>
      <c r="CT38" s="58"/>
      <c r="CU38" s="57"/>
      <c r="CV38" s="57"/>
      <c r="CW38" s="57"/>
      <c r="CX38" s="57"/>
      <c r="CY38" s="57"/>
      <c r="CZ38" s="57"/>
      <c r="DA38" s="67"/>
      <c r="DB38" s="23"/>
      <c r="DC38" s="23"/>
      <c r="DD38" s="57"/>
      <c r="DE38" s="57"/>
      <c r="DF38" s="57"/>
      <c r="DG38" s="57"/>
      <c r="DH38" s="57"/>
      <c r="DI38" s="57"/>
      <c r="DJ38" s="67"/>
      <c r="DK38" s="23" t="s">
        <v>849</v>
      </c>
      <c r="DL38" s="55">
        <v>0</v>
      </c>
      <c r="DM38" s="55">
        <v>0</v>
      </c>
      <c r="DN38" s="55">
        <v>-0.95417672315464053</v>
      </c>
      <c r="DO38" s="59">
        <v>-0.95417672315464053</v>
      </c>
      <c r="DP38" s="23" t="s">
        <v>849</v>
      </c>
      <c r="DQ38" s="57"/>
      <c r="DR38" s="57"/>
      <c r="DS38" s="57"/>
      <c r="DT38" s="23"/>
      <c r="DU38" s="57"/>
      <c r="DV38" s="23"/>
      <c r="DW38" s="23"/>
      <c r="DX38" s="57"/>
      <c r="DY38" s="23"/>
      <c r="DZ38" s="23"/>
      <c r="EA38" s="56"/>
      <c r="EB38" s="57"/>
      <c r="EC38" s="57"/>
      <c r="ED38" s="23"/>
      <c r="EE38" s="57"/>
      <c r="EF38" s="57"/>
      <c r="EG38" s="57"/>
      <c r="EH38" s="23" t="s">
        <v>2109</v>
      </c>
      <c r="EI38" s="23" t="s">
        <v>384</v>
      </c>
      <c r="EJ38" s="23" t="s">
        <v>2003</v>
      </c>
      <c r="EK38" s="23"/>
      <c r="EL38"/>
      <c r="EM38"/>
      <c r="EN38"/>
      <c r="EO38"/>
      <c r="EP38"/>
      <c r="EQ38"/>
      <c r="ER38"/>
      <c r="ES38"/>
      <c r="ET38"/>
      <c r="EU38"/>
      <c r="EV38"/>
      <c r="EW38"/>
      <c r="EX38"/>
    </row>
    <row r="39" spans="2:154" s="127" customFormat="1">
      <c r="B39" s="132" t="s">
        <v>2110</v>
      </c>
      <c r="C39" s="23" t="s">
        <v>2111</v>
      </c>
      <c r="D39" s="23" t="s">
        <v>155</v>
      </c>
      <c r="E39" s="23" t="s">
        <v>2042</v>
      </c>
      <c r="F39" s="23" t="s">
        <v>847</v>
      </c>
      <c r="G39" s="23" t="s">
        <v>848</v>
      </c>
      <c r="H39" s="23" t="s">
        <v>848</v>
      </c>
      <c r="I39" s="58">
        <v>0.84457866758139843</v>
      </c>
      <c r="J39" s="58">
        <v>0.15542133241860165</v>
      </c>
      <c r="K39" s="58">
        <v>0</v>
      </c>
      <c r="L39" s="58">
        <v>0</v>
      </c>
      <c r="M39" s="176"/>
      <c r="N39" s="23" t="s">
        <v>849</v>
      </c>
      <c r="O39" s="23"/>
      <c r="P39" s="23" t="s">
        <v>851</v>
      </c>
      <c r="Q39" s="56"/>
      <c r="R39" s="133"/>
      <c r="S39" s="133"/>
      <c r="T39" s="133"/>
      <c r="U39" s="133"/>
      <c r="V39" s="133"/>
      <c r="W39" s="55">
        <v>0</v>
      </c>
      <c r="X39" s="55">
        <v>-0.75437638836702703</v>
      </c>
      <c r="Y39" s="55">
        <v>-0.77606792159432991</v>
      </c>
      <c r="Z39" s="55">
        <v>-0.82813501191490468</v>
      </c>
      <c r="AA39" s="55">
        <v>-0.88004869033096844</v>
      </c>
      <c r="AB39" s="55">
        <v>-0.92657670082805921</v>
      </c>
      <c r="AC39" s="55">
        <v>-0.97494695428017308</v>
      </c>
      <c r="AD39" s="59">
        <v>-5.14015101726502</v>
      </c>
      <c r="AE39" s="55">
        <v>0</v>
      </c>
      <c r="AF39" s="55"/>
      <c r="AG39" s="55"/>
      <c r="AH39" s="55"/>
      <c r="AI39" s="59">
        <v>-5.14015101726502</v>
      </c>
      <c r="AJ39" s="55"/>
      <c r="AK39" s="55">
        <v>0</v>
      </c>
      <c r="AL39" s="55">
        <v>-0.79928822521652998</v>
      </c>
      <c r="AM39" s="55">
        <v>-0.85057023206021876</v>
      </c>
      <c r="AN39" s="55">
        <v>-0.93676227168656512</v>
      </c>
      <c r="AO39" s="55">
        <v>-1.02822189483631</v>
      </c>
      <c r="AP39" s="55">
        <v>-1.1178240885291884</v>
      </c>
      <c r="AQ39" s="55">
        <v>-1.2143447466858939</v>
      </c>
      <c r="AR39" s="59">
        <v>-5.9470114590147061</v>
      </c>
      <c r="AS39" s="55">
        <v>0</v>
      </c>
      <c r="AT39" s="55"/>
      <c r="AU39" s="55"/>
      <c r="AV39" s="55"/>
      <c r="AW39" s="59"/>
      <c r="AX39" s="55"/>
      <c r="AY39" s="55"/>
      <c r="AZ39" s="55"/>
      <c r="BA39" s="55"/>
      <c r="BB39" s="55"/>
      <c r="BC39" s="55"/>
      <c r="BD39" s="55"/>
      <c r="BE39" s="55"/>
      <c r="BF39" s="59"/>
      <c r="BG39" s="55"/>
      <c r="BH39" s="55"/>
      <c r="BI39" s="55"/>
      <c r="BJ39" s="55"/>
      <c r="BK39" s="59"/>
      <c r="BL39" s="55"/>
      <c r="BM39" s="23" t="s">
        <v>1164</v>
      </c>
      <c r="BN39" s="23" t="s">
        <v>1445</v>
      </c>
      <c r="BO39" s="23" t="s">
        <v>569</v>
      </c>
      <c r="BP39" s="23" t="s">
        <v>386</v>
      </c>
      <c r="BQ39" s="23" t="s">
        <v>358</v>
      </c>
      <c r="BR39" s="23"/>
      <c r="BS39" s="57"/>
      <c r="BT39" s="135" t="s">
        <v>23</v>
      </c>
      <c r="BU39" s="58">
        <v>0.84457866758139843</v>
      </c>
      <c r="BV39" s="57"/>
      <c r="BW39" s="57"/>
      <c r="BX39" s="57"/>
      <c r="BY39" s="57"/>
      <c r="BZ39" s="57"/>
      <c r="CA39" s="57"/>
      <c r="CB39" s="67"/>
      <c r="CC39" s="134"/>
      <c r="CD39" s="134"/>
      <c r="CE39" s="57"/>
      <c r="CF39" s="57"/>
      <c r="CG39" s="57"/>
      <c r="CH39" s="57"/>
      <c r="CI39" s="57"/>
      <c r="CJ39" s="57"/>
      <c r="CK39" s="67"/>
      <c r="CL39" s="23"/>
      <c r="CM39" s="23"/>
      <c r="CN39" s="23"/>
      <c r="CO39" s="23"/>
      <c r="CP39" s="23"/>
      <c r="CQ39" s="23"/>
      <c r="CR39" s="57"/>
      <c r="CS39" s="134"/>
      <c r="CT39" s="58"/>
      <c r="CU39" s="57"/>
      <c r="CV39" s="57"/>
      <c r="CW39" s="57"/>
      <c r="CX39" s="57"/>
      <c r="CY39" s="57"/>
      <c r="CZ39" s="57"/>
      <c r="DA39" s="67"/>
      <c r="DB39" s="23"/>
      <c r="DC39" s="23"/>
      <c r="DD39" s="57"/>
      <c r="DE39" s="57"/>
      <c r="DF39" s="57"/>
      <c r="DG39" s="57"/>
      <c r="DH39" s="57"/>
      <c r="DI39" s="57"/>
      <c r="DJ39" s="67"/>
      <c r="DK39" s="23" t="s">
        <v>849</v>
      </c>
      <c r="DL39" s="55">
        <v>0</v>
      </c>
      <c r="DM39" s="55">
        <v>0</v>
      </c>
      <c r="DN39" s="55">
        <v>-5.14015101726502</v>
      </c>
      <c r="DO39" s="59">
        <v>-5.14015101726502</v>
      </c>
      <c r="DP39" s="23" t="s">
        <v>849</v>
      </c>
      <c r="DQ39" s="57"/>
      <c r="DR39" s="57"/>
      <c r="DS39" s="57"/>
      <c r="DT39" s="23"/>
      <c r="DU39" s="57"/>
      <c r="DV39" s="23"/>
      <c r="DW39" s="23"/>
      <c r="DX39" s="57"/>
      <c r="DY39" s="23"/>
      <c r="DZ39" s="23"/>
      <c r="EA39" s="56"/>
      <c r="EB39" s="57"/>
      <c r="EC39" s="57"/>
      <c r="ED39" s="23"/>
      <c r="EE39" s="57"/>
      <c r="EF39" s="57"/>
      <c r="EG39" s="57"/>
      <c r="EH39" s="23" t="s">
        <v>2006</v>
      </c>
      <c r="EI39" s="23" t="s">
        <v>387</v>
      </c>
      <c r="EJ39" s="23" t="s">
        <v>2003</v>
      </c>
      <c r="EK39" s="23"/>
      <c r="EL39"/>
      <c r="EM39"/>
      <c r="EN39"/>
      <c r="EO39"/>
      <c r="EP39"/>
      <c r="EQ39"/>
      <c r="ER39"/>
      <c r="ES39"/>
      <c r="ET39"/>
      <c r="EU39"/>
      <c r="EV39"/>
      <c r="EW39"/>
      <c r="EX39"/>
    </row>
    <row r="40" spans="2:154" s="127" customFormat="1">
      <c r="B40" s="132" t="s">
        <v>2112</v>
      </c>
      <c r="C40" s="23" t="s">
        <v>2113</v>
      </c>
      <c r="D40" s="23" t="s">
        <v>155</v>
      </c>
      <c r="E40" s="23" t="s">
        <v>2042</v>
      </c>
      <c r="F40" s="23" t="s">
        <v>847</v>
      </c>
      <c r="G40" s="23" t="s">
        <v>848</v>
      </c>
      <c r="H40" s="23" t="s">
        <v>848</v>
      </c>
      <c r="I40" s="58">
        <v>0.15841348582539616</v>
      </c>
      <c r="J40" s="58">
        <v>0.84158651417460384</v>
      </c>
      <c r="K40" s="58">
        <v>0</v>
      </c>
      <c r="L40" s="58">
        <v>0</v>
      </c>
      <c r="M40" s="176"/>
      <c r="N40" s="23" t="s">
        <v>849</v>
      </c>
      <c r="O40" s="23"/>
      <c r="P40" s="23" t="s">
        <v>851</v>
      </c>
      <c r="Q40" s="56"/>
      <c r="R40" s="133"/>
      <c r="S40" s="133"/>
      <c r="T40" s="133"/>
      <c r="U40" s="133"/>
      <c r="V40" s="133"/>
      <c r="W40" s="55">
        <v>0</v>
      </c>
      <c r="X40" s="55">
        <v>-0.9945488893866461</v>
      </c>
      <c r="Y40" s="55">
        <v>-1.0231464046495595</v>
      </c>
      <c r="Z40" s="55">
        <v>-1.0917902111769819</v>
      </c>
      <c r="AA40" s="55">
        <v>-1.1602317637081192</v>
      </c>
      <c r="AB40" s="55">
        <v>-1.2215730011577968</v>
      </c>
      <c r="AC40" s="55">
        <v>-1.2853430005798163</v>
      </c>
      <c r="AD40" s="59">
        <v>-6.7766324136504608</v>
      </c>
      <c r="AE40" s="55">
        <v>0</v>
      </c>
      <c r="AF40" s="55"/>
      <c r="AG40" s="55"/>
      <c r="AH40" s="55"/>
      <c r="AI40" s="59">
        <v>-6.7766324136504608</v>
      </c>
      <c r="AJ40" s="55"/>
      <c r="AK40" s="55">
        <v>0</v>
      </c>
      <c r="AL40" s="55">
        <v>-1.0537594083633555</v>
      </c>
      <c r="AM40" s="55">
        <v>-1.121368182628298</v>
      </c>
      <c r="AN40" s="55">
        <v>-1.2350013750323081</v>
      </c>
      <c r="AO40" s="55">
        <v>-1.3555792033286049</v>
      </c>
      <c r="AP40" s="55">
        <v>-1.4737082481900976</v>
      </c>
      <c r="AQ40" s="55">
        <v>-1.6009584045482728</v>
      </c>
      <c r="AR40" s="59">
        <v>-7.8403748220909364</v>
      </c>
      <c r="AS40" s="55">
        <v>0</v>
      </c>
      <c r="AT40" s="55"/>
      <c r="AU40" s="55"/>
      <c r="AV40" s="55"/>
      <c r="AW40" s="59"/>
      <c r="AX40" s="55"/>
      <c r="AY40" s="55"/>
      <c r="AZ40" s="55"/>
      <c r="BA40" s="55"/>
      <c r="BB40" s="55"/>
      <c r="BC40" s="55"/>
      <c r="BD40" s="55"/>
      <c r="BE40" s="55"/>
      <c r="BF40" s="59"/>
      <c r="BG40" s="55"/>
      <c r="BH40" s="55"/>
      <c r="BI40" s="55"/>
      <c r="BJ40" s="55"/>
      <c r="BK40" s="59"/>
      <c r="BL40" s="55"/>
      <c r="BM40" s="23" t="s">
        <v>1164</v>
      </c>
      <c r="BN40" s="23" t="s">
        <v>903</v>
      </c>
      <c r="BO40" s="23" t="s">
        <v>569</v>
      </c>
      <c r="BP40" s="23" t="s">
        <v>386</v>
      </c>
      <c r="BQ40" s="23" t="s">
        <v>351</v>
      </c>
      <c r="BR40" s="23"/>
      <c r="BS40" s="57"/>
      <c r="BT40" s="135" t="s">
        <v>23</v>
      </c>
      <c r="BU40" s="58">
        <v>0.15841348582539616</v>
      </c>
      <c r="BV40" s="57"/>
      <c r="BW40" s="57"/>
      <c r="BX40" s="57"/>
      <c r="BY40" s="57"/>
      <c r="BZ40" s="57"/>
      <c r="CA40" s="57"/>
      <c r="CB40" s="67"/>
      <c r="CC40" s="134"/>
      <c r="CD40" s="134"/>
      <c r="CE40" s="57"/>
      <c r="CF40" s="57"/>
      <c r="CG40" s="57"/>
      <c r="CH40" s="57"/>
      <c r="CI40" s="57"/>
      <c r="CJ40" s="57"/>
      <c r="CK40" s="67"/>
      <c r="CL40" s="23"/>
      <c r="CM40" s="23"/>
      <c r="CN40" s="23"/>
      <c r="CO40" s="23"/>
      <c r="CP40" s="23"/>
      <c r="CQ40" s="23"/>
      <c r="CR40" s="57"/>
      <c r="CS40" s="134"/>
      <c r="CT40" s="58"/>
      <c r="CU40" s="57"/>
      <c r="CV40" s="57"/>
      <c r="CW40" s="57"/>
      <c r="CX40" s="57"/>
      <c r="CY40" s="57"/>
      <c r="CZ40" s="57"/>
      <c r="DA40" s="67"/>
      <c r="DB40" s="23"/>
      <c r="DC40" s="23"/>
      <c r="DD40" s="57"/>
      <c r="DE40" s="57"/>
      <c r="DF40" s="57"/>
      <c r="DG40" s="57"/>
      <c r="DH40" s="57"/>
      <c r="DI40" s="57"/>
      <c r="DJ40" s="67"/>
      <c r="DK40" s="23" t="s">
        <v>849</v>
      </c>
      <c r="DL40" s="55">
        <v>0</v>
      </c>
      <c r="DM40" s="55">
        <v>0</v>
      </c>
      <c r="DN40" s="55">
        <v>-6.7766324136504608</v>
      </c>
      <c r="DO40" s="59">
        <v>-6.7766324136504608</v>
      </c>
      <c r="DP40" s="23" t="s">
        <v>849</v>
      </c>
      <c r="DQ40" s="57"/>
      <c r="DR40" s="57"/>
      <c r="DS40" s="57"/>
      <c r="DT40" s="23"/>
      <c r="DU40" s="57"/>
      <c r="DV40" s="23"/>
      <c r="DW40" s="23"/>
      <c r="DX40" s="57"/>
      <c r="DY40" s="23"/>
      <c r="DZ40" s="23"/>
      <c r="EA40" s="56"/>
      <c r="EB40" s="57"/>
      <c r="EC40" s="57"/>
      <c r="ED40" s="23"/>
      <c r="EE40" s="57"/>
      <c r="EF40" s="57"/>
      <c r="EG40" s="57"/>
      <c r="EH40" s="23" t="s">
        <v>2114</v>
      </c>
      <c r="EI40" s="23" t="s">
        <v>384</v>
      </c>
      <c r="EJ40" s="23" t="s">
        <v>2003</v>
      </c>
      <c r="EK40" s="23"/>
      <c r="EL40"/>
      <c r="EM40"/>
      <c r="EN40"/>
      <c r="EO40"/>
      <c r="EP40"/>
      <c r="EQ40"/>
      <c r="ER40"/>
      <c r="ES40"/>
      <c r="ET40"/>
      <c r="EU40"/>
      <c r="EV40"/>
      <c r="EW40"/>
      <c r="EX40"/>
    </row>
    <row r="41" spans="2:154" s="127" customFormat="1">
      <c r="B41" s="132" t="s">
        <v>2115</v>
      </c>
      <c r="C41" s="23" t="s">
        <v>2116</v>
      </c>
      <c r="D41" s="23" t="s">
        <v>159</v>
      </c>
      <c r="E41" s="23" t="s">
        <v>2042</v>
      </c>
      <c r="F41" s="23" t="s">
        <v>847</v>
      </c>
      <c r="G41" s="23" t="s">
        <v>848</v>
      </c>
      <c r="H41" s="23" t="s">
        <v>848</v>
      </c>
      <c r="I41" s="58">
        <v>0.30983039633604675</v>
      </c>
      <c r="J41" s="58">
        <v>0.6901696036639533</v>
      </c>
      <c r="K41" s="58">
        <v>0</v>
      </c>
      <c r="L41" s="58">
        <v>0</v>
      </c>
      <c r="M41" s="176"/>
      <c r="N41" s="23" t="s">
        <v>849</v>
      </c>
      <c r="O41" s="23"/>
      <c r="P41" s="23" t="s">
        <v>851</v>
      </c>
      <c r="Q41" s="56"/>
      <c r="R41" s="133"/>
      <c r="S41" s="133"/>
      <c r="T41" s="133"/>
      <c r="U41" s="133"/>
      <c r="V41" s="133"/>
      <c r="W41" s="55">
        <v>0</v>
      </c>
      <c r="X41" s="55">
        <v>-0.28888704131880721</v>
      </c>
      <c r="Y41" s="55">
        <v>-0.29719377380982376</v>
      </c>
      <c r="Z41" s="55">
        <v>-0.31713276965425868</v>
      </c>
      <c r="AA41" s="55">
        <v>-0.33701301669387845</v>
      </c>
      <c r="AB41" s="55">
        <v>-0.35483083217462408</v>
      </c>
      <c r="AC41" s="55">
        <v>-0.37335413118437977</v>
      </c>
      <c r="AD41" s="59">
        <v>-1.9684113159001584</v>
      </c>
      <c r="AE41" s="55">
        <v>0</v>
      </c>
      <c r="AF41" s="55"/>
      <c r="AG41" s="55"/>
      <c r="AH41" s="55"/>
      <c r="AI41" s="59">
        <v>-1.9684113159001584</v>
      </c>
      <c r="AJ41" s="55"/>
      <c r="AK41" s="55">
        <v>0</v>
      </c>
      <c r="AL41" s="55">
        <v>-0.30608594609329415</v>
      </c>
      <c r="AM41" s="55">
        <v>-0.32572429567371114</v>
      </c>
      <c r="AN41" s="55">
        <v>-0.35873137767794544</v>
      </c>
      <c r="AO41" s="55">
        <v>-0.393755671040383</v>
      </c>
      <c r="AP41" s="55">
        <v>-0.42806866523104492</v>
      </c>
      <c r="AQ41" s="55">
        <v>-0.46503107257970716</v>
      </c>
      <c r="AR41" s="59">
        <v>-2.277397028296086</v>
      </c>
      <c r="AS41" s="55">
        <v>0</v>
      </c>
      <c r="AT41" s="55"/>
      <c r="AU41" s="55"/>
      <c r="AV41" s="55"/>
      <c r="AW41" s="59"/>
      <c r="AX41" s="55"/>
      <c r="AY41" s="55"/>
      <c r="AZ41" s="55"/>
      <c r="BA41" s="55"/>
      <c r="BB41" s="55"/>
      <c r="BC41" s="55"/>
      <c r="BD41" s="55"/>
      <c r="BE41" s="55"/>
      <c r="BF41" s="59"/>
      <c r="BG41" s="55"/>
      <c r="BH41" s="55"/>
      <c r="BI41" s="55"/>
      <c r="BJ41" s="55"/>
      <c r="BK41" s="59"/>
      <c r="BL41" s="55"/>
      <c r="BM41" s="23" t="s">
        <v>1164</v>
      </c>
      <c r="BN41" s="23" t="s">
        <v>1452</v>
      </c>
      <c r="BO41" s="23" t="s">
        <v>582</v>
      </c>
      <c r="BP41" s="23" t="s">
        <v>462</v>
      </c>
      <c r="BQ41" s="23" t="s">
        <v>351</v>
      </c>
      <c r="BR41" s="23"/>
      <c r="BS41" s="57"/>
      <c r="BT41" s="135" t="s">
        <v>23</v>
      </c>
      <c r="BU41" s="58">
        <v>0.30983039633604675</v>
      </c>
      <c r="BV41" s="57"/>
      <c r="BW41" s="57"/>
      <c r="BX41" s="57"/>
      <c r="BY41" s="57"/>
      <c r="BZ41" s="57"/>
      <c r="CA41" s="57"/>
      <c r="CB41" s="67"/>
      <c r="CC41" s="134"/>
      <c r="CD41" s="134"/>
      <c r="CE41" s="57"/>
      <c r="CF41" s="57"/>
      <c r="CG41" s="57"/>
      <c r="CH41" s="57"/>
      <c r="CI41" s="57"/>
      <c r="CJ41" s="57"/>
      <c r="CK41" s="67"/>
      <c r="CL41" s="23"/>
      <c r="CM41" s="23"/>
      <c r="CN41" s="23"/>
      <c r="CO41" s="23"/>
      <c r="CP41" s="23"/>
      <c r="CQ41" s="23"/>
      <c r="CR41" s="57"/>
      <c r="CS41" s="134"/>
      <c r="CT41" s="58"/>
      <c r="CU41" s="57"/>
      <c r="CV41" s="57"/>
      <c r="CW41" s="57"/>
      <c r="CX41" s="57"/>
      <c r="CY41" s="57"/>
      <c r="CZ41" s="57"/>
      <c r="DA41" s="67"/>
      <c r="DB41" s="23"/>
      <c r="DC41" s="23"/>
      <c r="DD41" s="57"/>
      <c r="DE41" s="57"/>
      <c r="DF41" s="57"/>
      <c r="DG41" s="57"/>
      <c r="DH41" s="57"/>
      <c r="DI41" s="57"/>
      <c r="DJ41" s="67"/>
      <c r="DK41" s="23" t="s">
        <v>849</v>
      </c>
      <c r="DL41" s="55">
        <v>0</v>
      </c>
      <c r="DM41" s="55">
        <v>0</v>
      </c>
      <c r="DN41" s="55">
        <v>-1.9684113159001584</v>
      </c>
      <c r="DO41" s="59">
        <v>-1.9684113159001584</v>
      </c>
      <c r="DP41" s="23" t="s">
        <v>849</v>
      </c>
      <c r="DQ41" s="57"/>
      <c r="DR41" s="57"/>
      <c r="DS41" s="57"/>
      <c r="DT41" s="23"/>
      <c r="DU41" s="57"/>
      <c r="DV41" s="23"/>
      <c r="DW41" s="23"/>
      <c r="DX41" s="57"/>
      <c r="DY41" s="23"/>
      <c r="DZ41" s="23"/>
      <c r="EA41" s="56"/>
      <c r="EB41" s="57"/>
      <c r="EC41" s="57"/>
      <c r="ED41" s="23"/>
      <c r="EE41" s="57"/>
      <c r="EF41" s="57"/>
      <c r="EG41" s="57"/>
      <c r="EH41" s="23" t="s">
        <v>2117</v>
      </c>
      <c r="EI41" s="23" t="s">
        <v>459</v>
      </c>
      <c r="EJ41" s="23" t="s">
        <v>2003</v>
      </c>
      <c r="EK41" s="23"/>
      <c r="EL41"/>
      <c r="EM41"/>
      <c r="EN41"/>
      <c r="EO41"/>
      <c r="EP41"/>
      <c r="EQ41"/>
      <c r="ER41"/>
      <c r="ES41"/>
      <c r="ET41"/>
      <c r="EU41"/>
      <c r="EV41"/>
      <c r="EW41"/>
      <c r="EX41"/>
    </row>
    <row r="42" spans="2:154" s="127" customFormat="1">
      <c r="B42" s="132" t="s">
        <v>2118</v>
      </c>
      <c r="C42" s="23" t="s">
        <v>2119</v>
      </c>
      <c r="D42" s="23" t="s">
        <v>159</v>
      </c>
      <c r="E42" s="23" t="s">
        <v>2042</v>
      </c>
      <c r="F42" s="23" t="s">
        <v>847</v>
      </c>
      <c r="G42" s="23" t="s">
        <v>848</v>
      </c>
      <c r="H42" s="23" t="s">
        <v>848</v>
      </c>
      <c r="I42" s="58">
        <v>9.2499999999999999E-2</v>
      </c>
      <c r="J42" s="58">
        <v>0.90749999999999997</v>
      </c>
      <c r="K42" s="58">
        <v>0</v>
      </c>
      <c r="L42" s="58">
        <v>0</v>
      </c>
      <c r="M42" s="176"/>
      <c r="N42" s="23" t="s">
        <v>849</v>
      </c>
      <c r="O42" s="23"/>
      <c r="P42" s="23" t="s">
        <v>851</v>
      </c>
      <c r="Q42" s="56"/>
      <c r="R42" s="133"/>
      <c r="S42" s="133"/>
      <c r="T42" s="133"/>
      <c r="U42" s="133"/>
      <c r="V42" s="133"/>
      <c r="W42" s="55">
        <v>0</v>
      </c>
      <c r="X42" s="55">
        <v>-0.42370099393425059</v>
      </c>
      <c r="Y42" s="55">
        <v>-0.43588420158774149</v>
      </c>
      <c r="Z42" s="55">
        <v>-0.46512806215957941</v>
      </c>
      <c r="AA42" s="55">
        <v>-0.49428575781768841</v>
      </c>
      <c r="AB42" s="55">
        <v>-0.52041855385611524</v>
      </c>
      <c r="AC42" s="55">
        <v>-0.54758605907042357</v>
      </c>
      <c r="AD42" s="59">
        <v>-2.8870032633202323</v>
      </c>
      <c r="AE42" s="55">
        <v>0</v>
      </c>
      <c r="AF42" s="55"/>
      <c r="AG42" s="55"/>
      <c r="AH42" s="55"/>
      <c r="AI42" s="59">
        <v>-2.8870032633202323</v>
      </c>
      <c r="AJ42" s="55"/>
      <c r="AK42" s="55">
        <v>0</v>
      </c>
      <c r="AL42" s="55">
        <v>-0.44892605427016474</v>
      </c>
      <c r="AM42" s="55">
        <v>-0.47772896698810963</v>
      </c>
      <c r="AN42" s="55">
        <v>-0.52613935392765332</v>
      </c>
      <c r="AO42" s="55">
        <v>-0.57750831752589504</v>
      </c>
      <c r="AP42" s="55">
        <v>-0.62783404233886597</v>
      </c>
      <c r="AQ42" s="55">
        <v>-0.68204557311690384</v>
      </c>
      <c r="AR42" s="59">
        <v>-3.3401823081675923</v>
      </c>
      <c r="AS42" s="55">
        <v>0</v>
      </c>
      <c r="AT42" s="55"/>
      <c r="AU42" s="55"/>
      <c r="AV42" s="55"/>
      <c r="AW42" s="59"/>
      <c r="AX42" s="55"/>
      <c r="AY42" s="55"/>
      <c r="AZ42" s="55"/>
      <c r="BA42" s="55"/>
      <c r="BB42" s="55"/>
      <c r="BC42" s="55"/>
      <c r="BD42" s="55"/>
      <c r="BE42" s="55"/>
      <c r="BF42" s="59"/>
      <c r="BG42" s="55"/>
      <c r="BH42" s="55"/>
      <c r="BI42" s="55"/>
      <c r="BJ42" s="55"/>
      <c r="BK42" s="59"/>
      <c r="BL42" s="55"/>
      <c r="BM42" s="23" t="s">
        <v>1164</v>
      </c>
      <c r="BN42" s="23" t="s">
        <v>1452</v>
      </c>
      <c r="BO42" s="23" t="s">
        <v>582</v>
      </c>
      <c r="BP42" s="23" t="s">
        <v>462</v>
      </c>
      <c r="BQ42" s="23" t="s">
        <v>351</v>
      </c>
      <c r="BR42" s="23"/>
      <c r="BS42" s="57"/>
      <c r="BT42" s="135" t="s">
        <v>23</v>
      </c>
      <c r="BU42" s="58">
        <v>9.2499999999999999E-2</v>
      </c>
      <c r="BV42" s="57"/>
      <c r="BW42" s="57"/>
      <c r="BX42" s="57"/>
      <c r="BY42" s="57"/>
      <c r="BZ42" s="57"/>
      <c r="CA42" s="57"/>
      <c r="CB42" s="67"/>
      <c r="CC42" s="134"/>
      <c r="CD42" s="134"/>
      <c r="CE42" s="57"/>
      <c r="CF42" s="57"/>
      <c r="CG42" s="57"/>
      <c r="CH42" s="57"/>
      <c r="CI42" s="57"/>
      <c r="CJ42" s="57"/>
      <c r="CK42" s="67"/>
      <c r="CL42" s="23"/>
      <c r="CM42" s="23"/>
      <c r="CN42" s="23"/>
      <c r="CO42" s="23"/>
      <c r="CP42" s="23"/>
      <c r="CQ42" s="23"/>
      <c r="CR42" s="57"/>
      <c r="CS42" s="134"/>
      <c r="CT42" s="58"/>
      <c r="CU42" s="57"/>
      <c r="CV42" s="57"/>
      <c r="CW42" s="57"/>
      <c r="CX42" s="57"/>
      <c r="CY42" s="57"/>
      <c r="CZ42" s="57"/>
      <c r="DA42" s="67"/>
      <c r="DB42" s="23"/>
      <c r="DC42" s="23"/>
      <c r="DD42" s="57"/>
      <c r="DE42" s="57"/>
      <c r="DF42" s="57"/>
      <c r="DG42" s="57"/>
      <c r="DH42" s="57"/>
      <c r="DI42" s="57"/>
      <c r="DJ42" s="67"/>
      <c r="DK42" s="23" t="s">
        <v>849</v>
      </c>
      <c r="DL42" s="55">
        <v>0</v>
      </c>
      <c r="DM42" s="55">
        <v>0</v>
      </c>
      <c r="DN42" s="55">
        <v>-2.8870032633202323</v>
      </c>
      <c r="DO42" s="59">
        <v>-2.8870032633202323</v>
      </c>
      <c r="DP42" s="23" t="s">
        <v>849</v>
      </c>
      <c r="DQ42" s="57"/>
      <c r="DR42" s="57"/>
      <c r="DS42" s="57"/>
      <c r="DT42" s="23"/>
      <c r="DU42" s="57"/>
      <c r="DV42" s="23"/>
      <c r="DW42" s="23"/>
      <c r="DX42" s="57"/>
      <c r="DY42" s="23"/>
      <c r="DZ42" s="23"/>
      <c r="EA42" s="56"/>
      <c r="EB42" s="57"/>
      <c r="EC42" s="57"/>
      <c r="ED42" s="23"/>
      <c r="EE42" s="57"/>
      <c r="EF42" s="57"/>
      <c r="EG42" s="57"/>
      <c r="EH42" s="23" t="s">
        <v>2120</v>
      </c>
      <c r="EI42" s="23" t="s">
        <v>459</v>
      </c>
      <c r="EJ42" s="23" t="s">
        <v>2003</v>
      </c>
      <c r="EK42" s="23"/>
      <c r="EL42"/>
      <c r="EM42"/>
      <c r="EN42"/>
      <c r="EO42"/>
      <c r="EP42"/>
      <c r="EQ42"/>
      <c r="ER42"/>
      <c r="ES42"/>
      <c r="ET42"/>
      <c r="EU42"/>
      <c r="EV42"/>
      <c r="EW42"/>
      <c r="EX42"/>
    </row>
    <row r="43" spans="2:154" s="127" customFormat="1" ht="57.95">
      <c r="B43" s="132" t="s">
        <v>2121</v>
      </c>
      <c r="C43" s="23" t="s">
        <v>2122</v>
      </c>
      <c r="D43" s="23" t="s">
        <v>159</v>
      </c>
      <c r="E43" s="23" t="s">
        <v>2042</v>
      </c>
      <c r="F43" s="23" t="s">
        <v>847</v>
      </c>
      <c r="G43" s="23" t="s">
        <v>848</v>
      </c>
      <c r="H43" s="23" t="s">
        <v>848</v>
      </c>
      <c r="I43" s="58">
        <v>0</v>
      </c>
      <c r="J43" s="58">
        <v>0</v>
      </c>
      <c r="K43" s="58">
        <v>0</v>
      </c>
      <c r="L43" s="58">
        <v>1</v>
      </c>
      <c r="M43" s="176"/>
      <c r="N43" s="23" t="s">
        <v>849</v>
      </c>
      <c r="O43" s="23"/>
      <c r="P43" s="23" t="s">
        <v>851</v>
      </c>
      <c r="Q43" s="56"/>
      <c r="R43" s="133"/>
      <c r="S43" s="133"/>
      <c r="T43" s="133"/>
      <c r="U43" s="133"/>
      <c r="V43" s="133"/>
      <c r="W43" s="55">
        <v>0</v>
      </c>
      <c r="X43" s="55">
        <v>0</v>
      </c>
      <c r="Y43" s="55">
        <v>0</v>
      </c>
      <c r="Z43" s="55">
        <v>-7.6056482412060307</v>
      </c>
      <c r="AA43" s="55">
        <v>-15.211296482412061</v>
      </c>
      <c r="AB43" s="55">
        <v>-22.816944723618093</v>
      </c>
      <c r="AC43" s="55">
        <v>-30.422592964824123</v>
      </c>
      <c r="AD43" s="59">
        <v>-76.056482412060305</v>
      </c>
      <c r="AE43" s="55">
        <v>0</v>
      </c>
      <c r="AF43" s="55"/>
      <c r="AG43" s="55"/>
      <c r="AH43" s="55"/>
      <c r="AI43" s="59">
        <v>-76.056482412060305</v>
      </c>
      <c r="AJ43" s="55"/>
      <c r="AK43" s="55">
        <v>0</v>
      </c>
      <c r="AL43" s="55">
        <v>-11.826705215305855</v>
      </c>
      <c r="AM43" s="55">
        <v>-12.585501802888892</v>
      </c>
      <c r="AN43" s="55">
        <v>-13.860846306169432</v>
      </c>
      <c r="AO43" s="55">
        <v>-15.214132852836585</v>
      </c>
      <c r="AP43" s="55">
        <v>-16.539935858583775</v>
      </c>
      <c r="AQ43" s="55">
        <v>-17.968108243955044</v>
      </c>
      <c r="AR43" s="59">
        <v>-87.995230279739587</v>
      </c>
      <c r="AS43" s="55">
        <v>0</v>
      </c>
      <c r="AT43" s="55"/>
      <c r="AU43" s="55"/>
      <c r="AV43" s="55"/>
      <c r="AW43" s="59"/>
      <c r="AX43" s="55"/>
      <c r="AY43" s="55"/>
      <c r="AZ43" s="55"/>
      <c r="BA43" s="55"/>
      <c r="BB43" s="55"/>
      <c r="BC43" s="55"/>
      <c r="BD43" s="55"/>
      <c r="BE43" s="55"/>
      <c r="BF43" s="59"/>
      <c r="BG43" s="55"/>
      <c r="BH43" s="55"/>
      <c r="BI43" s="55"/>
      <c r="BJ43" s="55"/>
      <c r="BK43" s="59"/>
      <c r="BL43" s="55"/>
      <c r="BM43" s="23" t="s">
        <v>1131</v>
      </c>
      <c r="BN43" s="23" t="s">
        <v>157</v>
      </c>
      <c r="BO43" s="23" t="s">
        <v>853</v>
      </c>
      <c r="BP43" s="23" t="s">
        <v>853</v>
      </c>
      <c r="BQ43" s="23" t="s">
        <v>853</v>
      </c>
      <c r="BR43" s="23"/>
      <c r="BS43" s="57"/>
      <c r="BT43" s="135" t="s">
        <v>859</v>
      </c>
      <c r="BU43" s="58">
        <v>1</v>
      </c>
      <c r="BV43" s="57"/>
      <c r="BW43" s="57"/>
      <c r="BX43" s="57"/>
      <c r="BY43" s="57"/>
      <c r="BZ43" s="57"/>
      <c r="CA43" s="57"/>
      <c r="CB43" s="67"/>
      <c r="CC43" s="134"/>
      <c r="CD43" s="134"/>
      <c r="CE43" s="57"/>
      <c r="CF43" s="57"/>
      <c r="CG43" s="57"/>
      <c r="CH43" s="57"/>
      <c r="CI43" s="57"/>
      <c r="CJ43" s="57"/>
      <c r="CK43" s="67"/>
      <c r="CL43" s="23"/>
      <c r="CM43" s="23"/>
      <c r="CN43" s="23"/>
      <c r="CO43" s="23"/>
      <c r="CP43" s="23"/>
      <c r="CQ43" s="23"/>
      <c r="CR43" s="57"/>
      <c r="CS43" s="134"/>
      <c r="CT43" s="58"/>
      <c r="CU43" s="57"/>
      <c r="CV43" s="57"/>
      <c r="CW43" s="57"/>
      <c r="CX43" s="57"/>
      <c r="CY43" s="57"/>
      <c r="CZ43" s="57"/>
      <c r="DA43" s="67"/>
      <c r="DB43" s="23"/>
      <c r="DC43" s="23"/>
      <c r="DD43" s="57"/>
      <c r="DE43" s="57"/>
      <c r="DF43" s="57"/>
      <c r="DG43" s="57"/>
      <c r="DH43" s="57"/>
      <c r="DI43" s="57"/>
      <c r="DJ43" s="67"/>
      <c r="DK43" s="23" t="s">
        <v>849</v>
      </c>
      <c r="DL43" s="55">
        <v>0</v>
      </c>
      <c r="DM43" s="55">
        <v>0</v>
      </c>
      <c r="DN43" s="55">
        <v>-76.056482412060305</v>
      </c>
      <c r="DO43" s="59">
        <v>-76.056482412060305</v>
      </c>
      <c r="DP43" s="23" t="s">
        <v>849</v>
      </c>
      <c r="DQ43" s="57"/>
      <c r="DR43" s="57"/>
      <c r="DS43" s="57"/>
      <c r="DT43" s="23"/>
      <c r="DU43" s="57"/>
      <c r="DV43" s="23"/>
      <c r="DW43" s="23"/>
      <c r="DX43" s="57"/>
      <c r="DY43" s="23"/>
      <c r="DZ43" s="23"/>
      <c r="EA43" s="56"/>
      <c r="EB43" s="57"/>
      <c r="EC43" s="57"/>
      <c r="ED43" s="23"/>
      <c r="EE43" s="57"/>
      <c r="EF43" s="57"/>
      <c r="EG43" s="57"/>
      <c r="EH43" s="23" t="s">
        <v>2123</v>
      </c>
      <c r="EI43" s="23" t="s">
        <v>1993</v>
      </c>
      <c r="EJ43" s="23" t="s">
        <v>1177</v>
      </c>
      <c r="EK43" s="23"/>
      <c r="EL43"/>
      <c r="EM43"/>
      <c r="EN43"/>
      <c r="EO43"/>
      <c r="EP43"/>
      <c r="EQ43"/>
      <c r="ER43"/>
      <c r="ES43"/>
      <c r="ET43"/>
      <c r="EU43"/>
      <c r="EV43"/>
      <c r="EW43"/>
      <c r="EX43"/>
    </row>
    <row r="44" spans="2:154" s="127" customFormat="1">
      <c r="B44" s="132" t="s">
        <v>2124</v>
      </c>
      <c r="C44" s="23" t="s">
        <v>2125</v>
      </c>
      <c r="D44" s="23" t="s">
        <v>159</v>
      </c>
      <c r="E44" s="23" t="s">
        <v>2042</v>
      </c>
      <c r="F44" s="23" t="s">
        <v>847</v>
      </c>
      <c r="G44" s="23" t="s">
        <v>848</v>
      </c>
      <c r="H44" s="23" t="s">
        <v>848</v>
      </c>
      <c r="I44" s="58">
        <v>0</v>
      </c>
      <c r="J44" s="58">
        <v>0</v>
      </c>
      <c r="K44" s="58">
        <v>1</v>
      </c>
      <c r="L44" s="58">
        <v>0</v>
      </c>
      <c r="M44" s="176"/>
      <c r="N44" s="23" t="s">
        <v>849</v>
      </c>
      <c r="O44" s="23"/>
      <c r="P44" s="23" t="s">
        <v>851</v>
      </c>
      <c r="Q44" s="56"/>
      <c r="R44" s="133"/>
      <c r="S44" s="133"/>
      <c r="T44" s="133"/>
      <c r="U44" s="133"/>
      <c r="V44" s="133"/>
      <c r="W44" s="55">
        <v>0</v>
      </c>
      <c r="X44" s="55">
        <v>-19.441938316582917</v>
      </c>
      <c r="Y44" s="55">
        <v>-26.846987585427136</v>
      </c>
      <c r="Z44" s="55">
        <v>-27.73209489949749</v>
      </c>
      <c r="AA44" s="55">
        <v>-28.532589376884424</v>
      </c>
      <c r="AB44" s="55">
        <v>-42.61064427135679</v>
      </c>
      <c r="AC44" s="55">
        <v>-53.527601615577893</v>
      </c>
      <c r="AD44" s="59">
        <v>-198.69166972694475</v>
      </c>
      <c r="AE44" s="55">
        <v>0</v>
      </c>
      <c r="AF44" s="55"/>
      <c r="AG44" s="55"/>
      <c r="AH44" s="55"/>
      <c r="AI44" s="59">
        <v>-198.69166972694475</v>
      </c>
      <c r="AJ44" s="55"/>
      <c r="AK44" s="55">
        <v>0</v>
      </c>
      <c r="AL44" s="55">
        <v>-30.896351396667622</v>
      </c>
      <c r="AM44" s="55">
        <v>-32.878648712932602</v>
      </c>
      <c r="AN44" s="55">
        <v>-36.210387452321235</v>
      </c>
      <c r="AO44" s="55">
        <v>-39.745743743446127</v>
      </c>
      <c r="AP44" s="55">
        <v>-43.20930141251786</v>
      </c>
      <c r="AQ44" s="55">
        <v>-46.940291157349066</v>
      </c>
      <c r="AR44" s="59">
        <v>-229.88072387523454</v>
      </c>
      <c r="AS44" s="55">
        <v>0</v>
      </c>
      <c r="AT44" s="55"/>
      <c r="AU44" s="55"/>
      <c r="AV44" s="55"/>
      <c r="AW44" s="59"/>
      <c r="AX44" s="55"/>
      <c r="AY44" s="55"/>
      <c r="AZ44" s="55"/>
      <c r="BA44" s="55"/>
      <c r="BB44" s="55"/>
      <c r="BC44" s="55"/>
      <c r="BD44" s="55"/>
      <c r="BE44" s="55"/>
      <c r="BF44" s="59"/>
      <c r="BG44" s="55"/>
      <c r="BH44" s="55"/>
      <c r="BI44" s="55"/>
      <c r="BJ44" s="55"/>
      <c r="BK44" s="59"/>
      <c r="BL44" s="55"/>
      <c r="BM44" s="23" t="s">
        <v>852</v>
      </c>
      <c r="BN44" s="23" t="s">
        <v>911</v>
      </c>
      <c r="BO44" s="23" t="s">
        <v>853</v>
      </c>
      <c r="BP44" s="23" t="s">
        <v>853</v>
      </c>
      <c r="BQ44" s="23" t="s">
        <v>853</v>
      </c>
      <c r="BR44" s="23"/>
      <c r="BS44" s="57"/>
      <c r="BT44" s="135" t="s">
        <v>23</v>
      </c>
      <c r="BU44" s="58">
        <v>1</v>
      </c>
      <c r="BV44" s="57">
        <v>-21</v>
      </c>
      <c r="BW44" s="57">
        <v>-22</v>
      </c>
      <c r="BX44" s="57">
        <v>-24</v>
      </c>
      <c r="BY44" s="57">
        <v>-26</v>
      </c>
      <c r="BZ44" s="57">
        <v>-27</v>
      </c>
      <c r="CA44" s="57">
        <v>-30</v>
      </c>
      <c r="CB44" s="67">
        <v>-150</v>
      </c>
      <c r="CC44" s="134"/>
      <c r="CD44" s="134"/>
      <c r="CE44" s="57"/>
      <c r="CF44" s="57"/>
      <c r="CG44" s="57"/>
      <c r="CH44" s="57"/>
      <c r="CI44" s="57"/>
      <c r="CJ44" s="57"/>
      <c r="CK44" s="67"/>
      <c r="CL44" s="23"/>
      <c r="CM44" s="23"/>
      <c r="CN44" s="23"/>
      <c r="CO44" s="23"/>
      <c r="CP44" s="23"/>
      <c r="CQ44" s="23"/>
      <c r="CR44" s="57"/>
      <c r="CS44" s="134"/>
      <c r="CT44" s="58"/>
      <c r="CU44" s="57"/>
      <c r="CV44" s="57"/>
      <c r="CW44" s="57"/>
      <c r="CX44" s="57"/>
      <c r="CY44" s="57"/>
      <c r="CZ44" s="57"/>
      <c r="DA44" s="67"/>
      <c r="DB44" s="23"/>
      <c r="DC44" s="23"/>
      <c r="DD44" s="57"/>
      <c r="DE44" s="57"/>
      <c r="DF44" s="57"/>
      <c r="DG44" s="57"/>
      <c r="DH44" s="57"/>
      <c r="DI44" s="57"/>
      <c r="DJ44" s="67"/>
      <c r="DK44" s="23" t="s">
        <v>849</v>
      </c>
      <c r="DL44" s="55">
        <v>0</v>
      </c>
      <c r="DM44" s="55">
        <v>0</v>
      </c>
      <c r="DN44" s="55">
        <v>-198.69166972694475</v>
      </c>
      <c r="DO44" s="59">
        <v>-198.69166972694475</v>
      </c>
      <c r="DP44" s="23" t="s">
        <v>849</v>
      </c>
      <c r="DQ44" s="57"/>
      <c r="DR44" s="57"/>
      <c r="DS44" s="57"/>
      <c r="DT44" s="23"/>
      <c r="DU44" s="57"/>
      <c r="DV44" s="23"/>
      <c r="DW44" s="23"/>
      <c r="DX44" s="57"/>
      <c r="DY44" s="23"/>
      <c r="DZ44" s="23"/>
      <c r="EA44" s="56"/>
      <c r="EB44" s="57"/>
      <c r="EC44" s="57"/>
      <c r="ED44" s="23"/>
      <c r="EE44" s="57"/>
      <c r="EF44" s="57"/>
      <c r="EG44" s="57"/>
      <c r="EH44" s="23" t="s">
        <v>1996</v>
      </c>
      <c r="EI44" s="23" t="s">
        <v>1993</v>
      </c>
      <c r="EJ44" s="23" t="s">
        <v>912</v>
      </c>
      <c r="EK44" s="23"/>
      <c r="EL44"/>
      <c r="EM44"/>
      <c r="EN44"/>
      <c r="EO44"/>
      <c r="EP44"/>
      <c r="EQ44"/>
      <c r="ER44"/>
      <c r="ES44"/>
      <c r="ET44"/>
      <c r="EU44"/>
      <c r="EV44"/>
      <c r="EW44"/>
      <c r="EX44"/>
    </row>
    <row r="45" spans="2:154">
      <c r="B45" s="132" t="s">
        <v>2126</v>
      </c>
      <c r="C45" s="23" t="s">
        <v>2127</v>
      </c>
      <c r="D45" s="23" t="s">
        <v>159</v>
      </c>
      <c r="E45" s="23" t="s">
        <v>2042</v>
      </c>
      <c r="F45" s="23" t="s">
        <v>847</v>
      </c>
      <c r="G45" s="23" t="s">
        <v>848</v>
      </c>
      <c r="H45" s="23" t="s">
        <v>848</v>
      </c>
      <c r="I45" s="58">
        <v>0</v>
      </c>
      <c r="J45" s="58">
        <v>0</v>
      </c>
      <c r="K45" s="58">
        <v>1</v>
      </c>
      <c r="L45" s="58">
        <v>0</v>
      </c>
      <c r="M45" s="176"/>
      <c r="N45" s="23" t="s">
        <v>849</v>
      </c>
      <c r="O45" s="23"/>
      <c r="P45" s="23" t="s">
        <v>851</v>
      </c>
      <c r="Q45" s="56"/>
      <c r="R45" s="133"/>
      <c r="S45" s="133"/>
      <c r="T45" s="133"/>
      <c r="U45" s="133"/>
      <c r="V45" s="133"/>
      <c r="W45" s="55">
        <v>0</v>
      </c>
      <c r="X45" s="55">
        <v>11.021773568875943</v>
      </c>
      <c r="Y45" s="55">
        <v>11.338696488627722</v>
      </c>
      <c r="Z45" s="55">
        <v>12.099419767819731</v>
      </c>
      <c r="AA45" s="55">
        <v>12.857901631054974</v>
      </c>
      <c r="AB45" s="55">
        <v>13.537696497672293</v>
      </c>
      <c r="AC45" s="55">
        <v>14.244407350821316</v>
      </c>
      <c r="AD45" s="59">
        <v>75.099885807346737</v>
      </c>
      <c r="AE45" s="55">
        <v>0</v>
      </c>
      <c r="AF45" s="55"/>
      <c r="AG45" s="55"/>
      <c r="AH45" s="55"/>
      <c r="AI45" s="59">
        <v>273.79155553429149</v>
      </c>
      <c r="AJ45" s="55"/>
      <c r="AK45" s="55">
        <v>0</v>
      </c>
      <c r="AL45" s="55">
        <v>11.677955421795605</v>
      </c>
      <c r="AM45" s="55">
        <v>12.427208283238148</v>
      </c>
      <c r="AN45" s="55">
        <v>13.686512204795902</v>
      </c>
      <c r="AO45" s="55">
        <v>15.022777857586673</v>
      </c>
      <c r="AP45" s="55">
        <v>16.331905642319228</v>
      </c>
      <c r="AQ45" s="55">
        <v>17.742115260922112</v>
      </c>
      <c r="AR45" s="59">
        <v>86.888474670657672</v>
      </c>
      <c r="AS45" s="55">
        <v>0</v>
      </c>
      <c r="AT45" s="55"/>
      <c r="AU45" s="55"/>
      <c r="AV45" s="55"/>
      <c r="AW45" s="59"/>
      <c r="AX45" s="55"/>
      <c r="AY45" s="55"/>
      <c r="AZ45" s="55"/>
      <c r="BA45" s="55"/>
      <c r="BB45" s="55"/>
      <c r="BC45" s="55"/>
      <c r="BD45" s="55"/>
      <c r="BE45" s="55"/>
      <c r="BF45" s="59"/>
      <c r="BG45" s="55"/>
      <c r="BH45" s="55"/>
      <c r="BI45" s="55"/>
      <c r="BJ45" s="55"/>
      <c r="BK45" s="59"/>
      <c r="BL45" s="55"/>
      <c r="BM45" s="23" t="s">
        <v>852</v>
      </c>
      <c r="BN45" s="23" t="s">
        <v>1399</v>
      </c>
      <c r="BO45" s="23" t="s">
        <v>853</v>
      </c>
      <c r="BP45" s="23" t="s">
        <v>853</v>
      </c>
      <c r="BQ45" s="23" t="s">
        <v>853</v>
      </c>
      <c r="BR45" s="23"/>
      <c r="BS45" s="57"/>
      <c r="BT45" s="135" t="s">
        <v>23</v>
      </c>
      <c r="BU45" s="58">
        <v>1</v>
      </c>
      <c r="BV45" s="57"/>
      <c r="BW45" s="57"/>
      <c r="BX45" s="57"/>
      <c r="BY45" s="57"/>
      <c r="BZ45" s="57"/>
      <c r="CA45" s="57"/>
      <c r="CB45" s="67"/>
      <c r="CC45" s="134"/>
      <c r="CD45" s="134"/>
      <c r="CE45" s="57"/>
      <c r="CF45" s="57"/>
      <c r="CG45" s="57"/>
      <c r="CH45" s="57"/>
      <c r="CI45" s="57"/>
      <c r="CJ45" s="57"/>
      <c r="CK45" s="67"/>
      <c r="CL45" s="23"/>
      <c r="CM45" s="23"/>
      <c r="CN45" s="23"/>
      <c r="CO45" s="23"/>
      <c r="CP45" s="23"/>
      <c r="CQ45" s="23"/>
      <c r="CR45" s="57"/>
      <c r="CS45" s="134"/>
      <c r="CT45" s="58"/>
      <c r="CU45" s="57"/>
      <c r="CV45" s="57"/>
      <c r="CW45" s="57"/>
      <c r="CX45" s="57"/>
      <c r="CY45" s="57"/>
      <c r="CZ45" s="57"/>
      <c r="DA45" s="67"/>
      <c r="DB45" s="23"/>
      <c r="DC45" s="23"/>
      <c r="DD45" s="57"/>
      <c r="DE45" s="57"/>
      <c r="DF45" s="57"/>
      <c r="DG45" s="57"/>
      <c r="DH45" s="57"/>
      <c r="DI45" s="57"/>
      <c r="DJ45" s="67"/>
      <c r="DK45" s="23" t="s">
        <v>849</v>
      </c>
      <c r="DL45" s="55">
        <v>0</v>
      </c>
      <c r="DM45" s="55">
        <v>0</v>
      </c>
      <c r="DN45" s="55">
        <v>273.79155553429149</v>
      </c>
      <c r="DO45" s="59">
        <v>273.79155553429149</v>
      </c>
      <c r="DP45" s="23" t="s">
        <v>849</v>
      </c>
      <c r="DQ45" s="57"/>
      <c r="DR45" s="57"/>
      <c r="DS45" s="57"/>
      <c r="DT45" s="23"/>
      <c r="DU45" s="57"/>
      <c r="DV45" s="23"/>
      <c r="DW45" s="23"/>
      <c r="DX45" s="57"/>
      <c r="DY45" s="23"/>
      <c r="DZ45" s="23"/>
      <c r="EA45" s="56"/>
      <c r="EB45" s="57"/>
      <c r="EC45" s="57"/>
      <c r="ED45" s="23"/>
      <c r="EE45" s="57"/>
      <c r="EF45" s="57"/>
      <c r="EG45" s="57"/>
      <c r="EH45" s="23" t="s">
        <v>2128</v>
      </c>
      <c r="EI45" s="23" t="s">
        <v>1993</v>
      </c>
      <c r="EJ45" s="23" t="s">
        <v>891</v>
      </c>
      <c r="EK45" s="23"/>
    </row>
    <row r="46" spans="2:154">
      <c r="B46" s="132" t="s">
        <v>2129</v>
      </c>
      <c r="C46" s="23" t="s">
        <v>2130</v>
      </c>
      <c r="D46" s="23" t="s">
        <v>193</v>
      </c>
      <c r="E46" s="23" t="s">
        <v>2042</v>
      </c>
      <c r="F46" s="23" t="s">
        <v>847</v>
      </c>
      <c r="G46" s="23" t="s">
        <v>848</v>
      </c>
      <c r="H46" s="23" t="s">
        <v>848</v>
      </c>
      <c r="I46" s="58">
        <v>0</v>
      </c>
      <c r="J46" s="58">
        <v>0</v>
      </c>
      <c r="K46" s="58">
        <v>1</v>
      </c>
      <c r="L46" s="58">
        <v>0</v>
      </c>
      <c r="M46" s="176"/>
      <c r="N46" s="23" t="s">
        <v>849</v>
      </c>
      <c r="O46" s="23"/>
      <c r="P46" s="23" t="s">
        <v>851</v>
      </c>
      <c r="Q46" s="56"/>
      <c r="R46" s="133"/>
      <c r="S46" s="133"/>
      <c r="T46" s="133"/>
      <c r="U46" s="133"/>
      <c r="V46" s="133"/>
      <c r="W46" s="55">
        <v>0</v>
      </c>
      <c r="X46" s="55">
        <v>-3.2499792121152393</v>
      </c>
      <c r="Y46" s="55">
        <v>-3.3434299525609257</v>
      </c>
      <c r="Z46" s="55">
        <v>-3.5677436556229911</v>
      </c>
      <c r="AA46" s="55">
        <v>-3.7913964346314399</v>
      </c>
      <c r="AB46" s="55">
        <v>-3.9918468586219831</v>
      </c>
      <c r="AC46" s="55">
        <v>-4.2002339723072435</v>
      </c>
      <c r="AD46" s="59">
        <v>-22.14462728533417</v>
      </c>
      <c r="AE46" s="55">
        <v>0</v>
      </c>
      <c r="AF46" s="55"/>
      <c r="AG46" s="55"/>
      <c r="AH46" s="55"/>
      <c r="AI46" s="59">
        <v>-22.14462728533417</v>
      </c>
      <c r="AJ46" s="55"/>
      <c r="AK46" s="55">
        <v>0</v>
      </c>
      <c r="AL46" s="55">
        <v>-3.443466890666202</v>
      </c>
      <c r="AM46" s="55">
        <v>-3.6643983232608983</v>
      </c>
      <c r="AN46" s="55">
        <v>-4.035727995497604</v>
      </c>
      <c r="AO46" s="55">
        <v>-4.4297512954950946</v>
      </c>
      <c r="AP46" s="55">
        <v>-4.8157724798168102</v>
      </c>
      <c r="AQ46" s="55">
        <v>-5.2315995621410716</v>
      </c>
      <c r="AR46" s="59">
        <v>-25.620716546877681</v>
      </c>
      <c r="AS46" s="55">
        <v>0</v>
      </c>
      <c r="AT46" s="55"/>
      <c r="AU46" s="55"/>
      <c r="AV46" s="55"/>
      <c r="AW46" s="59"/>
      <c r="AX46" s="55"/>
      <c r="AY46" s="55"/>
      <c r="AZ46" s="55"/>
      <c r="BA46" s="55"/>
      <c r="BB46" s="55"/>
      <c r="BC46" s="55"/>
      <c r="BD46" s="55"/>
      <c r="BE46" s="55"/>
      <c r="BF46" s="59"/>
      <c r="BG46" s="55"/>
      <c r="BH46" s="55"/>
      <c r="BI46" s="55"/>
      <c r="BJ46" s="55"/>
      <c r="BK46" s="59"/>
      <c r="BL46" s="55"/>
      <c r="BM46" s="23" t="s">
        <v>852</v>
      </c>
      <c r="BN46" s="23" t="s">
        <v>1275</v>
      </c>
      <c r="BO46" s="23" t="s">
        <v>853</v>
      </c>
      <c r="BP46" s="23" t="s">
        <v>853</v>
      </c>
      <c r="BQ46" s="23" t="s">
        <v>853</v>
      </c>
      <c r="BR46" s="23"/>
      <c r="BS46" s="57"/>
      <c r="BT46" s="135" t="s">
        <v>23</v>
      </c>
      <c r="BU46" s="58">
        <v>1</v>
      </c>
      <c r="BV46" s="57"/>
      <c r="BW46" s="57"/>
      <c r="BX46" s="57"/>
      <c r="BY46" s="57"/>
      <c r="BZ46" s="57"/>
      <c r="CA46" s="57"/>
      <c r="CB46" s="67"/>
      <c r="CC46" s="134"/>
      <c r="CD46" s="134"/>
      <c r="CE46" s="57"/>
      <c r="CF46" s="57"/>
      <c r="CG46" s="57"/>
      <c r="CH46" s="57"/>
      <c r="CI46" s="57"/>
      <c r="CJ46" s="57"/>
      <c r="CK46" s="67"/>
      <c r="CL46" s="23"/>
      <c r="CM46" s="23"/>
      <c r="CN46" s="23"/>
      <c r="CO46" s="23"/>
      <c r="CP46" s="23"/>
      <c r="CQ46" s="23"/>
      <c r="CR46" s="57"/>
      <c r="CS46" s="134"/>
      <c r="CT46" s="58"/>
      <c r="CU46" s="57"/>
      <c r="CV46" s="57"/>
      <c r="CW46" s="57"/>
      <c r="CX46" s="57"/>
      <c r="CY46" s="57"/>
      <c r="CZ46" s="57"/>
      <c r="DA46" s="67"/>
      <c r="DB46" s="23"/>
      <c r="DC46" s="23"/>
      <c r="DD46" s="57"/>
      <c r="DE46" s="57"/>
      <c r="DF46" s="57"/>
      <c r="DG46" s="57"/>
      <c r="DH46" s="57"/>
      <c r="DI46" s="57"/>
      <c r="DJ46" s="67"/>
      <c r="DK46" s="23" t="s">
        <v>849</v>
      </c>
      <c r="DL46" s="55">
        <v>0</v>
      </c>
      <c r="DM46" s="55">
        <v>0</v>
      </c>
      <c r="DN46" s="55">
        <v>-22.14462728533417</v>
      </c>
      <c r="DO46" s="59">
        <v>-22.14462728533417</v>
      </c>
      <c r="DP46" s="23" t="s">
        <v>849</v>
      </c>
      <c r="DQ46" s="57"/>
      <c r="DR46" s="57"/>
      <c r="DS46" s="57"/>
      <c r="DT46" s="23"/>
      <c r="DU46" s="57"/>
      <c r="DV46" s="23"/>
      <c r="DW46" s="23"/>
      <c r="DX46" s="57"/>
      <c r="DY46" s="23"/>
      <c r="DZ46" s="23"/>
      <c r="EA46" s="56"/>
      <c r="EB46" s="57"/>
      <c r="EC46" s="57"/>
      <c r="ED46" s="23"/>
      <c r="EE46" s="57"/>
      <c r="EF46" s="57"/>
      <c r="EG46" s="57"/>
      <c r="EH46" s="23" t="s">
        <v>2131</v>
      </c>
      <c r="EI46" s="23" t="s">
        <v>1993</v>
      </c>
      <c r="EJ46" s="23" t="s">
        <v>891</v>
      </c>
      <c r="EK46" s="23"/>
    </row>
    <row r="47" spans="2:154">
      <c r="B47" s="132" t="s">
        <v>2132</v>
      </c>
      <c r="C47" s="23" t="s">
        <v>2133</v>
      </c>
      <c r="D47" s="23" t="s">
        <v>155</v>
      </c>
      <c r="E47" s="23" t="s">
        <v>2042</v>
      </c>
      <c r="F47" s="23" t="s">
        <v>847</v>
      </c>
      <c r="G47" s="23" t="s">
        <v>848</v>
      </c>
      <c r="H47" s="23" t="s">
        <v>848</v>
      </c>
      <c r="I47" s="58">
        <v>1</v>
      </c>
      <c r="J47" s="58">
        <v>0</v>
      </c>
      <c r="K47" s="58">
        <v>0</v>
      </c>
      <c r="L47" s="58">
        <v>0</v>
      </c>
      <c r="M47" s="176"/>
      <c r="N47" s="23" t="s">
        <v>849</v>
      </c>
      <c r="O47" s="23"/>
      <c r="P47" s="23" t="s">
        <v>851</v>
      </c>
      <c r="Q47" s="56"/>
      <c r="R47" s="133"/>
      <c r="S47" s="133"/>
      <c r="T47" s="133"/>
      <c r="U47" s="133"/>
      <c r="V47" s="133"/>
      <c r="W47" s="55">
        <v>0</v>
      </c>
      <c r="X47" s="55">
        <v>-13.952706428564884</v>
      </c>
      <c r="Y47" s="55">
        <v>-14.35390614766156</v>
      </c>
      <c r="Z47" s="55">
        <v>-15.31692253713941</v>
      </c>
      <c r="AA47" s="55">
        <v>-16.277101468686041</v>
      </c>
      <c r="AB47" s="55">
        <v>-17.137668794469363</v>
      </c>
      <c r="AC47" s="55">
        <v>-18.032309661680955</v>
      </c>
      <c r="AD47" s="59">
        <v>-95.070603015075378</v>
      </c>
      <c r="AE47" s="55">
        <v>0</v>
      </c>
      <c r="AF47" s="55"/>
      <c r="AG47" s="55"/>
      <c r="AH47" s="55"/>
      <c r="AI47" s="59">
        <v>-95.070603015075378</v>
      </c>
      <c r="AJ47" s="55"/>
      <c r="AK47" s="55">
        <v>0</v>
      </c>
      <c r="AL47" s="55">
        <v>-14.783381519132318</v>
      </c>
      <c r="AM47" s="55">
        <v>-15.731877253611113</v>
      </c>
      <c r="AN47" s="55">
        <v>-17.32605788271179</v>
      </c>
      <c r="AO47" s="55">
        <v>-19.017666066045727</v>
      </c>
      <c r="AP47" s="55">
        <v>-20.674919823229718</v>
      </c>
      <c r="AQ47" s="55">
        <v>-22.460135304943805</v>
      </c>
      <c r="AR47" s="59">
        <v>-109.99403784967447</v>
      </c>
      <c r="AS47" s="55">
        <v>0</v>
      </c>
      <c r="AT47" s="55"/>
      <c r="AU47" s="55"/>
      <c r="AV47" s="55"/>
      <c r="AW47" s="59"/>
      <c r="AX47" s="55"/>
      <c r="AY47" s="55"/>
      <c r="AZ47" s="55"/>
      <c r="BA47" s="55"/>
      <c r="BB47" s="55"/>
      <c r="BC47" s="55"/>
      <c r="BD47" s="55"/>
      <c r="BE47" s="55"/>
      <c r="BF47" s="59"/>
      <c r="BG47" s="55"/>
      <c r="BH47" s="55"/>
      <c r="BI47" s="55"/>
      <c r="BJ47" s="55"/>
      <c r="BK47" s="59"/>
      <c r="BL47" s="55"/>
      <c r="BM47" s="23" t="s">
        <v>864</v>
      </c>
      <c r="BN47" s="23" t="s">
        <v>1978</v>
      </c>
      <c r="BO47" s="23" t="s">
        <v>571</v>
      </c>
      <c r="BP47" s="23" t="s">
        <v>403</v>
      </c>
      <c r="BQ47" s="23" t="s">
        <v>1979</v>
      </c>
      <c r="BR47" s="23"/>
      <c r="BS47" s="57"/>
      <c r="BT47" s="135" t="s">
        <v>1240</v>
      </c>
      <c r="BU47" s="58">
        <v>1</v>
      </c>
      <c r="BV47" s="57">
        <v>-68</v>
      </c>
      <c r="BW47" s="57">
        <v>-72</v>
      </c>
      <c r="BX47" s="57">
        <v>-78</v>
      </c>
      <c r="BY47" s="57">
        <v>-85</v>
      </c>
      <c r="BZ47" s="57">
        <v>-92</v>
      </c>
      <c r="CA47" s="57">
        <v>-99</v>
      </c>
      <c r="CB47" s="67">
        <v>-494.367135678392</v>
      </c>
      <c r="CC47" s="134"/>
      <c r="CD47" s="134"/>
      <c r="CE47" s="57"/>
      <c r="CF47" s="57"/>
      <c r="CG47" s="57"/>
      <c r="CH47" s="57"/>
      <c r="CI47" s="57"/>
      <c r="CJ47" s="57"/>
      <c r="CK47" s="67"/>
      <c r="CL47" s="23"/>
      <c r="CM47" s="23"/>
      <c r="CN47" s="23"/>
      <c r="CO47" s="23"/>
      <c r="CP47" s="23"/>
      <c r="CQ47" s="23"/>
      <c r="CR47" s="57"/>
      <c r="CS47" s="134"/>
      <c r="CT47" s="58"/>
      <c r="CU47" s="57"/>
      <c r="CV47" s="57"/>
      <c r="CW47" s="57"/>
      <c r="CX47" s="57"/>
      <c r="CY47" s="57"/>
      <c r="CZ47" s="57"/>
      <c r="DA47" s="67"/>
      <c r="DB47" s="23"/>
      <c r="DC47" s="23"/>
      <c r="DD47" s="57"/>
      <c r="DE47" s="57"/>
      <c r="DF47" s="57"/>
      <c r="DG47" s="57"/>
      <c r="DH47" s="57"/>
      <c r="DI47" s="57"/>
      <c r="DJ47" s="67"/>
      <c r="DK47" s="23" t="s">
        <v>849</v>
      </c>
      <c r="DL47" s="55">
        <v>0</v>
      </c>
      <c r="DM47" s="55">
        <v>0</v>
      </c>
      <c r="DN47" s="55">
        <v>-95.070603015075378</v>
      </c>
      <c r="DO47" s="59">
        <v>-95.070603015075378</v>
      </c>
      <c r="DP47" s="23" t="s">
        <v>849</v>
      </c>
      <c r="DQ47" s="57"/>
      <c r="DR47" s="57"/>
      <c r="DS47" s="57"/>
      <c r="DT47" s="23"/>
      <c r="DU47" s="57"/>
      <c r="DV47" s="23"/>
      <c r="DW47" s="23"/>
      <c r="DX47" s="57"/>
      <c r="DY47" s="23"/>
      <c r="DZ47" s="23"/>
      <c r="EA47" s="56"/>
      <c r="EB47" s="57"/>
      <c r="EC47" s="57"/>
      <c r="ED47" s="23"/>
      <c r="EE47" s="57"/>
      <c r="EF47" s="57"/>
      <c r="EG47" s="57"/>
      <c r="EH47" s="23" t="s">
        <v>2134</v>
      </c>
      <c r="EI47" s="23" t="s">
        <v>415</v>
      </c>
      <c r="EJ47" s="23" t="s">
        <v>1427</v>
      </c>
      <c r="EK47" s="23"/>
    </row>
    <row r="48" spans="2:154" ht="29.1">
      <c r="B48" s="132" t="s">
        <v>844</v>
      </c>
      <c r="C48" s="23" t="s">
        <v>845</v>
      </c>
      <c r="D48" s="23" t="s">
        <v>159</v>
      </c>
      <c r="E48" s="23" t="s">
        <v>846</v>
      </c>
      <c r="F48" s="23" t="s">
        <v>847</v>
      </c>
      <c r="G48" s="23"/>
      <c r="H48" s="23" t="s">
        <v>848</v>
      </c>
      <c r="I48" s="58">
        <v>0</v>
      </c>
      <c r="J48" s="58">
        <v>0</v>
      </c>
      <c r="K48" s="58">
        <v>1</v>
      </c>
      <c r="L48" s="58">
        <v>0</v>
      </c>
      <c r="M48" s="176"/>
      <c r="N48" s="23" t="s">
        <v>849</v>
      </c>
      <c r="O48" s="23" t="s">
        <v>850</v>
      </c>
      <c r="P48" s="23" t="s">
        <v>851</v>
      </c>
      <c r="Q48" s="56" t="s">
        <v>848</v>
      </c>
      <c r="R48" s="133" t="s">
        <v>848</v>
      </c>
      <c r="S48" s="133" t="s">
        <v>848</v>
      </c>
      <c r="T48" s="133" t="s">
        <v>848</v>
      </c>
      <c r="U48" s="133" t="s">
        <v>848</v>
      </c>
      <c r="V48" s="133" t="s">
        <v>848</v>
      </c>
      <c r="W48" s="55">
        <v>0</v>
      </c>
      <c r="X48" s="55">
        <v>0</v>
      </c>
      <c r="Y48" s="55">
        <v>0</v>
      </c>
      <c r="Z48" s="55">
        <v>0</v>
      </c>
      <c r="AA48" s="55">
        <v>0</v>
      </c>
      <c r="AB48" s="55">
        <v>12.285891746983154</v>
      </c>
      <c r="AC48" s="55">
        <v>12.285891746983154</v>
      </c>
      <c r="AD48" s="59">
        <v>24.571783493966308</v>
      </c>
      <c r="AE48" s="55">
        <v>0</v>
      </c>
      <c r="AF48" s="55"/>
      <c r="AG48" s="55"/>
      <c r="AH48" s="55"/>
      <c r="AI48" s="59">
        <v>24.571783493966308</v>
      </c>
      <c r="AJ48" s="55">
        <v>0</v>
      </c>
      <c r="AK48" s="55">
        <v>0</v>
      </c>
      <c r="AL48" s="55">
        <v>0</v>
      </c>
      <c r="AM48" s="55">
        <v>0</v>
      </c>
      <c r="AN48" s="55">
        <v>0</v>
      </c>
      <c r="AO48" s="55">
        <v>0</v>
      </c>
      <c r="AP48" s="55">
        <v>14.579050966222862</v>
      </c>
      <c r="AQ48" s="55">
        <v>14.87063198554732</v>
      </c>
      <c r="AR48" s="59">
        <v>29.449682951770182</v>
      </c>
      <c r="AS48" s="55">
        <v>0</v>
      </c>
      <c r="AT48" s="55"/>
      <c r="AU48" s="55"/>
      <c r="AV48" s="55"/>
      <c r="AW48" s="59">
        <v>29.449682951770182</v>
      </c>
      <c r="AX48" s="55"/>
      <c r="AY48" s="55"/>
      <c r="AZ48" s="55"/>
      <c r="BA48" s="55"/>
      <c r="BB48" s="55"/>
      <c r="BC48" s="55"/>
      <c r="BD48" s="55"/>
      <c r="BE48" s="55"/>
      <c r="BF48" s="59">
        <v>0</v>
      </c>
      <c r="BG48" s="55"/>
      <c r="BH48" s="55"/>
      <c r="BI48" s="55"/>
      <c r="BJ48" s="55"/>
      <c r="BK48" s="59">
        <v>0</v>
      </c>
      <c r="BL48" s="55"/>
      <c r="BM48" s="23" t="s">
        <v>852</v>
      </c>
      <c r="BN48" s="23" t="s">
        <v>281</v>
      </c>
      <c r="BO48" s="23" t="s">
        <v>853</v>
      </c>
      <c r="BP48" s="23" t="s">
        <v>853</v>
      </c>
      <c r="BQ48" s="23" t="s">
        <v>853</v>
      </c>
      <c r="BR48" s="23"/>
      <c r="BS48" s="57"/>
      <c r="BT48" s="135" t="s">
        <v>282</v>
      </c>
      <c r="BU48" s="58">
        <v>1</v>
      </c>
      <c r="BV48" s="57">
        <v>0</v>
      </c>
      <c r="BW48" s="57">
        <v>0</v>
      </c>
      <c r="BX48" s="57">
        <v>0</v>
      </c>
      <c r="BY48" s="57">
        <v>0</v>
      </c>
      <c r="BZ48" s="57">
        <v>0</v>
      </c>
      <c r="CA48" s="57">
        <v>0</v>
      </c>
      <c r="CB48" s="67">
        <v>0</v>
      </c>
      <c r="CC48" s="134"/>
      <c r="CD48" s="134"/>
      <c r="CE48" s="57"/>
      <c r="CF48" s="57"/>
      <c r="CG48" s="57"/>
      <c r="CH48" s="57"/>
      <c r="CI48" s="57"/>
      <c r="CJ48" s="57"/>
      <c r="CK48" s="67"/>
      <c r="CL48" s="23"/>
      <c r="CM48" s="23"/>
      <c r="CN48" s="23"/>
      <c r="CO48" s="23"/>
      <c r="CP48" s="23"/>
      <c r="CQ48" s="23"/>
      <c r="CR48" s="57"/>
      <c r="CS48" s="134"/>
      <c r="CT48" s="58"/>
      <c r="CU48" s="57"/>
      <c r="CV48" s="57"/>
      <c r="CW48" s="57"/>
      <c r="CX48" s="57"/>
      <c r="CY48" s="57"/>
      <c r="CZ48" s="57"/>
      <c r="DA48" s="67"/>
      <c r="DB48" s="23"/>
      <c r="DC48" s="23"/>
      <c r="DD48" s="57"/>
      <c r="DE48" s="57"/>
      <c r="DF48" s="57"/>
      <c r="DG48" s="57"/>
      <c r="DH48" s="57"/>
      <c r="DI48" s="57"/>
      <c r="DJ48" s="67"/>
      <c r="DK48" s="23" t="s">
        <v>849</v>
      </c>
      <c r="DL48" s="55">
        <v>0</v>
      </c>
      <c r="DM48" s="55">
        <v>0</v>
      </c>
      <c r="DN48" s="55">
        <v>0</v>
      </c>
      <c r="DO48" s="59">
        <v>0</v>
      </c>
      <c r="DP48" s="23" t="s">
        <v>849</v>
      </c>
      <c r="DQ48" s="57"/>
      <c r="DR48" s="57"/>
      <c r="DS48" s="57"/>
      <c r="DT48" s="23" t="s">
        <v>854</v>
      </c>
      <c r="DU48" s="57"/>
      <c r="DV48" s="23" t="s">
        <v>849</v>
      </c>
      <c r="DW48" s="23" t="s">
        <v>854</v>
      </c>
      <c r="DX48" s="57"/>
      <c r="DY48" s="23" t="s">
        <v>849</v>
      </c>
      <c r="DZ48" s="23" t="s">
        <v>854</v>
      </c>
      <c r="EA48" s="56"/>
      <c r="EB48" s="57"/>
      <c r="EC48" s="57"/>
      <c r="ED48" s="23"/>
      <c r="EE48" s="57"/>
      <c r="EF48" s="57"/>
      <c r="EG48" s="57"/>
      <c r="EH48" s="23">
        <v>3295</v>
      </c>
      <c r="EI48" s="23"/>
      <c r="EJ48" s="23" t="s">
        <v>855</v>
      </c>
      <c r="EK48" s="23"/>
    </row>
    <row r="49" spans="2:141" ht="57.95">
      <c r="B49" s="132" t="s">
        <v>856</v>
      </c>
      <c r="C49" s="23" t="s">
        <v>857</v>
      </c>
      <c r="D49" s="23" t="s">
        <v>159</v>
      </c>
      <c r="E49" s="23" t="s">
        <v>846</v>
      </c>
      <c r="F49" s="23" t="s">
        <v>847</v>
      </c>
      <c r="G49" s="23"/>
      <c r="H49" s="23" t="s">
        <v>848</v>
      </c>
      <c r="I49" s="58">
        <v>0</v>
      </c>
      <c r="J49" s="58">
        <v>0</v>
      </c>
      <c r="K49" s="58">
        <v>1</v>
      </c>
      <c r="L49" s="58">
        <v>0</v>
      </c>
      <c r="M49" s="176"/>
      <c r="N49" s="23" t="s">
        <v>858</v>
      </c>
      <c r="O49" s="23" t="s">
        <v>850</v>
      </c>
      <c r="P49" s="23" t="s">
        <v>851</v>
      </c>
      <c r="Q49" s="56">
        <v>47177</v>
      </c>
      <c r="R49" s="133">
        <v>47266</v>
      </c>
      <c r="S49" s="133">
        <v>47938</v>
      </c>
      <c r="T49" s="133" t="s">
        <v>848</v>
      </c>
      <c r="U49" s="133">
        <v>48638</v>
      </c>
      <c r="V49" s="133" t="s">
        <v>848</v>
      </c>
      <c r="W49" s="55">
        <v>0.10495822495057565</v>
      </c>
      <c r="X49" s="55">
        <v>1.6094004146837235E-2</v>
      </c>
      <c r="Y49" s="55">
        <v>1.5778434628652263E-2</v>
      </c>
      <c r="Z49" s="55">
        <v>0.1071138310514427</v>
      </c>
      <c r="AA49" s="55">
        <v>0.52566476211791358</v>
      </c>
      <c r="AB49" s="55">
        <v>9.3612024992840923E-2</v>
      </c>
      <c r="AC49" s="55">
        <v>3.9579658786703864E-3</v>
      </c>
      <c r="AD49" s="59">
        <v>0.76222102281635706</v>
      </c>
      <c r="AE49" s="55">
        <v>3.2128009789803985E-2</v>
      </c>
      <c r="AF49" s="55"/>
      <c r="AG49" s="55"/>
      <c r="AH49" s="55"/>
      <c r="AI49" s="59">
        <v>0.86717924776693267</v>
      </c>
      <c r="AJ49" s="55">
        <v>3.2128009789803985E-2</v>
      </c>
      <c r="AK49" s="55">
        <v>0.11506370661681571</v>
      </c>
      <c r="AL49" s="55">
        <v>1.7643550777592856E-2</v>
      </c>
      <c r="AM49" s="55">
        <v>1.76435498724902E-2</v>
      </c>
      <c r="AN49" s="55">
        <v>0.12217090161104691</v>
      </c>
      <c r="AO49" s="55">
        <v>0.61154900397787382</v>
      </c>
      <c r="AP49" s="55">
        <v>0.11108469059700787</v>
      </c>
      <c r="AQ49" s="55">
        <v>4.7906538007315112E-3</v>
      </c>
      <c r="AR49" s="59">
        <v>0.88488235063674314</v>
      </c>
      <c r="AS49" s="55">
        <v>3.8887190270869287E-2</v>
      </c>
      <c r="AT49" s="55"/>
      <c r="AU49" s="55"/>
      <c r="AV49" s="55"/>
      <c r="AW49" s="59">
        <v>0.9999460572535589</v>
      </c>
      <c r="AX49" s="55"/>
      <c r="AY49" s="55"/>
      <c r="AZ49" s="55"/>
      <c r="BA49" s="55"/>
      <c r="BB49" s="55"/>
      <c r="BC49" s="55"/>
      <c r="BD49" s="55"/>
      <c r="BE49" s="55"/>
      <c r="BF49" s="59">
        <v>0</v>
      </c>
      <c r="BG49" s="55"/>
      <c r="BH49" s="55"/>
      <c r="BI49" s="55"/>
      <c r="BJ49" s="55"/>
      <c r="BK49" s="59">
        <v>0</v>
      </c>
      <c r="BL49" s="55"/>
      <c r="BM49" s="23" t="s">
        <v>852</v>
      </c>
      <c r="BN49" s="23" t="s">
        <v>290</v>
      </c>
      <c r="BO49" s="23" t="s">
        <v>853</v>
      </c>
      <c r="BP49" s="23" t="s">
        <v>853</v>
      </c>
      <c r="BQ49" s="23" t="s">
        <v>853</v>
      </c>
      <c r="BR49" s="23"/>
      <c r="BS49" s="57"/>
      <c r="BT49" s="135" t="s">
        <v>859</v>
      </c>
      <c r="BU49" s="58">
        <v>1</v>
      </c>
      <c r="BV49" s="57">
        <v>0</v>
      </c>
      <c r="BW49" s="57">
        <v>0</v>
      </c>
      <c r="BX49" s="57">
        <v>0</v>
      </c>
      <c r="BY49" s="57">
        <v>14153</v>
      </c>
      <c r="BZ49" s="57">
        <v>0</v>
      </c>
      <c r="CA49" s="57">
        <v>0</v>
      </c>
      <c r="CB49" s="67">
        <v>14153</v>
      </c>
      <c r="CC49" s="134"/>
      <c r="CD49" s="134"/>
      <c r="CE49" s="57"/>
      <c r="CF49" s="57"/>
      <c r="CG49" s="57"/>
      <c r="CH49" s="57"/>
      <c r="CI49" s="57"/>
      <c r="CJ49" s="57"/>
      <c r="CK49" s="67"/>
      <c r="CL49" s="23"/>
      <c r="CM49" s="23"/>
      <c r="CN49" s="23"/>
      <c r="CO49" s="23"/>
      <c r="CP49" s="23"/>
      <c r="CQ49" s="23"/>
      <c r="CR49" s="57"/>
      <c r="CS49" s="134"/>
      <c r="CT49" s="58"/>
      <c r="CU49" s="57"/>
      <c r="CV49" s="57"/>
      <c r="CW49" s="57"/>
      <c r="CX49" s="57"/>
      <c r="CY49" s="57"/>
      <c r="CZ49" s="57"/>
      <c r="DA49" s="67"/>
      <c r="DB49" s="23"/>
      <c r="DC49" s="23"/>
      <c r="DD49" s="57"/>
      <c r="DE49" s="57"/>
      <c r="DF49" s="57"/>
      <c r="DG49" s="57"/>
      <c r="DH49" s="57"/>
      <c r="DI49" s="57"/>
      <c r="DJ49" s="67"/>
      <c r="DK49" s="23" t="s">
        <v>849</v>
      </c>
      <c r="DL49" s="55">
        <v>0</v>
      </c>
      <c r="DM49" s="55">
        <v>0.10495822495057565</v>
      </c>
      <c r="DN49" s="55">
        <v>0.76222102281635706</v>
      </c>
      <c r="DO49" s="59">
        <v>0.86717924776693267</v>
      </c>
      <c r="DP49" s="23" t="s">
        <v>858</v>
      </c>
      <c r="DQ49" s="57"/>
      <c r="DR49" s="57"/>
      <c r="DS49" s="57"/>
      <c r="DT49" s="23" t="s">
        <v>854</v>
      </c>
      <c r="DU49" s="57"/>
      <c r="DV49" s="23" t="s">
        <v>849</v>
      </c>
      <c r="DW49" s="23" t="s">
        <v>854</v>
      </c>
      <c r="DX49" s="57"/>
      <c r="DY49" s="23" t="s">
        <v>849</v>
      </c>
      <c r="DZ49" s="23" t="s">
        <v>854</v>
      </c>
      <c r="EA49" s="56"/>
      <c r="EB49" s="57"/>
      <c r="EC49" s="57"/>
      <c r="ED49" s="23"/>
      <c r="EE49" s="57"/>
      <c r="EF49" s="57"/>
      <c r="EG49" s="57"/>
      <c r="EH49" s="23">
        <v>953</v>
      </c>
      <c r="EI49" s="23"/>
      <c r="EJ49" s="23" t="s">
        <v>860</v>
      </c>
      <c r="EK49" s="23"/>
    </row>
    <row r="50" spans="2:141">
      <c r="B50" s="132" t="s">
        <v>861</v>
      </c>
      <c r="C50" s="23" t="s">
        <v>862</v>
      </c>
      <c r="D50" s="23" t="s">
        <v>159</v>
      </c>
      <c r="E50" s="23" t="s">
        <v>846</v>
      </c>
      <c r="F50" s="23" t="s">
        <v>847</v>
      </c>
      <c r="G50" s="23"/>
      <c r="H50" s="23" t="s">
        <v>848</v>
      </c>
      <c r="I50" s="58">
        <v>1</v>
      </c>
      <c r="J50" s="58">
        <v>0</v>
      </c>
      <c r="K50" s="58">
        <v>0</v>
      </c>
      <c r="L50" s="58">
        <v>0</v>
      </c>
      <c r="M50" s="176"/>
      <c r="N50" s="23" t="s">
        <v>849</v>
      </c>
      <c r="O50" s="23" t="s">
        <v>850</v>
      </c>
      <c r="P50" s="23" t="s">
        <v>863</v>
      </c>
      <c r="Q50" s="56">
        <v>45817</v>
      </c>
      <c r="R50" s="133">
        <v>45845</v>
      </c>
      <c r="S50" s="133">
        <v>46499</v>
      </c>
      <c r="T50" s="133" t="s">
        <v>848</v>
      </c>
      <c r="U50" s="133">
        <v>46567</v>
      </c>
      <c r="V50" s="133" t="s">
        <v>848</v>
      </c>
      <c r="W50" s="55">
        <v>4.6114307677389323</v>
      </c>
      <c r="X50" s="55">
        <v>5.0428913462804821E-2</v>
      </c>
      <c r="Y50" s="55">
        <v>5.2612168629700445E-2</v>
      </c>
      <c r="Z50" s="55">
        <v>0.52813889499211475</v>
      </c>
      <c r="AA50" s="55">
        <v>1.0037940481290524</v>
      </c>
      <c r="AB50" s="55">
        <v>1.4791495387921021</v>
      </c>
      <c r="AC50" s="55">
        <v>1.9547190740793576</v>
      </c>
      <c r="AD50" s="59">
        <v>5.0688426380851324</v>
      </c>
      <c r="AE50" s="55">
        <v>0.50159414897196442</v>
      </c>
      <c r="AF50" s="55"/>
      <c r="AG50" s="55"/>
      <c r="AH50" s="55"/>
      <c r="AI50" s="59">
        <v>9.6802734058240638</v>
      </c>
      <c r="AJ50" s="55">
        <v>0.50159414897196442</v>
      </c>
      <c r="AK50" s="55">
        <v>5.0554238811939776</v>
      </c>
      <c r="AL50" s="55">
        <v>5.5284259108053228E-2</v>
      </c>
      <c r="AM50" s="55">
        <v>5.8831274645732914E-2</v>
      </c>
      <c r="AN50" s="55">
        <v>0.60237977060180625</v>
      </c>
      <c r="AO50" s="55">
        <v>1.167796083304022</v>
      </c>
      <c r="AP50" s="55">
        <v>1.7552325021918223</v>
      </c>
      <c r="AQ50" s="55">
        <v>2.3659583353322047</v>
      </c>
      <c r="AR50" s="59">
        <v>6.0054822251836413</v>
      </c>
      <c r="AS50" s="55">
        <v>0.60712092773383508</v>
      </c>
      <c r="AT50" s="55"/>
      <c r="AU50" s="55"/>
      <c r="AV50" s="55"/>
      <c r="AW50" s="59">
        <v>11.060906106377619</v>
      </c>
      <c r="AX50" s="55"/>
      <c r="AY50" s="55"/>
      <c r="AZ50" s="55"/>
      <c r="BA50" s="55"/>
      <c r="BB50" s="55"/>
      <c r="BC50" s="55"/>
      <c r="BD50" s="55"/>
      <c r="BE50" s="55"/>
      <c r="BF50" s="59">
        <v>0</v>
      </c>
      <c r="BG50" s="55"/>
      <c r="BH50" s="55"/>
      <c r="BI50" s="55"/>
      <c r="BJ50" s="55"/>
      <c r="BK50" s="59">
        <v>0</v>
      </c>
      <c r="BL50" s="55"/>
      <c r="BM50" s="23" t="s">
        <v>864</v>
      </c>
      <c r="BN50" s="23" t="s">
        <v>865</v>
      </c>
      <c r="BO50" s="23" t="s">
        <v>582</v>
      </c>
      <c r="BP50" s="23" t="s">
        <v>462</v>
      </c>
      <c r="BQ50" s="23" t="s">
        <v>358</v>
      </c>
      <c r="BR50" s="23"/>
      <c r="BS50" s="57"/>
      <c r="BT50" s="135" t="s">
        <v>23</v>
      </c>
      <c r="BU50" s="58">
        <v>1</v>
      </c>
      <c r="BV50" s="57">
        <v>2</v>
      </c>
      <c r="BW50" s="57">
        <v>0</v>
      </c>
      <c r="BX50" s="57">
        <v>1</v>
      </c>
      <c r="BY50" s="57">
        <v>0</v>
      </c>
      <c r="BZ50" s="57">
        <v>0</v>
      </c>
      <c r="CA50" s="57">
        <v>0</v>
      </c>
      <c r="CB50" s="67">
        <v>3</v>
      </c>
      <c r="CC50" s="134"/>
      <c r="CD50" s="134"/>
      <c r="CE50" s="57"/>
      <c r="CF50" s="57"/>
      <c r="CG50" s="57"/>
      <c r="CH50" s="57"/>
      <c r="CI50" s="57"/>
      <c r="CJ50" s="57"/>
      <c r="CK50" s="67"/>
      <c r="CL50" s="23"/>
      <c r="CM50" s="23"/>
      <c r="CN50" s="23"/>
      <c r="CO50" s="23"/>
      <c r="CP50" s="23"/>
      <c r="CQ50" s="23"/>
      <c r="CR50" s="57"/>
      <c r="CS50" s="134"/>
      <c r="CT50" s="58"/>
      <c r="CU50" s="57"/>
      <c r="CV50" s="57"/>
      <c r="CW50" s="57"/>
      <c r="CX50" s="57"/>
      <c r="CY50" s="57"/>
      <c r="CZ50" s="57"/>
      <c r="DA50" s="67"/>
      <c r="DB50" s="23"/>
      <c r="DC50" s="23"/>
      <c r="DD50" s="57"/>
      <c r="DE50" s="57"/>
      <c r="DF50" s="57"/>
      <c r="DG50" s="57"/>
      <c r="DH50" s="57"/>
      <c r="DI50" s="57"/>
      <c r="DJ50" s="67"/>
      <c r="DK50" s="23" t="s">
        <v>849</v>
      </c>
      <c r="DL50" s="55">
        <v>0</v>
      </c>
      <c r="DM50" s="55">
        <v>4.6114307677389323</v>
      </c>
      <c r="DN50" s="55">
        <v>5.0688426380851324</v>
      </c>
      <c r="DO50" s="59">
        <v>9.6802734058240638</v>
      </c>
      <c r="DP50" s="23" t="s">
        <v>849</v>
      </c>
      <c r="DQ50" s="57"/>
      <c r="DR50" s="57"/>
      <c r="DS50" s="57"/>
      <c r="DT50" s="23" t="s">
        <v>854</v>
      </c>
      <c r="DU50" s="57"/>
      <c r="DV50" s="23" t="s">
        <v>849</v>
      </c>
      <c r="DW50" s="23" t="s">
        <v>854</v>
      </c>
      <c r="DX50" s="57"/>
      <c r="DY50" s="23" t="s">
        <v>849</v>
      </c>
      <c r="DZ50" s="23" t="s">
        <v>854</v>
      </c>
      <c r="EA50" s="56"/>
      <c r="EB50" s="57"/>
      <c r="EC50" s="57"/>
      <c r="ED50" s="23"/>
      <c r="EE50" s="57"/>
      <c r="EF50" s="57"/>
      <c r="EG50" s="57"/>
      <c r="EH50" s="23">
        <v>753</v>
      </c>
      <c r="EI50" s="23" t="s">
        <v>463</v>
      </c>
      <c r="EJ50" s="23"/>
      <c r="EK50" s="23" t="s">
        <v>464</v>
      </c>
    </row>
    <row r="51" spans="2:141" ht="57.95">
      <c r="B51" s="132" t="s">
        <v>866</v>
      </c>
      <c r="C51" s="23" t="s">
        <v>867</v>
      </c>
      <c r="D51" s="23" t="s">
        <v>155</v>
      </c>
      <c r="E51" s="23" t="s">
        <v>846</v>
      </c>
      <c r="F51" s="23" t="s">
        <v>847</v>
      </c>
      <c r="G51" s="23"/>
      <c r="H51" s="23" t="s">
        <v>848</v>
      </c>
      <c r="I51" s="58">
        <v>0</v>
      </c>
      <c r="J51" s="58">
        <v>0</v>
      </c>
      <c r="K51" s="58">
        <v>1</v>
      </c>
      <c r="L51" s="58">
        <v>0</v>
      </c>
      <c r="M51" s="176"/>
      <c r="N51" s="23" t="s">
        <v>849</v>
      </c>
      <c r="O51" s="23" t="s">
        <v>850</v>
      </c>
      <c r="P51" s="23" t="s">
        <v>851</v>
      </c>
      <c r="Q51" s="56" t="s">
        <v>848</v>
      </c>
      <c r="R51" s="133" t="s">
        <v>848</v>
      </c>
      <c r="S51" s="133" t="s">
        <v>848</v>
      </c>
      <c r="T51" s="133" t="s">
        <v>848</v>
      </c>
      <c r="U51" s="133" t="s">
        <v>848</v>
      </c>
      <c r="V51" s="133" t="s">
        <v>848</v>
      </c>
      <c r="W51" s="55">
        <v>0</v>
      </c>
      <c r="X51" s="55">
        <v>0.56462141780307706</v>
      </c>
      <c r="Y51" s="55">
        <v>0.58906597833614749</v>
      </c>
      <c r="Z51" s="55">
        <v>0.63603787896832198</v>
      </c>
      <c r="AA51" s="55">
        <v>0.68444769492597113</v>
      </c>
      <c r="AB51" s="55">
        <v>0.72950237512417926</v>
      </c>
      <c r="AC51" s="55">
        <v>0.77695358086484534</v>
      </c>
      <c r="AD51" s="59">
        <v>3.9806289260225425</v>
      </c>
      <c r="AE51" s="55">
        <v>0</v>
      </c>
      <c r="AF51" s="55"/>
      <c r="AG51" s="55"/>
      <c r="AH51" s="55"/>
      <c r="AI51" s="59">
        <v>3.9806289260225425</v>
      </c>
      <c r="AJ51" s="55">
        <v>0</v>
      </c>
      <c r="AK51" s="55">
        <v>0</v>
      </c>
      <c r="AL51" s="55">
        <v>0.61898372612776797</v>
      </c>
      <c r="AM51" s="55">
        <v>0.65869746977864818</v>
      </c>
      <c r="AN51" s="55">
        <v>0.72544619466573756</v>
      </c>
      <c r="AO51" s="55">
        <v>0.7962742345910524</v>
      </c>
      <c r="AP51" s="55">
        <v>0.86566384646255845</v>
      </c>
      <c r="AQ51" s="55">
        <v>0.94041124639824136</v>
      </c>
      <c r="AR51" s="59">
        <v>4.6054767180240059</v>
      </c>
      <c r="AS51" s="55">
        <v>0</v>
      </c>
      <c r="AT51" s="55"/>
      <c r="AU51" s="55"/>
      <c r="AV51" s="55"/>
      <c r="AW51" s="59">
        <v>4.6054767180240059</v>
      </c>
      <c r="AX51" s="55"/>
      <c r="AY51" s="55"/>
      <c r="AZ51" s="55"/>
      <c r="BA51" s="55"/>
      <c r="BB51" s="55"/>
      <c r="BC51" s="55"/>
      <c r="BD51" s="55"/>
      <c r="BE51" s="55"/>
      <c r="BF51" s="59">
        <v>0</v>
      </c>
      <c r="BG51" s="55"/>
      <c r="BH51" s="55"/>
      <c r="BI51" s="55"/>
      <c r="BJ51" s="55"/>
      <c r="BK51" s="59">
        <v>0</v>
      </c>
      <c r="BL51" s="55"/>
      <c r="BM51" s="23" t="s">
        <v>852</v>
      </c>
      <c r="BN51" s="23" t="s">
        <v>214</v>
      </c>
      <c r="BO51" s="23" t="s">
        <v>853</v>
      </c>
      <c r="BP51" s="23" t="s">
        <v>853</v>
      </c>
      <c r="BQ51" s="23" t="s">
        <v>311</v>
      </c>
      <c r="BR51" s="23"/>
      <c r="BS51" s="57"/>
      <c r="BT51" s="135" t="s">
        <v>212</v>
      </c>
      <c r="BU51" s="58">
        <v>1</v>
      </c>
      <c r="BV51" s="57">
        <v>0</v>
      </c>
      <c r="BW51" s="57">
        <v>0</v>
      </c>
      <c r="BX51" s="57">
        <v>0</v>
      </c>
      <c r="BY51" s="57">
        <v>0</v>
      </c>
      <c r="BZ51" s="57">
        <v>0</v>
      </c>
      <c r="CA51" s="57">
        <v>0</v>
      </c>
      <c r="CB51" s="67">
        <v>0</v>
      </c>
      <c r="CC51" s="134"/>
      <c r="CD51" s="134"/>
      <c r="CE51" s="57"/>
      <c r="CF51" s="57"/>
      <c r="CG51" s="57"/>
      <c r="CH51" s="57"/>
      <c r="CI51" s="57"/>
      <c r="CJ51" s="57"/>
      <c r="CK51" s="67"/>
      <c r="CL51" s="23"/>
      <c r="CM51" s="23"/>
      <c r="CN51" s="23"/>
      <c r="CO51" s="23"/>
      <c r="CP51" s="23"/>
      <c r="CQ51" s="23"/>
      <c r="CR51" s="57"/>
      <c r="CS51" s="134"/>
      <c r="CT51" s="58"/>
      <c r="CU51" s="57"/>
      <c r="CV51" s="57"/>
      <c r="CW51" s="57"/>
      <c r="CX51" s="57"/>
      <c r="CY51" s="57"/>
      <c r="CZ51" s="57"/>
      <c r="DA51" s="67"/>
      <c r="DB51" s="23"/>
      <c r="DC51" s="23"/>
      <c r="DD51" s="57"/>
      <c r="DE51" s="57"/>
      <c r="DF51" s="57"/>
      <c r="DG51" s="57"/>
      <c r="DH51" s="57"/>
      <c r="DI51" s="57"/>
      <c r="DJ51" s="67"/>
      <c r="DK51" s="23" t="s">
        <v>849</v>
      </c>
      <c r="DL51" s="55">
        <v>0</v>
      </c>
      <c r="DM51" s="55">
        <v>0</v>
      </c>
      <c r="DN51" s="55">
        <v>0</v>
      </c>
      <c r="DO51" s="59">
        <v>0</v>
      </c>
      <c r="DP51" s="23" t="s">
        <v>849</v>
      </c>
      <c r="DQ51" s="57"/>
      <c r="DR51" s="57"/>
      <c r="DS51" s="57"/>
      <c r="DT51" s="23" t="s">
        <v>854</v>
      </c>
      <c r="DU51" s="57"/>
      <c r="DV51" s="23" t="s">
        <v>849</v>
      </c>
      <c r="DW51" s="23" t="s">
        <v>854</v>
      </c>
      <c r="DX51" s="57"/>
      <c r="DY51" s="23" t="s">
        <v>858</v>
      </c>
      <c r="DZ51" s="23" t="s">
        <v>854</v>
      </c>
      <c r="EA51" s="56"/>
      <c r="EB51" s="57"/>
      <c r="EC51" s="57"/>
      <c r="ED51" s="23"/>
      <c r="EE51" s="57"/>
      <c r="EF51" s="57"/>
      <c r="EG51" s="57"/>
      <c r="EH51" s="23">
        <v>3281</v>
      </c>
      <c r="EI51" s="23"/>
      <c r="EJ51" s="23" t="s">
        <v>868</v>
      </c>
      <c r="EK51" s="23"/>
    </row>
    <row r="52" spans="2:141" ht="29.1">
      <c r="B52" s="132" t="s">
        <v>869</v>
      </c>
      <c r="C52" s="23" t="s">
        <v>870</v>
      </c>
      <c r="D52" s="23" t="s">
        <v>159</v>
      </c>
      <c r="E52" s="23" t="s">
        <v>846</v>
      </c>
      <c r="F52" s="23" t="s">
        <v>847</v>
      </c>
      <c r="G52" s="23"/>
      <c r="H52" s="23" t="s">
        <v>848</v>
      </c>
      <c r="I52" s="58">
        <v>0</v>
      </c>
      <c r="J52" s="58">
        <v>0</v>
      </c>
      <c r="K52" s="58">
        <v>1</v>
      </c>
      <c r="L52" s="58">
        <v>0</v>
      </c>
      <c r="M52" s="176"/>
      <c r="N52" s="23" t="s">
        <v>849</v>
      </c>
      <c r="O52" s="23" t="s">
        <v>850</v>
      </c>
      <c r="P52" s="23" t="s">
        <v>851</v>
      </c>
      <c r="Q52" s="56" t="s">
        <v>848</v>
      </c>
      <c r="R52" s="133" t="s">
        <v>848</v>
      </c>
      <c r="S52" s="133" t="s">
        <v>848</v>
      </c>
      <c r="T52" s="133" t="s">
        <v>848</v>
      </c>
      <c r="U52" s="133" t="s">
        <v>848</v>
      </c>
      <c r="V52" s="133" t="s">
        <v>848</v>
      </c>
      <c r="W52" s="55">
        <v>0</v>
      </c>
      <c r="X52" s="55">
        <v>6.8563966027527679</v>
      </c>
      <c r="Y52" s="55">
        <v>12.68646885584756</v>
      </c>
      <c r="Z52" s="55">
        <v>14.616845310492957</v>
      </c>
      <c r="AA52" s="55">
        <v>7.7676719086734733</v>
      </c>
      <c r="AB52" s="55">
        <v>4.5724447726702326</v>
      </c>
      <c r="AC52" s="55">
        <v>0.97102897195739779</v>
      </c>
      <c r="AD52" s="59">
        <v>47.470856422394384</v>
      </c>
      <c r="AE52" s="55">
        <v>0</v>
      </c>
      <c r="AF52" s="55"/>
      <c r="AG52" s="55"/>
      <c r="AH52" s="55"/>
      <c r="AI52" s="59">
        <v>47.470856422394384</v>
      </c>
      <c r="AJ52" s="55">
        <v>0</v>
      </c>
      <c r="AK52" s="55">
        <v>0</v>
      </c>
      <c r="AL52" s="55">
        <v>7.5165372463108664</v>
      </c>
      <c r="AM52" s="55">
        <v>14.186093312290714</v>
      </c>
      <c r="AN52" s="55">
        <v>16.671546081051829</v>
      </c>
      <c r="AO52" s="55">
        <v>9.0367708876605555</v>
      </c>
      <c r="AP52" s="55">
        <v>5.4258906682429222</v>
      </c>
      <c r="AQ52" s="55">
        <v>1.1753167606110937</v>
      </c>
      <c r="AR52" s="59">
        <v>54.012154956167983</v>
      </c>
      <c r="AS52" s="55">
        <v>0</v>
      </c>
      <c r="AT52" s="55"/>
      <c r="AU52" s="55"/>
      <c r="AV52" s="55"/>
      <c r="AW52" s="59">
        <v>54.012154956167983</v>
      </c>
      <c r="AX52" s="55"/>
      <c r="AY52" s="55"/>
      <c r="AZ52" s="55"/>
      <c r="BA52" s="55"/>
      <c r="BB52" s="55"/>
      <c r="BC52" s="55"/>
      <c r="BD52" s="55"/>
      <c r="BE52" s="55"/>
      <c r="BF52" s="59">
        <v>0</v>
      </c>
      <c r="BG52" s="55"/>
      <c r="BH52" s="55"/>
      <c r="BI52" s="55"/>
      <c r="BJ52" s="55"/>
      <c r="BK52" s="59">
        <v>0</v>
      </c>
      <c r="BL52" s="55"/>
      <c r="BM52" s="23" t="s">
        <v>852</v>
      </c>
      <c r="BN52" s="23" t="s">
        <v>191</v>
      </c>
      <c r="BO52" s="23" t="s">
        <v>853</v>
      </c>
      <c r="BP52" s="23" t="s">
        <v>853</v>
      </c>
      <c r="BQ52" s="23" t="s">
        <v>853</v>
      </c>
      <c r="BR52" s="23"/>
      <c r="BS52" s="57"/>
      <c r="BT52" s="135" t="s">
        <v>192</v>
      </c>
      <c r="BU52" s="58">
        <v>1</v>
      </c>
      <c r="BV52" s="57">
        <v>0</v>
      </c>
      <c r="BW52" s="57">
        <v>0</v>
      </c>
      <c r="BX52" s="57">
        <v>0</v>
      </c>
      <c r="BY52" s="57">
        <v>0</v>
      </c>
      <c r="BZ52" s="57">
        <v>0</v>
      </c>
      <c r="CA52" s="57">
        <v>0</v>
      </c>
      <c r="CB52" s="67">
        <v>0</v>
      </c>
      <c r="CC52" s="134"/>
      <c r="CD52" s="134"/>
      <c r="CE52" s="57"/>
      <c r="CF52" s="57"/>
      <c r="CG52" s="57"/>
      <c r="CH52" s="57"/>
      <c r="CI52" s="57"/>
      <c r="CJ52" s="57"/>
      <c r="CK52" s="67"/>
      <c r="CL52" s="23"/>
      <c r="CM52" s="23"/>
      <c r="CN52" s="23"/>
      <c r="CO52" s="23"/>
      <c r="CP52" s="23"/>
      <c r="CQ52" s="23"/>
      <c r="CR52" s="57"/>
      <c r="CS52" s="134"/>
      <c r="CT52" s="58"/>
      <c r="CU52" s="57"/>
      <c r="CV52" s="57"/>
      <c r="CW52" s="57"/>
      <c r="CX52" s="57"/>
      <c r="CY52" s="57"/>
      <c r="CZ52" s="57"/>
      <c r="DA52" s="67"/>
      <c r="DB52" s="23"/>
      <c r="DC52" s="23"/>
      <c r="DD52" s="57"/>
      <c r="DE52" s="57"/>
      <c r="DF52" s="57"/>
      <c r="DG52" s="57"/>
      <c r="DH52" s="57"/>
      <c r="DI52" s="57"/>
      <c r="DJ52" s="67"/>
      <c r="DK52" s="23" t="s">
        <v>849</v>
      </c>
      <c r="DL52" s="55">
        <v>0</v>
      </c>
      <c r="DM52" s="55">
        <v>0</v>
      </c>
      <c r="DN52" s="55">
        <v>0</v>
      </c>
      <c r="DO52" s="59">
        <v>0</v>
      </c>
      <c r="DP52" s="23" t="s">
        <v>849</v>
      </c>
      <c r="DQ52" s="57"/>
      <c r="DR52" s="57"/>
      <c r="DS52" s="57"/>
      <c r="DT52" s="23" t="s">
        <v>854</v>
      </c>
      <c r="DU52" s="57"/>
      <c r="DV52" s="23" t="s">
        <v>849</v>
      </c>
      <c r="DW52" s="23" t="s">
        <v>854</v>
      </c>
      <c r="DX52" s="57"/>
      <c r="DY52" s="23" t="s">
        <v>849</v>
      </c>
      <c r="DZ52" s="23" t="s">
        <v>854</v>
      </c>
      <c r="EA52" s="56"/>
      <c r="EB52" s="57"/>
      <c r="EC52" s="57"/>
      <c r="ED52" s="23"/>
      <c r="EE52" s="57"/>
      <c r="EF52" s="57"/>
      <c r="EG52" s="57"/>
      <c r="EH52" s="23">
        <v>807</v>
      </c>
      <c r="EI52" s="23"/>
      <c r="EJ52" s="23" t="s">
        <v>871</v>
      </c>
      <c r="EK52" s="23"/>
    </row>
    <row r="53" spans="2:141" ht="29.1">
      <c r="B53" s="132" t="s">
        <v>872</v>
      </c>
      <c r="C53" s="23" t="s">
        <v>873</v>
      </c>
      <c r="D53" s="23" t="s">
        <v>159</v>
      </c>
      <c r="E53" s="23" t="s">
        <v>846</v>
      </c>
      <c r="F53" s="23" t="s">
        <v>847</v>
      </c>
      <c r="G53" s="23"/>
      <c r="H53" s="23" t="s">
        <v>848</v>
      </c>
      <c r="I53" s="58">
        <v>0</v>
      </c>
      <c r="J53" s="58">
        <v>0</v>
      </c>
      <c r="K53" s="58">
        <v>1</v>
      </c>
      <c r="L53" s="58">
        <v>0</v>
      </c>
      <c r="M53" s="176"/>
      <c r="N53" s="23" t="s">
        <v>849</v>
      </c>
      <c r="O53" s="23" t="s">
        <v>850</v>
      </c>
      <c r="P53" s="23" t="s">
        <v>851</v>
      </c>
      <c r="Q53" s="56" t="s">
        <v>848</v>
      </c>
      <c r="R53" s="133" t="s">
        <v>848</v>
      </c>
      <c r="S53" s="133" t="s">
        <v>848</v>
      </c>
      <c r="T53" s="133" t="s">
        <v>848</v>
      </c>
      <c r="U53" s="133" t="s">
        <v>848</v>
      </c>
      <c r="V53" s="133" t="s">
        <v>848</v>
      </c>
      <c r="W53" s="55">
        <v>0</v>
      </c>
      <c r="X53" s="55">
        <v>1.3712793205079654</v>
      </c>
      <c r="Y53" s="55">
        <v>2.5372937710907104</v>
      </c>
      <c r="Z53" s="55">
        <v>2.9233690620077994</v>
      </c>
      <c r="AA53" s="55">
        <v>1.5535343816864464</v>
      </c>
      <c r="AB53" s="55">
        <v>0.91448895450564505</v>
      </c>
      <c r="AC53" s="55">
        <v>0.19420579438544811</v>
      </c>
      <c r="AD53" s="59">
        <v>9.4941712841840147</v>
      </c>
      <c r="AE53" s="55">
        <v>0</v>
      </c>
      <c r="AF53" s="55"/>
      <c r="AG53" s="55"/>
      <c r="AH53" s="55"/>
      <c r="AI53" s="59">
        <v>9.4941712841840147</v>
      </c>
      <c r="AJ53" s="55">
        <v>0</v>
      </c>
      <c r="AK53" s="55">
        <v>0</v>
      </c>
      <c r="AL53" s="55">
        <v>1.5033074492154848</v>
      </c>
      <c r="AM53" s="55">
        <v>2.8372186623700264</v>
      </c>
      <c r="AN53" s="55">
        <v>3.3343092161068113</v>
      </c>
      <c r="AO53" s="55">
        <v>1.80735417747598</v>
      </c>
      <c r="AP53" s="55">
        <v>1.085178133614882</v>
      </c>
      <c r="AQ53" s="55">
        <v>0.23506335211491836</v>
      </c>
      <c r="AR53" s="59">
        <v>10.802430990898104</v>
      </c>
      <c r="AS53" s="55">
        <v>0</v>
      </c>
      <c r="AT53" s="55"/>
      <c r="AU53" s="55"/>
      <c r="AV53" s="55"/>
      <c r="AW53" s="59">
        <v>10.802430990898104</v>
      </c>
      <c r="AX53" s="55"/>
      <c r="AY53" s="55"/>
      <c r="AZ53" s="55"/>
      <c r="BA53" s="55"/>
      <c r="BB53" s="55"/>
      <c r="BC53" s="55"/>
      <c r="BD53" s="55"/>
      <c r="BE53" s="55"/>
      <c r="BF53" s="59">
        <v>0</v>
      </c>
      <c r="BG53" s="55"/>
      <c r="BH53" s="55"/>
      <c r="BI53" s="55"/>
      <c r="BJ53" s="55"/>
      <c r="BK53" s="59">
        <v>0</v>
      </c>
      <c r="BL53" s="55"/>
      <c r="BM53" s="23" t="s">
        <v>852</v>
      </c>
      <c r="BN53" s="23" t="s">
        <v>191</v>
      </c>
      <c r="BO53" s="23" t="s">
        <v>853</v>
      </c>
      <c r="BP53" s="23" t="s">
        <v>853</v>
      </c>
      <c r="BQ53" s="23" t="s">
        <v>853</v>
      </c>
      <c r="BR53" s="23"/>
      <c r="BS53" s="57"/>
      <c r="BT53" s="135" t="s">
        <v>192</v>
      </c>
      <c r="BU53" s="58">
        <v>1</v>
      </c>
      <c r="BV53" s="57">
        <v>0</v>
      </c>
      <c r="BW53" s="57">
        <v>0</v>
      </c>
      <c r="BX53" s="57">
        <v>0</v>
      </c>
      <c r="BY53" s="57">
        <v>0</v>
      </c>
      <c r="BZ53" s="57">
        <v>0</v>
      </c>
      <c r="CA53" s="57">
        <v>0</v>
      </c>
      <c r="CB53" s="67">
        <v>0</v>
      </c>
      <c r="CC53" s="134"/>
      <c r="CD53" s="134"/>
      <c r="CE53" s="57"/>
      <c r="CF53" s="57"/>
      <c r="CG53" s="57"/>
      <c r="CH53" s="57"/>
      <c r="CI53" s="57"/>
      <c r="CJ53" s="57"/>
      <c r="CK53" s="67"/>
      <c r="CL53" s="23"/>
      <c r="CM53" s="23"/>
      <c r="CN53" s="23"/>
      <c r="CO53" s="23"/>
      <c r="CP53" s="23"/>
      <c r="CQ53" s="23"/>
      <c r="CR53" s="57"/>
      <c r="CS53" s="134"/>
      <c r="CT53" s="58"/>
      <c r="CU53" s="57"/>
      <c r="CV53" s="57"/>
      <c r="CW53" s="57"/>
      <c r="CX53" s="57"/>
      <c r="CY53" s="57"/>
      <c r="CZ53" s="57"/>
      <c r="DA53" s="67"/>
      <c r="DB53" s="23"/>
      <c r="DC53" s="23"/>
      <c r="DD53" s="57"/>
      <c r="DE53" s="57"/>
      <c r="DF53" s="57"/>
      <c r="DG53" s="57"/>
      <c r="DH53" s="57"/>
      <c r="DI53" s="57"/>
      <c r="DJ53" s="67"/>
      <c r="DK53" s="23" t="s">
        <v>849</v>
      </c>
      <c r="DL53" s="55">
        <v>0</v>
      </c>
      <c r="DM53" s="55">
        <v>0</v>
      </c>
      <c r="DN53" s="55">
        <v>0</v>
      </c>
      <c r="DO53" s="59">
        <v>0</v>
      </c>
      <c r="DP53" s="23" t="s">
        <v>849</v>
      </c>
      <c r="DQ53" s="57"/>
      <c r="DR53" s="57"/>
      <c r="DS53" s="57"/>
      <c r="DT53" s="23" t="s">
        <v>854</v>
      </c>
      <c r="DU53" s="57"/>
      <c r="DV53" s="23" t="s">
        <v>849</v>
      </c>
      <c r="DW53" s="23" t="s">
        <v>854</v>
      </c>
      <c r="DX53" s="57"/>
      <c r="DY53" s="23" t="s">
        <v>849</v>
      </c>
      <c r="DZ53" s="23" t="s">
        <v>854</v>
      </c>
      <c r="EA53" s="56"/>
      <c r="EB53" s="57"/>
      <c r="EC53" s="57"/>
      <c r="ED53" s="23"/>
      <c r="EE53" s="57"/>
      <c r="EF53" s="57"/>
      <c r="EG53" s="57"/>
      <c r="EH53" s="23">
        <v>807</v>
      </c>
      <c r="EI53" s="23"/>
      <c r="EJ53" s="23" t="s">
        <v>871</v>
      </c>
      <c r="EK53" s="23"/>
    </row>
    <row r="54" spans="2:141" ht="29.1">
      <c r="B54" s="132" t="s">
        <v>874</v>
      </c>
      <c r="C54" s="23" t="s">
        <v>875</v>
      </c>
      <c r="D54" s="23" t="s">
        <v>159</v>
      </c>
      <c r="E54" s="23" t="s">
        <v>846</v>
      </c>
      <c r="F54" s="23" t="s">
        <v>847</v>
      </c>
      <c r="G54" s="23"/>
      <c r="H54" s="23" t="s">
        <v>848</v>
      </c>
      <c r="I54" s="58">
        <v>0</v>
      </c>
      <c r="J54" s="58">
        <v>0</v>
      </c>
      <c r="K54" s="58">
        <v>1</v>
      </c>
      <c r="L54" s="58">
        <v>0</v>
      </c>
      <c r="M54" s="176"/>
      <c r="N54" s="23" t="s">
        <v>849</v>
      </c>
      <c r="O54" s="23" t="s">
        <v>850</v>
      </c>
      <c r="P54" s="23" t="s">
        <v>851</v>
      </c>
      <c r="Q54" s="56" t="s">
        <v>848</v>
      </c>
      <c r="R54" s="133" t="s">
        <v>848</v>
      </c>
      <c r="S54" s="133" t="s">
        <v>848</v>
      </c>
      <c r="T54" s="133" t="s">
        <v>848</v>
      </c>
      <c r="U54" s="133" t="s">
        <v>848</v>
      </c>
      <c r="V54" s="133" t="s">
        <v>848</v>
      </c>
      <c r="W54" s="55">
        <v>0</v>
      </c>
      <c r="X54" s="55">
        <v>1.3712793205079654</v>
      </c>
      <c r="Y54" s="55">
        <v>2.5372937710907104</v>
      </c>
      <c r="Z54" s="55">
        <v>2.9233690620077994</v>
      </c>
      <c r="AA54" s="55">
        <v>1.5535343816864464</v>
      </c>
      <c r="AB54" s="55">
        <v>0.91448895450564505</v>
      </c>
      <c r="AC54" s="55">
        <v>0.19420579438544811</v>
      </c>
      <c r="AD54" s="59">
        <v>9.4941712841840147</v>
      </c>
      <c r="AE54" s="55">
        <v>0</v>
      </c>
      <c r="AF54" s="55"/>
      <c r="AG54" s="55"/>
      <c r="AH54" s="55"/>
      <c r="AI54" s="59">
        <v>9.4941712841840147</v>
      </c>
      <c r="AJ54" s="55">
        <v>0</v>
      </c>
      <c r="AK54" s="55">
        <v>0</v>
      </c>
      <c r="AL54" s="55">
        <v>1.5033074492154848</v>
      </c>
      <c r="AM54" s="55">
        <v>2.8372186623700264</v>
      </c>
      <c r="AN54" s="55">
        <v>3.3343092161068113</v>
      </c>
      <c r="AO54" s="55">
        <v>1.80735417747598</v>
      </c>
      <c r="AP54" s="55">
        <v>1.085178133614882</v>
      </c>
      <c r="AQ54" s="55">
        <v>0.23506335211491836</v>
      </c>
      <c r="AR54" s="59">
        <v>10.802430990898104</v>
      </c>
      <c r="AS54" s="55">
        <v>0</v>
      </c>
      <c r="AT54" s="55"/>
      <c r="AU54" s="55"/>
      <c r="AV54" s="55"/>
      <c r="AW54" s="59">
        <v>10.802430990898104</v>
      </c>
      <c r="AX54" s="55"/>
      <c r="AY54" s="55"/>
      <c r="AZ54" s="55"/>
      <c r="BA54" s="55"/>
      <c r="BB54" s="55"/>
      <c r="BC54" s="55"/>
      <c r="BD54" s="55"/>
      <c r="BE54" s="55"/>
      <c r="BF54" s="59">
        <v>0</v>
      </c>
      <c r="BG54" s="55"/>
      <c r="BH54" s="55"/>
      <c r="BI54" s="55"/>
      <c r="BJ54" s="55"/>
      <c r="BK54" s="59">
        <v>0</v>
      </c>
      <c r="BL54" s="55"/>
      <c r="BM54" s="23" t="s">
        <v>852</v>
      </c>
      <c r="BN54" s="23" t="s">
        <v>191</v>
      </c>
      <c r="BO54" s="23" t="s">
        <v>853</v>
      </c>
      <c r="BP54" s="23" t="s">
        <v>853</v>
      </c>
      <c r="BQ54" s="23" t="s">
        <v>853</v>
      </c>
      <c r="BR54" s="23"/>
      <c r="BS54" s="57"/>
      <c r="BT54" s="135" t="s">
        <v>192</v>
      </c>
      <c r="BU54" s="58">
        <v>1</v>
      </c>
      <c r="BV54" s="57">
        <v>0</v>
      </c>
      <c r="BW54" s="57">
        <v>0</v>
      </c>
      <c r="BX54" s="57">
        <v>0</v>
      </c>
      <c r="BY54" s="57">
        <v>0</v>
      </c>
      <c r="BZ54" s="57">
        <v>0</v>
      </c>
      <c r="CA54" s="57">
        <v>0</v>
      </c>
      <c r="CB54" s="67">
        <v>0</v>
      </c>
      <c r="CC54" s="134"/>
      <c r="CD54" s="134"/>
      <c r="CE54" s="57"/>
      <c r="CF54" s="57"/>
      <c r="CG54" s="57"/>
      <c r="CH54" s="57"/>
      <c r="CI54" s="57"/>
      <c r="CJ54" s="57"/>
      <c r="CK54" s="67"/>
      <c r="CL54" s="23"/>
      <c r="CM54" s="23"/>
      <c r="CN54" s="23"/>
      <c r="CO54" s="23"/>
      <c r="CP54" s="23"/>
      <c r="CQ54" s="23"/>
      <c r="CR54" s="57"/>
      <c r="CS54" s="134"/>
      <c r="CT54" s="58"/>
      <c r="CU54" s="57"/>
      <c r="CV54" s="57"/>
      <c r="CW54" s="57"/>
      <c r="CX54" s="57"/>
      <c r="CY54" s="57"/>
      <c r="CZ54" s="57"/>
      <c r="DA54" s="67"/>
      <c r="DB54" s="23"/>
      <c r="DC54" s="23"/>
      <c r="DD54" s="57"/>
      <c r="DE54" s="57"/>
      <c r="DF54" s="57"/>
      <c r="DG54" s="57"/>
      <c r="DH54" s="57"/>
      <c r="DI54" s="57"/>
      <c r="DJ54" s="67"/>
      <c r="DK54" s="23" t="s">
        <v>849</v>
      </c>
      <c r="DL54" s="55">
        <v>0</v>
      </c>
      <c r="DM54" s="55">
        <v>0</v>
      </c>
      <c r="DN54" s="55">
        <v>0</v>
      </c>
      <c r="DO54" s="59">
        <v>0</v>
      </c>
      <c r="DP54" s="23" t="s">
        <v>849</v>
      </c>
      <c r="DQ54" s="57"/>
      <c r="DR54" s="57"/>
      <c r="DS54" s="57"/>
      <c r="DT54" s="23" t="s">
        <v>854</v>
      </c>
      <c r="DU54" s="57"/>
      <c r="DV54" s="23" t="s">
        <v>849</v>
      </c>
      <c r="DW54" s="23" t="s">
        <v>854</v>
      </c>
      <c r="DX54" s="57"/>
      <c r="DY54" s="23" t="s">
        <v>849</v>
      </c>
      <c r="DZ54" s="23" t="s">
        <v>854</v>
      </c>
      <c r="EA54" s="56"/>
      <c r="EB54" s="57"/>
      <c r="EC54" s="57"/>
      <c r="ED54" s="23"/>
      <c r="EE54" s="57"/>
      <c r="EF54" s="57"/>
      <c r="EG54" s="57"/>
      <c r="EH54" s="23">
        <v>807</v>
      </c>
      <c r="EI54" s="23"/>
      <c r="EJ54" s="23" t="s">
        <v>871</v>
      </c>
      <c r="EK54" s="23"/>
    </row>
    <row r="55" spans="2:141" ht="29.1">
      <c r="B55" s="132" t="s">
        <v>876</v>
      </c>
      <c r="C55" s="23" t="s">
        <v>877</v>
      </c>
      <c r="D55" s="23" t="s">
        <v>159</v>
      </c>
      <c r="E55" s="23" t="s">
        <v>846</v>
      </c>
      <c r="F55" s="23" t="s">
        <v>847</v>
      </c>
      <c r="G55" s="23"/>
      <c r="H55" s="23" t="s">
        <v>848</v>
      </c>
      <c r="I55" s="58">
        <v>0</v>
      </c>
      <c r="J55" s="58">
        <v>0</v>
      </c>
      <c r="K55" s="58">
        <v>1</v>
      </c>
      <c r="L55" s="58">
        <v>0</v>
      </c>
      <c r="M55" s="176"/>
      <c r="N55" s="23" t="s">
        <v>849</v>
      </c>
      <c r="O55" s="23" t="s">
        <v>850</v>
      </c>
      <c r="P55" s="23" t="s">
        <v>851</v>
      </c>
      <c r="Q55" s="56" t="s">
        <v>848</v>
      </c>
      <c r="R55" s="133" t="s">
        <v>848</v>
      </c>
      <c r="S55" s="133" t="s">
        <v>848</v>
      </c>
      <c r="T55" s="133" t="s">
        <v>848</v>
      </c>
      <c r="U55" s="133" t="s">
        <v>848</v>
      </c>
      <c r="V55" s="133" t="s">
        <v>848</v>
      </c>
      <c r="W55" s="55">
        <v>0</v>
      </c>
      <c r="X55" s="55">
        <v>1.3712793205079654</v>
      </c>
      <c r="Y55" s="55">
        <v>2.5372937710907104</v>
      </c>
      <c r="Z55" s="55">
        <v>2.9233690620077994</v>
      </c>
      <c r="AA55" s="55">
        <v>1.5535343816864464</v>
      </c>
      <c r="AB55" s="55">
        <v>0.91448895450564505</v>
      </c>
      <c r="AC55" s="55">
        <v>0.19420579438544811</v>
      </c>
      <c r="AD55" s="59">
        <v>9.4941712841840147</v>
      </c>
      <c r="AE55" s="55">
        <v>0</v>
      </c>
      <c r="AF55" s="55"/>
      <c r="AG55" s="55"/>
      <c r="AH55" s="55"/>
      <c r="AI55" s="59">
        <v>9.4941712841840147</v>
      </c>
      <c r="AJ55" s="55">
        <v>0</v>
      </c>
      <c r="AK55" s="55">
        <v>0</v>
      </c>
      <c r="AL55" s="55">
        <v>1.5033074492154848</v>
      </c>
      <c r="AM55" s="55">
        <v>2.8372186623700264</v>
      </c>
      <c r="AN55" s="55">
        <v>3.3343092161068113</v>
      </c>
      <c r="AO55" s="55">
        <v>1.80735417747598</v>
      </c>
      <c r="AP55" s="55">
        <v>1.085178133614882</v>
      </c>
      <c r="AQ55" s="55">
        <v>0.23506335211491836</v>
      </c>
      <c r="AR55" s="59">
        <v>10.802430990898104</v>
      </c>
      <c r="AS55" s="55">
        <v>0</v>
      </c>
      <c r="AT55" s="55"/>
      <c r="AU55" s="55"/>
      <c r="AV55" s="55"/>
      <c r="AW55" s="59">
        <v>10.802430990898104</v>
      </c>
      <c r="AX55" s="55"/>
      <c r="AY55" s="55"/>
      <c r="AZ55" s="55"/>
      <c r="BA55" s="55"/>
      <c r="BB55" s="55"/>
      <c r="BC55" s="55"/>
      <c r="BD55" s="55"/>
      <c r="BE55" s="55"/>
      <c r="BF55" s="59">
        <v>0</v>
      </c>
      <c r="BG55" s="55"/>
      <c r="BH55" s="55"/>
      <c r="BI55" s="55"/>
      <c r="BJ55" s="55"/>
      <c r="BK55" s="59">
        <v>0</v>
      </c>
      <c r="BL55" s="55"/>
      <c r="BM55" s="23" t="s">
        <v>852</v>
      </c>
      <c r="BN55" s="23" t="s">
        <v>191</v>
      </c>
      <c r="BO55" s="23" t="s">
        <v>853</v>
      </c>
      <c r="BP55" s="23" t="s">
        <v>853</v>
      </c>
      <c r="BQ55" s="23" t="s">
        <v>853</v>
      </c>
      <c r="BR55" s="23"/>
      <c r="BS55" s="57"/>
      <c r="BT55" s="135" t="s">
        <v>192</v>
      </c>
      <c r="BU55" s="58">
        <v>1</v>
      </c>
      <c r="BV55" s="57">
        <v>0</v>
      </c>
      <c r="BW55" s="57">
        <v>0</v>
      </c>
      <c r="BX55" s="57">
        <v>0</v>
      </c>
      <c r="BY55" s="57">
        <v>0</v>
      </c>
      <c r="BZ55" s="57">
        <v>0</v>
      </c>
      <c r="CA55" s="57">
        <v>0</v>
      </c>
      <c r="CB55" s="67">
        <v>0</v>
      </c>
      <c r="CC55" s="134"/>
      <c r="CD55" s="134"/>
      <c r="CE55" s="57"/>
      <c r="CF55" s="57"/>
      <c r="CG55" s="57"/>
      <c r="CH55" s="57"/>
      <c r="CI55" s="57"/>
      <c r="CJ55" s="57"/>
      <c r="CK55" s="67"/>
      <c r="CL55" s="23"/>
      <c r="CM55" s="23"/>
      <c r="CN55" s="23"/>
      <c r="CO55" s="23"/>
      <c r="CP55" s="23"/>
      <c r="CQ55" s="23"/>
      <c r="CR55" s="57"/>
      <c r="CS55" s="134"/>
      <c r="CT55" s="58"/>
      <c r="CU55" s="57"/>
      <c r="CV55" s="57"/>
      <c r="CW55" s="57"/>
      <c r="CX55" s="57"/>
      <c r="CY55" s="57"/>
      <c r="CZ55" s="57"/>
      <c r="DA55" s="67"/>
      <c r="DB55" s="23"/>
      <c r="DC55" s="23"/>
      <c r="DD55" s="57"/>
      <c r="DE55" s="57"/>
      <c r="DF55" s="57"/>
      <c r="DG55" s="57"/>
      <c r="DH55" s="57"/>
      <c r="DI55" s="57"/>
      <c r="DJ55" s="67"/>
      <c r="DK55" s="23" t="s">
        <v>849</v>
      </c>
      <c r="DL55" s="55">
        <v>0</v>
      </c>
      <c r="DM55" s="55">
        <v>0</v>
      </c>
      <c r="DN55" s="55">
        <v>0</v>
      </c>
      <c r="DO55" s="59">
        <v>0</v>
      </c>
      <c r="DP55" s="23" t="s">
        <v>849</v>
      </c>
      <c r="DQ55" s="57"/>
      <c r="DR55" s="57"/>
      <c r="DS55" s="57"/>
      <c r="DT55" s="23" t="s">
        <v>854</v>
      </c>
      <c r="DU55" s="57"/>
      <c r="DV55" s="23" t="s">
        <v>849</v>
      </c>
      <c r="DW55" s="23" t="s">
        <v>854</v>
      </c>
      <c r="DX55" s="57"/>
      <c r="DY55" s="23" t="s">
        <v>849</v>
      </c>
      <c r="DZ55" s="23" t="s">
        <v>854</v>
      </c>
      <c r="EA55" s="56"/>
      <c r="EB55" s="57"/>
      <c r="EC55" s="57"/>
      <c r="ED55" s="23"/>
      <c r="EE55" s="57"/>
      <c r="EF55" s="57"/>
      <c r="EG55" s="57"/>
      <c r="EH55" s="23">
        <v>807</v>
      </c>
      <c r="EI55" s="23"/>
      <c r="EJ55" s="23" t="s">
        <v>871</v>
      </c>
      <c r="EK55" s="23"/>
    </row>
    <row r="56" spans="2:141" ht="29.1">
      <c r="B56" s="132" t="s">
        <v>878</v>
      </c>
      <c r="C56" s="23" t="s">
        <v>879</v>
      </c>
      <c r="D56" s="23" t="s">
        <v>159</v>
      </c>
      <c r="E56" s="23" t="s">
        <v>846</v>
      </c>
      <c r="F56" s="23" t="s">
        <v>847</v>
      </c>
      <c r="G56" s="23"/>
      <c r="H56" s="23" t="s">
        <v>848</v>
      </c>
      <c r="I56" s="58">
        <v>0</v>
      </c>
      <c r="J56" s="58">
        <v>0</v>
      </c>
      <c r="K56" s="58">
        <v>1</v>
      </c>
      <c r="L56" s="58">
        <v>0</v>
      </c>
      <c r="M56" s="176"/>
      <c r="N56" s="23" t="s">
        <v>849</v>
      </c>
      <c r="O56" s="23" t="s">
        <v>850</v>
      </c>
      <c r="P56" s="23" t="s">
        <v>851</v>
      </c>
      <c r="Q56" s="56" t="s">
        <v>848</v>
      </c>
      <c r="R56" s="133" t="s">
        <v>848</v>
      </c>
      <c r="S56" s="133" t="s">
        <v>848</v>
      </c>
      <c r="T56" s="133" t="s">
        <v>848</v>
      </c>
      <c r="U56" s="133" t="s">
        <v>848</v>
      </c>
      <c r="V56" s="133" t="s">
        <v>848</v>
      </c>
      <c r="W56" s="55">
        <v>0</v>
      </c>
      <c r="X56" s="55">
        <v>2.0569189808151829</v>
      </c>
      <c r="Y56" s="55">
        <v>3.8059406567345677</v>
      </c>
      <c r="Z56" s="55">
        <v>4.3850535931251891</v>
      </c>
      <c r="AA56" s="55">
        <v>2.3303015725899798</v>
      </c>
      <c r="AB56" s="55">
        <v>1.3717334317939693</v>
      </c>
      <c r="AC56" s="55">
        <v>0.29130869158571149</v>
      </c>
      <c r="AD56" s="59">
        <v>14.241256926644599</v>
      </c>
      <c r="AE56" s="55">
        <v>0</v>
      </c>
      <c r="AF56" s="55"/>
      <c r="AG56" s="55"/>
      <c r="AH56" s="55"/>
      <c r="AI56" s="59">
        <v>14.241256926644599</v>
      </c>
      <c r="AJ56" s="55">
        <v>0</v>
      </c>
      <c r="AK56" s="55">
        <v>0</v>
      </c>
      <c r="AL56" s="55">
        <v>2.2549611738815876</v>
      </c>
      <c r="AM56" s="55">
        <v>4.2558279936651857</v>
      </c>
      <c r="AN56" s="55">
        <v>5.0014638242896607</v>
      </c>
      <c r="AO56" s="55">
        <v>2.7110312662841336</v>
      </c>
      <c r="AP56" s="55">
        <v>1.627767200464451</v>
      </c>
      <c r="AQ56" s="55">
        <v>0.35259502818150301</v>
      </c>
      <c r="AR56" s="59">
        <v>16.203646486766523</v>
      </c>
      <c r="AS56" s="55">
        <v>0</v>
      </c>
      <c r="AT56" s="55"/>
      <c r="AU56" s="55"/>
      <c r="AV56" s="55"/>
      <c r="AW56" s="59">
        <v>16.203646486766523</v>
      </c>
      <c r="AX56" s="55"/>
      <c r="AY56" s="55"/>
      <c r="AZ56" s="55"/>
      <c r="BA56" s="55"/>
      <c r="BB56" s="55"/>
      <c r="BC56" s="55"/>
      <c r="BD56" s="55"/>
      <c r="BE56" s="55"/>
      <c r="BF56" s="59">
        <v>0</v>
      </c>
      <c r="BG56" s="55"/>
      <c r="BH56" s="55"/>
      <c r="BI56" s="55"/>
      <c r="BJ56" s="55"/>
      <c r="BK56" s="59">
        <v>0</v>
      </c>
      <c r="BL56" s="55"/>
      <c r="BM56" s="23" t="s">
        <v>852</v>
      </c>
      <c r="BN56" s="23" t="s">
        <v>191</v>
      </c>
      <c r="BO56" s="23" t="s">
        <v>853</v>
      </c>
      <c r="BP56" s="23" t="s">
        <v>853</v>
      </c>
      <c r="BQ56" s="23" t="s">
        <v>853</v>
      </c>
      <c r="BR56" s="23"/>
      <c r="BS56" s="57"/>
      <c r="BT56" s="135" t="s">
        <v>192</v>
      </c>
      <c r="BU56" s="58">
        <v>1</v>
      </c>
      <c r="BV56" s="57">
        <v>0</v>
      </c>
      <c r="BW56" s="57">
        <v>0</v>
      </c>
      <c r="BX56" s="57">
        <v>0</v>
      </c>
      <c r="BY56" s="57">
        <v>0</v>
      </c>
      <c r="BZ56" s="57">
        <v>0</v>
      </c>
      <c r="CA56" s="57">
        <v>0</v>
      </c>
      <c r="CB56" s="67">
        <v>0</v>
      </c>
      <c r="CC56" s="134"/>
      <c r="CD56" s="134"/>
      <c r="CE56" s="57"/>
      <c r="CF56" s="57"/>
      <c r="CG56" s="57"/>
      <c r="CH56" s="57"/>
      <c r="CI56" s="57"/>
      <c r="CJ56" s="57"/>
      <c r="CK56" s="67"/>
      <c r="CL56" s="23"/>
      <c r="CM56" s="23"/>
      <c r="CN56" s="23"/>
      <c r="CO56" s="23"/>
      <c r="CP56" s="23"/>
      <c r="CQ56" s="23"/>
      <c r="CR56" s="57"/>
      <c r="CS56" s="134"/>
      <c r="CT56" s="58"/>
      <c r="CU56" s="57"/>
      <c r="CV56" s="57"/>
      <c r="CW56" s="57"/>
      <c r="CX56" s="57"/>
      <c r="CY56" s="57"/>
      <c r="CZ56" s="57"/>
      <c r="DA56" s="67"/>
      <c r="DB56" s="23"/>
      <c r="DC56" s="23"/>
      <c r="DD56" s="57"/>
      <c r="DE56" s="57"/>
      <c r="DF56" s="57"/>
      <c r="DG56" s="57"/>
      <c r="DH56" s="57"/>
      <c r="DI56" s="57"/>
      <c r="DJ56" s="67"/>
      <c r="DK56" s="23" t="s">
        <v>849</v>
      </c>
      <c r="DL56" s="55">
        <v>0</v>
      </c>
      <c r="DM56" s="55">
        <v>0</v>
      </c>
      <c r="DN56" s="55">
        <v>0</v>
      </c>
      <c r="DO56" s="59">
        <v>0</v>
      </c>
      <c r="DP56" s="23" t="s">
        <v>849</v>
      </c>
      <c r="DQ56" s="57"/>
      <c r="DR56" s="57"/>
      <c r="DS56" s="57"/>
      <c r="DT56" s="23" t="s">
        <v>854</v>
      </c>
      <c r="DU56" s="57"/>
      <c r="DV56" s="23" t="s">
        <v>849</v>
      </c>
      <c r="DW56" s="23" t="s">
        <v>854</v>
      </c>
      <c r="DX56" s="57"/>
      <c r="DY56" s="23" t="s">
        <v>849</v>
      </c>
      <c r="DZ56" s="23" t="s">
        <v>854</v>
      </c>
      <c r="EA56" s="56"/>
      <c r="EB56" s="57"/>
      <c r="EC56" s="57"/>
      <c r="ED56" s="23"/>
      <c r="EE56" s="57"/>
      <c r="EF56" s="57"/>
      <c r="EG56" s="57"/>
      <c r="EH56" s="23">
        <v>807</v>
      </c>
      <c r="EI56" s="23"/>
      <c r="EJ56" s="23" t="s">
        <v>871</v>
      </c>
      <c r="EK56" s="23"/>
    </row>
    <row r="57" spans="2:141" ht="29.1">
      <c r="B57" s="132" t="s">
        <v>880</v>
      </c>
      <c r="C57" s="23" t="s">
        <v>881</v>
      </c>
      <c r="D57" s="23" t="s">
        <v>159</v>
      </c>
      <c r="E57" s="23" t="s">
        <v>846</v>
      </c>
      <c r="F57" s="23" t="s">
        <v>847</v>
      </c>
      <c r="G57" s="23"/>
      <c r="H57" s="23" t="s">
        <v>848</v>
      </c>
      <c r="I57" s="58">
        <v>0</v>
      </c>
      <c r="J57" s="58">
        <v>0</v>
      </c>
      <c r="K57" s="58">
        <v>1</v>
      </c>
      <c r="L57" s="58">
        <v>0</v>
      </c>
      <c r="M57" s="176"/>
      <c r="N57" s="23" t="s">
        <v>849</v>
      </c>
      <c r="O57" s="23" t="s">
        <v>850</v>
      </c>
      <c r="P57" s="23" t="s">
        <v>851</v>
      </c>
      <c r="Q57" s="56" t="s">
        <v>848</v>
      </c>
      <c r="R57" s="133" t="s">
        <v>848</v>
      </c>
      <c r="S57" s="133" t="s">
        <v>848</v>
      </c>
      <c r="T57" s="133" t="s">
        <v>848</v>
      </c>
      <c r="U57" s="133" t="s">
        <v>848</v>
      </c>
      <c r="V57" s="133" t="s">
        <v>848</v>
      </c>
      <c r="W57" s="55">
        <v>0</v>
      </c>
      <c r="X57" s="55">
        <v>6.17075694244555</v>
      </c>
      <c r="Y57" s="55">
        <v>11.417821970203702</v>
      </c>
      <c r="Z57" s="55">
        <v>13.155160779375569</v>
      </c>
      <c r="AA57" s="55">
        <v>6.9909047177699408</v>
      </c>
      <c r="AB57" s="55">
        <v>4.115200295381908</v>
      </c>
      <c r="AC57" s="55">
        <v>0.87392607475713435</v>
      </c>
      <c r="AD57" s="59">
        <v>42.723770779933815</v>
      </c>
      <c r="AE57" s="55">
        <v>0</v>
      </c>
      <c r="AF57" s="55"/>
      <c r="AG57" s="55"/>
      <c r="AH57" s="55"/>
      <c r="AI57" s="59">
        <v>42.723770779933815</v>
      </c>
      <c r="AJ57" s="55">
        <v>0</v>
      </c>
      <c r="AK57" s="55">
        <v>0</v>
      </c>
      <c r="AL57" s="55">
        <v>6.7648835216447631</v>
      </c>
      <c r="AM57" s="55">
        <v>12.767483980995555</v>
      </c>
      <c r="AN57" s="55">
        <v>15.004391472868983</v>
      </c>
      <c r="AO57" s="55">
        <v>8.1330937988524035</v>
      </c>
      <c r="AP57" s="55">
        <v>4.8833016013933532</v>
      </c>
      <c r="AQ57" s="55">
        <v>1.0577850845445089</v>
      </c>
      <c r="AR57" s="59">
        <v>48.610939460299562</v>
      </c>
      <c r="AS57" s="55">
        <v>0</v>
      </c>
      <c r="AT57" s="55"/>
      <c r="AU57" s="55"/>
      <c r="AV57" s="55"/>
      <c r="AW57" s="59">
        <v>48.610939460299562</v>
      </c>
      <c r="AX57" s="55"/>
      <c r="AY57" s="55"/>
      <c r="AZ57" s="55"/>
      <c r="BA57" s="55"/>
      <c r="BB57" s="55"/>
      <c r="BC57" s="55"/>
      <c r="BD57" s="55"/>
      <c r="BE57" s="55"/>
      <c r="BF57" s="59">
        <v>0</v>
      </c>
      <c r="BG57" s="55"/>
      <c r="BH57" s="55"/>
      <c r="BI57" s="55"/>
      <c r="BJ57" s="55"/>
      <c r="BK57" s="59">
        <v>0</v>
      </c>
      <c r="BL57" s="55"/>
      <c r="BM57" s="23" t="s">
        <v>852</v>
      </c>
      <c r="BN57" s="23" t="s">
        <v>191</v>
      </c>
      <c r="BO57" s="23" t="s">
        <v>853</v>
      </c>
      <c r="BP57" s="23" t="s">
        <v>853</v>
      </c>
      <c r="BQ57" s="23" t="s">
        <v>853</v>
      </c>
      <c r="BR57" s="23"/>
      <c r="BS57" s="57"/>
      <c r="BT57" s="135" t="s">
        <v>192</v>
      </c>
      <c r="BU57" s="58">
        <v>1</v>
      </c>
      <c r="BV57" s="57">
        <v>0</v>
      </c>
      <c r="BW57" s="57">
        <v>0</v>
      </c>
      <c r="BX57" s="57">
        <v>0</v>
      </c>
      <c r="BY57" s="57">
        <v>0</v>
      </c>
      <c r="BZ57" s="57">
        <v>0</v>
      </c>
      <c r="CA57" s="57">
        <v>0</v>
      </c>
      <c r="CB57" s="67">
        <v>0</v>
      </c>
      <c r="CC57" s="134"/>
      <c r="CD57" s="134"/>
      <c r="CE57" s="57"/>
      <c r="CF57" s="57"/>
      <c r="CG57" s="57"/>
      <c r="CH57" s="57"/>
      <c r="CI57" s="57"/>
      <c r="CJ57" s="57"/>
      <c r="CK57" s="67"/>
      <c r="CL57" s="23"/>
      <c r="CM57" s="23"/>
      <c r="CN57" s="23"/>
      <c r="CO57" s="23"/>
      <c r="CP57" s="23"/>
      <c r="CQ57" s="23"/>
      <c r="CR57" s="57"/>
      <c r="CS57" s="134"/>
      <c r="CT57" s="58"/>
      <c r="CU57" s="57"/>
      <c r="CV57" s="57"/>
      <c r="CW57" s="57"/>
      <c r="CX57" s="57"/>
      <c r="CY57" s="57"/>
      <c r="CZ57" s="57"/>
      <c r="DA57" s="67"/>
      <c r="DB57" s="23"/>
      <c r="DC57" s="23"/>
      <c r="DD57" s="57"/>
      <c r="DE57" s="57"/>
      <c r="DF57" s="57"/>
      <c r="DG57" s="57"/>
      <c r="DH57" s="57"/>
      <c r="DI57" s="57"/>
      <c r="DJ57" s="67"/>
      <c r="DK57" s="23" t="s">
        <v>849</v>
      </c>
      <c r="DL57" s="55">
        <v>0</v>
      </c>
      <c r="DM57" s="55">
        <v>0</v>
      </c>
      <c r="DN57" s="55">
        <v>0</v>
      </c>
      <c r="DO57" s="59">
        <v>0</v>
      </c>
      <c r="DP57" s="23" t="s">
        <v>849</v>
      </c>
      <c r="DQ57" s="57"/>
      <c r="DR57" s="57"/>
      <c r="DS57" s="57"/>
      <c r="DT57" s="23" t="s">
        <v>854</v>
      </c>
      <c r="DU57" s="57"/>
      <c r="DV57" s="23" t="s">
        <v>849</v>
      </c>
      <c r="DW57" s="23" t="s">
        <v>854</v>
      </c>
      <c r="DX57" s="57"/>
      <c r="DY57" s="23" t="s">
        <v>849</v>
      </c>
      <c r="DZ57" s="23" t="s">
        <v>854</v>
      </c>
      <c r="EA57" s="56"/>
      <c r="EB57" s="57"/>
      <c r="EC57" s="57"/>
      <c r="ED57" s="23"/>
      <c r="EE57" s="57"/>
      <c r="EF57" s="57"/>
      <c r="EG57" s="57"/>
      <c r="EH57" s="23">
        <v>807</v>
      </c>
      <c r="EI57" s="23"/>
      <c r="EJ57" s="23" t="s">
        <v>871</v>
      </c>
      <c r="EK57" s="23"/>
    </row>
    <row r="58" spans="2:141" ht="29.1">
      <c r="B58" s="132" t="s">
        <v>882</v>
      </c>
      <c r="C58" s="23" t="s">
        <v>883</v>
      </c>
      <c r="D58" s="23" t="s">
        <v>159</v>
      </c>
      <c r="E58" s="23" t="s">
        <v>846</v>
      </c>
      <c r="F58" s="23" t="s">
        <v>847</v>
      </c>
      <c r="G58" s="23"/>
      <c r="H58" s="23" t="s">
        <v>848</v>
      </c>
      <c r="I58" s="58">
        <v>0</v>
      </c>
      <c r="J58" s="58">
        <v>0</v>
      </c>
      <c r="K58" s="58">
        <v>1</v>
      </c>
      <c r="L58" s="58">
        <v>0</v>
      </c>
      <c r="M58" s="176"/>
      <c r="N58" s="23" t="s">
        <v>849</v>
      </c>
      <c r="O58" s="23" t="s">
        <v>850</v>
      </c>
      <c r="P58" s="23" t="s">
        <v>851</v>
      </c>
      <c r="Q58" s="56" t="s">
        <v>848</v>
      </c>
      <c r="R58" s="133" t="s">
        <v>848</v>
      </c>
      <c r="S58" s="133" t="s">
        <v>848</v>
      </c>
      <c r="T58" s="133" t="s">
        <v>848</v>
      </c>
      <c r="U58" s="133" t="s">
        <v>848</v>
      </c>
      <c r="V58" s="133" t="s">
        <v>848</v>
      </c>
      <c r="W58" s="55">
        <v>0</v>
      </c>
      <c r="X58" s="55">
        <v>1.3712793205079654</v>
      </c>
      <c r="Y58" s="55">
        <v>2.5372937710907104</v>
      </c>
      <c r="Z58" s="55">
        <v>2.9233690620077994</v>
      </c>
      <c r="AA58" s="55">
        <v>1.5535343816864464</v>
      </c>
      <c r="AB58" s="55">
        <v>0.91448895450564505</v>
      </c>
      <c r="AC58" s="55">
        <v>0.19420579438544811</v>
      </c>
      <c r="AD58" s="59">
        <v>9.4941712841840147</v>
      </c>
      <c r="AE58" s="55">
        <v>0</v>
      </c>
      <c r="AF58" s="55"/>
      <c r="AG58" s="55"/>
      <c r="AH58" s="55"/>
      <c r="AI58" s="59">
        <v>9.4941712841840147</v>
      </c>
      <c r="AJ58" s="55">
        <v>0</v>
      </c>
      <c r="AK58" s="55">
        <v>0</v>
      </c>
      <c r="AL58" s="55">
        <v>1.5033074492154848</v>
      </c>
      <c r="AM58" s="55">
        <v>2.8372186623700264</v>
      </c>
      <c r="AN58" s="55">
        <v>3.3343092161068113</v>
      </c>
      <c r="AO58" s="55">
        <v>1.80735417747598</v>
      </c>
      <c r="AP58" s="55">
        <v>1.085178133614882</v>
      </c>
      <c r="AQ58" s="55">
        <v>0.23506335211491836</v>
      </c>
      <c r="AR58" s="59">
        <v>10.802430990898104</v>
      </c>
      <c r="AS58" s="55">
        <v>0</v>
      </c>
      <c r="AT58" s="55"/>
      <c r="AU58" s="55"/>
      <c r="AV58" s="55"/>
      <c r="AW58" s="59">
        <v>10.802430990898104</v>
      </c>
      <c r="AX58" s="55"/>
      <c r="AY58" s="55"/>
      <c r="AZ58" s="55"/>
      <c r="BA58" s="55"/>
      <c r="BB58" s="55"/>
      <c r="BC58" s="55"/>
      <c r="BD58" s="55"/>
      <c r="BE58" s="55"/>
      <c r="BF58" s="59">
        <v>0</v>
      </c>
      <c r="BG58" s="55"/>
      <c r="BH58" s="55"/>
      <c r="BI58" s="55"/>
      <c r="BJ58" s="55"/>
      <c r="BK58" s="59">
        <v>0</v>
      </c>
      <c r="BL58" s="55"/>
      <c r="BM58" s="23" t="s">
        <v>852</v>
      </c>
      <c r="BN58" s="23" t="s">
        <v>191</v>
      </c>
      <c r="BO58" s="23" t="s">
        <v>853</v>
      </c>
      <c r="BP58" s="23" t="s">
        <v>853</v>
      </c>
      <c r="BQ58" s="23" t="s">
        <v>853</v>
      </c>
      <c r="BR58" s="23"/>
      <c r="BS58" s="57"/>
      <c r="BT58" s="135" t="s">
        <v>192</v>
      </c>
      <c r="BU58" s="58">
        <v>1</v>
      </c>
      <c r="BV58" s="57">
        <v>0</v>
      </c>
      <c r="BW58" s="57">
        <v>0</v>
      </c>
      <c r="BX58" s="57">
        <v>0</v>
      </c>
      <c r="BY58" s="57">
        <v>0</v>
      </c>
      <c r="BZ58" s="57">
        <v>0</v>
      </c>
      <c r="CA58" s="57">
        <v>0</v>
      </c>
      <c r="CB58" s="67">
        <v>0</v>
      </c>
      <c r="CC58" s="134"/>
      <c r="CD58" s="134"/>
      <c r="CE58" s="57"/>
      <c r="CF58" s="57"/>
      <c r="CG58" s="57"/>
      <c r="CH58" s="57"/>
      <c r="CI58" s="57"/>
      <c r="CJ58" s="57"/>
      <c r="CK58" s="67"/>
      <c r="CL58" s="23"/>
      <c r="CM58" s="23"/>
      <c r="CN58" s="23"/>
      <c r="CO58" s="23"/>
      <c r="CP58" s="23"/>
      <c r="CQ58" s="23"/>
      <c r="CR58" s="57"/>
      <c r="CS58" s="134"/>
      <c r="CT58" s="58"/>
      <c r="CU58" s="57"/>
      <c r="CV58" s="57"/>
      <c r="CW58" s="57"/>
      <c r="CX58" s="57"/>
      <c r="CY58" s="57"/>
      <c r="CZ58" s="57"/>
      <c r="DA58" s="67"/>
      <c r="DB58" s="23"/>
      <c r="DC58" s="23"/>
      <c r="DD58" s="57"/>
      <c r="DE58" s="57"/>
      <c r="DF58" s="57"/>
      <c r="DG58" s="57"/>
      <c r="DH58" s="57"/>
      <c r="DI58" s="57"/>
      <c r="DJ58" s="67"/>
      <c r="DK58" s="23" t="s">
        <v>849</v>
      </c>
      <c r="DL58" s="55">
        <v>0</v>
      </c>
      <c r="DM58" s="55">
        <v>0</v>
      </c>
      <c r="DN58" s="55">
        <v>0</v>
      </c>
      <c r="DO58" s="59">
        <v>0</v>
      </c>
      <c r="DP58" s="23" t="s">
        <v>849</v>
      </c>
      <c r="DQ58" s="57"/>
      <c r="DR58" s="57"/>
      <c r="DS58" s="57"/>
      <c r="DT58" s="23" t="s">
        <v>854</v>
      </c>
      <c r="DU58" s="57"/>
      <c r="DV58" s="23" t="s">
        <v>849</v>
      </c>
      <c r="DW58" s="23" t="s">
        <v>854</v>
      </c>
      <c r="DX58" s="57"/>
      <c r="DY58" s="23" t="s">
        <v>849</v>
      </c>
      <c r="DZ58" s="23" t="s">
        <v>854</v>
      </c>
      <c r="EA58" s="56"/>
      <c r="EB58" s="57"/>
      <c r="EC58" s="57"/>
      <c r="ED58" s="23"/>
      <c r="EE58" s="57"/>
      <c r="EF58" s="57"/>
      <c r="EG58" s="57"/>
      <c r="EH58" s="23">
        <v>807</v>
      </c>
      <c r="EI58" s="23"/>
      <c r="EJ58" s="23" t="s">
        <v>871</v>
      </c>
      <c r="EK58" s="23"/>
    </row>
    <row r="59" spans="2:141" ht="29.1">
      <c r="B59" s="132" t="s">
        <v>884</v>
      </c>
      <c r="C59" s="23" t="s">
        <v>885</v>
      </c>
      <c r="D59" s="23" t="s">
        <v>159</v>
      </c>
      <c r="E59" s="23" t="s">
        <v>846</v>
      </c>
      <c r="F59" s="23" t="s">
        <v>847</v>
      </c>
      <c r="G59" s="23"/>
      <c r="H59" s="23" t="s">
        <v>848</v>
      </c>
      <c r="I59" s="58">
        <v>0</v>
      </c>
      <c r="J59" s="58">
        <v>0</v>
      </c>
      <c r="K59" s="58">
        <v>1</v>
      </c>
      <c r="L59" s="58">
        <v>0</v>
      </c>
      <c r="M59" s="176"/>
      <c r="N59" s="23" t="s">
        <v>849</v>
      </c>
      <c r="O59" s="23" t="s">
        <v>850</v>
      </c>
      <c r="P59" s="23" t="s">
        <v>851</v>
      </c>
      <c r="Q59" s="56" t="s">
        <v>848</v>
      </c>
      <c r="R59" s="133" t="s">
        <v>848</v>
      </c>
      <c r="S59" s="133" t="s">
        <v>848</v>
      </c>
      <c r="T59" s="133" t="s">
        <v>848</v>
      </c>
      <c r="U59" s="133" t="s">
        <v>848</v>
      </c>
      <c r="V59" s="133" t="s">
        <v>848</v>
      </c>
      <c r="W59" s="55">
        <v>0</v>
      </c>
      <c r="X59" s="55">
        <v>2.0569189808151829</v>
      </c>
      <c r="Y59" s="55">
        <v>3.8059406567345677</v>
      </c>
      <c r="Z59" s="55">
        <v>4.3850535931251891</v>
      </c>
      <c r="AA59" s="55">
        <v>2.3303015725899798</v>
      </c>
      <c r="AB59" s="55">
        <v>1.3717334317939693</v>
      </c>
      <c r="AC59" s="55">
        <v>0.29130869158571149</v>
      </c>
      <c r="AD59" s="59">
        <v>14.241256926644599</v>
      </c>
      <c r="AE59" s="55">
        <v>0</v>
      </c>
      <c r="AF59" s="55"/>
      <c r="AG59" s="55"/>
      <c r="AH59" s="55"/>
      <c r="AI59" s="59">
        <v>14.241256926644599</v>
      </c>
      <c r="AJ59" s="55">
        <v>0</v>
      </c>
      <c r="AK59" s="55">
        <v>0</v>
      </c>
      <c r="AL59" s="55">
        <v>2.2549611738815876</v>
      </c>
      <c r="AM59" s="55">
        <v>4.2558279936651857</v>
      </c>
      <c r="AN59" s="55">
        <v>5.0014638242896607</v>
      </c>
      <c r="AO59" s="55">
        <v>2.7110312662841336</v>
      </c>
      <c r="AP59" s="55">
        <v>1.627767200464451</v>
      </c>
      <c r="AQ59" s="55">
        <v>0.35259502818150301</v>
      </c>
      <c r="AR59" s="59">
        <v>16.203646486766523</v>
      </c>
      <c r="AS59" s="55">
        <v>0</v>
      </c>
      <c r="AT59" s="55"/>
      <c r="AU59" s="55"/>
      <c r="AV59" s="55"/>
      <c r="AW59" s="59">
        <v>16.203646486766523</v>
      </c>
      <c r="AX59" s="55"/>
      <c r="AY59" s="55"/>
      <c r="AZ59" s="55"/>
      <c r="BA59" s="55"/>
      <c r="BB59" s="55"/>
      <c r="BC59" s="55"/>
      <c r="BD59" s="55"/>
      <c r="BE59" s="55"/>
      <c r="BF59" s="59">
        <v>0</v>
      </c>
      <c r="BG59" s="55"/>
      <c r="BH59" s="55"/>
      <c r="BI59" s="55"/>
      <c r="BJ59" s="55"/>
      <c r="BK59" s="59">
        <v>0</v>
      </c>
      <c r="BL59" s="55"/>
      <c r="BM59" s="23" t="s">
        <v>852</v>
      </c>
      <c r="BN59" s="23" t="s">
        <v>191</v>
      </c>
      <c r="BO59" s="23" t="s">
        <v>853</v>
      </c>
      <c r="BP59" s="23" t="s">
        <v>853</v>
      </c>
      <c r="BQ59" s="23" t="s">
        <v>853</v>
      </c>
      <c r="BR59" s="23"/>
      <c r="BS59" s="57"/>
      <c r="BT59" s="135" t="s">
        <v>192</v>
      </c>
      <c r="BU59" s="58">
        <v>1</v>
      </c>
      <c r="BV59" s="57">
        <v>0</v>
      </c>
      <c r="BW59" s="57">
        <v>0</v>
      </c>
      <c r="BX59" s="57">
        <v>0</v>
      </c>
      <c r="BY59" s="57">
        <v>0</v>
      </c>
      <c r="BZ59" s="57">
        <v>0</v>
      </c>
      <c r="CA59" s="57">
        <v>0</v>
      </c>
      <c r="CB59" s="67">
        <v>0</v>
      </c>
      <c r="CC59" s="134"/>
      <c r="CD59" s="134"/>
      <c r="CE59" s="57"/>
      <c r="CF59" s="57"/>
      <c r="CG59" s="57"/>
      <c r="CH59" s="57"/>
      <c r="CI59" s="57"/>
      <c r="CJ59" s="57"/>
      <c r="CK59" s="67"/>
      <c r="CL59" s="23"/>
      <c r="CM59" s="23"/>
      <c r="CN59" s="23"/>
      <c r="CO59" s="23"/>
      <c r="CP59" s="23"/>
      <c r="CQ59" s="23"/>
      <c r="CR59" s="57"/>
      <c r="CS59" s="134"/>
      <c r="CT59" s="58"/>
      <c r="CU59" s="57"/>
      <c r="CV59" s="57"/>
      <c r="CW59" s="57"/>
      <c r="CX59" s="57"/>
      <c r="CY59" s="57"/>
      <c r="CZ59" s="57"/>
      <c r="DA59" s="67"/>
      <c r="DB59" s="23"/>
      <c r="DC59" s="23"/>
      <c r="DD59" s="57"/>
      <c r="DE59" s="57"/>
      <c r="DF59" s="57"/>
      <c r="DG59" s="57"/>
      <c r="DH59" s="57"/>
      <c r="DI59" s="57"/>
      <c r="DJ59" s="67"/>
      <c r="DK59" s="23" t="s">
        <v>849</v>
      </c>
      <c r="DL59" s="55">
        <v>0</v>
      </c>
      <c r="DM59" s="55">
        <v>0</v>
      </c>
      <c r="DN59" s="55">
        <v>0</v>
      </c>
      <c r="DO59" s="59">
        <v>0</v>
      </c>
      <c r="DP59" s="23" t="s">
        <v>849</v>
      </c>
      <c r="DQ59" s="57"/>
      <c r="DR59" s="57"/>
      <c r="DS59" s="57"/>
      <c r="DT59" s="23" t="s">
        <v>854</v>
      </c>
      <c r="DU59" s="57"/>
      <c r="DV59" s="23" t="s">
        <v>849</v>
      </c>
      <c r="DW59" s="23" t="s">
        <v>854</v>
      </c>
      <c r="DX59" s="57"/>
      <c r="DY59" s="23" t="s">
        <v>849</v>
      </c>
      <c r="DZ59" s="23" t="s">
        <v>854</v>
      </c>
      <c r="EA59" s="56"/>
      <c r="EB59" s="57"/>
      <c r="EC59" s="57"/>
      <c r="ED59" s="23"/>
      <c r="EE59" s="57"/>
      <c r="EF59" s="57"/>
      <c r="EG59" s="57"/>
      <c r="EH59" s="23">
        <v>807</v>
      </c>
      <c r="EI59" s="23"/>
      <c r="EJ59" s="23" t="s">
        <v>871</v>
      </c>
      <c r="EK59" s="23"/>
    </row>
    <row r="60" spans="2:141" ht="29.1">
      <c r="B60" s="132" t="s">
        <v>886</v>
      </c>
      <c r="C60" s="23" t="s">
        <v>887</v>
      </c>
      <c r="D60" s="23" t="s">
        <v>159</v>
      </c>
      <c r="E60" s="23" t="s">
        <v>846</v>
      </c>
      <c r="F60" s="23" t="s">
        <v>847</v>
      </c>
      <c r="G60" s="23"/>
      <c r="H60" s="23" t="s">
        <v>848</v>
      </c>
      <c r="I60" s="58">
        <v>0</v>
      </c>
      <c r="J60" s="58">
        <v>0</v>
      </c>
      <c r="K60" s="58">
        <v>1</v>
      </c>
      <c r="L60" s="58">
        <v>0</v>
      </c>
      <c r="M60" s="176"/>
      <c r="N60" s="23" t="s">
        <v>858</v>
      </c>
      <c r="O60" s="23" t="s">
        <v>850</v>
      </c>
      <c r="P60" s="23" t="s">
        <v>851</v>
      </c>
      <c r="Q60" s="56">
        <v>46380</v>
      </c>
      <c r="R60" s="133">
        <v>46478</v>
      </c>
      <c r="S60" s="133">
        <v>47938</v>
      </c>
      <c r="T60" s="133" t="s">
        <v>848</v>
      </c>
      <c r="U60" s="133">
        <v>48060</v>
      </c>
      <c r="V60" s="133" t="s">
        <v>848</v>
      </c>
      <c r="W60" s="55">
        <v>21.349548901213819</v>
      </c>
      <c r="X60" s="55">
        <v>47.005755602386728</v>
      </c>
      <c r="Y60" s="55">
        <v>86.975285860190525</v>
      </c>
      <c r="Z60" s="55">
        <v>100.20946834771361</v>
      </c>
      <c r="AA60" s="55">
        <v>53.253233220499006</v>
      </c>
      <c r="AB60" s="55">
        <v>31.34754798216532</v>
      </c>
      <c r="AC60" s="55">
        <v>6.6571339412222352</v>
      </c>
      <c r="AD60" s="59">
        <v>325.44842495417743</v>
      </c>
      <c r="AE60" s="55">
        <v>47.768438005306095</v>
      </c>
      <c r="AF60" s="55"/>
      <c r="AG60" s="55"/>
      <c r="AH60" s="55"/>
      <c r="AI60" s="59">
        <v>346.79797385539126</v>
      </c>
      <c r="AJ60" s="55">
        <v>47.768438005306095</v>
      </c>
      <c r="AK60" s="55">
        <v>23.405104576867693</v>
      </c>
      <c r="AL60" s="55">
        <v>51.531516224494837</v>
      </c>
      <c r="AM60" s="55">
        <v>97.256339419231665</v>
      </c>
      <c r="AN60" s="55">
        <v>114.29598752867074</v>
      </c>
      <c r="AO60" s="55">
        <v>61.953861246823287</v>
      </c>
      <c r="AP60" s="55">
        <v>37.198561497200821</v>
      </c>
      <c r="AQ60" s="55">
        <v>8.0576803830882557</v>
      </c>
      <c r="AR60" s="59">
        <v>370.29394629950963</v>
      </c>
      <c r="AS60" s="55">
        <v>57.818095481409991</v>
      </c>
      <c r="AT60" s="55"/>
      <c r="AU60" s="55"/>
      <c r="AV60" s="55"/>
      <c r="AW60" s="59">
        <v>393.69905087637733</v>
      </c>
      <c r="AX60" s="55"/>
      <c r="AY60" s="55"/>
      <c r="AZ60" s="55"/>
      <c r="BA60" s="55"/>
      <c r="BB60" s="55"/>
      <c r="BC60" s="55"/>
      <c r="BD60" s="55"/>
      <c r="BE60" s="55"/>
      <c r="BF60" s="59">
        <v>0</v>
      </c>
      <c r="BG60" s="55"/>
      <c r="BH60" s="55"/>
      <c r="BI60" s="55"/>
      <c r="BJ60" s="55"/>
      <c r="BK60" s="59">
        <v>0</v>
      </c>
      <c r="BL60" s="55"/>
      <c r="BM60" s="23" t="s">
        <v>852</v>
      </c>
      <c r="BN60" s="23" t="s">
        <v>191</v>
      </c>
      <c r="BO60" s="23" t="s">
        <v>853</v>
      </c>
      <c r="BP60" s="23" t="s">
        <v>853</v>
      </c>
      <c r="BQ60" s="23" t="s">
        <v>853</v>
      </c>
      <c r="BR60" s="23"/>
      <c r="BS60" s="57"/>
      <c r="BT60" s="135" t="s">
        <v>192</v>
      </c>
      <c r="BU60" s="58">
        <v>1</v>
      </c>
      <c r="BV60" s="57">
        <v>0</v>
      </c>
      <c r="BW60" s="57">
        <v>0</v>
      </c>
      <c r="BX60" s="57">
        <v>0</v>
      </c>
      <c r="BY60" s="57">
        <v>0</v>
      </c>
      <c r="BZ60" s="57">
        <v>0</v>
      </c>
      <c r="CA60" s="57">
        <v>0</v>
      </c>
      <c r="CB60" s="67">
        <v>0</v>
      </c>
      <c r="CC60" s="134"/>
      <c r="CD60" s="134"/>
      <c r="CE60" s="57"/>
      <c r="CF60" s="57"/>
      <c r="CG60" s="57"/>
      <c r="CH60" s="57"/>
      <c r="CI60" s="57"/>
      <c r="CJ60" s="57"/>
      <c r="CK60" s="67"/>
      <c r="CL60" s="23"/>
      <c r="CM60" s="23"/>
      <c r="CN60" s="23"/>
      <c r="CO60" s="23"/>
      <c r="CP60" s="23"/>
      <c r="CQ60" s="23"/>
      <c r="CR60" s="57"/>
      <c r="CS60" s="134"/>
      <c r="CT60" s="58"/>
      <c r="CU60" s="57"/>
      <c r="CV60" s="57"/>
      <c r="CW60" s="57"/>
      <c r="CX60" s="57"/>
      <c r="CY60" s="57"/>
      <c r="CZ60" s="57"/>
      <c r="DA60" s="67"/>
      <c r="DB60" s="23"/>
      <c r="DC60" s="23"/>
      <c r="DD60" s="57"/>
      <c r="DE60" s="57"/>
      <c r="DF60" s="57"/>
      <c r="DG60" s="57"/>
      <c r="DH60" s="57"/>
      <c r="DI60" s="57"/>
      <c r="DJ60" s="67"/>
      <c r="DK60" s="23" t="s">
        <v>849</v>
      </c>
      <c r="DL60" s="55">
        <v>0</v>
      </c>
      <c r="DM60" s="55">
        <v>21.349548901213819</v>
      </c>
      <c r="DN60" s="55">
        <v>325.44842495417743</v>
      </c>
      <c r="DO60" s="59">
        <v>346.79797385539126</v>
      </c>
      <c r="DP60" s="23" t="s">
        <v>849</v>
      </c>
      <c r="DQ60" s="57"/>
      <c r="DR60" s="57"/>
      <c r="DS60" s="57"/>
      <c r="DT60" s="23" t="s">
        <v>854</v>
      </c>
      <c r="DU60" s="57"/>
      <c r="DV60" s="23" t="s">
        <v>849</v>
      </c>
      <c r="DW60" s="23" t="s">
        <v>854</v>
      </c>
      <c r="DX60" s="57"/>
      <c r="DY60" s="23" t="s">
        <v>849</v>
      </c>
      <c r="DZ60" s="23" t="s">
        <v>854</v>
      </c>
      <c r="EA60" s="56"/>
      <c r="EB60" s="57"/>
      <c r="EC60" s="57"/>
      <c r="ED60" s="23"/>
      <c r="EE60" s="57"/>
      <c r="EF60" s="57"/>
      <c r="EG60" s="57"/>
      <c r="EH60" s="23">
        <v>807</v>
      </c>
      <c r="EI60" s="23"/>
      <c r="EJ60" s="23" t="s">
        <v>871</v>
      </c>
      <c r="EK60" s="23"/>
    </row>
    <row r="61" spans="2:141" ht="29.1">
      <c r="B61" s="132" t="s">
        <v>888</v>
      </c>
      <c r="C61" s="23" t="s">
        <v>889</v>
      </c>
      <c r="D61" s="23" t="s">
        <v>193</v>
      </c>
      <c r="E61" s="23" t="s">
        <v>846</v>
      </c>
      <c r="F61" s="23" t="s">
        <v>847</v>
      </c>
      <c r="G61" s="23"/>
      <c r="H61" s="23" t="s">
        <v>848</v>
      </c>
      <c r="I61" s="58">
        <v>0</v>
      </c>
      <c r="J61" s="58">
        <v>0</v>
      </c>
      <c r="K61" s="58">
        <v>1</v>
      </c>
      <c r="L61" s="58">
        <v>0</v>
      </c>
      <c r="M61" s="176"/>
      <c r="N61" s="23" t="s">
        <v>849</v>
      </c>
      <c r="O61" s="23" t="s">
        <v>850</v>
      </c>
      <c r="P61" s="23" t="s">
        <v>851</v>
      </c>
      <c r="Q61" s="56" t="s">
        <v>848</v>
      </c>
      <c r="R61" s="133" t="s">
        <v>848</v>
      </c>
      <c r="S61" s="133" t="s">
        <v>848</v>
      </c>
      <c r="T61" s="133" t="s">
        <v>848</v>
      </c>
      <c r="U61" s="133" t="s">
        <v>848</v>
      </c>
      <c r="V61" s="133" t="s">
        <v>848</v>
      </c>
      <c r="W61" s="55">
        <v>0</v>
      </c>
      <c r="X61" s="55">
        <v>1.7426587004083947</v>
      </c>
      <c r="Y61" s="55">
        <v>1.8181048750440723</v>
      </c>
      <c r="Z61" s="55">
        <v>1.9630798772851781</v>
      </c>
      <c r="AA61" s="55">
        <v>2.112492889798971</v>
      </c>
      <c r="AB61" s="55">
        <v>2.2515505450098274</v>
      </c>
      <c r="AC61" s="55">
        <v>2.3980048840084951</v>
      </c>
      <c r="AD61" s="59">
        <v>12.285891771554939</v>
      </c>
      <c r="AE61" s="55">
        <v>0</v>
      </c>
      <c r="AF61" s="55"/>
      <c r="AG61" s="55"/>
      <c r="AH61" s="55"/>
      <c r="AI61" s="59">
        <v>12.285891771554939</v>
      </c>
      <c r="AJ61" s="55">
        <v>0</v>
      </c>
      <c r="AK61" s="55">
        <v>0</v>
      </c>
      <c r="AL61" s="55">
        <v>1.9104436029806648</v>
      </c>
      <c r="AM61" s="55">
        <v>2.0330168860988982</v>
      </c>
      <c r="AN61" s="55">
        <v>2.2390314694957714</v>
      </c>
      <c r="AO61" s="55">
        <v>2.4576365314308672</v>
      </c>
      <c r="AP61" s="55">
        <v>2.6718020005984142</v>
      </c>
      <c r="AQ61" s="55">
        <v>2.9025038527131599</v>
      </c>
      <c r="AR61" s="59">
        <v>14.214434343317777</v>
      </c>
      <c r="AS61" s="55">
        <v>0</v>
      </c>
      <c r="AT61" s="55"/>
      <c r="AU61" s="55"/>
      <c r="AV61" s="55"/>
      <c r="AW61" s="59">
        <v>14.214434343317777</v>
      </c>
      <c r="AX61" s="55"/>
      <c r="AY61" s="55"/>
      <c r="AZ61" s="55"/>
      <c r="BA61" s="55"/>
      <c r="BB61" s="55"/>
      <c r="BC61" s="55"/>
      <c r="BD61" s="55"/>
      <c r="BE61" s="55"/>
      <c r="BF61" s="59">
        <v>0</v>
      </c>
      <c r="BG61" s="55"/>
      <c r="BH61" s="55"/>
      <c r="BI61" s="55"/>
      <c r="BJ61" s="55"/>
      <c r="BK61" s="59">
        <v>0</v>
      </c>
      <c r="BL61" s="55"/>
      <c r="BM61" s="23" t="s">
        <v>852</v>
      </c>
      <c r="BN61" s="23" t="s">
        <v>890</v>
      </c>
      <c r="BO61" s="23" t="s">
        <v>853</v>
      </c>
      <c r="BP61" s="23" t="s">
        <v>853</v>
      </c>
      <c r="BQ61" s="23" t="s">
        <v>853</v>
      </c>
      <c r="BR61" s="23"/>
      <c r="BS61" s="57"/>
      <c r="BT61" s="135" t="s">
        <v>23</v>
      </c>
      <c r="BU61" s="58">
        <v>1</v>
      </c>
      <c r="BV61" s="57">
        <v>0</v>
      </c>
      <c r="BW61" s="57">
        <v>0</v>
      </c>
      <c r="BX61" s="57">
        <v>0</v>
      </c>
      <c r="BY61" s="57">
        <v>0</v>
      </c>
      <c r="BZ61" s="57">
        <v>0</v>
      </c>
      <c r="CA61" s="57">
        <v>0</v>
      </c>
      <c r="CB61" s="67">
        <v>0</v>
      </c>
      <c r="CC61" s="134"/>
      <c r="CD61" s="134"/>
      <c r="CE61" s="57"/>
      <c r="CF61" s="57"/>
      <c r="CG61" s="57"/>
      <c r="CH61" s="57"/>
      <c r="CI61" s="57"/>
      <c r="CJ61" s="57"/>
      <c r="CK61" s="67"/>
      <c r="CL61" s="23"/>
      <c r="CM61" s="23"/>
      <c r="CN61" s="23"/>
      <c r="CO61" s="23"/>
      <c r="CP61" s="23"/>
      <c r="CQ61" s="23"/>
      <c r="CR61" s="57"/>
      <c r="CS61" s="134"/>
      <c r="CT61" s="58"/>
      <c r="CU61" s="57"/>
      <c r="CV61" s="57"/>
      <c r="CW61" s="57"/>
      <c r="CX61" s="57"/>
      <c r="CY61" s="57"/>
      <c r="CZ61" s="57"/>
      <c r="DA61" s="67"/>
      <c r="DB61" s="23"/>
      <c r="DC61" s="23"/>
      <c r="DD61" s="57"/>
      <c r="DE61" s="57"/>
      <c r="DF61" s="57"/>
      <c r="DG61" s="57"/>
      <c r="DH61" s="57"/>
      <c r="DI61" s="57"/>
      <c r="DJ61" s="67"/>
      <c r="DK61" s="23" t="s">
        <v>849</v>
      </c>
      <c r="DL61" s="55">
        <v>0</v>
      </c>
      <c r="DM61" s="55">
        <v>0</v>
      </c>
      <c r="DN61" s="55">
        <v>0</v>
      </c>
      <c r="DO61" s="59">
        <v>0</v>
      </c>
      <c r="DP61" s="23" t="s">
        <v>849</v>
      </c>
      <c r="DQ61" s="57"/>
      <c r="DR61" s="57"/>
      <c r="DS61" s="57"/>
      <c r="DT61" s="23" t="s">
        <v>854</v>
      </c>
      <c r="DU61" s="57"/>
      <c r="DV61" s="23" t="s">
        <v>849</v>
      </c>
      <c r="DW61" s="23" t="s">
        <v>854</v>
      </c>
      <c r="DX61" s="57"/>
      <c r="DY61" s="23" t="s">
        <v>849</v>
      </c>
      <c r="DZ61" s="23" t="s">
        <v>854</v>
      </c>
      <c r="EA61" s="56"/>
      <c r="EB61" s="57"/>
      <c r="EC61" s="57"/>
      <c r="ED61" s="23"/>
      <c r="EE61" s="57"/>
      <c r="EF61" s="57"/>
      <c r="EG61" s="57"/>
      <c r="EH61" s="23">
        <v>2837</v>
      </c>
      <c r="EI61" s="23"/>
      <c r="EJ61" s="23" t="s">
        <v>891</v>
      </c>
      <c r="EK61" s="23"/>
    </row>
    <row r="62" spans="2:141" ht="29.1">
      <c r="B62" s="132" t="s">
        <v>892</v>
      </c>
      <c r="C62" s="23" t="s">
        <v>893</v>
      </c>
      <c r="D62" s="23" t="s">
        <v>193</v>
      </c>
      <c r="E62" s="23" t="s">
        <v>846</v>
      </c>
      <c r="F62" s="23" t="s">
        <v>847</v>
      </c>
      <c r="G62" s="23"/>
      <c r="H62" s="23" t="s">
        <v>848</v>
      </c>
      <c r="I62" s="58">
        <v>0</v>
      </c>
      <c r="J62" s="58">
        <v>0</v>
      </c>
      <c r="K62" s="58">
        <v>1</v>
      </c>
      <c r="L62" s="58">
        <v>0</v>
      </c>
      <c r="M62" s="176"/>
      <c r="N62" s="23" t="s">
        <v>849</v>
      </c>
      <c r="O62" s="23" t="s">
        <v>850</v>
      </c>
      <c r="P62" s="23" t="s">
        <v>851</v>
      </c>
      <c r="Q62" s="56" t="s">
        <v>848</v>
      </c>
      <c r="R62" s="133" t="s">
        <v>848</v>
      </c>
      <c r="S62" s="133" t="s">
        <v>848</v>
      </c>
      <c r="T62" s="133" t="s">
        <v>848</v>
      </c>
      <c r="U62" s="133" t="s">
        <v>848</v>
      </c>
      <c r="V62" s="133" t="s">
        <v>848</v>
      </c>
      <c r="W62" s="55">
        <v>0</v>
      </c>
      <c r="X62" s="55">
        <v>2.61398804538462</v>
      </c>
      <c r="Y62" s="55">
        <v>2.7269999999999999</v>
      </c>
      <c r="Z62" s="55">
        <v>2.9445999999999999</v>
      </c>
      <c r="AA62" s="55">
        <v>3.1686999999999999</v>
      </c>
      <c r="AB62" s="55">
        <v>3.3769999999999998</v>
      </c>
      <c r="AC62" s="55">
        <v>3.597</v>
      </c>
      <c r="AD62" s="59">
        <v>18.428288045384619</v>
      </c>
      <c r="AE62" s="55">
        <v>0</v>
      </c>
      <c r="AF62" s="55"/>
      <c r="AG62" s="55"/>
      <c r="AH62" s="55"/>
      <c r="AI62" s="59">
        <v>18.428288045384619</v>
      </c>
      <c r="AJ62" s="55">
        <v>0</v>
      </c>
      <c r="AK62" s="55">
        <v>0</v>
      </c>
      <c r="AL62" s="55">
        <v>2.8656653987396665</v>
      </c>
      <c r="AM62" s="55">
        <v>3.0495253230492967</v>
      </c>
      <c r="AN62" s="55">
        <v>3.3585471975265628</v>
      </c>
      <c r="AO62" s="55">
        <v>3.6864547897733906</v>
      </c>
      <c r="AP62" s="55">
        <v>4.0077029928822148</v>
      </c>
      <c r="AQ62" s="55">
        <v>4.3537557703622287</v>
      </c>
      <c r="AR62" s="59">
        <v>21.321651472333357</v>
      </c>
      <c r="AS62" s="55">
        <v>0</v>
      </c>
      <c r="AT62" s="55"/>
      <c r="AU62" s="55"/>
      <c r="AV62" s="55"/>
      <c r="AW62" s="59">
        <v>21.321651472333357</v>
      </c>
      <c r="AX62" s="55"/>
      <c r="AY62" s="55"/>
      <c r="AZ62" s="55"/>
      <c r="BA62" s="55"/>
      <c r="BB62" s="55"/>
      <c r="BC62" s="55"/>
      <c r="BD62" s="55"/>
      <c r="BE62" s="55"/>
      <c r="BF62" s="59">
        <v>0</v>
      </c>
      <c r="BG62" s="55"/>
      <c r="BH62" s="55"/>
      <c r="BI62" s="55"/>
      <c r="BJ62" s="55"/>
      <c r="BK62" s="59">
        <v>0</v>
      </c>
      <c r="BL62" s="55"/>
      <c r="BM62" s="23" t="s">
        <v>852</v>
      </c>
      <c r="BN62" s="23" t="s">
        <v>199</v>
      </c>
      <c r="BO62" s="23" t="s">
        <v>853</v>
      </c>
      <c r="BP62" s="23" t="s">
        <v>853</v>
      </c>
      <c r="BQ62" s="23" t="s">
        <v>311</v>
      </c>
      <c r="BR62" s="23"/>
      <c r="BS62" s="57"/>
      <c r="BT62" s="135" t="s">
        <v>200</v>
      </c>
      <c r="BU62" s="58">
        <v>1</v>
      </c>
      <c r="BV62" s="57">
        <v>0</v>
      </c>
      <c r="BW62" s="57">
        <v>0</v>
      </c>
      <c r="BX62" s="57">
        <v>0</v>
      </c>
      <c r="BY62" s="57">
        <v>0</v>
      </c>
      <c r="BZ62" s="57">
        <v>0</v>
      </c>
      <c r="CA62" s="57">
        <v>79</v>
      </c>
      <c r="CB62" s="67">
        <v>79</v>
      </c>
      <c r="CC62" s="134"/>
      <c r="CD62" s="134"/>
      <c r="CE62" s="57"/>
      <c r="CF62" s="57"/>
      <c r="CG62" s="57"/>
      <c r="CH62" s="57"/>
      <c r="CI62" s="57"/>
      <c r="CJ62" s="57"/>
      <c r="CK62" s="67"/>
      <c r="CL62" s="23"/>
      <c r="CM62" s="23"/>
      <c r="CN62" s="23"/>
      <c r="CO62" s="23"/>
      <c r="CP62" s="23"/>
      <c r="CQ62" s="23"/>
      <c r="CR62" s="57"/>
      <c r="CS62" s="134"/>
      <c r="CT62" s="58"/>
      <c r="CU62" s="57"/>
      <c r="CV62" s="57"/>
      <c r="CW62" s="57"/>
      <c r="CX62" s="57"/>
      <c r="CY62" s="57"/>
      <c r="CZ62" s="57"/>
      <c r="DA62" s="67"/>
      <c r="DB62" s="23"/>
      <c r="DC62" s="23"/>
      <c r="DD62" s="57"/>
      <c r="DE62" s="57"/>
      <c r="DF62" s="57"/>
      <c r="DG62" s="57"/>
      <c r="DH62" s="57"/>
      <c r="DI62" s="57"/>
      <c r="DJ62" s="67"/>
      <c r="DK62" s="23" t="s">
        <v>849</v>
      </c>
      <c r="DL62" s="55">
        <v>0</v>
      </c>
      <c r="DM62" s="55">
        <v>0</v>
      </c>
      <c r="DN62" s="55">
        <v>0</v>
      </c>
      <c r="DO62" s="59">
        <v>0</v>
      </c>
      <c r="DP62" s="23" t="s">
        <v>849</v>
      </c>
      <c r="DQ62" s="57"/>
      <c r="DR62" s="57"/>
      <c r="DS62" s="57"/>
      <c r="DT62" s="23" t="s">
        <v>854</v>
      </c>
      <c r="DU62" s="57"/>
      <c r="DV62" s="23" t="s">
        <v>849</v>
      </c>
      <c r="DW62" s="23" t="s">
        <v>854</v>
      </c>
      <c r="DX62" s="57"/>
      <c r="DY62" s="23" t="s">
        <v>849</v>
      </c>
      <c r="DZ62" s="23" t="s">
        <v>854</v>
      </c>
      <c r="EA62" s="56"/>
      <c r="EB62" s="57"/>
      <c r="EC62" s="57"/>
      <c r="ED62" s="23"/>
      <c r="EE62" s="57"/>
      <c r="EF62" s="57"/>
      <c r="EG62" s="57"/>
      <c r="EH62" s="23">
        <v>2835</v>
      </c>
      <c r="EI62" s="23"/>
      <c r="EJ62" s="23" t="s">
        <v>894</v>
      </c>
      <c r="EK62" s="23"/>
    </row>
    <row r="63" spans="2:141" ht="29.1">
      <c r="B63" s="132" t="s">
        <v>895</v>
      </c>
      <c r="C63" s="23" t="s">
        <v>896</v>
      </c>
      <c r="D63" s="23" t="s">
        <v>155</v>
      </c>
      <c r="E63" s="23" t="s">
        <v>846</v>
      </c>
      <c r="F63" s="23" t="s">
        <v>847</v>
      </c>
      <c r="G63" s="23"/>
      <c r="H63" s="23" t="s">
        <v>848</v>
      </c>
      <c r="I63" s="58">
        <v>0</v>
      </c>
      <c r="J63" s="58">
        <v>0</v>
      </c>
      <c r="K63" s="58">
        <v>1</v>
      </c>
      <c r="L63" s="58">
        <v>0</v>
      </c>
      <c r="M63" s="176"/>
      <c r="N63" s="23" t="s">
        <v>849</v>
      </c>
      <c r="O63" s="23" t="s">
        <v>850</v>
      </c>
      <c r="P63" s="23" t="s">
        <v>851</v>
      </c>
      <c r="Q63" s="56" t="s">
        <v>848</v>
      </c>
      <c r="R63" s="133" t="s">
        <v>848</v>
      </c>
      <c r="S63" s="133" t="s">
        <v>848</v>
      </c>
      <c r="T63" s="133" t="s">
        <v>848</v>
      </c>
      <c r="U63" s="133" t="s">
        <v>848</v>
      </c>
      <c r="V63" s="133" t="s">
        <v>848</v>
      </c>
      <c r="W63" s="55">
        <v>0</v>
      </c>
      <c r="X63" s="55">
        <v>2.613988045384616</v>
      </c>
      <c r="Y63" s="55">
        <v>2.7271573071117938</v>
      </c>
      <c r="Z63" s="55">
        <v>2.9446198100385277</v>
      </c>
      <c r="AA63" s="55">
        <v>3.168739328360977</v>
      </c>
      <c r="AB63" s="55">
        <v>3.3773258107600892</v>
      </c>
      <c r="AC63" s="55">
        <v>3.5970073188187284</v>
      </c>
      <c r="AD63" s="59">
        <v>18.428837620474731</v>
      </c>
      <c r="AE63" s="55">
        <v>0</v>
      </c>
      <c r="AF63" s="55"/>
      <c r="AG63" s="55"/>
      <c r="AH63" s="55"/>
      <c r="AI63" s="59">
        <v>18.428837620474731</v>
      </c>
      <c r="AJ63" s="55">
        <v>0</v>
      </c>
      <c r="AK63" s="55">
        <v>0</v>
      </c>
      <c r="AL63" s="55">
        <v>2.8656653987396665</v>
      </c>
      <c r="AM63" s="55">
        <v>3.0495253230492967</v>
      </c>
      <c r="AN63" s="55">
        <v>3.3585471975265628</v>
      </c>
      <c r="AO63" s="55">
        <v>3.6864547897733906</v>
      </c>
      <c r="AP63" s="55">
        <v>4.0077029928822148</v>
      </c>
      <c r="AQ63" s="55">
        <v>4.3537557703622287</v>
      </c>
      <c r="AR63" s="59">
        <v>21.321651472333357</v>
      </c>
      <c r="AS63" s="55">
        <v>0</v>
      </c>
      <c r="AT63" s="55"/>
      <c r="AU63" s="55"/>
      <c r="AV63" s="55"/>
      <c r="AW63" s="59">
        <v>21.321651472333357</v>
      </c>
      <c r="AX63" s="55"/>
      <c r="AY63" s="55"/>
      <c r="AZ63" s="55"/>
      <c r="BA63" s="55"/>
      <c r="BB63" s="55"/>
      <c r="BC63" s="55"/>
      <c r="BD63" s="55"/>
      <c r="BE63" s="55"/>
      <c r="BF63" s="59">
        <v>0</v>
      </c>
      <c r="BG63" s="55"/>
      <c r="BH63" s="55"/>
      <c r="BI63" s="55"/>
      <c r="BJ63" s="55"/>
      <c r="BK63" s="59">
        <v>0</v>
      </c>
      <c r="BL63" s="55"/>
      <c r="BM63" s="23" t="s">
        <v>852</v>
      </c>
      <c r="BN63" s="23" t="s">
        <v>897</v>
      </c>
      <c r="BO63" s="23" t="s">
        <v>853</v>
      </c>
      <c r="BP63" s="23" t="s">
        <v>853</v>
      </c>
      <c r="BQ63" s="23" t="s">
        <v>853</v>
      </c>
      <c r="BR63" s="23"/>
      <c r="BS63" s="57"/>
      <c r="BT63" s="135" t="s">
        <v>23</v>
      </c>
      <c r="BU63" s="58">
        <v>1</v>
      </c>
      <c r="BV63" s="57">
        <v>0</v>
      </c>
      <c r="BW63" s="57">
        <v>0</v>
      </c>
      <c r="BX63" s="57">
        <v>0</v>
      </c>
      <c r="BY63" s="57">
        <v>0</v>
      </c>
      <c r="BZ63" s="57">
        <v>0</v>
      </c>
      <c r="CA63" s="57">
        <v>1</v>
      </c>
      <c r="CB63" s="67">
        <v>1</v>
      </c>
      <c r="CC63" s="134"/>
      <c r="CD63" s="134"/>
      <c r="CE63" s="57"/>
      <c r="CF63" s="57"/>
      <c r="CG63" s="57"/>
      <c r="CH63" s="57"/>
      <c r="CI63" s="57"/>
      <c r="CJ63" s="57"/>
      <c r="CK63" s="67"/>
      <c r="CL63" s="23"/>
      <c r="CM63" s="23"/>
      <c r="CN63" s="23"/>
      <c r="CO63" s="23"/>
      <c r="CP63" s="23"/>
      <c r="CQ63" s="23"/>
      <c r="CR63" s="57"/>
      <c r="CS63" s="134"/>
      <c r="CT63" s="58"/>
      <c r="CU63" s="57"/>
      <c r="CV63" s="57"/>
      <c r="CW63" s="57"/>
      <c r="CX63" s="57"/>
      <c r="CY63" s="57"/>
      <c r="CZ63" s="57"/>
      <c r="DA63" s="67"/>
      <c r="DB63" s="23"/>
      <c r="DC63" s="23"/>
      <c r="DD63" s="57"/>
      <c r="DE63" s="57"/>
      <c r="DF63" s="57"/>
      <c r="DG63" s="57"/>
      <c r="DH63" s="57"/>
      <c r="DI63" s="57"/>
      <c r="DJ63" s="67"/>
      <c r="DK63" s="23" t="s">
        <v>849</v>
      </c>
      <c r="DL63" s="55">
        <v>0</v>
      </c>
      <c r="DM63" s="55">
        <v>0</v>
      </c>
      <c r="DN63" s="55">
        <v>0</v>
      </c>
      <c r="DO63" s="59">
        <v>0</v>
      </c>
      <c r="DP63" s="23" t="s">
        <v>849</v>
      </c>
      <c r="DQ63" s="57"/>
      <c r="DR63" s="57"/>
      <c r="DS63" s="57"/>
      <c r="DT63" s="23" t="s">
        <v>854</v>
      </c>
      <c r="DU63" s="57"/>
      <c r="DV63" s="23" t="s">
        <v>849</v>
      </c>
      <c r="DW63" s="23" t="s">
        <v>854</v>
      </c>
      <c r="DX63" s="57"/>
      <c r="DY63" s="23" t="s">
        <v>849</v>
      </c>
      <c r="DZ63" s="23" t="s">
        <v>854</v>
      </c>
      <c r="EA63" s="56"/>
      <c r="EB63" s="57"/>
      <c r="EC63" s="57"/>
      <c r="ED63" s="23"/>
      <c r="EE63" s="57"/>
      <c r="EF63" s="57"/>
      <c r="EG63" s="57"/>
      <c r="EH63" s="23">
        <v>841</v>
      </c>
      <c r="EI63" s="23"/>
      <c r="EJ63" s="23" t="s">
        <v>891</v>
      </c>
      <c r="EK63" s="23"/>
    </row>
    <row r="64" spans="2:141">
      <c r="B64" s="132" t="s">
        <v>898</v>
      </c>
      <c r="C64" s="23" t="s">
        <v>899</v>
      </c>
      <c r="D64" s="23" t="s">
        <v>193</v>
      </c>
      <c r="E64" s="23" t="s">
        <v>846</v>
      </c>
      <c r="F64" s="23" t="s">
        <v>847</v>
      </c>
      <c r="G64" s="23"/>
      <c r="H64" s="23" t="s">
        <v>848</v>
      </c>
      <c r="I64" s="58">
        <v>2.7457793213148403E-2</v>
      </c>
      <c r="J64" s="58">
        <v>0.97254220678685166</v>
      </c>
      <c r="K64" s="58">
        <v>0</v>
      </c>
      <c r="L64" s="58">
        <v>0</v>
      </c>
      <c r="M64" s="176"/>
      <c r="N64" s="23" t="s">
        <v>849</v>
      </c>
      <c r="O64" s="23" t="s">
        <v>850</v>
      </c>
      <c r="P64" s="23" t="s">
        <v>851</v>
      </c>
      <c r="Q64" s="56" t="s">
        <v>848</v>
      </c>
      <c r="R64" s="133" t="s">
        <v>848</v>
      </c>
      <c r="S64" s="133" t="s">
        <v>848</v>
      </c>
      <c r="T64" s="133" t="s">
        <v>848</v>
      </c>
      <c r="U64" s="133" t="s">
        <v>848</v>
      </c>
      <c r="V64" s="133" t="s">
        <v>848</v>
      </c>
      <c r="W64" s="55">
        <v>0</v>
      </c>
      <c r="X64" s="55">
        <v>0.48184512969923088</v>
      </c>
      <c r="Y64" s="55">
        <v>0.50270599694427398</v>
      </c>
      <c r="Z64" s="55">
        <v>0.54279158498376856</v>
      </c>
      <c r="AA64" s="55">
        <v>0.58410428286120686</v>
      </c>
      <c r="AB64" s="55">
        <v>0.62255372445010981</v>
      </c>
      <c r="AC64" s="55">
        <v>0.6630483491022523</v>
      </c>
      <c r="AD64" s="59">
        <v>3.3970490680408427</v>
      </c>
      <c r="AE64" s="55">
        <v>0</v>
      </c>
      <c r="AF64" s="55"/>
      <c r="AG64" s="55"/>
      <c r="AH64" s="55"/>
      <c r="AI64" s="59">
        <v>3.3970490680408427</v>
      </c>
      <c r="AJ64" s="55">
        <v>0</v>
      </c>
      <c r="AK64" s="55">
        <v>0</v>
      </c>
      <c r="AL64" s="55">
        <v>0.52823765516767851</v>
      </c>
      <c r="AM64" s="55">
        <v>0.56212916788208711</v>
      </c>
      <c r="AN64" s="55">
        <v>0.61909220007739629</v>
      </c>
      <c r="AO64" s="55">
        <v>0.67953649958156181</v>
      </c>
      <c r="AP64" s="55">
        <v>0.73875325168795503</v>
      </c>
      <c r="AQ64" s="55">
        <v>0.8025423136701042</v>
      </c>
      <c r="AR64" s="59">
        <v>3.9302910880667827</v>
      </c>
      <c r="AS64" s="55">
        <v>0</v>
      </c>
      <c r="AT64" s="55"/>
      <c r="AU64" s="55"/>
      <c r="AV64" s="55"/>
      <c r="AW64" s="59">
        <v>3.9302910880667827</v>
      </c>
      <c r="AX64" s="55"/>
      <c r="AY64" s="55"/>
      <c r="AZ64" s="55"/>
      <c r="BA64" s="55"/>
      <c r="BB64" s="55"/>
      <c r="BC64" s="55"/>
      <c r="BD64" s="55"/>
      <c r="BE64" s="55"/>
      <c r="BF64" s="59">
        <v>0</v>
      </c>
      <c r="BG64" s="55"/>
      <c r="BH64" s="55"/>
      <c r="BI64" s="55"/>
      <c r="BJ64" s="55"/>
      <c r="BK64" s="59">
        <v>0</v>
      </c>
      <c r="BL64" s="55"/>
      <c r="BM64" s="23" t="s">
        <v>864</v>
      </c>
      <c r="BN64" s="23" t="s">
        <v>900</v>
      </c>
      <c r="BO64" s="23" t="s">
        <v>532</v>
      </c>
      <c r="BP64" s="23" t="s">
        <v>533</v>
      </c>
      <c r="BQ64" s="23" t="s">
        <v>538</v>
      </c>
      <c r="BR64" s="23"/>
      <c r="BS64" s="57"/>
      <c r="BT64" s="135" t="s">
        <v>23</v>
      </c>
      <c r="BU64" s="58">
        <v>2.7457793213148403E-2</v>
      </c>
      <c r="BV64" s="57">
        <v>0</v>
      </c>
      <c r="BW64" s="57">
        <v>0</v>
      </c>
      <c r="BX64" s="57">
        <v>0</v>
      </c>
      <c r="BY64" s="57">
        <v>0</v>
      </c>
      <c r="BZ64" s="57">
        <v>0</v>
      </c>
      <c r="CA64" s="57">
        <v>0</v>
      </c>
      <c r="CB64" s="67">
        <v>0</v>
      </c>
      <c r="CC64" s="134"/>
      <c r="CD64" s="134"/>
      <c r="CE64" s="57"/>
      <c r="CF64" s="57"/>
      <c r="CG64" s="57"/>
      <c r="CH64" s="57"/>
      <c r="CI64" s="57"/>
      <c r="CJ64" s="57"/>
      <c r="CK64" s="67"/>
      <c r="CL64" s="23"/>
      <c r="CM64" s="23"/>
      <c r="CN64" s="23"/>
      <c r="CO64" s="23"/>
      <c r="CP64" s="23"/>
      <c r="CQ64" s="23"/>
      <c r="CR64" s="57"/>
      <c r="CS64" s="134"/>
      <c r="CT64" s="58"/>
      <c r="CU64" s="57"/>
      <c r="CV64" s="57"/>
      <c r="CW64" s="57"/>
      <c r="CX64" s="57"/>
      <c r="CY64" s="57"/>
      <c r="CZ64" s="57"/>
      <c r="DA64" s="67"/>
      <c r="DB64" s="23"/>
      <c r="DC64" s="23"/>
      <c r="DD64" s="57"/>
      <c r="DE64" s="57"/>
      <c r="DF64" s="57"/>
      <c r="DG64" s="57"/>
      <c r="DH64" s="57"/>
      <c r="DI64" s="57"/>
      <c r="DJ64" s="67"/>
      <c r="DK64" s="23" t="s">
        <v>849</v>
      </c>
      <c r="DL64" s="55">
        <v>0</v>
      </c>
      <c r="DM64" s="55">
        <v>0</v>
      </c>
      <c r="DN64" s="55">
        <v>0</v>
      </c>
      <c r="DO64" s="59">
        <v>0</v>
      </c>
      <c r="DP64" s="23" t="s">
        <v>849</v>
      </c>
      <c r="DQ64" s="57"/>
      <c r="DR64" s="57"/>
      <c r="DS64" s="57"/>
      <c r="DT64" s="23" t="s">
        <v>854</v>
      </c>
      <c r="DU64" s="57"/>
      <c r="DV64" s="23" t="s">
        <v>849</v>
      </c>
      <c r="DW64" s="23" t="s">
        <v>854</v>
      </c>
      <c r="DX64" s="57"/>
      <c r="DY64" s="23" t="s">
        <v>849</v>
      </c>
      <c r="DZ64" s="23" t="s">
        <v>854</v>
      </c>
      <c r="EA64" s="56"/>
      <c r="EB64" s="57"/>
      <c r="EC64" s="57"/>
      <c r="ED64" s="23"/>
      <c r="EE64" s="57"/>
      <c r="EF64" s="57"/>
      <c r="EG64" s="57"/>
      <c r="EH64" s="23">
        <v>1301</v>
      </c>
      <c r="EI64" s="23" t="s">
        <v>537</v>
      </c>
      <c r="EJ64" s="23"/>
      <c r="EK64" s="23" t="s">
        <v>632</v>
      </c>
    </row>
    <row r="65" spans="2:141">
      <c r="B65" s="132" t="s">
        <v>901</v>
      </c>
      <c r="C65" s="23" t="s">
        <v>902</v>
      </c>
      <c r="D65" s="23" t="s">
        <v>155</v>
      </c>
      <c r="E65" s="23" t="s">
        <v>846</v>
      </c>
      <c r="F65" s="23" t="s">
        <v>847</v>
      </c>
      <c r="G65" s="23"/>
      <c r="H65" s="23" t="s">
        <v>848</v>
      </c>
      <c r="I65" s="58">
        <v>0.40865015192502169</v>
      </c>
      <c r="J65" s="58">
        <v>0.59134984807497837</v>
      </c>
      <c r="K65" s="58">
        <v>0</v>
      </c>
      <c r="L65" s="58">
        <v>0</v>
      </c>
      <c r="M65" s="176"/>
      <c r="N65" s="23" t="s">
        <v>849</v>
      </c>
      <c r="O65" s="23" t="s">
        <v>850</v>
      </c>
      <c r="P65" s="23" t="s">
        <v>851</v>
      </c>
      <c r="Q65" s="56" t="s">
        <v>848</v>
      </c>
      <c r="R65" s="133" t="s">
        <v>848</v>
      </c>
      <c r="S65" s="133" t="s">
        <v>848</v>
      </c>
      <c r="T65" s="133" t="s">
        <v>848</v>
      </c>
      <c r="U65" s="133" t="s">
        <v>848</v>
      </c>
      <c r="V65" s="133" t="s">
        <v>848</v>
      </c>
      <c r="W65" s="55">
        <v>0</v>
      </c>
      <c r="X65" s="55">
        <v>1.166037732144488E-3</v>
      </c>
      <c r="Y65" s="55">
        <v>1.2165198410913208E-3</v>
      </c>
      <c r="Z65" s="55">
        <v>1.3135246778911171E-3</v>
      </c>
      <c r="AA65" s="55">
        <v>1.4134990505113149E-3</v>
      </c>
      <c r="AB65" s="55">
        <v>1.506544506217242E-3</v>
      </c>
      <c r="AC65" s="55">
        <v>1.6045391882905048E-3</v>
      </c>
      <c r="AD65" s="59">
        <v>8.2206649961459877E-3</v>
      </c>
      <c r="AE65" s="55">
        <v>0</v>
      </c>
      <c r="AF65" s="55"/>
      <c r="AG65" s="55"/>
      <c r="AH65" s="55"/>
      <c r="AI65" s="59">
        <v>8.2206649961459877E-3</v>
      </c>
      <c r="AJ65" s="55">
        <v>0</v>
      </c>
      <c r="AK65" s="55">
        <v>0</v>
      </c>
      <c r="AL65" s="55">
        <v>1.2783049978102232E-3</v>
      </c>
      <c r="AM65" s="55">
        <v>1.3603205255984208E-3</v>
      </c>
      <c r="AN65" s="55">
        <v>1.4981678146610959E-3</v>
      </c>
      <c r="AO65" s="55">
        <v>1.644439572059356E-3</v>
      </c>
      <c r="AP65" s="55">
        <v>1.7877407347673862E-3</v>
      </c>
      <c r="AQ65" s="55">
        <v>1.9421066265959857E-3</v>
      </c>
      <c r="AR65" s="59">
        <v>9.5110802714924673E-3</v>
      </c>
      <c r="AS65" s="55">
        <v>0</v>
      </c>
      <c r="AT65" s="55"/>
      <c r="AU65" s="55"/>
      <c r="AV65" s="55"/>
      <c r="AW65" s="59">
        <v>9.5110802714924673E-3</v>
      </c>
      <c r="AX65" s="55"/>
      <c r="AY65" s="55"/>
      <c r="AZ65" s="55"/>
      <c r="BA65" s="55"/>
      <c r="BB65" s="55"/>
      <c r="BC65" s="55"/>
      <c r="BD65" s="55"/>
      <c r="BE65" s="55"/>
      <c r="BF65" s="59">
        <v>0</v>
      </c>
      <c r="BG65" s="55"/>
      <c r="BH65" s="55"/>
      <c r="BI65" s="55"/>
      <c r="BJ65" s="55"/>
      <c r="BK65" s="59">
        <v>0</v>
      </c>
      <c r="BL65" s="55"/>
      <c r="BM65" s="23" t="s">
        <v>864</v>
      </c>
      <c r="BN65" s="23" t="s">
        <v>903</v>
      </c>
      <c r="BO65" s="23" t="s">
        <v>569</v>
      </c>
      <c r="BP65" s="23" t="s">
        <v>386</v>
      </c>
      <c r="BQ65" s="23" t="s">
        <v>358</v>
      </c>
      <c r="BR65" s="23"/>
      <c r="BS65" s="57"/>
      <c r="BT65" s="135" t="s">
        <v>23</v>
      </c>
      <c r="BU65" s="58">
        <v>0.40865015192502169</v>
      </c>
      <c r="BV65" s="57">
        <v>0</v>
      </c>
      <c r="BW65" s="57">
        <v>0</v>
      </c>
      <c r="BX65" s="57">
        <v>0</v>
      </c>
      <c r="BY65" s="57">
        <v>0</v>
      </c>
      <c r="BZ65" s="57">
        <v>0</v>
      </c>
      <c r="CA65" s="57">
        <v>0</v>
      </c>
      <c r="CB65" s="67">
        <v>0</v>
      </c>
      <c r="CC65" s="134"/>
      <c r="CD65" s="134"/>
      <c r="CE65" s="57"/>
      <c r="CF65" s="57"/>
      <c r="CG65" s="57"/>
      <c r="CH65" s="57"/>
      <c r="CI65" s="57"/>
      <c r="CJ65" s="57"/>
      <c r="CK65" s="67"/>
      <c r="CL65" s="23"/>
      <c r="CM65" s="23"/>
      <c r="CN65" s="23"/>
      <c r="CO65" s="23"/>
      <c r="CP65" s="23"/>
      <c r="CQ65" s="23"/>
      <c r="CR65" s="57"/>
      <c r="CS65" s="134"/>
      <c r="CT65" s="58"/>
      <c r="CU65" s="57"/>
      <c r="CV65" s="57"/>
      <c r="CW65" s="57"/>
      <c r="CX65" s="57"/>
      <c r="CY65" s="57"/>
      <c r="CZ65" s="57"/>
      <c r="DA65" s="67"/>
      <c r="DB65" s="23"/>
      <c r="DC65" s="23"/>
      <c r="DD65" s="57"/>
      <c r="DE65" s="57"/>
      <c r="DF65" s="57"/>
      <c r="DG65" s="57"/>
      <c r="DH65" s="57"/>
      <c r="DI65" s="57"/>
      <c r="DJ65" s="67"/>
      <c r="DK65" s="23" t="s">
        <v>849</v>
      </c>
      <c r="DL65" s="55">
        <v>0</v>
      </c>
      <c r="DM65" s="55">
        <v>0</v>
      </c>
      <c r="DN65" s="55">
        <v>0</v>
      </c>
      <c r="DO65" s="59">
        <v>0</v>
      </c>
      <c r="DP65" s="23" t="s">
        <v>849</v>
      </c>
      <c r="DQ65" s="57"/>
      <c r="DR65" s="57"/>
      <c r="DS65" s="57"/>
      <c r="DT65" s="23" t="s">
        <v>854</v>
      </c>
      <c r="DU65" s="57"/>
      <c r="DV65" s="23" t="s">
        <v>849</v>
      </c>
      <c r="DW65" s="23" t="s">
        <v>854</v>
      </c>
      <c r="DX65" s="57"/>
      <c r="DY65" s="23" t="s">
        <v>849</v>
      </c>
      <c r="DZ65" s="23" t="s">
        <v>854</v>
      </c>
      <c r="EA65" s="56"/>
      <c r="EB65" s="57"/>
      <c r="EC65" s="57"/>
      <c r="ED65" s="23"/>
      <c r="EE65" s="57"/>
      <c r="EF65" s="57"/>
      <c r="EG65" s="57"/>
      <c r="EH65" s="23">
        <v>2423</v>
      </c>
      <c r="EI65" s="23" t="s">
        <v>387</v>
      </c>
      <c r="EJ65" s="23"/>
      <c r="EK65" s="23" t="s">
        <v>388</v>
      </c>
    </row>
    <row r="66" spans="2:141">
      <c r="B66" s="132" t="s">
        <v>904</v>
      </c>
      <c r="C66" s="23" t="s">
        <v>905</v>
      </c>
      <c r="D66" s="23" t="s">
        <v>159</v>
      </c>
      <c r="E66" s="23" t="s">
        <v>846</v>
      </c>
      <c r="F66" s="23" t="s">
        <v>847</v>
      </c>
      <c r="G66" s="23"/>
      <c r="H66" s="23" t="s">
        <v>848</v>
      </c>
      <c r="I66" s="58">
        <v>0.51040552286737584</v>
      </c>
      <c r="J66" s="58">
        <v>0.48959447713262411</v>
      </c>
      <c r="K66" s="58">
        <v>0</v>
      </c>
      <c r="L66" s="58">
        <v>0</v>
      </c>
      <c r="M66" s="176"/>
      <c r="N66" s="23" t="s">
        <v>849</v>
      </c>
      <c r="O66" s="23" t="s">
        <v>850</v>
      </c>
      <c r="P66" s="23" t="s">
        <v>851</v>
      </c>
      <c r="Q66" s="56" t="s">
        <v>848</v>
      </c>
      <c r="R66" s="133" t="s">
        <v>848</v>
      </c>
      <c r="S66" s="133" t="s">
        <v>848</v>
      </c>
      <c r="T66" s="133" t="s">
        <v>848</v>
      </c>
      <c r="U66" s="133" t="s">
        <v>848</v>
      </c>
      <c r="V66" s="133" t="s">
        <v>848</v>
      </c>
      <c r="W66" s="55">
        <v>0</v>
      </c>
      <c r="X66" s="55">
        <v>0.92502565807062753</v>
      </c>
      <c r="Y66" s="55">
        <v>0.96507345820781099</v>
      </c>
      <c r="Z66" s="55">
        <v>1.0420280545498497</v>
      </c>
      <c r="AA66" s="55">
        <v>1.121338403841134</v>
      </c>
      <c r="AB66" s="55">
        <v>1.1951519962508448</v>
      </c>
      <c r="AC66" s="55">
        <v>1.2728918435759651</v>
      </c>
      <c r="AD66" s="59">
        <v>6.521509414496232</v>
      </c>
      <c r="AE66" s="55">
        <v>0</v>
      </c>
      <c r="AF66" s="55"/>
      <c r="AG66" s="55"/>
      <c r="AH66" s="55"/>
      <c r="AI66" s="59">
        <v>6.521509414496232</v>
      </c>
      <c r="AJ66" s="55">
        <v>0</v>
      </c>
      <c r="AK66" s="55">
        <v>0</v>
      </c>
      <c r="AL66" s="55">
        <v>1.0140880429655343</v>
      </c>
      <c r="AM66" s="55">
        <v>1.0791515185914555</v>
      </c>
      <c r="AN66" s="55">
        <v>1.1885067099058411</v>
      </c>
      <c r="AO66" s="55">
        <v>1.304545089209082</v>
      </c>
      <c r="AP66" s="55">
        <v>1.4182268755544452</v>
      </c>
      <c r="AQ66" s="55">
        <v>1.5406863867143428</v>
      </c>
      <c r="AR66" s="59">
        <v>7.5452046229407017</v>
      </c>
      <c r="AS66" s="55">
        <v>0</v>
      </c>
      <c r="AT66" s="55"/>
      <c r="AU66" s="55"/>
      <c r="AV66" s="55"/>
      <c r="AW66" s="59">
        <v>7.5452046229407017</v>
      </c>
      <c r="AX66" s="55"/>
      <c r="AY66" s="55"/>
      <c r="AZ66" s="55"/>
      <c r="BA66" s="55"/>
      <c r="BB66" s="55"/>
      <c r="BC66" s="55"/>
      <c r="BD66" s="55"/>
      <c r="BE66" s="55"/>
      <c r="BF66" s="59">
        <v>0</v>
      </c>
      <c r="BG66" s="55"/>
      <c r="BH66" s="55"/>
      <c r="BI66" s="55"/>
      <c r="BJ66" s="55"/>
      <c r="BK66" s="59">
        <v>0</v>
      </c>
      <c r="BL66" s="55"/>
      <c r="BM66" s="23" t="s">
        <v>864</v>
      </c>
      <c r="BN66" s="23" t="s">
        <v>906</v>
      </c>
      <c r="BO66" s="23">
        <v>0</v>
      </c>
      <c r="BP66" s="23" t="s">
        <v>907</v>
      </c>
      <c r="BQ66" s="23" t="s">
        <v>351</v>
      </c>
      <c r="BR66" s="23"/>
      <c r="BS66" s="57"/>
      <c r="BT66" s="135" t="s">
        <v>23</v>
      </c>
      <c r="BU66" s="58">
        <v>0.51040552286737584</v>
      </c>
      <c r="BV66" s="57">
        <v>0</v>
      </c>
      <c r="BW66" s="57">
        <v>0</v>
      </c>
      <c r="BX66" s="57">
        <v>0</v>
      </c>
      <c r="BY66" s="57">
        <v>0</v>
      </c>
      <c r="BZ66" s="57">
        <v>0</v>
      </c>
      <c r="CA66" s="57">
        <v>0</v>
      </c>
      <c r="CB66" s="67">
        <v>0</v>
      </c>
      <c r="CC66" s="134"/>
      <c r="CD66" s="134"/>
      <c r="CE66" s="57"/>
      <c r="CF66" s="57"/>
      <c r="CG66" s="57"/>
      <c r="CH66" s="57"/>
      <c r="CI66" s="57"/>
      <c r="CJ66" s="57"/>
      <c r="CK66" s="67"/>
      <c r="CL66" s="23"/>
      <c r="CM66" s="23"/>
      <c r="CN66" s="23"/>
      <c r="CO66" s="23"/>
      <c r="CP66" s="23"/>
      <c r="CQ66" s="23"/>
      <c r="CR66" s="57"/>
      <c r="CS66" s="134"/>
      <c r="CT66" s="58"/>
      <c r="CU66" s="57"/>
      <c r="CV66" s="57"/>
      <c r="CW66" s="57"/>
      <c r="CX66" s="57"/>
      <c r="CY66" s="57"/>
      <c r="CZ66" s="57"/>
      <c r="DA66" s="67"/>
      <c r="DB66" s="23"/>
      <c r="DC66" s="23"/>
      <c r="DD66" s="57"/>
      <c r="DE66" s="57"/>
      <c r="DF66" s="57"/>
      <c r="DG66" s="57"/>
      <c r="DH66" s="57"/>
      <c r="DI66" s="57"/>
      <c r="DJ66" s="67"/>
      <c r="DK66" s="23" t="s">
        <v>849</v>
      </c>
      <c r="DL66" s="55">
        <v>0</v>
      </c>
      <c r="DM66" s="55">
        <v>0</v>
      </c>
      <c r="DN66" s="55">
        <v>0</v>
      </c>
      <c r="DO66" s="59">
        <v>0</v>
      </c>
      <c r="DP66" s="23" t="s">
        <v>849</v>
      </c>
      <c r="DQ66" s="57"/>
      <c r="DR66" s="57"/>
      <c r="DS66" s="57"/>
      <c r="DT66" s="23" t="s">
        <v>854</v>
      </c>
      <c r="DU66" s="57"/>
      <c r="DV66" s="23" t="s">
        <v>849</v>
      </c>
      <c r="DW66" s="23" t="s">
        <v>854</v>
      </c>
      <c r="DX66" s="57"/>
      <c r="DY66" s="23" t="s">
        <v>849</v>
      </c>
      <c r="DZ66" s="23" t="s">
        <v>854</v>
      </c>
      <c r="EA66" s="56"/>
      <c r="EB66" s="57"/>
      <c r="EC66" s="57"/>
      <c r="ED66" s="23"/>
      <c r="EE66" s="57"/>
      <c r="EF66" s="57"/>
      <c r="EG66" s="57"/>
      <c r="EH66" s="23">
        <v>2424</v>
      </c>
      <c r="EI66" s="23" t="s">
        <v>848</v>
      </c>
      <c r="EJ66" s="23"/>
      <c r="EK66" s="23"/>
    </row>
    <row r="67" spans="2:141" ht="29.1">
      <c r="B67" s="132" t="s">
        <v>909</v>
      </c>
      <c r="C67" s="477" t="s">
        <v>910</v>
      </c>
      <c r="D67" s="23" t="s">
        <v>159</v>
      </c>
      <c r="E67" s="23" t="s">
        <v>846</v>
      </c>
      <c r="F67" s="23" t="s">
        <v>847</v>
      </c>
      <c r="G67" s="23"/>
      <c r="H67" s="23" t="s">
        <v>848</v>
      </c>
      <c r="I67" s="58">
        <v>0</v>
      </c>
      <c r="J67" s="58">
        <v>0</v>
      </c>
      <c r="K67" s="58">
        <v>1</v>
      </c>
      <c r="L67" s="58">
        <v>0</v>
      </c>
      <c r="M67" s="176"/>
      <c r="N67" s="23" t="s">
        <v>849</v>
      </c>
      <c r="O67" s="23" t="s">
        <v>850</v>
      </c>
      <c r="P67" s="23" t="s">
        <v>863</v>
      </c>
      <c r="Q67" s="56">
        <v>46660</v>
      </c>
      <c r="R67" s="133">
        <v>46785</v>
      </c>
      <c r="S67" s="133">
        <v>47414</v>
      </c>
      <c r="T67" s="133" t="s">
        <v>848</v>
      </c>
      <c r="U67" s="133">
        <v>47533</v>
      </c>
      <c r="V67" s="133" t="s">
        <v>848</v>
      </c>
      <c r="W67" s="55">
        <v>0.78149808825623768</v>
      </c>
      <c r="X67" s="55">
        <v>0</v>
      </c>
      <c r="Y67" s="55">
        <v>0</v>
      </c>
      <c r="Z67" s="55">
        <v>1.370725253892652</v>
      </c>
      <c r="AA67" s="55">
        <v>2.741450507785304</v>
      </c>
      <c r="AB67" s="55">
        <v>4.1121757616779568</v>
      </c>
      <c r="AC67" s="55">
        <v>5.4829010155706079</v>
      </c>
      <c r="AD67" s="59">
        <v>13.707252538926522</v>
      </c>
      <c r="AE67" s="55">
        <v>0</v>
      </c>
      <c r="AF67" s="55"/>
      <c r="AG67" s="55"/>
      <c r="AH67" s="55"/>
      <c r="AI67" s="59">
        <v>14.488750627182759</v>
      </c>
      <c r="AJ67" s="55">
        <v>0</v>
      </c>
      <c r="AK67" s="55">
        <v>0.85674149682944789</v>
      </c>
      <c r="AL67" s="55">
        <v>0</v>
      </c>
      <c r="AM67" s="55">
        <v>0</v>
      </c>
      <c r="AN67" s="55">
        <v>1.5634091179940197</v>
      </c>
      <c r="AO67" s="55">
        <v>3.1893546007078002</v>
      </c>
      <c r="AP67" s="55">
        <v>4.8797125390829361</v>
      </c>
      <c r="AQ67" s="55">
        <v>6.6364090531527911</v>
      </c>
      <c r="AR67" s="59">
        <v>16.268885310937549</v>
      </c>
      <c r="AS67" s="55">
        <v>0</v>
      </c>
      <c r="AT67" s="55"/>
      <c r="AU67" s="55"/>
      <c r="AV67" s="55"/>
      <c r="AW67" s="59">
        <v>17.125626807766995</v>
      </c>
      <c r="AX67" s="55"/>
      <c r="AY67" s="55"/>
      <c r="AZ67" s="55"/>
      <c r="BA67" s="55"/>
      <c r="BB67" s="55"/>
      <c r="BC67" s="55"/>
      <c r="BD67" s="55"/>
      <c r="BE67" s="55"/>
      <c r="BF67" s="59">
        <v>0</v>
      </c>
      <c r="BG67" s="55"/>
      <c r="BH67" s="55"/>
      <c r="BI67" s="55"/>
      <c r="BJ67" s="55"/>
      <c r="BK67" s="59">
        <v>0</v>
      </c>
      <c r="BL67" s="55"/>
      <c r="BM67" s="23" t="s">
        <v>852</v>
      </c>
      <c r="BN67" s="23" t="s">
        <v>911</v>
      </c>
      <c r="BO67" s="23" t="s">
        <v>853</v>
      </c>
      <c r="BP67" s="23" t="s">
        <v>853</v>
      </c>
      <c r="BQ67" s="23" t="s">
        <v>853</v>
      </c>
      <c r="BR67" s="23"/>
      <c r="BS67" s="57"/>
      <c r="BT67" s="135" t="s">
        <v>23</v>
      </c>
      <c r="BU67" s="58">
        <v>1</v>
      </c>
      <c r="BV67" s="57">
        <v>0</v>
      </c>
      <c r="BW67" s="57">
        <v>0</v>
      </c>
      <c r="BX67" s="57">
        <v>0</v>
      </c>
      <c r="BY67" s="57">
        <v>0</v>
      </c>
      <c r="BZ67" s="57">
        <v>9</v>
      </c>
      <c r="CA67" s="57">
        <v>0</v>
      </c>
      <c r="CB67" s="67">
        <v>9</v>
      </c>
      <c r="CC67" s="134"/>
      <c r="CD67" s="134"/>
      <c r="CE67" s="57"/>
      <c r="CF67" s="57"/>
      <c r="CG67" s="57"/>
      <c r="CH67" s="57"/>
      <c r="CI67" s="57"/>
      <c r="CJ67" s="57"/>
      <c r="CK67" s="67"/>
      <c r="CL67" s="23"/>
      <c r="CM67" s="23"/>
      <c r="CN67" s="23"/>
      <c r="CO67" s="23"/>
      <c r="CP67" s="23"/>
      <c r="CQ67" s="23"/>
      <c r="CR67" s="57"/>
      <c r="CS67" s="134"/>
      <c r="CT67" s="58"/>
      <c r="CU67" s="57"/>
      <c r="CV67" s="57"/>
      <c r="CW67" s="57"/>
      <c r="CX67" s="57"/>
      <c r="CY67" s="57"/>
      <c r="CZ67" s="57"/>
      <c r="DA67" s="67"/>
      <c r="DB67" s="23"/>
      <c r="DC67" s="23"/>
      <c r="DD67" s="57"/>
      <c r="DE67" s="57"/>
      <c r="DF67" s="57"/>
      <c r="DG67" s="57"/>
      <c r="DH67" s="57"/>
      <c r="DI67" s="57"/>
      <c r="DJ67" s="67"/>
      <c r="DK67" s="23" t="s">
        <v>849</v>
      </c>
      <c r="DL67" s="55">
        <v>0</v>
      </c>
      <c r="DM67" s="55">
        <v>0.78149808825623768</v>
      </c>
      <c r="DN67" s="55">
        <v>13.707252538926522</v>
      </c>
      <c r="DO67" s="59">
        <v>14.488750627182759</v>
      </c>
      <c r="DP67" s="23" t="s">
        <v>849</v>
      </c>
      <c r="DQ67" s="57"/>
      <c r="DR67" s="57"/>
      <c r="DS67" s="57"/>
      <c r="DT67" s="23" t="s">
        <v>854</v>
      </c>
      <c r="DU67" s="57"/>
      <c r="DV67" s="23" t="s">
        <v>849</v>
      </c>
      <c r="DW67" s="23" t="s">
        <v>854</v>
      </c>
      <c r="DX67" s="57"/>
      <c r="DY67" s="23" t="s">
        <v>849</v>
      </c>
      <c r="DZ67" s="23" t="s">
        <v>854</v>
      </c>
      <c r="EA67" s="56"/>
      <c r="EB67" s="57"/>
      <c r="EC67" s="57"/>
      <c r="ED67" s="23"/>
      <c r="EE67" s="57"/>
      <c r="EF67" s="57"/>
      <c r="EG67" s="57"/>
      <c r="EH67" s="23">
        <v>837</v>
      </c>
      <c r="EI67" s="23"/>
      <c r="EJ67" s="23" t="s">
        <v>912</v>
      </c>
      <c r="EK67" s="23"/>
    </row>
    <row r="68" spans="2:141">
      <c r="B68" s="132" t="s">
        <v>913</v>
      </c>
      <c r="C68" s="23" t="s">
        <v>914</v>
      </c>
      <c r="D68" s="23" t="s">
        <v>193</v>
      </c>
      <c r="E68" s="23" t="s">
        <v>846</v>
      </c>
      <c r="F68" s="23" t="s">
        <v>847</v>
      </c>
      <c r="G68" s="23"/>
      <c r="H68" s="23" t="s">
        <v>848</v>
      </c>
      <c r="I68" s="58">
        <v>0.1</v>
      </c>
      <c r="J68" s="58">
        <v>0.9</v>
      </c>
      <c r="K68" s="58">
        <v>0</v>
      </c>
      <c r="L68" s="58">
        <v>0</v>
      </c>
      <c r="M68" s="176"/>
      <c r="N68" s="23" t="s">
        <v>849</v>
      </c>
      <c r="O68" s="23" t="s">
        <v>850</v>
      </c>
      <c r="P68" s="23" t="s">
        <v>851</v>
      </c>
      <c r="Q68" s="56" t="s">
        <v>848</v>
      </c>
      <c r="R68" s="133" t="s">
        <v>848</v>
      </c>
      <c r="S68" s="133" t="s">
        <v>848</v>
      </c>
      <c r="T68" s="133" t="s">
        <v>848</v>
      </c>
      <c r="U68" s="133" t="s">
        <v>848</v>
      </c>
      <c r="V68" s="133" t="s">
        <v>848</v>
      </c>
      <c r="W68" s="55">
        <v>0</v>
      </c>
      <c r="X68" s="55">
        <v>2.2654563060000008</v>
      </c>
      <c r="Y68" s="55">
        <v>2.3635363328302215</v>
      </c>
      <c r="Z68" s="55">
        <v>2.5520038353667243</v>
      </c>
      <c r="AA68" s="55">
        <v>2.7462407512461802</v>
      </c>
      <c r="AB68" s="55">
        <v>2.927015702658744</v>
      </c>
      <c r="AC68" s="55">
        <v>3.1174063429762313</v>
      </c>
      <c r="AD68" s="59">
        <v>15.971659271078103</v>
      </c>
      <c r="AE68" s="55">
        <v>0</v>
      </c>
      <c r="AF68" s="55"/>
      <c r="AG68" s="55"/>
      <c r="AH68" s="55"/>
      <c r="AI68" s="59">
        <v>15.971659271078103</v>
      </c>
      <c r="AJ68" s="55">
        <v>0</v>
      </c>
      <c r="AK68" s="55">
        <v>0</v>
      </c>
      <c r="AL68" s="55">
        <v>2.4835766789077112</v>
      </c>
      <c r="AM68" s="55">
        <v>2.6429219466427236</v>
      </c>
      <c r="AN68" s="55">
        <v>2.910740904523021</v>
      </c>
      <c r="AO68" s="55">
        <v>3.1949274844702718</v>
      </c>
      <c r="AP68" s="55">
        <v>3.4733425938312528</v>
      </c>
      <c r="AQ68" s="55">
        <v>3.7732550009805985</v>
      </c>
      <c r="AR68" s="59">
        <v>18.478764609355579</v>
      </c>
      <c r="AS68" s="55">
        <v>0</v>
      </c>
      <c r="AT68" s="55"/>
      <c r="AU68" s="55"/>
      <c r="AV68" s="55"/>
      <c r="AW68" s="59">
        <v>18.478764609355579</v>
      </c>
      <c r="AX68" s="55"/>
      <c r="AY68" s="55"/>
      <c r="AZ68" s="55"/>
      <c r="BA68" s="55"/>
      <c r="BB68" s="55"/>
      <c r="BC68" s="55"/>
      <c r="BD68" s="55"/>
      <c r="BE68" s="55"/>
      <c r="BF68" s="59">
        <v>0</v>
      </c>
      <c r="BG68" s="55"/>
      <c r="BH68" s="55"/>
      <c r="BI68" s="55"/>
      <c r="BJ68" s="55"/>
      <c r="BK68" s="59">
        <v>0</v>
      </c>
      <c r="BL68" s="55"/>
      <c r="BM68" s="23" t="s">
        <v>864</v>
      </c>
      <c r="BN68" s="23" t="s">
        <v>915</v>
      </c>
      <c r="BO68" s="23" t="s">
        <v>532</v>
      </c>
      <c r="BP68" s="23" t="s">
        <v>533</v>
      </c>
      <c r="BQ68" s="23" t="s">
        <v>311</v>
      </c>
      <c r="BR68" s="23"/>
      <c r="BS68" s="57"/>
      <c r="BT68" s="135" t="s">
        <v>23</v>
      </c>
      <c r="BU68" s="58">
        <v>0.1</v>
      </c>
      <c r="BV68" s="57">
        <v>1</v>
      </c>
      <c r="BW68" s="57">
        <v>0</v>
      </c>
      <c r="BX68" s="57">
        <v>0</v>
      </c>
      <c r="BY68" s="57">
        <v>0</v>
      </c>
      <c r="BZ68" s="57">
        <v>0</v>
      </c>
      <c r="CA68" s="57">
        <v>0</v>
      </c>
      <c r="CB68" s="67">
        <v>1</v>
      </c>
      <c r="CC68" s="134"/>
      <c r="CD68" s="134"/>
      <c r="CE68" s="57"/>
      <c r="CF68" s="57"/>
      <c r="CG68" s="57"/>
      <c r="CH68" s="57"/>
      <c r="CI68" s="57"/>
      <c r="CJ68" s="57"/>
      <c r="CK68" s="67"/>
      <c r="CL68" s="23"/>
      <c r="CM68" s="23"/>
      <c r="CN68" s="23"/>
      <c r="CO68" s="23"/>
      <c r="CP68" s="23"/>
      <c r="CQ68" s="23"/>
      <c r="CR68" s="57"/>
      <c r="CS68" s="134"/>
      <c r="CT68" s="58"/>
      <c r="CU68" s="57"/>
      <c r="CV68" s="57"/>
      <c r="CW68" s="57"/>
      <c r="CX68" s="57"/>
      <c r="CY68" s="57"/>
      <c r="CZ68" s="57"/>
      <c r="DA68" s="67"/>
      <c r="DB68" s="23"/>
      <c r="DC68" s="23"/>
      <c r="DD68" s="57"/>
      <c r="DE68" s="57"/>
      <c r="DF68" s="57"/>
      <c r="DG68" s="57"/>
      <c r="DH68" s="57"/>
      <c r="DI68" s="57"/>
      <c r="DJ68" s="67"/>
      <c r="DK68" s="23" t="s">
        <v>849</v>
      </c>
      <c r="DL68" s="55">
        <v>0</v>
      </c>
      <c r="DM68" s="55">
        <v>0</v>
      </c>
      <c r="DN68" s="55">
        <v>0</v>
      </c>
      <c r="DO68" s="59">
        <v>0</v>
      </c>
      <c r="DP68" s="23" t="s">
        <v>849</v>
      </c>
      <c r="DQ68" s="57"/>
      <c r="DR68" s="57"/>
      <c r="DS68" s="57"/>
      <c r="DT68" s="23" t="s">
        <v>854</v>
      </c>
      <c r="DU68" s="57"/>
      <c r="DV68" s="23" t="s">
        <v>849</v>
      </c>
      <c r="DW68" s="23" t="s">
        <v>854</v>
      </c>
      <c r="DX68" s="57"/>
      <c r="DY68" s="23" t="s">
        <v>849</v>
      </c>
      <c r="DZ68" s="23" t="s">
        <v>854</v>
      </c>
      <c r="EA68" s="56"/>
      <c r="EB68" s="57"/>
      <c r="EC68" s="57"/>
      <c r="ED68" s="23"/>
      <c r="EE68" s="57"/>
      <c r="EF68" s="57"/>
      <c r="EG68" s="57"/>
      <c r="EH68" s="23">
        <v>589</v>
      </c>
      <c r="EI68" s="23" t="s">
        <v>543</v>
      </c>
      <c r="EJ68" s="23"/>
      <c r="EK68" s="23" t="s">
        <v>635</v>
      </c>
    </row>
    <row r="69" spans="2:141" ht="29.1">
      <c r="B69" s="132" t="s">
        <v>916</v>
      </c>
      <c r="C69" s="23" t="s">
        <v>917</v>
      </c>
      <c r="D69" s="23" t="s">
        <v>159</v>
      </c>
      <c r="E69" s="23" t="s">
        <v>846</v>
      </c>
      <c r="F69" s="23" t="s">
        <v>847</v>
      </c>
      <c r="G69" s="23"/>
      <c r="H69" s="23" t="s">
        <v>848</v>
      </c>
      <c r="I69" s="58">
        <v>0</v>
      </c>
      <c r="J69" s="58">
        <v>0</v>
      </c>
      <c r="K69" s="58">
        <v>1</v>
      </c>
      <c r="L69" s="58">
        <v>0</v>
      </c>
      <c r="M69" s="176"/>
      <c r="N69" s="23" t="s">
        <v>849</v>
      </c>
      <c r="O69" s="23" t="s">
        <v>850</v>
      </c>
      <c r="P69" s="23" t="s">
        <v>851</v>
      </c>
      <c r="Q69" s="56" t="s">
        <v>848</v>
      </c>
      <c r="R69" s="133" t="s">
        <v>848</v>
      </c>
      <c r="S69" s="133" t="s">
        <v>848</v>
      </c>
      <c r="T69" s="133" t="s">
        <v>848</v>
      </c>
      <c r="U69" s="133" t="s">
        <v>848</v>
      </c>
      <c r="V69" s="133" t="s">
        <v>848</v>
      </c>
      <c r="W69" s="55">
        <v>0</v>
      </c>
      <c r="X69" s="55">
        <v>0.67333737345511513</v>
      </c>
      <c r="Y69" s="55">
        <v>0.70248865193237386</v>
      </c>
      <c r="Z69" s="55">
        <v>0.75850483410436154</v>
      </c>
      <c r="AA69" s="55">
        <v>0.81623579736324658</v>
      </c>
      <c r="AB69" s="55">
        <v>0.86996560475270401</v>
      </c>
      <c r="AC69" s="55">
        <v>0.92655338062032389</v>
      </c>
      <c r="AD69" s="59">
        <v>4.7470856422281251</v>
      </c>
      <c r="AE69" s="55">
        <v>0</v>
      </c>
      <c r="AF69" s="55"/>
      <c r="AG69" s="55"/>
      <c r="AH69" s="55"/>
      <c r="AI69" s="59">
        <v>4.7470856422281251</v>
      </c>
      <c r="AJ69" s="55">
        <v>0</v>
      </c>
      <c r="AK69" s="55">
        <v>0</v>
      </c>
      <c r="AL69" s="55">
        <v>0.73816696147310101</v>
      </c>
      <c r="AM69" s="55">
        <v>0.78552745294011028</v>
      </c>
      <c r="AN69" s="55">
        <v>0.86512842038450544</v>
      </c>
      <c r="AO69" s="55">
        <v>0.9495941612624379</v>
      </c>
      <c r="AP69" s="55">
        <v>1.032344509601022</v>
      </c>
      <c r="AQ69" s="55">
        <v>1.1214842700818142</v>
      </c>
      <c r="AR69" s="59">
        <v>5.4922457757429912</v>
      </c>
      <c r="AS69" s="55">
        <v>0</v>
      </c>
      <c r="AT69" s="55"/>
      <c r="AU69" s="55"/>
      <c r="AV69" s="55"/>
      <c r="AW69" s="59">
        <v>5.4922457757429912</v>
      </c>
      <c r="AX69" s="55"/>
      <c r="AY69" s="55"/>
      <c r="AZ69" s="55"/>
      <c r="BA69" s="55"/>
      <c r="BB69" s="55"/>
      <c r="BC69" s="55"/>
      <c r="BD69" s="55"/>
      <c r="BE69" s="55"/>
      <c r="BF69" s="59">
        <v>0</v>
      </c>
      <c r="BG69" s="55"/>
      <c r="BH69" s="55"/>
      <c r="BI69" s="55"/>
      <c r="BJ69" s="55"/>
      <c r="BK69" s="59">
        <v>0</v>
      </c>
      <c r="BL69" s="55"/>
      <c r="BM69" s="23" t="s">
        <v>852</v>
      </c>
      <c r="BN69" s="23" t="s">
        <v>242</v>
      </c>
      <c r="BO69" s="23" t="s">
        <v>853</v>
      </c>
      <c r="BP69" s="23" t="s">
        <v>853</v>
      </c>
      <c r="BQ69" s="23" t="s">
        <v>853</v>
      </c>
      <c r="BR69" s="23"/>
      <c r="BS69" s="57"/>
      <c r="BT69" s="135" t="s">
        <v>23</v>
      </c>
      <c r="BU69" s="58">
        <v>1</v>
      </c>
      <c r="BV69" s="57">
        <v>0</v>
      </c>
      <c r="BW69" s="57">
        <v>0</v>
      </c>
      <c r="BX69" s="57">
        <v>0</v>
      </c>
      <c r="BY69" s="57">
        <v>0</v>
      </c>
      <c r="BZ69" s="57">
        <v>0</v>
      </c>
      <c r="CA69" s="57">
        <v>0</v>
      </c>
      <c r="CB69" s="67">
        <v>0</v>
      </c>
      <c r="CC69" s="134"/>
      <c r="CD69" s="134"/>
      <c r="CE69" s="57"/>
      <c r="CF69" s="57"/>
      <c r="CG69" s="57"/>
      <c r="CH69" s="57"/>
      <c r="CI69" s="57"/>
      <c r="CJ69" s="57"/>
      <c r="CK69" s="67"/>
      <c r="CL69" s="23"/>
      <c r="CM69" s="23"/>
      <c r="CN69" s="23"/>
      <c r="CO69" s="23"/>
      <c r="CP69" s="23"/>
      <c r="CQ69" s="23"/>
      <c r="CR69" s="57"/>
      <c r="CS69" s="134"/>
      <c r="CT69" s="58"/>
      <c r="CU69" s="57"/>
      <c r="CV69" s="57"/>
      <c r="CW69" s="57"/>
      <c r="CX69" s="57"/>
      <c r="CY69" s="57"/>
      <c r="CZ69" s="57"/>
      <c r="DA69" s="67"/>
      <c r="DB69" s="23"/>
      <c r="DC69" s="23"/>
      <c r="DD69" s="57"/>
      <c r="DE69" s="57"/>
      <c r="DF69" s="57"/>
      <c r="DG69" s="57"/>
      <c r="DH69" s="57"/>
      <c r="DI69" s="57"/>
      <c r="DJ69" s="67"/>
      <c r="DK69" s="23" t="s">
        <v>849</v>
      </c>
      <c r="DL69" s="55">
        <v>0</v>
      </c>
      <c r="DM69" s="55">
        <v>0</v>
      </c>
      <c r="DN69" s="55">
        <v>0</v>
      </c>
      <c r="DO69" s="59">
        <v>0</v>
      </c>
      <c r="DP69" s="23" t="s">
        <v>849</v>
      </c>
      <c r="DQ69" s="57"/>
      <c r="DR69" s="57"/>
      <c r="DS69" s="57"/>
      <c r="DT69" s="23" t="s">
        <v>854</v>
      </c>
      <c r="DU69" s="57"/>
      <c r="DV69" s="23" t="s">
        <v>849</v>
      </c>
      <c r="DW69" s="23" t="s">
        <v>854</v>
      </c>
      <c r="DX69" s="57"/>
      <c r="DY69" s="23" t="s">
        <v>849</v>
      </c>
      <c r="DZ69" s="23" t="s">
        <v>854</v>
      </c>
      <c r="EA69" s="56"/>
      <c r="EB69" s="57"/>
      <c r="EC69" s="57"/>
      <c r="ED69" s="23"/>
      <c r="EE69" s="57"/>
      <c r="EF69" s="57"/>
      <c r="EG69" s="57"/>
      <c r="EH69" s="23">
        <v>787</v>
      </c>
      <c r="EI69" s="23"/>
      <c r="EJ69" s="23" t="s">
        <v>918</v>
      </c>
      <c r="EK69" s="23"/>
    </row>
    <row r="70" spans="2:141" ht="29.1">
      <c r="B70" s="132" t="s">
        <v>919</v>
      </c>
      <c r="C70" s="23" t="s">
        <v>920</v>
      </c>
      <c r="D70" s="23" t="s">
        <v>159</v>
      </c>
      <c r="E70" s="23" t="s">
        <v>846</v>
      </c>
      <c r="F70" s="23" t="s">
        <v>847</v>
      </c>
      <c r="G70" s="23"/>
      <c r="H70" s="23" t="s">
        <v>848</v>
      </c>
      <c r="I70" s="58">
        <v>0</v>
      </c>
      <c r="J70" s="58">
        <v>0</v>
      </c>
      <c r="K70" s="58">
        <v>1</v>
      </c>
      <c r="L70" s="58">
        <v>0</v>
      </c>
      <c r="M70" s="176"/>
      <c r="N70" s="23" t="s">
        <v>849</v>
      </c>
      <c r="O70" s="23" t="s">
        <v>850</v>
      </c>
      <c r="P70" s="23" t="s">
        <v>851</v>
      </c>
      <c r="Q70" s="56">
        <v>46478</v>
      </c>
      <c r="R70" s="133">
        <v>46540</v>
      </c>
      <c r="S70" s="133">
        <v>47010</v>
      </c>
      <c r="T70" s="133" t="s">
        <v>848</v>
      </c>
      <c r="U70" s="133">
        <v>47102</v>
      </c>
      <c r="V70" s="133" t="s">
        <v>848</v>
      </c>
      <c r="W70" s="55">
        <v>6.0129434995846762E-2</v>
      </c>
      <c r="X70" s="55">
        <v>0</v>
      </c>
      <c r="Y70" s="55">
        <v>0</v>
      </c>
      <c r="Z70" s="55">
        <v>1.3067110293337123</v>
      </c>
      <c r="AA70" s="55">
        <v>2.6134220586674246</v>
      </c>
      <c r="AB70" s="55">
        <v>3.920133088001136</v>
      </c>
      <c r="AC70" s="55">
        <v>5.2268441173348492</v>
      </c>
      <c r="AD70" s="59">
        <v>13.067110293337123</v>
      </c>
      <c r="AE70" s="55">
        <v>0</v>
      </c>
      <c r="AF70" s="55"/>
      <c r="AG70" s="55"/>
      <c r="AH70" s="55"/>
      <c r="AI70" s="59">
        <v>13.12723972833297</v>
      </c>
      <c r="AJ70" s="55">
        <v>0</v>
      </c>
      <c r="AK70" s="55">
        <v>6.5918756444814069E-2</v>
      </c>
      <c r="AL70" s="55">
        <v>0</v>
      </c>
      <c r="AM70" s="55">
        <v>0</v>
      </c>
      <c r="AN70" s="55">
        <v>1.4903963664797759</v>
      </c>
      <c r="AO70" s="55">
        <v>3.0404085876187428</v>
      </c>
      <c r="AP70" s="55">
        <v>4.6518251390566761</v>
      </c>
      <c r="AQ70" s="55">
        <v>6.3264821891170806</v>
      </c>
      <c r="AR70" s="59">
        <v>15.509112282272277</v>
      </c>
      <c r="AS70" s="55">
        <v>0</v>
      </c>
      <c r="AT70" s="55"/>
      <c r="AU70" s="55"/>
      <c r="AV70" s="55"/>
      <c r="AW70" s="59">
        <v>15.575031038717091</v>
      </c>
      <c r="AX70" s="55"/>
      <c r="AY70" s="55"/>
      <c r="AZ70" s="55"/>
      <c r="BA70" s="55"/>
      <c r="BB70" s="55"/>
      <c r="BC70" s="55"/>
      <c r="BD70" s="55"/>
      <c r="BE70" s="55"/>
      <c r="BF70" s="59">
        <v>0</v>
      </c>
      <c r="BG70" s="55"/>
      <c r="BH70" s="55"/>
      <c r="BI70" s="55"/>
      <c r="BJ70" s="55"/>
      <c r="BK70" s="59">
        <v>0</v>
      </c>
      <c r="BL70" s="55"/>
      <c r="BM70" s="23" t="s">
        <v>852</v>
      </c>
      <c r="BN70" s="23" t="s">
        <v>184</v>
      </c>
      <c r="BO70" s="23" t="s">
        <v>853</v>
      </c>
      <c r="BP70" s="23" t="s">
        <v>853</v>
      </c>
      <c r="BQ70" s="23" t="s">
        <v>853</v>
      </c>
      <c r="BR70" s="23"/>
      <c r="BS70" s="57"/>
      <c r="BT70" s="135" t="s">
        <v>23</v>
      </c>
      <c r="BU70" s="58">
        <v>1</v>
      </c>
      <c r="BV70" s="57">
        <v>0</v>
      </c>
      <c r="BW70" s="57">
        <v>0</v>
      </c>
      <c r="BX70" s="57">
        <v>0</v>
      </c>
      <c r="BY70" s="57">
        <v>0</v>
      </c>
      <c r="BZ70" s="57">
        <v>0</v>
      </c>
      <c r="CA70" s="57">
        <v>1</v>
      </c>
      <c r="CB70" s="67">
        <v>1</v>
      </c>
      <c r="CC70" s="134"/>
      <c r="CD70" s="134"/>
      <c r="CE70" s="57"/>
      <c r="CF70" s="57"/>
      <c r="CG70" s="57"/>
      <c r="CH70" s="57"/>
      <c r="CI70" s="57"/>
      <c r="CJ70" s="57"/>
      <c r="CK70" s="67"/>
      <c r="CL70" s="23"/>
      <c r="CM70" s="23"/>
      <c r="CN70" s="23"/>
      <c r="CO70" s="23"/>
      <c r="CP70" s="23"/>
      <c r="CQ70" s="23"/>
      <c r="CR70" s="57"/>
      <c r="CS70" s="134"/>
      <c r="CT70" s="58"/>
      <c r="CU70" s="57"/>
      <c r="CV70" s="57"/>
      <c r="CW70" s="57"/>
      <c r="CX70" s="57"/>
      <c r="CY70" s="57"/>
      <c r="CZ70" s="57"/>
      <c r="DA70" s="67"/>
      <c r="DB70" s="23"/>
      <c r="DC70" s="23"/>
      <c r="DD70" s="57"/>
      <c r="DE70" s="57"/>
      <c r="DF70" s="57"/>
      <c r="DG70" s="57"/>
      <c r="DH70" s="57"/>
      <c r="DI70" s="57"/>
      <c r="DJ70" s="67"/>
      <c r="DK70" s="23" t="s">
        <v>849</v>
      </c>
      <c r="DL70" s="55">
        <v>0</v>
      </c>
      <c r="DM70" s="55">
        <v>6.0129434995846762E-2</v>
      </c>
      <c r="DN70" s="55">
        <v>13.067110293337123</v>
      </c>
      <c r="DO70" s="59">
        <v>13.12723972833297</v>
      </c>
      <c r="DP70" s="23" t="s">
        <v>849</v>
      </c>
      <c r="DQ70" s="57"/>
      <c r="DR70" s="57"/>
      <c r="DS70" s="57"/>
      <c r="DT70" s="23" t="s">
        <v>854</v>
      </c>
      <c r="DU70" s="57"/>
      <c r="DV70" s="23" t="s">
        <v>858</v>
      </c>
      <c r="DW70" s="23" t="s">
        <v>854</v>
      </c>
      <c r="DX70" s="57"/>
      <c r="DY70" s="23" t="s">
        <v>849</v>
      </c>
      <c r="DZ70" s="23" t="s">
        <v>854</v>
      </c>
      <c r="EA70" s="56"/>
      <c r="EB70" s="57"/>
      <c r="EC70" s="57"/>
      <c r="ED70" s="23"/>
      <c r="EE70" s="57"/>
      <c r="EF70" s="57"/>
      <c r="EG70" s="57"/>
      <c r="EH70" s="23">
        <v>957</v>
      </c>
      <c r="EI70" s="23"/>
      <c r="EJ70" s="23" t="s">
        <v>921</v>
      </c>
      <c r="EK70" s="23"/>
    </row>
    <row r="71" spans="2:141" ht="29.1">
      <c r="B71" s="132" t="s">
        <v>922</v>
      </c>
      <c r="C71" s="23" t="s">
        <v>923</v>
      </c>
      <c r="D71" s="23" t="s">
        <v>159</v>
      </c>
      <c r="E71" s="23" t="s">
        <v>846</v>
      </c>
      <c r="F71" s="23" t="s">
        <v>847</v>
      </c>
      <c r="G71" s="23"/>
      <c r="H71" s="23" t="s">
        <v>848</v>
      </c>
      <c r="I71" s="58">
        <v>0</v>
      </c>
      <c r="J71" s="58">
        <v>0</v>
      </c>
      <c r="K71" s="58">
        <v>1</v>
      </c>
      <c r="L71" s="58">
        <v>0</v>
      </c>
      <c r="M71" s="176"/>
      <c r="N71" s="23" t="s">
        <v>849</v>
      </c>
      <c r="O71" s="23" t="s">
        <v>850</v>
      </c>
      <c r="P71" s="23" t="s">
        <v>851</v>
      </c>
      <c r="Q71" s="56">
        <v>46478</v>
      </c>
      <c r="R71" s="133">
        <v>46540</v>
      </c>
      <c r="S71" s="133">
        <v>47010</v>
      </c>
      <c r="T71" s="133" t="s">
        <v>848</v>
      </c>
      <c r="U71" s="133">
        <v>47102</v>
      </c>
      <c r="V71" s="133" t="s">
        <v>848</v>
      </c>
      <c r="W71" s="55">
        <v>9.4941722338733783E-2</v>
      </c>
      <c r="X71" s="55">
        <v>0</v>
      </c>
      <c r="Y71" s="55">
        <v>0</v>
      </c>
      <c r="Z71" s="55">
        <v>1.3067110293337123</v>
      </c>
      <c r="AA71" s="55">
        <v>2.6134220586674246</v>
      </c>
      <c r="AB71" s="55">
        <v>3.920133088001136</v>
      </c>
      <c r="AC71" s="55">
        <v>5.2268441173348492</v>
      </c>
      <c r="AD71" s="59">
        <v>13.067110293337123</v>
      </c>
      <c r="AE71" s="55">
        <v>0</v>
      </c>
      <c r="AF71" s="55"/>
      <c r="AG71" s="55"/>
      <c r="AH71" s="55"/>
      <c r="AI71" s="59">
        <v>13.162052015675856</v>
      </c>
      <c r="AJ71" s="55">
        <v>0</v>
      </c>
      <c r="AK71" s="55">
        <v>0.10408280523059024</v>
      </c>
      <c r="AL71" s="55">
        <v>0</v>
      </c>
      <c r="AM71" s="55">
        <v>0</v>
      </c>
      <c r="AN71" s="55">
        <v>1.4903963664797759</v>
      </c>
      <c r="AO71" s="55">
        <v>3.0404085876187428</v>
      </c>
      <c r="AP71" s="55">
        <v>4.6518251390566761</v>
      </c>
      <c r="AQ71" s="55">
        <v>6.3264821891170806</v>
      </c>
      <c r="AR71" s="59">
        <v>15.509112282272277</v>
      </c>
      <c r="AS71" s="55">
        <v>0</v>
      </c>
      <c r="AT71" s="55"/>
      <c r="AU71" s="55"/>
      <c r="AV71" s="55"/>
      <c r="AW71" s="59">
        <v>15.613195087502866</v>
      </c>
      <c r="AX71" s="55"/>
      <c r="AY71" s="55"/>
      <c r="AZ71" s="55"/>
      <c r="BA71" s="55"/>
      <c r="BB71" s="55"/>
      <c r="BC71" s="55"/>
      <c r="BD71" s="55"/>
      <c r="BE71" s="55"/>
      <c r="BF71" s="59">
        <v>0</v>
      </c>
      <c r="BG71" s="55"/>
      <c r="BH71" s="55"/>
      <c r="BI71" s="55"/>
      <c r="BJ71" s="55"/>
      <c r="BK71" s="59">
        <v>0</v>
      </c>
      <c r="BL71" s="55"/>
      <c r="BM71" s="23" t="s">
        <v>852</v>
      </c>
      <c r="BN71" s="23" t="s">
        <v>184</v>
      </c>
      <c r="BO71" s="23" t="s">
        <v>853</v>
      </c>
      <c r="BP71" s="23" t="s">
        <v>853</v>
      </c>
      <c r="BQ71" s="23" t="s">
        <v>853</v>
      </c>
      <c r="BR71" s="23"/>
      <c r="BS71" s="57"/>
      <c r="BT71" s="135" t="s">
        <v>23</v>
      </c>
      <c r="BU71" s="58">
        <v>1</v>
      </c>
      <c r="BV71" s="57">
        <v>0</v>
      </c>
      <c r="BW71" s="57">
        <v>0</v>
      </c>
      <c r="BX71" s="57">
        <v>0</v>
      </c>
      <c r="BY71" s="57">
        <v>0</v>
      </c>
      <c r="BZ71" s="57">
        <v>0</v>
      </c>
      <c r="CA71" s="57">
        <v>1</v>
      </c>
      <c r="CB71" s="67">
        <v>1</v>
      </c>
      <c r="CC71" s="134"/>
      <c r="CD71" s="134"/>
      <c r="CE71" s="57"/>
      <c r="CF71" s="57"/>
      <c r="CG71" s="57"/>
      <c r="CH71" s="57"/>
      <c r="CI71" s="57"/>
      <c r="CJ71" s="57"/>
      <c r="CK71" s="67"/>
      <c r="CL71" s="23"/>
      <c r="CM71" s="23"/>
      <c r="CN71" s="23"/>
      <c r="CO71" s="23"/>
      <c r="CP71" s="23"/>
      <c r="CQ71" s="23"/>
      <c r="CR71" s="57"/>
      <c r="CS71" s="134"/>
      <c r="CT71" s="58"/>
      <c r="CU71" s="57"/>
      <c r="CV71" s="57"/>
      <c r="CW71" s="57"/>
      <c r="CX71" s="57"/>
      <c r="CY71" s="57"/>
      <c r="CZ71" s="57"/>
      <c r="DA71" s="67"/>
      <c r="DB71" s="23"/>
      <c r="DC71" s="23"/>
      <c r="DD71" s="57"/>
      <c r="DE71" s="57"/>
      <c r="DF71" s="57"/>
      <c r="DG71" s="57"/>
      <c r="DH71" s="57"/>
      <c r="DI71" s="57"/>
      <c r="DJ71" s="67"/>
      <c r="DK71" s="23" t="s">
        <v>849</v>
      </c>
      <c r="DL71" s="55">
        <v>0</v>
      </c>
      <c r="DM71" s="55">
        <v>9.4941722338733783E-2</v>
      </c>
      <c r="DN71" s="55">
        <v>13.067110293337123</v>
      </c>
      <c r="DO71" s="59">
        <v>13.162052015675856</v>
      </c>
      <c r="DP71" s="23" t="s">
        <v>849</v>
      </c>
      <c r="DQ71" s="57"/>
      <c r="DR71" s="57"/>
      <c r="DS71" s="57"/>
      <c r="DT71" s="23" t="s">
        <v>854</v>
      </c>
      <c r="DU71" s="57"/>
      <c r="DV71" s="23" t="s">
        <v>858</v>
      </c>
      <c r="DW71" s="23" t="s">
        <v>854</v>
      </c>
      <c r="DX71" s="57"/>
      <c r="DY71" s="23" t="s">
        <v>849</v>
      </c>
      <c r="DZ71" s="23" t="s">
        <v>854</v>
      </c>
      <c r="EA71" s="56"/>
      <c r="EB71" s="57"/>
      <c r="EC71" s="57"/>
      <c r="ED71" s="23"/>
      <c r="EE71" s="57"/>
      <c r="EF71" s="57"/>
      <c r="EG71" s="57"/>
      <c r="EH71" s="23">
        <v>957</v>
      </c>
      <c r="EI71" s="23"/>
      <c r="EJ71" s="23" t="s">
        <v>921</v>
      </c>
      <c r="EK71" s="23"/>
    </row>
    <row r="72" spans="2:141" ht="29.1">
      <c r="B72" s="132" t="s">
        <v>924</v>
      </c>
      <c r="C72" s="23" t="s">
        <v>925</v>
      </c>
      <c r="D72" s="23" t="s">
        <v>159</v>
      </c>
      <c r="E72" s="23" t="s">
        <v>846</v>
      </c>
      <c r="F72" s="23" t="s">
        <v>847</v>
      </c>
      <c r="G72" s="23"/>
      <c r="H72" s="23" t="s">
        <v>848</v>
      </c>
      <c r="I72" s="58">
        <v>0</v>
      </c>
      <c r="J72" s="58">
        <v>0</v>
      </c>
      <c r="K72" s="58">
        <v>1</v>
      </c>
      <c r="L72" s="58">
        <v>0</v>
      </c>
      <c r="M72" s="176"/>
      <c r="N72" s="23" t="s">
        <v>849</v>
      </c>
      <c r="O72" s="23" t="s">
        <v>850</v>
      </c>
      <c r="P72" s="23" t="s">
        <v>851</v>
      </c>
      <c r="Q72" s="56">
        <v>46478</v>
      </c>
      <c r="R72" s="133">
        <v>46540</v>
      </c>
      <c r="S72" s="133">
        <v>47010</v>
      </c>
      <c r="T72" s="133" t="s">
        <v>848</v>
      </c>
      <c r="U72" s="133">
        <v>47102</v>
      </c>
      <c r="V72" s="133" t="s">
        <v>848</v>
      </c>
      <c r="W72" s="55">
        <v>0.37976685137824995</v>
      </c>
      <c r="X72" s="55">
        <v>2.0598470907394693</v>
      </c>
      <c r="Y72" s="55">
        <v>1.0097849702504187</v>
      </c>
      <c r="Z72" s="55">
        <v>3.1943515116424152E-4</v>
      </c>
      <c r="AA72" s="55">
        <v>3.1317082068028972E-4</v>
      </c>
      <c r="AB72" s="55">
        <v>7.6757582996286891E-5</v>
      </c>
      <c r="AC72" s="55">
        <v>0</v>
      </c>
      <c r="AD72" s="59">
        <v>3.0703414245447291</v>
      </c>
      <c r="AE72" s="55">
        <v>0</v>
      </c>
      <c r="AF72" s="55"/>
      <c r="AG72" s="55"/>
      <c r="AH72" s="55"/>
      <c r="AI72" s="59">
        <v>3.4501082759229789</v>
      </c>
      <c r="AJ72" s="55">
        <v>0</v>
      </c>
      <c r="AK72" s="55">
        <v>0.41633117928924296</v>
      </c>
      <c r="AL72" s="55">
        <v>2.258171205124289</v>
      </c>
      <c r="AM72" s="55">
        <v>1.1291482268305402</v>
      </c>
      <c r="AN72" s="55">
        <v>3.6433838693766726E-4</v>
      </c>
      <c r="AO72" s="55">
        <v>3.6433734437577573E-4</v>
      </c>
      <c r="AP72" s="55">
        <v>9.1084370397593277E-5</v>
      </c>
      <c r="AQ72" s="55">
        <v>0</v>
      </c>
      <c r="AR72" s="59">
        <v>3.3881391920565402</v>
      </c>
      <c r="AS72" s="55">
        <v>0</v>
      </c>
      <c r="AT72" s="55"/>
      <c r="AU72" s="55"/>
      <c r="AV72" s="55"/>
      <c r="AW72" s="59">
        <v>3.8044703713457833</v>
      </c>
      <c r="AX72" s="55"/>
      <c r="AY72" s="55"/>
      <c r="AZ72" s="55"/>
      <c r="BA72" s="55"/>
      <c r="BB72" s="55"/>
      <c r="BC72" s="55"/>
      <c r="BD72" s="55"/>
      <c r="BE72" s="55"/>
      <c r="BF72" s="59">
        <v>0</v>
      </c>
      <c r="BG72" s="55"/>
      <c r="BH72" s="55"/>
      <c r="BI72" s="55"/>
      <c r="BJ72" s="55"/>
      <c r="BK72" s="59">
        <v>0</v>
      </c>
      <c r="BL72" s="55"/>
      <c r="BM72" s="23" t="s">
        <v>852</v>
      </c>
      <c r="BN72" s="23" t="s">
        <v>184</v>
      </c>
      <c r="BO72" s="23" t="s">
        <v>853</v>
      </c>
      <c r="BP72" s="23" t="s">
        <v>853</v>
      </c>
      <c r="BQ72" s="23" t="s">
        <v>853</v>
      </c>
      <c r="BR72" s="23"/>
      <c r="BS72" s="57"/>
      <c r="BT72" s="135" t="s">
        <v>23</v>
      </c>
      <c r="BU72" s="58">
        <v>1</v>
      </c>
      <c r="BV72" s="57">
        <v>0</v>
      </c>
      <c r="BW72" s="57">
        <v>1</v>
      </c>
      <c r="BX72" s="57">
        <v>0</v>
      </c>
      <c r="BY72" s="57">
        <v>0</v>
      </c>
      <c r="BZ72" s="57">
        <v>0</v>
      </c>
      <c r="CA72" s="57">
        <v>0</v>
      </c>
      <c r="CB72" s="67">
        <v>1</v>
      </c>
      <c r="CC72" s="134"/>
      <c r="CD72" s="134"/>
      <c r="CE72" s="57"/>
      <c r="CF72" s="57"/>
      <c r="CG72" s="57"/>
      <c r="CH72" s="57"/>
      <c r="CI72" s="57"/>
      <c r="CJ72" s="57"/>
      <c r="CK72" s="67"/>
      <c r="CL72" s="23"/>
      <c r="CM72" s="23"/>
      <c r="CN72" s="23"/>
      <c r="CO72" s="23"/>
      <c r="CP72" s="23"/>
      <c r="CQ72" s="23"/>
      <c r="CR72" s="57"/>
      <c r="CS72" s="134"/>
      <c r="CT72" s="58"/>
      <c r="CU72" s="57"/>
      <c r="CV72" s="57"/>
      <c r="CW72" s="57"/>
      <c r="CX72" s="57"/>
      <c r="CY72" s="57"/>
      <c r="CZ72" s="57"/>
      <c r="DA72" s="67"/>
      <c r="DB72" s="23"/>
      <c r="DC72" s="23"/>
      <c r="DD72" s="57"/>
      <c r="DE72" s="57"/>
      <c r="DF72" s="57"/>
      <c r="DG72" s="57"/>
      <c r="DH72" s="57"/>
      <c r="DI72" s="57"/>
      <c r="DJ72" s="67"/>
      <c r="DK72" s="23" t="s">
        <v>849</v>
      </c>
      <c r="DL72" s="55">
        <v>0</v>
      </c>
      <c r="DM72" s="55">
        <v>0.37976685137824995</v>
      </c>
      <c r="DN72" s="55">
        <v>3.0703414245447291</v>
      </c>
      <c r="DO72" s="59">
        <v>3.4501082759229789</v>
      </c>
      <c r="DP72" s="23" t="s">
        <v>849</v>
      </c>
      <c r="DQ72" s="57"/>
      <c r="DR72" s="57"/>
      <c r="DS72" s="57"/>
      <c r="DT72" s="23" t="s">
        <v>854</v>
      </c>
      <c r="DU72" s="57"/>
      <c r="DV72" s="23" t="s">
        <v>858</v>
      </c>
      <c r="DW72" s="23" t="s">
        <v>854</v>
      </c>
      <c r="DX72" s="57"/>
      <c r="DY72" s="23" t="s">
        <v>849</v>
      </c>
      <c r="DZ72" s="23" t="s">
        <v>854</v>
      </c>
      <c r="EA72" s="56"/>
      <c r="EB72" s="57"/>
      <c r="EC72" s="57"/>
      <c r="ED72" s="23"/>
      <c r="EE72" s="57"/>
      <c r="EF72" s="57"/>
      <c r="EG72" s="57"/>
      <c r="EH72" s="23">
        <v>3287</v>
      </c>
      <c r="EI72" s="23"/>
      <c r="EJ72" s="23" t="s">
        <v>921</v>
      </c>
      <c r="EK72" s="23"/>
    </row>
    <row r="73" spans="2:141" ht="29.1">
      <c r="B73" s="132" t="s">
        <v>926</v>
      </c>
      <c r="C73" s="23" t="s">
        <v>927</v>
      </c>
      <c r="D73" s="23" t="s">
        <v>159</v>
      </c>
      <c r="E73" s="23" t="s">
        <v>846</v>
      </c>
      <c r="F73" s="23" t="s">
        <v>847</v>
      </c>
      <c r="G73" s="23"/>
      <c r="H73" s="23" t="s">
        <v>848</v>
      </c>
      <c r="I73" s="58">
        <v>0</v>
      </c>
      <c r="J73" s="58">
        <v>0</v>
      </c>
      <c r="K73" s="58">
        <v>1</v>
      </c>
      <c r="L73" s="58">
        <v>0</v>
      </c>
      <c r="M73" s="176"/>
      <c r="N73" s="23" t="s">
        <v>849</v>
      </c>
      <c r="O73" s="23" t="s">
        <v>850</v>
      </c>
      <c r="P73" s="23" t="s">
        <v>851</v>
      </c>
      <c r="Q73" s="56">
        <v>46478</v>
      </c>
      <c r="R73" s="133">
        <v>46540</v>
      </c>
      <c r="S73" s="133">
        <v>47010</v>
      </c>
      <c r="T73" s="133" t="s">
        <v>848</v>
      </c>
      <c r="U73" s="133">
        <v>47102</v>
      </c>
      <c r="V73" s="133" t="s">
        <v>848</v>
      </c>
      <c r="W73" s="55">
        <v>0.18988342568912497</v>
      </c>
      <c r="X73" s="55">
        <v>3.8908950151235384</v>
      </c>
      <c r="Y73" s="55">
        <v>2.1878711828624153</v>
      </c>
      <c r="Z73" s="55">
        <v>3.1943515116424152E-4</v>
      </c>
      <c r="AA73" s="55">
        <v>3.1317082068028972E-4</v>
      </c>
      <c r="AB73" s="55">
        <v>7.6757582996286891E-5</v>
      </c>
      <c r="AC73" s="55">
        <v>0</v>
      </c>
      <c r="AD73" s="59">
        <v>6.0794755615407947</v>
      </c>
      <c r="AE73" s="55">
        <v>0</v>
      </c>
      <c r="AF73" s="55"/>
      <c r="AG73" s="55"/>
      <c r="AH73" s="55"/>
      <c r="AI73" s="59">
        <v>6.2693589872299196</v>
      </c>
      <c r="AJ73" s="55">
        <v>0</v>
      </c>
      <c r="AK73" s="55">
        <v>0.20816558964462148</v>
      </c>
      <c r="AL73" s="55">
        <v>4.2655142339518965</v>
      </c>
      <c r="AM73" s="55">
        <v>2.4464920150773142</v>
      </c>
      <c r="AN73" s="55">
        <v>3.6433838693766726E-4</v>
      </c>
      <c r="AO73" s="55">
        <v>3.6433734437577573E-4</v>
      </c>
      <c r="AP73" s="55">
        <v>9.1084370397593277E-5</v>
      </c>
      <c r="AQ73" s="55">
        <v>0</v>
      </c>
      <c r="AR73" s="59">
        <v>6.7128260091309206</v>
      </c>
      <c r="AS73" s="55">
        <v>0</v>
      </c>
      <c r="AT73" s="55"/>
      <c r="AU73" s="55"/>
      <c r="AV73" s="55"/>
      <c r="AW73" s="59">
        <v>6.9209915987755419</v>
      </c>
      <c r="AX73" s="55"/>
      <c r="AY73" s="55"/>
      <c r="AZ73" s="55"/>
      <c r="BA73" s="55"/>
      <c r="BB73" s="55"/>
      <c r="BC73" s="55"/>
      <c r="BD73" s="55"/>
      <c r="BE73" s="55"/>
      <c r="BF73" s="59">
        <v>0</v>
      </c>
      <c r="BG73" s="55"/>
      <c r="BH73" s="55"/>
      <c r="BI73" s="55"/>
      <c r="BJ73" s="55"/>
      <c r="BK73" s="59">
        <v>0</v>
      </c>
      <c r="BL73" s="55"/>
      <c r="BM73" s="23" t="s">
        <v>852</v>
      </c>
      <c r="BN73" s="23" t="s">
        <v>184</v>
      </c>
      <c r="BO73" s="23" t="s">
        <v>853</v>
      </c>
      <c r="BP73" s="23" t="s">
        <v>853</v>
      </c>
      <c r="BQ73" s="23" t="s">
        <v>853</v>
      </c>
      <c r="BR73" s="23"/>
      <c r="BS73" s="57"/>
      <c r="BT73" s="135" t="s">
        <v>23</v>
      </c>
      <c r="BU73" s="58">
        <v>1</v>
      </c>
      <c r="BV73" s="57">
        <v>0</v>
      </c>
      <c r="BW73" s="57">
        <v>1</v>
      </c>
      <c r="BX73" s="57">
        <v>0</v>
      </c>
      <c r="BY73" s="57">
        <v>0</v>
      </c>
      <c r="BZ73" s="57">
        <v>0</v>
      </c>
      <c r="CA73" s="57">
        <v>0</v>
      </c>
      <c r="CB73" s="67">
        <v>1</v>
      </c>
      <c r="CC73" s="134"/>
      <c r="CD73" s="134"/>
      <c r="CE73" s="57"/>
      <c r="CF73" s="57"/>
      <c r="CG73" s="57"/>
      <c r="CH73" s="57"/>
      <c r="CI73" s="57"/>
      <c r="CJ73" s="57"/>
      <c r="CK73" s="67"/>
      <c r="CL73" s="23"/>
      <c r="CM73" s="23"/>
      <c r="CN73" s="23"/>
      <c r="CO73" s="23"/>
      <c r="CP73" s="23"/>
      <c r="CQ73" s="23"/>
      <c r="CR73" s="57"/>
      <c r="CS73" s="134"/>
      <c r="CT73" s="58"/>
      <c r="CU73" s="57"/>
      <c r="CV73" s="57"/>
      <c r="CW73" s="57"/>
      <c r="CX73" s="57"/>
      <c r="CY73" s="57"/>
      <c r="CZ73" s="57"/>
      <c r="DA73" s="67"/>
      <c r="DB73" s="23"/>
      <c r="DC73" s="23"/>
      <c r="DD73" s="57"/>
      <c r="DE73" s="57"/>
      <c r="DF73" s="57"/>
      <c r="DG73" s="57"/>
      <c r="DH73" s="57"/>
      <c r="DI73" s="57"/>
      <c r="DJ73" s="67"/>
      <c r="DK73" s="23" t="s">
        <v>849</v>
      </c>
      <c r="DL73" s="55">
        <v>0</v>
      </c>
      <c r="DM73" s="55">
        <v>0.18988342568912497</v>
      </c>
      <c r="DN73" s="55">
        <v>6.0794755615407947</v>
      </c>
      <c r="DO73" s="59">
        <v>6.2693589872299196</v>
      </c>
      <c r="DP73" s="23" t="s">
        <v>849</v>
      </c>
      <c r="DQ73" s="57"/>
      <c r="DR73" s="57"/>
      <c r="DS73" s="57"/>
      <c r="DT73" s="23" t="s">
        <v>854</v>
      </c>
      <c r="DU73" s="57"/>
      <c r="DV73" s="23" t="s">
        <v>858</v>
      </c>
      <c r="DW73" s="23" t="s">
        <v>854</v>
      </c>
      <c r="DX73" s="57"/>
      <c r="DY73" s="23" t="s">
        <v>849</v>
      </c>
      <c r="DZ73" s="23" t="s">
        <v>854</v>
      </c>
      <c r="EA73" s="56"/>
      <c r="EB73" s="57"/>
      <c r="EC73" s="57"/>
      <c r="ED73" s="23"/>
      <c r="EE73" s="57"/>
      <c r="EF73" s="57"/>
      <c r="EG73" s="57"/>
      <c r="EH73" s="23">
        <v>957</v>
      </c>
      <c r="EI73" s="23"/>
      <c r="EJ73" s="23" t="s">
        <v>921</v>
      </c>
      <c r="EK73" s="23"/>
    </row>
    <row r="74" spans="2:141" ht="29.1">
      <c r="B74" s="132" t="s">
        <v>928</v>
      </c>
      <c r="C74" s="23" t="s">
        <v>929</v>
      </c>
      <c r="D74" s="23" t="s">
        <v>155</v>
      </c>
      <c r="E74" s="23" t="s">
        <v>846</v>
      </c>
      <c r="F74" s="23" t="s">
        <v>847</v>
      </c>
      <c r="G74" s="23"/>
      <c r="H74" s="23" t="s">
        <v>848</v>
      </c>
      <c r="I74" s="58">
        <v>0</v>
      </c>
      <c r="J74" s="58">
        <v>0</v>
      </c>
      <c r="K74" s="58">
        <v>1</v>
      </c>
      <c r="L74" s="58">
        <v>0</v>
      </c>
      <c r="M74" s="176"/>
      <c r="N74" s="23" t="s">
        <v>849</v>
      </c>
      <c r="O74" s="23" t="s">
        <v>850</v>
      </c>
      <c r="P74" s="23" t="s">
        <v>851</v>
      </c>
      <c r="Q74" s="56">
        <v>45805</v>
      </c>
      <c r="R74" s="133">
        <v>45860</v>
      </c>
      <c r="S74" s="133">
        <v>46330</v>
      </c>
      <c r="T74" s="133" t="s">
        <v>848</v>
      </c>
      <c r="U74" s="133">
        <v>46428</v>
      </c>
      <c r="V74" s="133" t="s">
        <v>848</v>
      </c>
      <c r="W74" s="55">
        <v>1.8979460391909042</v>
      </c>
      <c r="X74" s="55">
        <v>0.3662347386921434</v>
      </c>
      <c r="Y74" s="55">
        <v>4.8095875283316877E-4</v>
      </c>
      <c r="Z74" s="55">
        <v>1.1788190272312866E-4</v>
      </c>
      <c r="AA74" s="55">
        <v>0</v>
      </c>
      <c r="AB74" s="55">
        <v>0</v>
      </c>
      <c r="AC74" s="55">
        <v>0</v>
      </c>
      <c r="AD74" s="59">
        <v>0.36683357934769967</v>
      </c>
      <c r="AE74" s="55">
        <v>0</v>
      </c>
      <c r="AF74" s="55"/>
      <c r="AG74" s="55"/>
      <c r="AH74" s="55"/>
      <c r="AI74" s="59">
        <v>2.2647796185386038</v>
      </c>
      <c r="AJ74" s="55">
        <v>0</v>
      </c>
      <c r="AK74" s="55">
        <v>2.0806821602675347</v>
      </c>
      <c r="AL74" s="55">
        <v>0.40149618141505955</v>
      </c>
      <c r="AM74" s="55">
        <v>5.3781125580183915E-4</v>
      </c>
      <c r="AN74" s="55">
        <v>1.344526490924757E-4</v>
      </c>
      <c r="AO74" s="55">
        <v>0</v>
      </c>
      <c r="AP74" s="55">
        <v>0</v>
      </c>
      <c r="AQ74" s="55">
        <v>0</v>
      </c>
      <c r="AR74" s="59">
        <v>0.40216844531995383</v>
      </c>
      <c r="AS74" s="55">
        <v>0</v>
      </c>
      <c r="AT74" s="55"/>
      <c r="AU74" s="55"/>
      <c r="AV74" s="55"/>
      <c r="AW74" s="59">
        <v>2.4828506055874886</v>
      </c>
      <c r="AX74" s="55"/>
      <c r="AY74" s="55"/>
      <c r="AZ74" s="55"/>
      <c r="BA74" s="55"/>
      <c r="BB74" s="55"/>
      <c r="BC74" s="55"/>
      <c r="BD74" s="55"/>
      <c r="BE74" s="55"/>
      <c r="BF74" s="59">
        <v>0</v>
      </c>
      <c r="BG74" s="55"/>
      <c r="BH74" s="55"/>
      <c r="BI74" s="55"/>
      <c r="BJ74" s="55"/>
      <c r="BK74" s="59">
        <v>0</v>
      </c>
      <c r="BL74" s="55"/>
      <c r="BM74" s="23" t="s">
        <v>852</v>
      </c>
      <c r="BN74" s="23" t="s">
        <v>184</v>
      </c>
      <c r="BO74" s="23" t="s">
        <v>853</v>
      </c>
      <c r="BP74" s="23" t="s">
        <v>853</v>
      </c>
      <c r="BQ74" s="23" t="s">
        <v>853</v>
      </c>
      <c r="BR74" s="23"/>
      <c r="BS74" s="57"/>
      <c r="BT74" s="135" t="s">
        <v>23</v>
      </c>
      <c r="BU74" s="58">
        <v>1</v>
      </c>
      <c r="BV74" s="57">
        <v>0</v>
      </c>
      <c r="BW74" s="57">
        <v>0</v>
      </c>
      <c r="BX74" s="57">
        <v>0</v>
      </c>
      <c r="BY74" s="57">
        <v>0</v>
      </c>
      <c r="BZ74" s="57">
        <v>0</v>
      </c>
      <c r="CA74" s="57">
        <v>0</v>
      </c>
      <c r="CB74" s="67">
        <v>0</v>
      </c>
      <c r="CC74" s="134"/>
      <c r="CD74" s="134"/>
      <c r="CE74" s="57"/>
      <c r="CF74" s="57"/>
      <c r="CG74" s="57"/>
      <c r="CH74" s="57"/>
      <c r="CI74" s="57"/>
      <c r="CJ74" s="57"/>
      <c r="CK74" s="67"/>
      <c r="CL74" s="23"/>
      <c r="CM74" s="23"/>
      <c r="CN74" s="23"/>
      <c r="CO74" s="23"/>
      <c r="CP74" s="23"/>
      <c r="CQ74" s="23"/>
      <c r="CR74" s="57"/>
      <c r="CS74" s="134"/>
      <c r="CT74" s="58"/>
      <c r="CU74" s="57"/>
      <c r="CV74" s="57"/>
      <c r="CW74" s="57"/>
      <c r="CX74" s="57"/>
      <c r="CY74" s="57"/>
      <c r="CZ74" s="57"/>
      <c r="DA74" s="67"/>
      <c r="DB74" s="23"/>
      <c r="DC74" s="23"/>
      <c r="DD74" s="57"/>
      <c r="DE74" s="57"/>
      <c r="DF74" s="57"/>
      <c r="DG74" s="57"/>
      <c r="DH74" s="57"/>
      <c r="DI74" s="57"/>
      <c r="DJ74" s="67"/>
      <c r="DK74" s="23" t="s">
        <v>849</v>
      </c>
      <c r="DL74" s="55">
        <v>0</v>
      </c>
      <c r="DM74" s="55">
        <v>1.8979460391909042</v>
      </c>
      <c r="DN74" s="55">
        <v>0.36683357934769967</v>
      </c>
      <c r="DO74" s="59">
        <v>2.2647796185386038</v>
      </c>
      <c r="DP74" s="23" t="s">
        <v>849</v>
      </c>
      <c r="DQ74" s="57"/>
      <c r="DR74" s="57"/>
      <c r="DS74" s="57"/>
      <c r="DT74" s="23" t="s">
        <v>854</v>
      </c>
      <c r="DU74" s="57"/>
      <c r="DV74" s="23" t="s">
        <v>858</v>
      </c>
      <c r="DW74" s="23" t="s">
        <v>854</v>
      </c>
      <c r="DX74" s="57"/>
      <c r="DY74" s="23" t="s">
        <v>849</v>
      </c>
      <c r="DZ74" s="23" t="s">
        <v>854</v>
      </c>
      <c r="EA74" s="56"/>
      <c r="EB74" s="57"/>
      <c r="EC74" s="57"/>
      <c r="ED74" s="23"/>
      <c r="EE74" s="57"/>
      <c r="EF74" s="57"/>
      <c r="EG74" s="57"/>
      <c r="EH74" s="23">
        <v>957</v>
      </c>
      <c r="EI74" s="23"/>
      <c r="EJ74" s="23" t="s">
        <v>921</v>
      </c>
      <c r="EK74" s="23"/>
    </row>
    <row r="75" spans="2:141" ht="29.1">
      <c r="B75" s="132" t="s">
        <v>930</v>
      </c>
      <c r="C75" s="23" t="s">
        <v>931</v>
      </c>
      <c r="D75" s="23" t="s">
        <v>159</v>
      </c>
      <c r="E75" s="23" t="s">
        <v>846</v>
      </c>
      <c r="F75" s="23" t="s">
        <v>847</v>
      </c>
      <c r="G75" s="23"/>
      <c r="H75" s="23" t="s">
        <v>848</v>
      </c>
      <c r="I75" s="58">
        <v>0</v>
      </c>
      <c r="J75" s="58">
        <v>0</v>
      </c>
      <c r="K75" s="58">
        <v>1</v>
      </c>
      <c r="L75" s="58">
        <v>0</v>
      </c>
      <c r="M75" s="176"/>
      <c r="N75" s="23" t="s">
        <v>849</v>
      </c>
      <c r="O75" s="23" t="s">
        <v>850</v>
      </c>
      <c r="P75" s="23" t="s">
        <v>851</v>
      </c>
      <c r="Q75" s="56">
        <v>46077</v>
      </c>
      <c r="R75" s="133">
        <v>46133</v>
      </c>
      <c r="S75" s="133">
        <v>46603</v>
      </c>
      <c r="T75" s="133" t="s">
        <v>848</v>
      </c>
      <c r="U75" s="133">
        <v>46695</v>
      </c>
      <c r="V75" s="133" t="s">
        <v>848</v>
      </c>
      <c r="W75" s="55">
        <v>1.7328276466120334</v>
      </c>
      <c r="X75" s="55">
        <v>3.6793284882303526E-4</v>
      </c>
      <c r="Y75" s="55">
        <v>4.8095875283316877E-4</v>
      </c>
      <c r="Z75" s="55">
        <v>0</v>
      </c>
      <c r="AA75" s="55">
        <v>0</v>
      </c>
      <c r="AB75" s="55">
        <v>0</v>
      </c>
      <c r="AC75" s="55">
        <v>0</v>
      </c>
      <c r="AD75" s="59">
        <v>8.4889160165620408E-4</v>
      </c>
      <c r="AE75" s="55">
        <v>0</v>
      </c>
      <c r="AF75" s="55"/>
      <c r="AG75" s="55"/>
      <c r="AH75" s="55"/>
      <c r="AI75" s="59">
        <v>1.7336765382136896</v>
      </c>
      <c r="AJ75" s="55">
        <v>0</v>
      </c>
      <c r="AK75" s="55">
        <v>1.8996660056052204</v>
      </c>
      <c r="AL75" s="55">
        <v>4.0335778726820724E-4</v>
      </c>
      <c r="AM75" s="55">
        <v>5.3781125580183915E-4</v>
      </c>
      <c r="AN75" s="55">
        <v>0</v>
      </c>
      <c r="AO75" s="55">
        <v>0</v>
      </c>
      <c r="AP75" s="55">
        <v>0</v>
      </c>
      <c r="AQ75" s="55">
        <v>0</v>
      </c>
      <c r="AR75" s="59">
        <v>9.4116904307004639E-4</v>
      </c>
      <c r="AS75" s="55">
        <v>0</v>
      </c>
      <c r="AT75" s="55"/>
      <c r="AU75" s="55"/>
      <c r="AV75" s="55"/>
      <c r="AW75" s="59">
        <v>1.9006071746482904</v>
      </c>
      <c r="AX75" s="55"/>
      <c r="AY75" s="55"/>
      <c r="AZ75" s="55"/>
      <c r="BA75" s="55"/>
      <c r="BB75" s="55"/>
      <c r="BC75" s="55"/>
      <c r="BD75" s="55"/>
      <c r="BE75" s="55"/>
      <c r="BF75" s="59">
        <v>0</v>
      </c>
      <c r="BG75" s="55"/>
      <c r="BH75" s="55"/>
      <c r="BI75" s="55"/>
      <c r="BJ75" s="55"/>
      <c r="BK75" s="59">
        <v>0</v>
      </c>
      <c r="BL75" s="55"/>
      <c r="BM75" s="23" t="s">
        <v>852</v>
      </c>
      <c r="BN75" s="23" t="s">
        <v>184</v>
      </c>
      <c r="BO75" s="23" t="s">
        <v>853</v>
      </c>
      <c r="BP75" s="23" t="s">
        <v>853</v>
      </c>
      <c r="BQ75" s="23" t="s">
        <v>853</v>
      </c>
      <c r="BR75" s="23"/>
      <c r="BS75" s="57"/>
      <c r="BT75" s="135" t="s">
        <v>23</v>
      </c>
      <c r="BU75" s="58">
        <v>1</v>
      </c>
      <c r="BV75" s="57">
        <v>1</v>
      </c>
      <c r="BW75" s="57">
        <v>0</v>
      </c>
      <c r="BX75" s="57">
        <v>0</v>
      </c>
      <c r="BY75" s="57">
        <v>0</v>
      </c>
      <c r="BZ75" s="57">
        <v>0</v>
      </c>
      <c r="CA75" s="57">
        <v>0</v>
      </c>
      <c r="CB75" s="67">
        <v>1</v>
      </c>
      <c r="CC75" s="134"/>
      <c r="CD75" s="134"/>
      <c r="CE75" s="57"/>
      <c r="CF75" s="57"/>
      <c r="CG75" s="57"/>
      <c r="CH75" s="57"/>
      <c r="CI75" s="57"/>
      <c r="CJ75" s="57"/>
      <c r="CK75" s="67"/>
      <c r="CL75" s="23"/>
      <c r="CM75" s="23"/>
      <c r="CN75" s="23"/>
      <c r="CO75" s="23"/>
      <c r="CP75" s="23"/>
      <c r="CQ75" s="23"/>
      <c r="CR75" s="57"/>
      <c r="CS75" s="134"/>
      <c r="CT75" s="58"/>
      <c r="CU75" s="57"/>
      <c r="CV75" s="57"/>
      <c r="CW75" s="57"/>
      <c r="CX75" s="57"/>
      <c r="CY75" s="57"/>
      <c r="CZ75" s="57"/>
      <c r="DA75" s="67"/>
      <c r="DB75" s="23"/>
      <c r="DC75" s="23"/>
      <c r="DD75" s="57"/>
      <c r="DE75" s="57"/>
      <c r="DF75" s="57"/>
      <c r="DG75" s="57"/>
      <c r="DH75" s="57"/>
      <c r="DI75" s="57"/>
      <c r="DJ75" s="67"/>
      <c r="DK75" s="23" t="s">
        <v>849</v>
      </c>
      <c r="DL75" s="55">
        <v>0</v>
      </c>
      <c r="DM75" s="55">
        <v>1.7328276466120334</v>
      </c>
      <c r="DN75" s="55">
        <v>8.4889160165620408E-4</v>
      </c>
      <c r="DO75" s="59">
        <v>1.7336765382136896</v>
      </c>
      <c r="DP75" s="23" t="s">
        <v>849</v>
      </c>
      <c r="DQ75" s="57"/>
      <c r="DR75" s="57"/>
      <c r="DS75" s="57"/>
      <c r="DT75" s="23" t="s">
        <v>854</v>
      </c>
      <c r="DU75" s="57"/>
      <c r="DV75" s="23" t="s">
        <v>858</v>
      </c>
      <c r="DW75" s="23" t="s">
        <v>854</v>
      </c>
      <c r="DX75" s="57"/>
      <c r="DY75" s="23" t="s">
        <v>849</v>
      </c>
      <c r="DZ75" s="23" t="s">
        <v>854</v>
      </c>
      <c r="EA75" s="56"/>
      <c r="EB75" s="57"/>
      <c r="EC75" s="57"/>
      <c r="ED75" s="23"/>
      <c r="EE75" s="57"/>
      <c r="EF75" s="57"/>
      <c r="EG75" s="57"/>
      <c r="EH75" s="23">
        <v>957</v>
      </c>
      <c r="EI75" s="23"/>
      <c r="EJ75" s="23" t="s">
        <v>921</v>
      </c>
      <c r="EK75" s="23"/>
    </row>
    <row r="76" spans="2:141" ht="29.1">
      <c r="B76" s="132" t="s">
        <v>932</v>
      </c>
      <c r="C76" s="23" t="s">
        <v>933</v>
      </c>
      <c r="D76" s="23" t="s">
        <v>159</v>
      </c>
      <c r="E76" s="23" t="s">
        <v>846</v>
      </c>
      <c r="F76" s="23" t="s">
        <v>847</v>
      </c>
      <c r="G76" s="23"/>
      <c r="H76" s="23" t="s">
        <v>848</v>
      </c>
      <c r="I76" s="58">
        <v>0</v>
      </c>
      <c r="J76" s="58">
        <v>0</v>
      </c>
      <c r="K76" s="58">
        <v>1</v>
      </c>
      <c r="L76" s="58">
        <v>0</v>
      </c>
      <c r="M76" s="176"/>
      <c r="N76" s="23" t="s">
        <v>849</v>
      </c>
      <c r="O76" s="23" t="s">
        <v>850</v>
      </c>
      <c r="P76" s="23" t="s">
        <v>851</v>
      </c>
      <c r="Q76" s="56">
        <v>46328</v>
      </c>
      <c r="R76" s="133">
        <v>46394</v>
      </c>
      <c r="S76" s="133">
        <v>46864</v>
      </c>
      <c r="T76" s="133" t="s">
        <v>848</v>
      </c>
      <c r="U76" s="133">
        <v>46958</v>
      </c>
      <c r="V76" s="133" t="s">
        <v>848</v>
      </c>
      <c r="W76" s="55">
        <v>8.9007855791777327E-4</v>
      </c>
      <c r="X76" s="55">
        <v>2.0603882751793639E-4</v>
      </c>
      <c r="Y76" s="55">
        <v>1.6833146000376557E-4</v>
      </c>
      <c r="Z76" s="55">
        <v>0</v>
      </c>
      <c r="AA76" s="55">
        <v>0</v>
      </c>
      <c r="AB76" s="55">
        <v>0</v>
      </c>
      <c r="AC76" s="55">
        <v>0</v>
      </c>
      <c r="AD76" s="59">
        <v>3.7437028752170193E-4</v>
      </c>
      <c r="AE76" s="55">
        <v>0</v>
      </c>
      <c r="AF76" s="55"/>
      <c r="AG76" s="55"/>
      <c r="AH76" s="55"/>
      <c r="AI76" s="59">
        <v>1.2644488454394752E-3</v>
      </c>
      <c r="AJ76" s="55">
        <v>0</v>
      </c>
      <c r="AK76" s="55">
        <v>9.7577620145916318E-4</v>
      </c>
      <c r="AL76" s="55">
        <v>2.2587644953371043E-4</v>
      </c>
      <c r="AM76" s="55">
        <v>1.8822935098341948E-4</v>
      </c>
      <c r="AN76" s="55">
        <v>0</v>
      </c>
      <c r="AO76" s="55">
        <v>0</v>
      </c>
      <c r="AP76" s="55">
        <v>0</v>
      </c>
      <c r="AQ76" s="55">
        <v>0</v>
      </c>
      <c r="AR76" s="59">
        <v>4.1410580051712991E-4</v>
      </c>
      <c r="AS76" s="55">
        <v>0</v>
      </c>
      <c r="AT76" s="55"/>
      <c r="AU76" s="55"/>
      <c r="AV76" s="55"/>
      <c r="AW76" s="59">
        <v>1.3898820019762931E-3</v>
      </c>
      <c r="AX76" s="55"/>
      <c r="AY76" s="55"/>
      <c r="AZ76" s="55"/>
      <c r="BA76" s="55"/>
      <c r="BB76" s="55"/>
      <c r="BC76" s="55"/>
      <c r="BD76" s="55"/>
      <c r="BE76" s="55"/>
      <c r="BF76" s="59">
        <v>0</v>
      </c>
      <c r="BG76" s="55"/>
      <c r="BH76" s="55"/>
      <c r="BI76" s="55"/>
      <c r="BJ76" s="55"/>
      <c r="BK76" s="59">
        <v>0</v>
      </c>
      <c r="BL76" s="55"/>
      <c r="BM76" s="23" t="s">
        <v>852</v>
      </c>
      <c r="BN76" s="23" t="s">
        <v>184</v>
      </c>
      <c r="BO76" s="23" t="s">
        <v>853</v>
      </c>
      <c r="BP76" s="23" t="s">
        <v>853</v>
      </c>
      <c r="BQ76" s="23" t="s">
        <v>853</v>
      </c>
      <c r="BR76" s="23"/>
      <c r="BS76" s="57"/>
      <c r="BT76" s="135" t="s">
        <v>23</v>
      </c>
      <c r="BU76" s="58">
        <v>1</v>
      </c>
      <c r="BV76" s="57">
        <v>0</v>
      </c>
      <c r="BW76" s="57">
        <v>0</v>
      </c>
      <c r="BX76" s="57">
        <v>0</v>
      </c>
      <c r="BY76" s="57">
        <v>0</v>
      </c>
      <c r="BZ76" s="57">
        <v>0</v>
      </c>
      <c r="CA76" s="57">
        <v>0</v>
      </c>
      <c r="CB76" s="67">
        <v>0</v>
      </c>
      <c r="CC76" s="134"/>
      <c r="CD76" s="134"/>
      <c r="CE76" s="57"/>
      <c r="CF76" s="57"/>
      <c r="CG76" s="57"/>
      <c r="CH76" s="57"/>
      <c r="CI76" s="57"/>
      <c r="CJ76" s="57"/>
      <c r="CK76" s="67"/>
      <c r="CL76" s="23"/>
      <c r="CM76" s="23"/>
      <c r="CN76" s="23"/>
      <c r="CO76" s="23"/>
      <c r="CP76" s="23"/>
      <c r="CQ76" s="23"/>
      <c r="CR76" s="57"/>
      <c r="CS76" s="134"/>
      <c r="CT76" s="58"/>
      <c r="CU76" s="57"/>
      <c r="CV76" s="57"/>
      <c r="CW76" s="57"/>
      <c r="CX76" s="57"/>
      <c r="CY76" s="57"/>
      <c r="CZ76" s="57"/>
      <c r="DA76" s="67"/>
      <c r="DB76" s="23"/>
      <c r="DC76" s="23"/>
      <c r="DD76" s="57"/>
      <c r="DE76" s="57"/>
      <c r="DF76" s="57"/>
      <c r="DG76" s="57"/>
      <c r="DH76" s="57"/>
      <c r="DI76" s="57"/>
      <c r="DJ76" s="67"/>
      <c r="DK76" s="23" t="s">
        <v>849</v>
      </c>
      <c r="DL76" s="55">
        <v>0</v>
      </c>
      <c r="DM76" s="55">
        <v>8.9007855791777327E-4</v>
      </c>
      <c r="DN76" s="55">
        <v>3.7437028752170193E-4</v>
      </c>
      <c r="DO76" s="59">
        <v>1.2644488454394752E-3</v>
      </c>
      <c r="DP76" s="23" t="s">
        <v>849</v>
      </c>
      <c r="DQ76" s="57"/>
      <c r="DR76" s="57"/>
      <c r="DS76" s="57"/>
      <c r="DT76" s="23" t="s">
        <v>854</v>
      </c>
      <c r="DU76" s="57"/>
      <c r="DV76" s="23" t="s">
        <v>858</v>
      </c>
      <c r="DW76" s="23" t="s">
        <v>854</v>
      </c>
      <c r="DX76" s="57"/>
      <c r="DY76" s="23" t="s">
        <v>849</v>
      </c>
      <c r="DZ76" s="23" t="s">
        <v>854</v>
      </c>
      <c r="EA76" s="56"/>
      <c r="EB76" s="57"/>
      <c r="EC76" s="57"/>
      <c r="ED76" s="23"/>
      <c r="EE76" s="57"/>
      <c r="EF76" s="57"/>
      <c r="EG76" s="57"/>
      <c r="EH76" s="23">
        <v>3287</v>
      </c>
      <c r="EI76" s="23"/>
      <c r="EJ76" s="23" t="s">
        <v>921</v>
      </c>
      <c r="EK76" s="23"/>
    </row>
    <row r="77" spans="2:141" ht="29.1">
      <c r="B77" s="132" t="s">
        <v>934</v>
      </c>
      <c r="C77" s="23" t="s">
        <v>933</v>
      </c>
      <c r="D77" s="23" t="s">
        <v>159</v>
      </c>
      <c r="E77" s="23" t="s">
        <v>846</v>
      </c>
      <c r="F77" s="23" t="s">
        <v>847</v>
      </c>
      <c r="G77" s="23"/>
      <c r="H77" s="23" t="s">
        <v>848</v>
      </c>
      <c r="I77" s="58">
        <v>0</v>
      </c>
      <c r="J77" s="58">
        <v>0</v>
      </c>
      <c r="K77" s="58">
        <v>1</v>
      </c>
      <c r="L77" s="58">
        <v>0</v>
      </c>
      <c r="M77" s="176"/>
      <c r="N77" s="23" t="s">
        <v>849</v>
      </c>
      <c r="O77" s="23" t="s">
        <v>850</v>
      </c>
      <c r="P77" s="23" t="s">
        <v>851</v>
      </c>
      <c r="Q77" s="56">
        <v>46328</v>
      </c>
      <c r="R77" s="133">
        <v>46394</v>
      </c>
      <c r="S77" s="133">
        <v>46864</v>
      </c>
      <c r="T77" s="133" t="s">
        <v>848</v>
      </c>
      <c r="U77" s="133">
        <v>46958</v>
      </c>
      <c r="V77" s="133" t="s">
        <v>848</v>
      </c>
      <c r="W77" s="55">
        <v>8.9007855791777327E-4</v>
      </c>
      <c r="X77" s="55">
        <v>6.4386982482886636E-3</v>
      </c>
      <c r="Y77" s="55">
        <v>5.2603753253661195E-4</v>
      </c>
      <c r="Z77" s="55">
        <v>0</v>
      </c>
      <c r="AA77" s="55">
        <v>0</v>
      </c>
      <c r="AB77" s="55">
        <v>0</v>
      </c>
      <c r="AC77" s="55">
        <v>0</v>
      </c>
      <c r="AD77" s="59">
        <v>6.9647357808252756E-3</v>
      </c>
      <c r="AE77" s="55">
        <v>0</v>
      </c>
      <c r="AF77" s="55"/>
      <c r="AG77" s="55"/>
      <c r="AH77" s="55"/>
      <c r="AI77" s="59">
        <v>7.8548143387430491E-3</v>
      </c>
      <c r="AJ77" s="55">
        <v>0</v>
      </c>
      <c r="AK77" s="55">
        <v>9.7577620145916318E-4</v>
      </c>
      <c r="AL77" s="55">
        <v>7.0586224813173034E-3</v>
      </c>
      <c r="AM77" s="55">
        <v>5.8821864516633371E-4</v>
      </c>
      <c r="AN77" s="55">
        <v>0</v>
      </c>
      <c r="AO77" s="55">
        <v>0</v>
      </c>
      <c r="AP77" s="55">
        <v>0</v>
      </c>
      <c r="AQ77" s="55">
        <v>0</v>
      </c>
      <c r="AR77" s="59">
        <v>7.6468411264836375E-3</v>
      </c>
      <c r="AS77" s="55">
        <v>0</v>
      </c>
      <c r="AT77" s="55"/>
      <c r="AU77" s="55"/>
      <c r="AV77" s="55"/>
      <c r="AW77" s="59">
        <v>8.6226173279428005E-3</v>
      </c>
      <c r="AX77" s="55"/>
      <c r="AY77" s="55"/>
      <c r="AZ77" s="55"/>
      <c r="BA77" s="55"/>
      <c r="BB77" s="55"/>
      <c r="BC77" s="55"/>
      <c r="BD77" s="55"/>
      <c r="BE77" s="55"/>
      <c r="BF77" s="59">
        <v>0</v>
      </c>
      <c r="BG77" s="55"/>
      <c r="BH77" s="55"/>
      <c r="BI77" s="55"/>
      <c r="BJ77" s="55"/>
      <c r="BK77" s="59">
        <v>0</v>
      </c>
      <c r="BL77" s="55"/>
      <c r="BM77" s="23" t="s">
        <v>852</v>
      </c>
      <c r="BN77" s="23" t="s">
        <v>184</v>
      </c>
      <c r="BO77" s="23" t="s">
        <v>853</v>
      </c>
      <c r="BP77" s="23" t="s">
        <v>853</v>
      </c>
      <c r="BQ77" s="23" t="s">
        <v>853</v>
      </c>
      <c r="BR77" s="23"/>
      <c r="BS77" s="57"/>
      <c r="BT77" s="135" t="s">
        <v>23</v>
      </c>
      <c r="BU77" s="58">
        <v>1</v>
      </c>
      <c r="BV77" s="57">
        <v>0</v>
      </c>
      <c r="BW77" s="57">
        <v>0</v>
      </c>
      <c r="BX77" s="57">
        <v>0</v>
      </c>
      <c r="BY77" s="57">
        <v>0</v>
      </c>
      <c r="BZ77" s="57">
        <v>1</v>
      </c>
      <c r="CA77" s="57">
        <v>0</v>
      </c>
      <c r="CB77" s="67">
        <v>1</v>
      </c>
      <c r="CC77" s="134"/>
      <c r="CD77" s="134"/>
      <c r="CE77" s="57"/>
      <c r="CF77" s="57"/>
      <c r="CG77" s="57"/>
      <c r="CH77" s="57"/>
      <c r="CI77" s="57"/>
      <c r="CJ77" s="57"/>
      <c r="CK77" s="67"/>
      <c r="CL77" s="23"/>
      <c r="CM77" s="23"/>
      <c r="CN77" s="23"/>
      <c r="CO77" s="23"/>
      <c r="CP77" s="23"/>
      <c r="CQ77" s="23"/>
      <c r="CR77" s="57"/>
      <c r="CS77" s="134"/>
      <c r="CT77" s="58"/>
      <c r="CU77" s="57"/>
      <c r="CV77" s="57"/>
      <c r="CW77" s="57"/>
      <c r="CX77" s="57"/>
      <c r="CY77" s="57"/>
      <c r="CZ77" s="57"/>
      <c r="DA77" s="67"/>
      <c r="DB77" s="23"/>
      <c r="DC77" s="23"/>
      <c r="DD77" s="57"/>
      <c r="DE77" s="57"/>
      <c r="DF77" s="57"/>
      <c r="DG77" s="57"/>
      <c r="DH77" s="57"/>
      <c r="DI77" s="57"/>
      <c r="DJ77" s="67"/>
      <c r="DK77" s="23" t="s">
        <v>849</v>
      </c>
      <c r="DL77" s="55">
        <v>0</v>
      </c>
      <c r="DM77" s="55">
        <v>8.9007855791777327E-4</v>
      </c>
      <c r="DN77" s="55">
        <v>6.9647357808252756E-3</v>
      </c>
      <c r="DO77" s="59">
        <v>7.8548143387430491E-3</v>
      </c>
      <c r="DP77" s="23" t="s">
        <v>849</v>
      </c>
      <c r="DQ77" s="57"/>
      <c r="DR77" s="57"/>
      <c r="DS77" s="57"/>
      <c r="DT77" s="23" t="s">
        <v>854</v>
      </c>
      <c r="DU77" s="57"/>
      <c r="DV77" s="23" t="s">
        <v>858</v>
      </c>
      <c r="DW77" s="23" t="s">
        <v>854</v>
      </c>
      <c r="DX77" s="57"/>
      <c r="DY77" s="23" t="s">
        <v>849</v>
      </c>
      <c r="DZ77" s="23" t="s">
        <v>854</v>
      </c>
      <c r="EA77" s="56"/>
      <c r="EB77" s="57"/>
      <c r="EC77" s="57"/>
      <c r="ED77" s="23"/>
      <c r="EE77" s="57"/>
      <c r="EF77" s="57"/>
      <c r="EG77" s="57"/>
      <c r="EH77" s="23">
        <v>957</v>
      </c>
      <c r="EI77" s="23"/>
      <c r="EJ77" s="23" t="s">
        <v>921</v>
      </c>
      <c r="EK77" s="23"/>
    </row>
    <row r="78" spans="2:141" ht="29.1">
      <c r="B78" s="132" t="s">
        <v>935</v>
      </c>
      <c r="C78" s="23" t="s">
        <v>936</v>
      </c>
      <c r="D78" s="23" t="s">
        <v>159</v>
      </c>
      <c r="E78" s="23" t="s">
        <v>846</v>
      </c>
      <c r="F78" s="23" t="s">
        <v>847</v>
      </c>
      <c r="G78" s="23"/>
      <c r="H78" s="23" t="s">
        <v>848</v>
      </c>
      <c r="I78" s="58">
        <v>0</v>
      </c>
      <c r="J78" s="58">
        <v>0</v>
      </c>
      <c r="K78" s="58">
        <v>1</v>
      </c>
      <c r="L78" s="58">
        <v>0</v>
      </c>
      <c r="M78" s="176"/>
      <c r="N78" s="23" t="s">
        <v>849</v>
      </c>
      <c r="O78" s="23" t="s">
        <v>850</v>
      </c>
      <c r="P78" s="23" t="s">
        <v>851</v>
      </c>
      <c r="Q78" s="56">
        <v>45961</v>
      </c>
      <c r="R78" s="133">
        <v>46020</v>
      </c>
      <c r="S78" s="133">
        <v>46492</v>
      </c>
      <c r="T78" s="133" t="s">
        <v>848</v>
      </c>
      <c r="U78" s="133">
        <v>46584</v>
      </c>
      <c r="V78" s="133" t="s">
        <v>848</v>
      </c>
      <c r="W78" s="55">
        <v>1.4368241847380825</v>
      </c>
      <c r="X78" s="55">
        <v>0.45171666512272257</v>
      </c>
      <c r="Y78" s="55">
        <v>3.0602780321859374E-4</v>
      </c>
      <c r="Z78" s="55">
        <v>3.0002737368936712E-4</v>
      </c>
      <c r="AA78" s="55">
        <v>1.2255975600579248E-4</v>
      </c>
      <c r="AB78" s="55">
        <v>0</v>
      </c>
      <c r="AC78" s="55">
        <v>0</v>
      </c>
      <c r="AD78" s="59">
        <v>0.45244528005563633</v>
      </c>
      <c r="AE78" s="55">
        <v>0</v>
      </c>
      <c r="AF78" s="55"/>
      <c r="AG78" s="55"/>
      <c r="AH78" s="55"/>
      <c r="AI78" s="59">
        <v>1.8892694647937187</v>
      </c>
      <c r="AJ78" s="55">
        <v>0</v>
      </c>
      <c r="AK78" s="55">
        <v>1.575163037775263</v>
      </c>
      <c r="AL78" s="55">
        <v>0.49520839223493623</v>
      </c>
      <c r="AM78" s="55">
        <v>3.4220231192332631E-4</v>
      </c>
      <c r="AN78" s="55">
        <v>3.4220244380971359E-4</v>
      </c>
      <c r="AO78" s="55">
        <v>1.4258383310902065E-4</v>
      </c>
      <c r="AP78" s="55">
        <v>0</v>
      </c>
      <c r="AQ78" s="55">
        <v>0</v>
      </c>
      <c r="AR78" s="59">
        <v>0.49603538082377829</v>
      </c>
      <c r="AS78" s="55">
        <v>0</v>
      </c>
      <c r="AT78" s="55"/>
      <c r="AU78" s="55"/>
      <c r="AV78" s="55"/>
      <c r="AW78" s="59">
        <v>2.0711984185990415</v>
      </c>
      <c r="AX78" s="55"/>
      <c r="AY78" s="55"/>
      <c r="AZ78" s="55"/>
      <c r="BA78" s="55"/>
      <c r="BB78" s="55"/>
      <c r="BC78" s="55"/>
      <c r="BD78" s="55"/>
      <c r="BE78" s="55"/>
      <c r="BF78" s="59">
        <v>0</v>
      </c>
      <c r="BG78" s="55"/>
      <c r="BH78" s="55"/>
      <c r="BI78" s="55"/>
      <c r="BJ78" s="55"/>
      <c r="BK78" s="59">
        <v>0</v>
      </c>
      <c r="BL78" s="55"/>
      <c r="BM78" s="23" t="s">
        <v>852</v>
      </c>
      <c r="BN78" s="23" t="s">
        <v>184</v>
      </c>
      <c r="BO78" s="23" t="s">
        <v>853</v>
      </c>
      <c r="BP78" s="23" t="s">
        <v>853</v>
      </c>
      <c r="BQ78" s="23" t="s">
        <v>853</v>
      </c>
      <c r="BR78" s="23"/>
      <c r="BS78" s="57"/>
      <c r="BT78" s="135" t="s">
        <v>23</v>
      </c>
      <c r="BU78" s="58">
        <v>1</v>
      </c>
      <c r="BV78" s="57">
        <v>2</v>
      </c>
      <c r="BW78" s="57">
        <v>0</v>
      </c>
      <c r="BX78" s="57">
        <v>0</v>
      </c>
      <c r="BY78" s="57">
        <v>0</v>
      </c>
      <c r="BZ78" s="57">
        <v>0</v>
      </c>
      <c r="CA78" s="57">
        <v>0</v>
      </c>
      <c r="CB78" s="67">
        <v>2</v>
      </c>
      <c r="CC78" s="134"/>
      <c r="CD78" s="134"/>
      <c r="CE78" s="57"/>
      <c r="CF78" s="57"/>
      <c r="CG78" s="57"/>
      <c r="CH78" s="57"/>
      <c r="CI78" s="57"/>
      <c r="CJ78" s="57"/>
      <c r="CK78" s="67"/>
      <c r="CL78" s="23"/>
      <c r="CM78" s="23"/>
      <c r="CN78" s="23"/>
      <c r="CO78" s="23"/>
      <c r="CP78" s="23"/>
      <c r="CQ78" s="23"/>
      <c r="CR78" s="57"/>
      <c r="CS78" s="134"/>
      <c r="CT78" s="58"/>
      <c r="CU78" s="57"/>
      <c r="CV78" s="57"/>
      <c r="CW78" s="57"/>
      <c r="CX78" s="57"/>
      <c r="CY78" s="57"/>
      <c r="CZ78" s="57"/>
      <c r="DA78" s="67"/>
      <c r="DB78" s="23"/>
      <c r="DC78" s="23"/>
      <c r="DD78" s="57"/>
      <c r="DE78" s="57"/>
      <c r="DF78" s="57"/>
      <c r="DG78" s="57"/>
      <c r="DH78" s="57"/>
      <c r="DI78" s="57"/>
      <c r="DJ78" s="67"/>
      <c r="DK78" s="23" t="s">
        <v>849</v>
      </c>
      <c r="DL78" s="55">
        <v>0</v>
      </c>
      <c r="DM78" s="55">
        <v>1.4368241847380825</v>
      </c>
      <c r="DN78" s="55">
        <v>0.45244528005563633</v>
      </c>
      <c r="DO78" s="59">
        <v>1.8892694647937187</v>
      </c>
      <c r="DP78" s="23" t="s">
        <v>849</v>
      </c>
      <c r="DQ78" s="57"/>
      <c r="DR78" s="57"/>
      <c r="DS78" s="57"/>
      <c r="DT78" s="23" t="s">
        <v>854</v>
      </c>
      <c r="DU78" s="57"/>
      <c r="DV78" s="23" t="s">
        <v>858</v>
      </c>
      <c r="DW78" s="23" t="s">
        <v>854</v>
      </c>
      <c r="DX78" s="57"/>
      <c r="DY78" s="23" t="s">
        <v>849</v>
      </c>
      <c r="DZ78" s="23" t="s">
        <v>854</v>
      </c>
      <c r="EA78" s="56"/>
      <c r="EB78" s="57"/>
      <c r="EC78" s="57"/>
      <c r="ED78" s="23"/>
      <c r="EE78" s="57"/>
      <c r="EF78" s="57"/>
      <c r="EG78" s="57"/>
      <c r="EH78" s="23">
        <v>957</v>
      </c>
      <c r="EI78" s="23"/>
      <c r="EJ78" s="23" t="s">
        <v>921</v>
      </c>
      <c r="EK78" s="23"/>
    </row>
    <row r="79" spans="2:141" ht="29.1">
      <c r="B79" s="132" t="s">
        <v>937</v>
      </c>
      <c r="C79" s="23" t="s">
        <v>938</v>
      </c>
      <c r="D79" s="23" t="s">
        <v>159</v>
      </c>
      <c r="E79" s="23" t="s">
        <v>846</v>
      </c>
      <c r="F79" s="23" t="s">
        <v>847</v>
      </c>
      <c r="G79" s="23"/>
      <c r="H79" s="23" t="s">
        <v>848</v>
      </c>
      <c r="I79" s="58">
        <v>0</v>
      </c>
      <c r="J79" s="58">
        <v>0</v>
      </c>
      <c r="K79" s="58">
        <v>1</v>
      </c>
      <c r="L79" s="58">
        <v>0</v>
      </c>
      <c r="M79" s="176"/>
      <c r="N79" s="23" t="s">
        <v>849</v>
      </c>
      <c r="O79" s="23" t="s">
        <v>850</v>
      </c>
      <c r="P79" s="23" t="s">
        <v>851</v>
      </c>
      <c r="Q79" s="56">
        <v>46328</v>
      </c>
      <c r="R79" s="133">
        <v>46394</v>
      </c>
      <c r="S79" s="133">
        <v>46864</v>
      </c>
      <c r="T79" s="133" t="s">
        <v>848</v>
      </c>
      <c r="U79" s="133">
        <v>46958</v>
      </c>
      <c r="V79" s="133" t="s">
        <v>848</v>
      </c>
      <c r="W79" s="55">
        <v>1.7801571158355465E-3</v>
      </c>
      <c r="X79" s="55">
        <v>6.4386982482886636E-3</v>
      </c>
      <c r="Y79" s="55">
        <v>5.2603753253661195E-4</v>
      </c>
      <c r="Z79" s="55">
        <v>0</v>
      </c>
      <c r="AA79" s="55">
        <v>0</v>
      </c>
      <c r="AB79" s="55">
        <v>0</v>
      </c>
      <c r="AC79" s="55">
        <v>0</v>
      </c>
      <c r="AD79" s="59">
        <v>6.9647357808252756E-3</v>
      </c>
      <c r="AE79" s="55">
        <v>0</v>
      </c>
      <c r="AF79" s="55"/>
      <c r="AG79" s="55"/>
      <c r="AH79" s="55"/>
      <c r="AI79" s="59">
        <v>8.7448928966608226E-3</v>
      </c>
      <c r="AJ79" s="55">
        <v>0</v>
      </c>
      <c r="AK79" s="55">
        <v>1.9515524029183264E-3</v>
      </c>
      <c r="AL79" s="55">
        <v>7.0586224813173034E-3</v>
      </c>
      <c r="AM79" s="55">
        <v>5.8821864516633371E-4</v>
      </c>
      <c r="AN79" s="55">
        <v>0</v>
      </c>
      <c r="AO79" s="55">
        <v>0</v>
      </c>
      <c r="AP79" s="55">
        <v>0</v>
      </c>
      <c r="AQ79" s="55">
        <v>0</v>
      </c>
      <c r="AR79" s="59">
        <v>7.6468411264836375E-3</v>
      </c>
      <c r="AS79" s="55">
        <v>0</v>
      </c>
      <c r="AT79" s="55"/>
      <c r="AU79" s="55"/>
      <c r="AV79" s="55"/>
      <c r="AW79" s="59">
        <v>9.5983935294019634E-3</v>
      </c>
      <c r="AX79" s="55"/>
      <c r="AY79" s="55"/>
      <c r="AZ79" s="55"/>
      <c r="BA79" s="55"/>
      <c r="BB79" s="55"/>
      <c r="BC79" s="55"/>
      <c r="BD79" s="55"/>
      <c r="BE79" s="55"/>
      <c r="BF79" s="59">
        <v>0</v>
      </c>
      <c r="BG79" s="55"/>
      <c r="BH79" s="55"/>
      <c r="BI79" s="55"/>
      <c r="BJ79" s="55"/>
      <c r="BK79" s="59">
        <v>0</v>
      </c>
      <c r="BL79" s="55"/>
      <c r="BM79" s="23" t="s">
        <v>852</v>
      </c>
      <c r="BN79" s="23" t="s">
        <v>184</v>
      </c>
      <c r="BO79" s="23" t="s">
        <v>853</v>
      </c>
      <c r="BP79" s="23" t="s">
        <v>853</v>
      </c>
      <c r="BQ79" s="23" t="s">
        <v>853</v>
      </c>
      <c r="BR79" s="23"/>
      <c r="BS79" s="57"/>
      <c r="BT79" s="135" t="s">
        <v>23</v>
      </c>
      <c r="BU79" s="58">
        <v>1</v>
      </c>
      <c r="BV79" s="57">
        <v>0</v>
      </c>
      <c r="BW79" s="57">
        <v>0</v>
      </c>
      <c r="BX79" s="57">
        <v>0</v>
      </c>
      <c r="BY79" s="57">
        <v>0</v>
      </c>
      <c r="BZ79" s="57">
        <v>0</v>
      </c>
      <c r="CA79" s="57">
        <v>0</v>
      </c>
      <c r="CB79" s="67">
        <v>0</v>
      </c>
      <c r="CC79" s="134"/>
      <c r="CD79" s="134"/>
      <c r="CE79" s="57"/>
      <c r="CF79" s="57"/>
      <c r="CG79" s="57"/>
      <c r="CH79" s="57"/>
      <c r="CI79" s="57"/>
      <c r="CJ79" s="57"/>
      <c r="CK79" s="67"/>
      <c r="CL79" s="23"/>
      <c r="CM79" s="23"/>
      <c r="CN79" s="23"/>
      <c r="CO79" s="23"/>
      <c r="CP79" s="23"/>
      <c r="CQ79" s="23"/>
      <c r="CR79" s="57"/>
      <c r="CS79" s="134"/>
      <c r="CT79" s="58"/>
      <c r="CU79" s="57"/>
      <c r="CV79" s="57"/>
      <c r="CW79" s="57"/>
      <c r="CX79" s="57"/>
      <c r="CY79" s="57"/>
      <c r="CZ79" s="57"/>
      <c r="DA79" s="67"/>
      <c r="DB79" s="23"/>
      <c r="DC79" s="23"/>
      <c r="DD79" s="57"/>
      <c r="DE79" s="57"/>
      <c r="DF79" s="57"/>
      <c r="DG79" s="57"/>
      <c r="DH79" s="57"/>
      <c r="DI79" s="57"/>
      <c r="DJ79" s="67"/>
      <c r="DK79" s="23" t="s">
        <v>849</v>
      </c>
      <c r="DL79" s="55">
        <v>0</v>
      </c>
      <c r="DM79" s="55">
        <v>1.7801571158355465E-3</v>
      </c>
      <c r="DN79" s="55">
        <v>6.9647357808252756E-3</v>
      </c>
      <c r="DO79" s="59">
        <v>8.7448928966608226E-3</v>
      </c>
      <c r="DP79" s="23" t="s">
        <v>849</v>
      </c>
      <c r="DQ79" s="57"/>
      <c r="DR79" s="57"/>
      <c r="DS79" s="57"/>
      <c r="DT79" s="23" t="s">
        <v>854</v>
      </c>
      <c r="DU79" s="57"/>
      <c r="DV79" s="23" t="s">
        <v>858</v>
      </c>
      <c r="DW79" s="23" t="s">
        <v>854</v>
      </c>
      <c r="DX79" s="57"/>
      <c r="DY79" s="23" t="s">
        <v>849</v>
      </c>
      <c r="DZ79" s="23" t="s">
        <v>854</v>
      </c>
      <c r="EA79" s="56"/>
      <c r="EB79" s="57"/>
      <c r="EC79" s="57"/>
      <c r="ED79" s="23"/>
      <c r="EE79" s="57"/>
      <c r="EF79" s="57"/>
      <c r="EG79" s="57"/>
      <c r="EH79" s="23">
        <v>3287</v>
      </c>
      <c r="EI79" s="23"/>
      <c r="EJ79" s="23" t="s">
        <v>921</v>
      </c>
      <c r="EK79" s="23"/>
    </row>
    <row r="80" spans="2:141" ht="29.1">
      <c r="B80" s="132" t="s">
        <v>939</v>
      </c>
      <c r="C80" s="23" t="s">
        <v>940</v>
      </c>
      <c r="D80" s="23" t="s">
        <v>159</v>
      </c>
      <c r="E80" s="23" t="s">
        <v>846</v>
      </c>
      <c r="F80" s="23" t="s">
        <v>847</v>
      </c>
      <c r="G80" s="23"/>
      <c r="H80" s="23" t="s">
        <v>848</v>
      </c>
      <c r="I80" s="58">
        <v>0</v>
      </c>
      <c r="J80" s="58">
        <v>0</v>
      </c>
      <c r="K80" s="58">
        <v>1</v>
      </c>
      <c r="L80" s="58">
        <v>0</v>
      </c>
      <c r="M80" s="176"/>
      <c r="N80" s="23" t="s">
        <v>849</v>
      </c>
      <c r="O80" s="23" t="s">
        <v>850</v>
      </c>
      <c r="P80" s="23" t="s">
        <v>851</v>
      </c>
      <c r="Q80" s="56">
        <v>46478</v>
      </c>
      <c r="R80" s="133">
        <v>46533</v>
      </c>
      <c r="S80" s="133">
        <v>47003</v>
      </c>
      <c r="T80" s="133" t="s">
        <v>848</v>
      </c>
      <c r="U80" s="133">
        <v>47095</v>
      </c>
      <c r="V80" s="133" t="s">
        <v>848</v>
      </c>
      <c r="W80" s="55">
        <v>3.4338718079218331E-2</v>
      </c>
      <c r="X80" s="55">
        <v>1.2072560874136629E-2</v>
      </c>
      <c r="Y80" s="55">
        <v>8.2193358125468432</v>
      </c>
      <c r="Z80" s="55">
        <v>4.8349034193909199</v>
      </c>
      <c r="AA80" s="55">
        <v>3.5957463380864509E-4</v>
      </c>
      <c r="AB80" s="55">
        <v>3.5252302338154668E-4</v>
      </c>
      <c r="AC80" s="55">
        <v>8.6402868030090952E-5</v>
      </c>
      <c r="AD80" s="59">
        <v>13.067110293337119</v>
      </c>
      <c r="AE80" s="55">
        <v>0</v>
      </c>
      <c r="AF80" s="55"/>
      <c r="AG80" s="55"/>
      <c r="AH80" s="55"/>
      <c r="AI80" s="59">
        <v>13.101449011416339</v>
      </c>
      <c r="AJ80" s="55">
        <v>0</v>
      </c>
      <c r="AK80" s="55">
        <v>3.7644883805202471E-2</v>
      </c>
      <c r="AL80" s="55">
        <v>1.3234918970756532E-2</v>
      </c>
      <c r="AM80" s="55">
        <v>9.1909156225215423</v>
      </c>
      <c r="AN80" s="55">
        <v>5.5145493737931846</v>
      </c>
      <c r="AO80" s="55">
        <v>4.1832271251246569E-4</v>
      </c>
      <c r="AP80" s="55">
        <v>4.1832137467014179E-4</v>
      </c>
      <c r="AQ80" s="55">
        <v>1.0458054485843877E-4</v>
      </c>
      <c r="AR80" s="59">
        <v>14.719641139917526</v>
      </c>
      <c r="AS80" s="55">
        <v>0</v>
      </c>
      <c r="AT80" s="55"/>
      <c r="AU80" s="55"/>
      <c r="AV80" s="55"/>
      <c r="AW80" s="59">
        <v>14.757286023722727</v>
      </c>
      <c r="AX80" s="55"/>
      <c r="AY80" s="55"/>
      <c r="AZ80" s="55"/>
      <c r="BA80" s="55"/>
      <c r="BB80" s="55"/>
      <c r="BC80" s="55"/>
      <c r="BD80" s="55"/>
      <c r="BE80" s="55"/>
      <c r="BF80" s="59">
        <v>0</v>
      </c>
      <c r="BG80" s="55"/>
      <c r="BH80" s="55"/>
      <c r="BI80" s="55"/>
      <c r="BJ80" s="55"/>
      <c r="BK80" s="59">
        <v>0</v>
      </c>
      <c r="BL80" s="55"/>
      <c r="BM80" s="23" t="s">
        <v>852</v>
      </c>
      <c r="BN80" s="23" t="s">
        <v>184</v>
      </c>
      <c r="BO80" s="23" t="s">
        <v>853</v>
      </c>
      <c r="BP80" s="23" t="s">
        <v>853</v>
      </c>
      <c r="BQ80" s="23" t="s">
        <v>853</v>
      </c>
      <c r="BR80" s="23"/>
      <c r="BS80" s="57"/>
      <c r="BT80" s="135" t="s">
        <v>23</v>
      </c>
      <c r="BU80" s="58">
        <v>1</v>
      </c>
      <c r="BV80" s="57">
        <v>0</v>
      </c>
      <c r="BW80" s="57">
        <v>1</v>
      </c>
      <c r="BX80" s="57">
        <v>0</v>
      </c>
      <c r="BY80" s="57">
        <v>0</v>
      </c>
      <c r="BZ80" s="57">
        <v>0</v>
      </c>
      <c r="CA80" s="57">
        <v>0</v>
      </c>
      <c r="CB80" s="67">
        <v>1</v>
      </c>
      <c r="CC80" s="134"/>
      <c r="CD80" s="134"/>
      <c r="CE80" s="57"/>
      <c r="CF80" s="57"/>
      <c r="CG80" s="57"/>
      <c r="CH80" s="57"/>
      <c r="CI80" s="57"/>
      <c r="CJ80" s="57"/>
      <c r="CK80" s="67"/>
      <c r="CL80" s="23"/>
      <c r="CM80" s="23"/>
      <c r="CN80" s="23"/>
      <c r="CO80" s="23"/>
      <c r="CP80" s="23"/>
      <c r="CQ80" s="23"/>
      <c r="CR80" s="57"/>
      <c r="CS80" s="134"/>
      <c r="CT80" s="58"/>
      <c r="CU80" s="57"/>
      <c r="CV80" s="57"/>
      <c r="CW80" s="57"/>
      <c r="CX80" s="57"/>
      <c r="CY80" s="57"/>
      <c r="CZ80" s="57"/>
      <c r="DA80" s="67"/>
      <c r="DB80" s="23"/>
      <c r="DC80" s="23"/>
      <c r="DD80" s="57"/>
      <c r="DE80" s="57"/>
      <c r="DF80" s="57"/>
      <c r="DG80" s="57"/>
      <c r="DH80" s="57"/>
      <c r="DI80" s="57"/>
      <c r="DJ80" s="67"/>
      <c r="DK80" s="23" t="s">
        <v>849</v>
      </c>
      <c r="DL80" s="55">
        <v>0</v>
      </c>
      <c r="DM80" s="55">
        <v>3.4338718079218331E-2</v>
      </c>
      <c r="DN80" s="55">
        <v>13.067110293337119</v>
      </c>
      <c r="DO80" s="59">
        <v>13.101449011416339</v>
      </c>
      <c r="DP80" s="23" t="s">
        <v>849</v>
      </c>
      <c r="DQ80" s="57"/>
      <c r="DR80" s="57"/>
      <c r="DS80" s="57"/>
      <c r="DT80" s="23" t="s">
        <v>854</v>
      </c>
      <c r="DU80" s="57"/>
      <c r="DV80" s="23" t="s">
        <v>858</v>
      </c>
      <c r="DW80" s="23" t="s">
        <v>854</v>
      </c>
      <c r="DX80" s="57"/>
      <c r="DY80" s="23" t="s">
        <v>849</v>
      </c>
      <c r="DZ80" s="23" t="s">
        <v>854</v>
      </c>
      <c r="EA80" s="56"/>
      <c r="EB80" s="57"/>
      <c r="EC80" s="57"/>
      <c r="ED80" s="23"/>
      <c r="EE80" s="57"/>
      <c r="EF80" s="57"/>
      <c r="EG80" s="57"/>
      <c r="EH80" s="23">
        <v>957</v>
      </c>
      <c r="EI80" s="23"/>
      <c r="EJ80" s="23" t="s">
        <v>921</v>
      </c>
      <c r="EK80" s="23"/>
    </row>
    <row r="81" spans="2:141" ht="29.1">
      <c r="B81" s="132" t="s">
        <v>941</v>
      </c>
      <c r="C81" s="23" t="s">
        <v>942</v>
      </c>
      <c r="D81" s="23" t="s">
        <v>159</v>
      </c>
      <c r="E81" s="23" t="s">
        <v>846</v>
      </c>
      <c r="F81" s="23" t="s">
        <v>847</v>
      </c>
      <c r="G81" s="23"/>
      <c r="H81" s="23" t="s">
        <v>848</v>
      </c>
      <c r="I81" s="58">
        <v>0</v>
      </c>
      <c r="J81" s="58">
        <v>0</v>
      </c>
      <c r="K81" s="58">
        <v>1</v>
      </c>
      <c r="L81" s="58">
        <v>0</v>
      </c>
      <c r="M81" s="176"/>
      <c r="N81" s="23" t="s">
        <v>849</v>
      </c>
      <c r="O81" s="23" t="s">
        <v>850</v>
      </c>
      <c r="P81" s="23" t="s">
        <v>851</v>
      </c>
      <c r="Q81" s="56">
        <v>46478</v>
      </c>
      <c r="R81" s="133">
        <v>46540</v>
      </c>
      <c r="S81" s="133">
        <v>47010</v>
      </c>
      <c r="T81" s="133" t="s">
        <v>848</v>
      </c>
      <c r="U81" s="133">
        <v>47102</v>
      </c>
      <c r="V81" s="133" t="s">
        <v>848</v>
      </c>
      <c r="W81" s="55">
        <v>6.0129757797670436E-2</v>
      </c>
      <c r="X81" s="55">
        <v>1.2072560874136629E-2</v>
      </c>
      <c r="Y81" s="55">
        <v>8.2260691259877898</v>
      </c>
      <c r="Z81" s="55">
        <v>4.8415047071648445</v>
      </c>
      <c r="AA81" s="55">
        <v>8.9888744095462483E-4</v>
      </c>
      <c r="AB81" s="55">
        <v>3.5252302338154668E-4</v>
      </c>
      <c r="AC81" s="55">
        <v>8.6402868030090952E-5</v>
      </c>
      <c r="AD81" s="59">
        <v>13.080984207359137</v>
      </c>
      <c r="AE81" s="55">
        <v>0</v>
      </c>
      <c r="AF81" s="55"/>
      <c r="AG81" s="55"/>
      <c r="AH81" s="55"/>
      <c r="AI81" s="59">
        <v>13.141113965156807</v>
      </c>
      <c r="AJ81" s="55">
        <v>0</v>
      </c>
      <c r="AK81" s="55">
        <v>6.5919110326316463E-2</v>
      </c>
      <c r="AL81" s="55">
        <v>1.3234918970756532E-2</v>
      </c>
      <c r="AM81" s="55">
        <v>9.1984448581078606</v>
      </c>
      <c r="AN81" s="55">
        <v>5.5220786094784158</v>
      </c>
      <c r="AO81" s="55">
        <v>1.0457496085322772E-3</v>
      </c>
      <c r="AP81" s="55">
        <v>4.1832137467014179E-4</v>
      </c>
      <c r="AQ81" s="55">
        <v>1.0458054485843877E-4</v>
      </c>
      <c r="AR81" s="59">
        <v>14.735327038085094</v>
      </c>
      <c r="AS81" s="55">
        <v>0</v>
      </c>
      <c r="AT81" s="55"/>
      <c r="AU81" s="55"/>
      <c r="AV81" s="55"/>
      <c r="AW81" s="59">
        <v>14.80124614841141</v>
      </c>
      <c r="AX81" s="55"/>
      <c r="AY81" s="55"/>
      <c r="AZ81" s="55"/>
      <c r="BA81" s="55"/>
      <c r="BB81" s="55"/>
      <c r="BC81" s="55"/>
      <c r="BD81" s="55"/>
      <c r="BE81" s="55"/>
      <c r="BF81" s="59">
        <v>0</v>
      </c>
      <c r="BG81" s="55"/>
      <c r="BH81" s="55"/>
      <c r="BI81" s="55"/>
      <c r="BJ81" s="55"/>
      <c r="BK81" s="59">
        <v>0</v>
      </c>
      <c r="BL81" s="55"/>
      <c r="BM81" s="23" t="s">
        <v>852</v>
      </c>
      <c r="BN81" s="23" t="s">
        <v>184</v>
      </c>
      <c r="BO81" s="23" t="s">
        <v>853</v>
      </c>
      <c r="BP81" s="23" t="s">
        <v>853</v>
      </c>
      <c r="BQ81" s="23" t="s">
        <v>853</v>
      </c>
      <c r="BR81" s="23"/>
      <c r="BS81" s="57"/>
      <c r="BT81" s="135" t="s">
        <v>23</v>
      </c>
      <c r="BU81" s="58">
        <v>1</v>
      </c>
      <c r="BV81" s="57">
        <v>0</v>
      </c>
      <c r="BW81" s="57">
        <v>1</v>
      </c>
      <c r="BX81" s="57">
        <v>0</v>
      </c>
      <c r="BY81" s="57">
        <v>0</v>
      </c>
      <c r="BZ81" s="57">
        <v>0</v>
      </c>
      <c r="CA81" s="57">
        <v>0</v>
      </c>
      <c r="CB81" s="67">
        <v>1</v>
      </c>
      <c r="CC81" s="134"/>
      <c r="CD81" s="134"/>
      <c r="CE81" s="57"/>
      <c r="CF81" s="57"/>
      <c r="CG81" s="57"/>
      <c r="CH81" s="57"/>
      <c r="CI81" s="57"/>
      <c r="CJ81" s="57"/>
      <c r="CK81" s="67"/>
      <c r="CL81" s="23"/>
      <c r="CM81" s="23"/>
      <c r="CN81" s="23"/>
      <c r="CO81" s="23"/>
      <c r="CP81" s="23"/>
      <c r="CQ81" s="23"/>
      <c r="CR81" s="57"/>
      <c r="CS81" s="134"/>
      <c r="CT81" s="58"/>
      <c r="CU81" s="57"/>
      <c r="CV81" s="57"/>
      <c r="CW81" s="57"/>
      <c r="CX81" s="57"/>
      <c r="CY81" s="57"/>
      <c r="CZ81" s="57"/>
      <c r="DA81" s="67"/>
      <c r="DB81" s="23"/>
      <c r="DC81" s="23"/>
      <c r="DD81" s="57"/>
      <c r="DE81" s="57"/>
      <c r="DF81" s="57"/>
      <c r="DG81" s="57"/>
      <c r="DH81" s="57"/>
      <c r="DI81" s="57"/>
      <c r="DJ81" s="67"/>
      <c r="DK81" s="23" t="s">
        <v>849</v>
      </c>
      <c r="DL81" s="55">
        <v>0</v>
      </c>
      <c r="DM81" s="55">
        <v>6.0129757797670436E-2</v>
      </c>
      <c r="DN81" s="55">
        <v>13.080984207359137</v>
      </c>
      <c r="DO81" s="59">
        <v>13.141113965156807</v>
      </c>
      <c r="DP81" s="23" t="s">
        <v>849</v>
      </c>
      <c r="DQ81" s="57"/>
      <c r="DR81" s="57"/>
      <c r="DS81" s="57"/>
      <c r="DT81" s="23" t="s">
        <v>854</v>
      </c>
      <c r="DU81" s="57"/>
      <c r="DV81" s="23" t="s">
        <v>858</v>
      </c>
      <c r="DW81" s="23" t="s">
        <v>854</v>
      </c>
      <c r="DX81" s="57"/>
      <c r="DY81" s="23" t="s">
        <v>849</v>
      </c>
      <c r="DZ81" s="23" t="s">
        <v>854</v>
      </c>
      <c r="EA81" s="56"/>
      <c r="EB81" s="57"/>
      <c r="EC81" s="57"/>
      <c r="ED81" s="23"/>
      <c r="EE81" s="57"/>
      <c r="EF81" s="57"/>
      <c r="EG81" s="57"/>
      <c r="EH81" s="23">
        <v>957</v>
      </c>
      <c r="EI81" s="23"/>
      <c r="EJ81" s="23" t="s">
        <v>921</v>
      </c>
      <c r="EK81" s="23"/>
    </row>
    <row r="82" spans="2:141" ht="29.1">
      <c r="B82" s="132" t="s">
        <v>943</v>
      </c>
      <c r="C82" s="23" t="s">
        <v>944</v>
      </c>
      <c r="D82" s="23" t="s">
        <v>155</v>
      </c>
      <c r="E82" s="23" t="s">
        <v>846</v>
      </c>
      <c r="F82" s="23" t="s">
        <v>847</v>
      </c>
      <c r="G82" s="23"/>
      <c r="H82" s="23" t="s">
        <v>848</v>
      </c>
      <c r="I82" s="58">
        <v>0</v>
      </c>
      <c r="J82" s="58">
        <v>0</v>
      </c>
      <c r="K82" s="58">
        <v>1</v>
      </c>
      <c r="L82" s="58">
        <v>0</v>
      </c>
      <c r="M82" s="176"/>
      <c r="N82" s="23" t="s">
        <v>849</v>
      </c>
      <c r="O82" s="23" t="s">
        <v>850</v>
      </c>
      <c r="P82" s="23" t="s">
        <v>851</v>
      </c>
      <c r="Q82" s="56" t="s">
        <v>848</v>
      </c>
      <c r="R82" s="133" t="s">
        <v>848</v>
      </c>
      <c r="S82" s="133" t="s">
        <v>848</v>
      </c>
      <c r="T82" s="133" t="s">
        <v>848</v>
      </c>
      <c r="U82" s="133" t="s">
        <v>848</v>
      </c>
      <c r="V82" s="133" t="s">
        <v>848</v>
      </c>
      <c r="W82" s="55">
        <v>0</v>
      </c>
      <c r="X82" s="55">
        <v>0</v>
      </c>
      <c r="Y82" s="55">
        <v>0</v>
      </c>
      <c r="Z82" s="55">
        <v>0</v>
      </c>
      <c r="AA82" s="55">
        <v>11.184133772768766</v>
      </c>
      <c r="AB82" s="55">
        <v>24.893717107130474</v>
      </c>
      <c r="AC82" s="55">
        <v>0</v>
      </c>
      <c r="AD82" s="59">
        <v>36.077850879899238</v>
      </c>
      <c r="AE82" s="55">
        <v>0</v>
      </c>
      <c r="AF82" s="55"/>
      <c r="AG82" s="55"/>
      <c r="AH82" s="55"/>
      <c r="AI82" s="59">
        <v>36.077850879899238</v>
      </c>
      <c r="AJ82" s="55">
        <v>0</v>
      </c>
      <c r="AK82" s="55">
        <v>0</v>
      </c>
      <c r="AL82" s="55">
        <v>0</v>
      </c>
      <c r="AM82" s="55">
        <v>0</v>
      </c>
      <c r="AN82" s="55">
        <v>0</v>
      </c>
      <c r="AO82" s="55">
        <v>13.011421655001131</v>
      </c>
      <c r="AP82" s="55">
        <v>29.5401243896445</v>
      </c>
      <c r="AQ82" s="55">
        <v>0</v>
      </c>
      <c r="AR82" s="59">
        <v>42.551546044645633</v>
      </c>
      <c r="AS82" s="55">
        <v>0</v>
      </c>
      <c r="AT82" s="55"/>
      <c r="AU82" s="55"/>
      <c r="AV82" s="55"/>
      <c r="AW82" s="59">
        <v>42.551546044645633</v>
      </c>
      <c r="AX82" s="55"/>
      <c r="AY82" s="55"/>
      <c r="AZ82" s="55"/>
      <c r="BA82" s="55"/>
      <c r="BB82" s="55"/>
      <c r="BC82" s="55"/>
      <c r="BD82" s="55"/>
      <c r="BE82" s="55"/>
      <c r="BF82" s="59">
        <v>0</v>
      </c>
      <c r="BG82" s="55"/>
      <c r="BH82" s="55"/>
      <c r="BI82" s="55"/>
      <c r="BJ82" s="55"/>
      <c r="BK82" s="59">
        <v>0</v>
      </c>
      <c r="BL82" s="55"/>
      <c r="BM82" s="23" t="s">
        <v>852</v>
      </c>
      <c r="BN82" s="23" t="s">
        <v>184</v>
      </c>
      <c r="BO82" s="23" t="s">
        <v>853</v>
      </c>
      <c r="BP82" s="23" t="s">
        <v>853</v>
      </c>
      <c r="BQ82" s="23" t="s">
        <v>853</v>
      </c>
      <c r="BR82" s="23"/>
      <c r="BS82" s="57"/>
      <c r="BT82" s="135" t="s">
        <v>23</v>
      </c>
      <c r="BU82" s="58">
        <v>1</v>
      </c>
      <c r="BV82" s="57">
        <v>0</v>
      </c>
      <c r="BW82" s="57">
        <v>0</v>
      </c>
      <c r="BX82" s="57">
        <v>0</v>
      </c>
      <c r="BY82" s="57">
        <v>0</v>
      </c>
      <c r="BZ82" s="57">
        <v>0</v>
      </c>
      <c r="CA82" s="57">
        <v>0</v>
      </c>
      <c r="CB82" s="67">
        <v>0</v>
      </c>
      <c r="CC82" s="134"/>
      <c r="CD82" s="134"/>
      <c r="CE82" s="57"/>
      <c r="CF82" s="57"/>
      <c r="CG82" s="57"/>
      <c r="CH82" s="57"/>
      <c r="CI82" s="57"/>
      <c r="CJ82" s="57"/>
      <c r="CK82" s="67"/>
      <c r="CL82" s="23"/>
      <c r="CM82" s="23"/>
      <c r="CN82" s="23"/>
      <c r="CO82" s="23"/>
      <c r="CP82" s="23"/>
      <c r="CQ82" s="23"/>
      <c r="CR82" s="57"/>
      <c r="CS82" s="134"/>
      <c r="CT82" s="58"/>
      <c r="CU82" s="57"/>
      <c r="CV82" s="57"/>
      <c r="CW82" s="57"/>
      <c r="CX82" s="57"/>
      <c r="CY82" s="57"/>
      <c r="CZ82" s="57"/>
      <c r="DA82" s="67"/>
      <c r="DB82" s="23"/>
      <c r="DC82" s="23"/>
      <c r="DD82" s="57"/>
      <c r="DE82" s="57"/>
      <c r="DF82" s="57"/>
      <c r="DG82" s="57"/>
      <c r="DH82" s="57"/>
      <c r="DI82" s="57"/>
      <c r="DJ82" s="67"/>
      <c r="DK82" s="23" t="s">
        <v>849</v>
      </c>
      <c r="DL82" s="55">
        <v>0</v>
      </c>
      <c r="DM82" s="55">
        <v>0</v>
      </c>
      <c r="DN82" s="55">
        <v>0</v>
      </c>
      <c r="DO82" s="59">
        <v>0</v>
      </c>
      <c r="DP82" s="23" t="s">
        <v>849</v>
      </c>
      <c r="DQ82" s="57"/>
      <c r="DR82" s="57"/>
      <c r="DS82" s="57"/>
      <c r="DT82" s="23" t="s">
        <v>854</v>
      </c>
      <c r="DU82" s="57"/>
      <c r="DV82" s="23" t="s">
        <v>858</v>
      </c>
      <c r="DW82" s="23" t="s">
        <v>854</v>
      </c>
      <c r="DX82" s="57"/>
      <c r="DY82" s="23" t="s">
        <v>849</v>
      </c>
      <c r="DZ82" s="23" t="s">
        <v>854</v>
      </c>
      <c r="EA82" s="56"/>
      <c r="EB82" s="57"/>
      <c r="EC82" s="57"/>
      <c r="ED82" s="23"/>
      <c r="EE82" s="57"/>
      <c r="EF82" s="57"/>
      <c r="EG82" s="57"/>
      <c r="EH82" s="23">
        <v>957</v>
      </c>
      <c r="EI82" s="23"/>
      <c r="EJ82" s="23" t="s">
        <v>921</v>
      </c>
      <c r="EK82" s="23"/>
    </row>
    <row r="83" spans="2:141" ht="29.1">
      <c r="B83" s="132" t="s">
        <v>945</v>
      </c>
      <c r="C83" s="23" t="s">
        <v>946</v>
      </c>
      <c r="D83" s="23" t="s">
        <v>159</v>
      </c>
      <c r="E83" s="23" t="s">
        <v>846</v>
      </c>
      <c r="F83" s="23" t="s">
        <v>847</v>
      </c>
      <c r="G83" s="23"/>
      <c r="H83" s="23" t="s">
        <v>848</v>
      </c>
      <c r="I83" s="58">
        <v>0</v>
      </c>
      <c r="J83" s="58">
        <v>0</v>
      </c>
      <c r="K83" s="58">
        <v>1</v>
      </c>
      <c r="L83" s="58">
        <v>0</v>
      </c>
      <c r="M83" s="176"/>
      <c r="N83" s="23" t="s">
        <v>849</v>
      </c>
      <c r="O83" s="23" t="s">
        <v>850</v>
      </c>
      <c r="P83" s="23" t="s">
        <v>851</v>
      </c>
      <c r="Q83" s="56">
        <v>46478</v>
      </c>
      <c r="R83" s="133">
        <v>46534</v>
      </c>
      <c r="S83" s="133">
        <v>47004</v>
      </c>
      <c r="T83" s="133" t="s">
        <v>848</v>
      </c>
      <c r="U83" s="133">
        <v>47095</v>
      </c>
      <c r="V83" s="133" t="s">
        <v>848</v>
      </c>
      <c r="W83" s="55">
        <v>5.3327070142302084E-2</v>
      </c>
      <c r="X83" s="55">
        <v>1.2072560874136629E-2</v>
      </c>
      <c r="Y83" s="55">
        <v>8.2193358125468432</v>
      </c>
      <c r="Z83" s="55">
        <v>4.8349034193909199</v>
      </c>
      <c r="AA83" s="55">
        <v>0</v>
      </c>
      <c r="AB83" s="55">
        <v>0</v>
      </c>
      <c r="AC83" s="55">
        <v>0</v>
      </c>
      <c r="AD83" s="59">
        <v>13.066311792811899</v>
      </c>
      <c r="AE83" s="55">
        <v>0</v>
      </c>
      <c r="AF83" s="55"/>
      <c r="AG83" s="55"/>
      <c r="AH83" s="55"/>
      <c r="AI83" s="59">
        <v>13.119638862954201</v>
      </c>
      <c r="AJ83" s="55">
        <v>0</v>
      </c>
      <c r="AK83" s="55">
        <v>5.8461453177944073E-2</v>
      </c>
      <c r="AL83" s="55">
        <v>1.3234918970756532E-2</v>
      </c>
      <c r="AM83" s="55">
        <v>9.1909156225215423</v>
      </c>
      <c r="AN83" s="55">
        <v>5.5145493737931846</v>
      </c>
      <c r="AO83" s="55">
        <v>0</v>
      </c>
      <c r="AP83" s="55">
        <v>0</v>
      </c>
      <c r="AQ83" s="55">
        <v>0</v>
      </c>
      <c r="AR83" s="59">
        <v>14.718699915285484</v>
      </c>
      <c r="AS83" s="55">
        <v>0</v>
      </c>
      <c r="AT83" s="55"/>
      <c r="AU83" s="55"/>
      <c r="AV83" s="55"/>
      <c r="AW83" s="59">
        <v>14.777161368463428</v>
      </c>
      <c r="AX83" s="55"/>
      <c r="AY83" s="55"/>
      <c r="AZ83" s="55"/>
      <c r="BA83" s="55"/>
      <c r="BB83" s="55"/>
      <c r="BC83" s="55"/>
      <c r="BD83" s="55"/>
      <c r="BE83" s="55"/>
      <c r="BF83" s="59">
        <v>0</v>
      </c>
      <c r="BG83" s="55"/>
      <c r="BH83" s="55"/>
      <c r="BI83" s="55"/>
      <c r="BJ83" s="55"/>
      <c r="BK83" s="59">
        <v>0</v>
      </c>
      <c r="BL83" s="55"/>
      <c r="BM83" s="23" t="s">
        <v>852</v>
      </c>
      <c r="BN83" s="23" t="s">
        <v>184</v>
      </c>
      <c r="BO83" s="23" t="s">
        <v>853</v>
      </c>
      <c r="BP83" s="23" t="s">
        <v>853</v>
      </c>
      <c r="BQ83" s="23" t="s">
        <v>853</v>
      </c>
      <c r="BR83" s="23"/>
      <c r="BS83" s="57"/>
      <c r="BT83" s="135" t="s">
        <v>23</v>
      </c>
      <c r="BU83" s="58">
        <v>1</v>
      </c>
      <c r="BV83" s="57">
        <v>0</v>
      </c>
      <c r="BW83" s="57">
        <v>1</v>
      </c>
      <c r="BX83" s="57">
        <v>0</v>
      </c>
      <c r="BY83" s="57">
        <v>0</v>
      </c>
      <c r="BZ83" s="57">
        <v>0</v>
      </c>
      <c r="CA83" s="57">
        <v>0</v>
      </c>
      <c r="CB83" s="67">
        <v>1</v>
      </c>
      <c r="CC83" s="134"/>
      <c r="CD83" s="134"/>
      <c r="CE83" s="57"/>
      <c r="CF83" s="57"/>
      <c r="CG83" s="57"/>
      <c r="CH83" s="57"/>
      <c r="CI83" s="57"/>
      <c r="CJ83" s="57"/>
      <c r="CK83" s="67"/>
      <c r="CL83" s="23"/>
      <c r="CM83" s="23"/>
      <c r="CN83" s="23"/>
      <c r="CO83" s="23"/>
      <c r="CP83" s="23"/>
      <c r="CQ83" s="23"/>
      <c r="CR83" s="57"/>
      <c r="CS83" s="134"/>
      <c r="CT83" s="58"/>
      <c r="CU83" s="57"/>
      <c r="CV83" s="57"/>
      <c r="CW83" s="57"/>
      <c r="CX83" s="57"/>
      <c r="CY83" s="57"/>
      <c r="CZ83" s="57"/>
      <c r="DA83" s="67"/>
      <c r="DB83" s="23"/>
      <c r="DC83" s="23"/>
      <c r="DD83" s="57"/>
      <c r="DE83" s="57"/>
      <c r="DF83" s="57"/>
      <c r="DG83" s="57"/>
      <c r="DH83" s="57"/>
      <c r="DI83" s="57"/>
      <c r="DJ83" s="67"/>
      <c r="DK83" s="23" t="s">
        <v>849</v>
      </c>
      <c r="DL83" s="55">
        <v>0</v>
      </c>
      <c r="DM83" s="55">
        <v>5.3327070142302084E-2</v>
      </c>
      <c r="DN83" s="55">
        <v>13.066311792811899</v>
      </c>
      <c r="DO83" s="59">
        <v>13.119638862954201</v>
      </c>
      <c r="DP83" s="23" t="s">
        <v>849</v>
      </c>
      <c r="DQ83" s="57"/>
      <c r="DR83" s="57"/>
      <c r="DS83" s="57"/>
      <c r="DT83" s="23" t="s">
        <v>854</v>
      </c>
      <c r="DU83" s="57"/>
      <c r="DV83" s="23" t="s">
        <v>858</v>
      </c>
      <c r="DW83" s="23" t="s">
        <v>854</v>
      </c>
      <c r="DX83" s="57"/>
      <c r="DY83" s="23" t="s">
        <v>849</v>
      </c>
      <c r="DZ83" s="23" t="s">
        <v>854</v>
      </c>
      <c r="EA83" s="56"/>
      <c r="EB83" s="57"/>
      <c r="EC83" s="57"/>
      <c r="ED83" s="23"/>
      <c r="EE83" s="57"/>
      <c r="EF83" s="57"/>
      <c r="EG83" s="57"/>
      <c r="EH83" s="23">
        <v>957</v>
      </c>
      <c r="EI83" s="23"/>
      <c r="EJ83" s="23" t="s">
        <v>921</v>
      </c>
      <c r="EK83" s="23"/>
    </row>
    <row r="84" spans="2:141" ht="29.1">
      <c r="B84" s="132" t="s">
        <v>947</v>
      </c>
      <c r="C84" s="23" t="s">
        <v>948</v>
      </c>
      <c r="D84" s="23" t="s">
        <v>159</v>
      </c>
      <c r="E84" s="23" t="s">
        <v>846</v>
      </c>
      <c r="F84" s="23" t="s">
        <v>847</v>
      </c>
      <c r="G84" s="23"/>
      <c r="H84" s="23" t="s">
        <v>848</v>
      </c>
      <c r="I84" s="58">
        <v>0</v>
      </c>
      <c r="J84" s="58">
        <v>0</v>
      </c>
      <c r="K84" s="58">
        <v>1</v>
      </c>
      <c r="L84" s="58">
        <v>0</v>
      </c>
      <c r="M84" s="176"/>
      <c r="N84" s="23" t="s">
        <v>849</v>
      </c>
      <c r="O84" s="23" t="s">
        <v>850</v>
      </c>
      <c r="P84" s="23" t="s">
        <v>851</v>
      </c>
      <c r="Q84" s="56">
        <v>46478</v>
      </c>
      <c r="R84" s="133">
        <v>46540</v>
      </c>
      <c r="S84" s="133">
        <v>47010</v>
      </c>
      <c r="T84" s="133" t="s">
        <v>848</v>
      </c>
      <c r="U84" s="133">
        <v>47102</v>
      </c>
      <c r="V84" s="133" t="s">
        <v>848</v>
      </c>
      <c r="W84" s="55">
        <v>6.0129757797670436E-2</v>
      </c>
      <c r="X84" s="55">
        <v>0</v>
      </c>
      <c r="Y84" s="55">
        <v>0</v>
      </c>
      <c r="Z84" s="55">
        <v>1.3067110293337123</v>
      </c>
      <c r="AA84" s="55">
        <v>2.6134220586674246</v>
      </c>
      <c r="AB84" s="55">
        <v>3.920133088001136</v>
      </c>
      <c r="AC84" s="55">
        <v>5.2268441173348492</v>
      </c>
      <c r="AD84" s="59">
        <v>13.067110293337123</v>
      </c>
      <c r="AE84" s="55">
        <v>0</v>
      </c>
      <c r="AF84" s="55"/>
      <c r="AG84" s="55"/>
      <c r="AH84" s="55"/>
      <c r="AI84" s="59">
        <v>13.127240051134793</v>
      </c>
      <c r="AJ84" s="55">
        <v>0</v>
      </c>
      <c r="AK84" s="55">
        <v>6.5919110326316463E-2</v>
      </c>
      <c r="AL84" s="55">
        <v>0</v>
      </c>
      <c r="AM84" s="55">
        <v>0</v>
      </c>
      <c r="AN84" s="55">
        <v>1.4903963664797759</v>
      </c>
      <c r="AO84" s="55">
        <v>3.0404085876187428</v>
      </c>
      <c r="AP84" s="55">
        <v>4.6518251390566761</v>
      </c>
      <c r="AQ84" s="55">
        <v>6.3264821891170806</v>
      </c>
      <c r="AR84" s="59">
        <v>15.509112282272277</v>
      </c>
      <c r="AS84" s="55">
        <v>0</v>
      </c>
      <c r="AT84" s="55"/>
      <c r="AU84" s="55"/>
      <c r="AV84" s="55"/>
      <c r="AW84" s="59">
        <v>15.575031392598593</v>
      </c>
      <c r="AX84" s="55"/>
      <c r="AY84" s="55"/>
      <c r="AZ84" s="55"/>
      <c r="BA84" s="55"/>
      <c r="BB84" s="55"/>
      <c r="BC84" s="55"/>
      <c r="BD84" s="55"/>
      <c r="BE84" s="55"/>
      <c r="BF84" s="59">
        <v>0</v>
      </c>
      <c r="BG84" s="55"/>
      <c r="BH84" s="55"/>
      <c r="BI84" s="55"/>
      <c r="BJ84" s="55"/>
      <c r="BK84" s="59">
        <v>0</v>
      </c>
      <c r="BL84" s="55"/>
      <c r="BM84" s="23" t="s">
        <v>852</v>
      </c>
      <c r="BN84" s="23" t="s">
        <v>184</v>
      </c>
      <c r="BO84" s="23" t="s">
        <v>853</v>
      </c>
      <c r="BP84" s="23" t="s">
        <v>853</v>
      </c>
      <c r="BQ84" s="23" t="s">
        <v>853</v>
      </c>
      <c r="BR84" s="23"/>
      <c r="BS84" s="57"/>
      <c r="BT84" s="135" t="s">
        <v>23</v>
      </c>
      <c r="BU84" s="58">
        <v>1</v>
      </c>
      <c r="BV84" s="57">
        <v>0</v>
      </c>
      <c r="BW84" s="57">
        <v>0</v>
      </c>
      <c r="BX84" s="57">
        <v>0</v>
      </c>
      <c r="BY84" s="57">
        <v>0</v>
      </c>
      <c r="BZ84" s="57">
        <v>0</v>
      </c>
      <c r="CA84" s="57">
        <v>1</v>
      </c>
      <c r="CB84" s="67">
        <v>1</v>
      </c>
      <c r="CC84" s="134"/>
      <c r="CD84" s="134"/>
      <c r="CE84" s="57"/>
      <c r="CF84" s="57"/>
      <c r="CG84" s="57"/>
      <c r="CH84" s="57"/>
      <c r="CI84" s="57"/>
      <c r="CJ84" s="57"/>
      <c r="CK84" s="67"/>
      <c r="CL84" s="23"/>
      <c r="CM84" s="23"/>
      <c r="CN84" s="23"/>
      <c r="CO84" s="23"/>
      <c r="CP84" s="23"/>
      <c r="CQ84" s="23"/>
      <c r="CR84" s="57"/>
      <c r="CS84" s="134"/>
      <c r="CT84" s="58"/>
      <c r="CU84" s="57"/>
      <c r="CV84" s="57"/>
      <c r="CW84" s="57"/>
      <c r="CX84" s="57"/>
      <c r="CY84" s="57"/>
      <c r="CZ84" s="57"/>
      <c r="DA84" s="67"/>
      <c r="DB84" s="23"/>
      <c r="DC84" s="23"/>
      <c r="DD84" s="57"/>
      <c r="DE84" s="57"/>
      <c r="DF84" s="57"/>
      <c r="DG84" s="57"/>
      <c r="DH84" s="57"/>
      <c r="DI84" s="57"/>
      <c r="DJ84" s="67"/>
      <c r="DK84" s="23" t="s">
        <v>849</v>
      </c>
      <c r="DL84" s="55">
        <v>0</v>
      </c>
      <c r="DM84" s="55">
        <v>6.0129757797670436E-2</v>
      </c>
      <c r="DN84" s="55">
        <v>13.067110293337123</v>
      </c>
      <c r="DO84" s="59">
        <v>13.127240051134793</v>
      </c>
      <c r="DP84" s="23" t="s">
        <v>849</v>
      </c>
      <c r="DQ84" s="57"/>
      <c r="DR84" s="57"/>
      <c r="DS84" s="57"/>
      <c r="DT84" s="23" t="s">
        <v>854</v>
      </c>
      <c r="DU84" s="57"/>
      <c r="DV84" s="23" t="s">
        <v>858</v>
      </c>
      <c r="DW84" s="23" t="s">
        <v>854</v>
      </c>
      <c r="DX84" s="57"/>
      <c r="DY84" s="23" t="s">
        <v>849</v>
      </c>
      <c r="DZ84" s="23" t="s">
        <v>854</v>
      </c>
      <c r="EA84" s="56"/>
      <c r="EB84" s="57"/>
      <c r="EC84" s="57"/>
      <c r="ED84" s="23"/>
      <c r="EE84" s="57"/>
      <c r="EF84" s="57"/>
      <c r="EG84" s="57"/>
      <c r="EH84" s="23">
        <v>957</v>
      </c>
      <c r="EI84" s="23"/>
      <c r="EJ84" s="23" t="s">
        <v>921</v>
      </c>
      <c r="EK84" s="23"/>
    </row>
    <row r="85" spans="2:141" ht="29.1">
      <c r="B85" s="132" t="s">
        <v>949</v>
      </c>
      <c r="C85" s="23" t="s">
        <v>950</v>
      </c>
      <c r="D85" s="23" t="s">
        <v>159</v>
      </c>
      <c r="E85" s="23" t="s">
        <v>846</v>
      </c>
      <c r="F85" s="23" t="s">
        <v>847</v>
      </c>
      <c r="G85" s="23"/>
      <c r="H85" s="23" t="s">
        <v>848</v>
      </c>
      <c r="I85" s="58">
        <v>0</v>
      </c>
      <c r="J85" s="58">
        <v>0</v>
      </c>
      <c r="K85" s="58">
        <v>1</v>
      </c>
      <c r="L85" s="58">
        <v>0</v>
      </c>
      <c r="M85" s="176"/>
      <c r="N85" s="23" t="s">
        <v>849</v>
      </c>
      <c r="O85" s="23" t="s">
        <v>850</v>
      </c>
      <c r="P85" s="23" t="s">
        <v>851</v>
      </c>
      <c r="Q85" s="56">
        <v>46478</v>
      </c>
      <c r="R85" s="133">
        <v>46540</v>
      </c>
      <c r="S85" s="133">
        <v>47010</v>
      </c>
      <c r="T85" s="133" t="s">
        <v>848</v>
      </c>
      <c r="U85" s="133">
        <v>47102</v>
      </c>
      <c r="V85" s="133" t="s">
        <v>848</v>
      </c>
      <c r="W85" s="55">
        <v>4.3832889363674576E-2</v>
      </c>
      <c r="X85" s="55">
        <v>0</v>
      </c>
      <c r="Y85" s="55">
        <v>0</v>
      </c>
      <c r="Z85" s="55">
        <v>1.3086426389679153</v>
      </c>
      <c r="AA85" s="55">
        <v>2.6172852779358307</v>
      </c>
      <c r="AB85" s="55">
        <v>3.9259279169037451</v>
      </c>
      <c r="AC85" s="55">
        <v>5.2345705558716613</v>
      </c>
      <c r="AD85" s="59">
        <v>13.086426389679152</v>
      </c>
      <c r="AE85" s="55">
        <v>0</v>
      </c>
      <c r="AF85" s="55"/>
      <c r="AG85" s="55"/>
      <c r="AH85" s="55"/>
      <c r="AI85" s="59">
        <v>13.130259279042827</v>
      </c>
      <c r="AJ85" s="55">
        <v>0</v>
      </c>
      <c r="AK85" s="55">
        <v>4.8053163287433545E-2</v>
      </c>
      <c r="AL85" s="55">
        <v>0</v>
      </c>
      <c r="AM85" s="55">
        <v>0</v>
      </c>
      <c r="AN85" s="55">
        <v>1.4925995039108124</v>
      </c>
      <c r="AO85" s="55">
        <v>3.0449029879780576</v>
      </c>
      <c r="AP85" s="55">
        <v>4.6587015716064277</v>
      </c>
      <c r="AQ85" s="55">
        <v>6.3358341373847429</v>
      </c>
      <c r="AR85" s="59">
        <v>15.532038200880042</v>
      </c>
      <c r="AS85" s="55">
        <v>0</v>
      </c>
      <c r="AT85" s="55"/>
      <c r="AU85" s="55"/>
      <c r="AV85" s="55"/>
      <c r="AW85" s="59">
        <v>15.580091364167474</v>
      </c>
      <c r="AX85" s="55"/>
      <c r="AY85" s="55"/>
      <c r="AZ85" s="55"/>
      <c r="BA85" s="55"/>
      <c r="BB85" s="55"/>
      <c r="BC85" s="55"/>
      <c r="BD85" s="55"/>
      <c r="BE85" s="55"/>
      <c r="BF85" s="59">
        <v>0</v>
      </c>
      <c r="BG85" s="55"/>
      <c r="BH85" s="55"/>
      <c r="BI85" s="55"/>
      <c r="BJ85" s="55"/>
      <c r="BK85" s="59">
        <v>0</v>
      </c>
      <c r="BL85" s="55"/>
      <c r="BM85" s="23" t="s">
        <v>852</v>
      </c>
      <c r="BN85" s="23" t="s">
        <v>184</v>
      </c>
      <c r="BO85" s="23" t="s">
        <v>853</v>
      </c>
      <c r="BP85" s="23" t="s">
        <v>853</v>
      </c>
      <c r="BQ85" s="23" t="s">
        <v>853</v>
      </c>
      <c r="BR85" s="23"/>
      <c r="BS85" s="57"/>
      <c r="BT85" s="135" t="s">
        <v>23</v>
      </c>
      <c r="BU85" s="58">
        <v>1</v>
      </c>
      <c r="BV85" s="57">
        <v>0</v>
      </c>
      <c r="BW85" s="57">
        <v>0</v>
      </c>
      <c r="BX85" s="57">
        <v>0</v>
      </c>
      <c r="BY85" s="57">
        <v>0</v>
      </c>
      <c r="BZ85" s="57">
        <v>0</v>
      </c>
      <c r="CA85" s="57">
        <v>1</v>
      </c>
      <c r="CB85" s="67">
        <v>1</v>
      </c>
      <c r="CC85" s="134"/>
      <c r="CD85" s="134"/>
      <c r="CE85" s="57"/>
      <c r="CF85" s="57"/>
      <c r="CG85" s="57"/>
      <c r="CH85" s="57"/>
      <c r="CI85" s="57"/>
      <c r="CJ85" s="57"/>
      <c r="CK85" s="67"/>
      <c r="CL85" s="23"/>
      <c r="CM85" s="23"/>
      <c r="CN85" s="23"/>
      <c r="CO85" s="23"/>
      <c r="CP85" s="23"/>
      <c r="CQ85" s="23"/>
      <c r="CR85" s="57"/>
      <c r="CS85" s="134"/>
      <c r="CT85" s="58"/>
      <c r="CU85" s="57"/>
      <c r="CV85" s="57"/>
      <c r="CW85" s="57"/>
      <c r="CX85" s="57"/>
      <c r="CY85" s="57"/>
      <c r="CZ85" s="57"/>
      <c r="DA85" s="67"/>
      <c r="DB85" s="23"/>
      <c r="DC85" s="23"/>
      <c r="DD85" s="57"/>
      <c r="DE85" s="57"/>
      <c r="DF85" s="57"/>
      <c r="DG85" s="57"/>
      <c r="DH85" s="57"/>
      <c r="DI85" s="57"/>
      <c r="DJ85" s="67"/>
      <c r="DK85" s="23" t="s">
        <v>849</v>
      </c>
      <c r="DL85" s="55">
        <v>0</v>
      </c>
      <c r="DM85" s="55">
        <v>4.3832889363674576E-2</v>
      </c>
      <c r="DN85" s="55">
        <v>13.086426389679152</v>
      </c>
      <c r="DO85" s="59">
        <v>13.130259279042827</v>
      </c>
      <c r="DP85" s="23" t="s">
        <v>849</v>
      </c>
      <c r="DQ85" s="57"/>
      <c r="DR85" s="57"/>
      <c r="DS85" s="57"/>
      <c r="DT85" s="23" t="s">
        <v>854</v>
      </c>
      <c r="DU85" s="57"/>
      <c r="DV85" s="23" t="s">
        <v>858</v>
      </c>
      <c r="DW85" s="23" t="s">
        <v>854</v>
      </c>
      <c r="DX85" s="57"/>
      <c r="DY85" s="23" t="s">
        <v>849</v>
      </c>
      <c r="DZ85" s="23" t="s">
        <v>854</v>
      </c>
      <c r="EA85" s="56"/>
      <c r="EB85" s="57"/>
      <c r="EC85" s="57"/>
      <c r="ED85" s="23"/>
      <c r="EE85" s="57"/>
      <c r="EF85" s="57"/>
      <c r="EG85" s="57"/>
      <c r="EH85" s="23">
        <v>957</v>
      </c>
      <c r="EI85" s="23"/>
      <c r="EJ85" s="23" t="s">
        <v>921</v>
      </c>
      <c r="EK85" s="23"/>
    </row>
    <row r="86" spans="2:141" ht="29.1">
      <c r="B86" s="132" t="s">
        <v>951</v>
      </c>
      <c r="C86" s="23" t="s">
        <v>952</v>
      </c>
      <c r="D86" s="23" t="s">
        <v>159</v>
      </c>
      <c r="E86" s="23" t="s">
        <v>846</v>
      </c>
      <c r="F86" s="23" t="s">
        <v>847</v>
      </c>
      <c r="G86" s="23"/>
      <c r="H86" s="23" t="s">
        <v>848</v>
      </c>
      <c r="I86" s="58">
        <v>0</v>
      </c>
      <c r="J86" s="58">
        <v>0</v>
      </c>
      <c r="K86" s="58">
        <v>1</v>
      </c>
      <c r="L86" s="58">
        <v>0</v>
      </c>
      <c r="M86" s="176"/>
      <c r="N86" s="23" t="s">
        <v>849</v>
      </c>
      <c r="O86" s="23" t="s">
        <v>850</v>
      </c>
      <c r="P86" s="23" t="s">
        <v>851</v>
      </c>
      <c r="Q86" s="56">
        <v>46478</v>
      </c>
      <c r="R86" s="133">
        <v>46540</v>
      </c>
      <c r="S86" s="133">
        <v>47010</v>
      </c>
      <c r="T86" s="133" t="s">
        <v>848</v>
      </c>
      <c r="U86" s="133">
        <v>47102</v>
      </c>
      <c r="V86" s="133" t="s">
        <v>848</v>
      </c>
      <c r="W86" s="55">
        <v>6.0129757797670436E-2</v>
      </c>
      <c r="X86" s="55">
        <v>0</v>
      </c>
      <c r="Y86" s="55">
        <v>0</v>
      </c>
      <c r="Z86" s="55">
        <v>1.3067110293337123</v>
      </c>
      <c r="AA86" s="55">
        <v>2.6134220586674246</v>
      </c>
      <c r="AB86" s="55">
        <v>3.920133088001136</v>
      </c>
      <c r="AC86" s="55">
        <v>5.2268441173348492</v>
      </c>
      <c r="AD86" s="59">
        <v>13.067110293337123</v>
      </c>
      <c r="AE86" s="55">
        <v>0</v>
      </c>
      <c r="AF86" s="55"/>
      <c r="AG86" s="55"/>
      <c r="AH86" s="55"/>
      <c r="AI86" s="59">
        <v>13.127240051134793</v>
      </c>
      <c r="AJ86" s="55">
        <v>0</v>
      </c>
      <c r="AK86" s="55">
        <v>6.5919110326316463E-2</v>
      </c>
      <c r="AL86" s="55">
        <v>0</v>
      </c>
      <c r="AM86" s="55">
        <v>0</v>
      </c>
      <c r="AN86" s="55">
        <v>1.4903963664797759</v>
      </c>
      <c r="AO86" s="55">
        <v>3.0404085876187428</v>
      </c>
      <c r="AP86" s="55">
        <v>4.6518251390566761</v>
      </c>
      <c r="AQ86" s="55">
        <v>6.3264821891170806</v>
      </c>
      <c r="AR86" s="59">
        <v>15.509112282272277</v>
      </c>
      <c r="AS86" s="55">
        <v>0</v>
      </c>
      <c r="AT86" s="55"/>
      <c r="AU86" s="55"/>
      <c r="AV86" s="55"/>
      <c r="AW86" s="59">
        <v>15.575031392598593</v>
      </c>
      <c r="AX86" s="55"/>
      <c r="AY86" s="55"/>
      <c r="AZ86" s="55"/>
      <c r="BA86" s="55"/>
      <c r="BB86" s="55"/>
      <c r="BC86" s="55"/>
      <c r="BD86" s="55"/>
      <c r="BE86" s="55"/>
      <c r="BF86" s="59">
        <v>0</v>
      </c>
      <c r="BG86" s="55"/>
      <c r="BH86" s="55"/>
      <c r="BI86" s="55"/>
      <c r="BJ86" s="55"/>
      <c r="BK86" s="59">
        <v>0</v>
      </c>
      <c r="BL86" s="55"/>
      <c r="BM86" s="23" t="s">
        <v>852</v>
      </c>
      <c r="BN86" s="23" t="s">
        <v>184</v>
      </c>
      <c r="BO86" s="23" t="s">
        <v>853</v>
      </c>
      <c r="BP86" s="23" t="s">
        <v>853</v>
      </c>
      <c r="BQ86" s="23" t="s">
        <v>853</v>
      </c>
      <c r="BR86" s="23"/>
      <c r="BS86" s="57"/>
      <c r="BT86" s="135" t="s">
        <v>23</v>
      </c>
      <c r="BU86" s="58">
        <v>1</v>
      </c>
      <c r="BV86" s="57">
        <v>0</v>
      </c>
      <c r="BW86" s="57">
        <v>0</v>
      </c>
      <c r="BX86" s="57">
        <v>0</v>
      </c>
      <c r="BY86" s="57">
        <v>0</v>
      </c>
      <c r="BZ86" s="57">
        <v>0</v>
      </c>
      <c r="CA86" s="57">
        <v>1</v>
      </c>
      <c r="CB86" s="67">
        <v>1</v>
      </c>
      <c r="CC86" s="134"/>
      <c r="CD86" s="134"/>
      <c r="CE86" s="57"/>
      <c r="CF86" s="57"/>
      <c r="CG86" s="57"/>
      <c r="CH86" s="57"/>
      <c r="CI86" s="57"/>
      <c r="CJ86" s="57"/>
      <c r="CK86" s="67"/>
      <c r="CL86" s="23"/>
      <c r="CM86" s="23"/>
      <c r="CN86" s="23"/>
      <c r="CO86" s="23"/>
      <c r="CP86" s="23"/>
      <c r="CQ86" s="23"/>
      <c r="CR86" s="57"/>
      <c r="CS86" s="134"/>
      <c r="CT86" s="58"/>
      <c r="CU86" s="57"/>
      <c r="CV86" s="57"/>
      <c r="CW86" s="57"/>
      <c r="CX86" s="57"/>
      <c r="CY86" s="57"/>
      <c r="CZ86" s="57"/>
      <c r="DA86" s="67"/>
      <c r="DB86" s="23"/>
      <c r="DC86" s="23"/>
      <c r="DD86" s="57"/>
      <c r="DE86" s="57"/>
      <c r="DF86" s="57"/>
      <c r="DG86" s="57"/>
      <c r="DH86" s="57"/>
      <c r="DI86" s="57"/>
      <c r="DJ86" s="67"/>
      <c r="DK86" s="23" t="s">
        <v>849</v>
      </c>
      <c r="DL86" s="55">
        <v>0</v>
      </c>
      <c r="DM86" s="55">
        <v>6.0129757797670436E-2</v>
      </c>
      <c r="DN86" s="55">
        <v>13.067110293337123</v>
      </c>
      <c r="DO86" s="59">
        <v>13.127240051134793</v>
      </c>
      <c r="DP86" s="23" t="s">
        <v>849</v>
      </c>
      <c r="DQ86" s="57"/>
      <c r="DR86" s="57"/>
      <c r="DS86" s="57"/>
      <c r="DT86" s="23" t="s">
        <v>854</v>
      </c>
      <c r="DU86" s="57"/>
      <c r="DV86" s="23" t="s">
        <v>858</v>
      </c>
      <c r="DW86" s="23" t="s">
        <v>854</v>
      </c>
      <c r="DX86" s="57"/>
      <c r="DY86" s="23" t="s">
        <v>849</v>
      </c>
      <c r="DZ86" s="23" t="s">
        <v>854</v>
      </c>
      <c r="EA86" s="56"/>
      <c r="EB86" s="57"/>
      <c r="EC86" s="57"/>
      <c r="ED86" s="23"/>
      <c r="EE86" s="57"/>
      <c r="EF86" s="57"/>
      <c r="EG86" s="57"/>
      <c r="EH86" s="23">
        <v>957</v>
      </c>
      <c r="EI86" s="23"/>
      <c r="EJ86" s="23" t="s">
        <v>921</v>
      </c>
      <c r="EK86" s="23"/>
    </row>
    <row r="87" spans="2:141" ht="29.1">
      <c r="B87" s="132" t="s">
        <v>953</v>
      </c>
      <c r="C87" s="23" t="s">
        <v>954</v>
      </c>
      <c r="D87" s="23" t="s">
        <v>159</v>
      </c>
      <c r="E87" s="23" t="s">
        <v>846</v>
      </c>
      <c r="F87" s="23" t="s">
        <v>847</v>
      </c>
      <c r="G87" s="23"/>
      <c r="H87" s="23" t="s">
        <v>848</v>
      </c>
      <c r="I87" s="58">
        <v>0</v>
      </c>
      <c r="J87" s="58">
        <v>0</v>
      </c>
      <c r="K87" s="58">
        <v>1</v>
      </c>
      <c r="L87" s="58">
        <v>0</v>
      </c>
      <c r="M87" s="176"/>
      <c r="N87" s="23" t="s">
        <v>849</v>
      </c>
      <c r="O87" s="23" t="s">
        <v>850</v>
      </c>
      <c r="P87" s="23" t="s">
        <v>851</v>
      </c>
      <c r="Q87" s="56">
        <v>46087</v>
      </c>
      <c r="R87" s="133">
        <v>46149</v>
      </c>
      <c r="S87" s="133">
        <v>46619</v>
      </c>
      <c r="T87" s="133" t="s">
        <v>848</v>
      </c>
      <c r="U87" s="133">
        <v>46713</v>
      </c>
      <c r="V87" s="133" t="s">
        <v>848</v>
      </c>
      <c r="W87" s="55">
        <v>1.4234729399101171</v>
      </c>
      <c r="X87" s="55">
        <v>0.44889996656601777</v>
      </c>
      <c r="Y87" s="55">
        <v>5.0499585431830626E-4</v>
      </c>
      <c r="Z87" s="55">
        <v>1.2377360211039443E-4</v>
      </c>
      <c r="AA87" s="55">
        <v>0</v>
      </c>
      <c r="AB87" s="55">
        <v>0</v>
      </c>
      <c r="AC87" s="55">
        <v>0</v>
      </c>
      <c r="AD87" s="59">
        <v>0.44952873602244647</v>
      </c>
      <c r="AE87" s="55">
        <v>0</v>
      </c>
      <c r="AF87" s="55"/>
      <c r="AG87" s="55"/>
      <c r="AH87" s="55"/>
      <c r="AI87" s="59">
        <v>1.8730016759325636</v>
      </c>
      <c r="AJ87" s="55">
        <v>0</v>
      </c>
      <c r="AK87" s="55">
        <v>1.5605263218954193</v>
      </c>
      <c r="AL87" s="55">
        <v>0.49212049915643469</v>
      </c>
      <c r="AM87" s="55">
        <v>5.6468970153009937E-4</v>
      </c>
      <c r="AN87" s="55">
        <v>1.4117254902601298E-4</v>
      </c>
      <c r="AO87" s="55">
        <v>0</v>
      </c>
      <c r="AP87" s="55">
        <v>0</v>
      </c>
      <c r="AQ87" s="55">
        <v>0</v>
      </c>
      <c r="AR87" s="59">
        <v>0.49282636140699082</v>
      </c>
      <c r="AS87" s="55">
        <v>0</v>
      </c>
      <c r="AT87" s="55"/>
      <c r="AU87" s="55"/>
      <c r="AV87" s="55"/>
      <c r="AW87" s="59">
        <v>2.0533526833024101</v>
      </c>
      <c r="AX87" s="55"/>
      <c r="AY87" s="55"/>
      <c r="AZ87" s="55"/>
      <c r="BA87" s="55"/>
      <c r="BB87" s="55"/>
      <c r="BC87" s="55"/>
      <c r="BD87" s="55"/>
      <c r="BE87" s="55"/>
      <c r="BF87" s="59">
        <v>0</v>
      </c>
      <c r="BG87" s="55"/>
      <c r="BH87" s="55"/>
      <c r="BI87" s="55"/>
      <c r="BJ87" s="55"/>
      <c r="BK87" s="59">
        <v>0</v>
      </c>
      <c r="BL87" s="55"/>
      <c r="BM87" s="23" t="s">
        <v>852</v>
      </c>
      <c r="BN87" s="23" t="s">
        <v>184</v>
      </c>
      <c r="BO87" s="23" t="s">
        <v>853</v>
      </c>
      <c r="BP87" s="23" t="s">
        <v>853</v>
      </c>
      <c r="BQ87" s="23" t="s">
        <v>853</v>
      </c>
      <c r="BR87" s="23"/>
      <c r="BS87" s="57"/>
      <c r="BT87" s="135" t="s">
        <v>23</v>
      </c>
      <c r="BU87" s="58">
        <v>1</v>
      </c>
      <c r="BV87" s="57">
        <v>1</v>
      </c>
      <c r="BW87" s="57">
        <v>0</v>
      </c>
      <c r="BX87" s="57">
        <v>0</v>
      </c>
      <c r="BY87" s="57">
        <v>0</v>
      </c>
      <c r="BZ87" s="57">
        <v>0</v>
      </c>
      <c r="CA87" s="57">
        <v>0</v>
      </c>
      <c r="CB87" s="67">
        <v>1</v>
      </c>
      <c r="CC87" s="134"/>
      <c r="CD87" s="134"/>
      <c r="CE87" s="57"/>
      <c r="CF87" s="57"/>
      <c r="CG87" s="57"/>
      <c r="CH87" s="57"/>
      <c r="CI87" s="57"/>
      <c r="CJ87" s="57"/>
      <c r="CK87" s="67"/>
      <c r="CL87" s="23"/>
      <c r="CM87" s="23"/>
      <c r="CN87" s="23"/>
      <c r="CO87" s="23"/>
      <c r="CP87" s="23"/>
      <c r="CQ87" s="23"/>
      <c r="CR87" s="57"/>
      <c r="CS87" s="134"/>
      <c r="CT87" s="58"/>
      <c r="CU87" s="57"/>
      <c r="CV87" s="57"/>
      <c r="CW87" s="57"/>
      <c r="CX87" s="57"/>
      <c r="CY87" s="57"/>
      <c r="CZ87" s="57"/>
      <c r="DA87" s="67"/>
      <c r="DB87" s="23"/>
      <c r="DC87" s="23"/>
      <c r="DD87" s="57"/>
      <c r="DE87" s="57"/>
      <c r="DF87" s="57"/>
      <c r="DG87" s="57"/>
      <c r="DH87" s="57"/>
      <c r="DI87" s="57"/>
      <c r="DJ87" s="67"/>
      <c r="DK87" s="23" t="s">
        <v>849</v>
      </c>
      <c r="DL87" s="55">
        <v>0</v>
      </c>
      <c r="DM87" s="55">
        <v>1.4234729399101171</v>
      </c>
      <c r="DN87" s="55">
        <v>0.44952873602244647</v>
      </c>
      <c r="DO87" s="59">
        <v>1.8730016759325636</v>
      </c>
      <c r="DP87" s="23" t="s">
        <v>849</v>
      </c>
      <c r="DQ87" s="57"/>
      <c r="DR87" s="57"/>
      <c r="DS87" s="57"/>
      <c r="DT87" s="23" t="s">
        <v>854</v>
      </c>
      <c r="DU87" s="57"/>
      <c r="DV87" s="23" t="s">
        <v>858</v>
      </c>
      <c r="DW87" s="23" t="s">
        <v>854</v>
      </c>
      <c r="DX87" s="57"/>
      <c r="DY87" s="23" t="s">
        <v>849</v>
      </c>
      <c r="DZ87" s="23" t="s">
        <v>854</v>
      </c>
      <c r="EA87" s="56"/>
      <c r="EB87" s="57"/>
      <c r="EC87" s="57"/>
      <c r="ED87" s="23"/>
      <c r="EE87" s="57"/>
      <c r="EF87" s="57"/>
      <c r="EG87" s="57"/>
      <c r="EH87" s="23">
        <v>957</v>
      </c>
      <c r="EI87" s="23"/>
      <c r="EJ87" s="23" t="s">
        <v>921</v>
      </c>
      <c r="EK87" s="23"/>
    </row>
    <row r="88" spans="2:141" ht="29.1">
      <c r="B88" s="132" t="s">
        <v>955</v>
      </c>
      <c r="C88" s="23" t="s">
        <v>956</v>
      </c>
      <c r="D88" s="23" t="s">
        <v>159</v>
      </c>
      <c r="E88" s="23" t="s">
        <v>846</v>
      </c>
      <c r="F88" s="23" t="s">
        <v>847</v>
      </c>
      <c r="G88" s="23"/>
      <c r="H88" s="23" t="s">
        <v>848</v>
      </c>
      <c r="I88" s="58">
        <v>0</v>
      </c>
      <c r="J88" s="58">
        <v>0</v>
      </c>
      <c r="K88" s="58">
        <v>1</v>
      </c>
      <c r="L88" s="58">
        <v>0</v>
      </c>
      <c r="M88" s="176"/>
      <c r="N88" s="23" t="s">
        <v>849</v>
      </c>
      <c r="O88" s="23" t="s">
        <v>850</v>
      </c>
      <c r="P88" s="23" t="s">
        <v>851</v>
      </c>
      <c r="Q88" s="56">
        <v>46478</v>
      </c>
      <c r="R88" s="133">
        <v>46540</v>
      </c>
      <c r="S88" s="133">
        <v>47010</v>
      </c>
      <c r="T88" s="133" t="s">
        <v>848</v>
      </c>
      <c r="U88" s="133">
        <v>47102</v>
      </c>
      <c r="V88" s="133" t="s">
        <v>848</v>
      </c>
      <c r="W88" s="55">
        <v>2.4844347417165111E-2</v>
      </c>
      <c r="X88" s="55">
        <v>0</v>
      </c>
      <c r="Y88" s="55">
        <v>0</v>
      </c>
      <c r="Z88" s="55">
        <v>1.3044449179661468</v>
      </c>
      <c r="AA88" s="55">
        <v>2.6088898359322936</v>
      </c>
      <c r="AB88" s="55">
        <v>3.9133347538984395</v>
      </c>
      <c r="AC88" s="55">
        <v>5.2177796718645872</v>
      </c>
      <c r="AD88" s="59">
        <v>13.044449179661466</v>
      </c>
      <c r="AE88" s="55">
        <v>0</v>
      </c>
      <c r="AF88" s="55"/>
      <c r="AG88" s="55"/>
      <c r="AH88" s="55"/>
      <c r="AI88" s="59">
        <v>13.069293527078631</v>
      </c>
      <c r="AJ88" s="55">
        <v>0</v>
      </c>
      <c r="AK88" s="55">
        <v>2.7236385749102275E-2</v>
      </c>
      <c r="AL88" s="55">
        <v>0</v>
      </c>
      <c r="AM88" s="55">
        <v>0</v>
      </c>
      <c r="AN88" s="55">
        <v>1.4878117061589855</v>
      </c>
      <c r="AO88" s="55">
        <v>3.0351358805643303</v>
      </c>
      <c r="AP88" s="55">
        <v>4.6437578972634244</v>
      </c>
      <c r="AQ88" s="55">
        <v>6.3155107402782589</v>
      </c>
      <c r="AR88" s="59">
        <v>15.482216224264999</v>
      </c>
      <c r="AS88" s="55">
        <v>0</v>
      </c>
      <c r="AT88" s="55"/>
      <c r="AU88" s="55"/>
      <c r="AV88" s="55"/>
      <c r="AW88" s="59">
        <v>15.509452610014101</v>
      </c>
      <c r="AX88" s="55"/>
      <c r="AY88" s="55"/>
      <c r="AZ88" s="55"/>
      <c r="BA88" s="55"/>
      <c r="BB88" s="55"/>
      <c r="BC88" s="55"/>
      <c r="BD88" s="55"/>
      <c r="BE88" s="55"/>
      <c r="BF88" s="59">
        <v>0</v>
      </c>
      <c r="BG88" s="55"/>
      <c r="BH88" s="55"/>
      <c r="BI88" s="55"/>
      <c r="BJ88" s="55"/>
      <c r="BK88" s="59">
        <v>0</v>
      </c>
      <c r="BL88" s="55"/>
      <c r="BM88" s="23" t="s">
        <v>852</v>
      </c>
      <c r="BN88" s="23" t="s">
        <v>184</v>
      </c>
      <c r="BO88" s="23" t="s">
        <v>853</v>
      </c>
      <c r="BP88" s="23" t="s">
        <v>853</v>
      </c>
      <c r="BQ88" s="23" t="s">
        <v>853</v>
      </c>
      <c r="BR88" s="23"/>
      <c r="BS88" s="57"/>
      <c r="BT88" s="135" t="s">
        <v>23</v>
      </c>
      <c r="BU88" s="58">
        <v>1</v>
      </c>
      <c r="BV88" s="57">
        <v>0</v>
      </c>
      <c r="BW88" s="57">
        <v>0</v>
      </c>
      <c r="BX88" s="57">
        <v>0</v>
      </c>
      <c r="BY88" s="57">
        <v>0</v>
      </c>
      <c r="BZ88" s="57">
        <v>0</v>
      </c>
      <c r="CA88" s="57">
        <v>1</v>
      </c>
      <c r="CB88" s="67">
        <v>1</v>
      </c>
      <c r="CC88" s="134"/>
      <c r="CD88" s="134"/>
      <c r="CE88" s="57"/>
      <c r="CF88" s="57"/>
      <c r="CG88" s="57"/>
      <c r="CH88" s="57"/>
      <c r="CI88" s="57"/>
      <c r="CJ88" s="57"/>
      <c r="CK88" s="67"/>
      <c r="CL88" s="23"/>
      <c r="CM88" s="23"/>
      <c r="CN88" s="23"/>
      <c r="CO88" s="23"/>
      <c r="CP88" s="23"/>
      <c r="CQ88" s="23"/>
      <c r="CR88" s="57"/>
      <c r="CS88" s="134"/>
      <c r="CT88" s="58"/>
      <c r="CU88" s="57"/>
      <c r="CV88" s="57"/>
      <c r="CW88" s="57"/>
      <c r="CX88" s="57"/>
      <c r="CY88" s="57"/>
      <c r="CZ88" s="57"/>
      <c r="DA88" s="67"/>
      <c r="DB88" s="23"/>
      <c r="DC88" s="23"/>
      <c r="DD88" s="57"/>
      <c r="DE88" s="57"/>
      <c r="DF88" s="57"/>
      <c r="DG88" s="57"/>
      <c r="DH88" s="57"/>
      <c r="DI88" s="57"/>
      <c r="DJ88" s="67"/>
      <c r="DK88" s="23" t="s">
        <v>849</v>
      </c>
      <c r="DL88" s="55">
        <v>0</v>
      </c>
      <c r="DM88" s="55">
        <v>2.4844347417165111E-2</v>
      </c>
      <c r="DN88" s="55">
        <v>13.044449179661466</v>
      </c>
      <c r="DO88" s="59">
        <v>13.069293527078631</v>
      </c>
      <c r="DP88" s="23" t="s">
        <v>849</v>
      </c>
      <c r="DQ88" s="57"/>
      <c r="DR88" s="57"/>
      <c r="DS88" s="57"/>
      <c r="DT88" s="23" t="s">
        <v>854</v>
      </c>
      <c r="DU88" s="57"/>
      <c r="DV88" s="23" t="s">
        <v>858</v>
      </c>
      <c r="DW88" s="23" t="s">
        <v>854</v>
      </c>
      <c r="DX88" s="57"/>
      <c r="DY88" s="23" t="s">
        <v>849</v>
      </c>
      <c r="DZ88" s="23" t="s">
        <v>854</v>
      </c>
      <c r="EA88" s="56"/>
      <c r="EB88" s="57"/>
      <c r="EC88" s="57"/>
      <c r="ED88" s="23"/>
      <c r="EE88" s="57"/>
      <c r="EF88" s="57"/>
      <c r="EG88" s="57"/>
      <c r="EH88" s="23">
        <v>957</v>
      </c>
      <c r="EI88" s="23"/>
      <c r="EJ88" s="23" t="s">
        <v>921</v>
      </c>
      <c r="EK88" s="23"/>
    </row>
    <row r="89" spans="2:141" ht="29.1">
      <c r="B89" s="132" t="s">
        <v>957</v>
      </c>
      <c r="C89" s="23" t="s">
        <v>958</v>
      </c>
      <c r="D89" s="23" t="s">
        <v>159</v>
      </c>
      <c r="E89" s="23" t="s">
        <v>846</v>
      </c>
      <c r="F89" s="23" t="s">
        <v>847</v>
      </c>
      <c r="G89" s="23"/>
      <c r="H89" s="23" t="s">
        <v>848</v>
      </c>
      <c r="I89" s="58">
        <v>0</v>
      </c>
      <c r="J89" s="58">
        <v>0</v>
      </c>
      <c r="K89" s="58">
        <v>1</v>
      </c>
      <c r="L89" s="58">
        <v>0</v>
      </c>
      <c r="M89" s="176"/>
      <c r="N89" s="23" t="s">
        <v>849</v>
      </c>
      <c r="O89" s="23" t="s">
        <v>850</v>
      </c>
      <c r="P89" s="23" t="s">
        <v>851</v>
      </c>
      <c r="Q89" s="56">
        <v>47583</v>
      </c>
      <c r="R89" s="133">
        <v>47645</v>
      </c>
      <c r="S89" s="133">
        <v>48109</v>
      </c>
      <c r="T89" s="133" t="s">
        <v>848</v>
      </c>
      <c r="U89" s="133">
        <v>48201</v>
      </c>
      <c r="V89" s="133" t="s">
        <v>848</v>
      </c>
      <c r="W89" s="55">
        <v>9.972780054242715E-2</v>
      </c>
      <c r="X89" s="55">
        <v>-3.4907226039478802E-2</v>
      </c>
      <c r="Y89" s="55">
        <v>-3.422277016441231E-2</v>
      </c>
      <c r="Z89" s="55">
        <v>-1.9571846221877576E-2</v>
      </c>
      <c r="AA89" s="55">
        <v>6.2695741025493829E-2</v>
      </c>
      <c r="AB89" s="55">
        <v>3.68798473440674E-2</v>
      </c>
      <c r="AC89" s="55">
        <v>0</v>
      </c>
      <c r="AD89" s="59">
        <v>1.0873745943792541E-2</v>
      </c>
      <c r="AE89" s="55">
        <v>0</v>
      </c>
      <c r="AF89" s="55"/>
      <c r="AG89" s="55"/>
      <c r="AH89" s="55"/>
      <c r="AI89" s="59">
        <v>0.1106015464862197</v>
      </c>
      <c r="AJ89" s="55">
        <v>0</v>
      </c>
      <c r="AK89" s="55">
        <v>0.10932969177553928</v>
      </c>
      <c r="AL89" s="55">
        <v>-3.8268128273937899E-2</v>
      </c>
      <c r="AM89" s="55">
        <v>-3.8268127756736381E-2</v>
      </c>
      <c r="AN89" s="55">
        <v>-2.2323075140232695E-2</v>
      </c>
      <c r="AO89" s="55">
        <v>7.2939106329510756E-2</v>
      </c>
      <c r="AP89" s="55">
        <v>4.37634634203663E-2</v>
      </c>
      <c r="AQ89" s="55">
        <v>0</v>
      </c>
      <c r="AR89" s="59">
        <v>1.7843238578970078E-2</v>
      </c>
      <c r="AS89" s="55">
        <v>0</v>
      </c>
      <c r="AT89" s="55"/>
      <c r="AU89" s="55"/>
      <c r="AV89" s="55"/>
      <c r="AW89" s="59">
        <v>0.12717293035450936</v>
      </c>
      <c r="AX89" s="55"/>
      <c r="AY89" s="55"/>
      <c r="AZ89" s="55"/>
      <c r="BA89" s="55"/>
      <c r="BB89" s="55"/>
      <c r="BC89" s="55"/>
      <c r="BD89" s="55"/>
      <c r="BE89" s="55"/>
      <c r="BF89" s="59">
        <v>0</v>
      </c>
      <c r="BG89" s="55"/>
      <c r="BH89" s="55"/>
      <c r="BI89" s="55"/>
      <c r="BJ89" s="55"/>
      <c r="BK89" s="59">
        <v>0</v>
      </c>
      <c r="BL89" s="55"/>
      <c r="BM89" s="23" t="s">
        <v>852</v>
      </c>
      <c r="BN89" s="23" t="s">
        <v>184</v>
      </c>
      <c r="BO89" s="23" t="s">
        <v>853</v>
      </c>
      <c r="BP89" s="23" t="s">
        <v>853</v>
      </c>
      <c r="BQ89" s="23" t="s">
        <v>853</v>
      </c>
      <c r="BR89" s="23"/>
      <c r="BS89" s="57"/>
      <c r="BT89" s="135" t="s">
        <v>23</v>
      </c>
      <c r="BU89" s="58">
        <v>1</v>
      </c>
      <c r="BV89" s="57">
        <v>0</v>
      </c>
      <c r="BW89" s="57">
        <v>0</v>
      </c>
      <c r="BX89" s="57">
        <v>0</v>
      </c>
      <c r="BY89" s="57">
        <v>0</v>
      </c>
      <c r="BZ89" s="57">
        <v>1</v>
      </c>
      <c r="CA89" s="57">
        <v>0</v>
      </c>
      <c r="CB89" s="67">
        <v>1</v>
      </c>
      <c r="CC89" s="134"/>
      <c r="CD89" s="134"/>
      <c r="CE89" s="57"/>
      <c r="CF89" s="57"/>
      <c r="CG89" s="57"/>
      <c r="CH89" s="57"/>
      <c r="CI89" s="57"/>
      <c r="CJ89" s="57"/>
      <c r="CK89" s="67"/>
      <c r="CL89" s="23"/>
      <c r="CM89" s="23"/>
      <c r="CN89" s="23"/>
      <c r="CO89" s="23"/>
      <c r="CP89" s="23"/>
      <c r="CQ89" s="23"/>
      <c r="CR89" s="57"/>
      <c r="CS89" s="134"/>
      <c r="CT89" s="58"/>
      <c r="CU89" s="57"/>
      <c r="CV89" s="57"/>
      <c r="CW89" s="57"/>
      <c r="CX89" s="57"/>
      <c r="CY89" s="57"/>
      <c r="CZ89" s="57"/>
      <c r="DA89" s="67"/>
      <c r="DB89" s="23"/>
      <c r="DC89" s="23"/>
      <c r="DD89" s="57"/>
      <c r="DE89" s="57"/>
      <c r="DF89" s="57"/>
      <c r="DG89" s="57"/>
      <c r="DH89" s="57"/>
      <c r="DI89" s="57"/>
      <c r="DJ89" s="67"/>
      <c r="DK89" s="23" t="s">
        <v>849</v>
      </c>
      <c r="DL89" s="55">
        <v>0</v>
      </c>
      <c r="DM89" s="55">
        <v>9.972780054242715E-2</v>
      </c>
      <c r="DN89" s="55">
        <v>1.0873745943792541E-2</v>
      </c>
      <c r="DO89" s="59">
        <v>0.1106015464862197</v>
      </c>
      <c r="DP89" s="23" t="s">
        <v>849</v>
      </c>
      <c r="DQ89" s="57"/>
      <c r="DR89" s="57"/>
      <c r="DS89" s="57"/>
      <c r="DT89" s="23" t="s">
        <v>854</v>
      </c>
      <c r="DU89" s="57"/>
      <c r="DV89" s="23" t="s">
        <v>858</v>
      </c>
      <c r="DW89" s="23" t="s">
        <v>854</v>
      </c>
      <c r="DX89" s="57"/>
      <c r="DY89" s="23" t="s">
        <v>849</v>
      </c>
      <c r="DZ89" s="23" t="s">
        <v>854</v>
      </c>
      <c r="EA89" s="56"/>
      <c r="EB89" s="57"/>
      <c r="EC89" s="57"/>
      <c r="ED89" s="23"/>
      <c r="EE89" s="57"/>
      <c r="EF89" s="57"/>
      <c r="EG89" s="57"/>
      <c r="EH89" s="23">
        <v>3287</v>
      </c>
      <c r="EI89" s="23"/>
      <c r="EJ89" s="23" t="s">
        <v>921</v>
      </c>
      <c r="EK89" s="23"/>
    </row>
    <row r="90" spans="2:141" ht="29.1">
      <c r="B90" s="132" t="s">
        <v>959</v>
      </c>
      <c r="C90" s="23" t="s">
        <v>960</v>
      </c>
      <c r="D90" s="23" t="s">
        <v>159</v>
      </c>
      <c r="E90" s="23" t="s">
        <v>846</v>
      </c>
      <c r="F90" s="23" t="s">
        <v>847</v>
      </c>
      <c r="G90" s="23"/>
      <c r="H90" s="23" t="s">
        <v>848</v>
      </c>
      <c r="I90" s="58">
        <v>0</v>
      </c>
      <c r="J90" s="58">
        <v>0</v>
      </c>
      <c r="K90" s="58">
        <v>1</v>
      </c>
      <c r="L90" s="58">
        <v>0</v>
      </c>
      <c r="M90" s="176"/>
      <c r="N90" s="23" t="s">
        <v>849</v>
      </c>
      <c r="O90" s="23" t="s">
        <v>850</v>
      </c>
      <c r="P90" s="23" t="s">
        <v>851</v>
      </c>
      <c r="Q90" s="56">
        <v>46478</v>
      </c>
      <c r="R90" s="133">
        <v>46540</v>
      </c>
      <c r="S90" s="133">
        <v>47010</v>
      </c>
      <c r="T90" s="133" t="s">
        <v>848</v>
      </c>
      <c r="U90" s="133">
        <v>47102</v>
      </c>
      <c r="V90" s="133" t="s">
        <v>848</v>
      </c>
      <c r="W90" s="55">
        <v>4.3832879869503301E-2</v>
      </c>
      <c r="X90" s="55">
        <v>0</v>
      </c>
      <c r="Y90" s="55">
        <v>0</v>
      </c>
      <c r="Z90" s="55">
        <v>1.3067087113913738</v>
      </c>
      <c r="AA90" s="55">
        <v>2.6134174227827476</v>
      </c>
      <c r="AB90" s="55">
        <v>3.9201261341741218</v>
      </c>
      <c r="AC90" s="55">
        <v>5.2268348455654952</v>
      </c>
      <c r="AD90" s="59">
        <v>13.067087113913738</v>
      </c>
      <c r="AE90" s="55">
        <v>0</v>
      </c>
      <c r="AF90" s="55"/>
      <c r="AG90" s="55"/>
      <c r="AH90" s="55"/>
      <c r="AI90" s="59">
        <v>13.110919993783241</v>
      </c>
      <c r="AJ90" s="55">
        <v>0</v>
      </c>
      <c r="AK90" s="55">
        <v>4.8053152879154071E-2</v>
      </c>
      <c r="AL90" s="55">
        <v>0</v>
      </c>
      <c r="AM90" s="55">
        <v>0</v>
      </c>
      <c r="AN90" s="55">
        <v>1.4903937227025661</v>
      </c>
      <c r="AO90" s="55">
        <v>3.0404031943132352</v>
      </c>
      <c r="AP90" s="55">
        <v>4.6518168872992502</v>
      </c>
      <c r="AQ90" s="55">
        <v>6.3264709667269798</v>
      </c>
      <c r="AR90" s="59">
        <v>15.509084771042032</v>
      </c>
      <c r="AS90" s="55">
        <v>0</v>
      </c>
      <c r="AT90" s="55"/>
      <c r="AU90" s="55"/>
      <c r="AV90" s="55"/>
      <c r="AW90" s="59">
        <v>15.557137923921186</v>
      </c>
      <c r="AX90" s="55"/>
      <c r="AY90" s="55"/>
      <c r="AZ90" s="55"/>
      <c r="BA90" s="55"/>
      <c r="BB90" s="55"/>
      <c r="BC90" s="55"/>
      <c r="BD90" s="55"/>
      <c r="BE90" s="55"/>
      <c r="BF90" s="59">
        <v>0</v>
      </c>
      <c r="BG90" s="55"/>
      <c r="BH90" s="55"/>
      <c r="BI90" s="55"/>
      <c r="BJ90" s="55"/>
      <c r="BK90" s="59">
        <v>0</v>
      </c>
      <c r="BL90" s="55"/>
      <c r="BM90" s="23" t="s">
        <v>852</v>
      </c>
      <c r="BN90" s="23" t="s">
        <v>184</v>
      </c>
      <c r="BO90" s="23" t="s">
        <v>853</v>
      </c>
      <c r="BP90" s="23" t="s">
        <v>853</v>
      </c>
      <c r="BQ90" s="23" t="s">
        <v>853</v>
      </c>
      <c r="BR90" s="23"/>
      <c r="BS90" s="57"/>
      <c r="BT90" s="135" t="s">
        <v>23</v>
      </c>
      <c r="BU90" s="58">
        <v>1</v>
      </c>
      <c r="BV90" s="57">
        <v>0</v>
      </c>
      <c r="BW90" s="57">
        <v>0</v>
      </c>
      <c r="BX90" s="57">
        <v>0</v>
      </c>
      <c r="BY90" s="57">
        <v>0</v>
      </c>
      <c r="BZ90" s="57">
        <v>0</v>
      </c>
      <c r="CA90" s="57">
        <v>1</v>
      </c>
      <c r="CB90" s="67">
        <v>1</v>
      </c>
      <c r="CC90" s="134"/>
      <c r="CD90" s="134"/>
      <c r="CE90" s="57"/>
      <c r="CF90" s="57"/>
      <c r="CG90" s="57"/>
      <c r="CH90" s="57"/>
      <c r="CI90" s="57"/>
      <c r="CJ90" s="57"/>
      <c r="CK90" s="67"/>
      <c r="CL90" s="23"/>
      <c r="CM90" s="23"/>
      <c r="CN90" s="23"/>
      <c r="CO90" s="23"/>
      <c r="CP90" s="23"/>
      <c r="CQ90" s="23"/>
      <c r="CR90" s="57"/>
      <c r="CS90" s="134"/>
      <c r="CT90" s="58"/>
      <c r="CU90" s="57"/>
      <c r="CV90" s="57"/>
      <c r="CW90" s="57"/>
      <c r="CX90" s="57"/>
      <c r="CY90" s="57"/>
      <c r="CZ90" s="57"/>
      <c r="DA90" s="67"/>
      <c r="DB90" s="23"/>
      <c r="DC90" s="23"/>
      <c r="DD90" s="57"/>
      <c r="DE90" s="57"/>
      <c r="DF90" s="57"/>
      <c r="DG90" s="57"/>
      <c r="DH90" s="57"/>
      <c r="DI90" s="57"/>
      <c r="DJ90" s="67"/>
      <c r="DK90" s="23" t="s">
        <v>849</v>
      </c>
      <c r="DL90" s="55">
        <v>0</v>
      </c>
      <c r="DM90" s="55">
        <v>4.3832879869503301E-2</v>
      </c>
      <c r="DN90" s="55">
        <v>13.067087113913738</v>
      </c>
      <c r="DO90" s="59">
        <v>13.110919993783241</v>
      </c>
      <c r="DP90" s="23" t="s">
        <v>849</v>
      </c>
      <c r="DQ90" s="57"/>
      <c r="DR90" s="57"/>
      <c r="DS90" s="57"/>
      <c r="DT90" s="23" t="s">
        <v>854</v>
      </c>
      <c r="DU90" s="57"/>
      <c r="DV90" s="23" t="s">
        <v>858</v>
      </c>
      <c r="DW90" s="23" t="s">
        <v>854</v>
      </c>
      <c r="DX90" s="57"/>
      <c r="DY90" s="23" t="s">
        <v>849</v>
      </c>
      <c r="DZ90" s="23" t="s">
        <v>854</v>
      </c>
      <c r="EA90" s="56"/>
      <c r="EB90" s="57"/>
      <c r="EC90" s="57"/>
      <c r="ED90" s="23"/>
      <c r="EE90" s="57"/>
      <c r="EF90" s="57"/>
      <c r="EG90" s="57"/>
      <c r="EH90" s="23">
        <v>957</v>
      </c>
      <c r="EI90" s="23"/>
      <c r="EJ90" s="23" t="s">
        <v>921</v>
      </c>
      <c r="EK90" s="23"/>
    </row>
    <row r="91" spans="2:141" ht="29.1">
      <c r="B91" s="132" t="s">
        <v>961</v>
      </c>
      <c r="C91" s="23" t="s">
        <v>962</v>
      </c>
      <c r="D91" s="23" t="s">
        <v>159</v>
      </c>
      <c r="E91" s="23" t="s">
        <v>846</v>
      </c>
      <c r="F91" s="23" t="s">
        <v>847</v>
      </c>
      <c r="G91" s="23"/>
      <c r="H91" s="23" t="s">
        <v>848</v>
      </c>
      <c r="I91" s="58">
        <v>0</v>
      </c>
      <c r="J91" s="58">
        <v>0</v>
      </c>
      <c r="K91" s="58">
        <v>1</v>
      </c>
      <c r="L91" s="58">
        <v>0</v>
      </c>
      <c r="M91" s="176"/>
      <c r="N91" s="23" t="s">
        <v>849</v>
      </c>
      <c r="O91" s="23" t="s">
        <v>850</v>
      </c>
      <c r="P91" s="23" t="s">
        <v>851</v>
      </c>
      <c r="Q91" s="56">
        <v>46478</v>
      </c>
      <c r="R91" s="133">
        <v>46540</v>
      </c>
      <c r="S91" s="133">
        <v>47010</v>
      </c>
      <c r="T91" s="133" t="s">
        <v>848</v>
      </c>
      <c r="U91" s="133">
        <v>47102</v>
      </c>
      <c r="V91" s="133" t="s">
        <v>848</v>
      </c>
      <c r="W91" s="55">
        <v>9.4941722338733783E-2</v>
      </c>
      <c r="X91" s="55">
        <v>0</v>
      </c>
      <c r="Y91" s="55">
        <v>0</v>
      </c>
      <c r="Z91" s="55">
        <v>1.3067110293337123</v>
      </c>
      <c r="AA91" s="55">
        <v>2.6134220586674246</v>
      </c>
      <c r="AB91" s="55">
        <v>3.920133088001136</v>
      </c>
      <c r="AC91" s="55">
        <v>5.2268441173348492</v>
      </c>
      <c r="AD91" s="59">
        <v>13.067110293337123</v>
      </c>
      <c r="AE91" s="55">
        <v>0</v>
      </c>
      <c r="AF91" s="55"/>
      <c r="AG91" s="55"/>
      <c r="AH91" s="55"/>
      <c r="AI91" s="59">
        <v>13.162052015675856</v>
      </c>
      <c r="AJ91" s="55">
        <v>0</v>
      </c>
      <c r="AK91" s="55">
        <v>0.10408280523059024</v>
      </c>
      <c r="AL91" s="55">
        <v>0</v>
      </c>
      <c r="AM91" s="55">
        <v>0</v>
      </c>
      <c r="AN91" s="55">
        <v>1.4903963664797759</v>
      </c>
      <c r="AO91" s="55">
        <v>3.0404085876187428</v>
      </c>
      <c r="AP91" s="55">
        <v>4.6518251390566761</v>
      </c>
      <c r="AQ91" s="55">
        <v>6.3264821891170806</v>
      </c>
      <c r="AR91" s="59">
        <v>15.509112282272277</v>
      </c>
      <c r="AS91" s="55">
        <v>0</v>
      </c>
      <c r="AT91" s="55"/>
      <c r="AU91" s="55"/>
      <c r="AV91" s="55"/>
      <c r="AW91" s="59">
        <v>15.613195087502866</v>
      </c>
      <c r="AX91" s="55"/>
      <c r="AY91" s="55"/>
      <c r="AZ91" s="55"/>
      <c r="BA91" s="55"/>
      <c r="BB91" s="55"/>
      <c r="BC91" s="55"/>
      <c r="BD91" s="55"/>
      <c r="BE91" s="55"/>
      <c r="BF91" s="59">
        <v>0</v>
      </c>
      <c r="BG91" s="55"/>
      <c r="BH91" s="55"/>
      <c r="BI91" s="55"/>
      <c r="BJ91" s="55"/>
      <c r="BK91" s="59">
        <v>0</v>
      </c>
      <c r="BL91" s="55"/>
      <c r="BM91" s="23" t="s">
        <v>852</v>
      </c>
      <c r="BN91" s="23" t="s">
        <v>184</v>
      </c>
      <c r="BO91" s="23" t="s">
        <v>853</v>
      </c>
      <c r="BP91" s="23" t="s">
        <v>853</v>
      </c>
      <c r="BQ91" s="23" t="s">
        <v>853</v>
      </c>
      <c r="BR91" s="23"/>
      <c r="BS91" s="57"/>
      <c r="BT91" s="135" t="s">
        <v>23</v>
      </c>
      <c r="BU91" s="58">
        <v>1</v>
      </c>
      <c r="BV91" s="57">
        <v>0</v>
      </c>
      <c r="BW91" s="57">
        <v>0</v>
      </c>
      <c r="BX91" s="57">
        <v>0</v>
      </c>
      <c r="BY91" s="57">
        <v>0</v>
      </c>
      <c r="BZ91" s="57">
        <v>0</v>
      </c>
      <c r="CA91" s="57">
        <v>1</v>
      </c>
      <c r="CB91" s="67">
        <v>1</v>
      </c>
      <c r="CC91" s="134"/>
      <c r="CD91" s="134"/>
      <c r="CE91" s="57"/>
      <c r="CF91" s="57"/>
      <c r="CG91" s="57"/>
      <c r="CH91" s="57"/>
      <c r="CI91" s="57"/>
      <c r="CJ91" s="57"/>
      <c r="CK91" s="67"/>
      <c r="CL91" s="23"/>
      <c r="CM91" s="23"/>
      <c r="CN91" s="23"/>
      <c r="CO91" s="23"/>
      <c r="CP91" s="23"/>
      <c r="CQ91" s="23"/>
      <c r="CR91" s="57"/>
      <c r="CS91" s="134"/>
      <c r="CT91" s="58"/>
      <c r="CU91" s="57"/>
      <c r="CV91" s="57"/>
      <c r="CW91" s="57"/>
      <c r="CX91" s="57"/>
      <c r="CY91" s="57"/>
      <c r="CZ91" s="57"/>
      <c r="DA91" s="67"/>
      <c r="DB91" s="23"/>
      <c r="DC91" s="23"/>
      <c r="DD91" s="57"/>
      <c r="DE91" s="57"/>
      <c r="DF91" s="57"/>
      <c r="DG91" s="57"/>
      <c r="DH91" s="57"/>
      <c r="DI91" s="57"/>
      <c r="DJ91" s="67"/>
      <c r="DK91" s="23" t="s">
        <v>849</v>
      </c>
      <c r="DL91" s="55">
        <v>0</v>
      </c>
      <c r="DM91" s="55">
        <v>9.4941722338733783E-2</v>
      </c>
      <c r="DN91" s="55">
        <v>13.067110293337123</v>
      </c>
      <c r="DO91" s="59">
        <v>13.162052015675856</v>
      </c>
      <c r="DP91" s="23" t="s">
        <v>849</v>
      </c>
      <c r="DQ91" s="57"/>
      <c r="DR91" s="57"/>
      <c r="DS91" s="57"/>
      <c r="DT91" s="23" t="s">
        <v>854</v>
      </c>
      <c r="DU91" s="57"/>
      <c r="DV91" s="23" t="s">
        <v>858</v>
      </c>
      <c r="DW91" s="23" t="s">
        <v>854</v>
      </c>
      <c r="DX91" s="57"/>
      <c r="DY91" s="23" t="s">
        <v>849</v>
      </c>
      <c r="DZ91" s="23" t="s">
        <v>854</v>
      </c>
      <c r="EA91" s="56"/>
      <c r="EB91" s="57"/>
      <c r="EC91" s="57"/>
      <c r="ED91" s="23"/>
      <c r="EE91" s="57"/>
      <c r="EF91" s="57"/>
      <c r="EG91" s="57"/>
      <c r="EH91" s="23">
        <v>957</v>
      </c>
      <c r="EI91" s="23"/>
      <c r="EJ91" s="23" t="s">
        <v>921</v>
      </c>
      <c r="EK91" s="23"/>
    </row>
    <row r="92" spans="2:141" ht="29.1">
      <c r="B92" s="132" t="s">
        <v>963</v>
      </c>
      <c r="C92" s="23" t="s">
        <v>964</v>
      </c>
      <c r="D92" s="23" t="s">
        <v>159</v>
      </c>
      <c r="E92" s="23" t="s">
        <v>846</v>
      </c>
      <c r="F92" s="23" t="s">
        <v>847</v>
      </c>
      <c r="G92" s="23"/>
      <c r="H92" s="23" t="s">
        <v>848</v>
      </c>
      <c r="I92" s="58">
        <v>0</v>
      </c>
      <c r="J92" s="58">
        <v>0</v>
      </c>
      <c r="K92" s="58">
        <v>1</v>
      </c>
      <c r="L92" s="58">
        <v>0</v>
      </c>
      <c r="M92" s="176"/>
      <c r="N92" s="23" t="s">
        <v>849</v>
      </c>
      <c r="O92" s="23" t="s">
        <v>850</v>
      </c>
      <c r="P92" s="23" t="s">
        <v>851</v>
      </c>
      <c r="Q92" s="56">
        <v>46478</v>
      </c>
      <c r="R92" s="133">
        <v>46540</v>
      </c>
      <c r="S92" s="133">
        <v>47010</v>
      </c>
      <c r="T92" s="133" t="s">
        <v>848</v>
      </c>
      <c r="U92" s="133">
        <v>47102</v>
      </c>
      <c r="V92" s="133" t="s">
        <v>848</v>
      </c>
      <c r="W92" s="55">
        <v>6.0129757797670436E-2</v>
      </c>
      <c r="X92" s="55">
        <v>0</v>
      </c>
      <c r="Y92" s="55">
        <v>0</v>
      </c>
      <c r="Z92" s="55">
        <v>1.3067110293337123</v>
      </c>
      <c r="AA92" s="55">
        <v>2.6134220586674246</v>
      </c>
      <c r="AB92" s="55">
        <v>3.920133088001136</v>
      </c>
      <c r="AC92" s="55">
        <v>5.2268441173348492</v>
      </c>
      <c r="AD92" s="59">
        <v>13.067110293337123</v>
      </c>
      <c r="AE92" s="55">
        <v>0</v>
      </c>
      <c r="AF92" s="55"/>
      <c r="AG92" s="55"/>
      <c r="AH92" s="55"/>
      <c r="AI92" s="59">
        <v>13.127240051134793</v>
      </c>
      <c r="AJ92" s="55">
        <v>0</v>
      </c>
      <c r="AK92" s="55">
        <v>6.5919110326316463E-2</v>
      </c>
      <c r="AL92" s="55">
        <v>0</v>
      </c>
      <c r="AM92" s="55">
        <v>0</v>
      </c>
      <c r="AN92" s="55">
        <v>1.4903963664797759</v>
      </c>
      <c r="AO92" s="55">
        <v>3.0404085876187428</v>
      </c>
      <c r="AP92" s="55">
        <v>4.6518251390566761</v>
      </c>
      <c r="AQ92" s="55">
        <v>6.3264821891170806</v>
      </c>
      <c r="AR92" s="59">
        <v>15.509112282272277</v>
      </c>
      <c r="AS92" s="55">
        <v>0</v>
      </c>
      <c r="AT92" s="55"/>
      <c r="AU92" s="55"/>
      <c r="AV92" s="55"/>
      <c r="AW92" s="59">
        <v>15.575031392598593</v>
      </c>
      <c r="AX92" s="55"/>
      <c r="AY92" s="55"/>
      <c r="AZ92" s="55"/>
      <c r="BA92" s="55"/>
      <c r="BB92" s="55"/>
      <c r="BC92" s="55"/>
      <c r="BD92" s="55"/>
      <c r="BE92" s="55"/>
      <c r="BF92" s="59">
        <v>0</v>
      </c>
      <c r="BG92" s="55"/>
      <c r="BH92" s="55"/>
      <c r="BI92" s="55"/>
      <c r="BJ92" s="55"/>
      <c r="BK92" s="59">
        <v>0</v>
      </c>
      <c r="BL92" s="55"/>
      <c r="BM92" s="23" t="s">
        <v>852</v>
      </c>
      <c r="BN92" s="23" t="s">
        <v>184</v>
      </c>
      <c r="BO92" s="23" t="s">
        <v>853</v>
      </c>
      <c r="BP92" s="23" t="s">
        <v>853</v>
      </c>
      <c r="BQ92" s="23" t="s">
        <v>853</v>
      </c>
      <c r="BR92" s="23"/>
      <c r="BS92" s="57"/>
      <c r="BT92" s="135" t="s">
        <v>23</v>
      </c>
      <c r="BU92" s="58">
        <v>1</v>
      </c>
      <c r="BV92" s="57">
        <v>0</v>
      </c>
      <c r="BW92" s="57">
        <v>0</v>
      </c>
      <c r="BX92" s="57">
        <v>0</v>
      </c>
      <c r="BY92" s="57">
        <v>0</v>
      </c>
      <c r="BZ92" s="57">
        <v>0</v>
      </c>
      <c r="CA92" s="57">
        <v>1</v>
      </c>
      <c r="CB92" s="67">
        <v>1</v>
      </c>
      <c r="CC92" s="134"/>
      <c r="CD92" s="134"/>
      <c r="CE92" s="57"/>
      <c r="CF92" s="57"/>
      <c r="CG92" s="57"/>
      <c r="CH92" s="57"/>
      <c r="CI92" s="57"/>
      <c r="CJ92" s="57"/>
      <c r="CK92" s="67"/>
      <c r="CL92" s="23"/>
      <c r="CM92" s="23"/>
      <c r="CN92" s="23"/>
      <c r="CO92" s="23"/>
      <c r="CP92" s="23"/>
      <c r="CQ92" s="23"/>
      <c r="CR92" s="57"/>
      <c r="CS92" s="134"/>
      <c r="CT92" s="58"/>
      <c r="CU92" s="57"/>
      <c r="CV92" s="57"/>
      <c r="CW92" s="57"/>
      <c r="CX92" s="57"/>
      <c r="CY92" s="57"/>
      <c r="CZ92" s="57"/>
      <c r="DA92" s="67"/>
      <c r="DB92" s="23"/>
      <c r="DC92" s="23"/>
      <c r="DD92" s="57"/>
      <c r="DE92" s="57"/>
      <c r="DF92" s="57"/>
      <c r="DG92" s="57"/>
      <c r="DH92" s="57"/>
      <c r="DI92" s="57"/>
      <c r="DJ92" s="67"/>
      <c r="DK92" s="23" t="s">
        <v>849</v>
      </c>
      <c r="DL92" s="55">
        <v>0</v>
      </c>
      <c r="DM92" s="55">
        <v>6.0129757797670436E-2</v>
      </c>
      <c r="DN92" s="55">
        <v>13.067110293337123</v>
      </c>
      <c r="DO92" s="59">
        <v>13.127240051134793</v>
      </c>
      <c r="DP92" s="23" t="s">
        <v>849</v>
      </c>
      <c r="DQ92" s="57"/>
      <c r="DR92" s="57"/>
      <c r="DS92" s="57"/>
      <c r="DT92" s="23" t="s">
        <v>854</v>
      </c>
      <c r="DU92" s="57"/>
      <c r="DV92" s="23" t="s">
        <v>858</v>
      </c>
      <c r="DW92" s="23" t="s">
        <v>854</v>
      </c>
      <c r="DX92" s="57"/>
      <c r="DY92" s="23" t="s">
        <v>849</v>
      </c>
      <c r="DZ92" s="23" t="s">
        <v>854</v>
      </c>
      <c r="EA92" s="56"/>
      <c r="EB92" s="57"/>
      <c r="EC92" s="57"/>
      <c r="ED92" s="23"/>
      <c r="EE92" s="57"/>
      <c r="EF92" s="57"/>
      <c r="EG92" s="57"/>
      <c r="EH92" s="23">
        <v>957</v>
      </c>
      <c r="EI92" s="23"/>
      <c r="EJ92" s="23" t="s">
        <v>921</v>
      </c>
      <c r="EK92" s="23"/>
    </row>
    <row r="93" spans="2:141" ht="29.1">
      <c r="B93" s="132" t="s">
        <v>965</v>
      </c>
      <c r="C93" s="23" t="s">
        <v>966</v>
      </c>
      <c r="D93" s="23" t="s">
        <v>159</v>
      </c>
      <c r="E93" s="23" t="s">
        <v>846</v>
      </c>
      <c r="F93" s="23" t="s">
        <v>847</v>
      </c>
      <c r="G93" s="23"/>
      <c r="H93" s="23" t="s">
        <v>848</v>
      </c>
      <c r="I93" s="58">
        <v>0</v>
      </c>
      <c r="J93" s="58">
        <v>0</v>
      </c>
      <c r="K93" s="58">
        <v>1</v>
      </c>
      <c r="L93" s="58">
        <v>0</v>
      </c>
      <c r="M93" s="176"/>
      <c r="N93" s="23" t="s">
        <v>849</v>
      </c>
      <c r="O93" s="23" t="s">
        <v>850</v>
      </c>
      <c r="P93" s="23" t="s">
        <v>851</v>
      </c>
      <c r="Q93" s="56">
        <v>47070</v>
      </c>
      <c r="R93" s="133">
        <v>47126</v>
      </c>
      <c r="S93" s="133">
        <v>47603</v>
      </c>
      <c r="T93" s="133" t="s">
        <v>848</v>
      </c>
      <c r="U93" s="133">
        <v>47695</v>
      </c>
      <c r="V93" s="133" t="s">
        <v>848</v>
      </c>
      <c r="W93" s="55">
        <v>0</v>
      </c>
      <c r="X93" s="55">
        <v>0</v>
      </c>
      <c r="Y93" s="55">
        <v>1.5623313573749445E-2</v>
      </c>
      <c r="Z93" s="55">
        <v>6.1267895818393245E-2</v>
      </c>
      <c r="AA93" s="55">
        <v>5.2330720195600472E-3</v>
      </c>
      <c r="AB93" s="55">
        <v>2.9741785028230796E-4</v>
      </c>
      <c r="AC93" s="55">
        <v>2.6728805222092395E-4</v>
      </c>
      <c r="AD93" s="59">
        <v>8.2688987314205986E-2</v>
      </c>
      <c r="AE93" s="55">
        <v>0</v>
      </c>
      <c r="AF93" s="55"/>
      <c r="AG93" s="55"/>
      <c r="AH93" s="55"/>
      <c r="AI93" s="59">
        <v>8.2688987314205986E-2</v>
      </c>
      <c r="AJ93" s="55">
        <v>0</v>
      </c>
      <c r="AK93" s="55">
        <v>0</v>
      </c>
      <c r="AL93" s="55">
        <v>0</v>
      </c>
      <c r="AM93" s="55">
        <v>1.747009248379074E-2</v>
      </c>
      <c r="AN93" s="55">
        <v>6.9880369308702617E-2</v>
      </c>
      <c r="AO93" s="55">
        <v>6.0880626055519436E-3</v>
      </c>
      <c r="AP93" s="55">
        <v>3.5293083211440038E-4</v>
      </c>
      <c r="AQ93" s="55">
        <v>3.23520859581652E-4</v>
      </c>
      <c r="AR93" s="59">
        <v>9.4114976089741356E-2</v>
      </c>
      <c r="AS93" s="55">
        <v>0</v>
      </c>
      <c r="AT93" s="55"/>
      <c r="AU93" s="55"/>
      <c r="AV93" s="55"/>
      <c r="AW93" s="59">
        <v>9.4114976089741356E-2</v>
      </c>
      <c r="AX93" s="55"/>
      <c r="AY93" s="55"/>
      <c r="AZ93" s="55"/>
      <c r="BA93" s="55"/>
      <c r="BB93" s="55"/>
      <c r="BC93" s="55"/>
      <c r="BD93" s="55"/>
      <c r="BE93" s="55"/>
      <c r="BF93" s="59">
        <v>0</v>
      </c>
      <c r="BG93" s="55"/>
      <c r="BH93" s="55"/>
      <c r="BI93" s="55"/>
      <c r="BJ93" s="55"/>
      <c r="BK93" s="59">
        <v>0</v>
      </c>
      <c r="BL93" s="55"/>
      <c r="BM93" s="23" t="s">
        <v>852</v>
      </c>
      <c r="BN93" s="23" t="s">
        <v>184</v>
      </c>
      <c r="BO93" s="23" t="s">
        <v>853</v>
      </c>
      <c r="BP93" s="23" t="s">
        <v>853</v>
      </c>
      <c r="BQ93" s="23" t="s">
        <v>853</v>
      </c>
      <c r="BR93" s="23"/>
      <c r="BS93" s="57"/>
      <c r="BT93" s="135" t="s">
        <v>23</v>
      </c>
      <c r="BU93" s="58">
        <v>1</v>
      </c>
      <c r="BV93" s="57">
        <v>0</v>
      </c>
      <c r="BW93" s="57">
        <v>0</v>
      </c>
      <c r="BX93" s="57">
        <v>0</v>
      </c>
      <c r="BY93" s="57">
        <v>1</v>
      </c>
      <c r="BZ93" s="57">
        <v>0</v>
      </c>
      <c r="CA93" s="57">
        <v>0</v>
      </c>
      <c r="CB93" s="67">
        <v>1</v>
      </c>
      <c r="CC93" s="134"/>
      <c r="CD93" s="134"/>
      <c r="CE93" s="57"/>
      <c r="CF93" s="57"/>
      <c r="CG93" s="57"/>
      <c r="CH93" s="57"/>
      <c r="CI93" s="57"/>
      <c r="CJ93" s="57"/>
      <c r="CK93" s="67"/>
      <c r="CL93" s="23"/>
      <c r="CM93" s="23"/>
      <c r="CN93" s="23"/>
      <c r="CO93" s="23"/>
      <c r="CP93" s="23"/>
      <c r="CQ93" s="23"/>
      <c r="CR93" s="57"/>
      <c r="CS93" s="134"/>
      <c r="CT93" s="58"/>
      <c r="CU93" s="57"/>
      <c r="CV93" s="57"/>
      <c r="CW93" s="57"/>
      <c r="CX93" s="57"/>
      <c r="CY93" s="57"/>
      <c r="CZ93" s="57"/>
      <c r="DA93" s="67"/>
      <c r="DB93" s="23"/>
      <c r="DC93" s="23"/>
      <c r="DD93" s="57"/>
      <c r="DE93" s="57"/>
      <c r="DF93" s="57"/>
      <c r="DG93" s="57"/>
      <c r="DH93" s="57"/>
      <c r="DI93" s="57"/>
      <c r="DJ93" s="67"/>
      <c r="DK93" s="23" t="s">
        <v>849</v>
      </c>
      <c r="DL93" s="55">
        <v>0</v>
      </c>
      <c r="DM93" s="55">
        <v>0</v>
      </c>
      <c r="DN93" s="55">
        <v>0</v>
      </c>
      <c r="DO93" s="59">
        <v>0</v>
      </c>
      <c r="DP93" s="23" t="s">
        <v>849</v>
      </c>
      <c r="DQ93" s="57"/>
      <c r="DR93" s="57"/>
      <c r="DS93" s="57"/>
      <c r="DT93" s="23" t="s">
        <v>854</v>
      </c>
      <c r="DU93" s="57"/>
      <c r="DV93" s="23" t="s">
        <v>858</v>
      </c>
      <c r="DW93" s="23" t="s">
        <v>854</v>
      </c>
      <c r="DX93" s="57"/>
      <c r="DY93" s="23" t="s">
        <v>849</v>
      </c>
      <c r="DZ93" s="23" t="s">
        <v>854</v>
      </c>
      <c r="EA93" s="56"/>
      <c r="EB93" s="57"/>
      <c r="EC93" s="57"/>
      <c r="ED93" s="23"/>
      <c r="EE93" s="57"/>
      <c r="EF93" s="57"/>
      <c r="EG93" s="57"/>
      <c r="EH93" s="23">
        <v>3287</v>
      </c>
      <c r="EI93" s="23"/>
      <c r="EJ93" s="23" t="s">
        <v>921</v>
      </c>
      <c r="EK93" s="23"/>
    </row>
    <row r="94" spans="2:141" ht="29.1">
      <c r="B94" s="132" t="s">
        <v>967</v>
      </c>
      <c r="C94" s="23" t="s">
        <v>968</v>
      </c>
      <c r="D94" s="23" t="s">
        <v>159</v>
      </c>
      <c r="E94" s="23" t="s">
        <v>846</v>
      </c>
      <c r="F94" s="23" t="s">
        <v>847</v>
      </c>
      <c r="G94" s="23"/>
      <c r="H94" s="23" t="s">
        <v>848</v>
      </c>
      <c r="I94" s="58">
        <v>0</v>
      </c>
      <c r="J94" s="58">
        <v>0</v>
      </c>
      <c r="K94" s="58">
        <v>1</v>
      </c>
      <c r="L94" s="58">
        <v>0</v>
      </c>
      <c r="M94" s="176"/>
      <c r="N94" s="23" t="s">
        <v>849</v>
      </c>
      <c r="O94" s="23" t="s">
        <v>850</v>
      </c>
      <c r="P94" s="23" t="s">
        <v>863</v>
      </c>
      <c r="Q94" s="56">
        <v>45959</v>
      </c>
      <c r="R94" s="133">
        <v>46027</v>
      </c>
      <c r="S94" s="133">
        <v>46497</v>
      </c>
      <c r="T94" s="133" t="s">
        <v>848</v>
      </c>
      <c r="U94" s="133">
        <v>46589</v>
      </c>
      <c r="V94" s="133" t="s">
        <v>848</v>
      </c>
      <c r="W94" s="55">
        <v>8.9007846297606052E-2</v>
      </c>
      <c r="X94" s="55">
        <v>1.1446546651791107E-3</v>
      </c>
      <c r="Y94" s="55">
        <v>0</v>
      </c>
      <c r="Z94" s="55">
        <v>0</v>
      </c>
      <c r="AA94" s="55">
        <v>0</v>
      </c>
      <c r="AB94" s="55">
        <v>0</v>
      </c>
      <c r="AC94" s="55">
        <v>0</v>
      </c>
      <c r="AD94" s="59">
        <v>1.1446546651791107E-3</v>
      </c>
      <c r="AE94" s="55">
        <v>0</v>
      </c>
      <c r="AF94" s="55"/>
      <c r="AG94" s="55"/>
      <c r="AH94" s="55"/>
      <c r="AI94" s="59">
        <v>9.0152500962785168E-2</v>
      </c>
      <c r="AJ94" s="55">
        <v>0</v>
      </c>
      <c r="AK94" s="55">
        <v>9.757760973763685E-2</v>
      </c>
      <c r="AL94" s="55">
        <v>1.2548631480168364E-3</v>
      </c>
      <c r="AM94" s="55">
        <v>0</v>
      </c>
      <c r="AN94" s="55">
        <v>0</v>
      </c>
      <c r="AO94" s="55">
        <v>0</v>
      </c>
      <c r="AP94" s="55">
        <v>0</v>
      </c>
      <c r="AQ94" s="55">
        <v>0</v>
      </c>
      <c r="AR94" s="59">
        <v>1.2548631480168364E-3</v>
      </c>
      <c r="AS94" s="55">
        <v>0</v>
      </c>
      <c r="AT94" s="55"/>
      <c r="AU94" s="55"/>
      <c r="AV94" s="55"/>
      <c r="AW94" s="59">
        <v>9.883247288565368E-2</v>
      </c>
      <c r="AX94" s="55"/>
      <c r="AY94" s="55"/>
      <c r="AZ94" s="55"/>
      <c r="BA94" s="55"/>
      <c r="BB94" s="55"/>
      <c r="BC94" s="55"/>
      <c r="BD94" s="55"/>
      <c r="BE94" s="55"/>
      <c r="BF94" s="59">
        <v>0</v>
      </c>
      <c r="BG94" s="55"/>
      <c r="BH94" s="55"/>
      <c r="BI94" s="55"/>
      <c r="BJ94" s="55"/>
      <c r="BK94" s="59">
        <v>0</v>
      </c>
      <c r="BL94" s="55"/>
      <c r="BM94" s="23" t="s">
        <v>852</v>
      </c>
      <c r="BN94" s="23" t="s">
        <v>184</v>
      </c>
      <c r="BO94" s="23" t="s">
        <v>853</v>
      </c>
      <c r="BP94" s="23" t="s">
        <v>853</v>
      </c>
      <c r="BQ94" s="23" t="s">
        <v>853</v>
      </c>
      <c r="BR94" s="23"/>
      <c r="BS94" s="57"/>
      <c r="BT94" s="135" t="s">
        <v>23</v>
      </c>
      <c r="BU94" s="58">
        <v>1</v>
      </c>
      <c r="BV94" s="57">
        <v>1</v>
      </c>
      <c r="BW94" s="57">
        <v>0</v>
      </c>
      <c r="BX94" s="57">
        <v>0</v>
      </c>
      <c r="BY94" s="57">
        <v>0</v>
      </c>
      <c r="BZ94" s="57">
        <v>0</v>
      </c>
      <c r="CA94" s="57">
        <v>0</v>
      </c>
      <c r="CB94" s="67">
        <v>1</v>
      </c>
      <c r="CC94" s="134"/>
      <c r="CD94" s="134"/>
      <c r="CE94" s="57"/>
      <c r="CF94" s="57"/>
      <c r="CG94" s="57"/>
      <c r="CH94" s="57"/>
      <c r="CI94" s="57"/>
      <c r="CJ94" s="57"/>
      <c r="CK94" s="67"/>
      <c r="CL94" s="23"/>
      <c r="CM94" s="23"/>
      <c r="CN94" s="23"/>
      <c r="CO94" s="23"/>
      <c r="CP94" s="23"/>
      <c r="CQ94" s="23"/>
      <c r="CR94" s="57"/>
      <c r="CS94" s="134"/>
      <c r="CT94" s="58"/>
      <c r="CU94" s="57"/>
      <c r="CV94" s="57"/>
      <c r="CW94" s="57"/>
      <c r="CX94" s="57"/>
      <c r="CY94" s="57"/>
      <c r="CZ94" s="57"/>
      <c r="DA94" s="67"/>
      <c r="DB94" s="23"/>
      <c r="DC94" s="23"/>
      <c r="DD94" s="57"/>
      <c r="DE94" s="57"/>
      <c r="DF94" s="57"/>
      <c r="DG94" s="57"/>
      <c r="DH94" s="57"/>
      <c r="DI94" s="57"/>
      <c r="DJ94" s="67"/>
      <c r="DK94" s="23" t="s">
        <v>849</v>
      </c>
      <c r="DL94" s="55">
        <v>0</v>
      </c>
      <c r="DM94" s="55">
        <v>8.9007846297606052E-2</v>
      </c>
      <c r="DN94" s="55">
        <v>1.1446546651791107E-3</v>
      </c>
      <c r="DO94" s="59">
        <v>9.0152500962785168E-2</v>
      </c>
      <c r="DP94" s="23" t="s">
        <v>849</v>
      </c>
      <c r="DQ94" s="57"/>
      <c r="DR94" s="57"/>
      <c r="DS94" s="57"/>
      <c r="DT94" s="23" t="s">
        <v>854</v>
      </c>
      <c r="DU94" s="57"/>
      <c r="DV94" s="23" t="s">
        <v>858</v>
      </c>
      <c r="DW94" s="23" t="s">
        <v>854</v>
      </c>
      <c r="DX94" s="57"/>
      <c r="DY94" s="23" t="s">
        <v>849</v>
      </c>
      <c r="DZ94" s="23" t="s">
        <v>854</v>
      </c>
      <c r="EA94" s="56"/>
      <c r="EB94" s="57"/>
      <c r="EC94" s="57"/>
      <c r="ED94" s="23"/>
      <c r="EE94" s="57"/>
      <c r="EF94" s="57"/>
      <c r="EG94" s="57"/>
      <c r="EH94" s="23">
        <v>957</v>
      </c>
      <c r="EI94" s="23"/>
      <c r="EJ94" s="23" t="s">
        <v>921</v>
      </c>
      <c r="EK94" s="23"/>
    </row>
    <row r="95" spans="2:141" ht="29.1">
      <c r="B95" s="132" t="s">
        <v>969</v>
      </c>
      <c r="C95" s="23" t="s">
        <v>970</v>
      </c>
      <c r="D95" s="23" t="s">
        <v>159</v>
      </c>
      <c r="E95" s="23" t="s">
        <v>846</v>
      </c>
      <c r="F95" s="23" t="s">
        <v>847</v>
      </c>
      <c r="G95" s="23"/>
      <c r="H95" s="23" t="s">
        <v>848</v>
      </c>
      <c r="I95" s="58">
        <v>0</v>
      </c>
      <c r="J95" s="58">
        <v>0</v>
      </c>
      <c r="K95" s="58">
        <v>1</v>
      </c>
      <c r="L95" s="58">
        <v>0</v>
      </c>
      <c r="M95" s="176"/>
      <c r="N95" s="23" t="s">
        <v>849</v>
      </c>
      <c r="O95" s="23" t="s">
        <v>850</v>
      </c>
      <c r="P95" s="23" t="s">
        <v>851</v>
      </c>
      <c r="Q95" s="56">
        <v>46027</v>
      </c>
      <c r="R95" s="133">
        <v>46090</v>
      </c>
      <c r="S95" s="133">
        <v>46559</v>
      </c>
      <c r="T95" s="133" t="s">
        <v>848</v>
      </c>
      <c r="U95" s="133">
        <v>46659</v>
      </c>
      <c r="V95" s="133" t="s">
        <v>848</v>
      </c>
      <c r="W95" s="55">
        <v>1.5155420298316553</v>
      </c>
      <c r="X95" s="55">
        <v>2.0603838522583349E-3</v>
      </c>
      <c r="Y95" s="55">
        <v>1.8516514658337903E-3</v>
      </c>
      <c r="Z95" s="55">
        <v>0</v>
      </c>
      <c r="AA95" s="55">
        <v>0</v>
      </c>
      <c r="AB95" s="55">
        <v>0</v>
      </c>
      <c r="AC95" s="55">
        <v>0</v>
      </c>
      <c r="AD95" s="59">
        <v>3.912035318092125E-3</v>
      </c>
      <c r="AE95" s="55">
        <v>0</v>
      </c>
      <c r="AF95" s="55"/>
      <c r="AG95" s="55"/>
      <c r="AH95" s="55"/>
      <c r="AI95" s="59">
        <v>1.5194540651497475</v>
      </c>
      <c r="AJ95" s="55">
        <v>0</v>
      </c>
      <c r="AK95" s="55">
        <v>1.6614599148196296</v>
      </c>
      <c r="AL95" s="55">
        <v>2.2587596465728659E-3</v>
      </c>
      <c r="AM95" s="55">
        <v>2.0705289056103652E-3</v>
      </c>
      <c r="AN95" s="55">
        <v>0</v>
      </c>
      <c r="AO95" s="55">
        <v>0</v>
      </c>
      <c r="AP95" s="55">
        <v>0</v>
      </c>
      <c r="AQ95" s="55">
        <v>0</v>
      </c>
      <c r="AR95" s="59">
        <v>4.3292885521832311E-3</v>
      </c>
      <c r="AS95" s="55">
        <v>0</v>
      </c>
      <c r="AT95" s="55"/>
      <c r="AU95" s="55"/>
      <c r="AV95" s="55"/>
      <c r="AW95" s="59">
        <v>1.6657892033718129</v>
      </c>
      <c r="AX95" s="55"/>
      <c r="AY95" s="55"/>
      <c r="AZ95" s="55"/>
      <c r="BA95" s="55"/>
      <c r="BB95" s="55"/>
      <c r="BC95" s="55"/>
      <c r="BD95" s="55"/>
      <c r="BE95" s="55"/>
      <c r="BF95" s="59">
        <v>0</v>
      </c>
      <c r="BG95" s="55"/>
      <c r="BH95" s="55"/>
      <c r="BI95" s="55"/>
      <c r="BJ95" s="55"/>
      <c r="BK95" s="59">
        <v>0</v>
      </c>
      <c r="BL95" s="55"/>
      <c r="BM95" s="23" t="s">
        <v>852</v>
      </c>
      <c r="BN95" s="23" t="s">
        <v>184</v>
      </c>
      <c r="BO95" s="23" t="s">
        <v>853</v>
      </c>
      <c r="BP95" s="23" t="s">
        <v>853</v>
      </c>
      <c r="BQ95" s="23" t="s">
        <v>853</v>
      </c>
      <c r="BR95" s="23"/>
      <c r="BS95" s="57"/>
      <c r="BT95" s="135" t="s">
        <v>23</v>
      </c>
      <c r="BU95" s="58">
        <v>1</v>
      </c>
      <c r="BV95" s="57">
        <v>1</v>
      </c>
      <c r="BW95" s="57">
        <v>0</v>
      </c>
      <c r="BX95" s="57">
        <v>0</v>
      </c>
      <c r="BY95" s="57">
        <v>0</v>
      </c>
      <c r="BZ95" s="57">
        <v>0</v>
      </c>
      <c r="CA95" s="57">
        <v>0</v>
      </c>
      <c r="CB95" s="67">
        <v>1</v>
      </c>
      <c r="CC95" s="134"/>
      <c r="CD95" s="134"/>
      <c r="CE95" s="57"/>
      <c r="CF95" s="57"/>
      <c r="CG95" s="57"/>
      <c r="CH95" s="57"/>
      <c r="CI95" s="57"/>
      <c r="CJ95" s="57"/>
      <c r="CK95" s="67"/>
      <c r="CL95" s="23"/>
      <c r="CM95" s="23"/>
      <c r="CN95" s="23"/>
      <c r="CO95" s="23"/>
      <c r="CP95" s="23"/>
      <c r="CQ95" s="23"/>
      <c r="CR95" s="57"/>
      <c r="CS95" s="134"/>
      <c r="CT95" s="58"/>
      <c r="CU95" s="57"/>
      <c r="CV95" s="57"/>
      <c r="CW95" s="57"/>
      <c r="CX95" s="57"/>
      <c r="CY95" s="57"/>
      <c r="CZ95" s="57"/>
      <c r="DA95" s="67"/>
      <c r="DB95" s="23"/>
      <c r="DC95" s="23"/>
      <c r="DD95" s="57"/>
      <c r="DE95" s="57"/>
      <c r="DF95" s="57"/>
      <c r="DG95" s="57"/>
      <c r="DH95" s="57"/>
      <c r="DI95" s="57"/>
      <c r="DJ95" s="67"/>
      <c r="DK95" s="23" t="s">
        <v>849</v>
      </c>
      <c r="DL95" s="55">
        <v>0</v>
      </c>
      <c r="DM95" s="55">
        <v>1.5155420298316553</v>
      </c>
      <c r="DN95" s="55">
        <v>3.912035318092125E-3</v>
      </c>
      <c r="DO95" s="59">
        <v>1.5194540651497475</v>
      </c>
      <c r="DP95" s="23" t="s">
        <v>849</v>
      </c>
      <c r="DQ95" s="57"/>
      <c r="DR95" s="57"/>
      <c r="DS95" s="57"/>
      <c r="DT95" s="23" t="s">
        <v>854</v>
      </c>
      <c r="DU95" s="57"/>
      <c r="DV95" s="23" t="s">
        <v>858</v>
      </c>
      <c r="DW95" s="23" t="s">
        <v>854</v>
      </c>
      <c r="DX95" s="57"/>
      <c r="DY95" s="23" t="s">
        <v>849</v>
      </c>
      <c r="DZ95" s="23" t="s">
        <v>854</v>
      </c>
      <c r="EA95" s="56"/>
      <c r="EB95" s="57"/>
      <c r="EC95" s="57"/>
      <c r="ED95" s="23"/>
      <c r="EE95" s="57"/>
      <c r="EF95" s="57"/>
      <c r="EG95" s="57"/>
      <c r="EH95" s="23">
        <v>957</v>
      </c>
      <c r="EI95" s="23"/>
      <c r="EJ95" s="23" t="s">
        <v>921</v>
      </c>
      <c r="EK95" s="23"/>
    </row>
    <row r="96" spans="2:141" ht="29.1">
      <c r="B96" s="132" t="s">
        <v>971</v>
      </c>
      <c r="C96" s="23" t="s">
        <v>972</v>
      </c>
      <c r="D96" s="23" t="s">
        <v>159</v>
      </c>
      <c r="E96" s="23" t="s">
        <v>846</v>
      </c>
      <c r="F96" s="23" t="s">
        <v>847</v>
      </c>
      <c r="G96" s="23"/>
      <c r="H96" s="23" t="s">
        <v>848</v>
      </c>
      <c r="I96" s="58">
        <v>0</v>
      </c>
      <c r="J96" s="58">
        <v>0</v>
      </c>
      <c r="K96" s="58">
        <v>1</v>
      </c>
      <c r="L96" s="58">
        <v>0</v>
      </c>
      <c r="M96" s="176"/>
      <c r="N96" s="23" t="s">
        <v>849</v>
      </c>
      <c r="O96" s="23" t="s">
        <v>850</v>
      </c>
      <c r="P96" s="23" t="s">
        <v>851</v>
      </c>
      <c r="Q96" s="56">
        <v>46619</v>
      </c>
      <c r="R96" s="133">
        <v>46709</v>
      </c>
      <c r="S96" s="133">
        <v>47172</v>
      </c>
      <c r="T96" s="133" t="s">
        <v>848</v>
      </c>
      <c r="U96" s="133">
        <v>47298</v>
      </c>
      <c r="V96" s="133" t="s">
        <v>848</v>
      </c>
      <c r="W96" s="55">
        <v>0</v>
      </c>
      <c r="X96" s="55">
        <v>0.10731164840592138</v>
      </c>
      <c r="Y96" s="55">
        <v>1.2624899807836061</v>
      </c>
      <c r="Z96" s="55">
        <v>0.30943381877614934</v>
      </c>
      <c r="AA96" s="55">
        <v>0</v>
      </c>
      <c r="AB96" s="55">
        <v>0</v>
      </c>
      <c r="AC96" s="55">
        <v>0</v>
      </c>
      <c r="AD96" s="59">
        <v>1.6792354479656768</v>
      </c>
      <c r="AE96" s="55">
        <v>0</v>
      </c>
      <c r="AF96" s="55"/>
      <c r="AG96" s="55"/>
      <c r="AH96" s="55"/>
      <c r="AI96" s="59">
        <v>1.6792354479656768</v>
      </c>
      <c r="AJ96" s="55">
        <v>0</v>
      </c>
      <c r="AK96" s="55">
        <v>0</v>
      </c>
      <c r="AL96" s="55">
        <v>0.11764372000917775</v>
      </c>
      <c r="AM96" s="55">
        <v>1.4117246395929315</v>
      </c>
      <c r="AN96" s="55">
        <v>0.35293115984877554</v>
      </c>
      <c r="AO96" s="55">
        <v>0</v>
      </c>
      <c r="AP96" s="55">
        <v>0</v>
      </c>
      <c r="AQ96" s="55">
        <v>0</v>
      </c>
      <c r="AR96" s="59">
        <v>1.8822995194508847</v>
      </c>
      <c r="AS96" s="55">
        <v>0</v>
      </c>
      <c r="AT96" s="55"/>
      <c r="AU96" s="55"/>
      <c r="AV96" s="55"/>
      <c r="AW96" s="59">
        <v>1.8822995194508847</v>
      </c>
      <c r="AX96" s="55"/>
      <c r="AY96" s="55"/>
      <c r="AZ96" s="55"/>
      <c r="BA96" s="55"/>
      <c r="BB96" s="55"/>
      <c r="BC96" s="55"/>
      <c r="BD96" s="55"/>
      <c r="BE96" s="55"/>
      <c r="BF96" s="59">
        <v>0</v>
      </c>
      <c r="BG96" s="55"/>
      <c r="BH96" s="55"/>
      <c r="BI96" s="55"/>
      <c r="BJ96" s="55"/>
      <c r="BK96" s="59">
        <v>0</v>
      </c>
      <c r="BL96" s="55"/>
      <c r="BM96" s="23" t="s">
        <v>852</v>
      </c>
      <c r="BN96" s="23" t="s">
        <v>184</v>
      </c>
      <c r="BO96" s="23" t="s">
        <v>853</v>
      </c>
      <c r="BP96" s="23" t="s">
        <v>853</v>
      </c>
      <c r="BQ96" s="23" t="s">
        <v>853</v>
      </c>
      <c r="BR96" s="23"/>
      <c r="BS96" s="57"/>
      <c r="BT96" s="135" t="s">
        <v>23</v>
      </c>
      <c r="BU96" s="58">
        <v>1</v>
      </c>
      <c r="BV96" s="57">
        <v>0</v>
      </c>
      <c r="BW96" s="57">
        <v>1</v>
      </c>
      <c r="BX96" s="57">
        <v>0</v>
      </c>
      <c r="BY96" s="57">
        <v>0</v>
      </c>
      <c r="BZ96" s="57">
        <v>0</v>
      </c>
      <c r="CA96" s="57">
        <v>0</v>
      </c>
      <c r="CB96" s="67">
        <v>1</v>
      </c>
      <c r="CC96" s="134"/>
      <c r="CD96" s="134"/>
      <c r="CE96" s="57"/>
      <c r="CF96" s="57"/>
      <c r="CG96" s="57"/>
      <c r="CH96" s="57"/>
      <c r="CI96" s="57"/>
      <c r="CJ96" s="57"/>
      <c r="CK96" s="67"/>
      <c r="CL96" s="23"/>
      <c r="CM96" s="23"/>
      <c r="CN96" s="23"/>
      <c r="CO96" s="23"/>
      <c r="CP96" s="23"/>
      <c r="CQ96" s="23"/>
      <c r="CR96" s="57"/>
      <c r="CS96" s="134"/>
      <c r="CT96" s="58"/>
      <c r="CU96" s="57"/>
      <c r="CV96" s="57"/>
      <c r="CW96" s="57"/>
      <c r="CX96" s="57"/>
      <c r="CY96" s="57"/>
      <c r="CZ96" s="57"/>
      <c r="DA96" s="67"/>
      <c r="DB96" s="23"/>
      <c r="DC96" s="23"/>
      <c r="DD96" s="57"/>
      <c r="DE96" s="57"/>
      <c r="DF96" s="57"/>
      <c r="DG96" s="57"/>
      <c r="DH96" s="57"/>
      <c r="DI96" s="57"/>
      <c r="DJ96" s="67"/>
      <c r="DK96" s="23" t="s">
        <v>849</v>
      </c>
      <c r="DL96" s="55">
        <v>0</v>
      </c>
      <c r="DM96" s="55">
        <v>0</v>
      </c>
      <c r="DN96" s="55">
        <v>0</v>
      </c>
      <c r="DO96" s="59">
        <v>0</v>
      </c>
      <c r="DP96" s="23" t="s">
        <v>849</v>
      </c>
      <c r="DQ96" s="57"/>
      <c r="DR96" s="57"/>
      <c r="DS96" s="57"/>
      <c r="DT96" s="23" t="s">
        <v>854</v>
      </c>
      <c r="DU96" s="57"/>
      <c r="DV96" s="23" t="s">
        <v>858</v>
      </c>
      <c r="DW96" s="23" t="s">
        <v>854</v>
      </c>
      <c r="DX96" s="57"/>
      <c r="DY96" s="23" t="s">
        <v>849</v>
      </c>
      <c r="DZ96" s="23" t="s">
        <v>854</v>
      </c>
      <c r="EA96" s="56"/>
      <c r="EB96" s="57"/>
      <c r="EC96" s="57"/>
      <c r="ED96" s="23"/>
      <c r="EE96" s="57"/>
      <c r="EF96" s="57"/>
      <c r="EG96" s="57"/>
      <c r="EH96" s="23">
        <v>957</v>
      </c>
      <c r="EI96" s="23"/>
      <c r="EJ96" s="23" t="s">
        <v>921</v>
      </c>
      <c r="EK96" s="23"/>
    </row>
    <row r="97" spans="2:141" ht="29.1">
      <c r="B97" s="132" t="s">
        <v>973</v>
      </c>
      <c r="C97" s="23" t="s">
        <v>974</v>
      </c>
      <c r="D97" s="23" t="s">
        <v>159</v>
      </c>
      <c r="E97" s="23" t="s">
        <v>846</v>
      </c>
      <c r="F97" s="23" t="s">
        <v>847</v>
      </c>
      <c r="G97" s="23"/>
      <c r="H97" s="23" t="s">
        <v>848</v>
      </c>
      <c r="I97" s="58">
        <v>0</v>
      </c>
      <c r="J97" s="58">
        <v>0</v>
      </c>
      <c r="K97" s="58">
        <v>1</v>
      </c>
      <c r="L97" s="58">
        <v>0</v>
      </c>
      <c r="M97" s="176"/>
      <c r="N97" s="23" t="s">
        <v>849</v>
      </c>
      <c r="O97" s="23" t="s">
        <v>850</v>
      </c>
      <c r="P97" s="23" t="s">
        <v>851</v>
      </c>
      <c r="Q97" s="56">
        <v>46619</v>
      </c>
      <c r="R97" s="133">
        <v>46709</v>
      </c>
      <c r="S97" s="133">
        <v>47172</v>
      </c>
      <c r="T97" s="133" t="s">
        <v>848</v>
      </c>
      <c r="U97" s="133">
        <v>47298</v>
      </c>
      <c r="V97" s="133" t="s">
        <v>848</v>
      </c>
      <c r="W97" s="55">
        <v>0</v>
      </c>
      <c r="X97" s="55">
        <v>0.10731164840592138</v>
      </c>
      <c r="Y97" s="55">
        <v>1.2624899807836061</v>
      </c>
      <c r="Z97" s="55">
        <v>0.30943381877614934</v>
      </c>
      <c r="AA97" s="55">
        <v>0</v>
      </c>
      <c r="AB97" s="55">
        <v>0</v>
      </c>
      <c r="AC97" s="55">
        <v>0</v>
      </c>
      <c r="AD97" s="59">
        <v>1.6792354479656768</v>
      </c>
      <c r="AE97" s="55">
        <v>0</v>
      </c>
      <c r="AF97" s="55"/>
      <c r="AG97" s="55"/>
      <c r="AH97" s="55"/>
      <c r="AI97" s="59">
        <v>1.6792354479656768</v>
      </c>
      <c r="AJ97" s="55">
        <v>0</v>
      </c>
      <c r="AK97" s="55">
        <v>0</v>
      </c>
      <c r="AL97" s="55">
        <v>0.11764372000917775</v>
      </c>
      <c r="AM97" s="55">
        <v>1.4117246395929315</v>
      </c>
      <c r="AN97" s="55">
        <v>0.35293115984877554</v>
      </c>
      <c r="AO97" s="55">
        <v>0</v>
      </c>
      <c r="AP97" s="55">
        <v>0</v>
      </c>
      <c r="AQ97" s="55">
        <v>0</v>
      </c>
      <c r="AR97" s="59">
        <v>1.8822995194508847</v>
      </c>
      <c r="AS97" s="55">
        <v>0</v>
      </c>
      <c r="AT97" s="55"/>
      <c r="AU97" s="55"/>
      <c r="AV97" s="55"/>
      <c r="AW97" s="59">
        <v>1.8822995194508847</v>
      </c>
      <c r="AX97" s="55"/>
      <c r="AY97" s="55"/>
      <c r="AZ97" s="55"/>
      <c r="BA97" s="55"/>
      <c r="BB97" s="55"/>
      <c r="BC97" s="55"/>
      <c r="BD97" s="55"/>
      <c r="BE97" s="55"/>
      <c r="BF97" s="59">
        <v>0</v>
      </c>
      <c r="BG97" s="55"/>
      <c r="BH97" s="55"/>
      <c r="BI97" s="55"/>
      <c r="BJ97" s="55"/>
      <c r="BK97" s="59">
        <v>0</v>
      </c>
      <c r="BL97" s="55"/>
      <c r="BM97" s="23" t="s">
        <v>852</v>
      </c>
      <c r="BN97" s="23" t="s">
        <v>184</v>
      </c>
      <c r="BO97" s="23" t="s">
        <v>853</v>
      </c>
      <c r="BP97" s="23" t="s">
        <v>853</v>
      </c>
      <c r="BQ97" s="23" t="s">
        <v>853</v>
      </c>
      <c r="BR97" s="23"/>
      <c r="BS97" s="57"/>
      <c r="BT97" s="135" t="s">
        <v>23</v>
      </c>
      <c r="BU97" s="58">
        <v>1</v>
      </c>
      <c r="BV97" s="57">
        <v>0</v>
      </c>
      <c r="BW97" s="57">
        <v>1</v>
      </c>
      <c r="BX97" s="57">
        <v>0</v>
      </c>
      <c r="BY97" s="57">
        <v>0</v>
      </c>
      <c r="BZ97" s="57">
        <v>0</v>
      </c>
      <c r="CA97" s="57">
        <v>0</v>
      </c>
      <c r="CB97" s="67">
        <v>1</v>
      </c>
      <c r="CC97" s="134"/>
      <c r="CD97" s="134"/>
      <c r="CE97" s="57"/>
      <c r="CF97" s="57"/>
      <c r="CG97" s="57"/>
      <c r="CH97" s="57"/>
      <c r="CI97" s="57"/>
      <c r="CJ97" s="57"/>
      <c r="CK97" s="67"/>
      <c r="CL97" s="23"/>
      <c r="CM97" s="23"/>
      <c r="CN97" s="23"/>
      <c r="CO97" s="23"/>
      <c r="CP97" s="23"/>
      <c r="CQ97" s="23"/>
      <c r="CR97" s="57"/>
      <c r="CS97" s="134"/>
      <c r="CT97" s="58"/>
      <c r="CU97" s="57"/>
      <c r="CV97" s="57"/>
      <c r="CW97" s="57"/>
      <c r="CX97" s="57"/>
      <c r="CY97" s="57"/>
      <c r="CZ97" s="57"/>
      <c r="DA97" s="67"/>
      <c r="DB97" s="23"/>
      <c r="DC97" s="23"/>
      <c r="DD97" s="57"/>
      <c r="DE97" s="57"/>
      <c r="DF97" s="57"/>
      <c r="DG97" s="57"/>
      <c r="DH97" s="57"/>
      <c r="DI97" s="57"/>
      <c r="DJ97" s="67"/>
      <c r="DK97" s="23" t="s">
        <v>849</v>
      </c>
      <c r="DL97" s="55">
        <v>0</v>
      </c>
      <c r="DM97" s="55">
        <v>0</v>
      </c>
      <c r="DN97" s="55">
        <v>0</v>
      </c>
      <c r="DO97" s="59">
        <v>0</v>
      </c>
      <c r="DP97" s="23" t="s">
        <v>849</v>
      </c>
      <c r="DQ97" s="57"/>
      <c r="DR97" s="57"/>
      <c r="DS97" s="57"/>
      <c r="DT97" s="23" t="s">
        <v>854</v>
      </c>
      <c r="DU97" s="57"/>
      <c r="DV97" s="23" t="s">
        <v>858</v>
      </c>
      <c r="DW97" s="23" t="s">
        <v>854</v>
      </c>
      <c r="DX97" s="57"/>
      <c r="DY97" s="23" t="s">
        <v>849</v>
      </c>
      <c r="DZ97" s="23" t="s">
        <v>854</v>
      </c>
      <c r="EA97" s="56"/>
      <c r="EB97" s="57"/>
      <c r="EC97" s="57"/>
      <c r="ED97" s="23"/>
      <c r="EE97" s="57"/>
      <c r="EF97" s="57"/>
      <c r="EG97" s="57"/>
      <c r="EH97" s="23">
        <v>957</v>
      </c>
      <c r="EI97" s="23"/>
      <c r="EJ97" s="23" t="s">
        <v>921</v>
      </c>
      <c r="EK97" s="23"/>
    </row>
    <row r="98" spans="2:141" ht="29.1">
      <c r="B98" s="132" t="s">
        <v>975</v>
      </c>
      <c r="C98" s="23" t="s">
        <v>976</v>
      </c>
      <c r="D98" s="23" t="s">
        <v>159</v>
      </c>
      <c r="E98" s="23" t="s">
        <v>846</v>
      </c>
      <c r="F98" s="23" t="s">
        <v>847</v>
      </c>
      <c r="G98" s="23"/>
      <c r="H98" s="23" t="s">
        <v>848</v>
      </c>
      <c r="I98" s="58">
        <v>0</v>
      </c>
      <c r="J98" s="58">
        <v>0</v>
      </c>
      <c r="K98" s="58">
        <v>1</v>
      </c>
      <c r="L98" s="58">
        <v>0</v>
      </c>
      <c r="M98" s="176"/>
      <c r="N98" s="23" t="s">
        <v>849</v>
      </c>
      <c r="O98" s="23" t="s">
        <v>850</v>
      </c>
      <c r="P98" s="23" t="s">
        <v>851</v>
      </c>
      <c r="Q98" s="56">
        <v>46619</v>
      </c>
      <c r="R98" s="133">
        <v>46709</v>
      </c>
      <c r="S98" s="133">
        <v>47172</v>
      </c>
      <c r="T98" s="133" t="s">
        <v>848</v>
      </c>
      <c r="U98" s="133">
        <v>47298</v>
      </c>
      <c r="V98" s="133" t="s">
        <v>848</v>
      </c>
      <c r="W98" s="55">
        <v>0</v>
      </c>
      <c r="X98" s="55">
        <v>0.10731164840592138</v>
      </c>
      <c r="Y98" s="55">
        <v>1.2624899807836061</v>
      </c>
      <c r="Z98" s="55">
        <v>0.30943381877614934</v>
      </c>
      <c r="AA98" s="55">
        <v>0</v>
      </c>
      <c r="AB98" s="55">
        <v>0</v>
      </c>
      <c r="AC98" s="55">
        <v>0</v>
      </c>
      <c r="AD98" s="59">
        <v>1.6792354479656768</v>
      </c>
      <c r="AE98" s="55">
        <v>0</v>
      </c>
      <c r="AF98" s="55"/>
      <c r="AG98" s="55"/>
      <c r="AH98" s="55"/>
      <c r="AI98" s="59">
        <v>1.6792354479656768</v>
      </c>
      <c r="AJ98" s="55">
        <v>0</v>
      </c>
      <c r="AK98" s="55">
        <v>0</v>
      </c>
      <c r="AL98" s="55">
        <v>0.11764372000917775</v>
      </c>
      <c r="AM98" s="55">
        <v>1.4117246395929315</v>
      </c>
      <c r="AN98" s="55">
        <v>0.35293115984877554</v>
      </c>
      <c r="AO98" s="55">
        <v>0</v>
      </c>
      <c r="AP98" s="55">
        <v>0</v>
      </c>
      <c r="AQ98" s="55">
        <v>0</v>
      </c>
      <c r="AR98" s="59">
        <v>1.8822995194508847</v>
      </c>
      <c r="AS98" s="55">
        <v>0</v>
      </c>
      <c r="AT98" s="55"/>
      <c r="AU98" s="55"/>
      <c r="AV98" s="55"/>
      <c r="AW98" s="59">
        <v>1.8822995194508847</v>
      </c>
      <c r="AX98" s="55"/>
      <c r="AY98" s="55"/>
      <c r="AZ98" s="55"/>
      <c r="BA98" s="55"/>
      <c r="BB98" s="55"/>
      <c r="BC98" s="55"/>
      <c r="BD98" s="55"/>
      <c r="BE98" s="55"/>
      <c r="BF98" s="59">
        <v>0</v>
      </c>
      <c r="BG98" s="55"/>
      <c r="BH98" s="55"/>
      <c r="BI98" s="55"/>
      <c r="BJ98" s="55"/>
      <c r="BK98" s="59">
        <v>0</v>
      </c>
      <c r="BL98" s="55"/>
      <c r="BM98" s="23" t="s">
        <v>852</v>
      </c>
      <c r="BN98" s="23" t="s">
        <v>184</v>
      </c>
      <c r="BO98" s="23" t="s">
        <v>853</v>
      </c>
      <c r="BP98" s="23" t="s">
        <v>853</v>
      </c>
      <c r="BQ98" s="23" t="s">
        <v>853</v>
      </c>
      <c r="BR98" s="23"/>
      <c r="BS98" s="57"/>
      <c r="BT98" s="135" t="s">
        <v>23</v>
      </c>
      <c r="BU98" s="58">
        <v>1</v>
      </c>
      <c r="BV98" s="57">
        <v>0</v>
      </c>
      <c r="BW98" s="57">
        <v>1</v>
      </c>
      <c r="BX98" s="57">
        <v>0</v>
      </c>
      <c r="BY98" s="57">
        <v>0</v>
      </c>
      <c r="BZ98" s="57">
        <v>0</v>
      </c>
      <c r="CA98" s="57">
        <v>0</v>
      </c>
      <c r="CB98" s="67">
        <v>1</v>
      </c>
      <c r="CC98" s="134"/>
      <c r="CD98" s="134"/>
      <c r="CE98" s="57"/>
      <c r="CF98" s="57"/>
      <c r="CG98" s="57"/>
      <c r="CH98" s="57"/>
      <c r="CI98" s="57"/>
      <c r="CJ98" s="57"/>
      <c r="CK98" s="67"/>
      <c r="CL98" s="23"/>
      <c r="CM98" s="23"/>
      <c r="CN98" s="23"/>
      <c r="CO98" s="23"/>
      <c r="CP98" s="23"/>
      <c r="CQ98" s="23"/>
      <c r="CR98" s="57"/>
      <c r="CS98" s="134"/>
      <c r="CT98" s="58"/>
      <c r="CU98" s="57"/>
      <c r="CV98" s="57"/>
      <c r="CW98" s="57"/>
      <c r="CX98" s="57"/>
      <c r="CY98" s="57"/>
      <c r="CZ98" s="57"/>
      <c r="DA98" s="67"/>
      <c r="DB98" s="23"/>
      <c r="DC98" s="23"/>
      <c r="DD98" s="57"/>
      <c r="DE98" s="57"/>
      <c r="DF98" s="57"/>
      <c r="DG98" s="57"/>
      <c r="DH98" s="57"/>
      <c r="DI98" s="57"/>
      <c r="DJ98" s="67"/>
      <c r="DK98" s="23" t="s">
        <v>849</v>
      </c>
      <c r="DL98" s="55">
        <v>0</v>
      </c>
      <c r="DM98" s="55">
        <v>0</v>
      </c>
      <c r="DN98" s="55">
        <v>0</v>
      </c>
      <c r="DO98" s="59">
        <v>0</v>
      </c>
      <c r="DP98" s="23" t="s">
        <v>849</v>
      </c>
      <c r="DQ98" s="57"/>
      <c r="DR98" s="57"/>
      <c r="DS98" s="57"/>
      <c r="DT98" s="23" t="s">
        <v>854</v>
      </c>
      <c r="DU98" s="57"/>
      <c r="DV98" s="23" t="s">
        <v>858</v>
      </c>
      <c r="DW98" s="23" t="s">
        <v>854</v>
      </c>
      <c r="DX98" s="57"/>
      <c r="DY98" s="23" t="s">
        <v>849</v>
      </c>
      <c r="DZ98" s="23" t="s">
        <v>854</v>
      </c>
      <c r="EA98" s="56"/>
      <c r="EB98" s="57"/>
      <c r="EC98" s="57"/>
      <c r="ED98" s="23"/>
      <c r="EE98" s="57"/>
      <c r="EF98" s="57"/>
      <c r="EG98" s="57"/>
      <c r="EH98" s="23">
        <v>957</v>
      </c>
      <c r="EI98" s="23"/>
      <c r="EJ98" s="23" t="s">
        <v>921</v>
      </c>
      <c r="EK98" s="23"/>
    </row>
    <row r="99" spans="2:141" ht="29.1">
      <c r="B99" s="132" t="s">
        <v>977</v>
      </c>
      <c r="C99" s="23" t="s">
        <v>978</v>
      </c>
      <c r="D99" s="23" t="s">
        <v>159</v>
      </c>
      <c r="E99" s="23" t="s">
        <v>846</v>
      </c>
      <c r="F99" s="23" t="s">
        <v>847</v>
      </c>
      <c r="G99" s="23"/>
      <c r="H99" s="23" t="s">
        <v>848</v>
      </c>
      <c r="I99" s="58">
        <v>0</v>
      </c>
      <c r="J99" s="58">
        <v>0</v>
      </c>
      <c r="K99" s="58">
        <v>1</v>
      </c>
      <c r="L99" s="58">
        <v>0</v>
      </c>
      <c r="M99" s="176"/>
      <c r="N99" s="23" t="s">
        <v>849</v>
      </c>
      <c r="O99" s="23" t="s">
        <v>850</v>
      </c>
      <c r="P99" s="23" t="s">
        <v>851</v>
      </c>
      <c r="Q99" s="56">
        <v>46619</v>
      </c>
      <c r="R99" s="133">
        <v>46709</v>
      </c>
      <c r="S99" s="133">
        <v>47172</v>
      </c>
      <c r="T99" s="133" t="s">
        <v>848</v>
      </c>
      <c r="U99" s="133">
        <v>47298</v>
      </c>
      <c r="V99" s="133" t="s">
        <v>848</v>
      </c>
      <c r="W99" s="55">
        <v>0</v>
      </c>
      <c r="X99" s="55">
        <v>0.53655824202960689</v>
      </c>
      <c r="Y99" s="55">
        <v>1.1572824823849723</v>
      </c>
      <c r="Z99" s="55">
        <v>0</v>
      </c>
      <c r="AA99" s="55">
        <v>0</v>
      </c>
      <c r="AB99" s="55">
        <v>0</v>
      </c>
      <c r="AC99" s="55">
        <v>0</v>
      </c>
      <c r="AD99" s="59">
        <v>1.6938407244145792</v>
      </c>
      <c r="AE99" s="55">
        <v>0</v>
      </c>
      <c r="AF99" s="55"/>
      <c r="AG99" s="55"/>
      <c r="AH99" s="55"/>
      <c r="AI99" s="59">
        <v>1.6938407244145792</v>
      </c>
      <c r="AJ99" s="55">
        <v>0</v>
      </c>
      <c r="AK99" s="55">
        <v>0</v>
      </c>
      <c r="AL99" s="55">
        <v>0.58821860004588877</v>
      </c>
      <c r="AM99" s="55">
        <v>1.2940809196268541</v>
      </c>
      <c r="AN99" s="55">
        <v>0</v>
      </c>
      <c r="AO99" s="55">
        <v>0</v>
      </c>
      <c r="AP99" s="55">
        <v>0</v>
      </c>
      <c r="AQ99" s="55">
        <v>0</v>
      </c>
      <c r="AR99" s="59">
        <v>1.8822995196727428</v>
      </c>
      <c r="AS99" s="55">
        <v>0</v>
      </c>
      <c r="AT99" s="55"/>
      <c r="AU99" s="55"/>
      <c r="AV99" s="55"/>
      <c r="AW99" s="59">
        <v>1.8822995196727428</v>
      </c>
      <c r="AX99" s="55"/>
      <c r="AY99" s="55"/>
      <c r="AZ99" s="55"/>
      <c r="BA99" s="55"/>
      <c r="BB99" s="55"/>
      <c r="BC99" s="55"/>
      <c r="BD99" s="55"/>
      <c r="BE99" s="55"/>
      <c r="BF99" s="59">
        <v>0</v>
      </c>
      <c r="BG99" s="55"/>
      <c r="BH99" s="55"/>
      <c r="BI99" s="55"/>
      <c r="BJ99" s="55"/>
      <c r="BK99" s="59">
        <v>0</v>
      </c>
      <c r="BL99" s="55"/>
      <c r="BM99" s="23" t="s">
        <v>852</v>
      </c>
      <c r="BN99" s="23" t="s">
        <v>184</v>
      </c>
      <c r="BO99" s="23" t="s">
        <v>853</v>
      </c>
      <c r="BP99" s="23" t="s">
        <v>853</v>
      </c>
      <c r="BQ99" s="23" t="s">
        <v>853</v>
      </c>
      <c r="BR99" s="23"/>
      <c r="BS99" s="57"/>
      <c r="BT99" s="135" t="s">
        <v>23</v>
      </c>
      <c r="BU99" s="58">
        <v>1</v>
      </c>
      <c r="BV99" s="57">
        <v>0</v>
      </c>
      <c r="BW99" s="57">
        <v>1</v>
      </c>
      <c r="BX99" s="57">
        <v>0</v>
      </c>
      <c r="BY99" s="57">
        <v>0</v>
      </c>
      <c r="BZ99" s="57">
        <v>0</v>
      </c>
      <c r="CA99" s="57">
        <v>0</v>
      </c>
      <c r="CB99" s="67">
        <v>1</v>
      </c>
      <c r="CC99" s="134"/>
      <c r="CD99" s="134"/>
      <c r="CE99" s="57"/>
      <c r="CF99" s="57"/>
      <c r="CG99" s="57"/>
      <c r="CH99" s="57"/>
      <c r="CI99" s="57"/>
      <c r="CJ99" s="57"/>
      <c r="CK99" s="67"/>
      <c r="CL99" s="23"/>
      <c r="CM99" s="23"/>
      <c r="CN99" s="23"/>
      <c r="CO99" s="23"/>
      <c r="CP99" s="23"/>
      <c r="CQ99" s="23"/>
      <c r="CR99" s="57"/>
      <c r="CS99" s="134"/>
      <c r="CT99" s="58"/>
      <c r="CU99" s="57"/>
      <c r="CV99" s="57"/>
      <c r="CW99" s="57"/>
      <c r="CX99" s="57"/>
      <c r="CY99" s="57"/>
      <c r="CZ99" s="57"/>
      <c r="DA99" s="67"/>
      <c r="DB99" s="23"/>
      <c r="DC99" s="23"/>
      <c r="DD99" s="57"/>
      <c r="DE99" s="57"/>
      <c r="DF99" s="57"/>
      <c r="DG99" s="57"/>
      <c r="DH99" s="57"/>
      <c r="DI99" s="57"/>
      <c r="DJ99" s="67"/>
      <c r="DK99" s="23" t="s">
        <v>849</v>
      </c>
      <c r="DL99" s="55">
        <v>0</v>
      </c>
      <c r="DM99" s="55">
        <v>0</v>
      </c>
      <c r="DN99" s="55">
        <v>0</v>
      </c>
      <c r="DO99" s="59">
        <v>0</v>
      </c>
      <c r="DP99" s="23" t="s">
        <v>849</v>
      </c>
      <c r="DQ99" s="57"/>
      <c r="DR99" s="57"/>
      <c r="DS99" s="57"/>
      <c r="DT99" s="23" t="s">
        <v>854</v>
      </c>
      <c r="DU99" s="57"/>
      <c r="DV99" s="23" t="s">
        <v>858</v>
      </c>
      <c r="DW99" s="23" t="s">
        <v>854</v>
      </c>
      <c r="DX99" s="57"/>
      <c r="DY99" s="23" t="s">
        <v>849</v>
      </c>
      <c r="DZ99" s="23" t="s">
        <v>854</v>
      </c>
      <c r="EA99" s="56"/>
      <c r="EB99" s="57"/>
      <c r="EC99" s="57"/>
      <c r="ED99" s="23"/>
      <c r="EE99" s="57"/>
      <c r="EF99" s="57"/>
      <c r="EG99" s="57"/>
      <c r="EH99" s="23">
        <v>957</v>
      </c>
      <c r="EI99" s="23"/>
      <c r="EJ99" s="23" t="s">
        <v>921</v>
      </c>
      <c r="EK99" s="23"/>
    </row>
    <row r="100" spans="2:141" ht="29.1">
      <c r="B100" s="132" t="s">
        <v>979</v>
      </c>
      <c r="C100" s="23" t="s">
        <v>980</v>
      </c>
      <c r="D100" s="23" t="s">
        <v>159</v>
      </c>
      <c r="E100" s="23" t="s">
        <v>846</v>
      </c>
      <c r="F100" s="23" t="s">
        <v>847</v>
      </c>
      <c r="G100" s="23"/>
      <c r="H100" s="23" t="s">
        <v>848</v>
      </c>
      <c r="I100" s="58">
        <v>0</v>
      </c>
      <c r="J100" s="58">
        <v>0</v>
      </c>
      <c r="K100" s="58">
        <v>1</v>
      </c>
      <c r="L100" s="58">
        <v>0</v>
      </c>
      <c r="M100" s="176"/>
      <c r="N100" s="23" t="s">
        <v>849</v>
      </c>
      <c r="O100" s="23" t="s">
        <v>850</v>
      </c>
      <c r="P100" s="23" t="s">
        <v>851</v>
      </c>
      <c r="Q100" s="56">
        <v>46083</v>
      </c>
      <c r="R100" s="133">
        <v>46143</v>
      </c>
      <c r="S100" s="133">
        <v>46573</v>
      </c>
      <c r="T100" s="133" t="s">
        <v>848</v>
      </c>
      <c r="U100" s="133">
        <v>46673</v>
      </c>
      <c r="V100" s="133" t="s">
        <v>848</v>
      </c>
      <c r="W100" s="55">
        <v>1.8128331861569169</v>
      </c>
      <c r="X100" s="55">
        <v>0.50354978876516832</v>
      </c>
      <c r="Y100" s="55">
        <v>1.6290163643083589E-3</v>
      </c>
      <c r="Z100" s="55">
        <v>1.5970740286375422E-3</v>
      </c>
      <c r="AA100" s="55">
        <v>1.3047997897940267E-4</v>
      </c>
      <c r="AB100" s="55">
        <v>0</v>
      </c>
      <c r="AC100" s="55">
        <v>0</v>
      </c>
      <c r="AD100" s="59">
        <v>0.50690635913709359</v>
      </c>
      <c r="AE100" s="55">
        <v>0</v>
      </c>
      <c r="AF100" s="55"/>
      <c r="AG100" s="55"/>
      <c r="AH100" s="55"/>
      <c r="AI100" s="59">
        <v>2.3197395452940106</v>
      </c>
      <c r="AJ100" s="55">
        <v>0</v>
      </c>
      <c r="AK100" s="55">
        <v>1.987374557595762</v>
      </c>
      <c r="AL100" s="55">
        <v>0.55203206026701268</v>
      </c>
      <c r="AM100" s="55">
        <v>1.8215768638154316E-3</v>
      </c>
      <c r="AN100" s="55">
        <v>1.8215759076391236E-3</v>
      </c>
      <c r="AO100" s="55">
        <v>1.5179807918341796E-4</v>
      </c>
      <c r="AP100" s="55">
        <v>0</v>
      </c>
      <c r="AQ100" s="55">
        <v>0</v>
      </c>
      <c r="AR100" s="59">
        <v>0.55582701111765065</v>
      </c>
      <c r="AS100" s="55">
        <v>0</v>
      </c>
      <c r="AT100" s="55"/>
      <c r="AU100" s="55"/>
      <c r="AV100" s="55"/>
      <c r="AW100" s="59">
        <v>2.5432015687134126</v>
      </c>
      <c r="AX100" s="55"/>
      <c r="AY100" s="55"/>
      <c r="AZ100" s="55"/>
      <c r="BA100" s="55"/>
      <c r="BB100" s="55"/>
      <c r="BC100" s="55"/>
      <c r="BD100" s="55"/>
      <c r="BE100" s="55"/>
      <c r="BF100" s="59">
        <v>0</v>
      </c>
      <c r="BG100" s="55"/>
      <c r="BH100" s="55"/>
      <c r="BI100" s="55"/>
      <c r="BJ100" s="55"/>
      <c r="BK100" s="59">
        <v>0</v>
      </c>
      <c r="BL100" s="55"/>
      <c r="BM100" s="23" t="s">
        <v>852</v>
      </c>
      <c r="BN100" s="23" t="s">
        <v>184</v>
      </c>
      <c r="BO100" s="23" t="s">
        <v>853</v>
      </c>
      <c r="BP100" s="23" t="s">
        <v>853</v>
      </c>
      <c r="BQ100" s="23" t="s">
        <v>853</v>
      </c>
      <c r="BR100" s="23"/>
      <c r="BS100" s="57"/>
      <c r="BT100" s="135" t="s">
        <v>23</v>
      </c>
      <c r="BU100" s="58">
        <v>1</v>
      </c>
      <c r="BV100" s="57">
        <v>1</v>
      </c>
      <c r="BW100" s="57">
        <v>0</v>
      </c>
      <c r="BX100" s="57">
        <v>0</v>
      </c>
      <c r="BY100" s="57">
        <v>0</v>
      </c>
      <c r="BZ100" s="57">
        <v>0</v>
      </c>
      <c r="CA100" s="57">
        <v>0</v>
      </c>
      <c r="CB100" s="67">
        <v>1</v>
      </c>
      <c r="CC100" s="134"/>
      <c r="CD100" s="134"/>
      <c r="CE100" s="57"/>
      <c r="CF100" s="57"/>
      <c r="CG100" s="57"/>
      <c r="CH100" s="57"/>
      <c r="CI100" s="57"/>
      <c r="CJ100" s="57"/>
      <c r="CK100" s="67"/>
      <c r="CL100" s="23"/>
      <c r="CM100" s="23"/>
      <c r="CN100" s="23"/>
      <c r="CO100" s="23"/>
      <c r="CP100" s="23"/>
      <c r="CQ100" s="23"/>
      <c r="CR100" s="57"/>
      <c r="CS100" s="134"/>
      <c r="CT100" s="58"/>
      <c r="CU100" s="57"/>
      <c r="CV100" s="57"/>
      <c r="CW100" s="57"/>
      <c r="CX100" s="57"/>
      <c r="CY100" s="57"/>
      <c r="CZ100" s="57"/>
      <c r="DA100" s="67"/>
      <c r="DB100" s="23"/>
      <c r="DC100" s="23"/>
      <c r="DD100" s="57"/>
      <c r="DE100" s="57"/>
      <c r="DF100" s="57"/>
      <c r="DG100" s="57"/>
      <c r="DH100" s="57"/>
      <c r="DI100" s="57"/>
      <c r="DJ100" s="67"/>
      <c r="DK100" s="23" t="s">
        <v>849</v>
      </c>
      <c r="DL100" s="55">
        <v>0</v>
      </c>
      <c r="DM100" s="55">
        <v>1.8128331861569169</v>
      </c>
      <c r="DN100" s="55">
        <v>0.50690635913709359</v>
      </c>
      <c r="DO100" s="59">
        <v>2.3197395452940106</v>
      </c>
      <c r="DP100" s="23" t="s">
        <v>849</v>
      </c>
      <c r="DQ100" s="57"/>
      <c r="DR100" s="57"/>
      <c r="DS100" s="57"/>
      <c r="DT100" s="23" t="s">
        <v>854</v>
      </c>
      <c r="DU100" s="57"/>
      <c r="DV100" s="23" t="s">
        <v>858</v>
      </c>
      <c r="DW100" s="23" t="s">
        <v>854</v>
      </c>
      <c r="DX100" s="57"/>
      <c r="DY100" s="23" t="s">
        <v>849</v>
      </c>
      <c r="DZ100" s="23" t="s">
        <v>854</v>
      </c>
      <c r="EA100" s="56"/>
      <c r="EB100" s="57"/>
      <c r="EC100" s="57"/>
      <c r="ED100" s="23"/>
      <c r="EE100" s="57"/>
      <c r="EF100" s="57"/>
      <c r="EG100" s="57"/>
      <c r="EH100" s="23">
        <v>957</v>
      </c>
      <c r="EI100" s="23"/>
      <c r="EJ100" s="23" t="s">
        <v>921</v>
      </c>
      <c r="EK100" s="23"/>
    </row>
    <row r="101" spans="2:141" ht="29.1">
      <c r="B101" s="132" t="s">
        <v>981</v>
      </c>
      <c r="C101" s="23" t="s">
        <v>982</v>
      </c>
      <c r="D101" s="23" t="s">
        <v>159</v>
      </c>
      <c r="E101" s="23" t="s">
        <v>846</v>
      </c>
      <c r="F101" s="23" t="s">
        <v>847</v>
      </c>
      <c r="G101" s="23"/>
      <c r="H101" s="23" t="s">
        <v>848</v>
      </c>
      <c r="I101" s="58">
        <v>0</v>
      </c>
      <c r="J101" s="58">
        <v>0</v>
      </c>
      <c r="K101" s="58">
        <v>1</v>
      </c>
      <c r="L101" s="58">
        <v>0</v>
      </c>
      <c r="M101" s="176"/>
      <c r="N101" s="23" t="s">
        <v>849</v>
      </c>
      <c r="O101" s="23" t="s">
        <v>850</v>
      </c>
      <c r="P101" s="23" t="s">
        <v>983</v>
      </c>
      <c r="Q101" s="56">
        <v>44287</v>
      </c>
      <c r="R101" s="133">
        <v>44287</v>
      </c>
      <c r="S101" s="133">
        <v>45622</v>
      </c>
      <c r="T101" s="133" t="s">
        <v>848</v>
      </c>
      <c r="U101" s="133">
        <v>45666</v>
      </c>
      <c r="V101" s="133" t="s">
        <v>848</v>
      </c>
      <c r="W101" s="55">
        <v>9.4426796464950002E-2</v>
      </c>
      <c r="X101" s="55">
        <v>1.7461692222152215E-4</v>
      </c>
      <c r="Y101" s="55">
        <v>1.7119358134514277E-4</v>
      </c>
      <c r="Z101" s="55">
        <v>1.1189105618946473E-4</v>
      </c>
      <c r="AA101" s="55">
        <v>0</v>
      </c>
      <c r="AB101" s="55">
        <v>0</v>
      </c>
      <c r="AC101" s="55">
        <v>0</v>
      </c>
      <c r="AD101" s="59">
        <v>4.5770155975612966E-4</v>
      </c>
      <c r="AE101" s="55">
        <v>0</v>
      </c>
      <c r="AF101" s="55"/>
      <c r="AG101" s="55"/>
      <c r="AH101" s="55"/>
      <c r="AI101" s="59">
        <v>9.4884498024706138E-2</v>
      </c>
      <c r="AJ101" s="55">
        <v>0</v>
      </c>
      <c r="AK101" s="55">
        <v>0.10351830178459194</v>
      </c>
      <c r="AL101" s="55">
        <v>1.9142921212977657E-4</v>
      </c>
      <c r="AM101" s="55">
        <v>1.9142979398148517E-4</v>
      </c>
      <c r="AN101" s="55">
        <v>1.2761966482474253E-4</v>
      </c>
      <c r="AO101" s="55">
        <v>0</v>
      </c>
      <c r="AP101" s="55">
        <v>0</v>
      </c>
      <c r="AQ101" s="55">
        <v>0</v>
      </c>
      <c r="AR101" s="59">
        <v>5.1047867093600421E-4</v>
      </c>
      <c r="AS101" s="55">
        <v>0</v>
      </c>
      <c r="AT101" s="55"/>
      <c r="AU101" s="55"/>
      <c r="AV101" s="55"/>
      <c r="AW101" s="59">
        <v>0.10402878045552795</v>
      </c>
      <c r="AX101" s="55"/>
      <c r="AY101" s="55"/>
      <c r="AZ101" s="55"/>
      <c r="BA101" s="55"/>
      <c r="BB101" s="55"/>
      <c r="BC101" s="55"/>
      <c r="BD101" s="55"/>
      <c r="BE101" s="55"/>
      <c r="BF101" s="59">
        <v>0</v>
      </c>
      <c r="BG101" s="55"/>
      <c r="BH101" s="55"/>
      <c r="BI101" s="55"/>
      <c r="BJ101" s="55"/>
      <c r="BK101" s="59">
        <v>0</v>
      </c>
      <c r="BL101" s="55"/>
      <c r="BM101" s="23" t="s">
        <v>852</v>
      </c>
      <c r="BN101" s="23" t="s">
        <v>184</v>
      </c>
      <c r="BO101" s="23" t="s">
        <v>853</v>
      </c>
      <c r="BP101" s="23" t="s">
        <v>853</v>
      </c>
      <c r="BQ101" s="23" t="s">
        <v>853</v>
      </c>
      <c r="BR101" s="23"/>
      <c r="BS101" s="57"/>
      <c r="BT101" s="135" t="s">
        <v>23</v>
      </c>
      <c r="BU101" s="58">
        <v>1</v>
      </c>
      <c r="BV101" s="57">
        <v>0</v>
      </c>
      <c r="BW101" s="57">
        <v>0</v>
      </c>
      <c r="BX101" s="57">
        <v>0</v>
      </c>
      <c r="BY101" s="57">
        <v>0</v>
      </c>
      <c r="BZ101" s="57">
        <v>0</v>
      </c>
      <c r="CA101" s="57">
        <v>0</v>
      </c>
      <c r="CB101" s="67">
        <v>0</v>
      </c>
      <c r="CC101" s="134"/>
      <c r="CD101" s="134"/>
      <c r="CE101" s="57"/>
      <c r="CF101" s="57"/>
      <c r="CG101" s="57"/>
      <c r="CH101" s="57"/>
      <c r="CI101" s="57"/>
      <c r="CJ101" s="57"/>
      <c r="CK101" s="67"/>
      <c r="CL101" s="23"/>
      <c r="CM101" s="23"/>
      <c r="CN101" s="23"/>
      <c r="CO101" s="23"/>
      <c r="CP101" s="23"/>
      <c r="CQ101" s="23"/>
      <c r="CR101" s="57"/>
      <c r="CS101" s="134"/>
      <c r="CT101" s="58"/>
      <c r="CU101" s="57"/>
      <c r="CV101" s="57"/>
      <c r="CW101" s="57"/>
      <c r="CX101" s="57"/>
      <c r="CY101" s="57"/>
      <c r="CZ101" s="57"/>
      <c r="DA101" s="67"/>
      <c r="DB101" s="23"/>
      <c r="DC101" s="23"/>
      <c r="DD101" s="57"/>
      <c r="DE101" s="57"/>
      <c r="DF101" s="57"/>
      <c r="DG101" s="57"/>
      <c r="DH101" s="57"/>
      <c r="DI101" s="57"/>
      <c r="DJ101" s="67"/>
      <c r="DK101" s="23" t="s">
        <v>849</v>
      </c>
      <c r="DL101" s="55">
        <v>0</v>
      </c>
      <c r="DM101" s="55">
        <v>9.4426796464950002E-2</v>
      </c>
      <c r="DN101" s="55">
        <v>4.5770155975612966E-4</v>
      </c>
      <c r="DO101" s="59">
        <v>9.4884498024706138E-2</v>
      </c>
      <c r="DP101" s="23" t="s">
        <v>849</v>
      </c>
      <c r="DQ101" s="57"/>
      <c r="DR101" s="57"/>
      <c r="DS101" s="57"/>
      <c r="DT101" s="23" t="s">
        <v>854</v>
      </c>
      <c r="DU101" s="57"/>
      <c r="DV101" s="23" t="s">
        <v>858</v>
      </c>
      <c r="DW101" s="23" t="s">
        <v>854</v>
      </c>
      <c r="DX101" s="57"/>
      <c r="DY101" s="23" t="s">
        <v>849</v>
      </c>
      <c r="DZ101" s="23" t="s">
        <v>854</v>
      </c>
      <c r="EA101" s="56"/>
      <c r="EB101" s="57"/>
      <c r="EC101" s="57"/>
      <c r="ED101" s="23"/>
      <c r="EE101" s="57"/>
      <c r="EF101" s="57"/>
      <c r="EG101" s="57"/>
      <c r="EH101" s="23">
        <v>957</v>
      </c>
      <c r="EI101" s="23"/>
      <c r="EJ101" s="23" t="s">
        <v>921</v>
      </c>
      <c r="EK101" s="23"/>
    </row>
    <row r="102" spans="2:141" ht="29.1">
      <c r="B102" s="132" t="s">
        <v>984</v>
      </c>
      <c r="C102" s="23" t="s">
        <v>985</v>
      </c>
      <c r="D102" s="23" t="s">
        <v>159</v>
      </c>
      <c r="E102" s="23" t="s">
        <v>846</v>
      </c>
      <c r="F102" s="23" t="s">
        <v>847</v>
      </c>
      <c r="G102" s="23"/>
      <c r="H102" s="23" t="s">
        <v>848</v>
      </c>
      <c r="I102" s="58">
        <v>0</v>
      </c>
      <c r="J102" s="58">
        <v>0</v>
      </c>
      <c r="K102" s="58">
        <v>1</v>
      </c>
      <c r="L102" s="58">
        <v>0</v>
      </c>
      <c r="M102" s="176"/>
      <c r="N102" s="23" t="s">
        <v>849</v>
      </c>
      <c r="O102" s="23" t="s">
        <v>850</v>
      </c>
      <c r="P102" s="23" t="s">
        <v>851</v>
      </c>
      <c r="Q102" s="56">
        <v>46650</v>
      </c>
      <c r="R102" s="133">
        <v>46738</v>
      </c>
      <c r="S102" s="133">
        <v>47203</v>
      </c>
      <c r="T102" s="133" t="s">
        <v>848</v>
      </c>
      <c r="U102" s="133">
        <v>47329</v>
      </c>
      <c r="V102" s="133" t="s">
        <v>848</v>
      </c>
      <c r="W102" s="55">
        <v>0</v>
      </c>
      <c r="X102" s="55">
        <v>0</v>
      </c>
      <c r="Y102" s="55">
        <v>0</v>
      </c>
      <c r="Z102" s="55">
        <v>0.16971826260460532</v>
      </c>
      <c r="AA102" s="55">
        <v>0.33943652520921064</v>
      </c>
      <c r="AB102" s="55">
        <v>0.50915478781381596</v>
      </c>
      <c r="AC102" s="55">
        <v>0.67887305041842128</v>
      </c>
      <c r="AD102" s="59">
        <v>1.6971826260460532</v>
      </c>
      <c r="AE102" s="55">
        <v>0</v>
      </c>
      <c r="AF102" s="55"/>
      <c r="AG102" s="55"/>
      <c r="AH102" s="55"/>
      <c r="AI102" s="59">
        <v>1.6971826260460532</v>
      </c>
      <c r="AJ102" s="55">
        <v>0</v>
      </c>
      <c r="AK102" s="55">
        <v>0</v>
      </c>
      <c r="AL102" s="55">
        <v>0</v>
      </c>
      <c r="AM102" s="55">
        <v>0</v>
      </c>
      <c r="AN102" s="55">
        <v>0.19357568447259627</v>
      </c>
      <c r="AO102" s="55">
        <v>0.3948943963240964</v>
      </c>
      <c r="AP102" s="55">
        <v>0.60418842637586756</v>
      </c>
      <c r="AQ102" s="55">
        <v>0.82169625987117989</v>
      </c>
      <c r="AR102" s="59">
        <v>2.0143547670437401</v>
      </c>
      <c r="AS102" s="55">
        <v>0</v>
      </c>
      <c r="AT102" s="55"/>
      <c r="AU102" s="55"/>
      <c r="AV102" s="55"/>
      <c r="AW102" s="59">
        <v>2.0143547670437401</v>
      </c>
      <c r="AX102" s="55"/>
      <c r="AY102" s="55"/>
      <c r="AZ102" s="55"/>
      <c r="BA102" s="55"/>
      <c r="BB102" s="55"/>
      <c r="BC102" s="55"/>
      <c r="BD102" s="55"/>
      <c r="BE102" s="55"/>
      <c r="BF102" s="59">
        <v>0</v>
      </c>
      <c r="BG102" s="55"/>
      <c r="BH102" s="55"/>
      <c r="BI102" s="55"/>
      <c r="BJ102" s="55"/>
      <c r="BK102" s="59">
        <v>0</v>
      </c>
      <c r="BL102" s="55"/>
      <c r="BM102" s="23" t="s">
        <v>852</v>
      </c>
      <c r="BN102" s="23" t="s">
        <v>184</v>
      </c>
      <c r="BO102" s="23" t="s">
        <v>853</v>
      </c>
      <c r="BP102" s="23" t="s">
        <v>853</v>
      </c>
      <c r="BQ102" s="23" t="s">
        <v>853</v>
      </c>
      <c r="BR102" s="23"/>
      <c r="BS102" s="57"/>
      <c r="BT102" s="135" t="s">
        <v>23</v>
      </c>
      <c r="BU102" s="58">
        <v>1</v>
      </c>
      <c r="BV102" s="57">
        <v>0</v>
      </c>
      <c r="BW102" s="57">
        <v>0</v>
      </c>
      <c r="BX102" s="57">
        <v>0</v>
      </c>
      <c r="BY102" s="57">
        <v>0</v>
      </c>
      <c r="BZ102" s="57">
        <v>0</v>
      </c>
      <c r="CA102" s="57">
        <v>0</v>
      </c>
      <c r="CB102" s="67">
        <v>0</v>
      </c>
      <c r="CC102" s="134"/>
      <c r="CD102" s="134"/>
      <c r="CE102" s="57"/>
      <c r="CF102" s="57"/>
      <c r="CG102" s="57"/>
      <c r="CH102" s="57"/>
      <c r="CI102" s="57"/>
      <c r="CJ102" s="57"/>
      <c r="CK102" s="67"/>
      <c r="CL102" s="23"/>
      <c r="CM102" s="23"/>
      <c r="CN102" s="23"/>
      <c r="CO102" s="23"/>
      <c r="CP102" s="23"/>
      <c r="CQ102" s="23"/>
      <c r="CR102" s="57"/>
      <c r="CS102" s="134"/>
      <c r="CT102" s="58"/>
      <c r="CU102" s="57"/>
      <c r="CV102" s="57"/>
      <c r="CW102" s="57"/>
      <c r="CX102" s="57"/>
      <c r="CY102" s="57"/>
      <c r="CZ102" s="57"/>
      <c r="DA102" s="67"/>
      <c r="DB102" s="23"/>
      <c r="DC102" s="23"/>
      <c r="DD102" s="57"/>
      <c r="DE102" s="57"/>
      <c r="DF102" s="57"/>
      <c r="DG102" s="57"/>
      <c r="DH102" s="57"/>
      <c r="DI102" s="57"/>
      <c r="DJ102" s="67"/>
      <c r="DK102" s="23" t="s">
        <v>849</v>
      </c>
      <c r="DL102" s="55">
        <v>0</v>
      </c>
      <c r="DM102" s="55">
        <v>0</v>
      </c>
      <c r="DN102" s="55">
        <v>0</v>
      </c>
      <c r="DO102" s="59">
        <v>0</v>
      </c>
      <c r="DP102" s="23" t="s">
        <v>849</v>
      </c>
      <c r="DQ102" s="57"/>
      <c r="DR102" s="57"/>
      <c r="DS102" s="57"/>
      <c r="DT102" s="23" t="s">
        <v>854</v>
      </c>
      <c r="DU102" s="57"/>
      <c r="DV102" s="23" t="s">
        <v>858</v>
      </c>
      <c r="DW102" s="23" t="s">
        <v>854</v>
      </c>
      <c r="DX102" s="57"/>
      <c r="DY102" s="23" t="s">
        <v>849</v>
      </c>
      <c r="DZ102" s="23" t="s">
        <v>854</v>
      </c>
      <c r="EA102" s="56"/>
      <c r="EB102" s="57"/>
      <c r="EC102" s="57"/>
      <c r="ED102" s="23"/>
      <c r="EE102" s="57"/>
      <c r="EF102" s="57"/>
      <c r="EG102" s="57"/>
      <c r="EH102" s="23">
        <v>957</v>
      </c>
      <c r="EI102" s="23"/>
      <c r="EJ102" s="23" t="s">
        <v>921</v>
      </c>
      <c r="EK102" s="23"/>
    </row>
    <row r="103" spans="2:141" ht="29.1">
      <c r="B103" s="132" t="s">
        <v>986</v>
      </c>
      <c r="C103" s="23" t="s">
        <v>987</v>
      </c>
      <c r="D103" s="23" t="s">
        <v>159</v>
      </c>
      <c r="E103" s="23" t="s">
        <v>846</v>
      </c>
      <c r="F103" s="23" t="s">
        <v>847</v>
      </c>
      <c r="G103" s="23"/>
      <c r="H103" s="23" t="s">
        <v>848</v>
      </c>
      <c r="I103" s="58">
        <v>0</v>
      </c>
      <c r="J103" s="58">
        <v>0</v>
      </c>
      <c r="K103" s="58">
        <v>1</v>
      </c>
      <c r="L103" s="58">
        <v>0</v>
      </c>
      <c r="M103" s="176"/>
      <c r="N103" s="23" t="s">
        <v>849</v>
      </c>
      <c r="O103" s="23" t="s">
        <v>850</v>
      </c>
      <c r="P103" s="23" t="s">
        <v>851</v>
      </c>
      <c r="Q103" s="56">
        <v>46650</v>
      </c>
      <c r="R103" s="133">
        <v>46738</v>
      </c>
      <c r="S103" s="133">
        <v>47203</v>
      </c>
      <c r="T103" s="133" t="s">
        <v>848</v>
      </c>
      <c r="U103" s="133">
        <v>47329</v>
      </c>
      <c r="V103" s="133" t="s">
        <v>848</v>
      </c>
      <c r="W103" s="55">
        <v>0</v>
      </c>
      <c r="X103" s="55">
        <v>0</v>
      </c>
      <c r="Y103" s="55">
        <v>0</v>
      </c>
      <c r="Z103" s="55">
        <v>0.17022573244437292</v>
      </c>
      <c r="AA103" s="55">
        <v>0.34045146488874584</v>
      </c>
      <c r="AB103" s="55">
        <v>0.51067719733311878</v>
      </c>
      <c r="AC103" s="55">
        <v>0.68090292977749167</v>
      </c>
      <c r="AD103" s="59">
        <v>1.7022573244437291</v>
      </c>
      <c r="AE103" s="55">
        <v>0</v>
      </c>
      <c r="AF103" s="55"/>
      <c r="AG103" s="55"/>
      <c r="AH103" s="55"/>
      <c r="AI103" s="59">
        <v>1.7022573244437291</v>
      </c>
      <c r="AJ103" s="55">
        <v>0</v>
      </c>
      <c r="AK103" s="55">
        <v>0</v>
      </c>
      <c r="AL103" s="55">
        <v>0</v>
      </c>
      <c r="AM103" s="55">
        <v>0</v>
      </c>
      <c r="AN103" s="55">
        <v>0.1941544897235731</v>
      </c>
      <c r="AO103" s="55">
        <v>0.39607515903608914</v>
      </c>
      <c r="AP103" s="55">
        <v>0.60599499332521656</v>
      </c>
      <c r="AQ103" s="55">
        <v>0.82415319092229433</v>
      </c>
      <c r="AR103" s="59">
        <v>2.0203778330071733</v>
      </c>
      <c r="AS103" s="55">
        <v>0</v>
      </c>
      <c r="AT103" s="55"/>
      <c r="AU103" s="55"/>
      <c r="AV103" s="55"/>
      <c r="AW103" s="59">
        <v>2.0203778330071733</v>
      </c>
      <c r="AX103" s="55"/>
      <c r="AY103" s="55"/>
      <c r="AZ103" s="55"/>
      <c r="BA103" s="55"/>
      <c r="BB103" s="55"/>
      <c r="BC103" s="55"/>
      <c r="BD103" s="55"/>
      <c r="BE103" s="55"/>
      <c r="BF103" s="59">
        <v>0</v>
      </c>
      <c r="BG103" s="55"/>
      <c r="BH103" s="55"/>
      <c r="BI103" s="55"/>
      <c r="BJ103" s="55"/>
      <c r="BK103" s="59">
        <v>0</v>
      </c>
      <c r="BL103" s="55"/>
      <c r="BM103" s="23" t="s">
        <v>852</v>
      </c>
      <c r="BN103" s="23" t="s">
        <v>184</v>
      </c>
      <c r="BO103" s="23" t="s">
        <v>853</v>
      </c>
      <c r="BP103" s="23" t="s">
        <v>853</v>
      </c>
      <c r="BQ103" s="23" t="s">
        <v>853</v>
      </c>
      <c r="BR103" s="23"/>
      <c r="BS103" s="57"/>
      <c r="BT103" s="135" t="s">
        <v>23</v>
      </c>
      <c r="BU103" s="58">
        <v>1</v>
      </c>
      <c r="BV103" s="57">
        <v>0</v>
      </c>
      <c r="BW103" s="57">
        <v>0</v>
      </c>
      <c r="BX103" s="57">
        <v>0</v>
      </c>
      <c r="BY103" s="57">
        <v>0</v>
      </c>
      <c r="BZ103" s="57">
        <v>0</v>
      </c>
      <c r="CA103" s="57">
        <v>0</v>
      </c>
      <c r="CB103" s="67">
        <v>0</v>
      </c>
      <c r="CC103" s="134"/>
      <c r="CD103" s="134"/>
      <c r="CE103" s="57"/>
      <c r="CF103" s="57"/>
      <c r="CG103" s="57"/>
      <c r="CH103" s="57"/>
      <c r="CI103" s="57"/>
      <c r="CJ103" s="57"/>
      <c r="CK103" s="67"/>
      <c r="CL103" s="23"/>
      <c r="CM103" s="23"/>
      <c r="CN103" s="23"/>
      <c r="CO103" s="23"/>
      <c r="CP103" s="23"/>
      <c r="CQ103" s="23"/>
      <c r="CR103" s="57"/>
      <c r="CS103" s="134"/>
      <c r="CT103" s="58"/>
      <c r="CU103" s="57"/>
      <c r="CV103" s="57"/>
      <c r="CW103" s="57"/>
      <c r="CX103" s="57"/>
      <c r="CY103" s="57"/>
      <c r="CZ103" s="57"/>
      <c r="DA103" s="67"/>
      <c r="DB103" s="23"/>
      <c r="DC103" s="23"/>
      <c r="DD103" s="57"/>
      <c r="DE103" s="57"/>
      <c r="DF103" s="57"/>
      <c r="DG103" s="57"/>
      <c r="DH103" s="57"/>
      <c r="DI103" s="57"/>
      <c r="DJ103" s="67"/>
      <c r="DK103" s="23" t="s">
        <v>849</v>
      </c>
      <c r="DL103" s="55">
        <v>0</v>
      </c>
      <c r="DM103" s="55">
        <v>0</v>
      </c>
      <c r="DN103" s="55">
        <v>0</v>
      </c>
      <c r="DO103" s="59">
        <v>0</v>
      </c>
      <c r="DP103" s="23" t="s">
        <v>849</v>
      </c>
      <c r="DQ103" s="57"/>
      <c r="DR103" s="57"/>
      <c r="DS103" s="57"/>
      <c r="DT103" s="23" t="s">
        <v>854</v>
      </c>
      <c r="DU103" s="57"/>
      <c r="DV103" s="23" t="s">
        <v>858</v>
      </c>
      <c r="DW103" s="23" t="s">
        <v>854</v>
      </c>
      <c r="DX103" s="57"/>
      <c r="DY103" s="23" t="s">
        <v>849</v>
      </c>
      <c r="DZ103" s="23" t="s">
        <v>854</v>
      </c>
      <c r="EA103" s="56"/>
      <c r="EB103" s="57"/>
      <c r="EC103" s="57"/>
      <c r="ED103" s="23"/>
      <c r="EE103" s="57"/>
      <c r="EF103" s="57"/>
      <c r="EG103" s="57"/>
      <c r="EH103" s="23">
        <v>957</v>
      </c>
      <c r="EI103" s="23"/>
      <c r="EJ103" s="23" t="s">
        <v>921</v>
      </c>
      <c r="EK103" s="23"/>
    </row>
    <row r="104" spans="2:141" ht="29.1">
      <c r="B104" s="132" t="s">
        <v>988</v>
      </c>
      <c r="C104" s="23" t="s">
        <v>989</v>
      </c>
      <c r="D104" s="23" t="s">
        <v>159</v>
      </c>
      <c r="E104" s="23" t="s">
        <v>846</v>
      </c>
      <c r="F104" s="23" t="s">
        <v>847</v>
      </c>
      <c r="G104" s="23"/>
      <c r="H104" s="23" t="s">
        <v>848</v>
      </c>
      <c r="I104" s="58">
        <v>0</v>
      </c>
      <c r="J104" s="58">
        <v>0</v>
      </c>
      <c r="K104" s="58">
        <v>1</v>
      </c>
      <c r="L104" s="58">
        <v>0</v>
      </c>
      <c r="M104" s="176"/>
      <c r="N104" s="23" t="s">
        <v>849</v>
      </c>
      <c r="O104" s="23" t="s">
        <v>850</v>
      </c>
      <c r="P104" s="23" t="s">
        <v>851</v>
      </c>
      <c r="Q104" s="56">
        <v>46619</v>
      </c>
      <c r="R104" s="133">
        <v>46709</v>
      </c>
      <c r="S104" s="133">
        <v>47172</v>
      </c>
      <c r="T104" s="133" t="s">
        <v>848</v>
      </c>
      <c r="U104" s="133">
        <v>47298</v>
      </c>
      <c r="V104" s="133" t="s">
        <v>848</v>
      </c>
      <c r="W104" s="55">
        <v>0</v>
      </c>
      <c r="X104" s="55">
        <v>0</v>
      </c>
      <c r="Y104" s="55">
        <v>0</v>
      </c>
      <c r="Z104" s="55">
        <v>0.17022573244437292</v>
      </c>
      <c r="AA104" s="55">
        <v>0.34045146488874584</v>
      </c>
      <c r="AB104" s="55">
        <v>0.51067719733311878</v>
      </c>
      <c r="AC104" s="55">
        <v>0.68090292977749167</v>
      </c>
      <c r="AD104" s="59">
        <v>1.7022573244437291</v>
      </c>
      <c r="AE104" s="55">
        <v>0</v>
      </c>
      <c r="AF104" s="55"/>
      <c r="AG104" s="55"/>
      <c r="AH104" s="55"/>
      <c r="AI104" s="59">
        <v>1.7022573244437291</v>
      </c>
      <c r="AJ104" s="55">
        <v>0</v>
      </c>
      <c r="AK104" s="55">
        <v>0</v>
      </c>
      <c r="AL104" s="55">
        <v>0</v>
      </c>
      <c r="AM104" s="55">
        <v>0</v>
      </c>
      <c r="AN104" s="55">
        <v>0.1941544897235731</v>
      </c>
      <c r="AO104" s="55">
        <v>0.39607515903608914</v>
      </c>
      <c r="AP104" s="55">
        <v>0.60599499332521656</v>
      </c>
      <c r="AQ104" s="55">
        <v>0.82415319092229433</v>
      </c>
      <c r="AR104" s="59">
        <v>2.0203778330071733</v>
      </c>
      <c r="AS104" s="55">
        <v>0</v>
      </c>
      <c r="AT104" s="55"/>
      <c r="AU104" s="55"/>
      <c r="AV104" s="55"/>
      <c r="AW104" s="59">
        <v>2.0203778330071733</v>
      </c>
      <c r="AX104" s="55"/>
      <c r="AY104" s="55"/>
      <c r="AZ104" s="55"/>
      <c r="BA104" s="55"/>
      <c r="BB104" s="55"/>
      <c r="BC104" s="55"/>
      <c r="BD104" s="55"/>
      <c r="BE104" s="55"/>
      <c r="BF104" s="59">
        <v>0</v>
      </c>
      <c r="BG104" s="55"/>
      <c r="BH104" s="55"/>
      <c r="BI104" s="55"/>
      <c r="BJ104" s="55"/>
      <c r="BK104" s="59">
        <v>0</v>
      </c>
      <c r="BL104" s="55"/>
      <c r="BM104" s="23" t="s">
        <v>852</v>
      </c>
      <c r="BN104" s="23" t="s">
        <v>184</v>
      </c>
      <c r="BO104" s="23" t="s">
        <v>853</v>
      </c>
      <c r="BP104" s="23" t="s">
        <v>853</v>
      </c>
      <c r="BQ104" s="23" t="s">
        <v>853</v>
      </c>
      <c r="BR104" s="23"/>
      <c r="BS104" s="57"/>
      <c r="BT104" s="135" t="s">
        <v>23</v>
      </c>
      <c r="BU104" s="58">
        <v>1</v>
      </c>
      <c r="BV104" s="57">
        <v>0</v>
      </c>
      <c r="BW104" s="57">
        <v>0</v>
      </c>
      <c r="BX104" s="57">
        <v>0</v>
      </c>
      <c r="BY104" s="57">
        <v>0</v>
      </c>
      <c r="BZ104" s="57">
        <v>0</v>
      </c>
      <c r="CA104" s="57">
        <v>0</v>
      </c>
      <c r="CB104" s="67">
        <v>0</v>
      </c>
      <c r="CC104" s="134"/>
      <c r="CD104" s="134"/>
      <c r="CE104" s="57"/>
      <c r="CF104" s="57"/>
      <c r="CG104" s="57"/>
      <c r="CH104" s="57"/>
      <c r="CI104" s="57"/>
      <c r="CJ104" s="57"/>
      <c r="CK104" s="67"/>
      <c r="CL104" s="23"/>
      <c r="CM104" s="23"/>
      <c r="CN104" s="23"/>
      <c r="CO104" s="23"/>
      <c r="CP104" s="23"/>
      <c r="CQ104" s="23"/>
      <c r="CR104" s="57"/>
      <c r="CS104" s="134"/>
      <c r="CT104" s="58"/>
      <c r="CU104" s="57"/>
      <c r="CV104" s="57"/>
      <c r="CW104" s="57"/>
      <c r="CX104" s="57"/>
      <c r="CY104" s="57"/>
      <c r="CZ104" s="57"/>
      <c r="DA104" s="67"/>
      <c r="DB104" s="23"/>
      <c r="DC104" s="23"/>
      <c r="DD104" s="57"/>
      <c r="DE104" s="57"/>
      <c r="DF104" s="57"/>
      <c r="DG104" s="57"/>
      <c r="DH104" s="57"/>
      <c r="DI104" s="57"/>
      <c r="DJ104" s="67"/>
      <c r="DK104" s="23" t="s">
        <v>849</v>
      </c>
      <c r="DL104" s="55">
        <v>0</v>
      </c>
      <c r="DM104" s="55">
        <v>0</v>
      </c>
      <c r="DN104" s="55">
        <v>0</v>
      </c>
      <c r="DO104" s="59">
        <v>0</v>
      </c>
      <c r="DP104" s="23" t="s">
        <v>849</v>
      </c>
      <c r="DQ104" s="57"/>
      <c r="DR104" s="57"/>
      <c r="DS104" s="57"/>
      <c r="DT104" s="23" t="s">
        <v>854</v>
      </c>
      <c r="DU104" s="57"/>
      <c r="DV104" s="23" t="s">
        <v>858</v>
      </c>
      <c r="DW104" s="23" t="s">
        <v>854</v>
      </c>
      <c r="DX104" s="57"/>
      <c r="DY104" s="23" t="s">
        <v>849</v>
      </c>
      <c r="DZ104" s="23" t="s">
        <v>854</v>
      </c>
      <c r="EA104" s="56"/>
      <c r="EB104" s="57"/>
      <c r="EC104" s="57"/>
      <c r="ED104" s="23"/>
      <c r="EE104" s="57"/>
      <c r="EF104" s="57"/>
      <c r="EG104" s="57"/>
      <c r="EH104" s="23">
        <v>957</v>
      </c>
      <c r="EI104" s="23"/>
      <c r="EJ104" s="23" t="s">
        <v>921</v>
      </c>
      <c r="EK104" s="23"/>
    </row>
    <row r="105" spans="2:141" ht="29.1">
      <c r="B105" s="132" t="s">
        <v>990</v>
      </c>
      <c r="C105" s="23" t="s">
        <v>991</v>
      </c>
      <c r="D105" s="23" t="s">
        <v>159</v>
      </c>
      <c r="E105" s="23" t="s">
        <v>846</v>
      </c>
      <c r="F105" s="23" t="s">
        <v>847</v>
      </c>
      <c r="G105" s="23"/>
      <c r="H105" s="23" t="s">
        <v>848</v>
      </c>
      <c r="I105" s="58">
        <v>0</v>
      </c>
      <c r="J105" s="58">
        <v>0</v>
      </c>
      <c r="K105" s="58">
        <v>1</v>
      </c>
      <c r="L105" s="58">
        <v>0</v>
      </c>
      <c r="M105" s="176"/>
      <c r="N105" s="23" t="s">
        <v>849</v>
      </c>
      <c r="O105" s="23" t="s">
        <v>850</v>
      </c>
      <c r="P105" s="23" t="s">
        <v>851</v>
      </c>
      <c r="Q105" s="56">
        <v>46377</v>
      </c>
      <c r="R105" s="133">
        <v>46433</v>
      </c>
      <c r="S105" s="133">
        <v>46890</v>
      </c>
      <c r="T105" s="133" t="s">
        <v>848</v>
      </c>
      <c r="U105" s="133">
        <v>47016</v>
      </c>
      <c r="V105" s="133" t="s">
        <v>848</v>
      </c>
      <c r="W105" s="55">
        <v>0.71206288431090392</v>
      </c>
      <c r="X105" s="55">
        <v>1.2877397808710564</v>
      </c>
      <c r="Y105" s="55">
        <v>0.21041499679726772</v>
      </c>
      <c r="Z105" s="55">
        <v>0</v>
      </c>
      <c r="AA105" s="55">
        <v>0</v>
      </c>
      <c r="AB105" s="55">
        <v>0</v>
      </c>
      <c r="AC105" s="55">
        <v>0</v>
      </c>
      <c r="AD105" s="59">
        <v>1.4981547776683242</v>
      </c>
      <c r="AE105" s="55">
        <v>0</v>
      </c>
      <c r="AF105" s="55"/>
      <c r="AG105" s="55"/>
      <c r="AH105" s="55"/>
      <c r="AI105" s="59">
        <v>2.210217661979228</v>
      </c>
      <c r="AJ105" s="55">
        <v>0</v>
      </c>
      <c r="AK105" s="55">
        <v>0.78062100280044866</v>
      </c>
      <c r="AL105" s="55">
        <v>1.4117246401101329</v>
      </c>
      <c r="AM105" s="55">
        <v>0.23528743993215528</v>
      </c>
      <c r="AN105" s="55">
        <v>0</v>
      </c>
      <c r="AO105" s="55">
        <v>0</v>
      </c>
      <c r="AP105" s="55">
        <v>0</v>
      </c>
      <c r="AQ105" s="55">
        <v>0</v>
      </c>
      <c r="AR105" s="59">
        <v>1.6470120800422881</v>
      </c>
      <c r="AS105" s="55">
        <v>0</v>
      </c>
      <c r="AT105" s="55"/>
      <c r="AU105" s="55"/>
      <c r="AV105" s="55"/>
      <c r="AW105" s="59">
        <v>2.4276330828427368</v>
      </c>
      <c r="AX105" s="55"/>
      <c r="AY105" s="55"/>
      <c r="AZ105" s="55"/>
      <c r="BA105" s="55"/>
      <c r="BB105" s="55"/>
      <c r="BC105" s="55"/>
      <c r="BD105" s="55"/>
      <c r="BE105" s="55"/>
      <c r="BF105" s="59">
        <v>0</v>
      </c>
      <c r="BG105" s="55"/>
      <c r="BH105" s="55"/>
      <c r="BI105" s="55"/>
      <c r="BJ105" s="55"/>
      <c r="BK105" s="59">
        <v>0</v>
      </c>
      <c r="BL105" s="55"/>
      <c r="BM105" s="23" t="s">
        <v>852</v>
      </c>
      <c r="BN105" s="23" t="s">
        <v>184</v>
      </c>
      <c r="BO105" s="23" t="s">
        <v>853</v>
      </c>
      <c r="BP105" s="23" t="s">
        <v>853</v>
      </c>
      <c r="BQ105" s="23" t="s">
        <v>853</v>
      </c>
      <c r="BR105" s="23"/>
      <c r="BS105" s="57"/>
      <c r="BT105" s="135" t="s">
        <v>23</v>
      </c>
      <c r="BU105" s="58">
        <v>1</v>
      </c>
      <c r="BV105" s="57">
        <v>0</v>
      </c>
      <c r="BW105" s="57">
        <v>0</v>
      </c>
      <c r="BX105" s="57">
        <v>0</v>
      </c>
      <c r="BY105" s="57">
        <v>0</v>
      </c>
      <c r="BZ105" s="57">
        <v>0</v>
      </c>
      <c r="CA105" s="57">
        <v>0</v>
      </c>
      <c r="CB105" s="67">
        <v>0</v>
      </c>
      <c r="CC105" s="134"/>
      <c r="CD105" s="134"/>
      <c r="CE105" s="57"/>
      <c r="CF105" s="57"/>
      <c r="CG105" s="57"/>
      <c r="CH105" s="57"/>
      <c r="CI105" s="57"/>
      <c r="CJ105" s="57"/>
      <c r="CK105" s="67"/>
      <c r="CL105" s="23"/>
      <c r="CM105" s="23"/>
      <c r="CN105" s="23"/>
      <c r="CO105" s="23"/>
      <c r="CP105" s="23"/>
      <c r="CQ105" s="23"/>
      <c r="CR105" s="57"/>
      <c r="CS105" s="134"/>
      <c r="CT105" s="58"/>
      <c r="CU105" s="57"/>
      <c r="CV105" s="57"/>
      <c r="CW105" s="57"/>
      <c r="CX105" s="57"/>
      <c r="CY105" s="57"/>
      <c r="CZ105" s="57"/>
      <c r="DA105" s="67"/>
      <c r="DB105" s="23"/>
      <c r="DC105" s="23"/>
      <c r="DD105" s="57"/>
      <c r="DE105" s="57"/>
      <c r="DF105" s="57"/>
      <c r="DG105" s="57"/>
      <c r="DH105" s="57"/>
      <c r="DI105" s="57"/>
      <c r="DJ105" s="67"/>
      <c r="DK105" s="23" t="s">
        <v>849</v>
      </c>
      <c r="DL105" s="55">
        <v>0</v>
      </c>
      <c r="DM105" s="55">
        <v>0.71206288431090392</v>
      </c>
      <c r="DN105" s="55">
        <v>1.4981547776683242</v>
      </c>
      <c r="DO105" s="59">
        <v>2.210217661979228</v>
      </c>
      <c r="DP105" s="23" t="s">
        <v>849</v>
      </c>
      <c r="DQ105" s="57"/>
      <c r="DR105" s="57"/>
      <c r="DS105" s="57"/>
      <c r="DT105" s="23" t="s">
        <v>854</v>
      </c>
      <c r="DU105" s="57"/>
      <c r="DV105" s="23" t="s">
        <v>858</v>
      </c>
      <c r="DW105" s="23" t="s">
        <v>854</v>
      </c>
      <c r="DX105" s="57"/>
      <c r="DY105" s="23" t="s">
        <v>849</v>
      </c>
      <c r="DZ105" s="23" t="s">
        <v>854</v>
      </c>
      <c r="EA105" s="56"/>
      <c r="EB105" s="57"/>
      <c r="EC105" s="57"/>
      <c r="ED105" s="23"/>
      <c r="EE105" s="57"/>
      <c r="EF105" s="57"/>
      <c r="EG105" s="57"/>
      <c r="EH105" s="23">
        <v>957</v>
      </c>
      <c r="EI105" s="23"/>
      <c r="EJ105" s="23" t="s">
        <v>921</v>
      </c>
      <c r="EK105" s="23"/>
    </row>
    <row r="106" spans="2:141" ht="29.1">
      <c r="B106" s="132" t="s">
        <v>992</v>
      </c>
      <c r="C106" s="23" t="s">
        <v>993</v>
      </c>
      <c r="D106" s="23" t="s">
        <v>159</v>
      </c>
      <c r="E106" s="23" t="s">
        <v>846</v>
      </c>
      <c r="F106" s="23" t="s">
        <v>847</v>
      </c>
      <c r="G106" s="23"/>
      <c r="H106" s="23" t="s">
        <v>848</v>
      </c>
      <c r="I106" s="58">
        <v>0</v>
      </c>
      <c r="J106" s="58">
        <v>0</v>
      </c>
      <c r="K106" s="58">
        <v>1</v>
      </c>
      <c r="L106" s="58">
        <v>0</v>
      </c>
      <c r="M106" s="176"/>
      <c r="N106" s="23" t="s">
        <v>849</v>
      </c>
      <c r="O106" s="23" t="s">
        <v>850</v>
      </c>
      <c r="P106" s="23" t="s">
        <v>851</v>
      </c>
      <c r="Q106" s="56">
        <v>46650</v>
      </c>
      <c r="R106" s="133">
        <v>46738</v>
      </c>
      <c r="S106" s="133">
        <v>47203</v>
      </c>
      <c r="T106" s="133" t="s">
        <v>848</v>
      </c>
      <c r="U106" s="133">
        <v>47329</v>
      </c>
      <c r="V106" s="133" t="s">
        <v>848</v>
      </c>
      <c r="W106" s="55">
        <v>0</v>
      </c>
      <c r="X106" s="55">
        <v>0</v>
      </c>
      <c r="Y106" s="55">
        <v>0</v>
      </c>
      <c r="Z106" s="55">
        <v>0.17022573244437292</v>
      </c>
      <c r="AA106" s="55">
        <v>0.34045146488874584</v>
      </c>
      <c r="AB106" s="55">
        <v>0.51067719733311878</v>
      </c>
      <c r="AC106" s="55">
        <v>0.68090292977749167</v>
      </c>
      <c r="AD106" s="59">
        <v>1.7022573244437291</v>
      </c>
      <c r="AE106" s="55">
        <v>0</v>
      </c>
      <c r="AF106" s="55"/>
      <c r="AG106" s="55"/>
      <c r="AH106" s="55"/>
      <c r="AI106" s="59">
        <v>1.7022573244437291</v>
      </c>
      <c r="AJ106" s="55">
        <v>0</v>
      </c>
      <c r="AK106" s="55">
        <v>0</v>
      </c>
      <c r="AL106" s="55">
        <v>0</v>
      </c>
      <c r="AM106" s="55">
        <v>0</v>
      </c>
      <c r="AN106" s="55">
        <v>0.1941544897235731</v>
      </c>
      <c r="AO106" s="55">
        <v>0.39607515903608914</v>
      </c>
      <c r="AP106" s="55">
        <v>0.60599499332521656</v>
      </c>
      <c r="AQ106" s="55">
        <v>0.82415319092229433</v>
      </c>
      <c r="AR106" s="59">
        <v>2.0203778330071733</v>
      </c>
      <c r="AS106" s="55">
        <v>0</v>
      </c>
      <c r="AT106" s="55"/>
      <c r="AU106" s="55"/>
      <c r="AV106" s="55"/>
      <c r="AW106" s="59">
        <v>2.0203778330071733</v>
      </c>
      <c r="AX106" s="55"/>
      <c r="AY106" s="55"/>
      <c r="AZ106" s="55"/>
      <c r="BA106" s="55"/>
      <c r="BB106" s="55"/>
      <c r="BC106" s="55"/>
      <c r="BD106" s="55"/>
      <c r="BE106" s="55"/>
      <c r="BF106" s="59">
        <v>0</v>
      </c>
      <c r="BG106" s="55"/>
      <c r="BH106" s="55"/>
      <c r="BI106" s="55"/>
      <c r="BJ106" s="55"/>
      <c r="BK106" s="59">
        <v>0</v>
      </c>
      <c r="BL106" s="55"/>
      <c r="BM106" s="23" t="s">
        <v>852</v>
      </c>
      <c r="BN106" s="23" t="s">
        <v>184</v>
      </c>
      <c r="BO106" s="23" t="s">
        <v>853</v>
      </c>
      <c r="BP106" s="23" t="s">
        <v>853</v>
      </c>
      <c r="BQ106" s="23" t="s">
        <v>853</v>
      </c>
      <c r="BR106" s="23"/>
      <c r="BS106" s="57"/>
      <c r="BT106" s="135" t="s">
        <v>23</v>
      </c>
      <c r="BU106" s="58">
        <v>1</v>
      </c>
      <c r="BV106" s="57">
        <v>0</v>
      </c>
      <c r="BW106" s="57">
        <v>0</v>
      </c>
      <c r="BX106" s="57">
        <v>0</v>
      </c>
      <c r="BY106" s="57">
        <v>0</v>
      </c>
      <c r="BZ106" s="57">
        <v>0</v>
      </c>
      <c r="CA106" s="57">
        <v>0</v>
      </c>
      <c r="CB106" s="67">
        <v>0</v>
      </c>
      <c r="CC106" s="134"/>
      <c r="CD106" s="134"/>
      <c r="CE106" s="57"/>
      <c r="CF106" s="57"/>
      <c r="CG106" s="57"/>
      <c r="CH106" s="57"/>
      <c r="CI106" s="57"/>
      <c r="CJ106" s="57"/>
      <c r="CK106" s="67"/>
      <c r="CL106" s="23"/>
      <c r="CM106" s="23"/>
      <c r="CN106" s="23"/>
      <c r="CO106" s="23"/>
      <c r="CP106" s="23"/>
      <c r="CQ106" s="23"/>
      <c r="CR106" s="57"/>
      <c r="CS106" s="134"/>
      <c r="CT106" s="58"/>
      <c r="CU106" s="57"/>
      <c r="CV106" s="57"/>
      <c r="CW106" s="57"/>
      <c r="CX106" s="57"/>
      <c r="CY106" s="57"/>
      <c r="CZ106" s="57"/>
      <c r="DA106" s="67"/>
      <c r="DB106" s="23"/>
      <c r="DC106" s="23"/>
      <c r="DD106" s="57"/>
      <c r="DE106" s="57"/>
      <c r="DF106" s="57"/>
      <c r="DG106" s="57"/>
      <c r="DH106" s="57"/>
      <c r="DI106" s="57"/>
      <c r="DJ106" s="67"/>
      <c r="DK106" s="23" t="s">
        <v>849</v>
      </c>
      <c r="DL106" s="55">
        <v>0</v>
      </c>
      <c r="DM106" s="55">
        <v>0</v>
      </c>
      <c r="DN106" s="55">
        <v>0</v>
      </c>
      <c r="DO106" s="59">
        <v>0</v>
      </c>
      <c r="DP106" s="23" t="s">
        <v>849</v>
      </c>
      <c r="DQ106" s="57"/>
      <c r="DR106" s="57"/>
      <c r="DS106" s="57"/>
      <c r="DT106" s="23" t="s">
        <v>854</v>
      </c>
      <c r="DU106" s="57"/>
      <c r="DV106" s="23" t="s">
        <v>858</v>
      </c>
      <c r="DW106" s="23" t="s">
        <v>854</v>
      </c>
      <c r="DX106" s="57"/>
      <c r="DY106" s="23" t="s">
        <v>849</v>
      </c>
      <c r="DZ106" s="23" t="s">
        <v>854</v>
      </c>
      <c r="EA106" s="56"/>
      <c r="EB106" s="57"/>
      <c r="EC106" s="57"/>
      <c r="ED106" s="23"/>
      <c r="EE106" s="57"/>
      <c r="EF106" s="57"/>
      <c r="EG106" s="57"/>
      <c r="EH106" s="23">
        <v>957</v>
      </c>
      <c r="EI106" s="23"/>
      <c r="EJ106" s="23" t="s">
        <v>921</v>
      </c>
      <c r="EK106" s="23"/>
    </row>
    <row r="107" spans="2:141" ht="29.1">
      <c r="B107" s="132" t="s">
        <v>994</v>
      </c>
      <c r="C107" s="23" t="s">
        <v>995</v>
      </c>
      <c r="D107" s="23" t="s">
        <v>159</v>
      </c>
      <c r="E107" s="23" t="s">
        <v>846</v>
      </c>
      <c r="F107" s="23" t="s">
        <v>847</v>
      </c>
      <c r="G107" s="23"/>
      <c r="H107" s="23" t="s">
        <v>848</v>
      </c>
      <c r="I107" s="58">
        <v>0</v>
      </c>
      <c r="J107" s="58">
        <v>0</v>
      </c>
      <c r="K107" s="58">
        <v>1</v>
      </c>
      <c r="L107" s="58">
        <v>0</v>
      </c>
      <c r="M107" s="176"/>
      <c r="N107" s="23" t="s">
        <v>849</v>
      </c>
      <c r="O107" s="23" t="s">
        <v>850</v>
      </c>
      <c r="P107" s="23" t="s">
        <v>851</v>
      </c>
      <c r="Q107" s="56">
        <v>46619</v>
      </c>
      <c r="R107" s="133">
        <v>46709</v>
      </c>
      <c r="S107" s="133">
        <v>47172</v>
      </c>
      <c r="T107" s="133" t="s">
        <v>848</v>
      </c>
      <c r="U107" s="133">
        <v>47298</v>
      </c>
      <c r="V107" s="133" t="s">
        <v>848</v>
      </c>
      <c r="W107" s="55">
        <v>0</v>
      </c>
      <c r="X107" s="55">
        <v>0</v>
      </c>
      <c r="Y107" s="55">
        <v>0</v>
      </c>
      <c r="Z107" s="55">
        <v>0.16971826260460532</v>
      </c>
      <c r="AA107" s="55">
        <v>0.33943652520921064</v>
      </c>
      <c r="AB107" s="55">
        <v>0.50915478781381596</v>
      </c>
      <c r="AC107" s="55">
        <v>0.67887305041842128</v>
      </c>
      <c r="AD107" s="59">
        <v>1.6971826260460532</v>
      </c>
      <c r="AE107" s="55">
        <v>0</v>
      </c>
      <c r="AF107" s="55"/>
      <c r="AG107" s="55"/>
      <c r="AH107" s="55"/>
      <c r="AI107" s="59">
        <v>1.6971826260460532</v>
      </c>
      <c r="AJ107" s="55">
        <v>0</v>
      </c>
      <c r="AK107" s="55">
        <v>0</v>
      </c>
      <c r="AL107" s="55">
        <v>0</v>
      </c>
      <c r="AM107" s="55">
        <v>0</v>
      </c>
      <c r="AN107" s="55">
        <v>0.19357568447259627</v>
      </c>
      <c r="AO107" s="55">
        <v>0.3948943963240964</v>
      </c>
      <c r="AP107" s="55">
        <v>0.60418842637586756</v>
      </c>
      <c r="AQ107" s="55">
        <v>0.82169625987117989</v>
      </c>
      <c r="AR107" s="59">
        <v>2.0143547670437401</v>
      </c>
      <c r="AS107" s="55">
        <v>0</v>
      </c>
      <c r="AT107" s="55"/>
      <c r="AU107" s="55"/>
      <c r="AV107" s="55"/>
      <c r="AW107" s="59">
        <v>2.0143547670437401</v>
      </c>
      <c r="AX107" s="55"/>
      <c r="AY107" s="55"/>
      <c r="AZ107" s="55"/>
      <c r="BA107" s="55"/>
      <c r="BB107" s="55"/>
      <c r="BC107" s="55"/>
      <c r="BD107" s="55"/>
      <c r="BE107" s="55"/>
      <c r="BF107" s="59">
        <v>0</v>
      </c>
      <c r="BG107" s="55"/>
      <c r="BH107" s="55"/>
      <c r="BI107" s="55"/>
      <c r="BJ107" s="55"/>
      <c r="BK107" s="59">
        <v>0</v>
      </c>
      <c r="BL107" s="55"/>
      <c r="BM107" s="23" t="s">
        <v>852</v>
      </c>
      <c r="BN107" s="23" t="s">
        <v>184</v>
      </c>
      <c r="BO107" s="23" t="s">
        <v>853</v>
      </c>
      <c r="BP107" s="23" t="s">
        <v>853</v>
      </c>
      <c r="BQ107" s="23" t="s">
        <v>853</v>
      </c>
      <c r="BR107" s="23"/>
      <c r="BS107" s="57"/>
      <c r="BT107" s="135" t="s">
        <v>23</v>
      </c>
      <c r="BU107" s="58">
        <v>1</v>
      </c>
      <c r="BV107" s="57">
        <v>0</v>
      </c>
      <c r="BW107" s="57">
        <v>0</v>
      </c>
      <c r="BX107" s="57">
        <v>0</v>
      </c>
      <c r="BY107" s="57">
        <v>0</v>
      </c>
      <c r="BZ107" s="57">
        <v>0</v>
      </c>
      <c r="CA107" s="57">
        <v>0</v>
      </c>
      <c r="CB107" s="67">
        <v>0</v>
      </c>
      <c r="CC107" s="134"/>
      <c r="CD107" s="134"/>
      <c r="CE107" s="57"/>
      <c r="CF107" s="57"/>
      <c r="CG107" s="57"/>
      <c r="CH107" s="57"/>
      <c r="CI107" s="57"/>
      <c r="CJ107" s="57"/>
      <c r="CK107" s="67"/>
      <c r="CL107" s="23"/>
      <c r="CM107" s="23"/>
      <c r="CN107" s="23"/>
      <c r="CO107" s="23"/>
      <c r="CP107" s="23"/>
      <c r="CQ107" s="23"/>
      <c r="CR107" s="57"/>
      <c r="CS107" s="134"/>
      <c r="CT107" s="58"/>
      <c r="CU107" s="57"/>
      <c r="CV107" s="57"/>
      <c r="CW107" s="57"/>
      <c r="CX107" s="57"/>
      <c r="CY107" s="57"/>
      <c r="CZ107" s="57"/>
      <c r="DA107" s="67"/>
      <c r="DB107" s="23"/>
      <c r="DC107" s="23"/>
      <c r="DD107" s="57"/>
      <c r="DE107" s="57"/>
      <c r="DF107" s="57"/>
      <c r="DG107" s="57"/>
      <c r="DH107" s="57"/>
      <c r="DI107" s="57"/>
      <c r="DJ107" s="67"/>
      <c r="DK107" s="23" t="s">
        <v>849</v>
      </c>
      <c r="DL107" s="55">
        <v>0</v>
      </c>
      <c r="DM107" s="55">
        <v>0</v>
      </c>
      <c r="DN107" s="55">
        <v>0</v>
      </c>
      <c r="DO107" s="59">
        <v>0</v>
      </c>
      <c r="DP107" s="23" t="s">
        <v>849</v>
      </c>
      <c r="DQ107" s="57"/>
      <c r="DR107" s="57"/>
      <c r="DS107" s="57"/>
      <c r="DT107" s="23" t="s">
        <v>854</v>
      </c>
      <c r="DU107" s="57"/>
      <c r="DV107" s="23" t="s">
        <v>858</v>
      </c>
      <c r="DW107" s="23" t="s">
        <v>854</v>
      </c>
      <c r="DX107" s="57"/>
      <c r="DY107" s="23" t="s">
        <v>849</v>
      </c>
      <c r="DZ107" s="23" t="s">
        <v>854</v>
      </c>
      <c r="EA107" s="56"/>
      <c r="EB107" s="57"/>
      <c r="EC107" s="57"/>
      <c r="ED107" s="23"/>
      <c r="EE107" s="57"/>
      <c r="EF107" s="57"/>
      <c r="EG107" s="57"/>
      <c r="EH107" s="23">
        <v>957</v>
      </c>
      <c r="EI107" s="23"/>
      <c r="EJ107" s="23" t="s">
        <v>921</v>
      </c>
      <c r="EK107" s="23"/>
    </row>
    <row r="108" spans="2:141" ht="29.1">
      <c r="B108" s="132" t="s">
        <v>996</v>
      </c>
      <c r="C108" s="23" t="s">
        <v>997</v>
      </c>
      <c r="D108" s="23" t="s">
        <v>159</v>
      </c>
      <c r="E108" s="23" t="s">
        <v>846</v>
      </c>
      <c r="F108" s="23" t="s">
        <v>847</v>
      </c>
      <c r="G108" s="23"/>
      <c r="H108" s="23" t="s">
        <v>848</v>
      </c>
      <c r="I108" s="58">
        <v>0</v>
      </c>
      <c r="J108" s="58">
        <v>0</v>
      </c>
      <c r="K108" s="58">
        <v>1</v>
      </c>
      <c r="L108" s="58">
        <v>0</v>
      </c>
      <c r="M108" s="176"/>
      <c r="N108" s="23" t="s">
        <v>849</v>
      </c>
      <c r="O108" s="23" t="s">
        <v>850</v>
      </c>
      <c r="P108" s="23" t="s">
        <v>983</v>
      </c>
      <c r="Q108" s="56">
        <v>45622</v>
      </c>
      <c r="R108" s="133">
        <v>45622</v>
      </c>
      <c r="S108" s="133">
        <v>45622</v>
      </c>
      <c r="T108" s="133" t="s">
        <v>848</v>
      </c>
      <c r="U108" s="133">
        <v>45666</v>
      </c>
      <c r="V108" s="133" t="s">
        <v>848</v>
      </c>
      <c r="W108" s="55">
        <v>0.47235553830584404</v>
      </c>
      <c r="X108" s="55">
        <v>1.3437821871536992E-3</v>
      </c>
      <c r="Y108" s="55">
        <v>7.6850280049517872E-4</v>
      </c>
      <c r="Z108" s="55">
        <v>0</v>
      </c>
      <c r="AA108" s="55">
        <v>0</v>
      </c>
      <c r="AB108" s="55">
        <v>0</v>
      </c>
      <c r="AC108" s="55">
        <v>0</v>
      </c>
      <c r="AD108" s="59">
        <v>2.1122849876488779E-3</v>
      </c>
      <c r="AE108" s="55">
        <v>0</v>
      </c>
      <c r="AF108" s="55"/>
      <c r="AG108" s="55"/>
      <c r="AH108" s="55"/>
      <c r="AI108" s="59">
        <v>0.47446782329349291</v>
      </c>
      <c r="AJ108" s="55">
        <v>0</v>
      </c>
      <c r="AK108" s="55">
        <v>0.51783439653295704</v>
      </c>
      <c r="AL108" s="55">
        <v>1.473162864676554E-3</v>
      </c>
      <c r="AM108" s="55">
        <v>8.5934491011312967E-4</v>
      </c>
      <c r="AN108" s="55">
        <v>0</v>
      </c>
      <c r="AO108" s="55">
        <v>0</v>
      </c>
      <c r="AP108" s="55">
        <v>0</v>
      </c>
      <c r="AQ108" s="55">
        <v>0</v>
      </c>
      <c r="AR108" s="59">
        <v>2.3325077747896835E-3</v>
      </c>
      <c r="AS108" s="55">
        <v>0</v>
      </c>
      <c r="AT108" s="55"/>
      <c r="AU108" s="55"/>
      <c r="AV108" s="55"/>
      <c r="AW108" s="59">
        <v>0.5201669043077467</v>
      </c>
      <c r="AX108" s="55"/>
      <c r="AY108" s="55"/>
      <c r="AZ108" s="55"/>
      <c r="BA108" s="55"/>
      <c r="BB108" s="55"/>
      <c r="BC108" s="55"/>
      <c r="BD108" s="55"/>
      <c r="BE108" s="55"/>
      <c r="BF108" s="59">
        <v>0</v>
      </c>
      <c r="BG108" s="55"/>
      <c r="BH108" s="55"/>
      <c r="BI108" s="55"/>
      <c r="BJ108" s="55"/>
      <c r="BK108" s="59">
        <v>0</v>
      </c>
      <c r="BL108" s="55"/>
      <c r="BM108" s="23" t="s">
        <v>852</v>
      </c>
      <c r="BN108" s="23" t="s">
        <v>184</v>
      </c>
      <c r="BO108" s="23" t="s">
        <v>853</v>
      </c>
      <c r="BP108" s="23" t="s">
        <v>853</v>
      </c>
      <c r="BQ108" s="23" t="s">
        <v>853</v>
      </c>
      <c r="BR108" s="23"/>
      <c r="BS108" s="57"/>
      <c r="BT108" s="135" t="s">
        <v>23</v>
      </c>
      <c r="BU108" s="58">
        <v>1</v>
      </c>
      <c r="BV108" s="57">
        <v>0</v>
      </c>
      <c r="BW108" s="57">
        <v>0</v>
      </c>
      <c r="BX108" s="57">
        <v>0</v>
      </c>
      <c r="BY108" s="57">
        <v>0</v>
      </c>
      <c r="BZ108" s="57">
        <v>1</v>
      </c>
      <c r="CA108" s="57">
        <v>0</v>
      </c>
      <c r="CB108" s="67">
        <v>1</v>
      </c>
      <c r="CC108" s="134"/>
      <c r="CD108" s="134"/>
      <c r="CE108" s="57"/>
      <c r="CF108" s="57"/>
      <c r="CG108" s="57"/>
      <c r="CH108" s="57"/>
      <c r="CI108" s="57"/>
      <c r="CJ108" s="57"/>
      <c r="CK108" s="67"/>
      <c r="CL108" s="23"/>
      <c r="CM108" s="23"/>
      <c r="CN108" s="23"/>
      <c r="CO108" s="23"/>
      <c r="CP108" s="23"/>
      <c r="CQ108" s="23"/>
      <c r="CR108" s="57"/>
      <c r="CS108" s="134"/>
      <c r="CT108" s="58"/>
      <c r="CU108" s="57"/>
      <c r="CV108" s="57"/>
      <c r="CW108" s="57"/>
      <c r="CX108" s="57"/>
      <c r="CY108" s="57"/>
      <c r="CZ108" s="57"/>
      <c r="DA108" s="67"/>
      <c r="DB108" s="23"/>
      <c r="DC108" s="23"/>
      <c r="DD108" s="57"/>
      <c r="DE108" s="57"/>
      <c r="DF108" s="57"/>
      <c r="DG108" s="57"/>
      <c r="DH108" s="57"/>
      <c r="DI108" s="57"/>
      <c r="DJ108" s="67"/>
      <c r="DK108" s="23" t="s">
        <v>849</v>
      </c>
      <c r="DL108" s="55">
        <v>0</v>
      </c>
      <c r="DM108" s="55">
        <v>0.47235553830584404</v>
      </c>
      <c r="DN108" s="55">
        <v>2.1122849876488779E-3</v>
      </c>
      <c r="DO108" s="59">
        <v>0.47446782329349291</v>
      </c>
      <c r="DP108" s="23" t="s">
        <v>849</v>
      </c>
      <c r="DQ108" s="57"/>
      <c r="DR108" s="57"/>
      <c r="DS108" s="57"/>
      <c r="DT108" s="23" t="s">
        <v>854</v>
      </c>
      <c r="DU108" s="57"/>
      <c r="DV108" s="23" t="s">
        <v>858</v>
      </c>
      <c r="DW108" s="23" t="s">
        <v>854</v>
      </c>
      <c r="DX108" s="57"/>
      <c r="DY108" s="23" t="s">
        <v>849</v>
      </c>
      <c r="DZ108" s="23" t="s">
        <v>854</v>
      </c>
      <c r="EA108" s="56"/>
      <c r="EB108" s="57"/>
      <c r="EC108" s="57"/>
      <c r="ED108" s="23"/>
      <c r="EE108" s="57"/>
      <c r="EF108" s="57"/>
      <c r="EG108" s="57"/>
      <c r="EH108" s="23">
        <v>957</v>
      </c>
      <c r="EI108" s="23"/>
      <c r="EJ108" s="23" t="s">
        <v>921</v>
      </c>
      <c r="EK108" s="23"/>
    </row>
    <row r="109" spans="2:141" ht="29.1">
      <c r="B109" s="132" t="s">
        <v>998</v>
      </c>
      <c r="C109" s="23" t="s">
        <v>999</v>
      </c>
      <c r="D109" s="23" t="s">
        <v>159</v>
      </c>
      <c r="E109" s="23" t="s">
        <v>846</v>
      </c>
      <c r="F109" s="23" t="s">
        <v>847</v>
      </c>
      <c r="G109" s="23"/>
      <c r="H109" s="23" t="s">
        <v>848</v>
      </c>
      <c r="I109" s="58">
        <v>0</v>
      </c>
      <c r="J109" s="58">
        <v>0</v>
      </c>
      <c r="K109" s="58">
        <v>1</v>
      </c>
      <c r="L109" s="58">
        <v>0</v>
      </c>
      <c r="M109" s="176"/>
      <c r="N109" s="23" t="s">
        <v>849</v>
      </c>
      <c r="O109" s="23" t="s">
        <v>850</v>
      </c>
      <c r="P109" s="23" t="s">
        <v>863</v>
      </c>
      <c r="Q109" s="56">
        <v>45817</v>
      </c>
      <c r="R109" s="133">
        <v>45877</v>
      </c>
      <c r="S109" s="133">
        <v>46331</v>
      </c>
      <c r="T109" s="133" t="s">
        <v>848</v>
      </c>
      <c r="U109" s="133">
        <v>46435</v>
      </c>
      <c r="V109" s="133" t="s">
        <v>848</v>
      </c>
      <c r="W109" s="55">
        <v>4.0110973988095351</v>
      </c>
      <c r="X109" s="55">
        <v>0.45200780586519357</v>
      </c>
      <c r="Y109" s="55">
        <v>4.27307393876134E-3</v>
      </c>
      <c r="Z109" s="55">
        <v>1.3964291990322018E-3</v>
      </c>
      <c r="AA109" s="55">
        <v>0</v>
      </c>
      <c r="AB109" s="55">
        <v>0</v>
      </c>
      <c r="AC109" s="55">
        <v>0</v>
      </c>
      <c r="AD109" s="59">
        <v>0.45767730900298714</v>
      </c>
      <c r="AE109" s="55">
        <v>0</v>
      </c>
      <c r="AF109" s="55"/>
      <c r="AG109" s="55"/>
      <c r="AH109" s="55"/>
      <c r="AI109" s="59">
        <v>4.4687747078125222</v>
      </c>
      <c r="AJ109" s="55">
        <v>0</v>
      </c>
      <c r="AK109" s="55">
        <v>4.39728982197847</v>
      </c>
      <c r="AL109" s="55">
        <v>0.49552756429593153</v>
      </c>
      <c r="AM109" s="55">
        <v>4.7781795166466114E-3</v>
      </c>
      <c r="AN109" s="55">
        <v>1.5927262857382257E-3</v>
      </c>
      <c r="AO109" s="55">
        <v>0</v>
      </c>
      <c r="AP109" s="55">
        <v>0</v>
      </c>
      <c r="AQ109" s="55">
        <v>0</v>
      </c>
      <c r="AR109" s="59">
        <v>0.50189847009831645</v>
      </c>
      <c r="AS109" s="55">
        <v>0</v>
      </c>
      <c r="AT109" s="55"/>
      <c r="AU109" s="55"/>
      <c r="AV109" s="55"/>
      <c r="AW109" s="59">
        <v>4.8991882920767864</v>
      </c>
      <c r="AX109" s="55"/>
      <c r="AY109" s="55"/>
      <c r="AZ109" s="55"/>
      <c r="BA109" s="55"/>
      <c r="BB109" s="55"/>
      <c r="BC109" s="55"/>
      <c r="BD109" s="55"/>
      <c r="BE109" s="55"/>
      <c r="BF109" s="59">
        <v>0</v>
      </c>
      <c r="BG109" s="55"/>
      <c r="BH109" s="55"/>
      <c r="BI109" s="55"/>
      <c r="BJ109" s="55"/>
      <c r="BK109" s="59">
        <v>0</v>
      </c>
      <c r="BL109" s="55"/>
      <c r="BM109" s="23" t="s">
        <v>852</v>
      </c>
      <c r="BN109" s="23" t="s">
        <v>184</v>
      </c>
      <c r="BO109" s="23" t="s">
        <v>853</v>
      </c>
      <c r="BP109" s="23" t="s">
        <v>853</v>
      </c>
      <c r="BQ109" s="23" t="s">
        <v>853</v>
      </c>
      <c r="BR109" s="23"/>
      <c r="BS109" s="57"/>
      <c r="BT109" s="135" t="s">
        <v>23</v>
      </c>
      <c r="BU109" s="58">
        <v>1</v>
      </c>
      <c r="BV109" s="57">
        <v>0</v>
      </c>
      <c r="BW109" s="57">
        <v>0</v>
      </c>
      <c r="BX109" s="57">
        <v>0</v>
      </c>
      <c r="BY109" s="57">
        <v>0</v>
      </c>
      <c r="BZ109" s="57">
        <v>0</v>
      </c>
      <c r="CA109" s="57">
        <v>0</v>
      </c>
      <c r="CB109" s="67">
        <v>0</v>
      </c>
      <c r="CC109" s="134"/>
      <c r="CD109" s="134"/>
      <c r="CE109" s="57"/>
      <c r="CF109" s="57"/>
      <c r="CG109" s="57"/>
      <c r="CH109" s="57"/>
      <c r="CI109" s="57"/>
      <c r="CJ109" s="57"/>
      <c r="CK109" s="67"/>
      <c r="CL109" s="23"/>
      <c r="CM109" s="23"/>
      <c r="CN109" s="23"/>
      <c r="CO109" s="23"/>
      <c r="CP109" s="23"/>
      <c r="CQ109" s="23"/>
      <c r="CR109" s="57"/>
      <c r="CS109" s="134"/>
      <c r="CT109" s="58"/>
      <c r="CU109" s="57"/>
      <c r="CV109" s="57"/>
      <c r="CW109" s="57"/>
      <c r="CX109" s="57"/>
      <c r="CY109" s="57"/>
      <c r="CZ109" s="57"/>
      <c r="DA109" s="67"/>
      <c r="DB109" s="23"/>
      <c r="DC109" s="23"/>
      <c r="DD109" s="57"/>
      <c r="DE109" s="57"/>
      <c r="DF109" s="57"/>
      <c r="DG109" s="57"/>
      <c r="DH109" s="57"/>
      <c r="DI109" s="57"/>
      <c r="DJ109" s="67"/>
      <c r="DK109" s="23" t="s">
        <v>849</v>
      </c>
      <c r="DL109" s="55">
        <v>0</v>
      </c>
      <c r="DM109" s="55">
        <v>4.0110973988095351</v>
      </c>
      <c r="DN109" s="55">
        <v>0.45767730900298714</v>
      </c>
      <c r="DO109" s="59">
        <v>4.4687747078125222</v>
      </c>
      <c r="DP109" s="23" t="s">
        <v>849</v>
      </c>
      <c r="DQ109" s="57"/>
      <c r="DR109" s="57"/>
      <c r="DS109" s="57"/>
      <c r="DT109" s="23" t="s">
        <v>854</v>
      </c>
      <c r="DU109" s="57"/>
      <c r="DV109" s="23" t="s">
        <v>858</v>
      </c>
      <c r="DW109" s="23" t="s">
        <v>854</v>
      </c>
      <c r="DX109" s="57"/>
      <c r="DY109" s="23" t="s">
        <v>849</v>
      </c>
      <c r="DZ109" s="23" t="s">
        <v>854</v>
      </c>
      <c r="EA109" s="56"/>
      <c r="EB109" s="57"/>
      <c r="EC109" s="57"/>
      <c r="ED109" s="23"/>
      <c r="EE109" s="57"/>
      <c r="EF109" s="57"/>
      <c r="EG109" s="57"/>
      <c r="EH109" s="23">
        <v>957</v>
      </c>
      <c r="EI109" s="23"/>
      <c r="EJ109" s="23" t="s">
        <v>921</v>
      </c>
      <c r="EK109" s="23"/>
    </row>
    <row r="110" spans="2:141" ht="29.1">
      <c r="B110" s="132" t="s">
        <v>1000</v>
      </c>
      <c r="C110" s="23" t="s">
        <v>1001</v>
      </c>
      <c r="D110" s="23" t="s">
        <v>159</v>
      </c>
      <c r="E110" s="23" t="s">
        <v>846</v>
      </c>
      <c r="F110" s="23" t="s">
        <v>847</v>
      </c>
      <c r="G110" s="23"/>
      <c r="H110" s="23" t="s">
        <v>848</v>
      </c>
      <c r="I110" s="58">
        <v>0</v>
      </c>
      <c r="J110" s="58">
        <v>0</v>
      </c>
      <c r="K110" s="58">
        <v>1</v>
      </c>
      <c r="L110" s="58">
        <v>0</v>
      </c>
      <c r="M110" s="176"/>
      <c r="N110" s="23" t="s">
        <v>849</v>
      </c>
      <c r="O110" s="23" t="s">
        <v>850</v>
      </c>
      <c r="P110" s="23" t="s">
        <v>851</v>
      </c>
      <c r="Q110" s="56">
        <v>46478</v>
      </c>
      <c r="R110" s="133">
        <v>46541</v>
      </c>
      <c r="S110" s="133">
        <v>47011</v>
      </c>
      <c r="T110" s="133" t="s">
        <v>848</v>
      </c>
      <c r="U110" s="133">
        <v>47102</v>
      </c>
      <c r="V110" s="133" t="s">
        <v>848</v>
      </c>
      <c r="W110" s="55">
        <v>0.37976685137824995</v>
      </c>
      <c r="X110" s="55">
        <v>2.1742771063167443</v>
      </c>
      <c r="Y110" s="55">
        <v>0.89762587337500466</v>
      </c>
      <c r="Z110" s="55">
        <v>3.1943515116424152E-4</v>
      </c>
      <c r="AA110" s="55">
        <v>3.1317082068028972E-4</v>
      </c>
      <c r="AB110" s="55">
        <v>5.1171721997524587E-5</v>
      </c>
      <c r="AC110" s="55">
        <v>0</v>
      </c>
      <c r="AD110" s="59">
        <v>3.0725867573855909</v>
      </c>
      <c r="AE110" s="55">
        <v>0</v>
      </c>
      <c r="AF110" s="55"/>
      <c r="AG110" s="55"/>
      <c r="AH110" s="55"/>
      <c r="AI110" s="59">
        <v>3.4523536087638407</v>
      </c>
      <c r="AJ110" s="55">
        <v>0</v>
      </c>
      <c r="AK110" s="55">
        <v>0.41633117928924296</v>
      </c>
      <c r="AL110" s="55">
        <v>2.3836186557337236</v>
      </c>
      <c r="AM110" s="55">
        <v>1.0037311835085527</v>
      </c>
      <c r="AN110" s="55">
        <v>3.6433838693766726E-4</v>
      </c>
      <c r="AO110" s="55">
        <v>3.6433734437577573E-4</v>
      </c>
      <c r="AP110" s="55">
        <v>6.0722913598395509E-5</v>
      </c>
      <c r="AQ110" s="55">
        <v>0</v>
      </c>
      <c r="AR110" s="59">
        <v>3.388139237887188</v>
      </c>
      <c r="AS110" s="55">
        <v>0</v>
      </c>
      <c r="AT110" s="55"/>
      <c r="AU110" s="55"/>
      <c r="AV110" s="55"/>
      <c r="AW110" s="59">
        <v>3.804470417176431</v>
      </c>
      <c r="AX110" s="55"/>
      <c r="AY110" s="55"/>
      <c r="AZ110" s="55"/>
      <c r="BA110" s="55"/>
      <c r="BB110" s="55"/>
      <c r="BC110" s="55"/>
      <c r="BD110" s="55"/>
      <c r="BE110" s="55"/>
      <c r="BF110" s="59">
        <v>0</v>
      </c>
      <c r="BG110" s="55"/>
      <c r="BH110" s="55"/>
      <c r="BI110" s="55"/>
      <c r="BJ110" s="55"/>
      <c r="BK110" s="59">
        <v>0</v>
      </c>
      <c r="BL110" s="55"/>
      <c r="BM110" s="23" t="s">
        <v>852</v>
      </c>
      <c r="BN110" s="23" t="s">
        <v>184</v>
      </c>
      <c r="BO110" s="23" t="s">
        <v>853</v>
      </c>
      <c r="BP110" s="23" t="s">
        <v>853</v>
      </c>
      <c r="BQ110" s="23" t="s">
        <v>853</v>
      </c>
      <c r="BR110" s="23"/>
      <c r="BS110" s="57"/>
      <c r="BT110" s="135" t="s">
        <v>23</v>
      </c>
      <c r="BU110" s="58">
        <v>1</v>
      </c>
      <c r="BV110" s="57">
        <v>0</v>
      </c>
      <c r="BW110" s="57">
        <v>1</v>
      </c>
      <c r="BX110" s="57">
        <v>0</v>
      </c>
      <c r="BY110" s="57">
        <v>0</v>
      </c>
      <c r="BZ110" s="57">
        <v>0</v>
      </c>
      <c r="CA110" s="57">
        <v>0</v>
      </c>
      <c r="CB110" s="67">
        <v>1</v>
      </c>
      <c r="CC110" s="134"/>
      <c r="CD110" s="134"/>
      <c r="CE110" s="57"/>
      <c r="CF110" s="57"/>
      <c r="CG110" s="57"/>
      <c r="CH110" s="57"/>
      <c r="CI110" s="57"/>
      <c r="CJ110" s="57"/>
      <c r="CK110" s="67"/>
      <c r="CL110" s="23"/>
      <c r="CM110" s="23"/>
      <c r="CN110" s="23"/>
      <c r="CO110" s="23"/>
      <c r="CP110" s="23"/>
      <c r="CQ110" s="23"/>
      <c r="CR110" s="57"/>
      <c r="CS110" s="134"/>
      <c r="CT110" s="58"/>
      <c r="CU110" s="57"/>
      <c r="CV110" s="57"/>
      <c r="CW110" s="57"/>
      <c r="CX110" s="57"/>
      <c r="CY110" s="57"/>
      <c r="CZ110" s="57"/>
      <c r="DA110" s="67"/>
      <c r="DB110" s="23"/>
      <c r="DC110" s="23"/>
      <c r="DD110" s="57"/>
      <c r="DE110" s="57"/>
      <c r="DF110" s="57"/>
      <c r="DG110" s="57"/>
      <c r="DH110" s="57"/>
      <c r="DI110" s="57"/>
      <c r="DJ110" s="67"/>
      <c r="DK110" s="23" t="s">
        <v>849</v>
      </c>
      <c r="DL110" s="55">
        <v>0</v>
      </c>
      <c r="DM110" s="55">
        <v>0.37976685137824995</v>
      </c>
      <c r="DN110" s="55">
        <v>3.0725867573855909</v>
      </c>
      <c r="DO110" s="59">
        <v>3.4523536087638407</v>
      </c>
      <c r="DP110" s="23" t="s">
        <v>849</v>
      </c>
      <c r="DQ110" s="57"/>
      <c r="DR110" s="57"/>
      <c r="DS110" s="57"/>
      <c r="DT110" s="23" t="s">
        <v>854</v>
      </c>
      <c r="DU110" s="57"/>
      <c r="DV110" s="23" t="s">
        <v>858</v>
      </c>
      <c r="DW110" s="23" t="s">
        <v>854</v>
      </c>
      <c r="DX110" s="57"/>
      <c r="DY110" s="23" t="s">
        <v>849</v>
      </c>
      <c r="DZ110" s="23" t="s">
        <v>854</v>
      </c>
      <c r="EA110" s="56"/>
      <c r="EB110" s="57"/>
      <c r="EC110" s="57"/>
      <c r="ED110" s="23"/>
      <c r="EE110" s="57"/>
      <c r="EF110" s="57"/>
      <c r="EG110" s="57"/>
      <c r="EH110" s="23">
        <v>3287</v>
      </c>
      <c r="EI110" s="23"/>
      <c r="EJ110" s="23" t="s">
        <v>921</v>
      </c>
      <c r="EK110" s="23"/>
    </row>
    <row r="111" spans="2:141" ht="29.1">
      <c r="B111" s="132" t="s">
        <v>1002</v>
      </c>
      <c r="C111" s="23" t="s">
        <v>1003</v>
      </c>
      <c r="D111" s="23" t="s">
        <v>159</v>
      </c>
      <c r="E111" s="23" t="s">
        <v>846</v>
      </c>
      <c r="F111" s="23" t="s">
        <v>847</v>
      </c>
      <c r="G111" s="23"/>
      <c r="H111" s="23" t="s">
        <v>848</v>
      </c>
      <c r="I111" s="58">
        <v>0</v>
      </c>
      <c r="J111" s="58">
        <v>0</v>
      </c>
      <c r="K111" s="58">
        <v>1</v>
      </c>
      <c r="L111" s="58">
        <v>0</v>
      </c>
      <c r="M111" s="176"/>
      <c r="N111" s="23" t="s">
        <v>849</v>
      </c>
      <c r="O111" s="23" t="s">
        <v>850</v>
      </c>
      <c r="P111" s="23" t="s">
        <v>851</v>
      </c>
      <c r="Q111" s="56">
        <v>45994</v>
      </c>
      <c r="R111" s="133">
        <v>46050</v>
      </c>
      <c r="S111" s="133">
        <v>46527</v>
      </c>
      <c r="T111" s="133" t="s">
        <v>848</v>
      </c>
      <c r="U111" s="133">
        <v>46631</v>
      </c>
      <c r="V111" s="133" t="s">
        <v>848</v>
      </c>
      <c r="W111" s="55">
        <v>1.2611403080811894</v>
      </c>
      <c r="X111" s="55">
        <v>0.35458985413264027</v>
      </c>
      <c r="Y111" s="55">
        <v>2.1956220342524272E-3</v>
      </c>
      <c r="Z111" s="55">
        <v>3.5876179921066464E-4</v>
      </c>
      <c r="AA111" s="55">
        <v>0</v>
      </c>
      <c r="AB111" s="55">
        <v>0</v>
      </c>
      <c r="AC111" s="55">
        <v>0</v>
      </c>
      <c r="AD111" s="59">
        <v>0.3571442379661034</v>
      </c>
      <c r="AE111" s="55">
        <v>0</v>
      </c>
      <c r="AF111" s="55"/>
      <c r="AG111" s="55"/>
      <c r="AH111" s="55"/>
      <c r="AI111" s="59">
        <v>1.6182845460472928</v>
      </c>
      <c r="AJ111" s="55">
        <v>0</v>
      </c>
      <c r="AK111" s="55">
        <v>1.3825641437822227</v>
      </c>
      <c r="AL111" s="55">
        <v>0.38873011585733591</v>
      </c>
      <c r="AM111" s="55">
        <v>2.455159068322609E-3</v>
      </c>
      <c r="AN111" s="55">
        <v>4.091932110253649E-4</v>
      </c>
      <c r="AO111" s="55">
        <v>0</v>
      </c>
      <c r="AP111" s="55">
        <v>0</v>
      </c>
      <c r="AQ111" s="55">
        <v>0</v>
      </c>
      <c r="AR111" s="59">
        <v>0.39159446813668386</v>
      </c>
      <c r="AS111" s="55">
        <v>0</v>
      </c>
      <c r="AT111" s="55"/>
      <c r="AU111" s="55"/>
      <c r="AV111" s="55"/>
      <c r="AW111" s="59">
        <v>1.7741586119189066</v>
      </c>
      <c r="AX111" s="55"/>
      <c r="AY111" s="55"/>
      <c r="AZ111" s="55"/>
      <c r="BA111" s="55"/>
      <c r="BB111" s="55"/>
      <c r="BC111" s="55"/>
      <c r="BD111" s="55"/>
      <c r="BE111" s="55"/>
      <c r="BF111" s="59">
        <v>0</v>
      </c>
      <c r="BG111" s="55"/>
      <c r="BH111" s="55"/>
      <c r="BI111" s="55"/>
      <c r="BJ111" s="55"/>
      <c r="BK111" s="59">
        <v>0</v>
      </c>
      <c r="BL111" s="55"/>
      <c r="BM111" s="23" t="s">
        <v>852</v>
      </c>
      <c r="BN111" s="23" t="s">
        <v>184</v>
      </c>
      <c r="BO111" s="23" t="s">
        <v>853</v>
      </c>
      <c r="BP111" s="23" t="s">
        <v>853</v>
      </c>
      <c r="BQ111" s="23" t="s">
        <v>853</v>
      </c>
      <c r="BR111" s="23"/>
      <c r="BS111" s="57"/>
      <c r="BT111" s="135" t="s">
        <v>23</v>
      </c>
      <c r="BU111" s="58">
        <v>1</v>
      </c>
      <c r="BV111" s="57">
        <v>2</v>
      </c>
      <c r="BW111" s="57">
        <v>0</v>
      </c>
      <c r="BX111" s="57">
        <v>0</v>
      </c>
      <c r="BY111" s="57">
        <v>0</v>
      </c>
      <c r="BZ111" s="57">
        <v>0</v>
      </c>
      <c r="CA111" s="57">
        <v>0</v>
      </c>
      <c r="CB111" s="67">
        <v>2</v>
      </c>
      <c r="CC111" s="134"/>
      <c r="CD111" s="134"/>
      <c r="CE111" s="57"/>
      <c r="CF111" s="57"/>
      <c r="CG111" s="57"/>
      <c r="CH111" s="57"/>
      <c r="CI111" s="57"/>
      <c r="CJ111" s="57"/>
      <c r="CK111" s="67"/>
      <c r="CL111" s="23"/>
      <c r="CM111" s="23"/>
      <c r="CN111" s="23"/>
      <c r="CO111" s="23"/>
      <c r="CP111" s="23"/>
      <c r="CQ111" s="23"/>
      <c r="CR111" s="57"/>
      <c r="CS111" s="134"/>
      <c r="CT111" s="58"/>
      <c r="CU111" s="57"/>
      <c r="CV111" s="57"/>
      <c r="CW111" s="57"/>
      <c r="CX111" s="57"/>
      <c r="CY111" s="57"/>
      <c r="CZ111" s="57"/>
      <c r="DA111" s="67"/>
      <c r="DB111" s="23"/>
      <c r="DC111" s="23"/>
      <c r="DD111" s="57"/>
      <c r="DE111" s="57"/>
      <c r="DF111" s="57"/>
      <c r="DG111" s="57"/>
      <c r="DH111" s="57"/>
      <c r="DI111" s="57"/>
      <c r="DJ111" s="67"/>
      <c r="DK111" s="23" t="s">
        <v>849</v>
      </c>
      <c r="DL111" s="55">
        <v>0</v>
      </c>
      <c r="DM111" s="55">
        <v>1.2611403080811894</v>
      </c>
      <c r="DN111" s="55">
        <v>0.3571442379661034</v>
      </c>
      <c r="DO111" s="59">
        <v>1.6182845460472928</v>
      </c>
      <c r="DP111" s="23" t="s">
        <v>849</v>
      </c>
      <c r="DQ111" s="57"/>
      <c r="DR111" s="57"/>
      <c r="DS111" s="57"/>
      <c r="DT111" s="23" t="s">
        <v>854</v>
      </c>
      <c r="DU111" s="57"/>
      <c r="DV111" s="23" t="s">
        <v>858</v>
      </c>
      <c r="DW111" s="23" t="s">
        <v>854</v>
      </c>
      <c r="DX111" s="57"/>
      <c r="DY111" s="23" t="s">
        <v>849</v>
      </c>
      <c r="DZ111" s="23" t="s">
        <v>854</v>
      </c>
      <c r="EA111" s="56"/>
      <c r="EB111" s="57"/>
      <c r="EC111" s="57"/>
      <c r="ED111" s="23"/>
      <c r="EE111" s="57"/>
      <c r="EF111" s="57"/>
      <c r="EG111" s="57"/>
      <c r="EH111" s="23">
        <v>957</v>
      </c>
      <c r="EI111" s="23"/>
      <c r="EJ111" s="23" t="s">
        <v>921</v>
      </c>
      <c r="EK111" s="23"/>
    </row>
    <row r="112" spans="2:141" ht="29.1">
      <c r="B112" s="132" t="s">
        <v>1004</v>
      </c>
      <c r="C112" s="23" t="s">
        <v>1005</v>
      </c>
      <c r="D112" s="23" t="s">
        <v>159</v>
      </c>
      <c r="E112" s="23" t="s">
        <v>846</v>
      </c>
      <c r="F112" s="23" t="s">
        <v>847</v>
      </c>
      <c r="G112" s="23"/>
      <c r="H112" s="23" t="s">
        <v>848</v>
      </c>
      <c r="I112" s="58">
        <v>0</v>
      </c>
      <c r="J112" s="58">
        <v>0</v>
      </c>
      <c r="K112" s="58">
        <v>1</v>
      </c>
      <c r="L112" s="58">
        <v>0</v>
      </c>
      <c r="M112" s="176"/>
      <c r="N112" s="23" t="s">
        <v>849</v>
      </c>
      <c r="O112" s="23" t="s">
        <v>850</v>
      </c>
      <c r="P112" s="23" t="s">
        <v>851</v>
      </c>
      <c r="Q112" s="56">
        <v>46324</v>
      </c>
      <c r="R112" s="133">
        <v>46392</v>
      </c>
      <c r="S112" s="133">
        <v>46869</v>
      </c>
      <c r="T112" s="133" t="s">
        <v>848</v>
      </c>
      <c r="U112" s="133">
        <v>46974</v>
      </c>
      <c r="V112" s="133" t="s">
        <v>848</v>
      </c>
      <c r="W112" s="55">
        <v>3.9873739237600412</v>
      </c>
      <c r="X112" s="55">
        <v>6.1805357153938845</v>
      </c>
      <c r="Y112" s="55">
        <v>3.3662999381764929E-4</v>
      </c>
      <c r="Z112" s="55">
        <v>3.3002952133549996E-4</v>
      </c>
      <c r="AA112" s="55">
        <v>1.3481616161258289E-4</v>
      </c>
      <c r="AB112" s="55">
        <v>0</v>
      </c>
      <c r="AC112" s="55">
        <v>0</v>
      </c>
      <c r="AD112" s="59">
        <v>6.1813371910706501</v>
      </c>
      <c r="AE112" s="55">
        <v>0</v>
      </c>
      <c r="AF112" s="55"/>
      <c r="AG112" s="55"/>
      <c r="AH112" s="55"/>
      <c r="AI112" s="59">
        <v>10.168711114830691</v>
      </c>
      <c r="AJ112" s="55">
        <v>0</v>
      </c>
      <c r="AK112" s="55">
        <v>4.37128222729676</v>
      </c>
      <c r="AL112" s="55">
        <v>6.7756038045204452</v>
      </c>
      <c r="AM112" s="55">
        <v>3.7642188368372254E-4</v>
      </c>
      <c r="AN112" s="55">
        <v>3.7642201557010977E-4</v>
      </c>
      <c r="AO112" s="55">
        <v>1.568427166814755E-4</v>
      </c>
      <c r="AP112" s="55">
        <v>0</v>
      </c>
      <c r="AQ112" s="55">
        <v>0</v>
      </c>
      <c r="AR112" s="59">
        <v>6.7765134911363809</v>
      </c>
      <c r="AS112" s="55">
        <v>0</v>
      </c>
      <c r="AT112" s="55"/>
      <c r="AU112" s="55"/>
      <c r="AV112" s="55"/>
      <c r="AW112" s="59">
        <v>11.147795718433141</v>
      </c>
      <c r="AX112" s="55"/>
      <c r="AY112" s="55"/>
      <c r="AZ112" s="55"/>
      <c r="BA112" s="55"/>
      <c r="BB112" s="55"/>
      <c r="BC112" s="55"/>
      <c r="BD112" s="55"/>
      <c r="BE112" s="55"/>
      <c r="BF112" s="59">
        <v>0</v>
      </c>
      <c r="BG112" s="55"/>
      <c r="BH112" s="55"/>
      <c r="BI112" s="55"/>
      <c r="BJ112" s="55"/>
      <c r="BK112" s="59">
        <v>0</v>
      </c>
      <c r="BL112" s="55"/>
      <c r="BM112" s="23" t="s">
        <v>852</v>
      </c>
      <c r="BN112" s="23" t="s">
        <v>184</v>
      </c>
      <c r="BO112" s="23" t="s">
        <v>853</v>
      </c>
      <c r="BP112" s="23" t="s">
        <v>853</v>
      </c>
      <c r="BQ112" s="23" t="s">
        <v>853</v>
      </c>
      <c r="BR112" s="23"/>
      <c r="BS112" s="57"/>
      <c r="BT112" s="135" t="s">
        <v>23</v>
      </c>
      <c r="BU112" s="58">
        <v>1</v>
      </c>
      <c r="BV112" s="57">
        <v>0</v>
      </c>
      <c r="BW112" s="57">
        <v>3</v>
      </c>
      <c r="BX112" s="57">
        <v>0</v>
      </c>
      <c r="BY112" s="57">
        <v>0</v>
      </c>
      <c r="BZ112" s="57">
        <v>0</v>
      </c>
      <c r="CA112" s="57">
        <v>0</v>
      </c>
      <c r="CB112" s="67">
        <v>3</v>
      </c>
      <c r="CC112" s="134"/>
      <c r="CD112" s="134"/>
      <c r="CE112" s="57"/>
      <c r="CF112" s="57"/>
      <c r="CG112" s="57"/>
      <c r="CH112" s="57"/>
      <c r="CI112" s="57"/>
      <c r="CJ112" s="57"/>
      <c r="CK112" s="67"/>
      <c r="CL112" s="23"/>
      <c r="CM112" s="23"/>
      <c r="CN112" s="23"/>
      <c r="CO112" s="23"/>
      <c r="CP112" s="23"/>
      <c r="CQ112" s="23"/>
      <c r="CR112" s="57"/>
      <c r="CS112" s="134"/>
      <c r="CT112" s="58"/>
      <c r="CU112" s="57"/>
      <c r="CV112" s="57"/>
      <c r="CW112" s="57"/>
      <c r="CX112" s="57"/>
      <c r="CY112" s="57"/>
      <c r="CZ112" s="57"/>
      <c r="DA112" s="67"/>
      <c r="DB112" s="23"/>
      <c r="DC112" s="23"/>
      <c r="DD112" s="57"/>
      <c r="DE112" s="57"/>
      <c r="DF112" s="57"/>
      <c r="DG112" s="57"/>
      <c r="DH112" s="57"/>
      <c r="DI112" s="57"/>
      <c r="DJ112" s="67"/>
      <c r="DK112" s="23" t="s">
        <v>849</v>
      </c>
      <c r="DL112" s="55">
        <v>0</v>
      </c>
      <c r="DM112" s="55">
        <v>3.9873739237600412</v>
      </c>
      <c r="DN112" s="55">
        <v>6.1813371910706501</v>
      </c>
      <c r="DO112" s="59">
        <v>10.168711114830691</v>
      </c>
      <c r="DP112" s="23" t="s">
        <v>849</v>
      </c>
      <c r="DQ112" s="57"/>
      <c r="DR112" s="57"/>
      <c r="DS112" s="57"/>
      <c r="DT112" s="23" t="s">
        <v>854</v>
      </c>
      <c r="DU112" s="57"/>
      <c r="DV112" s="23" t="s">
        <v>858</v>
      </c>
      <c r="DW112" s="23" t="s">
        <v>854</v>
      </c>
      <c r="DX112" s="57"/>
      <c r="DY112" s="23" t="s">
        <v>849</v>
      </c>
      <c r="DZ112" s="23" t="s">
        <v>854</v>
      </c>
      <c r="EA112" s="56"/>
      <c r="EB112" s="57"/>
      <c r="EC112" s="57"/>
      <c r="ED112" s="23"/>
      <c r="EE112" s="57"/>
      <c r="EF112" s="57"/>
      <c r="EG112" s="57"/>
      <c r="EH112" s="23">
        <v>3287</v>
      </c>
      <c r="EI112" s="23"/>
      <c r="EJ112" s="23" t="s">
        <v>921</v>
      </c>
      <c r="EK112" s="23"/>
    </row>
    <row r="113" spans="2:141" ht="29.1">
      <c r="B113" s="132" t="s">
        <v>1006</v>
      </c>
      <c r="C113" s="23" t="s">
        <v>1007</v>
      </c>
      <c r="D113" s="23" t="s">
        <v>159</v>
      </c>
      <c r="E113" s="23" t="s">
        <v>846</v>
      </c>
      <c r="F113" s="23" t="s">
        <v>847</v>
      </c>
      <c r="G113" s="23"/>
      <c r="H113" s="23" t="s">
        <v>848</v>
      </c>
      <c r="I113" s="58">
        <v>0</v>
      </c>
      <c r="J113" s="58">
        <v>0</v>
      </c>
      <c r="K113" s="58">
        <v>1</v>
      </c>
      <c r="L113" s="58">
        <v>0</v>
      </c>
      <c r="M113" s="176"/>
      <c r="N113" s="23" t="s">
        <v>849</v>
      </c>
      <c r="O113" s="23" t="s">
        <v>850</v>
      </c>
      <c r="P113" s="23" t="s">
        <v>851</v>
      </c>
      <c r="Q113" s="56">
        <v>46112</v>
      </c>
      <c r="R113" s="133">
        <v>46168</v>
      </c>
      <c r="S113" s="133">
        <v>46644</v>
      </c>
      <c r="T113" s="133" t="s">
        <v>848</v>
      </c>
      <c r="U113" s="133">
        <v>46743</v>
      </c>
      <c r="V113" s="133" t="s">
        <v>848</v>
      </c>
      <c r="W113" s="55">
        <v>9.7201724365457029E-2</v>
      </c>
      <c r="X113" s="55">
        <v>6.646456117779838E-4</v>
      </c>
      <c r="Y113" s="55">
        <v>1.9548396877453618E-3</v>
      </c>
      <c r="Z113" s="55">
        <v>1.916509179801784E-3</v>
      </c>
      <c r="AA113" s="55">
        <v>4.6973264210828039E-4</v>
      </c>
      <c r="AB113" s="55">
        <v>0</v>
      </c>
      <c r="AC113" s="55">
        <v>0</v>
      </c>
      <c r="AD113" s="59">
        <v>5.0057271214334099E-3</v>
      </c>
      <c r="AE113" s="55">
        <v>0</v>
      </c>
      <c r="AF113" s="55"/>
      <c r="AG113" s="55"/>
      <c r="AH113" s="55"/>
      <c r="AI113" s="59">
        <v>0.10220745148689044</v>
      </c>
      <c r="AJ113" s="55">
        <v>0</v>
      </c>
      <c r="AK113" s="55">
        <v>0.10656040248682</v>
      </c>
      <c r="AL113" s="55">
        <v>7.2863834838849837E-4</v>
      </c>
      <c r="AM113" s="55">
        <v>2.185914657264356E-3</v>
      </c>
      <c r="AN113" s="55">
        <v>2.1859142945767911E-3</v>
      </c>
      <c r="AO113" s="55">
        <v>5.4647857364419777E-4</v>
      </c>
      <c r="AP113" s="55">
        <v>0</v>
      </c>
      <c r="AQ113" s="55">
        <v>0</v>
      </c>
      <c r="AR113" s="59">
        <v>5.6469458738738435E-3</v>
      </c>
      <c r="AS113" s="55">
        <v>0</v>
      </c>
      <c r="AT113" s="55"/>
      <c r="AU113" s="55"/>
      <c r="AV113" s="55"/>
      <c r="AW113" s="59">
        <v>0.11220734836069385</v>
      </c>
      <c r="AX113" s="55"/>
      <c r="AY113" s="55"/>
      <c r="AZ113" s="55"/>
      <c r="BA113" s="55"/>
      <c r="BB113" s="55"/>
      <c r="BC113" s="55"/>
      <c r="BD113" s="55"/>
      <c r="BE113" s="55"/>
      <c r="BF113" s="59">
        <v>0</v>
      </c>
      <c r="BG113" s="55"/>
      <c r="BH113" s="55"/>
      <c r="BI113" s="55"/>
      <c r="BJ113" s="55"/>
      <c r="BK113" s="59">
        <v>0</v>
      </c>
      <c r="BL113" s="55"/>
      <c r="BM113" s="23" t="s">
        <v>852</v>
      </c>
      <c r="BN113" s="23" t="s">
        <v>184</v>
      </c>
      <c r="BO113" s="23" t="s">
        <v>853</v>
      </c>
      <c r="BP113" s="23" t="s">
        <v>853</v>
      </c>
      <c r="BQ113" s="23" t="s">
        <v>853</v>
      </c>
      <c r="BR113" s="23"/>
      <c r="BS113" s="57"/>
      <c r="BT113" s="135" t="s">
        <v>23</v>
      </c>
      <c r="BU113" s="58">
        <v>1</v>
      </c>
      <c r="BV113" s="57">
        <v>1</v>
      </c>
      <c r="BW113" s="57">
        <v>0</v>
      </c>
      <c r="BX113" s="57">
        <v>0</v>
      </c>
      <c r="BY113" s="57">
        <v>0</v>
      </c>
      <c r="BZ113" s="57">
        <v>0</v>
      </c>
      <c r="CA113" s="57">
        <v>0</v>
      </c>
      <c r="CB113" s="67">
        <v>1</v>
      </c>
      <c r="CC113" s="134"/>
      <c r="CD113" s="134"/>
      <c r="CE113" s="57"/>
      <c r="CF113" s="57"/>
      <c r="CG113" s="57"/>
      <c r="CH113" s="57"/>
      <c r="CI113" s="57"/>
      <c r="CJ113" s="57"/>
      <c r="CK113" s="67"/>
      <c r="CL113" s="23"/>
      <c r="CM113" s="23"/>
      <c r="CN113" s="23"/>
      <c r="CO113" s="23"/>
      <c r="CP113" s="23"/>
      <c r="CQ113" s="23"/>
      <c r="CR113" s="57"/>
      <c r="CS113" s="134"/>
      <c r="CT113" s="58"/>
      <c r="CU113" s="57"/>
      <c r="CV113" s="57"/>
      <c r="CW113" s="57"/>
      <c r="CX113" s="57"/>
      <c r="CY113" s="57"/>
      <c r="CZ113" s="57"/>
      <c r="DA113" s="67"/>
      <c r="DB113" s="23"/>
      <c r="DC113" s="23"/>
      <c r="DD113" s="57"/>
      <c r="DE113" s="57"/>
      <c r="DF113" s="57"/>
      <c r="DG113" s="57"/>
      <c r="DH113" s="57"/>
      <c r="DI113" s="57"/>
      <c r="DJ113" s="67"/>
      <c r="DK113" s="23" t="s">
        <v>849</v>
      </c>
      <c r="DL113" s="55">
        <v>0</v>
      </c>
      <c r="DM113" s="55">
        <v>9.7201724365457029E-2</v>
      </c>
      <c r="DN113" s="55">
        <v>5.0057271214334099E-3</v>
      </c>
      <c r="DO113" s="59">
        <v>0.10220745148689044</v>
      </c>
      <c r="DP113" s="23" t="s">
        <v>849</v>
      </c>
      <c r="DQ113" s="57"/>
      <c r="DR113" s="57"/>
      <c r="DS113" s="57"/>
      <c r="DT113" s="23" t="s">
        <v>854</v>
      </c>
      <c r="DU113" s="57"/>
      <c r="DV113" s="23" t="s">
        <v>858</v>
      </c>
      <c r="DW113" s="23" t="s">
        <v>854</v>
      </c>
      <c r="DX113" s="57"/>
      <c r="DY113" s="23" t="s">
        <v>849</v>
      </c>
      <c r="DZ113" s="23" t="s">
        <v>854</v>
      </c>
      <c r="EA113" s="56"/>
      <c r="EB113" s="57"/>
      <c r="EC113" s="57"/>
      <c r="ED113" s="23"/>
      <c r="EE113" s="57"/>
      <c r="EF113" s="57"/>
      <c r="EG113" s="57"/>
      <c r="EH113" s="23">
        <v>957</v>
      </c>
      <c r="EI113" s="23"/>
      <c r="EJ113" s="23" t="s">
        <v>921</v>
      </c>
      <c r="EK113" s="23"/>
    </row>
    <row r="114" spans="2:141" ht="29.1">
      <c r="B114" s="132" t="s">
        <v>1008</v>
      </c>
      <c r="C114" s="23" t="s">
        <v>1009</v>
      </c>
      <c r="D114" s="23" t="s">
        <v>159</v>
      </c>
      <c r="E114" s="23" t="s">
        <v>846</v>
      </c>
      <c r="F114" s="23" t="s">
        <v>847</v>
      </c>
      <c r="G114" s="23"/>
      <c r="H114" s="23" t="s">
        <v>848</v>
      </c>
      <c r="I114" s="58">
        <v>0</v>
      </c>
      <c r="J114" s="58">
        <v>0</v>
      </c>
      <c r="K114" s="58">
        <v>1</v>
      </c>
      <c r="L114" s="58">
        <v>0</v>
      </c>
      <c r="M114" s="176"/>
      <c r="N114" s="23" t="s">
        <v>849</v>
      </c>
      <c r="O114" s="23" t="s">
        <v>850</v>
      </c>
      <c r="P114" s="23" t="s">
        <v>851</v>
      </c>
      <c r="Q114" s="56" t="s">
        <v>848</v>
      </c>
      <c r="R114" s="133" t="s">
        <v>848</v>
      </c>
      <c r="S114" s="133" t="s">
        <v>848</v>
      </c>
      <c r="T114" s="133" t="s">
        <v>848</v>
      </c>
      <c r="U114" s="133" t="s">
        <v>848</v>
      </c>
      <c r="V114" s="133" t="s">
        <v>848</v>
      </c>
      <c r="W114" s="55">
        <v>0</v>
      </c>
      <c r="X114" s="55">
        <v>8.6432722747036117E-5</v>
      </c>
      <c r="Y114" s="55">
        <v>0</v>
      </c>
      <c r="Z114" s="55">
        <v>0</v>
      </c>
      <c r="AA114" s="55">
        <v>0</v>
      </c>
      <c r="AB114" s="55">
        <v>0</v>
      </c>
      <c r="AC114" s="55">
        <v>0</v>
      </c>
      <c r="AD114" s="59">
        <v>8.6432722747036117E-5</v>
      </c>
      <c r="AE114" s="55">
        <v>0</v>
      </c>
      <c r="AF114" s="55"/>
      <c r="AG114" s="55"/>
      <c r="AH114" s="55"/>
      <c r="AI114" s="59">
        <v>8.6432722747036117E-5</v>
      </c>
      <c r="AJ114" s="55">
        <v>0</v>
      </c>
      <c r="AK114" s="55">
        <v>0</v>
      </c>
      <c r="AL114" s="55">
        <v>9.4754550745696384E-5</v>
      </c>
      <c r="AM114" s="55">
        <v>0</v>
      </c>
      <c r="AN114" s="55">
        <v>0</v>
      </c>
      <c r="AO114" s="55">
        <v>0</v>
      </c>
      <c r="AP114" s="55">
        <v>0</v>
      </c>
      <c r="AQ114" s="55">
        <v>0</v>
      </c>
      <c r="AR114" s="59">
        <v>9.4754550745696384E-5</v>
      </c>
      <c r="AS114" s="55">
        <v>0</v>
      </c>
      <c r="AT114" s="55"/>
      <c r="AU114" s="55"/>
      <c r="AV114" s="55"/>
      <c r="AW114" s="59">
        <v>9.4754550745696384E-5</v>
      </c>
      <c r="AX114" s="55"/>
      <c r="AY114" s="55"/>
      <c r="AZ114" s="55"/>
      <c r="BA114" s="55"/>
      <c r="BB114" s="55"/>
      <c r="BC114" s="55"/>
      <c r="BD114" s="55"/>
      <c r="BE114" s="55"/>
      <c r="BF114" s="59">
        <v>0</v>
      </c>
      <c r="BG114" s="55"/>
      <c r="BH114" s="55"/>
      <c r="BI114" s="55"/>
      <c r="BJ114" s="55"/>
      <c r="BK114" s="59">
        <v>0</v>
      </c>
      <c r="BL114" s="55"/>
      <c r="BM114" s="23" t="s">
        <v>852</v>
      </c>
      <c r="BN114" s="23" t="s">
        <v>184</v>
      </c>
      <c r="BO114" s="23" t="s">
        <v>853</v>
      </c>
      <c r="BP114" s="23" t="s">
        <v>853</v>
      </c>
      <c r="BQ114" s="23" t="s">
        <v>853</v>
      </c>
      <c r="BR114" s="23"/>
      <c r="BS114" s="57"/>
      <c r="BT114" s="135" t="s">
        <v>23</v>
      </c>
      <c r="BU114" s="58">
        <v>1</v>
      </c>
      <c r="BV114" s="57">
        <v>0</v>
      </c>
      <c r="BW114" s="57">
        <v>0</v>
      </c>
      <c r="BX114" s="57">
        <v>0</v>
      </c>
      <c r="BY114" s="57">
        <v>0</v>
      </c>
      <c r="BZ114" s="57">
        <v>0</v>
      </c>
      <c r="CA114" s="57">
        <v>0</v>
      </c>
      <c r="CB114" s="67">
        <v>0</v>
      </c>
      <c r="CC114" s="134"/>
      <c r="CD114" s="134"/>
      <c r="CE114" s="57"/>
      <c r="CF114" s="57"/>
      <c r="CG114" s="57"/>
      <c r="CH114" s="57"/>
      <c r="CI114" s="57"/>
      <c r="CJ114" s="57"/>
      <c r="CK114" s="67"/>
      <c r="CL114" s="23"/>
      <c r="CM114" s="23"/>
      <c r="CN114" s="23"/>
      <c r="CO114" s="23"/>
      <c r="CP114" s="23"/>
      <c r="CQ114" s="23"/>
      <c r="CR114" s="57"/>
      <c r="CS114" s="134"/>
      <c r="CT114" s="58"/>
      <c r="CU114" s="57"/>
      <c r="CV114" s="57"/>
      <c r="CW114" s="57"/>
      <c r="CX114" s="57"/>
      <c r="CY114" s="57"/>
      <c r="CZ114" s="57"/>
      <c r="DA114" s="67"/>
      <c r="DB114" s="23"/>
      <c r="DC114" s="23"/>
      <c r="DD114" s="57"/>
      <c r="DE114" s="57"/>
      <c r="DF114" s="57"/>
      <c r="DG114" s="57"/>
      <c r="DH114" s="57"/>
      <c r="DI114" s="57"/>
      <c r="DJ114" s="67"/>
      <c r="DK114" s="23" t="s">
        <v>849</v>
      </c>
      <c r="DL114" s="55">
        <v>0</v>
      </c>
      <c r="DM114" s="55">
        <v>0</v>
      </c>
      <c r="DN114" s="55">
        <v>0</v>
      </c>
      <c r="DO114" s="59">
        <v>0</v>
      </c>
      <c r="DP114" s="23" t="s">
        <v>849</v>
      </c>
      <c r="DQ114" s="57"/>
      <c r="DR114" s="57"/>
      <c r="DS114" s="57"/>
      <c r="DT114" s="23" t="s">
        <v>854</v>
      </c>
      <c r="DU114" s="57"/>
      <c r="DV114" s="23" t="s">
        <v>858</v>
      </c>
      <c r="DW114" s="23" t="s">
        <v>854</v>
      </c>
      <c r="DX114" s="57"/>
      <c r="DY114" s="23" t="s">
        <v>849</v>
      </c>
      <c r="DZ114" s="23" t="s">
        <v>854</v>
      </c>
      <c r="EA114" s="56"/>
      <c r="EB114" s="57"/>
      <c r="EC114" s="57"/>
      <c r="ED114" s="23"/>
      <c r="EE114" s="57"/>
      <c r="EF114" s="57"/>
      <c r="EG114" s="57"/>
      <c r="EH114" s="23">
        <v>957</v>
      </c>
      <c r="EI114" s="23"/>
      <c r="EJ114" s="23" t="s">
        <v>921</v>
      </c>
      <c r="EK114" s="23"/>
    </row>
    <row r="115" spans="2:141" ht="29.1">
      <c r="B115" s="132" t="s">
        <v>1010</v>
      </c>
      <c r="C115" s="23" t="s">
        <v>1011</v>
      </c>
      <c r="D115" s="23" t="s">
        <v>159</v>
      </c>
      <c r="E115" s="23" t="s">
        <v>846</v>
      </c>
      <c r="F115" s="23" t="s">
        <v>847</v>
      </c>
      <c r="G115" s="23"/>
      <c r="H115" s="23" t="s">
        <v>848</v>
      </c>
      <c r="I115" s="58">
        <v>0</v>
      </c>
      <c r="J115" s="58">
        <v>0</v>
      </c>
      <c r="K115" s="58">
        <v>1</v>
      </c>
      <c r="L115" s="58">
        <v>0</v>
      </c>
      <c r="M115" s="176"/>
      <c r="N115" s="23" t="s">
        <v>849</v>
      </c>
      <c r="O115" s="23" t="s">
        <v>850</v>
      </c>
      <c r="P115" s="23" t="s">
        <v>863</v>
      </c>
      <c r="Q115" s="56">
        <v>45740</v>
      </c>
      <c r="R115" s="133">
        <v>45793</v>
      </c>
      <c r="S115" s="133">
        <v>46121</v>
      </c>
      <c r="T115" s="133" t="s">
        <v>848</v>
      </c>
      <c r="U115" s="133">
        <v>46225</v>
      </c>
      <c r="V115" s="133" t="s">
        <v>848</v>
      </c>
      <c r="W115" s="55">
        <v>1.7895270463945745</v>
      </c>
      <c r="X115" s="55">
        <v>4.905771317640469E-4</v>
      </c>
      <c r="Y115" s="55">
        <v>2.0039948034715363E-4</v>
      </c>
      <c r="Z115" s="55">
        <v>0</v>
      </c>
      <c r="AA115" s="55">
        <v>0</v>
      </c>
      <c r="AB115" s="55">
        <v>0</v>
      </c>
      <c r="AC115" s="55">
        <v>0</v>
      </c>
      <c r="AD115" s="59">
        <v>6.9097661211120053E-4</v>
      </c>
      <c r="AE115" s="55">
        <v>0</v>
      </c>
      <c r="AF115" s="55"/>
      <c r="AG115" s="55"/>
      <c r="AH115" s="55"/>
      <c r="AI115" s="59">
        <v>1.7902180230066858</v>
      </c>
      <c r="AJ115" s="55">
        <v>0</v>
      </c>
      <c r="AK115" s="55">
        <v>1.9618244796552531</v>
      </c>
      <c r="AL115" s="55">
        <v>5.3781038302427625E-4</v>
      </c>
      <c r="AM115" s="55">
        <v>2.240880232507663E-4</v>
      </c>
      <c r="AN115" s="55">
        <v>0</v>
      </c>
      <c r="AO115" s="55">
        <v>0</v>
      </c>
      <c r="AP115" s="55">
        <v>0</v>
      </c>
      <c r="AQ115" s="55">
        <v>0</v>
      </c>
      <c r="AR115" s="59">
        <v>7.6189840627504258E-4</v>
      </c>
      <c r="AS115" s="55">
        <v>0</v>
      </c>
      <c r="AT115" s="55"/>
      <c r="AU115" s="55"/>
      <c r="AV115" s="55"/>
      <c r="AW115" s="59">
        <v>1.962586378061528</v>
      </c>
      <c r="AX115" s="55"/>
      <c r="AY115" s="55"/>
      <c r="AZ115" s="55"/>
      <c r="BA115" s="55"/>
      <c r="BB115" s="55"/>
      <c r="BC115" s="55"/>
      <c r="BD115" s="55"/>
      <c r="BE115" s="55"/>
      <c r="BF115" s="59">
        <v>0</v>
      </c>
      <c r="BG115" s="55"/>
      <c r="BH115" s="55"/>
      <c r="BI115" s="55"/>
      <c r="BJ115" s="55"/>
      <c r="BK115" s="59">
        <v>0</v>
      </c>
      <c r="BL115" s="55"/>
      <c r="BM115" s="23" t="s">
        <v>852</v>
      </c>
      <c r="BN115" s="23" t="s">
        <v>184</v>
      </c>
      <c r="BO115" s="23" t="s">
        <v>853</v>
      </c>
      <c r="BP115" s="23" t="s">
        <v>853</v>
      </c>
      <c r="BQ115" s="23" t="s">
        <v>853</v>
      </c>
      <c r="BR115" s="23"/>
      <c r="BS115" s="57"/>
      <c r="BT115" s="135" t="s">
        <v>23</v>
      </c>
      <c r="BU115" s="58">
        <v>1</v>
      </c>
      <c r="BV115" s="57">
        <v>0</v>
      </c>
      <c r="BW115" s="57">
        <v>0</v>
      </c>
      <c r="BX115" s="57">
        <v>0</v>
      </c>
      <c r="BY115" s="57">
        <v>0</v>
      </c>
      <c r="BZ115" s="57">
        <v>0</v>
      </c>
      <c r="CA115" s="57">
        <v>0</v>
      </c>
      <c r="CB115" s="67">
        <v>0</v>
      </c>
      <c r="CC115" s="134"/>
      <c r="CD115" s="134"/>
      <c r="CE115" s="57"/>
      <c r="CF115" s="57"/>
      <c r="CG115" s="57"/>
      <c r="CH115" s="57"/>
      <c r="CI115" s="57"/>
      <c r="CJ115" s="57"/>
      <c r="CK115" s="67"/>
      <c r="CL115" s="23"/>
      <c r="CM115" s="23"/>
      <c r="CN115" s="23"/>
      <c r="CO115" s="23"/>
      <c r="CP115" s="23"/>
      <c r="CQ115" s="23"/>
      <c r="CR115" s="57"/>
      <c r="CS115" s="134"/>
      <c r="CT115" s="58"/>
      <c r="CU115" s="57"/>
      <c r="CV115" s="57"/>
      <c r="CW115" s="57"/>
      <c r="CX115" s="57"/>
      <c r="CY115" s="57"/>
      <c r="CZ115" s="57"/>
      <c r="DA115" s="67"/>
      <c r="DB115" s="23"/>
      <c r="DC115" s="23"/>
      <c r="DD115" s="57"/>
      <c r="DE115" s="57"/>
      <c r="DF115" s="57"/>
      <c r="DG115" s="57"/>
      <c r="DH115" s="57"/>
      <c r="DI115" s="57"/>
      <c r="DJ115" s="67"/>
      <c r="DK115" s="23" t="s">
        <v>849</v>
      </c>
      <c r="DL115" s="55">
        <v>0</v>
      </c>
      <c r="DM115" s="55">
        <v>1.7895270463945745</v>
      </c>
      <c r="DN115" s="55">
        <v>6.9097661211120053E-4</v>
      </c>
      <c r="DO115" s="59">
        <v>1.7902180230066858</v>
      </c>
      <c r="DP115" s="23" t="s">
        <v>849</v>
      </c>
      <c r="DQ115" s="57"/>
      <c r="DR115" s="57"/>
      <c r="DS115" s="57"/>
      <c r="DT115" s="23" t="s">
        <v>854</v>
      </c>
      <c r="DU115" s="57"/>
      <c r="DV115" s="23" t="s">
        <v>858</v>
      </c>
      <c r="DW115" s="23" t="s">
        <v>854</v>
      </c>
      <c r="DX115" s="57"/>
      <c r="DY115" s="23" t="s">
        <v>849</v>
      </c>
      <c r="DZ115" s="23" t="s">
        <v>854</v>
      </c>
      <c r="EA115" s="56"/>
      <c r="EB115" s="57"/>
      <c r="EC115" s="57"/>
      <c r="ED115" s="23"/>
      <c r="EE115" s="57"/>
      <c r="EF115" s="57"/>
      <c r="EG115" s="57"/>
      <c r="EH115" s="23">
        <v>957</v>
      </c>
      <c r="EI115" s="23"/>
      <c r="EJ115" s="23" t="s">
        <v>921</v>
      </c>
      <c r="EK115" s="23"/>
    </row>
    <row r="116" spans="2:141" ht="29.1">
      <c r="B116" s="132" t="s">
        <v>1012</v>
      </c>
      <c r="C116" s="23" t="s">
        <v>1013</v>
      </c>
      <c r="D116" s="23" t="s">
        <v>159</v>
      </c>
      <c r="E116" s="23" t="s">
        <v>846</v>
      </c>
      <c r="F116" s="23" t="s">
        <v>847</v>
      </c>
      <c r="G116" s="23"/>
      <c r="H116" s="23" t="s">
        <v>848</v>
      </c>
      <c r="I116" s="58">
        <v>0</v>
      </c>
      <c r="J116" s="58">
        <v>0</v>
      </c>
      <c r="K116" s="58">
        <v>1</v>
      </c>
      <c r="L116" s="58">
        <v>0</v>
      </c>
      <c r="M116" s="176"/>
      <c r="N116" s="23" t="s">
        <v>849</v>
      </c>
      <c r="O116" s="23" t="s">
        <v>850</v>
      </c>
      <c r="P116" s="23" t="s">
        <v>851</v>
      </c>
      <c r="Q116" s="56">
        <v>46202</v>
      </c>
      <c r="R116" s="133">
        <v>46290</v>
      </c>
      <c r="S116" s="133">
        <v>46576</v>
      </c>
      <c r="T116" s="133" t="s">
        <v>848</v>
      </c>
      <c r="U116" s="133">
        <v>46701</v>
      </c>
      <c r="V116" s="133" t="s">
        <v>848</v>
      </c>
      <c r="W116" s="55">
        <v>1.3285797802575032</v>
      </c>
      <c r="X116" s="55">
        <v>0.5057285062723893</v>
      </c>
      <c r="Y116" s="55">
        <v>4.0399697831604704E-4</v>
      </c>
      <c r="Z116" s="55">
        <v>2.9705664506494663E-4</v>
      </c>
      <c r="AA116" s="55">
        <v>0</v>
      </c>
      <c r="AB116" s="55">
        <v>0</v>
      </c>
      <c r="AC116" s="55">
        <v>0</v>
      </c>
      <c r="AD116" s="59">
        <v>0.50642955989577032</v>
      </c>
      <c r="AE116" s="55">
        <v>0</v>
      </c>
      <c r="AF116" s="55"/>
      <c r="AG116" s="55"/>
      <c r="AH116" s="55"/>
      <c r="AI116" s="59">
        <v>1.8350093401532734</v>
      </c>
      <c r="AJ116" s="55">
        <v>0</v>
      </c>
      <c r="AK116" s="55">
        <v>1.4564967550143806</v>
      </c>
      <c r="AL116" s="55">
        <v>0.55442054684983977</v>
      </c>
      <c r="AM116" s="55">
        <v>4.5175209094004784E-4</v>
      </c>
      <c r="AN116" s="55">
        <v>3.3881411766243112E-4</v>
      </c>
      <c r="AO116" s="55">
        <v>0</v>
      </c>
      <c r="AP116" s="55">
        <v>0</v>
      </c>
      <c r="AQ116" s="55">
        <v>0</v>
      </c>
      <c r="AR116" s="59">
        <v>0.55521111305844228</v>
      </c>
      <c r="AS116" s="55">
        <v>0</v>
      </c>
      <c r="AT116" s="55"/>
      <c r="AU116" s="55"/>
      <c r="AV116" s="55"/>
      <c r="AW116" s="59">
        <v>2.0117078680728229</v>
      </c>
      <c r="AX116" s="55"/>
      <c r="AY116" s="55"/>
      <c r="AZ116" s="55"/>
      <c r="BA116" s="55"/>
      <c r="BB116" s="55"/>
      <c r="BC116" s="55"/>
      <c r="BD116" s="55"/>
      <c r="BE116" s="55"/>
      <c r="BF116" s="59">
        <v>0</v>
      </c>
      <c r="BG116" s="55"/>
      <c r="BH116" s="55"/>
      <c r="BI116" s="55"/>
      <c r="BJ116" s="55"/>
      <c r="BK116" s="59">
        <v>0</v>
      </c>
      <c r="BL116" s="55"/>
      <c r="BM116" s="23" t="s">
        <v>852</v>
      </c>
      <c r="BN116" s="23" t="s">
        <v>184</v>
      </c>
      <c r="BO116" s="23" t="s">
        <v>853</v>
      </c>
      <c r="BP116" s="23" t="s">
        <v>853</v>
      </c>
      <c r="BQ116" s="23" t="s">
        <v>853</v>
      </c>
      <c r="BR116" s="23"/>
      <c r="BS116" s="57"/>
      <c r="BT116" s="135" t="s">
        <v>23</v>
      </c>
      <c r="BU116" s="58">
        <v>1</v>
      </c>
      <c r="BV116" s="57">
        <v>1</v>
      </c>
      <c r="BW116" s="57">
        <v>0</v>
      </c>
      <c r="BX116" s="57">
        <v>0</v>
      </c>
      <c r="BY116" s="57">
        <v>0</v>
      </c>
      <c r="BZ116" s="57">
        <v>0</v>
      </c>
      <c r="CA116" s="57">
        <v>0</v>
      </c>
      <c r="CB116" s="67">
        <v>1</v>
      </c>
      <c r="CC116" s="134"/>
      <c r="CD116" s="134"/>
      <c r="CE116" s="57"/>
      <c r="CF116" s="57"/>
      <c r="CG116" s="57"/>
      <c r="CH116" s="57"/>
      <c r="CI116" s="57"/>
      <c r="CJ116" s="57"/>
      <c r="CK116" s="67"/>
      <c r="CL116" s="23"/>
      <c r="CM116" s="23"/>
      <c r="CN116" s="23"/>
      <c r="CO116" s="23"/>
      <c r="CP116" s="23"/>
      <c r="CQ116" s="23"/>
      <c r="CR116" s="57"/>
      <c r="CS116" s="134"/>
      <c r="CT116" s="58"/>
      <c r="CU116" s="57"/>
      <c r="CV116" s="57"/>
      <c r="CW116" s="57"/>
      <c r="CX116" s="57"/>
      <c r="CY116" s="57"/>
      <c r="CZ116" s="57"/>
      <c r="DA116" s="67"/>
      <c r="DB116" s="23"/>
      <c r="DC116" s="23"/>
      <c r="DD116" s="57"/>
      <c r="DE116" s="57"/>
      <c r="DF116" s="57"/>
      <c r="DG116" s="57"/>
      <c r="DH116" s="57"/>
      <c r="DI116" s="57"/>
      <c r="DJ116" s="67"/>
      <c r="DK116" s="23" t="s">
        <v>849</v>
      </c>
      <c r="DL116" s="55">
        <v>0</v>
      </c>
      <c r="DM116" s="55">
        <v>1.3285797802575032</v>
      </c>
      <c r="DN116" s="55">
        <v>0.50642955989577032</v>
      </c>
      <c r="DO116" s="59">
        <v>1.8350093401532734</v>
      </c>
      <c r="DP116" s="23" t="s">
        <v>849</v>
      </c>
      <c r="DQ116" s="57"/>
      <c r="DR116" s="57"/>
      <c r="DS116" s="57"/>
      <c r="DT116" s="23" t="s">
        <v>854</v>
      </c>
      <c r="DU116" s="57"/>
      <c r="DV116" s="23" t="s">
        <v>858</v>
      </c>
      <c r="DW116" s="23" t="s">
        <v>854</v>
      </c>
      <c r="DX116" s="57"/>
      <c r="DY116" s="23" t="s">
        <v>849</v>
      </c>
      <c r="DZ116" s="23" t="s">
        <v>854</v>
      </c>
      <c r="EA116" s="56"/>
      <c r="EB116" s="57"/>
      <c r="EC116" s="57"/>
      <c r="ED116" s="23"/>
      <c r="EE116" s="57"/>
      <c r="EF116" s="57"/>
      <c r="EG116" s="57"/>
      <c r="EH116" s="23">
        <v>957</v>
      </c>
      <c r="EI116" s="23"/>
      <c r="EJ116" s="23" t="s">
        <v>921</v>
      </c>
      <c r="EK116" s="23"/>
    </row>
    <row r="117" spans="2:141" ht="29.1">
      <c r="B117" s="132" t="s">
        <v>1014</v>
      </c>
      <c r="C117" s="23" t="s">
        <v>1015</v>
      </c>
      <c r="D117" s="23" t="s">
        <v>159</v>
      </c>
      <c r="E117" s="23" t="s">
        <v>846</v>
      </c>
      <c r="F117" s="23" t="s">
        <v>847</v>
      </c>
      <c r="G117" s="23"/>
      <c r="H117" s="23" t="s">
        <v>848</v>
      </c>
      <c r="I117" s="58">
        <v>0</v>
      </c>
      <c r="J117" s="58">
        <v>0</v>
      </c>
      <c r="K117" s="58">
        <v>1</v>
      </c>
      <c r="L117" s="58">
        <v>0</v>
      </c>
      <c r="M117" s="176"/>
      <c r="N117" s="23" t="s">
        <v>849</v>
      </c>
      <c r="O117" s="23" t="s">
        <v>850</v>
      </c>
      <c r="P117" s="23" t="s">
        <v>863</v>
      </c>
      <c r="Q117" s="56">
        <v>45684</v>
      </c>
      <c r="R117" s="133">
        <v>45859</v>
      </c>
      <c r="S117" s="133">
        <v>46426</v>
      </c>
      <c r="T117" s="133" t="s">
        <v>848</v>
      </c>
      <c r="U117" s="133">
        <v>46617</v>
      </c>
      <c r="V117" s="133" t="s">
        <v>848</v>
      </c>
      <c r="W117" s="55">
        <v>1.6125849926648936</v>
      </c>
      <c r="X117" s="55">
        <v>0.11649323304760602</v>
      </c>
      <c r="Y117" s="55">
        <v>0</v>
      </c>
      <c r="Z117" s="55">
        <v>0</v>
      </c>
      <c r="AA117" s="55">
        <v>0</v>
      </c>
      <c r="AB117" s="55">
        <v>0</v>
      </c>
      <c r="AC117" s="55">
        <v>0</v>
      </c>
      <c r="AD117" s="59">
        <v>0.11649323304760602</v>
      </c>
      <c r="AE117" s="55">
        <v>0</v>
      </c>
      <c r="AF117" s="55"/>
      <c r="AG117" s="55"/>
      <c r="AH117" s="55"/>
      <c r="AI117" s="59">
        <v>1.7290782257124997</v>
      </c>
      <c r="AJ117" s="55">
        <v>0</v>
      </c>
      <c r="AK117" s="55">
        <v>1.7678462700569477</v>
      </c>
      <c r="AL117" s="55">
        <v>0.12770931669762925</v>
      </c>
      <c r="AM117" s="55">
        <v>0</v>
      </c>
      <c r="AN117" s="55">
        <v>0</v>
      </c>
      <c r="AO117" s="55">
        <v>0</v>
      </c>
      <c r="AP117" s="55">
        <v>0</v>
      </c>
      <c r="AQ117" s="55">
        <v>0</v>
      </c>
      <c r="AR117" s="59">
        <v>0.12770931669762925</v>
      </c>
      <c r="AS117" s="55">
        <v>0</v>
      </c>
      <c r="AT117" s="55"/>
      <c r="AU117" s="55"/>
      <c r="AV117" s="55"/>
      <c r="AW117" s="59">
        <v>1.895555586754577</v>
      </c>
      <c r="AX117" s="55"/>
      <c r="AY117" s="55"/>
      <c r="AZ117" s="55"/>
      <c r="BA117" s="55"/>
      <c r="BB117" s="55"/>
      <c r="BC117" s="55"/>
      <c r="BD117" s="55"/>
      <c r="BE117" s="55"/>
      <c r="BF117" s="59">
        <v>0</v>
      </c>
      <c r="BG117" s="55"/>
      <c r="BH117" s="55"/>
      <c r="BI117" s="55"/>
      <c r="BJ117" s="55"/>
      <c r="BK117" s="59">
        <v>0</v>
      </c>
      <c r="BL117" s="55"/>
      <c r="BM117" s="23" t="s">
        <v>852</v>
      </c>
      <c r="BN117" s="23" t="s">
        <v>184</v>
      </c>
      <c r="BO117" s="23" t="s">
        <v>853</v>
      </c>
      <c r="BP117" s="23" t="s">
        <v>853</v>
      </c>
      <c r="BQ117" s="23" t="s">
        <v>853</v>
      </c>
      <c r="BR117" s="23"/>
      <c r="BS117" s="57"/>
      <c r="BT117" s="135" t="s">
        <v>23</v>
      </c>
      <c r="BU117" s="58">
        <v>1</v>
      </c>
      <c r="BV117" s="57">
        <v>0</v>
      </c>
      <c r="BW117" s="57">
        <v>0</v>
      </c>
      <c r="BX117" s="57">
        <v>0</v>
      </c>
      <c r="BY117" s="57">
        <v>0</v>
      </c>
      <c r="BZ117" s="57">
        <v>0</v>
      </c>
      <c r="CA117" s="57">
        <v>0</v>
      </c>
      <c r="CB117" s="67">
        <v>0</v>
      </c>
      <c r="CC117" s="134"/>
      <c r="CD117" s="134"/>
      <c r="CE117" s="57"/>
      <c r="CF117" s="57"/>
      <c r="CG117" s="57"/>
      <c r="CH117" s="57"/>
      <c r="CI117" s="57"/>
      <c r="CJ117" s="57"/>
      <c r="CK117" s="67"/>
      <c r="CL117" s="23"/>
      <c r="CM117" s="23"/>
      <c r="CN117" s="23"/>
      <c r="CO117" s="23"/>
      <c r="CP117" s="23"/>
      <c r="CQ117" s="23"/>
      <c r="CR117" s="57"/>
      <c r="CS117" s="134"/>
      <c r="CT117" s="58"/>
      <c r="CU117" s="57"/>
      <c r="CV117" s="57"/>
      <c r="CW117" s="57"/>
      <c r="CX117" s="57"/>
      <c r="CY117" s="57"/>
      <c r="CZ117" s="57"/>
      <c r="DA117" s="67"/>
      <c r="DB117" s="23"/>
      <c r="DC117" s="23"/>
      <c r="DD117" s="57"/>
      <c r="DE117" s="57"/>
      <c r="DF117" s="57"/>
      <c r="DG117" s="57"/>
      <c r="DH117" s="57"/>
      <c r="DI117" s="57"/>
      <c r="DJ117" s="67"/>
      <c r="DK117" s="23" t="s">
        <v>849</v>
      </c>
      <c r="DL117" s="55">
        <v>0</v>
      </c>
      <c r="DM117" s="55">
        <v>1.6125849926648936</v>
      </c>
      <c r="DN117" s="55">
        <v>0.11649323304760602</v>
      </c>
      <c r="DO117" s="59">
        <v>1.7290782257124997</v>
      </c>
      <c r="DP117" s="23" t="s">
        <v>849</v>
      </c>
      <c r="DQ117" s="57"/>
      <c r="DR117" s="57"/>
      <c r="DS117" s="57"/>
      <c r="DT117" s="23" t="s">
        <v>854</v>
      </c>
      <c r="DU117" s="57"/>
      <c r="DV117" s="23" t="s">
        <v>858</v>
      </c>
      <c r="DW117" s="23" t="s">
        <v>854</v>
      </c>
      <c r="DX117" s="57"/>
      <c r="DY117" s="23" t="s">
        <v>849</v>
      </c>
      <c r="DZ117" s="23" t="s">
        <v>854</v>
      </c>
      <c r="EA117" s="56"/>
      <c r="EB117" s="57"/>
      <c r="EC117" s="57"/>
      <c r="ED117" s="23"/>
      <c r="EE117" s="57"/>
      <c r="EF117" s="57"/>
      <c r="EG117" s="57"/>
      <c r="EH117" s="23">
        <v>957</v>
      </c>
      <c r="EI117" s="23"/>
      <c r="EJ117" s="23" t="s">
        <v>921</v>
      </c>
      <c r="EK117" s="23"/>
    </row>
    <row r="118" spans="2:141" ht="29.1">
      <c r="B118" s="132" t="s">
        <v>1016</v>
      </c>
      <c r="C118" s="23" t="s">
        <v>1017</v>
      </c>
      <c r="D118" s="23" t="s">
        <v>159</v>
      </c>
      <c r="E118" s="23" t="s">
        <v>846</v>
      </c>
      <c r="F118" s="23" t="s">
        <v>847</v>
      </c>
      <c r="G118" s="23"/>
      <c r="H118" s="23" t="s">
        <v>848</v>
      </c>
      <c r="I118" s="58">
        <v>0</v>
      </c>
      <c r="J118" s="58">
        <v>0</v>
      </c>
      <c r="K118" s="58">
        <v>1</v>
      </c>
      <c r="L118" s="58">
        <v>0</v>
      </c>
      <c r="M118" s="176"/>
      <c r="N118" s="23" t="s">
        <v>849</v>
      </c>
      <c r="O118" s="23" t="s">
        <v>850</v>
      </c>
      <c r="P118" s="23" t="s">
        <v>851</v>
      </c>
      <c r="Q118" s="56">
        <v>46581</v>
      </c>
      <c r="R118" s="133">
        <v>46671</v>
      </c>
      <c r="S118" s="133">
        <v>47135</v>
      </c>
      <c r="T118" s="133" t="s">
        <v>848</v>
      </c>
      <c r="U118" s="133">
        <v>47261</v>
      </c>
      <c r="V118" s="133" t="s">
        <v>848</v>
      </c>
      <c r="W118" s="55">
        <v>0</v>
      </c>
      <c r="X118" s="55">
        <v>0</v>
      </c>
      <c r="Y118" s="55">
        <v>1.2072560874136629E-2</v>
      </c>
      <c r="Z118" s="55">
        <v>8.2193358125468432</v>
      </c>
      <c r="AA118" s="55">
        <v>4.8349034193909199</v>
      </c>
      <c r="AB118" s="55">
        <v>3.5957463380864509E-4</v>
      </c>
      <c r="AC118" s="55">
        <v>4.3892589141163754E-4</v>
      </c>
      <c r="AD118" s="59">
        <v>13.067110293337119</v>
      </c>
      <c r="AE118" s="55">
        <v>0</v>
      </c>
      <c r="AF118" s="55"/>
      <c r="AG118" s="55"/>
      <c r="AH118" s="55"/>
      <c r="AI118" s="59">
        <v>13.067110293337119</v>
      </c>
      <c r="AJ118" s="55">
        <v>0</v>
      </c>
      <c r="AK118" s="55">
        <v>0</v>
      </c>
      <c r="AL118" s="55">
        <v>0</v>
      </c>
      <c r="AM118" s="55">
        <v>1.3499617350171664E-2</v>
      </c>
      <c r="AN118" s="55">
        <v>9.3747339349719745</v>
      </c>
      <c r="AO118" s="55">
        <v>5.6248403612690483</v>
      </c>
      <c r="AP118" s="55">
        <v>4.2668916676271503E-4</v>
      </c>
      <c r="AQ118" s="55">
        <v>5.312683470219833E-4</v>
      </c>
      <c r="AR118" s="59">
        <v>15.014031871104979</v>
      </c>
      <c r="AS118" s="55">
        <v>0</v>
      </c>
      <c r="AT118" s="55"/>
      <c r="AU118" s="55"/>
      <c r="AV118" s="55"/>
      <c r="AW118" s="59">
        <v>15.014031871104979</v>
      </c>
      <c r="AX118" s="55"/>
      <c r="AY118" s="55"/>
      <c r="AZ118" s="55"/>
      <c r="BA118" s="55"/>
      <c r="BB118" s="55"/>
      <c r="BC118" s="55"/>
      <c r="BD118" s="55"/>
      <c r="BE118" s="55"/>
      <c r="BF118" s="59">
        <v>0</v>
      </c>
      <c r="BG118" s="55"/>
      <c r="BH118" s="55"/>
      <c r="BI118" s="55"/>
      <c r="BJ118" s="55"/>
      <c r="BK118" s="59">
        <v>0</v>
      </c>
      <c r="BL118" s="55"/>
      <c r="BM118" s="23" t="s">
        <v>852</v>
      </c>
      <c r="BN118" s="23" t="s">
        <v>184</v>
      </c>
      <c r="BO118" s="23" t="s">
        <v>853</v>
      </c>
      <c r="BP118" s="23" t="s">
        <v>853</v>
      </c>
      <c r="BQ118" s="23" t="s">
        <v>853</v>
      </c>
      <c r="BR118" s="23"/>
      <c r="BS118" s="57"/>
      <c r="BT118" s="135" t="s">
        <v>23</v>
      </c>
      <c r="BU118" s="58">
        <v>1</v>
      </c>
      <c r="BV118" s="57">
        <v>0</v>
      </c>
      <c r="BW118" s="57">
        <v>1</v>
      </c>
      <c r="BX118" s="57">
        <v>0</v>
      </c>
      <c r="BY118" s="57">
        <v>0</v>
      </c>
      <c r="BZ118" s="57">
        <v>0</v>
      </c>
      <c r="CA118" s="57">
        <v>0</v>
      </c>
      <c r="CB118" s="67">
        <v>1</v>
      </c>
      <c r="CC118" s="134"/>
      <c r="CD118" s="134"/>
      <c r="CE118" s="57"/>
      <c r="CF118" s="57"/>
      <c r="CG118" s="57"/>
      <c r="CH118" s="57"/>
      <c r="CI118" s="57"/>
      <c r="CJ118" s="57"/>
      <c r="CK118" s="67"/>
      <c r="CL118" s="23"/>
      <c r="CM118" s="23"/>
      <c r="CN118" s="23"/>
      <c r="CO118" s="23"/>
      <c r="CP118" s="23"/>
      <c r="CQ118" s="23"/>
      <c r="CR118" s="57"/>
      <c r="CS118" s="134"/>
      <c r="CT118" s="58"/>
      <c r="CU118" s="57"/>
      <c r="CV118" s="57"/>
      <c r="CW118" s="57"/>
      <c r="CX118" s="57"/>
      <c r="CY118" s="57"/>
      <c r="CZ118" s="57"/>
      <c r="DA118" s="67"/>
      <c r="DB118" s="23"/>
      <c r="DC118" s="23"/>
      <c r="DD118" s="57"/>
      <c r="DE118" s="57"/>
      <c r="DF118" s="57"/>
      <c r="DG118" s="57"/>
      <c r="DH118" s="57"/>
      <c r="DI118" s="57"/>
      <c r="DJ118" s="67"/>
      <c r="DK118" s="23" t="s">
        <v>849</v>
      </c>
      <c r="DL118" s="55">
        <v>0</v>
      </c>
      <c r="DM118" s="55">
        <v>0</v>
      </c>
      <c r="DN118" s="55">
        <v>0</v>
      </c>
      <c r="DO118" s="59">
        <v>0</v>
      </c>
      <c r="DP118" s="23" t="s">
        <v>849</v>
      </c>
      <c r="DQ118" s="57"/>
      <c r="DR118" s="57"/>
      <c r="DS118" s="57"/>
      <c r="DT118" s="23" t="s">
        <v>854</v>
      </c>
      <c r="DU118" s="57"/>
      <c r="DV118" s="23" t="s">
        <v>858</v>
      </c>
      <c r="DW118" s="23" t="s">
        <v>854</v>
      </c>
      <c r="DX118" s="57"/>
      <c r="DY118" s="23" t="s">
        <v>849</v>
      </c>
      <c r="DZ118" s="23" t="s">
        <v>854</v>
      </c>
      <c r="EA118" s="56"/>
      <c r="EB118" s="57"/>
      <c r="EC118" s="57"/>
      <c r="ED118" s="23"/>
      <c r="EE118" s="57"/>
      <c r="EF118" s="57"/>
      <c r="EG118" s="57"/>
      <c r="EH118" s="23">
        <v>957</v>
      </c>
      <c r="EI118" s="23"/>
      <c r="EJ118" s="23" t="s">
        <v>921</v>
      </c>
      <c r="EK118" s="23"/>
    </row>
    <row r="119" spans="2:141" ht="29.1">
      <c r="B119" s="132" t="s">
        <v>1018</v>
      </c>
      <c r="C119" s="23" t="s">
        <v>1019</v>
      </c>
      <c r="D119" s="23" t="s">
        <v>159</v>
      </c>
      <c r="E119" s="23" t="s">
        <v>846</v>
      </c>
      <c r="F119" s="23" t="s">
        <v>847</v>
      </c>
      <c r="G119" s="23"/>
      <c r="H119" s="23" t="s">
        <v>848</v>
      </c>
      <c r="I119" s="58">
        <v>0</v>
      </c>
      <c r="J119" s="58">
        <v>0</v>
      </c>
      <c r="K119" s="58">
        <v>1</v>
      </c>
      <c r="L119" s="58">
        <v>0</v>
      </c>
      <c r="M119" s="176"/>
      <c r="N119" s="23" t="s">
        <v>849</v>
      </c>
      <c r="O119" s="23" t="s">
        <v>850</v>
      </c>
      <c r="P119" s="23" t="s">
        <v>851</v>
      </c>
      <c r="Q119" s="56">
        <v>46377</v>
      </c>
      <c r="R119" s="133">
        <v>46433</v>
      </c>
      <c r="S119" s="133">
        <v>46903</v>
      </c>
      <c r="T119" s="133" t="s">
        <v>848</v>
      </c>
      <c r="U119" s="133">
        <v>46994</v>
      </c>
      <c r="V119" s="133" t="s">
        <v>848</v>
      </c>
      <c r="W119" s="55">
        <v>0.51268524936063742</v>
      </c>
      <c r="X119" s="55">
        <v>0.576907421871514</v>
      </c>
      <c r="Y119" s="55">
        <v>0</v>
      </c>
      <c r="Z119" s="55">
        <v>0</v>
      </c>
      <c r="AA119" s="55">
        <v>0</v>
      </c>
      <c r="AB119" s="55">
        <v>0</v>
      </c>
      <c r="AC119" s="55">
        <v>0</v>
      </c>
      <c r="AD119" s="59">
        <v>0.576907421871514</v>
      </c>
      <c r="AE119" s="55">
        <v>0</v>
      </c>
      <c r="AF119" s="55"/>
      <c r="AG119" s="55"/>
      <c r="AH119" s="55"/>
      <c r="AI119" s="59">
        <v>1.0895926712321513</v>
      </c>
      <c r="AJ119" s="55">
        <v>0</v>
      </c>
      <c r="AK119" s="55">
        <v>0.56204709204047798</v>
      </c>
      <c r="AL119" s="55">
        <v>0.63245263881459479</v>
      </c>
      <c r="AM119" s="55">
        <v>0</v>
      </c>
      <c r="AN119" s="55">
        <v>0</v>
      </c>
      <c r="AO119" s="55">
        <v>0</v>
      </c>
      <c r="AP119" s="55">
        <v>0</v>
      </c>
      <c r="AQ119" s="55">
        <v>0</v>
      </c>
      <c r="AR119" s="59">
        <v>0.63245263881459479</v>
      </c>
      <c r="AS119" s="55">
        <v>0</v>
      </c>
      <c r="AT119" s="55"/>
      <c r="AU119" s="55"/>
      <c r="AV119" s="55"/>
      <c r="AW119" s="59">
        <v>1.1944997308550729</v>
      </c>
      <c r="AX119" s="55"/>
      <c r="AY119" s="55"/>
      <c r="AZ119" s="55"/>
      <c r="BA119" s="55"/>
      <c r="BB119" s="55"/>
      <c r="BC119" s="55"/>
      <c r="BD119" s="55"/>
      <c r="BE119" s="55"/>
      <c r="BF119" s="59">
        <v>0</v>
      </c>
      <c r="BG119" s="55"/>
      <c r="BH119" s="55"/>
      <c r="BI119" s="55"/>
      <c r="BJ119" s="55"/>
      <c r="BK119" s="59">
        <v>0</v>
      </c>
      <c r="BL119" s="55"/>
      <c r="BM119" s="23" t="s">
        <v>852</v>
      </c>
      <c r="BN119" s="23" t="s">
        <v>184</v>
      </c>
      <c r="BO119" s="23" t="s">
        <v>853</v>
      </c>
      <c r="BP119" s="23" t="s">
        <v>853</v>
      </c>
      <c r="BQ119" s="23" t="s">
        <v>853</v>
      </c>
      <c r="BR119" s="23"/>
      <c r="BS119" s="57"/>
      <c r="BT119" s="135" t="s">
        <v>23</v>
      </c>
      <c r="BU119" s="58">
        <v>1</v>
      </c>
      <c r="BV119" s="57">
        <v>0</v>
      </c>
      <c r="BW119" s="57">
        <v>0</v>
      </c>
      <c r="BX119" s="57">
        <v>0</v>
      </c>
      <c r="BY119" s="57">
        <v>0</v>
      </c>
      <c r="BZ119" s="57">
        <v>0</v>
      </c>
      <c r="CA119" s="57">
        <v>1</v>
      </c>
      <c r="CB119" s="67">
        <v>1</v>
      </c>
      <c r="CC119" s="134"/>
      <c r="CD119" s="134"/>
      <c r="CE119" s="57"/>
      <c r="CF119" s="57"/>
      <c r="CG119" s="57"/>
      <c r="CH119" s="57"/>
      <c r="CI119" s="57"/>
      <c r="CJ119" s="57"/>
      <c r="CK119" s="67"/>
      <c r="CL119" s="23"/>
      <c r="CM119" s="23"/>
      <c r="CN119" s="23"/>
      <c r="CO119" s="23"/>
      <c r="CP119" s="23"/>
      <c r="CQ119" s="23"/>
      <c r="CR119" s="57"/>
      <c r="CS119" s="134"/>
      <c r="CT119" s="58"/>
      <c r="CU119" s="57"/>
      <c r="CV119" s="57"/>
      <c r="CW119" s="57"/>
      <c r="CX119" s="57"/>
      <c r="CY119" s="57"/>
      <c r="CZ119" s="57"/>
      <c r="DA119" s="67"/>
      <c r="DB119" s="23"/>
      <c r="DC119" s="23"/>
      <c r="DD119" s="57"/>
      <c r="DE119" s="57"/>
      <c r="DF119" s="57"/>
      <c r="DG119" s="57"/>
      <c r="DH119" s="57"/>
      <c r="DI119" s="57"/>
      <c r="DJ119" s="67"/>
      <c r="DK119" s="23" t="s">
        <v>849</v>
      </c>
      <c r="DL119" s="55">
        <v>0</v>
      </c>
      <c r="DM119" s="55">
        <v>0.51268524936063742</v>
      </c>
      <c r="DN119" s="55">
        <v>0.576907421871514</v>
      </c>
      <c r="DO119" s="59">
        <v>1.0895926712321513</v>
      </c>
      <c r="DP119" s="23" t="s">
        <v>849</v>
      </c>
      <c r="DQ119" s="57"/>
      <c r="DR119" s="57"/>
      <c r="DS119" s="57"/>
      <c r="DT119" s="23" t="s">
        <v>854</v>
      </c>
      <c r="DU119" s="57"/>
      <c r="DV119" s="23" t="s">
        <v>858</v>
      </c>
      <c r="DW119" s="23" t="s">
        <v>854</v>
      </c>
      <c r="DX119" s="57"/>
      <c r="DY119" s="23" t="s">
        <v>849</v>
      </c>
      <c r="DZ119" s="23" t="s">
        <v>854</v>
      </c>
      <c r="EA119" s="56"/>
      <c r="EB119" s="57"/>
      <c r="EC119" s="57"/>
      <c r="ED119" s="23"/>
      <c r="EE119" s="57"/>
      <c r="EF119" s="57"/>
      <c r="EG119" s="57"/>
      <c r="EH119" s="23">
        <v>957</v>
      </c>
      <c r="EI119" s="23"/>
      <c r="EJ119" s="23" t="s">
        <v>921</v>
      </c>
      <c r="EK119" s="23"/>
    </row>
    <row r="120" spans="2:141" ht="29.1">
      <c r="B120" s="132" t="s">
        <v>1020</v>
      </c>
      <c r="C120" s="23" t="s">
        <v>1021</v>
      </c>
      <c r="D120" s="23" t="s">
        <v>159</v>
      </c>
      <c r="E120" s="23" t="s">
        <v>846</v>
      </c>
      <c r="F120" s="23" t="s">
        <v>847</v>
      </c>
      <c r="G120" s="23"/>
      <c r="H120" s="23" t="s">
        <v>848</v>
      </c>
      <c r="I120" s="58">
        <v>0</v>
      </c>
      <c r="J120" s="58">
        <v>0</v>
      </c>
      <c r="K120" s="58">
        <v>1</v>
      </c>
      <c r="L120" s="58">
        <v>0</v>
      </c>
      <c r="M120" s="176"/>
      <c r="N120" s="23" t="s">
        <v>849</v>
      </c>
      <c r="O120" s="23" t="s">
        <v>850</v>
      </c>
      <c r="P120" s="23" t="s">
        <v>851</v>
      </c>
      <c r="Q120" s="56">
        <v>46377</v>
      </c>
      <c r="R120" s="133">
        <v>46433</v>
      </c>
      <c r="S120" s="133">
        <v>46890</v>
      </c>
      <c r="T120" s="133" t="s">
        <v>848</v>
      </c>
      <c r="U120" s="133">
        <v>47016</v>
      </c>
      <c r="V120" s="133" t="s">
        <v>848</v>
      </c>
      <c r="W120" s="55">
        <v>0.51268524936063742</v>
      </c>
      <c r="X120" s="55">
        <v>0.576907421871514</v>
      </c>
      <c r="Y120" s="55">
        <v>0</v>
      </c>
      <c r="Z120" s="55">
        <v>0</v>
      </c>
      <c r="AA120" s="55">
        <v>0</v>
      </c>
      <c r="AB120" s="55">
        <v>0</v>
      </c>
      <c r="AC120" s="55">
        <v>0</v>
      </c>
      <c r="AD120" s="59">
        <v>0.576907421871514</v>
      </c>
      <c r="AE120" s="55">
        <v>0</v>
      </c>
      <c r="AF120" s="55"/>
      <c r="AG120" s="55"/>
      <c r="AH120" s="55"/>
      <c r="AI120" s="59">
        <v>1.0895926712321513</v>
      </c>
      <c r="AJ120" s="55">
        <v>0</v>
      </c>
      <c r="AK120" s="55">
        <v>0.56204709204047798</v>
      </c>
      <c r="AL120" s="55">
        <v>0.63245263881459479</v>
      </c>
      <c r="AM120" s="55">
        <v>0</v>
      </c>
      <c r="AN120" s="55">
        <v>0</v>
      </c>
      <c r="AO120" s="55">
        <v>0</v>
      </c>
      <c r="AP120" s="55">
        <v>0</v>
      </c>
      <c r="AQ120" s="55">
        <v>0</v>
      </c>
      <c r="AR120" s="59">
        <v>0.63245263881459479</v>
      </c>
      <c r="AS120" s="55">
        <v>0</v>
      </c>
      <c r="AT120" s="55"/>
      <c r="AU120" s="55"/>
      <c r="AV120" s="55"/>
      <c r="AW120" s="59">
        <v>1.1944997308550729</v>
      </c>
      <c r="AX120" s="55"/>
      <c r="AY120" s="55"/>
      <c r="AZ120" s="55"/>
      <c r="BA120" s="55"/>
      <c r="BB120" s="55"/>
      <c r="BC120" s="55"/>
      <c r="BD120" s="55"/>
      <c r="BE120" s="55"/>
      <c r="BF120" s="59">
        <v>0</v>
      </c>
      <c r="BG120" s="55"/>
      <c r="BH120" s="55"/>
      <c r="BI120" s="55"/>
      <c r="BJ120" s="55"/>
      <c r="BK120" s="59">
        <v>0</v>
      </c>
      <c r="BL120" s="55"/>
      <c r="BM120" s="23" t="s">
        <v>852</v>
      </c>
      <c r="BN120" s="23" t="s">
        <v>184</v>
      </c>
      <c r="BO120" s="23" t="s">
        <v>853</v>
      </c>
      <c r="BP120" s="23" t="s">
        <v>853</v>
      </c>
      <c r="BQ120" s="23" t="s">
        <v>853</v>
      </c>
      <c r="BR120" s="23"/>
      <c r="BS120" s="57"/>
      <c r="BT120" s="135" t="s">
        <v>23</v>
      </c>
      <c r="BU120" s="58">
        <v>1</v>
      </c>
      <c r="BV120" s="57">
        <v>0</v>
      </c>
      <c r="BW120" s="57">
        <v>0</v>
      </c>
      <c r="BX120" s="57">
        <v>0</v>
      </c>
      <c r="BY120" s="57">
        <v>0</v>
      </c>
      <c r="BZ120" s="57">
        <v>0</v>
      </c>
      <c r="CA120" s="57">
        <v>1</v>
      </c>
      <c r="CB120" s="67">
        <v>1</v>
      </c>
      <c r="CC120" s="134"/>
      <c r="CD120" s="134"/>
      <c r="CE120" s="57"/>
      <c r="CF120" s="57"/>
      <c r="CG120" s="57"/>
      <c r="CH120" s="57"/>
      <c r="CI120" s="57"/>
      <c r="CJ120" s="57"/>
      <c r="CK120" s="67"/>
      <c r="CL120" s="23"/>
      <c r="CM120" s="23"/>
      <c r="CN120" s="23"/>
      <c r="CO120" s="23"/>
      <c r="CP120" s="23"/>
      <c r="CQ120" s="23"/>
      <c r="CR120" s="57"/>
      <c r="CS120" s="134"/>
      <c r="CT120" s="58"/>
      <c r="CU120" s="57"/>
      <c r="CV120" s="57"/>
      <c r="CW120" s="57"/>
      <c r="CX120" s="57"/>
      <c r="CY120" s="57"/>
      <c r="CZ120" s="57"/>
      <c r="DA120" s="67"/>
      <c r="DB120" s="23"/>
      <c r="DC120" s="23"/>
      <c r="DD120" s="57"/>
      <c r="DE120" s="57"/>
      <c r="DF120" s="57"/>
      <c r="DG120" s="57"/>
      <c r="DH120" s="57"/>
      <c r="DI120" s="57"/>
      <c r="DJ120" s="67"/>
      <c r="DK120" s="23" t="s">
        <v>849</v>
      </c>
      <c r="DL120" s="55">
        <v>0</v>
      </c>
      <c r="DM120" s="55">
        <v>0.51268524936063742</v>
      </c>
      <c r="DN120" s="55">
        <v>0.576907421871514</v>
      </c>
      <c r="DO120" s="59">
        <v>1.0895926712321513</v>
      </c>
      <c r="DP120" s="23" t="s">
        <v>849</v>
      </c>
      <c r="DQ120" s="57"/>
      <c r="DR120" s="57"/>
      <c r="DS120" s="57"/>
      <c r="DT120" s="23" t="s">
        <v>854</v>
      </c>
      <c r="DU120" s="57"/>
      <c r="DV120" s="23" t="s">
        <v>858</v>
      </c>
      <c r="DW120" s="23" t="s">
        <v>854</v>
      </c>
      <c r="DX120" s="57"/>
      <c r="DY120" s="23" t="s">
        <v>849</v>
      </c>
      <c r="DZ120" s="23" t="s">
        <v>854</v>
      </c>
      <c r="EA120" s="56"/>
      <c r="EB120" s="57"/>
      <c r="EC120" s="57"/>
      <c r="ED120" s="23"/>
      <c r="EE120" s="57"/>
      <c r="EF120" s="57"/>
      <c r="EG120" s="57"/>
      <c r="EH120" s="23">
        <v>957</v>
      </c>
      <c r="EI120" s="23"/>
      <c r="EJ120" s="23" t="s">
        <v>921</v>
      </c>
      <c r="EK120" s="23"/>
    </row>
    <row r="121" spans="2:141" ht="29.1">
      <c r="B121" s="132" t="s">
        <v>1022</v>
      </c>
      <c r="C121" s="23" t="s">
        <v>1023</v>
      </c>
      <c r="D121" s="23" t="s">
        <v>159</v>
      </c>
      <c r="E121" s="23" t="s">
        <v>846</v>
      </c>
      <c r="F121" s="23" t="s">
        <v>847</v>
      </c>
      <c r="G121" s="23"/>
      <c r="H121" s="23" t="s">
        <v>848</v>
      </c>
      <c r="I121" s="58">
        <v>0</v>
      </c>
      <c r="J121" s="58">
        <v>0</v>
      </c>
      <c r="K121" s="58">
        <v>1</v>
      </c>
      <c r="L121" s="58">
        <v>0</v>
      </c>
      <c r="M121" s="176"/>
      <c r="N121" s="23" t="s">
        <v>849</v>
      </c>
      <c r="O121" s="23" t="s">
        <v>850</v>
      </c>
      <c r="P121" s="23" t="s">
        <v>851</v>
      </c>
      <c r="Q121" s="56">
        <v>46223</v>
      </c>
      <c r="R121" s="133">
        <v>46279</v>
      </c>
      <c r="S121" s="133">
        <v>46736</v>
      </c>
      <c r="T121" s="133" t="s">
        <v>848</v>
      </c>
      <c r="U121" s="133">
        <v>46868</v>
      </c>
      <c r="V121" s="133" t="s">
        <v>848</v>
      </c>
      <c r="W121" s="55">
        <v>0.67883325633279312</v>
      </c>
      <c r="X121" s="55">
        <v>0.50221851423010755</v>
      </c>
      <c r="Y121" s="55">
        <v>0</v>
      </c>
      <c r="Z121" s="55">
        <v>0</v>
      </c>
      <c r="AA121" s="55">
        <v>0</v>
      </c>
      <c r="AB121" s="55">
        <v>0</v>
      </c>
      <c r="AC121" s="55">
        <v>0</v>
      </c>
      <c r="AD121" s="59">
        <v>0.50221851423010755</v>
      </c>
      <c r="AE121" s="55">
        <v>0</v>
      </c>
      <c r="AF121" s="55"/>
      <c r="AG121" s="55"/>
      <c r="AH121" s="55"/>
      <c r="AI121" s="59">
        <v>1.1810517705629007</v>
      </c>
      <c r="AJ121" s="55">
        <v>0</v>
      </c>
      <c r="AK121" s="55">
        <v>0.7441919933878014</v>
      </c>
      <c r="AL121" s="55">
        <v>0.55057260930353835</v>
      </c>
      <c r="AM121" s="55">
        <v>0</v>
      </c>
      <c r="AN121" s="55">
        <v>0</v>
      </c>
      <c r="AO121" s="55">
        <v>0</v>
      </c>
      <c r="AP121" s="55">
        <v>0</v>
      </c>
      <c r="AQ121" s="55">
        <v>0</v>
      </c>
      <c r="AR121" s="59">
        <v>0.55057260930353835</v>
      </c>
      <c r="AS121" s="55">
        <v>0</v>
      </c>
      <c r="AT121" s="55"/>
      <c r="AU121" s="55"/>
      <c r="AV121" s="55"/>
      <c r="AW121" s="59">
        <v>1.2947646026913397</v>
      </c>
      <c r="AX121" s="55"/>
      <c r="AY121" s="55"/>
      <c r="AZ121" s="55"/>
      <c r="BA121" s="55"/>
      <c r="BB121" s="55"/>
      <c r="BC121" s="55"/>
      <c r="BD121" s="55"/>
      <c r="BE121" s="55"/>
      <c r="BF121" s="59">
        <v>0</v>
      </c>
      <c r="BG121" s="55"/>
      <c r="BH121" s="55"/>
      <c r="BI121" s="55"/>
      <c r="BJ121" s="55"/>
      <c r="BK121" s="59">
        <v>0</v>
      </c>
      <c r="BL121" s="55"/>
      <c r="BM121" s="23" t="s">
        <v>852</v>
      </c>
      <c r="BN121" s="23" t="s">
        <v>184</v>
      </c>
      <c r="BO121" s="23" t="s">
        <v>853</v>
      </c>
      <c r="BP121" s="23" t="s">
        <v>853</v>
      </c>
      <c r="BQ121" s="23" t="s">
        <v>853</v>
      </c>
      <c r="BR121" s="23"/>
      <c r="BS121" s="57"/>
      <c r="BT121" s="135" t="s">
        <v>23</v>
      </c>
      <c r="BU121" s="58">
        <v>1</v>
      </c>
      <c r="BV121" s="57">
        <v>0</v>
      </c>
      <c r="BW121" s="57">
        <v>0</v>
      </c>
      <c r="BX121" s="57">
        <v>0</v>
      </c>
      <c r="BY121" s="57">
        <v>0</v>
      </c>
      <c r="BZ121" s="57">
        <v>0</v>
      </c>
      <c r="CA121" s="57">
        <v>1</v>
      </c>
      <c r="CB121" s="67">
        <v>1</v>
      </c>
      <c r="CC121" s="134"/>
      <c r="CD121" s="134"/>
      <c r="CE121" s="57"/>
      <c r="CF121" s="57"/>
      <c r="CG121" s="57"/>
      <c r="CH121" s="57"/>
      <c r="CI121" s="57"/>
      <c r="CJ121" s="57"/>
      <c r="CK121" s="67"/>
      <c r="CL121" s="23"/>
      <c r="CM121" s="23"/>
      <c r="CN121" s="23"/>
      <c r="CO121" s="23"/>
      <c r="CP121" s="23"/>
      <c r="CQ121" s="23"/>
      <c r="CR121" s="57"/>
      <c r="CS121" s="134"/>
      <c r="CT121" s="58"/>
      <c r="CU121" s="57"/>
      <c r="CV121" s="57"/>
      <c r="CW121" s="57"/>
      <c r="CX121" s="57"/>
      <c r="CY121" s="57"/>
      <c r="CZ121" s="57"/>
      <c r="DA121" s="67"/>
      <c r="DB121" s="23"/>
      <c r="DC121" s="23"/>
      <c r="DD121" s="57"/>
      <c r="DE121" s="57"/>
      <c r="DF121" s="57"/>
      <c r="DG121" s="57"/>
      <c r="DH121" s="57"/>
      <c r="DI121" s="57"/>
      <c r="DJ121" s="67"/>
      <c r="DK121" s="23" t="s">
        <v>849</v>
      </c>
      <c r="DL121" s="55">
        <v>0</v>
      </c>
      <c r="DM121" s="55">
        <v>0.67883325633279312</v>
      </c>
      <c r="DN121" s="55">
        <v>0.50221851423010755</v>
      </c>
      <c r="DO121" s="59">
        <v>1.1810517705629007</v>
      </c>
      <c r="DP121" s="23" t="s">
        <v>849</v>
      </c>
      <c r="DQ121" s="57"/>
      <c r="DR121" s="57"/>
      <c r="DS121" s="57"/>
      <c r="DT121" s="23" t="s">
        <v>854</v>
      </c>
      <c r="DU121" s="57"/>
      <c r="DV121" s="23" t="s">
        <v>858</v>
      </c>
      <c r="DW121" s="23" t="s">
        <v>854</v>
      </c>
      <c r="DX121" s="57"/>
      <c r="DY121" s="23" t="s">
        <v>849</v>
      </c>
      <c r="DZ121" s="23" t="s">
        <v>854</v>
      </c>
      <c r="EA121" s="56"/>
      <c r="EB121" s="57"/>
      <c r="EC121" s="57"/>
      <c r="ED121" s="23"/>
      <c r="EE121" s="57"/>
      <c r="EF121" s="57"/>
      <c r="EG121" s="57"/>
      <c r="EH121" s="23">
        <v>957</v>
      </c>
      <c r="EI121" s="23"/>
      <c r="EJ121" s="23" t="s">
        <v>921</v>
      </c>
      <c r="EK121" s="23"/>
    </row>
    <row r="122" spans="2:141" ht="29.1">
      <c r="B122" s="132" t="s">
        <v>1024</v>
      </c>
      <c r="C122" s="23" t="s">
        <v>1025</v>
      </c>
      <c r="D122" s="23" t="s">
        <v>159</v>
      </c>
      <c r="E122" s="23" t="s">
        <v>846</v>
      </c>
      <c r="F122" s="23" t="s">
        <v>847</v>
      </c>
      <c r="G122" s="23"/>
      <c r="H122" s="23" t="s">
        <v>848</v>
      </c>
      <c r="I122" s="58">
        <v>0</v>
      </c>
      <c r="J122" s="58">
        <v>0</v>
      </c>
      <c r="K122" s="58">
        <v>1</v>
      </c>
      <c r="L122" s="58">
        <v>0</v>
      </c>
      <c r="M122" s="176"/>
      <c r="N122" s="23" t="s">
        <v>849</v>
      </c>
      <c r="O122" s="23" t="s">
        <v>850</v>
      </c>
      <c r="P122" s="23" t="s">
        <v>851</v>
      </c>
      <c r="Q122" s="56">
        <v>46223</v>
      </c>
      <c r="R122" s="133">
        <v>46279</v>
      </c>
      <c r="S122" s="133">
        <v>46751</v>
      </c>
      <c r="T122" s="133" t="s">
        <v>848</v>
      </c>
      <c r="U122" s="133">
        <v>46846</v>
      </c>
      <c r="V122" s="133" t="s">
        <v>848</v>
      </c>
      <c r="W122" s="55">
        <v>0.78326910248512682</v>
      </c>
      <c r="X122" s="55">
        <v>0.57948290094968324</v>
      </c>
      <c r="Y122" s="55">
        <v>0</v>
      </c>
      <c r="Z122" s="55">
        <v>0</v>
      </c>
      <c r="AA122" s="55">
        <v>0</v>
      </c>
      <c r="AB122" s="55">
        <v>0</v>
      </c>
      <c r="AC122" s="55">
        <v>0</v>
      </c>
      <c r="AD122" s="59">
        <v>0.57948290094968324</v>
      </c>
      <c r="AE122" s="55">
        <v>0</v>
      </c>
      <c r="AF122" s="55"/>
      <c r="AG122" s="55"/>
      <c r="AH122" s="55"/>
      <c r="AI122" s="59">
        <v>1.3627520034348102</v>
      </c>
      <c r="AJ122" s="55">
        <v>0</v>
      </c>
      <c r="AK122" s="55">
        <v>0.85868302605922531</v>
      </c>
      <c r="AL122" s="55">
        <v>0.63527608756468334</v>
      </c>
      <c r="AM122" s="55">
        <v>0</v>
      </c>
      <c r="AN122" s="55">
        <v>0</v>
      </c>
      <c r="AO122" s="55">
        <v>0</v>
      </c>
      <c r="AP122" s="55">
        <v>0</v>
      </c>
      <c r="AQ122" s="55">
        <v>0</v>
      </c>
      <c r="AR122" s="59">
        <v>0.63527608756468334</v>
      </c>
      <c r="AS122" s="55">
        <v>0</v>
      </c>
      <c r="AT122" s="55"/>
      <c r="AU122" s="55"/>
      <c r="AV122" s="55"/>
      <c r="AW122" s="59">
        <v>1.4939591136239088</v>
      </c>
      <c r="AX122" s="55"/>
      <c r="AY122" s="55"/>
      <c r="AZ122" s="55"/>
      <c r="BA122" s="55"/>
      <c r="BB122" s="55"/>
      <c r="BC122" s="55"/>
      <c r="BD122" s="55"/>
      <c r="BE122" s="55"/>
      <c r="BF122" s="59">
        <v>0</v>
      </c>
      <c r="BG122" s="55"/>
      <c r="BH122" s="55"/>
      <c r="BI122" s="55"/>
      <c r="BJ122" s="55"/>
      <c r="BK122" s="59">
        <v>0</v>
      </c>
      <c r="BL122" s="55"/>
      <c r="BM122" s="23" t="s">
        <v>852</v>
      </c>
      <c r="BN122" s="23" t="s">
        <v>184</v>
      </c>
      <c r="BO122" s="23" t="s">
        <v>853</v>
      </c>
      <c r="BP122" s="23" t="s">
        <v>853</v>
      </c>
      <c r="BQ122" s="23" t="s">
        <v>853</v>
      </c>
      <c r="BR122" s="23"/>
      <c r="BS122" s="57"/>
      <c r="BT122" s="135" t="s">
        <v>23</v>
      </c>
      <c r="BU122" s="58">
        <v>1</v>
      </c>
      <c r="BV122" s="57">
        <v>0</v>
      </c>
      <c r="BW122" s="57">
        <v>0</v>
      </c>
      <c r="BX122" s="57">
        <v>0</v>
      </c>
      <c r="BY122" s="57">
        <v>0</v>
      </c>
      <c r="BZ122" s="57">
        <v>0</v>
      </c>
      <c r="CA122" s="57">
        <v>1</v>
      </c>
      <c r="CB122" s="67">
        <v>1</v>
      </c>
      <c r="CC122" s="134"/>
      <c r="CD122" s="134"/>
      <c r="CE122" s="57"/>
      <c r="CF122" s="57"/>
      <c r="CG122" s="57"/>
      <c r="CH122" s="57"/>
      <c r="CI122" s="57"/>
      <c r="CJ122" s="57"/>
      <c r="CK122" s="67"/>
      <c r="CL122" s="23"/>
      <c r="CM122" s="23"/>
      <c r="CN122" s="23"/>
      <c r="CO122" s="23"/>
      <c r="CP122" s="23"/>
      <c r="CQ122" s="23"/>
      <c r="CR122" s="57"/>
      <c r="CS122" s="134"/>
      <c r="CT122" s="58"/>
      <c r="CU122" s="57"/>
      <c r="CV122" s="57"/>
      <c r="CW122" s="57"/>
      <c r="CX122" s="57"/>
      <c r="CY122" s="57"/>
      <c r="CZ122" s="57"/>
      <c r="DA122" s="67"/>
      <c r="DB122" s="23"/>
      <c r="DC122" s="23"/>
      <c r="DD122" s="57"/>
      <c r="DE122" s="57"/>
      <c r="DF122" s="57"/>
      <c r="DG122" s="57"/>
      <c r="DH122" s="57"/>
      <c r="DI122" s="57"/>
      <c r="DJ122" s="67"/>
      <c r="DK122" s="23" t="s">
        <v>849</v>
      </c>
      <c r="DL122" s="55">
        <v>0</v>
      </c>
      <c r="DM122" s="55">
        <v>0.78326910248512682</v>
      </c>
      <c r="DN122" s="55">
        <v>0.57948290094968324</v>
      </c>
      <c r="DO122" s="59">
        <v>1.3627520034348102</v>
      </c>
      <c r="DP122" s="23" t="s">
        <v>849</v>
      </c>
      <c r="DQ122" s="57"/>
      <c r="DR122" s="57"/>
      <c r="DS122" s="57"/>
      <c r="DT122" s="23" t="s">
        <v>854</v>
      </c>
      <c r="DU122" s="57"/>
      <c r="DV122" s="23" t="s">
        <v>858</v>
      </c>
      <c r="DW122" s="23" t="s">
        <v>854</v>
      </c>
      <c r="DX122" s="57"/>
      <c r="DY122" s="23" t="s">
        <v>849</v>
      </c>
      <c r="DZ122" s="23" t="s">
        <v>854</v>
      </c>
      <c r="EA122" s="56"/>
      <c r="EB122" s="57"/>
      <c r="EC122" s="57"/>
      <c r="ED122" s="23"/>
      <c r="EE122" s="57"/>
      <c r="EF122" s="57"/>
      <c r="EG122" s="57"/>
      <c r="EH122" s="23">
        <v>957</v>
      </c>
      <c r="EI122" s="23"/>
      <c r="EJ122" s="23" t="s">
        <v>921</v>
      </c>
      <c r="EK122" s="23"/>
    </row>
    <row r="123" spans="2:141" ht="29.1">
      <c r="B123" s="132" t="s">
        <v>1026</v>
      </c>
      <c r="C123" s="23" t="s">
        <v>1027</v>
      </c>
      <c r="D123" s="23" t="s">
        <v>159</v>
      </c>
      <c r="E123" s="23" t="s">
        <v>846</v>
      </c>
      <c r="F123" s="23" t="s">
        <v>847</v>
      </c>
      <c r="G123" s="23"/>
      <c r="H123" s="23" t="s">
        <v>848</v>
      </c>
      <c r="I123" s="58">
        <v>0</v>
      </c>
      <c r="J123" s="58">
        <v>0</v>
      </c>
      <c r="K123" s="58">
        <v>1</v>
      </c>
      <c r="L123" s="58">
        <v>0</v>
      </c>
      <c r="M123" s="176"/>
      <c r="N123" s="23" t="s">
        <v>849</v>
      </c>
      <c r="O123" s="23" t="s">
        <v>850</v>
      </c>
      <c r="P123" s="23" t="s">
        <v>851</v>
      </c>
      <c r="Q123" s="56">
        <v>46378</v>
      </c>
      <c r="R123" s="133">
        <v>46433</v>
      </c>
      <c r="S123" s="133">
        <v>46890</v>
      </c>
      <c r="T123" s="133" t="s">
        <v>848</v>
      </c>
      <c r="U123" s="133">
        <v>47016</v>
      </c>
      <c r="V123" s="133" t="s">
        <v>848</v>
      </c>
      <c r="W123" s="55">
        <v>0.48420275449561123</v>
      </c>
      <c r="X123" s="55">
        <v>0.41698241706750616</v>
      </c>
      <c r="Y123" s="55">
        <v>0</v>
      </c>
      <c r="Z123" s="55">
        <v>0</v>
      </c>
      <c r="AA123" s="55">
        <v>0</v>
      </c>
      <c r="AB123" s="55">
        <v>0</v>
      </c>
      <c r="AC123" s="55">
        <v>0</v>
      </c>
      <c r="AD123" s="59">
        <v>0.41698241706750616</v>
      </c>
      <c r="AE123" s="55">
        <v>0</v>
      </c>
      <c r="AF123" s="55"/>
      <c r="AG123" s="55"/>
      <c r="AH123" s="55"/>
      <c r="AI123" s="59">
        <v>0.90118517156311739</v>
      </c>
      <c r="AJ123" s="55">
        <v>0</v>
      </c>
      <c r="AK123" s="55">
        <v>0.53082227441034369</v>
      </c>
      <c r="AL123" s="55">
        <v>0.45712989643660196</v>
      </c>
      <c r="AM123" s="55">
        <v>0</v>
      </c>
      <c r="AN123" s="55">
        <v>0</v>
      </c>
      <c r="AO123" s="55">
        <v>0</v>
      </c>
      <c r="AP123" s="55">
        <v>0</v>
      </c>
      <c r="AQ123" s="55">
        <v>0</v>
      </c>
      <c r="AR123" s="59">
        <v>0.45712989643660196</v>
      </c>
      <c r="AS123" s="55">
        <v>0</v>
      </c>
      <c r="AT123" s="55"/>
      <c r="AU123" s="55"/>
      <c r="AV123" s="55"/>
      <c r="AW123" s="59">
        <v>0.98795217084694564</v>
      </c>
      <c r="AX123" s="55"/>
      <c r="AY123" s="55"/>
      <c r="AZ123" s="55"/>
      <c r="BA123" s="55"/>
      <c r="BB123" s="55"/>
      <c r="BC123" s="55"/>
      <c r="BD123" s="55"/>
      <c r="BE123" s="55"/>
      <c r="BF123" s="59">
        <v>0</v>
      </c>
      <c r="BG123" s="55"/>
      <c r="BH123" s="55"/>
      <c r="BI123" s="55"/>
      <c r="BJ123" s="55"/>
      <c r="BK123" s="59">
        <v>0</v>
      </c>
      <c r="BL123" s="55"/>
      <c r="BM123" s="23" t="s">
        <v>852</v>
      </c>
      <c r="BN123" s="23" t="s">
        <v>184</v>
      </c>
      <c r="BO123" s="23" t="s">
        <v>853</v>
      </c>
      <c r="BP123" s="23" t="s">
        <v>853</v>
      </c>
      <c r="BQ123" s="23" t="s">
        <v>853</v>
      </c>
      <c r="BR123" s="23"/>
      <c r="BS123" s="57"/>
      <c r="BT123" s="135" t="s">
        <v>23</v>
      </c>
      <c r="BU123" s="58">
        <v>1</v>
      </c>
      <c r="BV123" s="57">
        <v>0</v>
      </c>
      <c r="BW123" s="57">
        <v>0</v>
      </c>
      <c r="BX123" s="57">
        <v>0</v>
      </c>
      <c r="BY123" s="57">
        <v>0</v>
      </c>
      <c r="BZ123" s="57">
        <v>0</v>
      </c>
      <c r="CA123" s="57">
        <v>1</v>
      </c>
      <c r="CB123" s="67">
        <v>1</v>
      </c>
      <c r="CC123" s="134"/>
      <c r="CD123" s="134"/>
      <c r="CE123" s="57"/>
      <c r="CF123" s="57"/>
      <c r="CG123" s="57"/>
      <c r="CH123" s="57"/>
      <c r="CI123" s="57"/>
      <c r="CJ123" s="57"/>
      <c r="CK123" s="67"/>
      <c r="CL123" s="23"/>
      <c r="CM123" s="23"/>
      <c r="CN123" s="23"/>
      <c r="CO123" s="23"/>
      <c r="CP123" s="23"/>
      <c r="CQ123" s="23"/>
      <c r="CR123" s="57"/>
      <c r="CS123" s="134"/>
      <c r="CT123" s="58"/>
      <c r="CU123" s="57"/>
      <c r="CV123" s="57"/>
      <c r="CW123" s="57"/>
      <c r="CX123" s="57"/>
      <c r="CY123" s="57"/>
      <c r="CZ123" s="57"/>
      <c r="DA123" s="67"/>
      <c r="DB123" s="23"/>
      <c r="DC123" s="23"/>
      <c r="DD123" s="57"/>
      <c r="DE123" s="57"/>
      <c r="DF123" s="57"/>
      <c r="DG123" s="57"/>
      <c r="DH123" s="57"/>
      <c r="DI123" s="57"/>
      <c r="DJ123" s="67"/>
      <c r="DK123" s="23" t="s">
        <v>849</v>
      </c>
      <c r="DL123" s="55">
        <v>0</v>
      </c>
      <c r="DM123" s="55">
        <v>0.48420275449561123</v>
      </c>
      <c r="DN123" s="55">
        <v>0.41698241706750616</v>
      </c>
      <c r="DO123" s="59">
        <v>0.90118517156311739</v>
      </c>
      <c r="DP123" s="23" t="s">
        <v>849</v>
      </c>
      <c r="DQ123" s="57"/>
      <c r="DR123" s="57"/>
      <c r="DS123" s="57"/>
      <c r="DT123" s="23" t="s">
        <v>854</v>
      </c>
      <c r="DU123" s="57"/>
      <c r="DV123" s="23" t="s">
        <v>858</v>
      </c>
      <c r="DW123" s="23" t="s">
        <v>854</v>
      </c>
      <c r="DX123" s="57"/>
      <c r="DY123" s="23" t="s">
        <v>849</v>
      </c>
      <c r="DZ123" s="23" t="s">
        <v>854</v>
      </c>
      <c r="EA123" s="56"/>
      <c r="EB123" s="57"/>
      <c r="EC123" s="57"/>
      <c r="ED123" s="23"/>
      <c r="EE123" s="57"/>
      <c r="EF123" s="57"/>
      <c r="EG123" s="57"/>
      <c r="EH123" s="23">
        <v>957</v>
      </c>
      <c r="EI123" s="23"/>
      <c r="EJ123" s="23" t="s">
        <v>921</v>
      </c>
      <c r="EK123" s="23"/>
    </row>
    <row r="124" spans="2:141" ht="29.1">
      <c r="B124" s="132" t="s">
        <v>1028</v>
      </c>
      <c r="C124" s="23" t="s">
        <v>1029</v>
      </c>
      <c r="D124" s="23" t="s">
        <v>159</v>
      </c>
      <c r="E124" s="23" t="s">
        <v>846</v>
      </c>
      <c r="F124" s="23" t="s">
        <v>847</v>
      </c>
      <c r="G124" s="23"/>
      <c r="H124" s="23" t="s">
        <v>848</v>
      </c>
      <c r="I124" s="58">
        <v>0</v>
      </c>
      <c r="J124" s="58">
        <v>0</v>
      </c>
      <c r="K124" s="58">
        <v>1</v>
      </c>
      <c r="L124" s="58">
        <v>0</v>
      </c>
      <c r="M124" s="176"/>
      <c r="N124" s="23" t="s">
        <v>849</v>
      </c>
      <c r="O124" s="23" t="s">
        <v>850</v>
      </c>
      <c r="P124" s="23" t="s">
        <v>983</v>
      </c>
      <c r="Q124" s="56">
        <v>45622</v>
      </c>
      <c r="R124" s="133">
        <v>45622</v>
      </c>
      <c r="S124" s="133">
        <v>45622</v>
      </c>
      <c r="T124" s="133" t="s">
        <v>848</v>
      </c>
      <c r="U124" s="133">
        <v>45666</v>
      </c>
      <c r="V124" s="133" t="s">
        <v>848</v>
      </c>
      <c r="W124" s="55">
        <v>0.15155023441956866</v>
      </c>
      <c r="X124" s="55">
        <v>9.0368385309264705E-4</v>
      </c>
      <c r="Y124" s="55">
        <v>8.859656314508178E-4</v>
      </c>
      <c r="Z124" s="55">
        <v>4.3429619882462194E-4</v>
      </c>
      <c r="AA124" s="55">
        <v>0</v>
      </c>
      <c r="AB124" s="55">
        <v>0</v>
      </c>
      <c r="AC124" s="55">
        <v>0</v>
      </c>
      <c r="AD124" s="59">
        <v>2.2239456833680867E-3</v>
      </c>
      <c r="AE124" s="55">
        <v>0</v>
      </c>
      <c r="AF124" s="55"/>
      <c r="AG124" s="55"/>
      <c r="AH124" s="55"/>
      <c r="AI124" s="59">
        <v>0.15377418010293675</v>
      </c>
      <c r="AJ124" s="55">
        <v>0</v>
      </c>
      <c r="AK124" s="55">
        <v>0.16614164082113944</v>
      </c>
      <c r="AL124" s="55">
        <v>9.9069142790448499E-4</v>
      </c>
      <c r="AM124" s="55">
        <v>9.9069262393299711E-4</v>
      </c>
      <c r="AN124" s="55">
        <v>4.9534553713397327E-4</v>
      </c>
      <c r="AO124" s="55">
        <v>0</v>
      </c>
      <c r="AP124" s="55">
        <v>0</v>
      </c>
      <c r="AQ124" s="55">
        <v>0</v>
      </c>
      <c r="AR124" s="59">
        <v>2.4767295889714554E-3</v>
      </c>
      <c r="AS124" s="55">
        <v>0</v>
      </c>
      <c r="AT124" s="55"/>
      <c r="AU124" s="55"/>
      <c r="AV124" s="55"/>
      <c r="AW124" s="59">
        <v>0.16861837041011091</v>
      </c>
      <c r="AX124" s="55"/>
      <c r="AY124" s="55"/>
      <c r="AZ124" s="55"/>
      <c r="BA124" s="55"/>
      <c r="BB124" s="55"/>
      <c r="BC124" s="55"/>
      <c r="BD124" s="55"/>
      <c r="BE124" s="55"/>
      <c r="BF124" s="59">
        <v>0</v>
      </c>
      <c r="BG124" s="55"/>
      <c r="BH124" s="55"/>
      <c r="BI124" s="55"/>
      <c r="BJ124" s="55"/>
      <c r="BK124" s="59">
        <v>0</v>
      </c>
      <c r="BL124" s="55"/>
      <c r="BM124" s="23" t="s">
        <v>852</v>
      </c>
      <c r="BN124" s="23" t="s">
        <v>184</v>
      </c>
      <c r="BO124" s="23" t="s">
        <v>853</v>
      </c>
      <c r="BP124" s="23" t="s">
        <v>853</v>
      </c>
      <c r="BQ124" s="23" t="s">
        <v>853</v>
      </c>
      <c r="BR124" s="23"/>
      <c r="BS124" s="57"/>
      <c r="BT124" s="135" t="s">
        <v>23</v>
      </c>
      <c r="BU124" s="58">
        <v>1</v>
      </c>
      <c r="BV124" s="57">
        <v>0</v>
      </c>
      <c r="BW124" s="57">
        <v>0</v>
      </c>
      <c r="BX124" s="57">
        <v>0</v>
      </c>
      <c r="BY124" s="57">
        <v>0</v>
      </c>
      <c r="BZ124" s="57">
        <v>1</v>
      </c>
      <c r="CA124" s="57">
        <v>0</v>
      </c>
      <c r="CB124" s="67">
        <v>1</v>
      </c>
      <c r="CC124" s="134"/>
      <c r="CD124" s="134"/>
      <c r="CE124" s="57"/>
      <c r="CF124" s="57"/>
      <c r="CG124" s="57"/>
      <c r="CH124" s="57"/>
      <c r="CI124" s="57"/>
      <c r="CJ124" s="57"/>
      <c r="CK124" s="67"/>
      <c r="CL124" s="23"/>
      <c r="CM124" s="23"/>
      <c r="CN124" s="23"/>
      <c r="CO124" s="23"/>
      <c r="CP124" s="23"/>
      <c r="CQ124" s="23"/>
      <c r="CR124" s="57"/>
      <c r="CS124" s="134"/>
      <c r="CT124" s="58"/>
      <c r="CU124" s="57"/>
      <c r="CV124" s="57"/>
      <c r="CW124" s="57"/>
      <c r="CX124" s="57"/>
      <c r="CY124" s="57"/>
      <c r="CZ124" s="57"/>
      <c r="DA124" s="67"/>
      <c r="DB124" s="23"/>
      <c r="DC124" s="23"/>
      <c r="DD124" s="57"/>
      <c r="DE124" s="57"/>
      <c r="DF124" s="57"/>
      <c r="DG124" s="57"/>
      <c r="DH124" s="57"/>
      <c r="DI124" s="57"/>
      <c r="DJ124" s="67"/>
      <c r="DK124" s="23" t="s">
        <v>849</v>
      </c>
      <c r="DL124" s="55">
        <v>0</v>
      </c>
      <c r="DM124" s="55">
        <v>0.15155023441956866</v>
      </c>
      <c r="DN124" s="55">
        <v>2.2239456833680867E-3</v>
      </c>
      <c r="DO124" s="59">
        <v>0.15377418010293675</v>
      </c>
      <c r="DP124" s="23" t="s">
        <v>849</v>
      </c>
      <c r="DQ124" s="57"/>
      <c r="DR124" s="57"/>
      <c r="DS124" s="57"/>
      <c r="DT124" s="23" t="s">
        <v>854</v>
      </c>
      <c r="DU124" s="57"/>
      <c r="DV124" s="23" t="s">
        <v>858</v>
      </c>
      <c r="DW124" s="23" t="s">
        <v>854</v>
      </c>
      <c r="DX124" s="57"/>
      <c r="DY124" s="23" t="s">
        <v>849</v>
      </c>
      <c r="DZ124" s="23" t="s">
        <v>854</v>
      </c>
      <c r="EA124" s="56"/>
      <c r="EB124" s="57"/>
      <c r="EC124" s="57"/>
      <c r="ED124" s="23"/>
      <c r="EE124" s="57"/>
      <c r="EF124" s="57"/>
      <c r="EG124" s="57"/>
      <c r="EH124" s="23">
        <v>957</v>
      </c>
      <c r="EI124" s="23"/>
      <c r="EJ124" s="23" t="s">
        <v>921</v>
      </c>
      <c r="EK124" s="23"/>
    </row>
    <row r="125" spans="2:141" ht="29.1">
      <c r="B125" s="132" t="s">
        <v>1030</v>
      </c>
      <c r="C125" s="23" t="s">
        <v>1031</v>
      </c>
      <c r="D125" s="23" t="s">
        <v>159</v>
      </c>
      <c r="E125" s="23" t="s">
        <v>846</v>
      </c>
      <c r="F125" s="23" t="s">
        <v>847</v>
      </c>
      <c r="G125" s="23"/>
      <c r="H125" s="23" t="s">
        <v>848</v>
      </c>
      <c r="I125" s="58">
        <v>0</v>
      </c>
      <c r="J125" s="58">
        <v>0</v>
      </c>
      <c r="K125" s="58">
        <v>1</v>
      </c>
      <c r="L125" s="58">
        <v>0</v>
      </c>
      <c r="M125" s="176"/>
      <c r="N125" s="23" t="s">
        <v>849</v>
      </c>
      <c r="O125" s="23" t="s">
        <v>850</v>
      </c>
      <c r="P125" s="23" t="s">
        <v>851</v>
      </c>
      <c r="Q125" s="56">
        <v>46636</v>
      </c>
      <c r="R125" s="133">
        <v>46696</v>
      </c>
      <c r="S125" s="133">
        <v>47172</v>
      </c>
      <c r="T125" s="133" t="s">
        <v>848</v>
      </c>
      <c r="U125" s="133">
        <v>47266</v>
      </c>
      <c r="V125" s="133" t="s">
        <v>848</v>
      </c>
      <c r="W125" s="55">
        <v>0.19900537798837417</v>
      </c>
      <c r="X125" s="55">
        <v>0.63208478551920988</v>
      </c>
      <c r="Y125" s="55">
        <v>0.78683141325083117</v>
      </c>
      <c r="Z125" s="55">
        <v>0.12931385619270269</v>
      </c>
      <c r="AA125" s="55">
        <v>7.985377514722761E-4</v>
      </c>
      <c r="AB125" s="55">
        <v>5.2191942448194073E-4</v>
      </c>
      <c r="AC125" s="55">
        <v>0</v>
      </c>
      <c r="AD125" s="59">
        <v>1.5495505121386981</v>
      </c>
      <c r="AE125" s="55">
        <v>0</v>
      </c>
      <c r="AF125" s="55"/>
      <c r="AG125" s="55"/>
      <c r="AH125" s="55"/>
      <c r="AI125" s="59">
        <v>1.7485558901270724</v>
      </c>
      <c r="AJ125" s="55">
        <v>0</v>
      </c>
      <c r="AK125" s="55">
        <v>0.21816581252975176</v>
      </c>
      <c r="AL125" s="55">
        <v>0.69294253358594315</v>
      </c>
      <c r="AM125" s="55">
        <v>0.87984008601991326</v>
      </c>
      <c r="AN125" s="55">
        <v>0.1474916007277938</v>
      </c>
      <c r="AO125" s="55">
        <v>9.2900457048718655E-4</v>
      </c>
      <c r="AP125" s="55">
        <v>6.1933557990630661E-4</v>
      </c>
      <c r="AQ125" s="55">
        <v>0</v>
      </c>
      <c r="AR125" s="59">
        <v>1.7218225604840438</v>
      </c>
      <c r="AS125" s="55">
        <v>0</v>
      </c>
      <c r="AT125" s="55"/>
      <c r="AU125" s="55"/>
      <c r="AV125" s="55"/>
      <c r="AW125" s="59">
        <v>1.9399883730137955</v>
      </c>
      <c r="AX125" s="55"/>
      <c r="AY125" s="55"/>
      <c r="AZ125" s="55"/>
      <c r="BA125" s="55"/>
      <c r="BB125" s="55"/>
      <c r="BC125" s="55"/>
      <c r="BD125" s="55"/>
      <c r="BE125" s="55"/>
      <c r="BF125" s="59">
        <v>0</v>
      </c>
      <c r="BG125" s="55"/>
      <c r="BH125" s="55"/>
      <c r="BI125" s="55"/>
      <c r="BJ125" s="55"/>
      <c r="BK125" s="59">
        <v>0</v>
      </c>
      <c r="BL125" s="55"/>
      <c r="BM125" s="23" t="s">
        <v>852</v>
      </c>
      <c r="BN125" s="23" t="s">
        <v>184</v>
      </c>
      <c r="BO125" s="23" t="s">
        <v>853</v>
      </c>
      <c r="BP125" s="23" t="s">
        <v>853</v>
      </c>
      <c r="BQ125" s="23" t="s">
        <v>853</v>
      </c>
      <c r="BR125" s="23"/>
      <c r="BS125" s="57"/>
      <c r="BT125" s="135" t="s">
        <v>23</v>
      </c>
      <c r="BU125" s="58">
        <v>1</v>
      </c>
      <c r="BV125" s="57">
        <v>0</v>
      </c>
      <c r="BW125" s="57">
        <v>1</v>
      </c>
      <c r="BX125" s="57">
        <v>0</v>
      </c>
      <c r="BY125" s="57">
        <v>0</v>
      </c>
      <c r="BZ125" s="57">
        <v>0</v>
      </c>
      <c r="CA125" s="57">
        <v>0</v>
      </c>
      <c r="CB125" s="67">
        <v>1</v>
      </c>
      <c r="CC125" s="134"/>
      <c r="CD125" s="134"/>
      <c r="CE125" s="57"/>
      <c r="CF125" s="57"/>
      <c r="CG125" s="57"/>
      <c r="CH125" s="57"/>
      <c r="CI125" s="57"/>
      <c r="CJ125" s="57"/>
      <c r="CK125" s="67"/>
      <c r="CL125" s="23"/>
      <c r="CM125" s="23"/>
      <c r="CN125" s="23"/>
      <c r="CO125" s="23"/>
      <c r="CP125" s="23"/>
      <c r="CQ125" s="23"/>
      <c r="CR125" s="57"/>
      <c r="CS125" s="134"/>
      <c r="CT125" s="58"/>
      <c r="CU125" s="57"/>
      <c r="CV125" s="57"/>
      <c r="CW125" s="57"/>
      <c r="CX125" s="57"/>
      <c r="CY125" s="57"/>
      <c r="CZ125" s="57"/>
      <c r="DA125" s="67"/>
      <c r="DB125" s="23"/>
      <c r="DC125" s="23"/>
      <c r="DD125" s="57"/>
      <c r="DE125" s="57"/>
      <c r="DF125" s="57"/>
      <c r="DG125" s="57"/>
      <c r="DH125" s="57"/>
      <c r="DI125" s="57"/>
      <c r="DJ125" s="67"/>
      <c r="DK125" s="23" t="s">
        <v>849</v>
      </c>
      <c r="DL125" s="55">
        <v>0</v>
      </c>
      <c r="DM125" s="55">
        <v>0.19900537798837417</v>
      </c>
      <c r="DN125" s="55">
        <v>1.5495505121386981</v>
      </c>
      <c r="DO125" s="59">
        <v>1.7485558901270724</v>
      </c>
      <c r="DP125" s="23" t="s">
        <v>849</v>
      </c>
      <c r="DQ125" s="57"/>
      <c r="DR125" s="57"/>
      <c r="DS125" s="57"/>
      <c r="DT125" s="23" t="s">
        <v>854</v>
      </c>
      <c r="DU125" s="57"/>
      <c r="DV125" s="23" t="s">
        <v>858</v>
      </c>
      <c r="DW125" s="23" t="s">
        <v>854</v>
      </c>
      <c r="DX125" s="57"/>
      <c r="DY125" s="23" t="s">
        <v>849</v>
      </c>
      <c r="DZ125" s="23" t="s">
        <v>854</v>
      </c>
      <c r="EA125" s="56"/>
      <c r="EB125" s="57"/>
      <c r="EC125" s="57"/>
      <c r="ED125" s="23"/>
      <c r="EE125" s="57"/>
      <c r="EF125" s="57"/>
      <c r="EG125" s="57"/>
      <c r="EH125" s="23">
        <v>957</v>
      </c>
      <c r="EI125" s="23"/>
      <c r="EJ125" s="23" t="s">
        <v>921</v>
      </c>
      <c r="EK125" s="23"/>
    </row>
    <row r="126" spans="2:141" ht="29.1">
      <c r="B126" s="132" t="s">
        <v>1032</v>
      </c>
      <c r="C126" s="23" t="s">
        <v>1033</v>
      </c>
      <c r="D126" s="23" t="s">
        <v>159</v>
      </c>
      <c r="E126" s="23" t="s">
        <v>846</v>
      </c>
      <c r="F126" s="23" t="s">
        <v>847</v>
      </c>
      <c r="G126" s="23"/>
      <c r="H126" s="23" t="s">
        <v>848</v>
      </c>
      <c r="I126" s="58">
        <v>0</v>
      </c>
      <c r="J126" s="58">
        <v>0</v>
      </c>
      <c r="K126" s="58">
        <v>1</v>
      </c>
      <c r="L126" s="58">
        <v>0</v>
      </c>
      <c r="M126" s="176"/>
      <c r="N126" s="23" t="s">
        <v>849</v>
      </c>
      <c r="O126" s="23" t="s">
        <v>850</v>
      </c>
      <c r="P126" s="23" t="s">
        <v>851</v>
      </c>
      <c r="Q126" s="56">
        <v>45957</v>
      </c>
      <c r="R126" s="133">
        <v>46021</v>
      </c>
      <c r="S126" s="133">
        <v>46315</v>
      </c>
      <c r="T126" s="133" t="s">
        <v>848</v>
      </c>
      <c r="U126" s="133">
        <v>46435</v>
      </c>
      <c r="V126" s="133" t="s">
        <v>848</v>
      </c>
      <c r="W126" s="55">
        <v>1.8979481658852717</v>
      </c>
      <c r="X126" s="55">
        <v>3.3233976041960274E-4</v>
      </c>
      <c r="Y126" s="55">
        <v>3.2582332343700286E-4</v>
      </c>
      <c r="Z126" s="55">
        <v>1.0647838372141382E-4</v>
      </c>
      <c r="AA126" s="55">
        <v>0</v>
      </c>
      <c r="AB126" s="55">
        <v>0</v>
      </c>
      <c r="AC126" s="55">
        <v>0</v>
      </c>
      <c r="AD126" s="59">
        <v>7.6464146757801942E-4</v>
      </c>
      <c r="AE126" s="55">
        <v>0</v>
      </c>
      <c r="AF126" s="55"/>
      <c r="AG126" s="55"/>
      <c r="AH126" s="55"/>
      <c r="AI126" s="59">
        <v>1.8987128073528496</v>
      </c>
      <c r="AJ126" s="55">
        <v>0</v>
      </c>
      <c r="AK126" s="55">
        <v>2.0806844917221383</v>
      </c>
      <c r="AL126" s="55">
        <v>3.6433776112382949E-4</v>
      </c>
      <c r="AM126" s="55">
        <v>3.6433779344892441E-4</v>
      </c>
      <c r="AN126" s="55">
        <v>1.2144612897922239E-4</v>
      </c>
      <c r="AO126" s="55">
        <v>0</v>
      </c>
      <c r="AP126" s="55">
        <v>0</v>
      </c>
      <c r="AQ126" s="55">
        <v>0</v>
      </c>
      <c r="AR126" s="59">
        <v>8.5012168355197621E-4</v>
      </c>
      <c r="AS126" s="55">
        <v>0</v>
      </c>
      <c r="AT126" s="55"/>
      <c r="AU126" s="55"/>
      <c r="AV126" s="55"/>
      <c r="AW126" s="59">
        <v>2.0815346134056902</v>
      </c>
      <c r="AX126" s="55"/>
      <c r="AY126" s="55"/>
      <c r="AZ126" s="55"/>
      <c r="BA126" s="55"/>
      <c r="BB126" s="55"/>
      <c r="BC126" s="55"/>
      <c r="BD126" s="55"/>
      <c r="BE126" s="55"/>
      <c r="BF126" s="59">
        <v>0</v>
      </c>
      <c r="BG126" s="55"/>
      <c r="BH126" s="55"/>
      <c r="BI126" s="55"/>
      <c r="BJ126" s="55"/>
      <c r="BK126" s="59">
        <v>0</v>
      </c>
      <c r="BL126" s="55"/>
      <c r="BM126" s="23" t="s">
        <v>852</v>
      </c>
      <c r="BN126" s="23" t="s">
        <v>184</v>
      </c>
      <c r="BO126" s="23" t="s">
        <v>853</v>
      </c>
      <c r="BP126" s="23" t="s">
        <v>853</v>
      </c>
      <c r="BQ126" s="23" t="s">
        <v>853</v>
      </c>
      <c r="BR126" s="23"/>
      <c r="BS126" s="57"/>
      <c r="BT126" s="135" t="s">
        <v>23</v>
      </c>
      <c r="BU126" s="58">
        <v>1</v>
      </c>
      <c r="BV126" s="57">
        <v>0</v>
      </c>
      <c r="BW126" s="57">
        <v>0</v>
      </c>
      <c r="BX126" s="57">
        <v>0</v>
      </c>
      <c r="BY126" s="57">
        <v>0</v>
      </c>
      <c r="BZ126" s="57">
        <v>0</v>
      </c>
      <c r="CA126" s="57">
        <v>0</v>
      </c>
      <c r="CB126" s="67">
        <v>0</v>
      </c>
      <c r="CC126" s="134"/>
      <c r="CD126" s="134"/>
      <c r="CE126" s="57"/>
      <c r="CF126" s="57"/>
      <c r="CG126" s="57"/>
      <c r="CH126" s="57"/>
      <c r="CI126" s="57"/>
      <c r="CJ126" s="57"/>
      <c r="CK126" s="67"/>
      <c r="CL126" s="23"/>
      <c r="CM126" s="23"/>
      <c r="CN126" s="23"/>
      <c r="CO126" s="23"/>
      <c r="CP126" s="23"/>
      <c r="CQ126" s="23"/>
      <c r="CR126" s="57"/>
      <c r="CS126" s="134"/>
      <c r="CT126" s="58"/>
      <c r="CU126" s="57"/>
      <c r="CV126" s="57"/>
      <c r="CW126" s="57"/>
      <c r="CX126" s="57"/>
      <c r="CY126" s="57"/>
      <c r="CZ126" s="57"/>
      <c r="DA126" s="67"/>
      <c r="DB126" s="23"/>
      <c r="DC126" s="23"/>
      <c r="DD126" s="57"/>
      <c r="DE126" s="57"/>
      <c r="DF126" s="57"/>
      <c r="DG126" s="57"/>
      <c r="DH126" s="57"/>
      <c r="DI126" s="57"/>
      <c r="DJ126" s="67"/>
      <c r="DK126" s="23" t="s">
        <v>849</v>
      </c>
      <c r="DL126" s="55">
        <v>0</v>
      </c>
      <c r="DM126" s="55">
        <v>1.8979481658852717</v>
      </c>
      <c r="DN126" s="55">
        <v>7.6464146757801942E-4</v>
      </c>
      <c r="DO126" s="59">
        <v>1.8987128073528496</v>
      </c>
      <c r="DP126" s="23" t="s">
        <v>849</v>
      </c>
      <c r="DQ126" s="57"/>
      <c r="DR126" s="57"/>
      <c r="DS126" s="57"/>
      <c r="DT126" s="23" t="s">
        <v>854</v>
      </c>
      <c r="DU126" s="57"/>
      <c r="DV126" s="23" t="s">
        <v>858</v>
      </c>
      <c r="DW126" s="23" t="s">
        <v>854</v>
      </c>
      <c r="DX126" s="57"/>
      <c r="DY126" s="23" t="s">
        <v>849</v>
      </c>
      <c r="DZ126" s="23" t="s">
        <v>854</v>
      </c>
      <c r="EA126" s="56"/>
      <c r="EB126" s="57"/>
      <c r="EC126" s="57"/>
      <c r="ED126" s="23"/>
      <c r="EE126" s="57"/>
      <c r="EF126" s="57"/>
      <c r="EG126" s="57"/>
      <c r="EH126" s="23">
        <v>957</v>
      </c>
      <c r="EI126" s="23"/>
      <c r="EJ126" s="23" t="s">
        <v>921</v>
      </c>
      <c r="EK126" s="23"/>
    </row>
    <row r="127" spans="2:141" ht="29.1">
      <c r="B127" s="132" t="s">
        <v>1034</v>
      </c>
      <c r="C127" s="23" t="s">
        <v>1035</v>
      </c>
      <c r="D127" s="23" t="s">
        <v>159</v>
      </c>
      <c r="E127" s="23" t="s">
        <v>846</v>
      </c>
      <c r="F127" s="23" t="s">
        <v>847</v>
      </c>
      <c r="G127" s="23"/>
      <c r="H127" s="23" t="s">
        <v>848</v>
      </c>
      <c r="I127" s="58">
        <v>0</v>
      </c>
      <c r="J127" s="58">
        <v>0</v>
      </c>
      <c r="K127" s="58">
        <v>1</v>
      </c>
      <c r="L127" s="58">
        <v>0</v>
      </c>
      <c r="M127" s="176"/>
      <c r="N127" s="23" t="s">
        <v>849</v>
      </c>
      <c r="O127" s="23" t="s">
        <v>850</v>
      </c>
      <c r="P127" s="23" t="s">
        <v>851</v>
      </c>
      <c r="Q127" s="56">
        <v>46202</v>
      </c>
      <c r="R127" s="133">
        <v>46255</v>
      </c>
      <c r="S127" s="133">
        <v>46727</v>
      </c>
      <c r="T127" s="133" t="s">
        <v>848</v>
      </c>
      <c r="U127" s="133">
        <v>46825</v>
      </c>
      <c r="V127" s="133" t="s">
        <v>848</v>
      </c>
      <c r="W127" s="55">
        <v>4.8922906466473242</v>
      </c>
      <c r="X127" s="55">
        <v>3.6995891832707488</v>
      </c>
      <c r="Y127" s="55">
        <v>0</v>
      </c>
      <c r="Z127" s="55">
        <v>0</v>
      </c>
      <c r="AA127" s="55">
        <v>0</v>
      </c>
      <c r="AB127" s="55">
        <v>0</v>
      </c>
      <c r="AC127" s="55">
        <v>0</v>
      </c>
      <c r="AD127" s="59">
        <v>3.6995891832707488</v>
      </c>
      <c r="AE127" s="55">
        <v>0</v>
      </c>
      <c r="AF127" s="55"/>
      <c r="AG127" s="55"/>
      <c r="AH127" s="55"/>
      <c r="AI127" s="59">
        <v>8.5918798299180725</v>
      </c>
      <c r="AJ127" s="55">
        <v>0</v>
      </c>
      <c r="AK127" s="55">
        <v>5.3633252269185974</v>
      </c>
      <c r="AL127" s="55">
        <v>4.0557892874718968</v>
      </c>
      <c r="AM127" s="55">
        <v>0</v>
      </c>
      <c r="AN127" s="55">
        <v>0</v>
      </c>
      <c r="AO127" s="55">
        <v>0</v>
      </c>
      <c r="AP127" s="55">
        <v>0</v>
      </c>
      <c r="AQ127" s="55">
        <v>0</v>
      </c>
      <c r="AR127" s="59">
        <v>4.0557892874718968</v>
      </c>
      <c r="AS127" s="55">
        <v>0</v>
      </c>
      <c r="AT127" s="55"/>
      <c r="AU127" s="55"/>
      <c r="AV127" s="55"/>
      <c r="AW127" s="59">
        <v>9.4191145143904933</v>
      </c>
      <c r="AX127" s="55"/>
      <c r="AY127" s="55"/>
      <c r="AZ127" s="55"/>
      <c r="BA127" s="55"/>
      <c r="BB127" s="55"/>
      <c r="BC127" s="55"/>
      <c r="BD127" s="55"/>
      <c r="BE127" s="55"/>
      <c r="BF127" s="59">
        <v>0</v>
      </c>
      <c r="BG127" s="55"/>
      <c r="BH127" s="55"/>
      <c r="BI127" s="55"/>
      <c r="BJ127" s="55"/>
      <c r="BK127" s="59">
        <v>0</v>
      </c>
      <c r="BL127" s="55"/>
      <c r="BM127" s="23" t="s">
        <v>852</v>
      </c>
      <c r="BN127" s="23" t="s">
        <v>184</v>
      </c>
      <c r="BO127" s="23" t="s">
        <v>853</v>
      </c>
      <c r="BP127" s="23" t="s">
        <v>853</v>
      </c>
      <c r="BQ127" s="23" t="s">
        <v>853</v>
      </c>
      <c r="BR127" s="23"/>
      <c r="BS127" s="57"/>
      <c r="BT127" s="135" t="s">
        <v>23</v>
      </c>
      <c r="BU127" s="58">
        <v>1</v>
      </c>
      <c r="BV127" s="57">
        <v>1</v>
      </c>
      <c r="BW127" s="57">
        <v>0</v>
      </c>
      <c r="BX127" s="57">
        <v>0</v>
      </c>
      <c r="BY127" s="57">
        <v>0</v>
      </c>
      <c r="BZ127" s="57">
        <v>0</v>
      </c>
      <c r="CA127" s="57">
        <v>0</v>
      </c>
      <c r="CB127" s="67">
        <v>1</v>
      </c>
      <c r="CC127" s="134"/>
      <c r="CD127" s="134"/>
      <c r="CE127" s="57"/>
      <c r="CF127" s="57"/>
      <c r="CG127" s="57"/>
      <c r="CH127" s="57"/>
      <c r="CI127" s="57"/>
      <c r="CJ127" s="57"/>
      <c r="CK127" s="67"/>
      <c r="CL127" s="23"/>
      <c r="CM127" s="23"/>
      <c r="CN127" s="23"/>
      <c r="CO127" s="23"/>
      <c r="CP127" s="23"/>
      <c r="CQ127" s="23"/>
      <c r="CR127" s="57"/>
      <c r="CS127" s="134"/>
      <c r="CT127" s="58"/>
      <c r="CU127" s="57"/>
      <c r="CV127" s="57"/>
      <c r="CW127" s="57"/>
      <c r="CX127" s="57"/>
      <c r="CY127" s="57"/>
      <c r="CZ127" s="57"/>
      <c r="DA127" s="67"/>
      <c r="DB127" s="23"/>
      <c r="DC127" s="23"/>
      <c r="DD127" s="57"/>
      <c r="DE127" s="57"/>
      <c r="DF127" s="57"/>
      <c r="DG127" s="57"/>
      <c r="DH127" s="57"/>
      <c r="DI127" s="57"/>
      <c r="DJ127" s="67"/>
      <c r="DK127" s="23" t="s">
        <v>849</v>
      </c>
      <c r="DL127" s="55">
        <v>0</v>
      </c>
      <c r="DM127" s="55">
        <v>4.8922906466473242</v>
      </c>
      <c r="DN127" s="55">
        <v>3.6995891832707488</v>
      </c>
      <c r="DO127" s="59">
        <v>8.5918798299180725</v>
      </c>
      <c r="DP127" s="23" t="s">
        <v>849</v>
      </c>
      <c r="DQ127" s="57"/>
      <c r="DR127" s="57"/>
      <c r="DS127" s="57"/>
      <c r="DT127" s="23" t="s">
        <v>854</v>
      </c>
      <c r="DU127" s="57"/>
      <c r="DV127" s="23" t="s">
        <v>858</v>
      </c>
      <c r="DW127" s="23" t="s">
        <v>854</v>
      </c>
      <c r="DX127" s="57"/>
      <c r="DY127" s="23" t="s">
        <v>849</v>
      </c>
      <c r="DZ127" s="23" t="s">
        <v>854</v>
      </c>
      <c r="EA127" s="56"/>
      <c r="EB127" s="57"/>
      <c r="EC127" s="57"/>
      <c r="ED127" s="23"/>
      <c r="EE127" s="57"/>
      <c r="EF127" s="57"/>
      <c r="EG127" s="57"/>
      <c r="EH127" s="23">
        <v>957</v>
      </c>
      <c r="EI127" s="23"/>
      <c r="EJ127" s="23" t="s">
        <v>921</v>
      </c>
      <c r="EK127" s="23"/>
    </row>
    <row r="128" spans="2:141" ht="29.1">
      <c r="B128" s="132" t="s">
        <v>1036</v>
      </c>
      <c r="C128" s="23" t="s">
        <v>1037</v>
      </c>
      <c r="D128" s="23" t="s">
        <v>159</v>
      </c>
      <c r="E128" s="23" t="s">
        <v>846</v>
      </c>
      <c r="F128" s="23" t="s">
        <v>847</v>
      </c>
      <c r="G128" s="23"/>
      <c r="H128" s="23" t="s">
        <v>848</v>
      </c>
      <c r="I128" s="58">
        <v>0</v>
      </c>
      <c r="J128" s="58">
        <v>0</v>
      </c>
      <c r="K128" s="58">
        <v>1</v>
      </c>
      <c r="L128" s="58">
        <v>0</v>
      </c>
      <c r="M128" s="176"/>
      <c r="N128" s="23" t="s">
        <v>849</v>
      </c>
      <c r="O128" s="23" t="s">
        <v>850</v>
      </c>
      <c r="P128" s="23" t="s">
        <v>863</v>
      </c>
      <c r="Q128" s="56">
        <v>45922</v>
      </c>
      <c r="R128" s="133">
        <v>46034</v>
      </c>
      <c r="S128" s="133">
        <v>46463</v>
      </c>
      <c r="T128" s="133" t="s">
        <v>848</v>
      </c>
      <c r="U128" s="133">
        <v>46561</v>
      </c>
      <c r="V128" s="133" t="s">
        <v>848</v>
      </c>
      <c r="W128" s="55">
        <v>1.5036586693318081</v>
      </c>
      <c r="X128" s="55">
        <v>2.452887133127244E-3</v>
      </c>
      <c r="Y128" s="55">
        <v>1.0019961731465936E-3</v>
      </c>
      <c r="Z128" s="55">
        <v>0</v>
      </c>
      <c r="AA128" s="55">
        <v>0</v>
      </c>
      <c r="AB128" s="55">
        <v>0</v>
      </c>
      <c r="AC128" s="55">
        <v>0</v>
      </c>
      <c r="AD128" s="59">
        <v>3.4548833062738376E-3</v>
      </c>
      <c r="AE128" s="55">
        <v>0</v>
      </c>
      <c r="AF128" s="55"/>
      <c r="AG128" s="55"/>
      <c r="AH128" s="55"/>
      <c r="AI128" s="59">
        <v>1.5071135526380819</v>
      </c>
      <c r="AJ128" s="55">
        <v>0</v>
      </c>
      <c r="AK128" s="55">
        <v>1.648432412622254</v>
      </c>
      <c r="AL128" s="55">
        <v>2.689053531376127E-3</v>
      </c>
      <c r="AM128" s="55">
        <v>1.1204387424372975E-3</v>
      </c>
      <c r="AN128" s="55">
        <v>0</v>
      </c>
      <c r="AO128" s="55">
        <v>0</v>
      </c>
      <c r="AP128" s="55">
        <v>0</v>
      </c>
      <c r="AQ128" s="55">
        <v>0</v>
      </c>
      <c r="AR128" s="59">
        <v>3.8094922738134245E-3</v>
      </c>
      <c r="AS128" s="55">
        <v>0</v>
      </c>
      <c r="AT128" s="55"/>
      <c r="AU128" s="55"/>
      <c r="AV128" s="55"/>
      <c r="AW128" s="59">
        <v>1.6522419048960675</v>
      </c>
      <c r="AX128" s="55"/>
      <c r="AY128" s="55"/>
      <c r="AZ128" s="55"/>
      <c r="BA128" s="55"/>
      <c r="BB128" s="55"/>
      <c r="BC128" s="55"/>
      <c r="BD128" s="55"/>
      <c r="BE128" s="55"/>
      <c r="BF128" s="59">
        <v>0</v>
      </c>
      <c r="BG128" s="55"/>
      <c r="BH128" s="55"/>
      <c r="BI128" s="55"/>
      <c r="BJ128" s="55"/>
      <c r="BK128" s="59">
        <v>0</v>
      </c>
      <c r="BL128" s="55"/>
      <c r="BM128" s="23" t="s">
        <v>852</v>
      </c>
      <c r="BN128" s="23" t="s">
        <v>184</v>
      </c>
      <c r="BO128" s="23" t="s">
        <v>853</v>
      </c>
      <c r="BP128" s="23" t="s">
        <v>853</v>
      </c>
      <c r="BQ128" s="23" t="s">
        <v>853</v>
      </c>
      <c r="BR128" s="23"/>
      <c r="BS128" s="57"/>
      <c r="BT128" s="135" t="s">
        <v>23</v>
      </c>
      <c r="BU128" s="58">
        <v>1</v>
      </c>
      <c r="BV128" s="57">
        <v>0</v>
      </c>
      <c r="BW128" s="57">
        <v>0</v>
      </c>
      <c r="BX128" s="57">
        <v>0</v>
      </c>
      <c r="BY128" s="57">
        <v>0</v>
      </c>
      <c r="BZ128" s="57">
        <v>0</v>
      </c>
      <c r="CA128" s="57">
        <v>0</v>
      </c>
      <c r="CB128" s="67">
        <v>0</v>
      </c>
      <c r="CC128" s="134"/>
      <c r="CD128" s="134"/>
      <c r="CE128" s="57"/>
      <c r="CF128" s="57"/>
      <c r="CG128" s="57"/>
      <c r="CH128" s="57"/>
      <c r="CI128" s="57"/>
      <c r="CJ128" s="57"/>
      <c r="CK128" s="67"/>
      <c r="CL128" s="23"/>
      <c r="CM128" s="23"/>
      <c r="CN128" s="23"/>
      <c r="CO128" s="23"/>
      <c r="CP128" s="23"/>
      <c r="CQ128" s="23"/>
      <c r="CR128" s="57"/>
      <c r="CS128" s="134"/>
      <c r="CT128" s="58"/>
      <c r="CU128" s="57"/>
      <c r="CV128" s="57"/>
      <c r="CW128" s="57"/>
      <c r="CX128" s="57"/>
      <c r="CY128" s="57"/>
      <c r="CZ128" s="57"/>
      <c r="DA128" s="67"/>
      <c r="DB128" s="23"/>
      <c r="DC128" s="23"/>
      <c r="DD128" s="57"/>
      <c r="DE128" s="57"/>
      <c r="DF128" s="57"/>
      <c r="DG128" s="57"/>
      <c r="DH128" s="57"/>
      <c r="DI128" s="57"/>
      <c r="DJ128" s="67"/>
      <c r="DK128" s="23" t="s">
        <v>849</v>
      </c>
      <c r="DL128" s="55">
        <v>0</v>
      </c>
      <c r="DM128" s="55">
        <v>1.5036586693318081</v>
      </c>
      <c r="DN128" s="55">
        <v>3.4548833062738376E-3</v>
      </c>
      <c r="DO128" s="59">
        <v>1.5071135526380819</v>
      </c>
      <c r="DP128" s="23" t="s">
        <v>849</v>
      </c>
      <c r="DQ128" s="57"/>
      <c r="DR128" s="57"/>
      <c r="DS128" s="57"/>
      <c r="DT128" s="23" t="s">
        <v>854</v>
      </c>
      <c r="DU128" s="57"/>
      <c r="DV128" s="23" t="s">
        <v>858</v>
      </c>
      <c r="DW128" s="23" t="s">
        <v>854</v>
      </c>
      <c r="DX128" s="57"/>
      <c r="DY128" s="23" t="s">
        <v>849</v>
      </c>
      <c r="DZ128" s="23" t="s">
        <v>854</v>
      </c>
      <c r="EA128" s="56"/>
      <c r="EB128" s="57"/>
      <c r="EC128" s="57"/>
      <c r="ED128" s="23"/>
      <c r="EE128" s="57"/>
      <c r="EF128" s="57"/>
      <c r="EG128" s="57"/>
      <c r="EH128" s="23">
        <v>957</v>
      </c>
      <c r="EI128" s="23"/>
      <c r="EJ128" s="23" t="s">
        <v>921</v>
      </c>
      <c r="EK128" s="23"/>
    </row>
    <row r="129" spans="2:141" ht="29.1">
      <c r="B129" s="132" t="s">
        <v>1038</v>
      </c>
      <c r="C129" s="23" t="s">
        <v>1039</v>
      </c>
      <c r="D129" s="23" t="s">
        <v>159</v>
      </c>
      <c r="E129" s="23" t="s">
        <v>846</v>
      </c>
      <c r="F129" s="23" t="s">
        <v>847</v>
      </c>
      <c r="G129" s="23"/>
      <c r="H129" s="23" t="s">
        <v>848</v>
      </c>
      <c r="I129" s="58">
        <v>0</v>
      </c>
      <c r="J129" s="58">
        <v>0</v>
      </c>
      <c r="K129" s="58">
        <v>1</v>
      </c>
      <c r="L129" s="58">
        <v>0</v>
      </c>
      <c r="M129" s="176"/>
      <c r="N129" s="23" t="s">
        <v>849</v>
      </c>
      <c r="O129" s="23" t="s">
        <v>850</v>
      </c>
      <c r="P129" s="23" t="s">
        <v>851</v>
      </c>
      <c r="Q129" s="56">
        <v>46132</v>
      </c>
      <c r="R129" s="133">
        <v>46192</v>
      </c>
      <c r="S129" s="133">
        <v>46664</v>
      </c>
      <c r="T129" s="133" t="s">
        <v>848</v>
      </c>
      <c r="U129" s="133">
        <v>46771</v>
      </c>
      <c r="V129" s="133" t="s">
        <v>848</v>
      </c>
      <c r="W129" s="55">
        <v>2.5852070245244563</v>
      </c>
      <c r="X129" s="55">
        <v>1.0955736607777089</v>
      </c>
      <c r="Y129" s="55">
        <v>3.3662999381764929E-4</v>
      </c>
      <c r="Z129" s="55">
        <v>3.3002952133549996E-4</v>
      </c>
      <c r="AA129" s="55">
        <v>8.0889696967549732E-5</v>
      </c>
      <c r="AB129" s="55">
        <v>0</v>
      </c>
      <c r="AC129" s="55">
        <v>0</v>
      </c>
      <c r="AD129" s="59">
        <v>1.0963212099898296</v>
      </c>
      <c r="AE129" s="55">
        <v>0</v>
      </c>
      <c r="AF129" s="55"/>
      <c r="AG129" s="55"/>
      <c r="AH129" s="55"/>
      <c r="AI129" s="59">
        <v>3.6815282345142859</v>
      </c>
      <c r="AJ129" s="55">
        <v>0</v>
      </c>
      <c r="AK129" s="55">
        <v>2.8341133127364468</v>
      </c>
      <c r="AL129" s="55">
        <v>1.2010565759872418</v>
      </c>
      <c r="AM129" s="55">
        <v>3.7642188368372254E-4</v>
      </c>
      <c r="AN129" s="55">
        <v>3.7642201557010977E-4</v>
      </c>
      <c r="AO129" s="55">
        <v>9.4105630008885292E-5</v>
      </c>
      <c r="AP129" s="55">
        <v>0</v>
      </c>
      <c r="AQ129" s="55">
        <v>0</v>
      </c>
      <c r="AR129" s="59">
        <v>1.2019035255165045</v>
      </c>
      <c r="AS129" s="55">
        <v>0</v>
      </c>
      <c r="AT129" s="55"/>
      <c r="AU129" s="55"/>
      <c r="AV129" s="55"/>
      <c r="AW129" s="59">
        <v>4.0360168382529515</v>
      </c>
      <c r="AX129" s="55"/>
      <c r="AY129" s="55"/>
      <c r="AZ129" s="55"/>
      <c r="BA129" s="55"/>
      <c r="BB129" s="55"/>
      <c r="BC129" s="55"/>
      <c r="BD129" s="55"/>
      <c r="BE129" s="55"/>
      <c r="BF129" s="59">
        <v>0</v>
      </c>
      <c r="BG129" s="55"/>
      <c r="BH129" s="55"/>
      <c r="BI129" s="55"/>
      <c r="BJ129" s="55"/>
      <c r="BK129" s="59">
        <v>0</v>
      </c>
      <c r="BL129" s="55"/>
      <c r="BM129" s="23" t="s">
        <v>852</v>
      </c>
      <c r="BN129" s="23" t="s">
        <v>184</v>
      </c>
      <c r="BO129" s="23" t="s">
        <v>853</v>
      </c>
      <c r="BP129" s="23" t="s">
        <v>853</v>
      </c>
      <c r="BQ129" s="23" t="s">
        <v>853</v>
      </c>
      <c r="BR129" s="23"/>
      <c r="BS129" s="57"/>
      <c r="BT129" s="135" t="s">
        <v>23</v>
      </c>
      <c r="BU129" s="58">
        <v>1</v>
      </c>
      <c r="BV129" s="57">
        <v>2</v>
      </c>
      <c r="BW129" s="57">
        <v>0</v>
      </c>
      <c r="BX129" s="57">
        <v>0</v>
      </c>
      <c r="BY129" s="57">
        <v>0</v>
      </c>
      <c r="BZ129" s="57">
        <v>0</v>
      </c>
      <c r="CA129" s="57">
        <v>0</v>
      </c>
      <c r="CB129" s="67">
        <v>2</v>
      </c>
      <c r="CC129" s="134"/>
      <c r="CD129" s="134"/>
      <c r="CE129" s="57"/>
      <c r="CF129" s="57"/>
      <c r="CG129" s="57"/>
      <c r="CH129" s="57"/>
      <c r="CI129" s="57"/>
      <c r="CJ129" s="57"/>
      <c r="CK129" s="67"/>
      <c r="CL129" s="23"/>
      <c r="CM129" s="23"/>
      <c r="CN129" s="23"/>
      <c r="CO129" s="23"/>
      <c r="CP129" s="23"/>
      <c r="CQ129" s="23"/>
      <c r="CR129" s="57"/>
      <c r="CS129" s="134"/>
      <c r="CT129" s="58"/>
      <c r="CU129" s="57"/>
      <c r="CV129" s="57"/>
      <c r="CW129" s="57"/>
      <c r="CX129" s="57"/>
      <c r="CY129" s="57"/>
      <c r="CZ129" s="57"/>
      <c r="DA129" s="67"/>
      <c r="DB129" s="23"/>
      <c r="DC129" s="23"/>
      <c r="DD129" s="57"/>
      <c r="DE129" s="57"/>
      <c r="DF129" s="57"/>
      <c r="DG129" s="57"/>
      <c r="DH129" s="57"/>
      <c r="DI129" s="57"/>
      <c r="DJ129" s="67"/>
      <c r="DK129" s="23" t="s">
        <v>849</v>
      </c>
      <c r="DL129" s="55">
        <v>0</v>
      </c>
      <c r="DM129" s="55">
        <v>2.5852070245244563</v>
      </c>
      <c r="DN129" s="55">
        <v>1.0963212099898296</v>
      </c>
      <c r="DO129" s="59">
        <v>3.6815282345142859</v>
      </c>
      <c r="DP129" s="23" t="s">
        <v>849</v>
      </c>
      <c r="DQ129" s="57"/>
      <c r="DR129" s="57"/>
      <c r="DS129" s="57"/>
      <c r="DT129" s="23" t="s">
        <v>854</v>
      </c>
      <c r="DU129" s="57"/>
      <c r="DV129" s="23" t="s">
        <v>858</v>
      </c>
      <c r="DW129" s="23" t="s">
        <v>854</v>
      </c>
      <c r="DX129" s="57"/>
      <c r="DY129" s="23" t="s">
        <v>849</v>
      </c>
      <c r="DZ129" s="23" t="s">
        <v>854</v>
      </c>
      <c r="EA129" s="56"/>
      <c r="EB129" s="57"/>
      <c r="EC129" s="57"/>
      <c r="ED129" s="23"/>
      <c r="EE129" s="57"/>
      <c r="EF129" s="57"/>
      <c r="EG129" s="57"/>
      <c r="EH129" s="23">
        <v>957</v>
      </c>
      <c r="EI129" s="23"/>
      <c r="EJ129" s="23" t="s">
        <v>921</v>
      </c>
      <c r="EK129" s="23"/>
    </row>
    <row r="130" spans="2:141" ht="29.1">
      <c r="B130" s="132" t="s">
        <v>1040</v>
      </c>
      <c r="C130" s="23" t="s">
        <v>1041</v>
      </c>
      <c r="D130" s="23" t="s">
        <v>159</v>
      </c>
      <c r="E130" s="23" t="s">
        <v>846</v>
      </c>
      <c r="F130" s="23" t="s">
        <v>847</v>
      </c>
      <c r="G130" s="23"/>
      <c r="H130" s="23" t="s">
        <v>848</v>
      </c>
      <c r="I130" s="58">
        <v>0</v>
      </c>
      <c r="J130" s="58">
        <v>0</v>
      </c>
      <c r="K130" s="58">
        <v>1</v>
      </c>
      <c r="L130" s="58">
        <v>0</v>
      </c>
      <c r="M130" s="176"/>
      <c r="N130" s="23" t="s">
        <v>849</v>
      </c>
      <c r="O130" s="23" t="s">
        <v>850</v>
      </c>
      <c r="P130" s="23" t="s">
        <v>851</v>
      </c>
      <c r="Q130" s="56">
        <v>46478</v>
      </c>
      <c r="R130" s="133">
        <v>46540</v>
      </c>
      <c r="S130" s="133">
        <v>47010</v>
      </c>
      <c r="T130" s="133" t="s">
        <v>848</v>
      </c>
      <c r="U130" s="133">
        <v>47102</v>
      </c>
      <c r="V130" s="133" t="s">
        <v>848</v>
      </c>
      <c r="W130" s="55">
        <v>6.0129757797670436E-2</v>
      </c>
      <c r="X130" s="55">
        <v>0</v>
      </c>
      <c r="Y130" s="55">
        <v>0</v>
      </c>
      <c r="Z130" s="55">
        <v>1.3067110293337123</v>
      </c>
      <c r="AA130" s="55">
        <v>2.6134220586674246</v>
      </c>
      <c r="AB130" s="55">
        <v>3.920133088001136</v>
      </c>
      <c r="AC130" s="55">
        <v>5.2268441173348492</v>
      </c>
      <c r="AD130" s="59">
        <v>13.067110293337123</v>
      </c>
      <c r="AE130" s="55">
        <v>0</v>
      </c>
      <c r="AF130" s="55"/>
      <c r="AG130" s="55"/>
      <c r="AH130" s="55"/>
      <c r="AI130" s="59">
        <v>13.127240051134793</v>
      </c>
      <c r="AJ130" s="55">
        <v>0</v>
      </c>
      <c r="AK130" s="55">
        <v>6.5919110326316463E-2</v>
      </c>
      <c r="AL130" s="55">
        <v>0</v>
      </c>
      <c r="AM130" s="55">
        <v>0</v>
      </c>
      <c r="AN130" s="55">
        <v>1.4903963664797759</v>
      </c>
      <c r="AO130" s="55">
        <v>3.0404085876187428</v>
      </c>
      <c r="AP130" s="55">
        <v>4.6518251390566761</v>
      </c>
      <c r="AQ130" s="55">
        <v>6.3264821891170806</v>
      </c>
      <c r="AR130" s="59">
        <v>15.509112282272277</v>
      </c>
      <c r="AS130" s="55">
        <v>0</v>
      </c>
      <c r="AT130" s="55"/>
      <c r="AU130" s="55"/>
      <c r="AV130" s="55"/>
      <c r="AW130" s="59">
        <v>15.575031392598593</v>
      </c>
      <c r="AX130" s="55"/>
      <c r="AY130" s="55"/>
      <c r="AZ130" s="55"/>
      <c r="BA130" s="55"/>
      <c r="BB130" s="55"/>
      <c r="BC130" s="55"/>
      <c r="BD130" s="55"/>
      <c r="BE130" s="55"/>
      <c r="BF130" s="59">
        <v>0</v>
      </c>
      <c r="BG130" s="55"/>
      <c r="BH130" s="55"/>
      <c r="BI130" s="55"/>
      <c r="BJ130" s="55"/>
      <c r="BK130" s="59">
        <v>0</v>
      </c>
      <c r="BL130" s="55"/>
      <c r="BM130" s="23" t="s">
        <v>852</v>
      </c>
      <c r="BN130" s="23" t="s">
        <v>184</v>
      </c>
      <c r="BO130" s="23" t="s">
        <v>853</v>
      </c>
      <c r="BP130" s="23" t="s">
        <v>853</v>
      </c>
      <c r="BQ130" s="23" t="s">
        <v>853</v>
      </c>
      <c r="BR130" s="23"/>
      <c r="BS130" s="57"/>
      <c r="BT130" s="135" t="s">
        <v>23</v>
      </c>
      <c r="BU130" s="58">
        <v>1</v>
      </c>
      <c r="BV130" s="57">
        <v>0</v>
      </c>
      <c r="BW130" s="57">
        <v>0</v>
      </c>
      <c r="BX130" s="57">
        <v>0</v>
      </c>
      <c r="BY130" s="57">
        <v>0</v>
      </c>
      <c r="BZ130" s="57">
        <v>0</v>
      </c>
      <c r="CA130" s="57">
        <v>1</v>
      </c>
      <c r="CB130" s="67">
        <v>1</v>
      </c>
      <c r="CC130" s="134"/>
      <c r="CD130" s="134"/>
      <c r="CE130" s="57"/>
      <c r="CF130" s="57"/>
      <c r="CG130" s="57"/>
      <c r="CH130" s="57"/>
      <c r="CI130" s="57"/>
      <c r="CJ130" s="57"/>
      <c r="CK130" s="67"/>
      <c r="CL130" s="23"/>
      <c r="CM130" s="23"/>
      <c r="CN130" s="23"/>
      <c r="CO130" s="23"/>
      <c r="CP130" s="23"/>
      <c r="CQ130" s="23"/>
      <c r="CR130" s="57"/>
      <c r="CS130" s="134"/>
      <c r="CT130" s="58"/>
      <c r="CU130" s="57"/>
      <c r="CV130" s="57"/>
      <c r="CW130" s="57"/>
      <c r="CX130" s="57"/>
      <c r="CY130" s="57"/>
      <c r="CZ130" s="57"/>
      <c r="DA130" s="67"/>
      <c r="DB130" s="23"/>
      <c r="DC130" s="23"/>
      <c r="DD130" s="57"/>
      <c r="DE130" s="57"/>
      <c r="DF130" s="57"/>
      <c r="DG130" s="57"/>
      <c r="DH130" s="57"/>
      <c r="DI130" s="57"/>
      <c r="DJ130" s="67"/>
      <c r="DK130" s="23" t="s">
        <v>849</v>
      </c>
      <c r="DL130" s="55">
        <v>0</v>
      </c>
      <c r="DM130" s="55">
        <v>6.0129757797670436E-2</v>
      </c>
      <c r="DN130" s="55">
        <v>13.067110293337123</v>
      </c>
      <c r="DO130" s="59">
        <v>13.127240051134793</v>
      </c>
      <c r="DP130" s="23" t="s">
        <v>849</v>
      </c>
      <c r="DQ130" s="57"/>
      <c r="DR130" s="57"/>
      <c r="DS130" s="57"/>
      <c r="DT130" s="23" t="s">
        <v>854</v>
      </c>
      <c r="DU130" s="57"/>
      <c r="DV130" s="23" t="s">
        <v>858</v>
      </c>
      <c r="DW130" s="23" t="s">
        <v>854</v>
      </c>
      <c r="DX130" s="57"/>
      <c r="DY130" s="23" t="s">
        <v>849</v>
      </c>
      <c r="DZ130" s="23" t="s">
        <v>854</v>
      </c>
      <c r="EA130" s="56"/>
      <c r="EB130" s="57"/>
      <c r="EC130" s="57"/>
      <c r="ED130" s="23"/>
      <c r="EE130" s="57"/>
      <c r="EF130" s="57"/>
      <c r="EG130" s="57"/>
      <c r="EH130" s="23">
        <v>957</v>
      </c>
      <c r="EI130" s="23"/>
      <c r="EJ130" s="23" t="s">
        <v>921</v>
      </c>
      <c r="EK130" s="23"/>
    </row>
    <row r="131" spans="2:141" ht="29.1">
      <c r="B131" s="132" t="s">
        <v>1042</v>
      </c>
      <c r="C131" s="23" t="s">
        <v>1043</v>
      </c>
      <c r="D131" s="23" t="s">
        <v>159</v>
      </c>
      <c r="E131" s="23" t="s">
        <v>846</v>
      </c>
      <c r="F131" s="23" t="s">
        <v>847</v>
      </c>
      <c r="G131" s="23"/>
      <c r="H131" s="23" t="s">
        <v>848</v>
      </c>
      <c r="I131" s="58">
        <v>0</v>
      </c>
      <c r="J131" s="58">
        <v>0</v>
      </c>
      <c r="K131" s="58">
        <v>1</v>
      </c>
      <c r="L131" s="58">
        <v>0</v>
      </c>
      <c r="M131" s="176"/>
      <c r="N131" s="23" t="s">
        <v>849</v>
      </c>
      <c r="O131" s="23" t="s">
        <v>850</v>
      </c>
      <c r="P131" s="23" t="s">
        <v>851</v>
      </c>
      <c r="Q131" s="56">
        <v>46202</v>
      </c>
      <c r="R131" s="133">
        <v>46290</v>
      </c>
      <c r="S131" s="133">
        <v>46744</v>
      </c>
      <c r="T131" s="133" t="s">
        <v>848</v>
      </c>
      <c r="U131" s="133">
        <v>46863</v>
      </c>
      <c r="V131" s="133" t="s">
        <v>848</v>
      </c>
      <c r="W131" s="55">
        <v>1.0439434807906636</v>
      </c>
      <c r="X131" s="55">
        <v>4.1207618072886318E-4</v>
      </c>
      <c r="Y131" s="55">
        <v>0</v>
      </c>
      <c r="Z131" s="55">
        <v>0</v>
      </c>
      <c r="AA131" s="55">
        <v>0</v>
      </c>
      <c r="AB131" s="55">
        <v>0</v>
      </c>
      <c r="AC131" s="55">
        <v>0</v>
      </c>
      <c r="AD131" s="59">
        <v>4.1207618072886318E-4</v>
      </c>
      <c r="AE131" s="55">
        <v>0</v>
      </c>
      <c r="AF131" s="55"/>
      <c r="AG131" s="55"/>
      <c r="AH131" s="55"/>
      <c r="AI131" s="59">
        <v>1.0443555569713925</v>
      </c>
      <c r="AJ131" s="55">
        <v>0</v>
      </c>
      <c r="AK131" s="55">
        <v>1.14445539122635</v>
      </c>
      <c r="AL131" s="55">
        <v>4.5175128281267477E-4</v>
      </c>
      <c r="AM131" s="55">
        <v>0</v>
      </c>
      <c r="AN131" s="55">
        <v>0</v>
      </c>
      <c r="AO131" s="55">
        <v>0</v>
      </c>
      <c r="AP131" s="55">
        <v>0</v>
      </c>
      <c r="AQ131" s="55">
        <v>0</v>
      </c>
      <c r="AR131" s="59">
        <v>4.5175128281267477E-4</v>
      </c>
      <c r="AS131" s="55">
        <v>0</v>
      </c>
      <c r="AT131" s="55"/>
      <c r="AU131" s="55"/>
      <c r="AV131" s="55"/>
      <c r="AW131" s="59">
        <v>1.1449071425091626</v>
      </c>
      <c r="AX131" s="55"/>
      <c r="AY131" s="55"/>
      <c r="AZ131" s="55"/>
      <c r="BA131" s="55"/>
      <c r="BB131" s="55"/>
      <c r="BC131" s="55"/>
      <c r="BD131" s="55"/>
      <c r="BE131" s="55"/>
      <c r="BF131" s="59">
        <v>0</v>
      </c>
      <c r="BG131" s="55"/>
      <c r="BH131" s="55"/>
      <c r="BI131" s="55"/>
      <c r="BJ131" s="55"/>
      <c r="BK131" s="59">
        <v>0</v>
      </c>
      <c r="BL131" s="55"/>
      <c r="BM131" s="23" t="s">
        <v>852</v>
      </c>
      <c r="BN131" s="23" t="s">
        <v>184</v>
      </c>
      <c r="BO131" s="23" t="s">
        <v>853</v>
      </c>
      <c r="BP131" s="23" t="s">
        <v>853</v>
      </c>
      <c r="BQ131" s="23" t="s">
        <v>853</v>
      </c>
      <c r="BR131" s="23"/>
      <c r="BS131" s="57"/>
      <c r="BT131" s="135" t="s">
        <v>23</v>
      </c>
      <c r="BU131" s="58">
        <v>1</v>
      </c>
      <c r="BV131" s="57">
        <v>1</v>
      </c>
      <c r="BW131" s="57">
        <v>0</v>
      </c>
      <c r="BX131" s="57">
        <v>0</v>
      </c>
      <c r="BY131" s="57">
        <v>0</v>
      </c>
      <c r="BZ131" s="57">
        <v>0</v>
      </c>
      <c r="CA131" s="57">
        <v>0</v>
      </c>
      <c r="CB131" s="67">
        <v>1</v>
      </c>
      <c r="CC131" s="134"/>
      <c r="CD131" s="134"/>
      <c r="CE131" s="57"/>
      <c r="CF131" s="57"/>
      <c r="CG131" s="57"/>
      <c r="CH131" s="57"/>
      <c r="CI131" s="57"/>
      <c r="CJ131" s="57"/>
      <c r="CK131" s="67"/>
      <c r="CL131" s="23"/>
      <c r="CM131" s="23"/>
      <c r="CN131" s="23"/>
      <c r="CO131" s="23"/>
      <c r="CP131" s="23"/>
      <c r="CQ131" s="23"/>
      <c r="CR131" s="57"/>
      <c r="CS131" s="134"/>
      <c r="CT131" s="58"/>
      <c r="CU131" s="57"/>
      <c r="CV131" s="57"/>
      <c r="CW131" s="57"/>
      <c r="CX131" s="57"/>
      <c r="CY131" s="57"/>
      <c r="CZ131" s="57"/>
      <c r="DA131" s="67"/>
      <c r="DB131" s="23"/>
      <c r="DC131" s="23"/>
      <c r="DD131" s="57"/>
      <c r="DE131" s="57"/>
      <c r="DF131" s="57"/>
      <c r="DG131" s="57"/>
      <c r="DH131" s="57"/>
      <c r="DI131" s="57"/>
      <c r="DJ131" s="67"/>
      <c r="DK131" s="23" t="s">
        <v>849</v>
      </c>
      <c r="DL131" s="55">
        <v>0</v>
      </c>
      <c r="DM131" s="55">
        <v>1.0439434807906636</v>
      </c>
      <c r="DN131" s="55">
        <v>4.1207618072886318E-4</v>
      </c>
      <c r="DO131" s="59">
        <v>1.0443555569713925</v>
      </c>
      <c r="DP131" s="23" t="s">
        <v>849</v>
      </c>
      <c r="DQ131" s="57"/>
      <c r="DR131" s="57"/>
      <c r="DS131" s="57"/>
      <c r="DT131" s="23" t="s">
        <v>854</v>
      </c>
      <c r="DU131" s="57"/>
      <c r="DV131" s="23" t="s">
        <v>858</v>
      </c>
      <c r="DW131" s="23" t="s">
        <v>854</v>
      </c>
      <c r="DX131" s="57"/>
      <c r="DY131" s="23" t="s">
        <v>849</v>
      </c>
      <c r="DZ131" s="23" t="s">
        <v>854</v>
      </c>
      <c r="EA131" s="56"/>
      <c r="EB131" s="57"/>
      <c r="EC131" s="57"/>
      <c r="ED131" s="23"/>
      <c r="EE131" s="57"/>
      <c r="EF131" s="57"/>
      <c r="EG131" s="57"/>
      <c r="EH131" s="23">
        <v>957</v>
      </c>
      <c r="EI131" s="23"/>
      <c r="EJ131" s="23" t="s">
        <v>921</v>
      </c>
      <c r="EK131" s="23"/>
    </row>
    <row r="132" spans="2:141" ht="29.1">
      <c r="B132" s="132" t="s">
        <v>1044</v>
      </c>
      <c r="C132" s="23" t="s">
        <v>1045</v>
      </c>
      <c r="D132" s="23" t="s">
        <v>159</v>
      </c>
      <c r="E132" s="23" t="s">
        <v>846</v>
      </c>
      <c r="F132" s="23" t="s">
        <v>847</v>
      </c>
      <c r="G132" s="23"/>
      <c r="H132" s="23" t="s">
        <v>848</v>
      </c>
      <c r="I132" s="58">
        <v>0</v>
      </c>
      <c r="J132" s="58">
        <v>0</v>
      </c>
      <c r="K132" s="58">
        <v>1</v>
      </c>
      <c r="L132" s="58">
        <v>0</v>
      </c>
      <c r="M132" s="176"/>
      <c r="N132" s="23" t="s">
        <v>849</v>
      </c>
      <c r="O132" s="23" t="s">
        <v>850</v>
      </c>
      <c r="P132" s="23" t="s">
        <v>851</v>
      </c>
      <c r="Q132" s="56">
        <v>45993</v>
      </c>
      <c r="R132" s="133">
        <v>46062</v>
      </c>
      <c r="S132" s="133">
        <v>46513</v>
      </c>
      <c r="T132" s="133" t="s">
        <v>848</v>
      </c>
      <c r="U132" s="133">
        <v>46603</v>
      </c>
      <c r="V132" s="133" t="s">
        <v>848</v>
      </c>
      <c r="W132" s="55">
        <v>1.5387149189000209</v>
      </c>
      <c r="X132" s="55">
        <v>1.9811619650954384E-3</v>
      </c>
      <c r="Y132" s="55">
        <v>1.942315449698487E-3</v>
      </c>
      <c r="Z132" s="55">
        <v>1.586859292521266E-4</v>
      </c>
      <c r="AA132" s="55">
        <v>0</v>
      </c>
      <c r="AB132" s="55">
        <v>0</v>
      </c>
      <c r="AC132" s="55">
        <v>0</v>
      </c>
      <c r="AD132" s="59">
        <v>4.0821633440460518E-3</v>
      </c>
      <c r="AE132" s="55">
        <v>0</v>
      </c>
      <c r="AF132" s="55"/>
      <c r="AG132" s="55"/>
      <c r="AH132" s="55"/>
      <c r="AI132" s="59">
        <v>1.5427970822440669</v>
      </c>
      <c r="AJ132" s="55">
        <v>0</v>
      </c>
      <c r="AK132" s="55">
        <v>1.6868639125576059</v>
      </c>
      <c r="AL132" s="55">
        <v>2.1719101977904147E-3</v>
      </c>
      <c r="AM132" s="55">
        <v>2.1719099715147502E-3</v>
      </c>
      <c r="AN132" s="55">
        <v>1.8099252785019299E-4</v>
      </c>
      <c r="AO132" s="55">
        <v>0</v>
      </c>
      <c r="AP132" s="55">
        <v>0</v>
      </c>
      <c r="AQ132" s="55">
        <v>0</v>
      </c>
      <c r="AR132" s="59">
        <v>4.5248126971553582E-3</v>
      </c>
      <c r="AS132" s="55">
        <v>0</v>
      </c>
      <c r="AT132" s="55"/>
      <c r="AU132" s="55"/>
      <c r="AV132" s="55"/>
      <c r="AW132" s="59">
        <v>1.6913887252547612</v>
      </c>
      <c r="AX132" s="55"/>
      <c r="AY132" s="55"/>
      <c r="AZ132" s="55"/>
      <c r="BA132" s="55"/>
      <c r="BB132" s="55"/>
      <c r="BC132" s="55"/>
      <c r="BD132" s="55"/>
      <c r="BE132" s="55"/>
      <c r="BF132" s="59">
        <v>0</v>
      </c>
      <c r="BG132" s="55"/>
      <c r="BH132" s="55"/>
      <c r="BI132" s="55"/>
      <c r="BJ132" s="55"/>
      <c r="BK132" s="59">
        <v>0</v>
      </c>
      <c r="BL132" s="55"/>
      <c r="BM132" s="23" t="s">
        <v>852</v>
      </c>
      <c r="BN132" s="23" t="s">
        <v>184</v>
      </c>
      <c r="BO132" s="23" t="s">
        <v>853</v>
      </c>
      <c r="BP132" s="23" t="s">
        <v>853</v>
      </c>
      <c r="BQ132" s="23" t="s">
        <v>853</v>
      </c>
      <c r="BR132" s="23"/>
      <c r="BS132" s="57"/>
      <c r="BT132" s="135" t="s">
        <v>23</v>
      </c>
      <c r="BU132" s="58">
        <v>1</v>
      </c>
      <c r="BV132" s="57">
        <v>1</v>
      </c>
      <c r="BW132" s="57">
        <v>0</v>
      </c>
      <c r="BX132" s="57">
        <v>0</v>
      </c>
      <c r="BY132" s="57">
        <v>0</v>
      </c>
      <c r="BZ132" s="57">
        <v>0</v>
      </c>
      <c r="CA132" s="57">
        <v>0</v>
      </c>
      <c r="CB132" s="67">
        <v>1</v>
      </c>
      <c r="CC132" s="134"/>
      <c r="CD132" s="134"/>
      <c r="CE132" s="57"/>
      <c r="CF132" s="57"/>
      <c r="CG132" s="57"/>
      <c r="CH132" s="57"/>
      <c r="CI132" s="57"/>
      <c r="CJ132" s="57"/>
      <c r="CK132" s="67"/>
      <c r="CL132" s="23"/>
      <c r="CM132" s="23"/>
      <c r="CN132" s="23"/>
      <c r="CO132" s="23"/>
      <c r="CP132" s="23"/>
      <c r="CQ132" s="23"/>
      <c r="CR132" s="57"/>
      <c r="CS132" s="134"/>
      <c r="CT132" s="58"/>
      <c r="CU132" s="57"/>
      <c r="CV132" s="57"/>
      <c r="CW132" s="57"/>
      <c r="CX132" s="57"/>
      <c r="CY132" s="57"/>
      <c r="CZ132" s="57"/>
      <c r="DA132" s="67"/>
      <c r="DB132" s="23"/>
      <c r="DC132" s="23"/>
      <c r="DD132" s="57"/>
      <c r="DE132" s="57"/>
      <c r="DF132" s="57"/>
      <c r="DG132" s="57"/>
      <c r="DH132" s="57"/>
      <c r="DI132" s="57"/>
      <c r="DJ132" s="67"/>
      <c r="DK132" s="23" t="s">
        <v>849</v>
      </c>
      <c r="DL132" s="55">
        <v>0</v>
      </c>
      <c r="DM132" s="55">
        <v>1.5387149189000209</v>
      </c>
      <c r="DN132" s="55">
        <v>4.0821633440460518E-3</v>
      </c>
      <c r="DO132" s="59">
        <v>1.5427970822440669</v>
      </c>
      <c r="DP132" s="23" t="s">
        <v>849</v>
      </c>
      <c r="DQ132" s="57"/>
      <c r="DR132" s="57"/>
      <c r="DS132" s="57"/>
      <c r="DT132" s="23" t="s">
        <v>854</v>
      </c>
      <c r="DU132" s="57"/>
      <c r="DV132" s="23" t="s">
        <v>858</v>
      </c>
      <c r="DW132" s="23" t="s">
        <v>854</v>
      </c>
      <c r="DX132" s="57"/>
      <c r="DY132" s="23" t="s">
        <v>849</v>
      </c>
      <c r="DZ132" s="23" t="s">
        <v>854</v>
      </c>
      <c r="EA132" s="56"/>
      <c r="EB132" s="57"/>
      <c r="EC132" s="57"/>
      <c r="ED132" s="23"/>
      <c r="EE132" s="57"/>
      <c r="EF132" s="57"/>
      <c r="EG132" s="57"/>
      <c r="EH132" s="23">
        <v>957</v>
      </c>
      <c r="EI132" s="23"/>
      <c r="EJ132" s="23" t="s">
        <v>921</v>
      </c>
      <c r="EK132" s="23"/>
    </row>
    <row r="133" spans="2:141" ht="29.1">
      <c r="B133" s="132" t="s">
        <v>1046</v>
      </c>
      <c r="C133" s="23" t="s">
        <v>1047</v>
      </c>
      <c r="D133" s="23" t="s">
        <v>159</v>
      </c>
      <c r="E133" s="23" t="s">
        <v>846</v>
      </c>
      <c r="F133" s="23" t="s">
        <v>847</v>
      </c>
      <c r="G133" s="23"/>
      <c r="H133" s="23" t="s">
        <v>848</v>
      </c>
      <c r="I133" s="58">
        <v>0</v>
      </c>
      <c r="J133" s="58">
        <v>0</v>
      </c>
      <c r="K133" s="58">
        <v>1</v>
      </c>
      <c r="L133" s="58">
        <v>0</v>
      </c>
      <c r="M133" s="176"/>
      <c r="N133" s="23" t="s">
        <v>849</v>
      </c>
      <c r="O133" s="23" t="s">
        <v>850</v>
      </c>
      <c r="P133" s="23" t="s">
        <v>863</v>
      </c>
      <c r="Q133" s="56">
        <v>45908</v>
      </c>
      <c r="R133" s="133">
        <v>46064</v>
      </c>
      <c r="S133" s="133">
        <v>46547</v>
      </c>
      <c r="T133" s="133" t="s">
        <v>848</v>
      </c>
      <c r="U133" s="133">
        <v>46645</v>
      </c>
      <c r="V133" s="133" t="s">
        <v>848</v>
      </c>
      <c r="W133" s="55">
        <v>2.5408998158575802</v>
      </c>
      <c r="X133" s="55">
        <v>0.73460903189153948</v>
      </c>
      <c r="Y133" s="55">
        <v>1.6290163643083589E-3</v>
      </c>
      <c r="Z133" s="55">
        <v>1.4639845262510805E-3</v>
      </c>
      <c r="AA133" s="55">
        <v>0</v>
      </c>
      <c r="AB133" s="55">
        <v>0</v>
      </c>
      <c r="AC133" s="55">
        <v>0</v>
      </c>
      <c r="AD133" s="59">
        <v>0.73770203278209889</v>
      </c>
      <c r="AE133" s="55">
        <v>9.7647551660632517E-3</v>
      </c>
      <c r="AF133" s="55"/>
      <c r="AG133" s="55"/>
      <c r="AH133" s="55"/>
      <c r="AI133" s="59">
        <v>3.2786018486396791</v>
      </c>
      <c r="AJ133" s="55">
        <v>9.7647551660632517E-3</v>
      </c>
      <c r="AK133" s="55">
        <v>2.785540162214359</v>
      </c>
      <c r="AL133" s="55">
        <v>0.80533791576062208</v>
      </c>
      <c r="AM133" s="55">
        <v>1.8215768638154316E-3</v>
      </c>
      <c r="AN133" s="55">
        <v>1.6697779153358634E-3</v>
      </c>
      <c r="AO133" s="55">
        <v>0</v>
      </c>
      <c r="AP133" s="55">
        <v>0</v>
      </c>
      <c r="AQ133" s="55">
        <v>0</v>
      </c>
      <c r="AR133" s="59">
        <v>0.80882927053977338</v>
      </c>
      <c r="AS133" s="55">
        <v>1.1819091645435912E-2</v>
      </c>
      <c r="AT133" s="55"/>
      <c r="AU133" s="55"/>
      <c r="AV133" s="55"/>
      <c r="AW133" s="59">
        <v>3.5943694327541325</v>
      </c>
      <c r="AX133" s="55"/>
      <c r="AY133" s="55"/>
      <c r="AZ133" s="55"/>
      <c r="BA133" s="55"/>
      <c r="BB133" s="55"/>
      <c r="BC133" s="55"/>
      <c r="BD133" s="55"/>
      <c r="BE133" s="55"/>
      <c r="BF133" s="59">
        <v>0</v>
      </c>
      <c r="BG133" s="55"/>
      <c r="BH133" s="55"/>
      <c r="BI133" s="55"/>
      <c r="BJ133" s="55"/>
      <c r="BK133" s="59">
        <v>0</v>
      </c>
      <c r="BL133" s="55"/>
      <c r="BM133" s="23" t="s">
        <v>852</v>
      </c>
      <c r="BN133" s="23" t="s">
        <v>184</v>
      </c>
      <c r="BO133" s="23" t="s">
        <v>853</v>
      </c>
      <c r="BP133" s="23" t="s">
        <v>853</v>
      </c>
      <c r="BQ133" s="23" t="s">
        <v>853</v>
      </c>
      <c r="BR133" s="23"/>
      <c r="BS133" s="57"/>
      <c r="BT133" s="135" t="s">
        <v>23</v>
      </c>
      <c r="BU133" s="58">
        <v>1</v>
      </c>
      <c r="BV133" s="57">
        <v>1</v>
      </c>
      <c r="BW133" s="57">
        <v>0</v>
      </c>
      <c r="BX133" s="57">
        <v>0</v>
      </c>
      <c r="BY133" s="57">
        <v>0</v>
      </c>
      <c r="BZ133" s="57">
        <v>0</v>
      </c>
      <c r="CA133" s="57">
        <v>0</v>
      </c>
      <c r="CB133" s="67">
        <v>1</v>
      </c>
      <c r="CC133" s="134"/>
      <c r="CD133" s="134"/>
      <c r="CE133" s="57"/>
      <c r="CF133" s="57"/>
      <c r="CG133" s="57"/>
      <c r="CH133" s="57"/>
      <c r="CI133" s="57"/>
      <c r="CJ133" s="57"/>
      <c r="CK133" s="67"/>
      <c r="CL133" s="23"/>
      <c r="CM133" s="23"/>
      <c r="CN133" s="23"/>
      <c r="CO133" s="23"/>
      <c r="CP133" s="23"/>
      <c r="CQ133" s="23"/>
      <c r="CR133" s="57"/>
      <c r="CS133" s="134"/>
      <c r="CT133" s="58"/>
      <c r="CU133" s="57"/>
      <c r="CV133" s="57"/>
      <c r="CW133" s="57"/>
      <c r="CX133" s="57"/>
      <c r="CY133" s="57"/>
      <c r="CZ133" s="57"/>
      <c r="DA133" s="67"/>
      <c r="DB133" s="23"/>
      <c r="DC133" s="23"/>
      <c r="DD133" s="57"/>
      <c r="DE133" s="57"/>
      <c r="DF133" s="57"/>
      <c r="DG133" s="57"/>
      <c r="DH133" s="57"/>
      <c r="DI133" s="57"/>
      <c r="DJ133" s="67"/>
      <c r="DK133" s="23" t="s">
        <v>849</v>
      </c>
      <c r="DL133" s="55">
        <v>0</v>
      </c>
      <c r="DM133" s="55">
        <v>2.5408998158575802</v>
      </c>
      <c r="DN133" s="55">
        <v>0.73770203278209889</v>
      </c>
      <c r="DO133" s="59">
        <v>3.2786018486396791</v>
      </c>
      <c r="DP133" s="23" t="s">
        <v>849</v>
      </c>
      <c r="DQ133" s="57"/>
      <c r="DR133" s="57"/>
      <c r="DS133" s="57"/>
      <c r="DT133" s="23" t="s">
        <v>854</v>
      </c>
      <c r="DU133" s="57"/>
      <c r="DV133" s="23" t="s">
        <v>858</v>
      </c>
      <c r="DW133" s="23" t="s">
        <v>854</v>
      </c>
      <c r="DX133" s="57"/>
      <c r="DY133" s="23" t="s">
        <v>849</v>
      </c>
      <c r="DZ133" s="23" t="s">
        <v>854</v>
      </c>
      <c r="EA133" s="56"/>
      <c r="EB133" s="57"/>
      <c r="EC133" s="57"/>
      <c r="ED133" s="23"/>
      <c r="EE133" s="57"/>
      <c r="EF133" s="57"/>
      <c r="EG133" s="57"/>
      <c r="EH133" s="23">
        <v>957</v>
      </c>
      <c r="EI133" s="23"/>
      <c r="EJ133" s="23" t="s">
        <v>921</v>
      </c>
      <c r="EK133" s="23"/>
    </row>
    <row r="134" spans="2:141" ht="29.1">
      <c r="B134" s="132" t="s">
        <v>1048</v>
      </c>
      <c r="C134" s="23" t="s">
        <v>1049</v>
      </c>
      <c r="D134" s="23" t="s">
        <v>159</v>
      </c>
      <c r="E134" s="23" t="s">
        <v>846</v>
      </c>
      <c r="F134" s="23" t="s">
        <v>847</v>
      </c>
      <c r="G134" s="23"/>
      <c r="H134" s="23" t="s">
        <v>848</v>
      </c>
      <c r="I134" s="58">
        <v>0</v>
      </c>
      <c r="J134" s="58">
        <v>0</v>
      </c>
      <c r="K134" s="58">
        <v>1</v>
      </c>
      <c r="L134" s="58">
        <v>0</v>
      </c>
      <c r="M134" s="176"/>
      <c r="N134" s="23" t="s">
        <v>849</v>
      </c>
      <c r="O134" s="23" t="s">
        <v>850</v>
      </c>
      <c r="P134" s="23" t="s">
        <v>851</v>
      </c>
      <c r="Q134" s="56">
        <v>46478</v>
      </c>
      <c r="R134" s="133">
        <v>46540</v>
      </c>
      <c r="S134" s="133">
        <v>47010</v>
      </c>
      <c r="T134" s="133" t="s">
        <v>848</v>
      </c>
      <c r="U134" s="133">
        <v>47102</v>
      </c>
      <c r="V134" s="133" t="s">
        <v>848</v>
      </c>
      <c r="W134" s="55">
        <v>0.19937759697358121</v>
      </c>
      <c r="X134" s="55">
        <v>1.2072560874136629E-2</v>
      </c>
      <c r="Y134" s="55">
        <v>8.2193358125468432</v>
      </c>
      <c r="Z134" s="55">
        <v>4.8349034193909199</v>
      </c>
      <c r="AA134" s="55">
        <v>3.5957463380864509E-4</v>
      </c>
      <c r="AB134" s="55">
        <v>3.5252302338154668E-4</v>
      </c>
      <c r="AC134" s="55">
        <v>8.6402868030090952E-5</v>
      </c>
      <c r="AD134" s="59">
        <v>13.067110293337119</v>
      </c>
      <c r="AE134" s="55">
        <v>0</v>
      </c>
      <c r="AF134" s="55"/>
      <c r="AG134" s="55"/>
      <c r="AH134" s="55"/>
      <c r="AI134" s="59">
        <v>13.266487890310701</v>
      </c>
      <c r="AJ134" s="55">
        <v>0</v>
      </c>
      <c r="AK134" s="55">
        <v>0.21857386912685253</v>
      </c>
      <c r="AL134" s="55">
        <v>1.3234918970756532E-2</v>
      </c>
      <c r="AM134" s="55">
        <v>9.1909156225215423</v>
      </c>
      <c r="AN134" s="55">
        <v>5.5145493737931846</v>
      </c>
      <c r="AO134" s="55">
        <v>4.1832271251246569E-4</v>
      </c>
      <c r="AP134" s="55">
        <v>4.1832137467014179E-4</v>
      </c>
      <c r="AQ134" s="55">
        <v>1.0458054485843877E-4</v>
      </c>
      <c r="AR134" s="59">
        <v>14.719641139917526</v>
      </c>
      <c r="AS134" s="55">
        <v>0</v>
      </c>
      <c r="AT134" s="55"/>
      <c r="AU134" s="55"/>
      <c r="AV134" s="55"/>
      <c r="AW134" s="59">
        <v>14.938215009044379</v>
      </c>
      <c r="AX134" s="55"/>
      <c r="AY134" s="55"/>
      <c r="AZ134" s="55"/>
      <c r="BA134" s="55"/>
      <c r="BB134" s="55"/>
      <c r="BC134" s="55"/>
      <c r="BD134" s="55"/>
      <c r="BE134" s="55"/>
      <c r="BF134" s="59">
        <v>0</v>
      </c>
      <c r="BG134" s="55"/>
      <c r="BH134" s="55"/>
      <c r="BI134" s="55"/>
      <c r="BJ134" s="55"/>
      <c r="BK134" s="59">
        <v>0</v>
      </c>
      <c r="BL134" s="55"/>
      <c r="BM134" s="23" t="s">
        <v>852</v>
      </c>
      <c r="BN134" s="23" t="s">
        <v>184</v>
      </c>
      <c r="BO134" s="23" t="s">
        <v>853</v>
      </c>
      <c r="BP134" s="23" t="s">
        <v>853</v>
      </c>
      <c r="BQ134" s="23" t="s">
        <v>853</v>
      </c>
      <c r="BR134" s="23"/>
      <c r="BS134" s="57"/>
      <c r="BT134" s="135" t="s">
        <v>23</v>
      </c>
      <c r="BU134" s="58">
        <v>1</v>
      </c>
      <c r="BV134" s="57">
        <v>0</v>
      </c>
      <c r="BW134" s="57">
        <v>1</v>
      </c>
      <c r="BX134" s="57">
        <v>0</v>
      </c>
      <c r="BY134" s="57">
        <v>0</v>
      </c>
      <c r="BZ134" s="57">
        <v>0</v>
      </c>
      <c r="CA134" s="57">
        <v>0</v>
      </c>
      <c r="CB134" s="67">
        <v>1</v>
      </c>
      <c r="CC134" s="134"/>
      <c r="CD134" s="134"/>
      <c r="CE134" s="57"/>
      <c r="CF134" s="57"/>
      <c r="CG134" s="57"/>
      <c r="CH134" s="57"/>
      <c r="CI134" s="57"/>
      <c r="CJ134" s="57"/>
      <c r="CK134" s="67"/>
      <c r="CL134" s="23"/>
      <c r="CM134" s="23"/>
      <c r="CN134" s="23"/>
      <c r="CO134" s="23"/>
      <c r="CP134" s="23"/>
      <c r="CQ134" s="23"/>
      <c r="CR134" s="57"/>
      <c r="CS134" s="134"/>
      <c r="CT134" s="58"/>
      <c r="CU134" s="57"/>
      <c r="CV134" s="57"/>
      <c r="CW134" s="57"/>
      <c r="CX134" s="57"/>
      <c r="CY134" s="57"/>
      <c r="CZ134" s="57"/>
      <c r="DA134" s="67"/>
      <c r="DB134" s="23"/>
      <c r="DC134" s="23"/>
      <c r="DD134" s="57"/>
      <c r="DE134" s="57"/>
      <c r="DF134" s="57"/>
      <c r="DG134" s="57"/>
      <c r="DH134" s="57"/>
      <c r="DI134" s="57"/>
      <c r="DJ134" s="67"/>
      <c r="DK134" s="23" t="s">
        <v>849</v>
      </c>
      <c r="DL134" s="55">
        <v>0</v>
      </c>
      <c r="DM134" s="55">
        <v>0.19937759697358121</v>
      </c>
      <c r="DN134" s="55">
        <v>13.067110293337119</v>
      </c>
      <c r="DO134" s="59">
        <v>13.266487890310701</v>
      </c>
      <c r="DP134" s="23" t="s">
        <v>849</v>
      </c>
      <c r="DQ134" s="57"/>
      <c r="DR134" s="57"/>
      <c r="DS134" s="57"/>
      <c r="DT134" s="23" t="s">
        <v>854</v>
      </c>
      <c r="DU134" s="57"/>
      <c r="DV134" s="23" t="s">
        <v>858</v>
      </c>
      <c r="DW134" s="23" t="s">
        <v>854</v>
      </c>
      <c r="DX134" s="57"/>
      <c r="DY134" s="23" t="s">
        <v>849</v>
      </c>
      <c r="DZ134" s="23" t="s">
        <v>854</v>
      </c>
      <c r="EA134" s="56"/>
      <c r="EB134" s="57"/>
      <c r="EC134" s="57"/>
      <c r="ED134" s="23"/>
      <c r="EE134" s="57"/>
      <c r="EF134" s="57"/>
      <c r="EG134" s="57"/>
      <c r="EH134" s="23">
        <v>957</v>
      </c>
      <c r="EI134" s="23"/>
      <c r="EJ134" s="23" t="s">
        <v>921</v>
      </c>
      <c r="EK134" s="23"/>
    </row>
    <row r="135" spans="2:141" ht="29.1">
      <c r="B135" s="132" t="s">
        <v>1050</v>
      </c>
      <c r="C135" s="23" t="s">
        <v>1051</v>
      </c>
      <c r="D135" s="23" t="s">
        <v>159</v>
      </c>
      <c r="E135" s="23" t="s">
        <v>846</v>
      </c>
      <c r="F135" s="23" t="s">
        <v>847</v>
      </c>
      <c r="G135" s="23"/>
      <c r="H135" s="23" t="s">
        <v>848</v>
      </c>
      <c r="I135" s="58">
        <v>0</v>
      </c>
      <c r="J135" s="58">
        <v>0</v>
      </c>
      <c r="K135" s="58">
        <v>1</v>
      </c>
      <c r="L135" s="58">
        <v>0</v>
      </c>
      <c r="M135" s="176"/>
      <c r="N135" s="23" t="s">
        <v>849</v>
      </c>
      <c r="O135" s="23" t="s">
        <v>850</v>
      </c>
      <c r="P135" s="23" t="s">
        <v>851</v>
      </c>
      <c r="Q135" s="56">
        <v>46181</v>
      </c>
      <c r="R135" s="133">
        <v>46269</v>
      </c>
      <c r="S135" s="133">
        <v>46555</v>
      </c>
      <c r="T135" s="133" t="s">
        <v>848</v>
      </c>
      <c r="U135" s="133">
        <v>46673</v>
      </c>
      <c r="V135" s="133" t="s">
        <v>848</v>
      </c>
      <c r="W135" s="55">
        <v>2.8570060556199843</v>
      </c>
      <c r="X135" s="55">
        <v>0.75547699202346374</v>
      </c>
      <c r="Y135" s="55">
        <v>4.0399697831604704E-4</v>
      </c>
      <c r="Z135" s="55">
        <v>2.6405035116884145E-4</v>
      </c>
      <c r="AA135" s="55">
        <v>0</v>
      </c>
      <c r="AB135" s="55">
        <v>0</v>
      </c>
      <c r="AC135" s="55">
        <v>0</v>
      </c>
      <c r="AD135" s="59">
        <v>0.75614503935294863</v>
      </c>
      <c r="AE135" s="55">
        <v>0</v>
      </c>
      <c r="AF135" s="55"/>
      <c r="AG135" s="55"/>
      <c r="AH135" s="55"/>
      <c r="AI135" s="59">
        <v>3.6131510949729329</v>
      </c>
      <c r="AJ135" s="55">
        <v>0</v>
      </c>
      <c r="AK135" s="55">
        <v>3.1320814232626821</v>
      </c>
      <c r="AL135" s="55">
        <v>0.82821506372536546</v>
      </c>
      <c r="AM135" s="55">
        <v>4.5175209094004784E-4</v>
      </c>
      <c r="AN135" s="55">
        <v>3.0116810458882766E-4</v>
      </c>
      <c r="AO135" s="55">
        <v>0</v>
      </c>
      <c r="AP135" s="55">
        <v>0</v>
      </c>
      <c r="AQ135" s="55">
        <v>0</v>
      </c>
      <c r="AR135" s="59">
        <v>0.82896798392089432</v>
      </c>
      <c r="AS135" s="55">
        <v>0</v>
      </c>
      <c r="AT135" s="55"/>
      <c r="AU135" s="55"/>
      <c r="AV135" s="55"/>
      <c r="AW135" s="59">
        <v>3.9610494071835767</v>
      </c>
      <c r="AX135" s="55"/>
      <c r="AY135" s="55"/>
      <c r="AZ135" s="55"/>
      <c r="BA135" s="55"/>
      <c r="BB135" s="55"/>
      <c r="BC135" s="55"/>
      <c r="BD135" s="55"/>
      <c r="BE135" s="55"/>
      <c r="BF135" s="59">
        <v>0</v>
      </c>
      <c r="BG135" s="55"/>
      <c r="BH135" s="55"/>
      <c r="BI135" s="55"/>
      <c r="BJ135" s="55"/>
      <c r="BK135" s="59">
        <v>0</v>
      </c>
      <c r="BL135" s="55"/>
      <c r="BM135" s="23" t="s">
        <v>852</v>
      </c>
      <c r="BN135" s="23" t="s">
        <v>184</v>
      </c>
      <c r="BO135" s="23" t="s">
        <v>853</v>
      </c>
      <c r="BP135" s="23" t="s">
        <v>853</v>
      </c>
      <c r="BQ135" s="23" t="s">
        <v>853</v>
      </c>
      <c r="BR135" s="23"/>
      <c r="BS135" s="57"/>
      <c r="BT135" s="135" t="s">
        <v>23</v>
      </c>
      <c r="BU135" s="58">
        <v>1</v>
      </c>
      <c r="BV135" s="57">
        <v>2</v>
      </c>
      <c r="BW135" s="57">
        <v>0</v>
      </c>
      <c r="BX135" s="57">
        <v>0</v>
      </c>
      <c r="BY135" s="57">
        <v>0</v>
      </c>
      <c r="BZ135" s="57">
        <v>0</v>
      </c>
      <c r="CA135" s="57">
        <v>0</v>
      </c>
      <c r="CB135" s="67">
        <v>2</v>
      </c>
      <c r="CC135" s="134"/>
      <c r="CD135" s="134"/>
      <c r="CE135" s="57"/>
      <c r="CF135" s="57"/>
      <c r="CG135" s="57"/>
      <c r="CH135" s="57"/>
      <c r="CI135" s="57"/>
      <c r="CJ135" s="57"/>
      <c r="CK135" s="67"/>
      <c r="CL135" s="23"/>
      <c r="CM135" s="23"/>
      <c r="CN135" s="23"/>
      <c r="CO135" s="23"/>
      <c r="CP135" s="23"/>
      <c r="CQ135" s="23"/>
      <c r="CR135" s="57"/>
      <c r="CS135" s="134"/>
      <c r="CT135" s="58"/>
      <c r="CU135" s="57"/>
      <c r="CV135" s="57"/>
      <c r="CW135" s="57"/>
      <c r="CX135" s="57"/>
      <c r="CY135" s="57"/>
      <c r="CZ135" s="57"/>
      <c r="DA135" s="67"/>
      <c r="DB135" s="23"/>
      <c r="DC135" s="23"/>
      <c r="DD135" s="57"/>
      <c r="DE135" s="57"/>
      <c r="DF135" s="57"/>
      <c r="DG135" s="57"/>
      <c r="DH135" s="57"/>
      <c r="DI135" s="57"/>
      <c r="DJ135" s="67"/>
      <c r="DK135" s="23" t="s">
        <v>849</v>
      </c>
      <c r="DL135" s="55">
        <v>0</v>
      </c>
      <c r="DM135" s="55">
        <v>2.8570060556199843</v>
      </c>
      <c r="DN135" s="55">
        <v>0.75614503935294863</v>
      </c>
      <c r="DO135" s="59">
        <v>3.6131510949729329</v>
      </c>
      <c r="DP135" s="23" t="s">
        <v>849</v>
      </c>
      <c r="DQ135" s="57"/>
      <c r="DR135" s="57"/>
      <c r="DS135" s="57"/>
      <c r="DT135" s="23" t="s">
        <v>854</v>
      </c>
      <c r="DU135" s="57"/>
      <c r="DV135" s="23" t="s">
        <v>858</v>
      </c>
      <c r="DW135" s="23" t="s">
        <v>854</v>
      </c>
      <c r="DX135" s="57"/>
      <c r="DY135" s="23" t="s">
        <v>849</v>
      </c>
      <c r="DZ135" s="23" t="s">
        <v>854</v>
      </c>
      <c r="EA135" s="56"/>
      <c r="EB135" s="57"/>
      <c r="EC135" s="57"/>
      <c r="ED135" s="23"/>
      <c r="EE135" s="57"/>
      <c r="EF135" s="57"/>
      <c r="EG135" s="57"/>
      <c r="EH135" s="23">
        <v>957</v>
      </c>
      <c r="EI135" s="23"/>
      <c r="EJ135" s="23" t="s">
        <v>921</v>
      </c>
      <c r="EK135" s="23"/>
    </row>
    <row r="136" spans="2:141" ht="29.1">
      <c r="B136" s="132" t="s">
        <v>1052</v>
      </c>
      <c r="C136" s="23" t="s">
        <v>1053</v>
      </c>
      <c r="D136" s="23" t="s">
        <v>159</v>
      </c>
      <c r="E136" s="23" t="s">
        <v>846</v>
      </c>
      <c r="F136" s="23" t="s">
        <v>847</v>
      </c>
      <c r="G136" s="23"/>
      <c r="H136" s="23" t="s">
        <v>848</v>
      </c>
      <c r="I136" s="58">
        <v>0</v>
      </c>
      <c r="J136" s="58">
        <v>0</v>
      </c>
      <c r="K136" s="58">
        <v>1</v>
      </c>
      <c r="L136" s="58">
        <v>0</v>
      </c>
      <c r="M136" s="176"/>
      <c r="N136" s="23" t="s">
        <v>849</v>
      </c>
      <c r="O136" s="23" t="s">
        <v>850</v>
      </c>
      <c r="P136" s="23" t="s">
        <v>851</v>
      </c>
      <c r="Q136" s="56">
        <v>46366</v>
      </c>
      <c r="R136" s="133">
        <v>46434</v>
      </c>
      <c r="S136" s="133">
        <v>46910</v>
      </c>
      <c r="T136" s="133" t="s">
        <v>848</v>
      </c>
      <c r="U136" s="133">
        <v>47016</v>
      </c>
      <c r="V136" s="133" t="s">
        <v>848</v>
      </c>
      <c r="W136" s="55">
        <v>0.56720106570112372</v>
      </c>
      <c r="X136" s="55">
        <v>0.96259733369170075</v>
      </c>
      <c r="Y136" s="55">
        <v>0.236120782351115</v>
      </c>
      <c r="Z136" s="55">
        <v>3.1943515116424152E-4</v>
      </c>
      <c r="AA136" s="55">
        <v>3.1317082068028972E-4</v>
      </c>
      <c r="AB136" s="55">
        <v>0</v>
      </c>
      <c r="AC136" s="55">
        <v>0</v>
      </c>
      <c r="AD136" s="59">
        <v>1.1993507220146602</v>
      </c>
      <c r="AE136" s="55">
        <v>0</v>
      </c>
      <c r="AF136" s="55"/>
      <c r="AG136" s="55"/>
      <c r="AH136" s="55"/>
      <c r="AI136" s="59">
        <v>1.7665517877157839</v>
      </c>
      <c r="AJ136" s="55">
        <v>0</v>
      </c>
      <c r="AK136" s="55">
        <v>0.62181174507583326</v>
      </c>
      <c r="AL136" s="55">
        <v>1.0552771566610173</v>
      </c>
      <c r="AM136" s="55">
        <v>0.26403181921343399</v>
      </c>
      <c r="AN136" s="55">
        <v>3.6433838693766726E-4</v>
      </c>
      <c r="AO136" s="55">
        <v>3.6433734437577573E-4</v>
      </c>
      <c r="AP136" s="55">
        <v>0</v>
      </c>
      <c r="AQ136" s="55">
        <v>0</v>
      </c>
      <c r="AR136" s="59">
        <v>1.3200376516057648</v>
      </c>
      <c r="AS136" s="55">
        <v>0</v>
      </c>
      <c r="AT136" s="55"/>
      <c r="AU136" s="55"/>
      <c r="AV136" s="55"/>
      <c r="AW136" s="59">
        <v>1.9418493966815982</v>
      </c>
      <c r="AX136" s="55"/>
      <c r="AY136" s="55"/>
      <c r="AZ136" s="55"/>
      <c r="BA136" s="55"/>
      <c r="BB136" s="55"/>
      <c r="BC136" s="55"/>
      <c r="BD136" s="55"/>
      <c r="BE136" s="55"/>
      <c r="BF136" s="59">
        <v>0</v>
      </c>
      <c r="BG136" s="55"/>
      <c r="BH136" s="55"/>
      <c r="BI136" s="55"/>
      <c r="BJ136" s="55"/>
      <c r="BK136" s="59">
        <v>0</v>
      </c>
      <c r="BL136" s="55"/>
      <c r="BM136" s="23" t="s">
        <v>852</v>
      </c>
      <c r="BN136" s="23" t="s">
        <v>184</v>
      </c>
      <c r="BO136" s="23" t="s">
        <v>853</v>
      </c>
      <c r="BP136" s="23" t="s">
        <v>853</v>
      </c>
      <c r="BQ136" s="23" t="s">
        <v>853</v>
      </c>
      <c r="BR136" s="23"/>
      <c r="BS136" s="57"/>
      <c r="BT136" s="135" t="s">
        <v>23</v>
      </c>
      <c r="BU136" s="58">
        <v>1</v>
      </c>
      <c r="BV136" s="57">
        <v>0</v>
      </c>
      <c r="BW136" s="57">
        <v>1</v>
      </c>
      <c r="BX136" s="57">
        <v>0</v>
      </c>
      <c r="BY136" s="57">
        <v>0</v>
      </c>
      <c r="BZ136" s="57">
        <v>0</v>
      </c>
      <c r="CA136" s="57">
        <v>0</v>
      </c>
      <c r="CB136" s="67">
        <v>1</v>
      </c>
      <c r="CC136" s="134"/>
      <c r="CD136" s="134"/>
      <c r="CE136" s="57"/>
      <c r="CF136" s="57"/>
      <c r="CG136" s="57"/>
      <c r="CH136" s="57"/>
      <c r="CI136" s="57"/>
      <c r="CJ136" s="57"/>
      <c r="CK136" s="67"/>
      <c r="CL136" s="23"/>
      <c r="CM136" s="23"/>
      <c r="CN136" s="23"/>
      <c r="CO136" s="23"/>
      <c r="CP136" s="23"/>
      <c r="CQ136" s="23"/>
      <c r="CR136" s="57"/>
      <c r="CS136" s="134"/>
      <c r="CT136" s="58"/>
      <c r="CU136" s="57"/>
      <c r="CV136" s="57"/>
      <c r="CW136" s="57"/>
      <c r="CX136" s="57"/>
      <c r="CY136" s="57"/>
      <c r="CZ136" s="57"/>
      <c r="DA136" s="67"/>
      <c r="DB136" s="23"/>
      <c r="DC136" s="23"/>
      <c r="DD136" s="57"/>
      <c r="DE136" s="57"/>
      <c r="DF136" s="57"/>
      <c r="DG136" s="57"/>
      <c r="DH136" s="57"/>
      <c r="DI136" s="57"/>
      <c r="DJ136" s="67"/>
      <c r="DK136" s="23" t="s">
        <v>849</v>
      </c>
      <c r="DL136" s="55">
        <v>0</v>
      </c>
      <c r="DM136" s="55">
        <v>0.56720106570112372</v>
      </c>
      <c r="DN136" s="55">
        <v>1.1993507220146602</v>
      </c>
      <c r="DO136" s="59">
        <v>1.7665517877157839</v>
      </c>
      <c r="DP136" s="23" t="s">
        <v>849</v>
      </c>
      <c r="DQ136" s="57"/>
      <c r="DR136" s="57"/>
      <c r="DS136" s="57"/>
      <c r="DT136" s="23" t="s">
        <v>854</v>
      </c>
      <c r="DU136" s="57"/>
      <c r="DV136" s="23" t="s">
        <v>858</v>
      </c>
      <c r="DW136" s="23" t="s">
        <v>854</v>
      </c>
      <c r="DX136" s="57"/>
      <c r="DY136" s="23" t="s">
        <v>849</v>
      </c>
      <c r="DZ136" s="23" t="s">
        <v>854</v>
      </c>
      <c r="EA136" s="56"/>
      <c r="EB136" s="57"/>
      <c r="EC136" s="57"/>
      <c r="ED136" s="23"/>
      <c r="EE136" s="57"/>
      <c r="EF136" s="57"/>
      <c r="EG136" s="57"/>
      <c r="EH136" s="23">
        <v>957</v>
      </c>
      <c r="EI136" s="23"/>
      <c r="EJ136" s="23" t="s">
        <v>921</v>
      </c>
      <c r="EK136" s="23"/>
    </row>
    <row r="137" spans="2:141" ht="29.1">
      <c r="B137" s="132" t="s">
        <v>1054</v>
      </c>
      <c r="C137" s="23" t="s">
        <v>1055</v>
      </c>
      <c r="D137" s="23" t="s">
        <v>159</v>
      </c>
      <c r="E137" s="23" t="s">
        <v>846</v>
      </c>
      <c r="F137" s="23" t="s">
        <v>847</v>
      </c>
      <c r="G137" s="23"/>
      <c r="H137" s="23" t="s">
        <v>848</v>
      </c>
      <c r="I137" s="58">
        <v>0</v>
      </c>
      <c r="J137" s="58">
        <v>0</v>
      </c>
      <c r="K137" s="58">
        <v>1</v>
      </c>
      <c r="L137" s="58">
        <v>0</v>
      </c>
      <c r="M137" s="176"/>
      <c r="N137" s="23" t="s">
        <v>849</v>
      </c>
      <c r="O137" s="23" t="s">
        <v>850</v>
      </c>
      <c r="P137" s="23" t="s">
        <v>851</v>
      </c>
      <c r="Q137" s="56">
        <v>46581</v>
      </c>
      <c r="R137" s="133">
        <v>46671</v>
      </c>
      <c r="S137" s="133">
        <v>47135</v>
      </c>
      <c r="T137" s="133" t="s">
        <v>848</v>
      </c>
      <c r="U137" s="133">
        <v>47261</v>
      </c>
      <c r="V137" s="133" t="s">
        <v>848</v>
      </c>
      <c r="W137" s="55">
        <v>0</v>
      </c>
      <c r="X137" s="55">
        <v>0</v>
      </c>
      <c r="Y137" s="55">
        <v>1.5090738963932098E-2</v>
      </c>
      <c r="Z137" s="55">
        <v>8.2193358125468432</v>
      </c>
      <c r="AA137" s="55">
        <v>4.8349034193909199</v>
      </c>
      <c r="AB137" s="55">
        <v>3.5957463380864509E-4</v>
      </c>
      <c r="AC137" s="55">
        <v>4.3892589141163754E-4</v>
      </c>
      <c r="AD137" s="59">
        <v>13.070128471426916</v>
      </c>
      <c r="AE137" s="55">
        <v>0</v>
      </c>
      <c r="AF137" s="55"/>
      <c r="AG137" s="55"/>
      <c r="AH137" s="55"/>
      <c r="AI137" s="59">
        <v>13.070128471426916</v>
      </c>
      <c r="AJ137" s="55">
        <v>0</v>
      </c>
      <c r="AK137" s="55">
        <v>0</v>
      </c>
      <c r="AL137" s="55">
        <v>0</v>
      </c>
      <c r="AM137" s="55">
        <v>1.687456403560925E-2</v>
      </c>
      <c r="AN137" s="55">
        <v>9.3747339349719745</v>
      </c>
      <c r="AO137" s="55">
        <v>5.6248403612690483</v>
      </c>
      <c r="AP137" s="55">
        <v>4.2668916676271503E-4</v>
      </c>
      <c r="AQ137" s="55">
        <v>5.312683470219833E-4</v>
      </c>
      <c r="AR137" s="59">
        <v>15.017406817790416</v>
      </c>
      <c r="AS137" s="55">
        <v>0</v>
      </c>
      <c r="AT137" s="55"/>
      <c r="AU137" s="55"/>
      <c r="AV137" s="55"/>
      <c r="AW137" s="59">
        <v>15.017406817790416</v>
      </c>
      <c r="AX137" s="55"/>
      <c r="AY137" s="55"/>
      <c r="AZ137" s="55"/>
      <c r="BA137" s="55"/>
      <c r="BB137" s="55"/>
      <c r="BC137" s="55"/>
      <c r="BD137" s="55"/>
      <c r="BE137" s="55"/>
      <c r="BF137" s="59">
        <v>0</v>
      </c>
      <c r="BG137" s="55"/>
      <c r="BH137" s="55"/>
      <c r="BI137" s="55"/>
      <c r="BJ137" s="55"/>
      <c r="BK137" s="59">
        <v>0</v>
      </c>
      <c r="BL137" s="55"/>
      <c r="BM137" s="23" t="s">
        <v>852</v>
      </c>
      <c r="BN137" s="23" t="s">
        <v>184</v>
      </c>
      <c r="BO137" s="23" t="s">
        <v>853</v>
      </c>
      <c r="BP137" s="23" t="s">
        <v>853</v>
      </c>
      <c r="BQ137" s="23" t="s">
        <v>853</v>
      </c>
      <c r="BR137" s="23"/>
      <c r="BS137" s="57"/>
      <c r="BT137" s="135" t="s">
        <v>23</v>
      </c>
      <c r="BU137" s="58">
        <v>1</v>
      </c>
      <c r="BV137" s="57">
        <v>0</v>
      </c>
      <c r="BW137" s="57">
        <v>0</v>
      </c>
      <c r="BX137" s="57">
        <v>0</v>
      </c>
      <c r="BY137" s="57">
        <v>0</v>
      </c>
      <c r="BZ137" s="57">
        <v>1</v>
      </c>
      <c r="CA137" s="57">
        <v>0</v>
      </c>
      <c r="CB137" s="67">
        <v>1</v>
      </c>
      <c r="CC137" s="134"/>
      <c r="CD137" s="134"/>
      <c r="CE137" s="57"/>
      <c r="CF137" s="57"/>
      <c r="CG137" s="57"/>
      <c r="CH137" s="57"/>
      <c r="CI137" s="57"/>
      <c r="CJ137" s="57"/>
      <c r="CK137" s="67"/>
      <c r="CL137" s="23"/>
      <c r="CM137" s="23"/>
      <c r="CN137" s="23"/>
      <c r="CO137" s="23"/>
      <c r="CP137" s="23"/>
      <c r="CQ137" s="23"/>
      <c r="CR137" s="57"/>
      <c r="CS137" s="134"/>
      <c r="CT137" s="58"/>
      <c r="CU137" s="57"/>
      <c r="CV137" s="57"/>
      <c r="CW137" s="57"/>
      <c r="CX137" s="57"/>
      <c r="CY137" s="57"/>
      <c r="CZ137" s="57"/>
      <c r="DA137" s="67"/>
      <c r="DB137" s="23"/>
      <c r="DC137" s="23"/>
      <c r="DD137" s="57"/>
      <c r="DE137" s="57"/>
      <c r="DF137" s="57"/>
      <c r="DG137" s="57"/>
      <c r="DH137" s="57"/>
      <c r="DI137" s="57"/>
      <c r="DJ137" s="67"/>
      <c r="DK137" s="23" t="s">
        <v>849</v>
      </c>
      <c r="DL137" s="55">
        <v>0</v>
      </c>
      <c r="DM137" s="55">
        <v>0</v>
      </c>
      <c r="DN137" s="55">
        <v>0</v>
      </c>
      <c r="DO137" s="59">
        <v>0</v>
      </c>
      <c r="DP137" s="23" t="s">
        <v>849</v>
      </c>
      <c r="DQ137" s="57"/>
      <c r="DR137" s="57"/>
      <c r="DS137" s="57"/>
      <c r="DT137" s="23" t="s">
        <v>854</v>
      </c>
      <c r="DU137" s="57"/>
      <c r="DV137" s="23" t="s">
        <v>858</v>
      </c>
      <c r="DW137" s="23" t="s">
        <v>854</v>
      </c>
      <c r="DX137" s="57"/>
      <c r="DY137" s="23" t="s">
        <v>849</v>
      </c>
      <c r="DZ137" s="23" t="s">
        <v>854</v>
      </c>
      <c r="EA137" s="56"/>
      <c r="EB137" s="57"/>
      <c r="EC137" s="57"/>
      <c r="ED137" s="23"/>
      <c r="EE137" s="57"/>
      <c r="EF137" s="57"/>
      <c r="EG137" s="57"/>
      <c r="EH137" s="23">
        <v>957</v>
      </c>
      <c r="EI137" s="23"/>
      <c r="EJ137" s="23" t="s">
        <v>921</v>
      </c>
      <c r="EK137" s="23"/>
    </row>
    <row r="138" spans="2:141" ht="29.1">
      <c r="B138" s="132" t="s">
        <v>1056</v>
      </c>
      <c r="C138" s="23" t="s">
        <v>1057</v>
      </c>
      <c r="D138" s="23" t="s">
        <v>159</v>
      </c>
      <c r="E138" s="23" t="s">
        <v>846</v>
      </c>
      <c r="F138" s="23" t="s">
        <v>847</v>
      </c>
      <c r="G138" s="23"/>
      <c r="H138" s="23" t="s">
        <v>848</v>
      </c>
      <c r="I138" s="58">
        <v>0</v>
      </c>
      <c r="J138" s="58">
        <v>0</v>
      </c>
      <c r="K138" s="58">
        <v>1</v>
      </c>
      <c r="L138" s="58">
        <v>0</v>
      </c>
      <c r="M138" s="176"/>
      <c r="N138" s="23" t="s">
        <v>849</v>
      </c>
      <c r="O138" s="23" t="s">
        <v>850</v>
      </c>
      <c r="P138" s="23" t="s">
        <v>851</v>
      </c>
      <c r="Q138" s="56">
        <v>46619</v>
      </c>
      <c r="R138" s="133">
        <v>46709</v>
      </c>
      <c r="S138" s="133">
        <v>47172</v>
      </c>
      <c r="T138" s="133" t="s">
        <v>848</v>
      </c>
      <c r="U138" s="133">
        <v>47298</v>
      </c>
      <c r="V138" s="133" t="s">
        <v>848</v>
      </c>
      <c r="W138" s="55">
        <v>0</v>
      </c>
      <c r="X138" s="55">
        <v>0.10731164840592138</v>
      </c>
      <c r="Y138" s="55">
        <v>1.2624899807836061</v>
      </c>
      <c r="Z138" s="55">
        <v>0.30943381877614934</v>
      </c>
      <c r="AA138" s="55">
        <v>0</v>
      </c>
      <c r="AB138" s="55">
        <v>0</v>
      </c>
      <c r="AC138" s="55">
        <v>0</v>
      </c>
      <c r="AD138" s="59">
        <v>1.6792354479656768</v>
      </c>
      <c r="AE138" s="55">
        <v>0</v>
      </c>
      <c r="AF138" s="55"/>
      <c r="AG138" s="55"/>
      <c r="AH138" s="55"/>
      <c r="AI138" s="59">
        <v>1.6792354479656768</v>
      </c>
      <c r="AJ138" s="55">
        <v>0</v>
      </c>
      <c r="AK138" s="55">
        <v>0</v>
      </c>
      <c r="AL138" s="55">
        <v>0.11764372000917775</v>
      </c>
      <c r="AM138" s="55">
        <v>1.4117246395929315</v>
      </c>
      <c r="AN138" s="55">
        <v>0.35293115984877554</v>
      </c>
      <c r="AO138" s="55">
        <v>0</v>
      </c>
      <c r="AP138" s="55">
        <v>0</v>
      </c>
      <c r="AQ138" s="55">
        <v>0</v>
      </c>
      <c r="AR138" s="59">
        <v>1.8822995194508847</v>
      </c>
      <c r="AS138" s="55">
        <v>0</v>
      </c>
      <c r="AT138" s="55"/>
      <c r="AU138" s="55"/>
      <c r="AV138" s="55"/>
      <c r="AW138" s="59">
        <v>1.8822995194508847</v>
      </c>
      <c r="AX138" s="55"/>
      <c r="AY138" s="55"/>
      <c r="AZ138" s="55"/>
      <c r="BA138" s="55"/>
      <c r="BB138" s="55"/>
      <c r="BC138" s="55"/>
      <c r="BD138" s="55"/>
      <c r="BE138" s="55"/>
      <c r="BF138" s="59">
        <v>0</v>
      </c>
      <c r="BG138" s="55"/>
      <c r="BH138" s="55"/>
      <c r="BI138" s="55"/>
      <c r="BJ138" s="55"/>
      <c r="BK138" s="59">
        <v>0</v>
      </c>
      <c r="BL138" s="55"/>
      <c r="BM138" s="23" t="s">
        <v>852</v>
      </c>
      <c r="BN138" s="23" t="s">
        <v>184</v>
      </c>
      <c r="BO138" s="23" t="s">
        <v>853</v>
      </c>
      <c r="BP138" s="23" t="s">
        <v>853</v>
      </c>
      <c r="BQ138" s="23" t="s">
        <v>853</v>
      </c>
      <c r="BR138" s="23"/>
      <c r="BS138" s="57"/>
      <c r="BT138" s="135" t="s">
        <v>23</v>
      </c>
      <c r="BU138" s="58">
        <v>1</v>
      </c>
      <c r="BV138" s="57">
        <v>0</v>
      </c>
      <c r="BW138" s="57">
        <v>1</v>
      </c>
      <c r="BX138" s="57">
        <v>0</v>
      </c>
      <c r="BY138" s="57">
        <v>0</v>
      </c>
      <c r="BZ138" s="57">
        <v>0</v>
      </c>
      <c r="CA138" s="57">
        <v>0</v>
      </c>
      <c r="CB138" s="67">
        <v>1</v>
      </c>
      <c r="CC138" s="134"/>
      <c r="CD138" s="134"/>
      <c r="CE138" s="57"/>
      <c r="CF138" s="57"/>
      <c r="CG138" s="57"/>
      <c r="CH138" s="57"/>
      <c r="CI138" s="57"/>
      <c r="CJ138" s="57"/>
      <c r="CK138" s="67"/>
      <c r="CL138" s="23"/>
      <c r="CM138" s="23"/>
      <c r="CN138" s="23"/>
      <c r="CO138" s="23"/>
      <c r="CP138" s="23"/>
      <c r="CQ138" s="23"/>
      <c r="CR138" s="57"/>
      <c r="CS138" s="134"/>
      <c r="CT138" s="58"/>
      <c r="CU138" s="57"/>
      <c r="CV138" s="57"/>
      <c r="CW138" s="57"/>
      <c r="CX138" s="57"/>
      <c r="CY138" s="57"/>
      <c r="CZ138" s="57"/>
      <c r="DA138" s="67"/>
      <c r="DB138" s="23"/>
      <c r="DC138" s="23"/>
      <c r="DD138" s="57"/>
      <c r="DE138" s="57"/>
      <c r="DF138" s="57"/>
      <c r="DG138" s="57"/>
      <c r="DH138" s="57"/>
      <c r="DI138" s="57"/>
      <c r="DJ138" s="67"/>
      <c r="DK138" s="23" t="s">
        <v>849</v>
      </c>
      <c r="DL138" s="55">
        <v>0</v>
      </c>
      <c r="DM138" s="55">
        <v>0</v>
      </c>
      <c r="DN138" s="55">
        <v>0</v>
      </c>
      <c r="DO138" s="59">
        <v>0</v>
      </c>
      <c r="DP138" s="23" t="s">
        <v>849</v>
      </c>
      <c r="DQ138" s="57"/>
      <c r="DR138" s="57"/>
      <c r="DS138" s="57"/>
      <c r="DT138" s="23" t="s">
        <v>854</v>
      </c>
      <c r="DU138" s="57"/>
      <c r="DV138" s="23" t="s">
        <v>858</v>
      </c>
      <c r="DW138" s="23" t="s">
        <v>854</v>
      </c>
      <c r="DX138" s="57"/>
      <c r="DY138" s="23" t="s">
        <v>849</v>
      </c>
      <c r="DZ138" s="23" t="s">
        <v>854</v>
      </c>
      <c r="EA138" s="56"/>
      <c r="EB138" s="57"/>
      <c r="EC138" s="57"/>
      <c r="ED138" s="23"/>
      <c r="EE138" s="57"/>
      <c r="EF138" s="57"/>
      <c r="EG138" s="57"/>
      <c r="EH138" s="23">
        <v>957</v>
      </c>
      <c r="EI138" s="23"/>
      <c r="EJ138" s="23" t="s">
        <v>921</v>
      </c>
      <c r="EK138" s="23"/>
    </row>
    <row r="139" spans="2:141" ht="29.1">
      <c r="B139" s="132" t="s">
        <v>1058</v>
      </c>
      <c r="C139" s="23" t="s">
        <v>1059</v>
      </c>
      <c r="D139" s="23" t="s">
        <v>159</v>
      </c>
      <c r="E139" s="23" t="s">
        <v>846</v>
      </c>
      <c r="F139" s="23" t="s">
        <v>847</v>
      </c>
      <c r="G139" s="23"/>
      <c r="H139" s="23" t="s">
        <v>848</v>
      </c>
      <c r="I139" s="58">
        <v>0</v>
      </c>
      <c r="J139" s="58">
        <v>0</v>
      </c>
      <c r="K139" s="58">
        <v>1</v>
      </c>
      <c r="L139" s="58">
        <v>0</v>
      </c>
      <c r="M139" s="176"/>
      <c r="N139" s="23" t="s">
        <v>849</v>
      </c>
      <c r="O139" s="23" t="s">
        <v>850</v>
      </c>
      <c r="P139" s="23" t="s">
        <v>851</v>
      </c>
      <c r="Q139" s="56">
        <v>45929</v>
      </c>
      <c r="R139" s="133">
        <v>45982</v>
      </c>
      <c r="S139" s="133">
        <v>46268</v>
      </c>
      <c r="T139" s="133" t="s">
        <v>848</v>
      </c>
      <c r="U139" s="133">
        <v>46379</v>
      </c>
      <c r="V139" s="133" t="s">
        <v>848</v>
      </c>
      <c r="W139" s="55">
        <v>1.8980114540310535</v>
      </c>
      <c r="X139" s="55">
        <v>4.905771317640469E-4</v>
      </c>
      <c r="Y139" s="55">
        <v>3.6071906462487664E-4</v>
      </c>
      <c r="Z139" s="55">
        <v>0</v>
      </c>
      <c r="AA139" s="55">
        <v>0</v>
      </c>
      <c r="AB139" s="55">
        <v>0</v>
      </c>
      <c r="AC139" s="55">
        <v>0</v>
      </c>
      <c r="AD139" s="59">
        <v>8.5129619638892355E-4</v>
      </c>
      <c r="AE139" s="55">
        <v>0</v>
      </c>
      <c r="AF139" s="55"/>
      <c r="AG139" s="55"/>
      <c r="AH139" s="55"/>
      <c r="AI139" s="59">
        <v>1.8988627502274424</v>
      </c>
      <c r="AJ139" s="55">
        <v>0</v>
      </c>
      <c r="AK139" s="55">
        <v>2.0807538733131667</v>
      </c>
      <c r="AL139" s="55">
        <v>5.3781038302427625E-4</v>
      </c>
      <c r="AM139" s="55">
        <v>4.0335844185137947E-4</v>
      </c>
      <c r="AN139" s="55">
        <v>0</v>
      </c>
      <c r="AO139" s="55">
        <v>0</v>
      </c>
      <c r="AP139" s="55">
        <v>0</v>
      </c>
      <c r="AQ139" s="55">
        <v>0</v>
      </c>
      <c r="AR139" s="59">
        <v>9.4116882487565567E-4</v>
      </c>
      <c r="AS139" s="55">
        <v>0</v>
      </c>
      <c r="AT139" s="55"/>
      <c r="AU139" s="55"/>
      <c r="AV139" s="55"/>
      <c r="AW139" s="59">
        <v>2.0816950421380422</v>
      </c>
      <c r="AX139" s="55"/>
      <c r="AY139" s="55"/>
      <c r="AZ139" s="55"/>
      <c r="BA139" s="55"/>
      <c r="BB139" s="55"/>
      <c r="BC139" s="55"/>
      <c r="BD139" s="55"/>
      <c r="BE139" s="55"/>
      <c r="BF139" s="59">
        <v>0</v>
      </c>
      <c r="BG139" s="55"/>
      <c r="BH139" s="55"/>
      <c r="BI139" s="55"/>
      <c r="BJ139" s="55"/>
      <c r="BK139" s="59">
        <v>0</v>
      </c>
      <c r="BL139" s="55"/>
      <c r="BM139" s="23" t="s">
        <v>852</v>
      </c>
      <c r="BN139" s="23" t="s">
        <v>184</v>
      </c>
      <c r="BO139" s="23" t="s">
        <v>853</v>
      </c>
      <c r="BP139" s="23" t="s">
        <v>853</v>
      </c>
      <c r="BQ139" s="23" t="s">
        <v>853</v>
      </c>
      <c r="BR139" s="23"/>
      <c r="BS139" s="57"/>
      <c r="BT139" s="135" t="s">
        <v>23</v>
      </c>
      <c r="BU139" s="58">
        <v>1</v>
      </c>
      <c r="BV139" s="57">
        <v>0</v>
      </c>
      <c r="BW139" s="57">
        <v>0</v>
      </c>
      <c r="BX139" s="57">
        <v>0</v>
      </c>
      <c r="BY139" s="57">
        <v>0</v>
      </c>
      <c r="BZ139" s="57">
        <v>0</v>
      </c>
      <c r="CA139" s="57">
        <v>0</v>
      </c>
      <c r="CB139" s="67">
        <v>0</v>
      </c>
      <c r="CC139" s="134"/>
      <c r="CD139" s="134"/>
      <c r="CE139" s="57"/>
      <c r="CF139" s="57"/>
      <c r="CG139" s="57"/>
      <c r="CH139" s="57"/>
      <c r="CI139" s="57"/>
      <c r="CJ139" s="57"/>
      <c r="CK139" s="67"/>
      <c r="CL139" s="23"/>
      <c r="CM139" s="23"/>
      <c r="CN139" s="23"/>
      <c r="CO139" s="23"/>
      <c r="CP139" s="23"/>
      <c r="CQ139" s="23"/>
      <c r="CR139" s="57"/>
      <c r="CS139" s="134"/>
      <c r="CT139" s="58"/>
      <c r="CU139" s="57"/>
      <c r="CV139" s="57"/>
      <c r="CW139" s="57"/>
      <c r="CX139" s="57"/>
      <c r="CY139" s="57"/>
      <c r="CZ139" s="57"/>
      <c r="DA139" s="67"/>
      <c r="DB139" s="23"/>
      <c r="DC139" s="23"/>
      <c r="DD139" s="57"/>
      <c r="DE139" s="57"/>
      <c r="DF139" s="57"/>
      <c r="DG139" s="57"/>
      <c r="DH139" s="57"/>
      <c r="DI139" s="57"/>
      <c r="DJ139" s="67"/>
      <c r="DK139" s="23" t="s">
        <v>849</v>
      </c>
      <c r="DL139" s="55">
        <v>0</v>
      </c>
      <c r="DM139" s="55">
        <v>1.8980114540310535</v>
      </c>
      <c r="DN139" s="55">
        <v>8.5129619638892355E-4</v>
      </c>
      <c r="DO139" s="59">
        <v>1.8988627502274424</v>
      </c>
      <c r="DP139" s="23" t="s">
        <v>849</v>
      </c>
      <c r="DQ139" s="57"/>
      <c r="DR139" s="57"/>
      <c r="DS139" s="57"/>
      <c r="DT139" s="23" t="s">
        <v>854</v>
      </c>
      <c r="DU139" s="57"/>
      <c r="DV139" s="23" t="s">
        <v>858</v>
      </c>
      <c r="DW139" s="23" t="s">
        <v>854</v>
      </c>
      <c r="DX139" s="57"/>
      <c r="DY139" s="23" t="s">
        <v>849</v>
      </c>
      <c r="DZ139" s="23" t="s">
        <v>854</v>
      </c>
      <c r="EA139" s="56"/>
      <c r="EB139" s="57"/>
      <c r="EC139" s="57"/>
      <c r="ED139" s="23"/>
      <c r="EE139" s="57"/>
      <c r="EF139" s="57"/>
      <c r="EG139" s="57"/>
      <c r="EH139" s="23">
        <v>957</v>
      </c>
      <c r="EI139" s="23"/>
      <c r="EJ139" s="23" t="s">
        <v>921</v>
      </c>
      <c r="EK139" s="23"/>
    </row>
    <row r="140" spans="2:141" ht="29.1">
      <c r="B140" s="132" t="s">
        <v>1060</v>
      </c>
      <c r="C140" s="23" t="s">
        <v>1061</v>
      </c>
      <c r="D140" s="23" t="s">
        <v>159</v>
      </c>
      <c r="E140" s="23" t="s">
        <v>846</v>
      </c>
      <c r="F140" s="23" t="s">
        <v>847</v>
      </c>
      <c r="G140" s="23"/>
      <c r="H140" s="23" t="s">
        <v>848</v>
      </c>
      <c r="I140" s="58">
        <v>0</v>
      </c>
      <c r="J140" s="58">
        <v>0</v>
      </c>
      <c r="K140" s="58">
        <v>1</v>
      </c>
      <c r="L140" s="58">
        <v>0</v>
      </c>
      <c r="M140" s="176"/>
      <c r="N140" s="23" t="s">
        <v>849</v>
      </c>
      <c r="O140" s="23" t="s">
        <v>850</v>
      </c>
      <c r="P140" s="23" t="s">
        <v>851</v>
      </c>
      <c r="Q140" s="56" t="s">
        <v>848</v>
      </c>
      <c r="R140" s="133" t="s">
        <v>848</v>
      </c>
      <c r="S140" s="133" t="s">
        <v>848</v>
      </c>
      <c r="T140" s="133" t="s">
        <v>848</v>
      </c>
      <c r="U140" s="133" t="s">
        <v>848</v>
      </c>
      <c r="V140" s="133" t="s">
        <v>848</v>
      </c>
      <c r="W140" s="55">
        <v>0</v>
      </c>
      <c r="X140" s="55">
        <v>1.355816955273374E-4</v>
      </c>
      <c r="Y140" s="55">
        <v>0</v>
      </c>
      <c r="Z140" s="55">
        <v>0</v>
      </c>
      <c r="AA140" s="55">
        <v>0</v>
      </c>
      <c r="AB140" s="55">
        <v>0</v>
      </c>
      <c r="AC140" s="55">
        <v>0</v>
      </c>
      <c r="AD140" s="59">
        <v>1.355816955273374E-4</v>
      </c>
      <c r="AE140" s="55">
        <v>0</v>
      </c>
      <c r="AF140" s="55"/>
      <c r="AG140" s="55"/>
      <c r="AH140" s="55"/>
      <c r="AI140" s="59">
        <v>1.355816955273374E-4</v>
      </c>
      <c r="AJ140" s="55">
        <v>0</v>
      </c>
      <c r="AK140" s="55">
        <v>0</v>
      </c>
      <c r="AL140" s="55">
        <v>1.4863563521690849E-4</v>
      </c>
      <c r="AM140" s="55">
        <v>0</v>
      </c>
      <c r="AN140" s="55">
        <v>0</v>
      </c>
      <c r="AO140" s="55">
        <v>0</v>
      </c>
      <c r="AP140" s="55">
        <v>0</v>
      </c>
      <c r="AQ140" s="55">
        <v>0</v>
      </c>
      <c r="AR140" s="59">
        <v>1.4863563521690849E-4</v>
      </c>
      <c r="AS140" s="55">
        <v>0</v>
      </c>
      <c r="AT140" s="55"/>
      <c r="AU140" s="55"/>
      <c r="AV140" s="55"/>
      <c r="AW140" s="59">
        <v>1.4863563521690849E-4</v>
      </c>
      <c r="AX140" s="55"/>
      <c r="AY140" s="55"/>
      <c r="AZ140" s="55"/>
      <c r="BA140" s="55"/>
      <c r="BB140" s="55"/>
      <c r="BC140" s="55"/>
      <c r="BD140" s="55"/>
      <c r="BE140" s="55"/>
      <c r="BF140" s="59">
        <v>0</v>
      </c>
      <c r="BG140" s="55"/>
      <c r="BH140" s="55"/>
      <c r="BI140" s="55"/>
      <c r="BJ140" s="55"/>
      <c r="BK140" s="59">
        <v>0</v>
      </c>
      <c r="BL140" s="55"/>
      <c r="BM140" s="23" t="s">
        <v>852</v>
      </c>
      <c r="BN140" s="23" t="s">
        <v>184</v>
      </c>
      <c r="BO140" s="23" t="s">
        <v>853</v>
      </c>
      <c r="BP140" s="23" t="s">
        <v>853</v>
      </c>
      <c r="BQ140" s="23" t="s">
        <v>853</v>
      </c>
      <c r="BR140" s="23"/>
      <c r="BS140" s="57"/>
      <c r="BT140" s="135" t="s">
        <v>23</v>
      </c>
      <c r="BU140" s="58">
        <v>1</v>
      </c>
      <c r="BV140" s="57">
        <v>0</v>
      </c>
      <c r="BW140" s="57">
        <v>0</v>
      </c>
      <c r="BX140" s="57">
        <v>0</v>
      </c>
      <c r="BY140" s="57">
        <v>0</v>
      </c>
      <c r="BZ140" s="57">
        <v>0</v>
      </c>
      <c r="CA140" s="57">
        <v>0</v>
      </c>
      <c r="CB140" s="67">
        <v>0</v>
      </c>
      <c r="CC140" s="134"/>
      <c r="CD140" s="134"/>
      <c r="CE140" s="57"/>
      <c r="CF140" s="57"/>
      <c r="CG140" s="57"/>
      <c r="CH140" s="57"/>
      <c r="CI140" s="57"/>
      <c r="CJ140" s="57"/>
      <c r="CK140" s="67"/>
      <c r="CL140" s="23"/>
      <c r="CM140" s="23"/>
      <c r="CN140" s="23"/>
      <c r="CO140" s="23"/>
      <c r="CP140" s="23"/>
      <c r="CQ140" s="23"/>
      <c r="CR140" s="57"/>
      <c r="CS140" s="134"/>
      <c r="CT140" s="58"/>
      <c r="CU140" s="57"/>
      <c r="CV140" s="57"/>
      <c r="CW140" s="57"/>
      <c r="CX140" s="57"/>
      <c r="CY140" s="57"/>
      <c r="CZ140" s="57"/>
      <c r="DA140" s="67"/>
      <c r="DB140" s="23"/>
      <c r="DC140" s="23"/>
      <c r="DD140" s="57"/>
      <c r="DE140" s="57"/>
      <c r="DF140" s="57"/>
      <c r="DG140" s="57"/>
      <c r="DH140" s="57"/>
      <c r="DI140" s="57"/>
      <c r="DJ140" s="67"/>
      <c r="DK140" s="23" t="s">
        <v>849</v>
      </c>
      <c r="DL140" s="55">
        <v>0</v>
      </c>
      <c r="DM140" s="55">
        <v>0</v>
      </c>
      <c r="DN140" s="55">
        <v>0</v>
      </c>
      <c r="DO140" s="59">
        <v>0</v>
      </c>
      <c r="DP140" s="23" t="s">
        <v>849</v>
      </c>
      <c r="DQ140" s="57"/>
      <c r="DR140" s="57"/>
      <c r="DS140" s="57"/>
      <c r="DT140" s="23" t="s">
        <v>854</v>
      </c>
      <c r="DU140" s="57"/>
      <c r="DV140" s="23" t="s">
        <v>858</v>
      </c>
      <c r="DW140" s="23" t="s">
        <v>854</v>
      </c>
      <c r="DX140" s="57"/>
      <c r="DY140" s="23" t="s">
        <v>849</v>
      </c>
      <c r="DZ140" s="23" t="s">
        <v>854</v>
      </c>
      <c r="EA140" s="56"/>
      <c r="EB140" s="57"/>
      <c r="EC140" s="57"/>
      <c r="ED140" s="23"/>
      <c r="EE140" s="57"/>
      <c r="EF140" s="57"/>
      <c r="EG140" s="57"/>
      <c r="EH140" s="23">
        <v>957</v>
      </c>
      <c r="EI140" s="23"/>
      <c r="EJ140" s="23" t="s">
        <v>921</v>
      </c>
      <c r="EK140" s="23"/>
    </row>
    <row r="141" spans="2:141" ht="29.1">
      <c r="B141" s="132" t="s">
        <v>1062</v>
      </c>
      <c r="C141" s="23" t="s">
        <v>1063</v>
      </c>
      <c r="D141" s="23" t="s">
        <v>159</v>
      </c>
      <c r="E141" s="23" t="s">
        <v>846</v>
      </c>
      <c r="F141" s="23" t="s">
        <v>847</v>
      </c>
      <c r="G141" s="23"/>
      <c r="H141" s="23" t="s">
        <v>848</v>
      </c>
      <c r="I141" s="58">
        <v>0</v>
      </c>
      <c r="J141" s="58">
        <v>0</v>
      </c>
      <c r="K141" s="58">
        <v>1</v>
      </c>
      <c r="L141" s="58">
        <v>0</v>
      </c>
      <c r="M141" s="176"/>
      <c r="N141" s="23" t="s">
        <v>849</v>
      </c>
      <c r="O141" s="23" t="s">
        <v>850</v>
      </c>
      <c r="P141" s="23" t="s">
        <v>851</v>
      </c>
      <c r="Q141" s="56">
        <v>45958</v>
      </c>
      <c r="R141" s="133">
        <v>46014</v>
      </c>
      <c r="S141" s="133">
        <v>46314</v>
      </c>
      <c r="T141" s="133" t="s">
        <v>848</v>
      </c>
      <c r="U141" s="133">
        <v>46421</v>
      </c>
      <c r="V141" s="133" t="s">
        <v>848</v>
      </c>
      <c r="W141" s="55">
        <v>1.8979481658852717</v>
      </c>
      <c r="X141" s="55">
        <v>4.905771317640469E-4</v>
      </c>
      <c r="Y141" s="55">
        <v>3.2063916855544586E-4</v>
      </c>
      <c r="Z141" s="55">
        <v>0</v>
      </c>
      <c r="AA141" s="55">
        <v>0</v>
      </c>
      <c r="AB141" s="55">
        <v>0</v>
      </c>
      <c r="AC141" s="55">
        <v>0</v>
      </c>
      <c r="AD141" s="59">
        <v>8.1121630031949282E-4</v>
      </c>
      <c r="AE141" s="55">
        <v>0</v>
      </c>
      <c r="AF141" s="55"/>
      <c r="AG141" s="55"/>
      <c r="AH141" s="55"/>
      <c r="AI141" s="59">
        <v>1.8987593821855913</v>
      </c>
      <c r="AJ141" s="55">
        <v>0</v>
      </c>
      <c r="AK141" s="55">
        <v>2.0806844917221383</v>
      </c>
      <c r="AL141" s="55">
        <v>5.3781038302427625E-4</v>
      </c>
      <c r="AM141" s="55">
        <v>3.5854083720122617E-4</v>
      </c>
      <c r="AN141" s="55">
        <v>0</v>
      </c>
      <c r="AO141" s="55">
        <v>0</v>
      </c>
      <c r="AP141" s="55">
        <v>0</v>
      </c>
      <c r="AQ141" s="55">
        <v>0</v>
      </c>
      <c r="AR141" s="59">
        <v>8.9635122022550242E-4</v>
      </c>
      <c r="AS141" s="55">
        <v>0</v>
      </c>
      <c r="AT141" s="55"/>
      <c r="AU141" s="55"/>
      <c r="AV141" s="55"/>
      <c r="AW141" s="59">
        <v>2.0815808429423637</v>
      </c>
      <c r="AX141" s="55"/>
      <c r="AY141" s="55"/>
      <c r="AZ141" s="55"/>
      <c r="BA141" s="55"/>
      <c r="BB141" s="55"/>
      <c r="BC141" s="55"/>
      <c r="BD141" s="55"/>
      <c r="BE141" s="55"/>
      <c r="BF141" s="59">
        <v>0</v>
      </c>
      <c r="BG141" s="55"/>
      <c r="BH141" s="55"/>
      <c r="BI141" s="55"/>
      <c r="BJ141" s="55"/>
      <c r="BK141" s="59">
        <v>0</v>
      </c>
      <c r="BL141" s="55"/>
      <c r="BM141" s="23" t="s">
        <v>852</v>
      </c>
      <c r="BN141" s="23" t="s">
        <v>184</v>
      </c>
      <c r="BO141" s="23" t="s">
        <v>853</v>
      </c>
      <c r="BP141" s="23" t="s">
        <v>853</v>
      </c>
      <c r="BQ141" s="23" t="s">
        <v>853</v>
      </c>
      <c r="BR141" s="23"/>
      <c r="BS141" s="57"/>
      <c r="BT141" s="135" t="s">
        <v>23</v>
      </c>
      <c r="BU141" s="58">
        <v>1</v>
      </c>
      <c r="BV141" s="57">
        <v>0</v>
      </c>
      <c r="BW141" s="57">
        <v>0</v>
      </c>
      <c r="BX141" s="57">
        <v>0</v>
      </c>
      <c r="BY141" s="57">
        <v>0</v>
      </c>
      <c r="BZ141" s="57">
        <v>0</v>
      </c>
      <c r="CA141" s="57">
        <v>0</v>
      </c>
      <c r="CB141" s="67">
        <v>0</v>
      </c>
      <c r="CC141" s="134"/>
      <c r="CD141" s="134"/>
      <c r="CE141" s="57"/>
      <c r="CF141" s="57"/>
      <c r="CG141" s="57"/>
      <c r="CH141" s="57"/>
      <c r="CI141" s="57"/>
      <c r="CJ141" s="57"/>
      <c r="CK141" s="67"/>
      <c r="CL141" s="23"/>
      <c r="CM141" s="23"/>
      <c r="CN141" s="23"/>
      <c r="CO141" s="23"/>
      <c r="CP141" s="23"/>
      <c r="CQ141" s="23"/>
      <c r="CR141" s="57"/>
      <c r="CS141" s="134"/>
      <c r="CT141" s="58"/>
      <c r="CU141" s="57"/>
      <c r="CV141" s="57"/>
      <c r="CW141" s="57"/>
      <c r="CX141" s="57"/>
      <c r="CY141" s="57"/>
      <c r="CZ141" s="57"/>
      <c r="DA141" s="67"/>
      <c r="DB141" s="23"/>
      <c r="DC141" s="23"/>
      <c r="DD141" s="57"/>
      <c r="DE141" s="57"/>
      <c r="DF141" s="57"/>
      <c r="DG141" s="57"/>
      <c r="DH141" s="57"/>
      <c r="DI141" s="57"/>
      <c r="DJ141" s="67"/>
      <c r="DK141" s="23" t="s">
        <v>849</v>
      </c>
      <c r="DL141" s="55">
        <v>0</v>
      </c>
      <c r="DM141" s="55">
        <v>1.8979481658852717</v>
      </c>
      <c r="DN141" s="55">
        <v>8.1121630031949282E-4</v>
      </c>
      <c r="DO141" s="59">
        <v>1.8987593821855913</v>
      </c>
      <c r="DP141" s="23" t="s">
        <v>849</v>
      </c>
      <c r="DQ141" s="57"/>
      <c r="DR141" s="57"/>
      <c r="DS141" s="57"/>
      <c r="DT141" s="23" t="s">
        <v>854</v>
      </c>
      <c r="DU141" s="57"/>
      <c r="DV141" s="23" t="s">
        <v>858</v>
      </c>
      <c r="DW141" s="23" t="s">
        <v>854</v>
      </c>
      <c r="DX141" s="57"/>
      <c r="DY141" s="23" t="s">
        <v>849</v>
      </c>
      <c r="DZ141" s="23" t="s">
        <v>854</v>
      </c>
      <c r="EA141" s="56"/>
      <c r="EB141" s="57"/>
      <c r="EC141" s="57"/>
      <c r="ED141" s="23"/>
      <c r="EE141" s="57"/>
      <c r="EF141" s="57"/>
      <c r="EG141" s="57"/>
      <c r="EH141" s="23">
        <v>957</v>
      </c>
      <c r="EI141" s="23"/>
      <c r="EJ141" s="23" t="s">
        <v>921</v>
      </c>
      <c r="EK141" s="23"/>
    </row>
    <row r="142" spans="2:141" ht="29.1">
      <c r="B142" s="132" t="s">
        <v>1064</v>
      </c>
      <c r="C142" s="23" t="s">
        <v>1065</v>
      </c>
      <c r="D142" s="23" t="s">
        <v>159</v>
      </c>
      <c r="E142" s="23" t="s">
        <v>846</v>
      </c>
      <c r="F142" s="23" t="s">
        <v>847</v>
      </c>
      <c r="G142" s="23"/>
      <c r="H142" s="23" t="s">
        <v>848</v>
      </c>
      <c r="I142" s="58">
        <v>0</v>
      </c>
      <c r="J142" s="58">
        <v>0</v>
      </c>
      <c r="K142" s="58">
        <v>1</v>
      </c>
      <c r="L142" s="58">
        <v>0</v>
      </c>
      <c r="M142" s="176"/>
      <c r="N142" s="23" t="s">
        <v>849</v>
      </c>
      <c r="O142" s="23" t="s">
        <v>850</v>
      </c>
      <c r="P142" s="23" t="s">
        <v>851</v>
      </c>
      <c r="Q142" s="56">
        <v>46393</v>
      </c>
      <c r="R142" s="133">
        <v>46468</v>
      </c>
      <c r="S142" s="133">
        <v>46944</v>
      </c>
      <c r="T142" s="133" t="s">
        <v>848</v>
      </c>
      <c r="U142" s="133">
        <v>47051</v>
      </c>
      <c r="V142" s="133" t="s">
        <v>848</v>
      </c>
      <c r="W142" s="55">
        <v>0.46906789667346255</v>
      </c>
      <c r="X142" s="55">
        <v>0.9689862740784142</v>
      </c>
      <c r="Y142" s="55">
        <v>0.31682509282945559</v>
      </c>
      <c r="Z142" s="55">
        <v>3.1943515116424152E-4</v>
      </c>
      <c r="AA142" s="55">
        <v>3.1317082068028972E-4</v>
      </c>
      <c r="AB142" s="55">
        <v>2.5585860998762294E-5</v>
      </c>
      <c r="AC142" s="55">
        <v>0</v>
      </c>
      <c r="AD142" s="59">
        <v>1.2864695587407129</v>
      </c>
      <c r="AE142" s="55">
        <v>0</v>
      </c>
      <c r="AF142" s="55"/>
      <c r="AG142" s="55"/>
      <c r="AH142" s="55"/>
      <c r="AI142" s="59">
        <v>1.7555374554141754</v>
      </c>
      <c r="AJ142" s="55">
        <v>0</v>
      </c>
      <c r="AK142" s="55">
        <v>0.51423021751385001</v>
      </c>
      <c r="AL142" s="55">
        <v>1.0622812305446532</v>
      </c>
      <c r="AM142" s="55">
        <v>0.35427591251935919</v>
      </c>
      <c r="AN142" s="55">
        <v>3.6433838693766726E-4</v>
      </c>
      <c r="AO142" s="55">
        <v>3.6433734437577573E-4</v>
      </c>
      <c r="AP142" s="55">
        <v>3.0361456799197755E-5</v>
      </c>
      <c r="AQ142" s="55">
        <v>0</v>
      </c>
      <c r="AR142" s="59">
        <v>1.4173161802521248</v>
      </c>
      <c r="AS142" s="55">
        <v>0</v>
      </c>
      <c r="AT142" s="55"/>
      <c r="AU142" s="55"/>
      <c r="AV142" s="55"/>
      <c r="AW142" s="59">
        <v>1.9315463977659748</v>
      </c>
      <c r="AX142" s="55"/>
      <c r="AY142" s="55"/>
      <c r="AZ142" s="55"/>
      <c r="BA142" s="55"/>
      <c r="BB142" s="55"/>
      <c r="BC142" s="55"/>
      <c r="BD142" s="55"/>
      <c r="BE142" s="55"/>
      <c r="BF142" s="59">
        <v>0</v>
      </c>
      <c r="BG142" s="55"/>
      <c r="BH142" s="55"/>
      <c r="BI142" s="55"/>
      <c r="BJ142" s="55"/>
      <c r="BK142" s="59">
        <v>0</v>
      </c>
      <c r="BL142" s="55"/>
      <c r="BM142" s="23" t="s">
        <v>852</v>
      </c>
      <c r="BN142" s="23" t="s">
        <v>184</v>
      </c>
      <c r="BO142" s="23" t="s">
        <v>853</v>
      </c>
      <c r="BP142" s="23" t="s">
        <v>853</v>
      </c>
      <c r="BQ142" s="23" t="s">
        <v>853</v>
      </c>
      <c r="BR142" s="23"/>
      <c r="BS142" s="57"/>
      <c r="BT142" s="135" t="s">
        <v>23</v>
      </c>
      <c r="BU142" s="58">
        <v>1</v>
      </c>
      <c r="BV142" s="57">
        <v>0</v>
      </c>
      <c r="BW142" s="57">
        <v>1</v>
      </c>
      <c r="BX142" s="57">
        <v>0</v>
      </c>
      <c r="BY142" s="57">
        <v>0</v>
      </c>
      <c r="BZ142" s="57">
        <v>0</v>
      </c>
      <c r="CA142" s="57">
        <v>0</v>
      </c>
      <c r="CB142" s="67">
        <v>1</v>
      </c>
      <c r="CC142" s="134"/>
      <c r="CD142" s="134"/>
      <c r="CE142" s="57"/>
      <c r="CF142" s="57"/>
      <c r="CG142" s="57"/>
      <c r="CH142" s="57"/>
      <c r="CI142" s="57"/>
      <c r="CJ142" s="57"/>
      <c r="CK142" s="67"/>
      <c r="CL142" s="23"/>
      <c r="CM142" s="23"/>
      <c r="CN142" s="23"/>
      <c r="CO142" s="23"/>
      <c r="CP142" s="23"/>
      <c r="CQ142" s="23"/>
      <c r="CR142" s="57"/>
      <c r="CS142" s="134"/>
      <c r="CT142" s="58"/>
      <c r="CU142" s="57"/>
      <c r="CV142" s="57"/>
      <c r="CW142" s="57"/>
      <c r="CX142" s="57"/>
      <c r="CY142" s="57"/>
      <c r="CZ142" s="57"/>
      <c r="DA142" s="67"/>
      <c r="DB142" s="23"/>
      <c r="DC142" s="23"/>
      <c r="DD142" s="57"/>
      <c r="DE142" s="57"/>
      <c r="DF142" s="57"/>
      <c r="DG142" s="57"/>
      <c r="DH142" s="57"/>
      <c r="DI142" s="57"/>
      <c r="DJ142" s="67"/>
      <c r="DK142" s="23" t="s">
        <v>849</v>
      </c>
      <c r="DL142" s="55">
        <v>0</v>
      </c>
      <c r="DM142" s="55">
        <v>0.46906789667346255</v>
      </c>
      <c r="DN142" s="55">
        <v>1.2864695587407129</v>
      </c>
      <c r="DO142" s="59">
        <v>1.7555374554141754</v>
      </c>
      <c r="DP142" s="23" t="s">
        <v>849</v>
      </c>
      <c r="DQ142" s="57"/>
      <c r="DR142" s="57"/>
      <c r="DS142" s="57"/>
      <c r="DT142" s="23" t="s">
        <v>854</v>
      </c>
      <c r="DU142" s="57"/>
      <c r="DV142" s="23" t="s">
        <v>858</v>
      </c>
      <c r="DW142" s="23" t="s">
        <v>854</v>
      </c>
      <c r="DX142" s="57"/>
      <c r="DY142" s="23" t="s">
        <v>849</v>
      </c>
      <c r="DZ142" s="23" t="s">
        <v>854</v>
      </c>
      <c r="EA142" s="56"/>
      <c r="EB142" s="57"/>
      <c r="EC142" s="57"/>
      <c r="ED142" s="23"/>
      <c r="EE142" s="57"/>
      <c r="EF142" s="57"/>
      <c r="EG142" s="57"/>
      <c r="EH142" s="23">
        <v>957</v>
      </c>
      <c r="EI142" s="23"/>
      <c r="EJ142" s="23" t="s">
        <v>921</v>
      </c>
      <c r="EK142" s="23"/>
    </row>
    <row r="143" spans="2:141" ht="29.1">
      <c r="B143" s="132" t="s">
        <v>1066</v>
      </c>
      <c r="C143" s="23" t="s">
        <v>1067</v>
      </c>
      <c r="D143" s="23" t="s">
        <v>159</v>
      </c>
      <c r="E143" s="23" t="s">
        <v>846</v>
      </c>
      <c r="F143" s="23" t="s">
        <v>847</v>
      </c>
      <c r="G143" s="23"/>
      <c r="H143" s="23" t="s">
        <v>848</v>
      </c>
      <c r="I143" s="58">
        <v>0</v>
      </c>
      <c r="J143" s="58">
        <v>0</v>
      </c>
      <c r="K143" s="58">
        <v>1</v>
      </c>
      <c r="L143" s="58">
        <v>0</v>
      </c>
      <c r="M143" s="176"/>
      <c r="N143" s="23" t="s">
        <v>849</v>
      </c>
      <c r="O143" s="23" t="s">
        <v>850</v>
      </c>
      <c r="P143" s="23" t="s">
        <v>863</v>
      </c>
      <c r="Q143" s="56">
        <v>45692</v>
      </c>
      <c r="R143" s="133">
        <v>45742</v>
      </c>
      <c r="S143" s="133">
        <v>46084</v>
      </c>
      <c r="T143" s="133" t="s">
        <v>848</v>
      </c>
      <c r="U143" s="133">
        <v>46183</v>
      </c>
      <c r="V143" s="133" t="s">
        <v>848</v>
      </c>
      <c r="W143" s="55">
        <v>0.57969441246474018</v>
      </c>
      <c r="X143" s="55">
        <v>3.9388199626922075E-2</v>
      </c>
      <c r="Y143" s="55">
        <v>0</v>
      </c>
      <c r="Z143" s="55">
        <v>0</v>
      </c>
      <c r="AA143" s="55">
        <v>0</v>
      </c>
      <c r="AB143" s="55">
        <v>0</v>
      </c>
      <c r="AC143" s="55">
        <v>0</v>
      </c>
      <c r="AD143" s="59">
        <v>3.9388199626922075E-2</v>
      </c>
      <c r="AE143" s="55">
        <v>0</v>
      </c>
      <c r="AF143" s="55"/>
      <c r="AG143" s="55"/>
      <c r="AH143" s="55"/>
      <c r="AI143" s="59">
        <v>0.61908261209166227</v>
      </c>
      <c r="AJ143" s="55">
        <v>0</v>
      </c>
      <c r="AK143" s="55">
        <v>0.63550796361752293</v>
      </c>
      <c r="AL143" s="55">
        <v>4.3180534428539558E-2</v>
      </c>
      <c r="AM143" s="55">
        <v>0</v>
      </c>
      <c r="AN143" s="55">
        <v>0</v>
      </c>
      <c r="AO143" s="55">
        <v>0</v>
      </c>
      <c r="AP143" s="55">
        <v>0</v>
      </c>
      <c r="AQ143" s="55">
        <v>0</v>
      </c>
      <c r="AR143" s="59">
        <v>4.3180534428539558E-2</v>
      </c>
      <c r="AS143" s="55">
        <v>0</v>
      </c>
      <c r="AT143" s="55"/>
      <c r="AU143" s="55"/>
      <c r="AV143" s="55"/>
      <c r="AW143" s="59">
        <v>0.67868849804606246</v>
      </c>
      <c r="AX143" s="55"/>
      <c r="AY143" s="55"/>
      <c r="AZ143" s="55"/>
      <c r="BA143" s="55"/>
      <c r="BB143" s="55"/>
      <c r="BC143" s="55"/>
      <c r="BD143" s="55"/>
      <c r="BE143" s="55"/>
      <c r="BF143" s="59">
        <v>0</v>
      </c>
      <c r="BG143" s="55"/>
      <c r="BH143" s="55"/>
      <c r="BI143" s="55"/>
      <c r="BJ143" s="55"/>
      <c r="BK143" s="59">
        <v>0</v>
      </c>
      <c r="BL143" s="55"/>
      <c r="BM143" s="23" t="s">
        <v>852</v>
      </c>
      <c r="BN143" s="23" t="s">
        <v>184</v>
      </c>
      <c r="BO143" s="23" t="s">
        <v>853</v>
      </c>
      <c r="BP143" s="23" t="s">
        <v>853</v>
      </c>
      <c r="BQ143" s="23" t="s">
        <v>853</v>
      </c>
      <c r="BR143" s="23"/>
      <c r="BS143" s="57"/>
      <c r="BT143" s="135" t="s">
        <v>23</v>
      </c>
      <c r="BU143" s="58">
        <v>1</v>
      </c>
      <c r="BV143" s="57">
        <v>0</v>
      </c>
      <c r="BW143" s="57">
        <v>0</v>
      </c>
      <c r="BX143" s="57">
        <v>0</v>
      </c>
      <c r="BY143" s="57">
        <v>0</v>
      </c>
      <c r="BZ143" s="57">
        <v>0</v>
      </c>
      <c r="CA143" s="57">
        <v>0</v>
      </c>
      <c r="CB143" s="67">
        <v>0</v>
      </c>
      <c r="CC143" s="134"/>
      <c r="CD143" s="134"/>
      <c r="CE143" s="57"/>
      <c r="CF143" s="57"/>
      <c r="CG143" s="57"/>
      <c r="CH143" s="57"/>
      <c r="CI143" s="57"/>
      <c r="CJ143" s="57"/>
      <c r="CK143" s="67"/>
      <c r="CL143" s="23"/>
      <c r="CM143" s="23"/>
      <c r="CN143" s="23"/>
      <c r="CO143" s="23"/>
      <c r="CP143" s="23"/>
      <c r="CQ143" s="23"/>
      <c r="CR143" s="57"/>
      <c r="CS143" s="134"/>
      <c r="CT143" s="58"/>
      <c r="CU143" s="57"/>
      <c r="CV143" s="57"/>
      <c r="CW143" s="57"/>
      <c r="CX143" s="57"/>
      <c r="CY143" s="57"/>
      <c r="CZ143" s="57"/>
      <c r="DA143" s="67"/>
      <c r="DB143" s="23"/>
      <c r="DC143" s="23"/>
      <c r="DD143" s="57"/>
      <c r="DE143" s="57"/>
      <c r="DF143" s="57"/>
      <c r="DG143" s="57"/>
      <c r="DH143" s="57"/>
      <c r="DI143" s="57"/>
      <c r="DJ143" s="67"/>
      <c r="DK143" s="23" t="s">
        <v>849</v>
      </c>
      <c r="DL143" s="55">
        <v>0</v>
      </c>
      <c r="DM143" s="55">
        <v>0.57969441246474018</v>
      </c>
      <c r="DN143" s="55">
        <v>3.9388199626922075E-2</v>
      </c>
      <c r="DO143" s="59">
        <v>0.61908261209166227</v>
      </c>
      <c r="DP143" s="23" t="s">
        <v>849</v>
      </c>
      <c r="DQ143" s="57"/>
      <c r="DR143" s="57"/>
      <c r="DS143" s="57"/>
      <c r="DT143" s="23" t="s">
        <v>854</v>
      </c>
      <c r="DU143" s="57"/>
      <c r="DV143" s="23" t="s">
        <v>858</v>
      </c>
      <c r="DW143" s="23" t="s">
        <v>854</v>
      </c>
      <c r="DX143" s="57"/>
      <c r="DY143" s="23" t="s">
        <v>849</v>
      </c>
      <c r="DZ143" s="23" t="s">
        <v>854</v>
      </c>
      <c r="EA143" s="56"/>
      <c r="EB143" s="57"/>
      <c r="EC143" s="57"/>
      <c r="ED143" s="23"/>
      <c r="EE143" s="57"/>
      <c r="EF143" s="57"/>
      <c r="EG143" s="57"/>
      <c r="EH143" s="23">
        <v>957</v>
      </c>
      <c r="EI143" s="23"/>
      <c r="EJ143" s="23" t="s">
        <v>921</v>
      </c>
      <c r="EK143" s="23"/>
    </row>
    <row r="144" spans="2:141" ht="29.1">
      <c r="B144" s="132" t="s">
        <v>1068</v>
      </c>
      <c r="C144" s="23" t="s">
        <v>1069</v>
      </c>
      <c r="D144" s="23" t="s">
        <v>159</v>
      </c>
      <c r="E144" s="23" t="s">
        <v>846</v>
      </c>
      <c r="F144" s="23" t="s">
        <v>847</v>
      </c>
      <c r="G144" s="23"/>
      <c r="H144" s="23" t="s">
        <v>848</v>
      </c>
      <c r="I144" s="58">
        <v>0</v>
      </c>
      <c r="J144" s="58">
        <v>0</v>
      </c>
      <c r="K144" s="58">
        <v>1</v>
      </c>
      <c r="L144" s="58">
        <v>0</v>
      </c>
      <c r="M144" s="176"/>
      <c r="N144" s="23" t="s">
        <v>849</v>
      </c>
      <c r="O144" s="23" t="s">
        <v>850</v>
      </c>
      <c r="P144" s="23" t="s">
        <v>851</v>
      </c>
      <c r="Q144" s="56">
        <v>46679</v>
      </c>
      <c r="R144" s="133">
        <v>46773</v>
      </c>
      <c r="S144" s="133">
        <v>47232</v>
      </c>
      <c r="T144" s="133" t="s">
        <v>848</v>
      </c>
      <c r="U144" s="133">
        <v>47358</v>
      </c>
      <c r="V144" s="133" t="s">
        <v>848</v>
      </c>
      <c r="W144" s="55">
        <v>0</v>
      </c>
      <c r="X144" s="55">
        <v>0</v>
      </c>
      <c r="Y144" s="55">
        <v>0</v>
      </c>
      <c r="Z144" s="55">
        <v>0.16938407244145792</v>
      </c>
      <c r="AA144" s="55">
        <v>0.33876814488291584</v>
      </c>
      <c r="AB144" s="55">
        <v>0.50815221732437377</v>
      </c>
      <c r="AC144" s="55">
        <v>0.67753628976583169</v>
      </c>
      <c r="AD144" s="59">
        <v>1.6938407244145792</v>
      </c>
      <c r="AE144" s="55">
        <v>0</v>
      </c>
      <c r="AF144" s="55"/>
      <c r="AG144" s="55"/>
      <c r="AH144" s="55"/>
      <c r="AI144" s="59">
        <v>1.6938407244145792</v>
      </c>
      <c r="AJ144" s="55">
        <v>0</v>
      </c>
      <c r="AK144" s="55">
        <v>0</v>
      </c>
      <c r="AL144" s="55">
        <v>0</v>
      </c>
      <c r="AM144" s="55">
        <v>0</v>
      </c>
      <c r="AN144" s="55">
        <v>0.19319451695071338</v>
      </c>
      <c r="AO144" s="55">
        <v>0.39411681457945535</v>
      </c>
      <c r="AP144" s="55">
        <v>0.6029987263065667</v>
      </c>
      <c r="AQ144" s="55">
        <v>0.82007826777693071</v>
      </c>
      <c r="AR144" s="59">
        <v>2.0103883256136665</v>
      </c>
      <c r="AS144" s="55">
        <v>0</v>
      </c>
      <c r="AT144" s="55"/>
      <c r="AU144" s="55"/>
      <c r="AV144" s="55"/>
      <c r="AW144" s="59">
        <v>2.0103883256136665</v>
      </c>
      <c r="AX144" s="55"/>
      <c r="AY144" s="55"/>
      <c r="AZ144" s="55"/>
      <c r="BA144" s="55"/>
      <c r="BB144" s="55"/>
      <c r="BC144" s="55"/>
      <c r="BD144" s="55"/>
      <c r="BE144" s="55"/>
      <c r="BF144" s="59">
        <v>0</v>
      </c>
      <c r="BG144" s="55"/>
      <c r="BH144" s="55"/>
      <c r="BI144" s="55"/>
      <c r="BJ144" s="55"/>
      <c r="BK144" s="59">
        <v>0</v>
      </c>
      <c r="BL144" s="55"/>
      <c r="BM144" s="23" t="s">
        <v>852</v>
      </c>
      <c r="BN144" s="23" t="s">
        <v>184</v>
      </c>
      <c r="BO144" s="23" t="s">
        <v>853</v>
      </c>
      <c r="BP144" s="23" t="s">
        <v>853</v>
      </c>
      <c r="BQ144" s="23" t="s">
        <v>853</v>
      </c>
      <c r="BR144" s="23"/>
      <c r="BS144" s="57"/>
      <c r="BT144" s="135" t="s">
        <v>23</v>
      </c>
      <c r="BU144" s="58">
        <v>1</v>
      </c>
      <c r="BV144" s="57">
        <v>0</v>
      </c>
      <c r="BW144" s="57">
        <v>0</v>
      </c>
      <c r="BX144" s="57">
        <v>0</v>
      </c>
      <c r="BY144" s="57">
        <v>0</v>
      </c>
      <c r="BZ144" s="57">
        <v>0</v>
      </c>
      <c r="CA144" s="57">
        <v>0</v>
      </c>
      <c r="CB144" s="67">
        <v>0</v>
      </c>
      <c r="CC144" s="134"/>
      <c r="CD144" s="134"/>
      <c r="CE144" s="57"/>
      <c r="CF144" s="57"/>
      <c r="CG144" s="57"/>
      <c r="CH144" s="57"/>
      <c r="CI144" s="57"/>
      <c r="CJ144" s="57"/>
      <c r="CK144" s="67"/>
      <c r="CL144" s="23"/>
      <c r="CM144" s="23"/>
      <c r="CN144" s="23"/>
      <c r="CO144" s="23"/>
      <c r="CP144" s="23"/>
      <c r="CQ144" s="23"/>
      <c r="CR144" s="57"/>
      <c r="CS144" s="134"/>
      <c r="CT144" s="58"/>
      <c r="CU144" s="57"/>
      <c r="CV144" s="57"/>
      <c r="CW144" s="57"/>
      <c r="CX144" s="57"/>
      <c r="CY144" s="57"/>
      <c r="CZ144" s="57"/>
      <c r="DA144" s="67"/>
      <c r="DB144" s="23"/>
      <c r="DC144" s="23"/>
      <c r="DD144" s="57"/>
      <c r="DE144" s="57"/>
      <c r="DF144" s="57"/>
      <c r="DG144" s="57"/>
      <c r="DH144" s="57"/>
      <c r="DI144" s="57"/>
      <c r="DJ144" s="67"/>
      <c r="DK144" s="23" t="s">
        <v>849</v>
      </c>
      <c r="DL144" s="55">
        <v>0</v>
      </c>
      <c r="DM144" s="55">
        <v>0</v>
      </c>
      <c r="DN144" s="55">
        <v>0</v>
      </c>
      <c r="DO144" s="59">
        <v>0</v>
      </c>
      <c r="DP144" s="23" t="s">
        <v>849</v>
      </c>
      <c r="DQ144" s="57"/>
      <c r="DR144" s="57"/>
      <c r="DS144" s="57"/>
      <c r="DT144" s="23" t="s">
        <v>854</v>
      </c>
      <c r="DU144" s="57"/>
      <c r="DV144" s="23" t="s">
        <v>858</v>
      </c>
      <c r="DW144" s="23" t="s">
        <v>854</v>
      </c>
      <c r="DX144" s="57"/>
      <c r="DY144" s="23" t="s">
        <v>849</v>
      </c>
      <c r="DZ144" s="23" t="s">
        <v>854</v>
      </c>
      <c r="EA144" s="56"/>
      <c r="EB144" s="57"/>
      <c r="EC144" s="57"/>
      <c r="ED144" s="23"/>
      <c r="EE144" s="57"/>
      <c r="EF144" s="57"/>
      <c r="EG144" s="57"/>
      <c r="EH144" s="23">
        <v>957</v>
      </c>
      <c r="EI144" s="23"/>
      <c r="EJ144" s="23" t="s">
        <v>921</v>
      </c>
      <c r="EK144" s="23"/>
    </row>
    <row r="145" spans="2:141" ht="29.1">
      <c r="B145" s="132" t="s">
        <v>1070</v>
      </c>
      <c r="C145" s="23" t="s">
        <v>1071</v>
      </c>
      <c r="D145" s="23" t="s">
        <v>159</v>
      </c>
      <c r="E145" s="23" t="s">
        <v>846</v>
      </c>
      <c r="F145" s="23" t="s">
        <v>847</v>
      </c>
      <c r="G145" s="23"/>
      <c r="H145" s="23" t="s">
        <v>848</v>
      </c>
      <c r="I145" s="58">
        <v>0</v>
      </c>
      <c r="J145" s="58">
        <v>0</v>
      </c>
      <c r="K145" s="58">
        <v>1</v>
      </c>
      <c r="L145" s="58">
        <v>0</v>
      </c>
      <c r="M145" s="176"/>
      <c r="N145" s="23" t="s">
        <v>849</v>
      </c>
      <c r="O145" s="23" t="s">
        <v>850</v>
      </c>
      <c r="P145" s="23" t="s">
        <v>851</v>
      </c>
      <c r="Q145" s="56">
        <v>46679</v>
      </c>
      <c r="R145" s="133">
        <v>46773</v>
      </c>
      <c r="S145" s="133">
        <v>47232</v>
      </c>
      <c r="T145" s="133" t="s">
        <v>848</v>
      </c>
      <c r="U145" s="133">
        <v>47358</v>
      </c>
      <c r="V145" s="133" t="s">
        <v>848</v>
      </c>
      <c r="W145" s="55">
        <v>0</v>
      </c>
      <c r="X145" s="55">
        <v>0</v>
      </c>
      <c r="Y145" s="55">
        <v>0</v>
      </c>
      <c r="Z145" s="55">
        <v>0.16938407244145792</v>
      </c>
      <c r="AA145" s="55">
        <v>0.33876814488291584</v>
      </c>
      <c r="AB145" s="55">
        <v>0.50815221732437377</v>
      </c>
      <c r="AC145" s="55">
        <v>0.67753628976583169</v>
      </c>
      <c r="AD145" s="59">
        <v>1.6938407244145792</v>
      </c>
      <c r="AE145" s="55">
        <v>0</v>
      </c>
      <c r="AF145" s="55"/>
      <c r="AG145" s="55"/>
      <c r="AH145" s="55"/>
      <c r="AI145" s="59">
        <v>1.6938407244145792</v>
      </c>
      <c r="AJ145" s="55">
        <v>0</v>
      </c>
      <c r="AK145" s="55">
        <v>0</v>
      </c>
      <c r="AL145" s="55">
        <v>0</v>
      </c>
      <c r="AM145" s="55">
        <v>0</v>
      </c>
      <c r="AN145" s="55">
        <v>0.19319451695071338</v>
      </c>
      <c r="AO145" s="55">
        <v>0.39411681457945535</v>
      </c>
      <c r="AP145" s="55">
        <v>0.6029987263065667</v>
      </c>
      <c r="AQ145" s="55">
        <v>0.82007826777693071</v>
      </c>
      <c r="AR145" s="59">
        <v>2.0103883256136665</v>
      </c>
      <c r="AS145" s="55">
        <v>0</v>
      </c>
      <c r="AT145" s="55"/>
      <c r="AU145" s="55"/>
      <c r="AV145" s="55"/>
      <c r="AW145" s="59">
        <v>2.0103883256136665</v>
      </c>
      <c r="AX145" s="55"/>
      <c r="AY145" s="55"/>
      <c r="AZ145" s="55"/>
      <c r="BA145" s="55"/>
      <c r="BB145" s="55"/>
      <c r="BC145" s="55"/>
      <c r="BD145" s="55"/>
      <c r="BE145" s="55"/>
      <c r="BF145" s="59">
        <v>0</v>
      </c>
      <c r="BG145" s="55"/>
      <c r="BH145" s="55"/>
      <c r="BI145" s="55"/>
      <c r="BJ145" s="55"/>
      <c r="BK145" s="59">
        <v>0</v>
      </c>
      <c r="BL145" s="55"/>
      <c r="BM145" s="23" t="s">
        <v>852</v>
      </c>
      <c r="BN145" s="23" t="s">
        <v>184</v>
      </c>
      <c r="BO145" s="23" t="s">
        <v>853</v>
      </c>
      <c r="BP145" s="23" t="s">
        <v>853</v>
      </c>
      <c r="BQ145" s="23" t="s">
        <v>853</v>
      </c>
      <c r="BR145" s="23"/>
      <c r="BS145" s="57"/>
      <c r="BT145" s="135" t="s">
        <v>23</v>
      </c>
      <c r="BU145" s="58">
        <v>1</v>
      </c>
      <c r="BV145" s="57">
        <v>0</v>
      </c>
      <c r="BW145" s="57">
        <v>0</v>
      </c>
      <c r="BX145" s="57">
        <v>0</v>
      </c>
      <c r="BY145" s="57">
        <v>0</v>
      </c>
      <c r="BZ145" s="57">
        <v>0</v>
      </c>
      <c r="CA145" s="57">
        <v>0</v>
      </c>
      <c r="CB145" s="67">
        <v>0</v>
      </c>
      <c r="CC145" s="134"/>
      <c r="CD145" s="134"/>
      <c r="CE145" s="57"/>
      <c r="CF145" s="57"/>
      <c r="CG145" s="57"/>
      <c r="CH145" s="57"/>
      <c r="CI145" s="57"/>
      <c r="CJ145" s="57"/>
      <c r="CK145" s="67"/>
      <c r="CL145" s="23"/>
      <c r="CM145" s="23"/>
      <c r="CN145" s="23"/>
      <c r="CO145" s="23"/>
      <c r="CP145" s="23"/>
      <c r="CQ145" s="23"/>
      <c r="CR145" s="57"/>
      <c r="CS145" s="134"/>
      <c r="CT145" s="58"/>
      <c r="CU145" s="57"/>
      <c r="CV145" s="57"/>
      <c r="CW145" s="57"/>
      <c r="CX145" s="57"/>
      <c r="CY145" s="57"/>
      <c r="CZ145" s="57"/>
      <c r="DA145" s="67"/>
      <c r="DB145" s="23"/>
      <c r="DC145" s="23"/>
      <c r="DD145" s="57"/>
      <c r="DE145" s="57"/>
      <c r="DF145" s="57"/>
      <c r="DG145" s="57"/>
      <c r="DH145" s="57"/>
      <c r="DI145" s="57"/>
      <c r="DJ145" s="67"/>
      <c r="DK145" s="23" t="s">
        <v>849</v>
      </c>
      <c r="DL145" s="55">
        <v>0</v>
      </c>
      <c r="DM145" s="55">
        <v>0</v>
      </c>
      <c r="DN145" s="55">
        <v>0</v>
      </c>
      <c r="DO145" s="59">
        <v>0</v>
      </c>
      <c r="DP145" s="23" t="s">
        <v>849</v>
      </c>
      <c r="DQ145" s="57"/>
      <c r="DR145" s="57"/>
      <c r="DS145" s="57"/>
      <c r="DT145" s="23" t="s">
        <v>854</v>
      </c>
      <c r="DU145" s="57"/>
      <c r="DV145" s="23" t="s">
        <v>858</v>
      </c>
      <c r="DW145" s="23" t="s">
        <v>854</v>
      </c>
      <c r="DX145" s="57"/>
      <c r="DY145" s="23" t="s">
        <v>849</v>
      </c>
      <c r="DZ145" s="23" t="s">
        <v>854</v>
      </c>
      <c r="EA145" s="56"/>
      <c r="EB145" s="57"/>
      <c r="EC145" s="57"/>
      <c r="ED145" s="23"/>
      <c r="EE145" s="57"/>
      <c r="EF145" s="57"/>
      <c r="EG145" s="57"/>
      <c r="EH145" s="23">
        <v>957</v>
      </c>
      <c r="EI145" s="23"/>
      <c r="EJ145" s="23" t="s">
        <v>921</v>
      </c>
      <c r="EK145" s="23"/>
    </row>
    <row r="146" spans="2:141" ht="29.1">
      <c r="B146" s="132" t="s">
        <v>1072</v>
      </c>
      <c r="C146" s="23" t="s">
        <v>1073</v>
      </c>
      <c r="D146" s="23" t="s">
        <v>159</v>
      </c>
      <c r="E146" s="23" t="s">
        <v>846</v>
      </c>
      <c r="F146" s="23" t="s">
        <v>847</v>
      </c>
      <c r="G146" s="23"/>
      <c r="H146" s="23" t="s">
        <v>848</v>
      </c>
      <c r="I146" s="58">
        <v>0</v>
      </c>
      <c r="J146" s="58">
        <v>0</v>
      </c>
      <c r="K146" s="58">
        <v>1</v>
      </c>
      <c r="L146" s="58">
        <v>0</v>
      </c>
      <c r="M146" s="176"/>
      <c r="N146" s="23" t="s">
        <v>849</v>
      </c>
      <c r="O146" s="23" t="s">
        <v>850</v>
      </c>
      <c r="P146" s="23" t="s">
        <v>851</v>
      </c>
      <c r="Q146" s="56">
        <v>46650</v>
      </c>
      <c r="R146" s="133">
        <v>46741</v>
      </c>
      <c r="S146" s="133">
        <v>47203</v>
      </c>
      <c r="T146" s="133" t="s">
        <v>848</v>
      </c>
      <c r="U146" s="133">
        <v>47329</v>
      </c>
      <c r="V146" s="133" t="s">
        <v>848</v>
      </c>
      <c r="W146" s="55">
        <v>0</v>
      </c>
      <c r="X146" s="55">
        <v>0</v>
      </c>
      <c r="Y146" s="55">
        <v>0</v>
      </c>
      <c r="Z146" s="55">
        <v>0.16938407244145792</v>
      </c>
      <c r="AA146" s="55">
        <v>0.33876814488291584</v>
      </c>
      <c r="AB146" s="55">
        <v>0.50815221732437377</v>
      </c>
      <c r="AC146" s="55">
        <v>0.67753628976583169</v>
      </c>
      <c r="AD146" s="59">
        <v>1.6938407244145792</v>
      </c>
      <c r="AE146" s="55">
        <v>0</v>
      </c>
      <c r="AF146" s="55"/>
      <c r="AG146" s="55"/>
      <c r="AH146" s="55"/>
      <c r="AI146" s="59">
        <v>1.6938407244145792</v>
      </c>
      <c r="AJ146" s="55">
        <v>0</v>
      </c>
      <c r="AK146" s="55">
        <v>0</v>
      </c>
      <c r="AL146" s="55">
        <v>0</v>
      </c>
      <c r="AM146" s="55">
        <v>0</v>
      </c>
      <c r="AN146" s="55">
        <v>0.19319451695071338</v>
      </c>
      <c r="AO146" s="55">
        <v>0.39411681457945535</v>
      </c>
      <c r="AP146" s="55">
        <v>0.6029987263065667</v>
      </c>
      <c r="AQ146" s="55">
        <v>0.82007826777693071</v>
      </c>
      <c r="AR146" s="59">
        <v>2.0103883256136665</v>
      </c>
      <c r="AS146" s="55">
        <v>0</v>
      </c>
      <c r="AT146" s="55"/>
      <c r="AU146" s="55"/>
      <c r="AV146" s="55"/>
      <c r="AW146" s="59">
        <v>2.0103883256136665</v>
      </c>
      <c r="AX146" s="55"/>
      <c r="AY146" s="55"/>
      <c r="AZ146" s="55"/>
      <c r="BA146" s="55"/>
      <c r="BB146" s="55"/>
      <c r="BC146" s="55"/>
      <c r="BD146" s="55"/>
      <c r="BE146" s="55"/>
      <c r="BF146" s="59">
        <v>0</v>
      </c>
      <c r="BG146" s="55"/>
      <c r="BH146" s="55"/>
      <c r="BI146" s="55"/>
      <c r="BJ146" s="55"/>
      <c r="BK146" s="59">
        <v>0</v>
      </c>
      <c r="BL146" s="55"/>
      <c r="BM146" s="23" t="s">
        <v>852</v>
      </c>
      <c r="BN146" s="23" t="s">
        <v>184</v>
      </c>
      <c r="BO146" s="23" t="s">
        <v>853</v>
      </c>
      <c r="BP146" s="23" t="s">
        <v>853</v>
      </c>
      <c r="BQ146" s="23" t="s">
        <v>853</v>
      </c>
      <c r="BR146" s="23"/>
      <c r="BS146" s="57"/>
      <c r="BT146" s="135" t="s">
        <v>23</v>
      </c>
      <c r="BU146" s="58">
        <v>1</v>
      </c>
      <c r="BV146" s="57">
        <v>0</v>
      </c>
      <c r="BW146" s="57">
        <v>0</v>
      </c>
      <c r="BX146" s="57">
        <v>0</v>
      </c>
      <c r="BY146" s="57">
        <v>0</v>
      </c>
      <c r="BZ146" s="57">
        <v>0</v>
      </c>
      <c r="CA146" s="57">
        <v>0</v>
      </c>
      <c r="CB146" s="67">
        <v>0</v>
      </c>
      <c r="CC146" s="134"/>
      <c r="CD146" s="134"/>
      <c r="CE146" s="57"/>
      <c r="CF146" s="57"/>
      <c r="CG146" s="57"/>
      <c r="CH146" s="57"/>
      <c r="CI146" s="57"/>
      <c r="CJ146" s="57"/>
      <c r="CK146" s="67"/>
      <c r="CL146" s="23"/>
      <c r="CM146" s="23"/>
      <c r="CN146" s="23"/>
      <c r="CO146" s="23"/>
      <c r="CP146" s="23"/>
      <c r="CQ146" s="23"/>
      <c r="CR146" s="57"/>
      <c r="CS146" s="134"/>
      <c r="CT146" s="58"/>
      <c r="CU146" s="57"/>
      <c r="CV146" s="57"/>
      <c r="CW146" s="57"/>
      <c r="CX146" s="57"/>
      <c r="CY146" s="57"/>
      <c r="CZ146" s="57"/>
      <c r="DA146" s="67"/>
      <c r="DB146" s="23"/>
      <c r="DC146" s="23"/>
      <c r="DD146" s="57"/>
      <c r="DE146" s="57"/>
      <c r="DF146" s="57"/>
      <c r="DG146" s="57"/>
      <c r="DH146" s="57"/>
      <c r="DI146" s="57"/>
      <c r="DJ146" s="67"/>
      <c r="DK146" s="23" t="s">
        <v>849</v>
      </c>
      <c r="DL146" s="55">
        <v>0</v>
      </c>
      <c r="DM146" s="55">
        <v>0</v>
      </c>
      <c r="DN146" s="55">
        <v>0</v>
      </c>
      <c r="DO146" s="59">
        <v>0</v>
      </c>
      <c r="DP146" s="23" t="s">
        <v>849</v>
      </c>
      <c r="DQ146" s="57"/>
      <c r="DR146" s="57"/>
      <c r="DS146" s="57"/>
      <c r="DT146" s="23" t="s">
        <v>854</v>
      </c>
      <c r="DU146" s="57"/>
      <c r="DV146" s="23" t="s">
        <v>858</v>
      </c>
      <c r="DW146" s="23" t="s">
        <v>854</v>
      </c>
      <c r="DX146" s="57"/>
      <c r="DY146" s="23" t="s">
        <v>849</v>
      </c>
      <c r="DZ146" s="23" t="s">
        <v>854</v>
      </c>
      <c r="EA146" s="56"/>
      <c r="EB146" s="57"/>
      <c r="EC146" s="57"/>
      <c r="ED146" s="23"/>
      <c r="EE146" s="57"/>
      <c r="EF146" s="57"/>
      <c r="EG146" s="57"/>
      <c r="EH146" s="23">
        <v>957</v>
      </c>
      <c r="EI146" s="23"/>
      <c r="EJ146" s="23" t="s">
        <v>921</v>
      </c>
      <c r="EK146" s="23"/>
    </row>
    <row r="147" spans="2:141" ht="29.1">
      <c r="B147" s="132" t="s">
        <v>1074</v>
      </c>
      <c r="C147" s="23" t="s">
        <v>1075</v>
      </c>
      <c r="D147" s="23" t="s">
        <v>159</v>
      </c>
      <c r="E147" s="23" t="s">
        <v>846</v>
      </c>
      <c r="F147" s="23" t="s">
        <v>847</v>
      </c>
      <c r="G147" s="23"/>
      <c r="H147" s="23" t="s">
        <v>848</v>
      </c>
      <c r="I147" s="58">
        <v>0</v>
      </c>
      <c r="J147" s="58">
        <v>0</v>
      </c>
      <c r="K147" s="58">
        <v>1</v>
      </c>
      <c r="L147" s="58">
        <v>0</v>
      </c>
      <c r="M147" s="176"/>
      <c r="N147" s="23" t="s">
        <v>849</v>
      </c>
      <c r="O147" s="23" t="s">
        <v>850</v>
      </c>
      <c r="P147" s="23" t="s">
        <v>851</v>
      </c>
      <c r="Q147" s="56">
        <v>46132</v>
      </c>
      <c r="R147" s="133">
        <v>46188</v>
      </c>
      <c r="S147" s="133">
        <v>46645</v>
      </c>
      <c r="T147" s="133" t="s">
        <v>848</v>
      </c>
      <c r="U147" s="133">
        <v>46777</v>
      </c>
      <c r="V147" s="133" t="s">
        <v>848</v>
      </c>
      <c r="W147" s="55">
        <v>3.5247111083427249</v>
      </c>
      <c r="X147" s="55">
        <v>4.0692577057243984</v>
      </c>
      <c r="Y147" s="55">
        <v>0</v>
      </c>
      <c r="Z147" s="55">
        <v>0</v>
      </c>
      <c r="AA147" s="55">
        <v>0</v>
      </c>
      <c r="AB147" s="55">
        <v>0</v>
      </c>
      <c r="AC147" s="55">
        <v>0</v>
      </c>
      <c r="AD147" s="59">
        <v>4.0692577057243984</v>
      </c>
      <c r="AE147" s="55">
        <v>0</v>
      </c>
      <c r="AF147" s="55"/>
      <c r="AG147" s="55"/>
      <c r="AH147" s="55"/>
      <c r="AI147" s="59">
        <v>7.5939688140671233</v>
      </c>
      <c r="AJ147" s="55">
        <v>0</v>
      </c>
      <c r="AK147" s="55">
        <v>3.8640737785948454</v>
      </c>
      <c r="AL147" s="55">
        <v>4.4610498607438647</v>
      </c>
      <c r="AM147" s="55">
        <v>0</v>
      </c>
      <c r="AN147" s="55">
        <v>0</v>
      </c>
      <c r="AO147" s="55">
        <v>0</v>
      </c>
      <c r="AP147" s="55">
        <v>0</v>
      </c>
      <c r="AQ147" s="55">
        <v>0</v>
      </c>
      <c r="AR147" s="59">
        <v>4.4610498607438647</v>
      </c>
      <c r="AS147" s="55">
        <v>0</v>
      </c>
      <c r="AT147" s="55"/>
      <c r="AU147" s="55"/>
      <c r="AV147" s="55"/>
      <c r="AW147" s="59">
        <v>8.3251236393387096</v>
      </c>
      <c r="AX147" s="55"/>
      <c r="AY147" s="55"/>
      <c r="AZ147" s="55"/>
      <c r="BA147" s="55"/>
      <c r="BB147" s="55"/>
      <c r="BC147" s="55"/>
      <c r="BD147" s="55"/>
      <c r="BE147" s="55"/>
      <c r="BF147" s="59">
        <v>0</v>
      </c>
      <c r="BG147" s="55"/>
      <c r="BH147" s="55"/>
      <c r="BI147" s="55"/>
      <c r="BJ147" s="55"/>
      <c r="BK147" s="59">
        <v>0</v>
      </c>
      <c r="BL147" s="55"/>
      <c r="BM147" s="23" t="s">
        <v>852</v>
      </c>
      <c r="BN147" s="23" t="s">
        <v>184</v>
      </c>
      <c r="BO147" s="23" t="s">
        <v>853</v>
      </c>
      <c r="BP147" s="23" t="s">
        <v>853</v>
      </c>
      <c r="BQ147" s="23" t="s">
        <v>853</v>
      </c>
      <c r="BR147" s="23"/>
      <c r="BS147" s="57"/>
      <c r="BT147" s="135" t="s">
        <v>23</v>
      </c>
      <c r="BU147" s="58">
        <v>1</v>
      </c>
      <c r="BV147" s="57">
        <v>0</v>
      </c>
      <c r="BW147" s="57">
        <v>0</v>
      </c>
      <c r="BX147" s="57">
        <v>0</v>
      </c>
      <c r="BY147" s="57">
        <v>0</v>
      </c>
      <c r="BZ147" s="57">
        <v>0</v>
      </c>
      <c r="CA147" s="57">
        <v>0</v>
      </c>
      <c r="CB147" s="67">
        <v>0</v>
      </c>
      <c r="CC147" s="134"/>
      <c r="CD147" s="134"/>
      <c r="CE147" s="57"/>
      <c r="CF147" s="57"/>
      <c r="CG147" s="57"/>
      <c r="CH147" s="57"/>
      <c r="CI147" s="57"/>
      <c r="CJ147" s="57"/>
      <c r="CK147" s="67"/>
      <c r="CL147" s="23"/>
      <c r="CM147" s="23"/>
      <c r="CN147" s="23"/>
      <c r="CO147" s="23"/>
      <c r="CP147" s="23"/>
      <c r="CQ147" s="23"/>
      <c r="CR147" s="57"/>
      <c r="CS147" s="134"/>
      <c r="CT147" s="58"/>
      <c r="CU147" s="57"/>
      <c r="CV147" s="57"/>
      <c r="CW147" s="57"/>
      <c r="CX147" s="57"/>
      <c r="CY147" s="57"/>
      <c r="CZ147" s="57"/>
      <c r="DA147" s="67"/>
      <c r="DB147" s="23"/>
      <c r="DC147" s="23"/>
      <c r="DD147" s="57"/>
      <c r="DE147" s="57"/>
      <c r="DF147" s="57"/>
      <c r="DG147" s="57"/>
      <c r="DH147" s="57"/>
      <c r="DI147" s="57"/>
      <c r="DJ147" s="67"/>
      <c r="DK147" s="23" t="s">
        <v>849</v>
      </c>
      <c r="DL147" s="55">
        <v>0</v>
      </c>
      <c r="DM147" s="55">
        <v>3.5247111083427249</v>
      </c>
      <c r="DN147" s="55">
        <v>4.0692577057243984</v>
      </c>
      <c r="DO147" s="59">
        <v>7.5939688140671233</v>
      </c>
      <c r="DP147" s="23" t="s">
        <v>849</v>
      </c>
      <c r="DQ147" s="57"/>
      <c r="DR147" s="57"/>
      <c r="DS147" s="57"/>
      <c r="DT147" s="23" t="s">
        <v>854</v>
      </c>
      <c r="DU147" s="57"/>
      <c r="DV147" s="23" t="s">
        <v>858</v>
      </c>
      <c r="DW147" s="23" t="s">
        <v>854</v>
      </c>
      <c r="DX147" s="57"/>
      <c r="DY147" s="23" t="s">
        <v>849</v>
      </c>
      <c r="DZ147" s="23" t="s">
        <v>854</v>
      </c>
      <c r="EA147" s="56"/>
      <c r="EB147" s="57"/>
      <c r="EC147" s="57"/>
      <c r="ED147" s="23"/>
      <c r="EE147" s="57"/>
      <c r="EF147" s="57"/>
      <c r="EG147" s="57"/>
      <c r="EH147" s="23">
        <v>957</v>
      </c>
      <c r="EI147" s="23"/>
      <c r="EJ147" s="23" t="s">
        <v>921</v>
      </c>
      <c r="EK147" s="23"/>
    </row>
    <row r="148" spans="2:141" ht="29.1">
      <c r="B148" s="132" t="s">
        <v>1076</v>
      </c>
      <c r="C148" s="23" t="s">
        <v>1077</v>
      </c>
      <c r="D148" s="23" t="s">
        <v>159</v>
      </c>
      <c r="E148" s="23" t="s">
        <v>846</v>
      </c>
      <c r="F148" s="23" t="s">
        <v>847</v>
      </c>
      <c r="G148" s="23"/>
      <c r="H148" s="23" t="s">
        <v>848</v>
      </c>
      <c r="I148" s="58">
        <v>0</v>
      </c>
      <c r="J148" s="58">
        <v>0</v>
      </c>
      <c r="K148" s="58">
        <v>1</v>
      </c>
      <c r="L148" s="58">
        <v>0</v>
      </c>
      <c r="M148" s="176"/>
      <c r="N148" s="23" t="s">
        <v>849</v>
      </c>
      <c r="O148" s="23" t="s">
        <v>850</v>
      </c>
      <c r="P148" s="23" t="s">
        <v>851</v>
      </c>
      <c r="Q148" s="56">
        <v>46650</v>
      </c>
      <c r="R148" s="133">
        <v>46738</v>
      </c>
      <c r="S148" s="133">
        <v>47203</v>
      </c>
      <c r="T148" s="133" t="s">
        <v>848</v>
      </c>
      <c r="U148" s="133">
        <v>47329</v>
      </c>
      <c r="V148" s="133" t="s">
        <v>848</v>
      </c>
      <c r="W148" s="55">
        <v>0</v>
      </c>
      <c r="X148" s="55">
        <v>0</v>
      </c>
      <c r="Y148" s="55">
        <v>0</v>
      </c>
      <c r="Z148" s="55">
        <v>0.17022573244437292</v>
      </c>
      <c r="AA148" s="55">
        <v>0.34045146488874584</v>
      </c>
      <c r="AB148" s="55">
        <v>0.51067719733311878</v>
      </c>
      <c r="AC148" s="55">
        <v>0.68090292977749167</v>
      </c>
      <c r="AD148" s="59">
        <v>1.7022573244437291</v>
      </c>
      <c r="AE148" s="55">
        <v>0</v>
      </c>
      <c r="AF148" s="55"/>
      <c r="AG148" s="55"/>
      <c r="AH148" s="55"/>
      <c r="AI148" s="59">
        <v>1.7022573244437291</v>
      </c>
      <c r="AJ148" s="55">
        <v>0</v>
      </c>
      <c r="AK148" s="55">
        <v>0</v>
      </c>
      <c r="AL148" s="55">
        <v>0</v>
      </c>
      <c r="AM148" s="55">
        <v>0</v>
      </c>
      <c r="AN148" s="55">
        <v>0.1941544897235731</v>
      </c>
      <c r="AO148" s="55">
        <v>0.39607515903608914</v>
      </c>
      <c r="AP148" s="55">
        <v>0.60599499332521656</v>
      </c>
      <c r="AQ148" s="55">
        <v>0.82415319092229433</v>
      </c>
      <c r="AR148" s="59">
        <v>2.0203778330071733</v>
      </c>
      <c r="AS148" s="55">
        <v>0</v>
      </c>
      <c r="AT148" s="55"/>
      <c r="AU148" s="55"/>
      <c r="AV148" s="55"/>
      <c r="AW148" s="59">
        <v>2.0203778330071733</v>
      </c>
      <c r="AX148" s="55"/>
      <c r="AY148" s="55"/>
      <c r="AZ148" s="55"/>
      <c r="BA148" s="55"/>
      <c r="BB148" s="55"/>
      <c r="BC148" s="55"/>
      <c r="BD148" s="55"/>
      <c r="BE148" s="55"/>
      <c r="BF148" s="59">
        <v>0</v>
      </c>
      <c r="BG148" s="55"/>
      <c r="BH148" s="55"/>
      <c r="BI148" s="55"/>
      <c r="BJ148" s="55"/>
      <c r="BK148" s="59">
        <v>0</v>
      </c>
      <c r="BL148" s="55"/>
      <c r="BM148" s="23" t="s">
        <v>852</v>
      </c>
      <c r="BN148" s="23" t="s">
        <v>184</v>
      </c>
      <c r="BO148" s="23" t="s">
        <v>853</v>
      </c>
      <c r="BP148" s="23" t="s">
        <v>853</v>
      </c>
      <c r="BQ148" s="23" t="s">
        <v>853</v>
      </c>
      <c r="BR148" s="23"/>
      <c r="BS148" s="57"/>
      <c r="BT148" s="135" t="s">
        <v>23</v>
      </c>
      <c r="BU148" s="58">
        <v>1</v>
      </c>
      <c r="BV148" s="57">
        <v>0</v>
      </c>
      <c r="BW148" s="57">
        <v>0</v>
      </c>
      <c r="BX148" s="57">
        <v>0</v>
      </c>
      <c r="BY148" s="57">
        <v>0</v>
      </c>
      <c r="BZ148" s="57">
        <v>0</v>
      </c>
      <c r="CA148" s="57">
        <v>0</v>
      </c>
      <c r="CB148" s="67">
        <v>0</v>
      </c>
      <c r="CC148" s="134"/>
      <c r="CD148" s="134"/>
      <c r="CE148" s="57"/>
      <c r="CF148" s="57"/>
      <c r="CG148" s="57"/>
      <c r="CH148" s="57"/>
      <c r="CI148" s="57"/>
      <c r="CJ148" s="57"/>
      <c r="CK148" s="67"/>
      <c r="CL148" s="23"/>
      <c r="CM148" s="23"/>
      <c r="CN148" s="23"/>
      <c r="CO148" s="23"/>
      <c r="CP148" s="23"/>
      <c r="CQ148" s="23"/>
      <c r="CR148" s="57"/>
      <c r="CS148" s="134"/>
      <c r="CT148" s="58"/>
      <c r="CU148" s="57"/>
      <c r="CV148" s="57"/>
      <c r="CW148" s="57"/>
      <c r="CX148" s="57"/>
      <c r="CY148" s="57"/>
      <c r="CZ148" s="57"/>
      <c r="DA148" s="67"/>
      <c r="DB148" s="23"/>
      <c r="DC148" s="23"/>
      <c r="DD148" s="57"/>
      <c r="DE148" s="57"/>
      <c r="DF148" s="57"/>
      <c r="DG148" s="57"/>
      <c r="DH148" s="57"/>
      <c r="DI148" s="57"/>
      <c r="DJ148" s="67"/>
      <c r="DK148" s="23" t="s">
        <v>849</v>
      </c>
      <c r="DL148" s="55">
        <v>0</v>
      </c>
      <c r="DM148" s="55">
        <v>0</v>
      </c>
      <c r="DN148" s="55">
        <v>0</v>
      </c>
      <c r="DO148" s="59">
        <v>0</v>
      </c>
      <c r="DP148" s="23" t="s">
        <v>849</v>
      </c>
      <c r="DQ148" s="57"/>
      <c r="DR148" s="57"/>
      <c r="DS148" s="57"/>
      <c r="DT148" s="23" t="s">
        <v>854</v>
      </c>
      <c r="DU148" s="57"/>
      <c r="DV148" s="23" t="s">
        <v>858</v>
      </c>
      <c r="DW148" s="23" t="s">
        <v>854</v>
      </c>
      <c r="DX148" s="57"/>
      <c r="DY148" s="23" t="s">
        <v>849</v>
      </c>
      <c r="DZ148" s="23" t="s">
        <v>854</v>
      </c>
      <c r="EA148" s="56"/>
      <c r="EB148" s="57"/>
      <c r="EC148" s="57"/>
      <c r="ED148" s="23"/>
      <c r="EE148" s="57"/>
      <c r="EF148" s="57"/>
      <c r="EG148" s="57"/>
      <c r="EH148" s="23">
        <v>957</v>
      </c>
      <c r="EI148" s="23"/>
      <c r="EJ148" s="23" t="s">
        <v>921</v>
      </c>
      <c r="EK148" s="23"/>
    </row>
    <row r="149" spans="2:141" ht="29.1">
      <c r="B149" s="132" t="s">
        <v>1078</v>
      </c>
      <c r="C149" s="23" t="s">
        <v>1079</v>
      </c>
      <c r="D149" s="23" t="s">
        <v>159</v>
      </c>
      <c r="E149" s="23" t="s">
        <v>846</v>
      </c>
      <c r="F149" s="23" t="s">
        <v>847</v>
      </c>
      <c r="G149" s="23"/>
      <c r="H149" s="23" t="s">
        <v>848</v>
      </c>
      <c r="I149" s="58">
        <v>0</v>
      </c>
      <c r="J149" s="58">
        <v>0</v>
      </c>
      <c r="K149" s="58">
        <v>1</v>
      </c>
      <c r="L149" s="58">
        <v>0</v>
      </c>
      <c r="M149" s="176"/>
      <c r="N149" s="23" t="s">
        <v>849</v>
      </c>
      <c r="O149" s="23" t="s">
        <v>850</v>
      </c>
      <c r="P149" s="23" t="s">
        <v>851</v>
      </c>
      <c r="Q149" s="56">
        <v>46650</v>
      </c>
      <c r="R149" s="133">
        <v>46738</v>
      </c>
      <c r="S149" s="133">
        <v>47203</v>
      </c>
      <c r="T149" s="133" t="s">
        <v>848</v>
      </c>
      <c r="U149" s="133">
        <v>47329</v>
      </c>
      <c r="V149" s="133" t="s">
        <v>848</v>
      </c>
      <c r="W149" s="55">
        <v>0</v>
      </c>
      <c r="X149" s="55">
        <v>0</v>
      </c>
      <c r="Y149" s="55">
        <v>1.0520749839863386</v>
      </c>
      <c r="Z149" s="55">
        <v>0.61886763755229868</v>
      </c>
      <c r="AA149" s="55">
        <v>0</v>
      </c>
      <c r="AB149" s="55">
        <v>0</v>
      </c>
      <c r="AC149" s="55">
        <v>0</v>
      </c>
      <c r="AD149" s="59">
        <v>1.6709426215386372</v>
      </c>
      <c r="AE149" s="55">
        <v>0</v>
      </c>
      <c r="AF149" s="55"/>
      <c r="AG149" s="55"/>
      <c r="AH149" s="55"/>
      <c r="AI149" s="59">
        <v>1.6709426215386372</v>
      </c>
      <c r="AJ149" s="55">
        <v>0</v>
      </c>
      <c r="AK149" s="55">
        <v>0</v>
      </c>
      <c r="AL149" s="55">
        <v>0</v>
      </c>
      <c r="AM149" s="55">
        <v>1.1764371996607765</v>
      </c>
      <c r="AN149" s="55">
        <v>0.70586231969755109</v>
      </c>
      <c r="AO149" s="55">
        <v>0</v>
      </c>
      <c r="AP149" s="55">
        <v>0</v>
      </c>
      <c r="AQ149" s="55">
        <v>0</v>
      </c>
      <c r="AR149" s="59">
        <v>1.8822995193583276</v>
      </c>
      <c r="AS149" s="55">
        <v>0</v>
      </c>
      <c r="AT149" s="55"/>
      <c r="AU149" s="55"/>
      <c r="AV149" s="55"/>
      <c r="AW149" s="59">
        <v>1.8822995193583276</v>
      </c>
      <c r="AX149" s="55"/>
      <c r="AY149" s="55"/>
      <c r="AZ149" s="55"/>
      <c r="BA149" s="55"/>
      <c r="BB149" s="55"/>
      <c r="BC149" s="55"/>
      <c r="BD149" s="55"/>
      <c r="BE149" s="55"/>
      <c r="BF149" s="59">
        <v>0</v>
      </c>
      <c r="BG149" s="55"/>
      <c r="BH149" s="55"/>
      <c r="BI149" s="55"/>
      <c r="BJ149" s="55"/>
      <c r="BK149" s="59">
        <v>0</v>
      </c>
      <c r="BL149" s="55"/>
      <c r="BM149" s="23" t="s">
        <v>852</v>
      </c>
      <c r="BN149" s="23" t="s">
        <v>184</v>
      </c>
      <c r="BO149" s="23" t="s">
        <v>853</v>
      </c>
      <c r="BP149" s="23" t="s">
        <v>853</v>
      </c>
      <c r="BQ149" s="23" t="s">
        <v>853</v>
      </c>
      <c r="BR149" s="23"/>
      <c r="BS149" s="57"/>
      <c r="BT149" s="135" t="s">
        <v>23</v>
      </c>
      <c r="BU149" s="58">
        <v>1</v>
      </c>
      <c r="BV149" s="57">
        <v>0</v>
      </c>
      <c r="BW149" s="57">
        <v>0</v>
      </c>
      <c r="BX149" s="57">
        <v>0</v>
      </c>
      <c r="BY149" s="57">
        <v>0</v>
      </c>
      <c r="BZ149" s="57">
        <v>0</v>
      </c>
      <c r="CA149" s="57">
        <v>0</v>
      </c>
      <c r="CB149" s="67">
        <v>0</v>
      </c>
      <c r="CC149" s="134"/>
      <c r="CD149" s="134"/>
      <c r="CE149" s="57"/>
      <c r="CF149" s="57"/>
      <c r="CG149" s="57"/>
      <c r="CH149" s="57"/>
      <c r="CI149" s="57"/>
      <c r="CJ149" s="57"/>
      <c r="CK149" s="67"/>
      <c r="CL149" s="23"/>
      <c r="CM149" s="23"/>
      <c r="CN149" s="23"/>
      <c r="CO149" s="23"/>
      <c r="CP149" s="23"/>
      <c r="CQ149" s="23"/>
      <c r="CR149" s="57"/>
      <c r="CS149" s="134"/>
      <c r="CT149" s="58"/>
      <c r="CU149" s="57"/>
      <c r="CV149" s="57"/>
      <c r="CW149" s="57"/>
      <c r="CX149" s="57"/>
      <c r="CY149" s="57"/>
      <c r="CZ149" s="57"/>
      <c r="DA149" s="67"/>
      <c r="DB149" s="23"/>
      <c r="DC149" s="23"/>
      <c r="DD149" s="57"/>
      <c r="DE149" s="57"/>
      <c r="DF149" s="57"/>
      <c r="DG149" s="57"/>
      <c r="DH149" s="57"/>
      <c r="DI149" s="57"/>
      <c r="DJ149" s="67"/>
      <c r="DK149" s="23" t="s">
        <v>849</v>
      </c>
      <c r="DL149" s="55">
        <v>0</v>
      </c>
      <c r="DM149" s="55">
        <v>0</v>
      </c>
      <c r="DN149" s="55">
        <v>0</v>
      </c>
      <c r="DO149" s="59">
        <v>0</v>
      </c>
      <c r="DP149" s="23" t="s">
        <v>849</v>
      </c>
      <c r="DQ149" s="57"/>
      <c r="DR149" s="57"/>
      <c r="DS149" s="57"/>
      <c r="DT149" s="23" t="s">
        <v>854</v>
      </c>
      <c r="DU149" s="57"/>
      <c r="DV149" s="23" t="s">
        <v>858</v>
      </c>
      <c r="DW149" s="23" t="s">
        <v>854</v>
      </c>
      <c r="DX149" s="57"/>
      <c r="DY149" s="23" t="s">
        <v>849</v>
      </c>
      <c r="DZ149" s="23" t="s">
        <v>854</v>
      </c>
      <c r="EA149" s="56"/>
      <c r="EB149" s="57"/>
      <c r="EC149" s="57"/>
      <c r="ED149" s="23"/>
      <c r="EE149" s="57"/>
      <c r="EF149" s="57"/>
      <c r="EG149" s="57"/>
      <c r="EH149" s="23">
        <v>957</v>
      </c>
      <c r="EI149" s="23"/>
      <c r="EJ149" s="23" t="s">
        <v>921</v>
      </c>
      <c r="EK149" s="23"/>
    </row>
    <row r="150" spans="2:141" ht="29.1">
      <c r="B150" s="132" t="s">
        <v>1080</v>
      </c>
      <c r="C150" s="23" t="s">
        <v>1081</v>
      </c>
      <c r="D150" s="23" t="s">
        <v>159</v>
      </c>
      <c r="E150" s="23" t="s">
        <v>846</v>
      </c>
      <c r="F150" s="23" t="s">
        <v>847</v>
      </c>
      <c r="G150" s="23"/>
      <c r="H150" s="23" t="s">
        <v>848</v>
      </c>
      <c r="I150" s="58">
        <v>0</v>
      </c>
      <c r="J150" s="58">
        <v>0</v>
      </c>
      <c r="K150" s="58">
        <v>1</v>
      </c>
      <c r="L150" s="58">
        <v>0</v>
      </c>
      <c r="M150" s="176"/>
      <c r="N150" s="23" t="s">
        <v>849</v>
      </c>
      <c r="O150" s="23" t="s">
        <v>850</v>
      </c>
      <c r="P150" s="23" t="s">
        <v>851</v>
      </c>
      <c r="Q150" s="56">
        <v>46478</v>
      </c>
      <c r="R150" s="133">
        <v>46541</v>
      </c>
      <c r="S150" s="133">
        <v>47011</v>
      </c>
      <c r="T150" s="133" t="s">
        <v>848</v>
      </c>
      <c r="U150" s="133">
        <v>47102</v>
      </c>
      <c r="V150" s="133" t="s">
        <v>848</v>
      </c>
      <c r="W150" s="55">
        <v>0.37976683238990738</v>
      </c>
      <c r="X150" s="55">
        <v>2.0598470907394693</v>
      </c>
      <c r="Y150" s="55">
        <v>1.0097849702504187</v>
      </c>
      <c r="Z150" s="55">
        <v>3.1943515116424152E-4</v>
      </c>
      <c r="AA150" s="55">
        <v>3.1317082068028972E-4</v>
      </c>
      <c r="AB150" s="55">
        <v>7.6757582996286891E-5</v>
      </c>
      <c r="AC150" s="55">
        <v>0</v>
      </c>
      <c r="AD150" s="59">
        <v>3.0703414245447291</v>
      </c>
      <c r="AE150" s="55">
        <v>0</v>
      </c>
      <c r="AF150" s="55"/>
      <c r="AG150" s="55"/>
      <c r="AH150" s="55"/>
      <c r="AI150" s="59">
        <v>3.4501082569346364</v>
      </c>
      <c r="AJ150" s="55">
        <v>0</v>
      </c>
      <c r="AK150" s="55">
        <v>0.41633115847268404</v>
      </c>
      <c r="AL150" s="55">
        <v>2.258171205124289</v>
      </c>
      <c r="AM150" s="55">
        <v>1.1291482268305402</v>
      </c>
      <c r="AN150" s="55">
        <v>3.6433838693766726E-4</v>
      </c>
      <c r="AO150" s="55">
        <v>3.6433734437577573E-4</v>
      </c>
      <c r="AP150" s="55">
        <v>9.1084370397593277E-5</v>
      </c>
      <c r="AQ150" s="55">
        <v>0</v>
      </c>
      <c r="AR150" s="59">
        <v>3.3881391920565402</v>
      </c>
      <c r="AS150" s="55">
        <v>0</v>
      </c>
      <c r="AT150" s="55"/>
      <c r="AU150" s="55"/>
      <c r="AV150" s="55"/>
      <c r="AW150" s="59">
        <v>3.8044703505292241</v>
      </c>
      <c r="AX150" s="55"/>
      <c r="AY150" s="55"/>
      <c r="AZ150" s="55"/>
      <c r="BA150" s="55"/>
      <c r="BB150" s="55"/>
      <c r="BC150" s="55"/>
      <c r="BD150" s="55"/>
      <c r="BE150" s="55"/>
      <c r="BF150" s="59">
        <v>0</v>
      </c>
      <c r="BG150" s="55"/>
      <c r="BH150" s="55"/>
      <c r="BI150" s="55"/>
      <c r="BJ150" s="55"/>
      <c r="BK150" s="59">
        <v>0</v>
      </c>
      <c r="BL150" s="55"/>
      <c r="BM150" s="23" t="s">
        <v>852</v>
      </c>
      <c r="BN150" s="23" t="s">
        <v>184</v>
      </c>
      <c r="BO150" s="23" t="s">
        <v>853</v>
      </c>
      <c r="BP150" s="23" t="s">
        <v>853</v>
      </c>
      <c r="BQ150" s="23" t="s">
        <v>853</v>
      </c>
      <c r="BR150" s="23"/>
      <c r="BS150" s="57"/>
      <c r="BT150" s="135" t="s">
        <v>23</v>
      </c>
      <c r="BU150" s="58">
        <v>1</v>
      </c>
      <c r="BV150" s="57">
        <v>0</v>
      </c>
      <c r="BW150" s="57">
        <v>1</v>
      </c>
      <c r="BX150" s="57">
        <v>0</v>
      </c>
      <c r="BY150" s="57">
        <v>0</v>
      </c>
      <c r="BZ150" s="57">
        <v>0</v>
      </c>
      <c r="CA150" s="57">
        <v>0</v>
      </c>
      <c r="CB150" s="67">
        <v>1</v>
      </c>
      <c r="CC150" s="134"/>
      <c r="CD150" s="134"/>
      <c r="CE150" s="57"/>
      <c r="CF150" s="57"/>
      <c r="CG150" s="57"/>
      <c r="CH150" s="57"/>
      <c r="CI150" s="57"/>
      <c r="CJ150" s="57"/>
      <c r="CK150" s="67"/>
      <c r="CL150" s="23"/>
      <c r="CM150" s="23"/>
      <c r="CN150" s="23"/>
      <c r="CO150" s="23"/>
      <c r="CP150" s="23"/>
      <c r="CQ150" s="23"/>
      <c r="CR150" s="57"/>
      <c r="CS150" s="134"/>
      <c r="CT150" s="58"/>
      <c r="CU150" s="57"/>
      <c r="CV150" s="57"/>
      <c r="CW150" s="57"/>
      <c r="CX150" s="57"/>
      <c r="CY150" s="57"/>
      <c r="CZ150" s="57"/>
      <c r="DA150" s="67"/>
      <c r="DB150" s="23"/>
      <c r="DC150" s="23"/>
      <c r="DD150" s="57"/>
      <c r="DE150" s="57"/>
      <c r="DF150" s="57"/>
      <c r="DG150" s="57"/>
      <c r="DH150" s="57"/>
      <c r="DI150" s="57"/>
      <c r="DJ150" s="67"/>
      <c r="DK150" s="23" t="s">
        <v>849</v>
      </c>
      <c r="DL150" s="55">
        <v>0</v>
      </c>
      <c r="DM150" s="55">
        <v>0.37976683238990738</v>
      </c>
      <c r="DN150" s="55">
        <v>3.0703414245447291</v>
      </c>
      <c r="DO150" s="59">
        <v>3.4501082569346364</v>
      </c>
      <c r="DP150" s="23" t="s">
        <v>849</v>
      </c>
      <c r="DQ150" s="57"/>
      <c r="DR150" s="57"/>
      <c r="DS150" s="57"/>
      <c r="DT150" s="23" t="s">
        <v>854</v>
      </c>
      <c r="DU150" s="57"/>
      <c r="DV150" s="23" t="s">
        <v>858</v>
      </c>
      <c r="DW150" s="23" t="s">
        <v>854</v>
      </c>
      <c r="DX150" s="57"/>
      <c r="DY150" s="23" t="s">
        <v>849</v>
      </c>
      <c r="DZ150" s="23" t="s">
        <v>854</v>
      </c>
      <c r="EA150" s="56"/>
      <c r="EB150" s="57"/>
      <c r="EC150" s="57"/>
      <c r="ED150" s="23"/>
      <c r="EE150" s="57"/>
      <c r="EF150" s="57"/>
      <c r="EG150" s="57"/>
      <c r="EH150" s="23">
        <v>3287</v>
      </c>
      <c r="EI150" s="23"/>
      <c r="EJ150" s="23" t="s">
        <v>921</v>
      </c>
      <c r="EK150" s="23"/>
    </row>
    <row r="151" spans="2:141" ht="29.1">
      <c r="B151" s="132" t="s">
        <v>1082</v>
      </c>
      <c r="C151" s="23" t="s">
        <v>1083</v>
      </c>
      <c r="D151" s="23" t="s">
        <v>159</v>
      </c>
      <c r="E151" s="23" t="s">
        <v>846</v>
      </c>
      <c r="F151" s="23" t="s">
        <v>847</v>
      </c>
      <c r="G151" s="23"/>
      <c r="H151" s="23" t="s">
        <v>848</v>
      </c>
      <c r="I151" s="58">
        <v>0</v>
      </c>
      <c r="J151" s="58">
        <v>0</v>
      </c>
      <c r="K151" s="58">
        <v>1</v>
      </c>
      <c r="L151" s="58">
        <v>0</v>
      </c>
      <c r="M151" s="176"/>
      <c r="N151" s="23" t="s">
        <v>849</v>
      </c>
      <c r="O151" s="23" t="s">
        <v>850</v>
      </c>
      <c r="P151" s="23" t="s">
        <v>851</v>
      </c>
      <c r="Q151" s="56">
        <v>46619</v>
      </c>
      <c r="R151" s="133">
        <v>46709</v>
      </c>
      <c r="S151" s="133">
        <v>47172</v>
      </c>
      <c r="T151" s="133" t="s">
        <v>848</v>
      </c>
      <c r="U151" s="133">
        <v>47298</v>
      </c>
      <c r="V151" s="133" t="s">
        <v>848</v>
      </c>
      <c r="W151" s="55">
        <v>0</v>
      </c>
      <c r="X151" s="55">
        <v>0.53655824202960689</v>
      </c>
      <c r="Y151" s="55">
        <v>1.1572824823849723</v>
      </c>
      <c r="Z151" s="55">
        <v>0</v>
      </c>
      <c r="AA151" s="55">
        <v>0</v>
      </c>
      <c r="AB151" s="55">
        <v>0</v>
      </c>
      <c r="AC151" s="55">
        <v>0</v>
      </c>
      <c r="AD151" s="59">
        <v>1.6938407244145792</v>
      </c>
      <c r="AE151" s="55">
        <v>0</v>
      </c>
      <c r="AF151" s="55"/>
      <c r="AG151" s="55"/>
      <c r="AH151" s="55"/>
      <c r="AI151" s="59">
        <v>1.6938407244145792</v>
      </c>
      <c r="AJ151" s="55">
        <v>0</v>
      </c>
      <c r="AK151" s="55">
        <v>0</v>
      </c>
      <c r="AL151" s="55">
        <v>0.58821860004588877</v>
      </c>
      <c r="AM151" s="55">
        <v>1.2940809196268541</v>
      </c>
      <c r="AN151" s="55">
        <v>0</v>
      </c>
      <c r="AO151" s="55">
        <v>0</v>
      </c>
      <c r="AP151" s="55">
        <v>0</v>
      </c>
      <c r="AQ151" s="55">
        <v>0</v>
      </c>
      <c r="AR151" s="59">
        <v>1.8822995196727428</v>
      </c>
      <c r="AS151" s="55">
        <v>0</v>
      </c>
      <c r="AT151" s="55"/>
      <c r="AU151" s="55"/>
      <c r="AV151" s="55"/>
      <c r="AW151" s="59">
        <v>1.8822995196727428</v>
      </c>
      <c r="AX151" s="55"/>
      <c r="AY151" s="55"/>
      <c r="AZ151" s="55"/>
      <c r="BA151" s="55"/>
      <c r="BB151" s="55"/>
      <c r="BC151" s="55"/>
      <c r="BD151" s="55"/>
      <c r="BE151" s="55"/>
      <c r="BF151" s="59">
        <v>0</v>
      </c>
      <c r="BG151" s="55"/>
      <c r="BH151" s="55"/>
      <c r="BI151" s="55"/>
      <c r="BJ151" s="55"/>
      <c r="BK151" s="59">
        <v>0</v>
      </c>
      <c r="BL151" s="55"/>
      <c r="BM151" s="23" t="s">
        <v>852</v>
      </c>
      <c r="BN151" s="23" t="s">
        <v>184</v>
      </c>
      <c r="BO151" s="23" t="s">
        <v>853</v>
      </c>
      <c r="BP151" s="23" t="s">
        <v>853</v>
      </c>
      <c r="BQ151" s="23" t="s">
        <v>853</v>
      </c>
      <c r="BR151" s="23"/>
      <c r="BS151" s="57"/>
      <c r="BT151" s="135" t="s">
        <v>23</v>
      </c>
      <c r="BU151" s="58">
        <v>1</v>
      </c>
      <c r="BV151" s="57">
        <v>0</v>
      </c>
      <c r="BW151" s="57">
        <v>1</v>
      </c>
      <c r="BX151" s="57">
        <v>0</v>
      </c>
      <c r="BY151" s="57">
        <v>0</v>
      </c>
      <c r="BZ151" s="57">
        <v>0</v>
      </c>
      <c r="CA151" s="57">
        <v>0</v>
      </c>
      <c r="CB151" s="67">
        <v>1</v>
      </c>
      <c r="CC151" s="134"/>
      <c r="CD151" s="134"/>
      <c r="CE151" s="57"/>
      <c r="CF151" s="57"/>
      <c r="CG151" s="57"/>
      <c r="CH151" s="57"/>
      <c r="CI151" s="57"/>
      <c r="CJ151" s="57"/>
      <c r="CK151" s="67"/>
      <c r="CL151" s="23"/>
      <c r="CM151" s="23"/>
      <c r="CN151" s="23"/>
      <c r="CO151" s="23"/>
      <c r="CP151" s="23"/>
      <c r="CQ151" s="23"/>
      <c r="CR151" s="57"/>
      <c r="CS151" s="134"/>
      <c r="CT151" s="58"/>
      <c r="CU151" s="57"/>
      <c r="CV151" s="57"/>
      <c r="CW151" s="57"/>
      <c r="CX151" s="57"/>
      <c r="CY151" s="57"/>
      <c r="CZ151" s="57"/>
      <c r="DA151" s="67"/>
      <c r="DB151" s="23"/>
      <c r="DC151" s="23"/>
      <c r="DD151" s="57"/>
      <c r="DE151" s="57"/>
      <c r="DF151" s="57"/>
      <c r="DG151" s="57"/>
      <c r="DH151" s="57"/>
      <c r="DI151" s="57"/>
      <c r="DJ151" s="67"/>
      <c r="DK151" s="23" t="s">
        <v>849</v>
      </c>
      <c r="DL151" s="55">
        <v>0</v>
      </c>
      <c r="DM151" s="55">
        <v>0</v>
      </c>
      <c r="DN151" s="55">
        <v>0</v>
      </c>
      <c r="DO151" s="59">
        <v>0</v>
      </c>
      <c r="DP151" s="23" t="s">
        <v>849</v>
      </c>
      <c r="DQ151" s="57"/>
      <c r="DR151" s="57"/>
      <c r="DS151" s="57"/>
      <c r="DT151" s="23" t="s">
        <v>854</v>
      </c>
      <c r="DU151" s="57"/>
      <c r="DV151" s="23" t="s">
        <v>858</v>
      </c>
      <c r="DW151" s="23" t="s">
        <v>854</v>
      </c>
      <c r="DX151" s="57"/>
      <c r="DY151" s="23" t="s">
        <v>849</v>
      </c>
      <c r="DZ151" s="23" t="s">
        <v>854</v>
      </c>
      <c r="EA151" s="56"/>
      <c r="EB151" s="57"/>
      <c r="EC151" s="57"/>
      <c r="ED151" s="23"/>
      <c r="EE151" s="57"/>
      <c r="EF151" s="57"/>
      <c r="EG151" s="57"/>
      <c r="EH151" s="23">
        <v>957</v>
      </c>
      <c r="EI151" s="23"/>
      <c r="EJ151" s="23" t="s">
        <v>921</v>
      </c>
      <c r="EK151" s="23"/>
    </row>
    <row r="152" spans="2:141" ht="29.1">
      <c r="B152" s="132" t="s">
        <v>1084</v>
      </c>
      <c r="C152" s="23" t="s">
        <v>1085</v>
      </c>
      <c r="D152" s="23" t="s">
        <v>159</v>
      </c>
      <c r="E152" s="23" t="s">
        <v>846</v>
      </c>
      <c r="F152" s="23" t="s">
        <v>847</v>
      </c>
      <c r="G152" s="23"/>
      <c r="H152" s="23" t="s">
        <v>848</v>
      </c>
      <c r="I152" s="58">
        <v>0</v>
      </c>
      <c r="J152" s="58">
        <v>0</v>
      </c>
      <c r="K152" s="58">
        <v>1</v>
      </c>
      <c r="L152" s="58">
        <v>0</v>
      </c>
      <c r="M152" s="176"/>
      <c r="N152" s="23" t="s">
        <v>849</v>
      </c>
      <c r="O152" s="23" t="s">
        <v>850</v>
      </c>
      <c r="P152" s="23" t="s">
        <v>851</v>
      </c>
      <c r="Q152" s="56">
        <v>46478</v>
      </c>
      <c r="R152" s="133">
        <v>46540</v>
      </c>
      <c r="S152" s="133">
        <v>47010</v>
      </c>
      <c r="T152" s="133" t="s">
        <v>848</v>
      </c>
      <c r="U152" s="133">
        <v>47102</v>
      </c>
      <c r="V152" s="133" t="s">
        <v>848</v>
      </c>
      <c r="W152" s="55">
        <v>0.7595337027564999</v>
      </c>
      <c r="X152" s="55">
        <v>4.1202307395434374</v>
      </c>
      <c r="Y152" s="55">
        <v>2.0197769545824422</v>
      </c>
      <c r="Z152" s="55">
        <v>3.1943515116424152E-4</v>
      </c>
      <c r="AA152" s="55">
        <v>3.1317082068028972E-4</v>
      </c>
      <c r="AB152" s="55">
        <v>7.6757582996286891E-5</v>
      </c>
      <c r="AC152" s="55">
        <v>0</v>
      </c>
      <c r="AD152" s="59">
        <v>6.1407170576807202</v>
      </c>
      <c r="AE152" s="55">
        <v>0</v>
      </c>
      <c r="AF152" s="55"/>
      <c r="AG152" s="55"/>
      <c r="AH152" s="55"/>
      <c r="AI152" s="59">
        <v>6.9002507604372205</v>
      </c>
      <c r="AJ152" s="55">
        <v>0</v>
      </c>
      <c r="AK152" s="55">
        <v>0.83266235857848592</v>
      </c>
      <c r="AL152" s="55">
        <v>4.5169306286540012</v>
      </c>
      <c r="AM152" s="55">
        <v>2.2585279381751695</v>
      </c>
      <c r="AN152" s="55">
        <v>3.6433838693766726E-4</v>
      </c>
      <c r="AO152" s="55">
        <v>3.6433734437577573E-4</v>
      </c>
      <c r="AP152" s="55">
        <v>9.1084370397593277E-5</v>
      </c>
      <c r="AQ152" s="55">
        <v>0</v>
      </c>
      <c r="AR152" s="59">
        <v>6.7762783269308811</v>
      </c>
      <c r="AS152" s="55">
        <v>0</v>
      </c>
      <c r="AT152" s="55"/>
      <c r="AU152" s="55"/>
      <c r="AV152" s="55"/>
      <c r="AW152" s="59">
        <v>7.6089406855093671</v>
      </c>
      <c r="AX152" s="55"/>
      <c r="AY152" s="55"/>
      <c r="AZ152" s="55"/>
      <c r="BA152" s="55"/>
      <c r="BB152" s="55"/>
      <c r="BC152" s="55"/>
      <c r="BD152" s="55"/>
      <c r="BE152" s="55"/>
      <c r="BF152" s="59">
        <v>0</v>
      </c>
      <c r="BG152" s="55"/>
      <c r="BH152" s="55"/>
      <c r="BI152" s="55"/>
      <c r="BJ152" s="55"/>
      <c r="BK152" s="59">
        <v>0</v>
      </c>
      <c r="BL152" s="55"/>
      <c r="BM152" s="23" t="s">
        <v>852</v>
      </c>
      <c r="BN152" s="23" t="s">
        <v>184</v>
      </c>
      <c r="BO152" s="23" t="s">
        <v>853</v>
      </c>
      <c r="BP152" s="23" t="s">
        <v>853</v>
      </c>
      <c r="BQ152" s="23" t="s">
        <v>853</v>
      </c>
      <c r="BR152" s="23"/>
      <c r="BS152" s="57"/>
      <c r="BT152" s="135" t="s">
        <v>23</v>
      </c>
      <c r="BU152" s="58">
        <v>1</v>
      </c>
      <c r="BV152" s="57">
        <v>0</v>
      </c>
      <c r="BW152" s="57">
        <v>2</v>
      </c>
      <c r="BX152" s="57">
        <v>0</v>
      </c>
      <c r="BY152" s="57">
        <v>0</v>
      </c>
      <c r="BZ152" s="57">
        <v>0</v>
      </c>
      <c r="CA152" s="57">
        <v>0</v>
      </c>
      <c r="CB152" s="67">
        <v>2</v>
      </c>
      <c r="CC152" s="134"/>
      <c r="CD152" s="134"/>
      <c r="CE152" s="57"/>
      <c r="CF152" s="57"/>
      <c r="CG152" s="57"/>
      <c r="CH152" s="57"/>
      <c r="CI152" s="57"/>
      <c r="CJ152" s="57"/>
      <c r="CK152" s="67"/>
      <c r="CL152" s="23"/>
      <c r="CM152" s="23"/>
      <c r="CN152" s="23"/>
      <c r="CO152" s="23"/>
      <c r="CP152" s="23"/>
      <c r="CQ152" s="23"/>
      <c r="CR152" s="57"/>
      <c r="CS152" s="134"/>
      <c r="CT152" s="58"/>
      <c r="CU152" s="57"/>
      <c r="CV152" s="57"/>
      <c r="CW152" s="57"/>
      <c r="CX152" s="57"/>
      <c r="CY152" s="57"/>
      <c r="CZ152" s="57"/>
      <c r="DA152" s="67"/>
      <c r="DB152" s="23"/>
      <c r="DC152" s="23"/>
      <c r="DD152" s="57"/>
      <c r="DE152" s="57"/>
      <c r="DF152" s="57"/>
      <c r="DG152" s="57"/>
      <c r="DH152" s="57"/>
      <c r="DI152" s="57"/>
      <c r="DJ152" s="67"/>
      <c r="DK152" s="23" t="s">
        <v>849</v>
      </c>
      <c r="DL152" s="55">
        <v>0</v>
      </c>
      <c r="DM152" s="55">
        <v>0.7595337027564999</v>
      </c>
      <c r="DN152" s="55">
        <v>6.1407170576807202</v>
      </c>
      <c r="DO152" s="59">
        <v>6.9002507604372205</v>
      </c>
      <c r="DP152" s="23" t="s">
        <v>849</v>
      </c>
      <c r="DQ152" s="57"/>
      <c r="DR152" s="57"/>
      <c r="DS152" s="57"/>
      <c r="DT152" s="23" t="s">
        <v>854</v>
      </c>
      <c r="DU152" s="57"/>
      <c r="DV152" s="23" t="s">
        <v>858</v>
      </c>
      <c r="DW152" s="23" t="s">
        <v>854</v>
      </c>
      <c r="DX152" s="57"/>
      <c r="DY152" s="23" t="s">
        <v>849</v>
      </c>
      <c r="DZ152" s="23" t="s">
        <v>854</v>
      </c>
      <c r="EA152" s="56"/>
      <c r="EB152" s="57"/>
      <c r="EC152" s="57"/>
      <c r="ED152" s="23"/>
      <c r="EE152" s="57"/>
      <c r="EF152" s="57"/>
      <c r="EG152" s="57"/>
      <c r="EH152" s="23">
        <v>3287</v>
      </c>
      <c r="EI152" s="23"/>
      <c r="EJ152" s="23" t="s">
        <v>921</v>
      </c>
      <c r="EK152" s="23"/>
    </row>
    <row r="153" spans="2:141" ht="29.1">
      <c r="B153" s="132" t="s">
        <v>1086</v>
      </c>
      <c r="C153" s="23" t="s">
        <v>1087</v>
      </c>
      <c r="D153" s="23" t="s">
        <v>159</v>
      </c>
      <c r="E153" s="23" t="s">
        <v>846</v>
      </c>
      <c r="F153" s="23" t="s">
        <v>847</v>
      </c>
      <c r="G153" s="23"/>
      <c r="H153" s="23" t="s">
        <v>848</v>
      </c>
      <c r="I153" s="58">
        <v>0</v>
      </c>
      <c r="J153" s="58">
        <v>0</v>
      </c>
      <c r="K153" s="58">
        <v>1</v>
      </c>
      <c r="L153" s="58">
        <v>0</v>
      </c>
      <c r="M153" s="176"/>
      <c r="N153" s="23" t="s">
        <v>849</v>
      </c>
      <c r="O153" s="23" t="s">
        <v>850</v>
      </c>
      <c r="P153" s="23" t="s">
        <v>851</v>
      </c>
      <c r="Q153" s="56">
        <v>46338</v>
      </c>
      <c r="R153" s="133">
        <v>46406</v>
      </c>
      <c r="S153" s="133">
        <v>46882</v>
      </c>
      <c r="T153" s="133" t="s">
        <v>848</v>
      </c>
      <c r="U153" s="133">
        <v>46988</v>
      </c>
      <c r="V153" s="133" t="s">
        <v>848</v>
      </c>
      <c r="W153" s="55">
        <v>1.2955075941218026</v>
      </c>
      <c r="X153" s="55">
        <v>1.9385786092309643</v>
      </c>
      <c r="Y153" s="55">
        <v>0.31697842616425032</v>
      </c>
      <c r="Z153" s="55">
        <v>3.1943515116424152E-4</v>
      </c>
      <c r="AA153" s="55">
        <v>2.8707325229026555E-4</v>
      </c>
      <c r="AB153" s="55">
        <v>0</v>
      </c>
      <c r="AC153" s="55">
        <v>0</v>
      </c>
      <c r="AD153" s="59">
        <v>2.2561635437986687</v>
      </c>
      <c r="AE153" s="55">
        <v>0</v>
      </c>
      <c r="AF153" s="55"/>
      <c r="AG153" s="55"/>
      <c r="AH153" s="55"/>
      <c r="AI153" s="59">
        <v>3.5516711379204713</v>
      </c>
      <c r="AJ153" s="55">
        <v>0</v>
      </c>
      <c r="AK153" s="55">
        <v>1.4202403461003872</v>
      </c>
      <c r="AL153" s="55">
        <v>2.1252268743228484</v>
      </c>
      <c r="AM153" s="55">
        <v>0.35444737086761974</v>
      </c>
      <c r="AN153" s="55">
        <v>3.6433838693766726E-4</v>
      </c>
      <c r="AO153" s="55">
        <v>3.3397589901112772E-4</v>
      </c>
      <c r="AP153" s="55">
        <v>0</v>
      </c>
      <c r="AQ153" s="55">
        <v>0</v>
      </c>
      <c r="AR153" s="59">
        <v>2.4803725594764172</v>
      </c>
      <c r="AS153" s="55">
        <v>0</v>
      </c>
      <c r="AT153" s="55"/>
      <c r="AU153" s="55"/>
      <c r="AV153" s="55"/>
      <c r="AW153" s="59">
        <v>3.9006129055768044</v>
      </c>
      <c r="AX153" s="55"/>
      <c r="AY153" s="55"/>
      <c r="AZ153" s="55"/>
      <c r="BA153" s="55"/>
      <c r="BB153" s="55"/>
      <c r="BC153" s="55"/>
      <c r="BD153" s="55"/>
      <c r="BE153" s="55"/>
      <c r="BF153" s="59">
        <v>0</v>
      </c>
      <c r="BG153" s="55"/>
      <c r="BH153" s="55"/>
      <c r="BI153" s="55"/>
      <c r="BJ153" s="55"/>
      <c r="BK153" s="59">
        <v>0</v>
      </c>
      <c r="BL153" s="55"/>
      <c r="BM153" s="23" t="s">
        <v>852</v>
      </c>
      <c r="BN153" s="23" t="s">
        <v>184</v>
      </c>
      <c r="BO153" s="23" t="s">
        <v>853</v>
      </c>
      <c r="BP153" s="23" t="s">
        <v>853</v>
      </c>
      <c r="BQ153" s="23" t="s">
        <v>853</v>
      </c>
      <c r="BR153" s="23"/>
      <c r="BS153" s="57"/>
      <c r="BT153" s="135" t="s">
        <v>23</v>
      </c>
      <c r="BU153" s="58">
        <v>1</v>
      </c>
      <c r="BV153" s="57">
        <v>0</v>
      </c>
      <c r="BW153" s="57">
        <v>2</v>
      </c>
      <c r="BX153" s="57">
        <v>0</v>
      </c>
      <c r="BY153" s="57">
        <v>0</v>
      </c>
      <c r="BZ153" s="57">
        <v>0</v>
      </c>
      <c r="CA153" s="57">
        <v>0</v>
      </c>
      <c r="CB153" s="67">
        <v>2</v>
      </c>
      <c r="CC153" s="134"/>
      <c r="CD153" s="134"/>
      <c r="CE153" s="57"/>
      <c r="CF153" s="57"/>
      <c r="CG153" s="57"/>
      <c r="CH153" s="57"/>
      <c r="CI153" s="57"/>
      <c r="CJ153" s="57"/>
      <c r="CK153" s="67"/>
      <c r="CL153" s="23"/>
      <c r="CM153" s="23"/>
      <c r="CN153" s="23"/>
      <c r="CO153" s="23"/>
      <c r="CP153" s="23"/>
      <c r="CQ153" s="23"/>
      <c r="CR153" s="57"/>
      <c r="CS153" s="134"/>
      <c r="CT153" s="58"/>
      <c r="CU153" s="57"/>
      <c r="CV153" s="57"/>
      <c r="CW153" s="57"/>
      <c r="CX153" s="57"/>
      <c r="CY153" s="57"/>
      <c r="CZ153" s="57"/>
      <c r="DA153" s="67"/>
      <c r="DB153" s="23"/>
      <c r="DC153" s="23"/>
      <c r="DD153" s="57"/>
      <c r="DE153" s="57"/>
      <c r="DF153" s="57"/>
      <c r="DG153" s="57"/>
      <c r="DH153" s="57"/>
      <c r="DI153" s="57"/>
      <c r="DJ153" s="67"/>
      <c r="DK153" s="23" t="s">
        <v>849</v>
      </c>
      <c r="DL153" s="55">
        <v>0</v>
      </c>
      <c r="DM153" s="55">
        <v>1.2955075941218026</v>
      </c>
      <c r="DN153" s="55">
        <v>2.2561635437986687</v>
      </c>
      <c r="DO153" s="59">
        <v>3.5516711379204713</v>
      </c>
      <c r="DP153" s="23" t="s">
        <v>849</v>
      </c>
      <c r="DQ153" s="57"/>
      <c r="DR153" s="57"/>
      <c r="DS153" s="57"/>
      <c r="DT153" s="23" t="s">
        <v>854</v>
      </c>
      <c r="DU153" s="57"/>
      <c r="DV153" s="23" t="s">
        <v>858</v>
      </c>
      <c r="DW153" s="23" t="s">
        <v>854</v>
      </c>
      <c r="DX153" s="57"/>
      <c r="DY153" s="23" t="s">
        <v>849</v>
      </c>
      <c r="DZ153" s="23" t="s">
        <v>854</v>
      </c>
      <c r="EA153" s="56"/>
      <c r="EB153" s="57"/>
      <c r="EC153" s="57"/>
      <c r="ED153" s="23"/>
      <c r="EE153" s="57"/>
      <c r="EF153" s="57"/>
      <c r="EG153" s="57"/>
      <c r="EH153" s="23">
        <v>957</v>
      </c>
      <c r="EI153" s="23"/>
      <c r="EJ153" s="23" t="s">
        <v>921</v>
      </c>
      <c r="EK153" s="23"/>
    </row>
    <row r="154" spans="2:141" ht="29.1">
      <c r="B154" s="132" t="s">
        <v>1088</v>
      </c>
      <c r="C154" s="23" t="s">
        <v>1089</v>
      </c>
      <c r="D154" s="23" t="s">
        <v>159</v>
      </c>
      <c r="E154" s="23" t="s">
        <v>846</v>
      </c>
      <c r="F154" s="23" t="s">
        <v>847</v>
      </c>
      <c r="G154" s="23"/>
      <c r="H154" s="23" t="s">
        <v>848</v>
      </c>
      <c r="I154" s="58">
        <v>0</v>
      </c>
      <c r="J154" s="58">
        <v>0</v>
      </c>
      <c r="K154" s="58">
        <v>1</v>
      </c>
      <c r="L154" s="58">
        <v>0</v>
      </c>
      <c r="M154" s="176"/>
      <c r="N154" s="23" t="s">
        <v>849</v>
      </c>
      <c r="O154" s="23" t="s">
        <v>850</v>
      </c>
      <c r="P154" s="23" t="s">
        <v>863</v>
      </c>
      <c r="Q154" s="56">
        <v>45807</v>
      </c>
      <c r="R154" s="133">
        <v>45835</v>
      </c>
      <c r="S154" s="133">
        <v>46133</v>
      </c>
      <c r="T154" s="133" t="s">
        <v>848</v>
      </c>
      <c r="U154" s="133">
        <v>46239</v>
      </c>
      <c r="V154" s="133" t="s">
        <v>848</v>
      </c>
      <c r="W154" s="55">
        <v>0.90646248790244777</v>
      </c>
      <c r="X154" s="55">
        <v>4.4716351794135273E-2</v>
      </c>
      <c r="Y154" s="55">
        <v>0</v>
      </c>
      <c r="Z154" s="55">
        <v>0</v>
      </c>
      <c r="AA154" s="55">
        <v>0</v>
      </c>
      <c r="AB154" s="55">
        <v>0</v>
      </c>
      <c r="AC154" s="55">
        <v>0</v>
      </c>
      <c r="AD154" s="59">
        <v>4.4716351794135273E-2</v>
      </c>
      <c r="AE154" s="55">
        <v>0</v>
      </c>
      <c r="AF154" s="55"/>
      <c r="AG154" s="55"/>
      <c r="AH154" s="55"/>
      <c r="AI154" s="59">
        <v>0.95117883969658301</v>
      </c>
      <c r="AJ154" s="55">
        <v>0</v>
      </c>
      <c r="AK154" s="55">
        <v>0.99373759242089832</v>
      </c>
      <c r="AL154" s="55">
        <v>4.902168635414296E-2</v>
      </c>
      <c r="AM154" s="55">
        <v>0</v>
      </c>
      <c r="AN154" s="55">
        <v>0</v>
      </c>
      <c r="AO154" s="55">
        <v>0</v>
      </c>
      <c r="AP154" s="55">
        <v>0</v>
      </c>
      <c r="AQ154" s="55">
        <v>0</v>
      </c>
      <c r="AR154" s="59">
        <v>4.902168635414296E-2</v>
      </c>
      <c r="AS154" s="55">
        <v>0</v>
      </c>
      <c r="AT154" s="55"/>
      <c r="AU154" s="55"/>
      <c r="AV154" s="55"/>
      <c r="AW154" s="59">
        <v>1.0427592787750413</v>
      </c>
      <c r="AX154" s="55"/>
      <c r="AY154" s="55"/>
      <c r="AZ154" s="55"/>
      <c r="BA154" s="55"/>
      <c r="BB154" s="55"/>
      <c r="BC154" s="55"/>
      <c r="BD154" s="55"/>
      <c r="BE154" s="55"/>
      <c r="BF154" s="59">
        <v>0</v>
      </c>
      <c r="BG154" s="55"/>
      <c r="BH154" s="55"/>
      <c r="BI154" s="55"/>
      <c r="BJ154" s="55"/>
      <c r="BK154" s="59">
        <v>0</v>
      </c>
      <c r="BL154" s="55"/>
      <c r="BM154" s="23" t="s">
        <v>852</v>
      </c>
      <c r="BN154" s="23" t="s">
        <v>184</v>
      </c>
      <c r="BO154" s="23" t="s">
        <v>853</v>
      </c>
      <c r="BP154" s="23" t="s">
        <v>853</v>
      </c>
      <c r="BQ154" s="23" t="s">
        <v>853</v>
      </c>
      <c r="BR154" s="23"/>
      <c r="BS154" s="57"/>
      <c r="BT154" s="135" t="s">
        <v>23</v>
      </c>
      <c r="BU154" s="58">
        <v>1</v>
      </c>
      <c r="BV154" s="57">
        <v>0</v>
      </c>
      <c r="BW154" s="57">
        <v>0</v>
      </c>
      <c r="BX154" s="57">
        <v>0</v>
      </c>
      <c r="BY154" s="57">
        <v>0</v>
      </c>
      <c r="BZ154" s="57">
        <v>0</v>
      </c>
      <c r="CA154" s="57">
        <v>0</v>
      </c>
      <c r="CB154" s="67">
        <v>0</v>
      </c>
      <c r="CC154" s="134"/>
      <c r="CD154" s="134"/>
      <c r="CE154" s="57"/>
      <c r="CF154" s="57"/>
      <c r="CG154" s="57"/>
      <c r="CH154" s="57"/>
      <c r="CI154" s="57"/>
      <c r="CJ154" s="57"/>
      <c r="CK154" s="67"/>
      <c r="CL154" s="23"/>
      <c r="CM154" s="23"/>
      <c r="CN154" s="23"/>
      <c r="CO154" s="23"/>
      <c r="CP154" s="23"/>
      <c r="CQ154" s="23"/>
      <c r="CR154" s="57"/>
      <c r="CS154" s="134"/>
      <c r="CT154" s="58"/>
      <c r="CU154" s="57"/>
      <c r="CV154" s="57"/>
      <c r="CW154" s="57"/>
      <c r="CX154" s="57"/>
      <c r="CY154" s="57"/>
      <c r="CZ154" s="57"/>
      <c r="DA154" s="67"/>
      <c r="DB154" s="23"/>
      <c r="DC154" s="23"/>
      <c r="DD154" s="57"/>
      <c r="DE154" s="57"/>
      <c r="DF154" s="57"/>
      <c r="DG154" s="57"/>
      <c r="DH154" s="57"/>
      <c r="DI154" s="57"/>
      <c r="DJ154" s="67"/>
      <c r="DK154" s="23" t="s">
        <v>849</v>
      </c>
      <c r="DL154" s="55">
        <v>0</v>
      </c>
      <c r="DM154" s="55">
        <v>0.90646248790244777</v>
      </c>
      <c r="DN154" s="55">
        <v>4.4716351794135273E-2</v>
      </c>
      <c r="DO154" s="59">
        <v>0.95117883969658301</v>
      </c>
      <c r="DP154" s="23" t="s">
        <v>849</v>
      </c>
      <c r="DQ154" s="57"/>
      <c r="DR154" s="57"/>
      <c r="DS154" s="57"/>
      <c r="DT154" s="23" t="s">
        <v>854</v>
      </c>
      <c r="DU154" s="57"/>
      <c r="DV154" s="23" t="s">
        <v>858</v>
      </c>
      <c r="DW154" s="23" t="s">
        <v>854</v>
      </c>
      <c r="DX154" s="57"/>
      <c r="DY154" s="23" t="s">
        <v>849</v>
      </c>
      <c r="DZ154" s="23" t="s">
        <v>854</v>
      </c>
      <c r="EA154" s="56"/>
      <c r="EB154" s="57"/>
      <c r="EC154" s="57"/>
      <c r="ED154" s="23"/>
      <c r="EE154" s="57"/>
      <c r="EF154" s="57"/>
      <c r="EG154" s="57"/>
      <c r="EH154" s="23">
        <v>957</v>
      </c>
      <c r="EI154" s="23"/>
      <c r="EJ154" s="23" t="s">
        <v>921</v>
      </c>
      <c r="EK154" s="23"/>
    </row>
    <row r="155" spans="2:141" ht="29.1">
      <c r="B155" s="132" t="s">
        <v>1090</v>
      </c>
      <c r="C155" s="23" t="s">
        <v>1091</v>
      </c>
      <c r="D155" s="23" t="s">
        <v>159</v>
      </c>
      <c r="E155" s="23" t="s">
        <v>846</v>
      </c>
      <c r="F155" s="23" t="s">
        <v>847</v>
      </c>
      <c r="G155" s="23"/>
      <c r="H155" s="23" t="s">
        <v>848</v>
      </c>
      <c r="I155" s="58">
        <v>0</v>
      </c>
      <c r="J155" s="58">
        <v>0</v>
      </c>
      <c r="K155" s="58">
        <v>1</v>
      </c>
      <c r="L155" s="58">
        <v>0</v>
      </c>
      <c r="M155" s="176"/>
      <c r="N155" s="23" t="s">
        <v>849</v>
      </c>
      <c r="O155" s="23" t="s">
        <v>850</v>
      </c>
      <c r="P155" s="23" t="s">
        <v>851</v>
      </c>
      <c r="Q155" s="56">
        <v>46496</v>
      </c>
      <c r="R155" s="133">
        <v>46552</v>
      </c>
      <c r="S155" s="133">
        <v>47022</v>
      </c>
      <c r="T155" s="133" t="s">
        <v>848</v>
      </c>
      <c r="U155" s="133">
        <v>47115</v>
      </c>
      <c r="V155" s="133" t="s">
        <v>848</v>
      </c>
      <c r="W155" s="55">
        <v>0.18988340670078244</v>
      </c>
      <c r="X155" s="55">
        <v>0.69752571482277714</v>
      </c>
      <c r="Y155" s="55">
        <v>0.41030924368095667</v>
      </c>
      <c r="Z155" s="55">
        <v>0</v>
      </c>
      <c r="AA155" s="55">
        <v>0</v>
      </c>
      <c r="AB155" s="55">
        <v>0</v>
      </c>
      <c r="AC155" s="55">
        <v>0</v>
      </c>
      <c r="AD155" s="59">
        <v>1.1078349585037337</v>
      </c>
      <c r="AE155" s="55">
        <v>0</v>
      </c>
      <c r="AF155" s="55"/>
      <c r="AG155" s="55"/>
      <c r="AH155" s="55"/>
      <c r="AI155" s="59">
        <v>1.2977183652045161</v>
      </c>
      <c r="AJ155" s="55">
        <v>0</v>
      </c>
      <c r="AK155" s="55">
        <v>0.20816556882806256</v>
      </c>
      <c r="AL155" s="55">
        <v>0.76468418026168705</v>
      </c>
      <c r="AM155" s="55">
        <v>0.45881050778527382</v>
      </c>
      <c r="AN155" s="55">
        <v>0</v>
      </c>
      <c r="AO155" s="55">
        <v>0</v>
      </c>
      <c r="AP155" s="55">
        <v>0</v>
      </c>
      <c r="AQ155" s="55">
        <v>0</v>
      </c>
      <c r="AR155" s="59">
        <v>1.2234946880469608</v>
      </c>
      <c r="AS155" s="55">
        <v>0</v>
      </c>
      <c r="AT155" s="55"/>
      <c r="AU155" s="55"/>
      <c r="AV155" s="55"/>
      <c r="AW155" s="59">
        <v>1.4316602568750234</v>
      </c>
      <c r="AX155" s="55"/>
      <c r="AY155" s="55"/>
      <c r="AZ155" s="55"/>
      <c r="BA155" s="55"/>
      <c r="BB155" s="55"/>
      <c r="BC155" s="55"/>
      <c r="BD155" s="55"/>
      <c r="BE155" s="55"/>
      <c r="BF155" s="59">
        <v>0</v>
      </c>
      <c r="BG155" s="55"/>
      <c r="BH155" s="55"/>
      <c r="BI155" s="55"/>
      <c r="BJ155" s="55"/>
      <c r="BK155" s="59">
        <v>0</v>
      </c>
      <c r="BL155" s="55"/>
      <c r="BM155" s="23" t="s">
        <v>852</v>
      </c>
      <c r="BN155" s="23" t="s">
        <v>184</v>
      </c>
      <c r="BO155" s="23" t="s">
        <v>853</v>
      </c>
      <c r="BP155" s="23" t="s">
        <v>853</v>
      </c>
      <c r="BQ155" s="23" t="s">
        <v>853</v>
      </c>
      <c r="BR155" s="23"/>
      <c r="BS155" s="57"/>
      <c r="BT155" s="135" t="s">
        <v>23</v>
      </c>
      <c r="BU155" s="58">
        <v>1</v>
      </c>
      <c r="BV155" s="57">
        <v>0</v>
      </c>
      <c r="BW155" s="57">
        <v>0</v>
      </c>
      <c r="BX155" s="57">
        <v>0</v>
      </c>
      <c r="BY155" s="57">
        <v>0</v>
      </c>
      <c r="BZ155" s="57">
        <v>0</v>
      </c>
      <c r="CA155" s="57">
        <v>1</v>
      </c>
      <c r="CB155" s="67">
        <v>1</v>
      </c>
      <c r="CC155" s="134"/>
      <c r="CD155" s="134"/>
      <c r="CE155" s="57"/>
      <c r="CF155" s="57"/>
      <c r="CG155" s="57"/>
      <c r="CH155" s="57"/>
      <c r="CI155" s="57"/>
      <c r="CJ155" s="57"/>
      <c r="CK155" s="67"/>
      <c r="CL155" s="23"/>
      <c r="CM155" s="23"/>
      <c r="CN155" s="23"/>
      <c r="CO155" s="23"/>
      <c r="CP155" s="23"/>
      <c r="CQ155" s="23"/>
      <c r="CR155" s="57"/>
      <c r="CS155" s="134"/>
      <c r="CT155" s="58"/>
      <c r="CU155" s="57"/>
      <c r="CV155" s="57"/>
      <c r="CW155" s="57"/>
      <c r="CX155" s="57"/>
      <c r="CY155" s="57"/>
      <c r="CZ155" s="57"/>
      <c r="DA155" s="67"/>
      <c r="DB155" s="23"/>
      <c r="DC155" s="23"/>
      <c r="DD155" s="57"/>
      <c r="DE155" s="57"/>
      <c r="DF155" s="57"/>
      <c r="DG155" s="57"/>
      <c r="DH155" s="57"/>
      <c r="DI155" s="57"/>
      <c r="DJ155" s="67"/>
      <c r="DK155" s="23" t="s">
        <v>849</v>
      </c>
      <c r="DL155" s="55">
        <v>0</v>
      </c>
      <c r="DM155" s="55">
        <v>0.18988340670078244</v>
      </c>
      <c r="DN155" s="55">
        <v>1.1078349585037337</v>
      </c>
      <c r="DO155" s="59">
        <v>1.2977183652045161</v>
      </c>
      <c r="DP155" s="23" t="s">
        <v>849</v>
      </c>
      <c r="DQ155" s="57"/>
      <c r="DR155" s="57"/>
      <c r="DS155" s="57"/>
      <c r="DT155" s="23" t="s">
        <v>854</v>
      </c>
      <c r="DU155" s="57"/>
      <c r="DV155" s="23" t="s">
        <v>858</v>
      </c>
      <c r="DW155" s="23" t="s">
        <v>854</v>
      </c>
      <c r="DX155" s="57"/>
      <c r="DY155" s="23" t="s">
        <v>849</v>
      </c>
      <c r="DZ155" s="23" t="s">
        <v>854</v>
      </c>
      <c r="EA155" s="56"/>
      <c r="EB155" s="57"/>
      <c r="EC155" s="57"/>
      <c r="ED155" s="23"/>
      <c r="EE155" s="57"/>
      <c r="EF155" s="57"/>
      <c r="EG155" s="57"/>
      <c r="EH155" s="23">
        <v>957</v>
      </c>
      <c r="EI155" s="23"/>
      <c r="EJ155" s="23" t="s">
        <v>921</v>
      </c>
      <c r="EK155" s="23"/>
    </row>
    <row r="156" spans="2:141" ht="29.1">
      <c r="B156" s="132" t="s">
        <v>1092</v>
      </c>
      <c r="C156" s="23" t="s">
        <v>1093</v>
      </c>
      <c r="D156" s="23" t="s">
        <v>159</v>
      </c>
      <c r="E156" s="23" t="s">
        <v>846</v>
      </c>
      <c r="F156" s="23" t="s">
        <v>847</v>
      </c>
      <c r="G156" s="23"/>
      <c r="H156" s="23" t="s">
        <v>848</v>
      </c>
      <c r="I156" s="58">
        <v>0</v>
      </c>
      <c r="J156" s="58">
        <v>0</v>
      </c>
      <c r="K156" s="58">
        <v>1</v>
      </c>
      <c r="L156" s="58">
        <v>0</v>
      </c>
      <c r="M156" s="176"/>
      <c r="N156" s="23" t="s">
        <v>849</v>
      </c>
      <c r="O156" s="23" t="s">
        <v>850</v>
      </c>
      <c r="P156" s="23" t="s">
        <v>851</v>
      </c>
      <c r="Q156" s="56" t="s">
        <v>848</v>
      </c>
      <c r="R156" s="133" t="s">
        <v>848</v>
      </c>
      <c r="S156" s="133" t="s">
        <v>848</v>
      </c>
      <c r="T156" s="133" t="s">
        <v>848</v>
      </c>
      <c r="U156" s="133" t="s">
        <v>848</v>
      </c>
      <c r="V156" s="133" t="s">
        <v>848</v>
      </c>
      <c r="W156" s="55">
        <v>0</v>
      </c>
      <c r="X156" s="55">
        <v>0</v>
      </c>
      <c r="Y156" s="55">
        <v>0</v>
      </c>
      <c r="Z156" s="55">
        <v>0</v>
      </c>
      <c r="AA156" s="55">
        <v>0</v>
      </c>
      <c r="AB156" s="55">
        <v>0.59338570524614354</v>
      </c>
      <c r="AC156" s="55">
        <v>1.3054485515906593</v>
      </c>
      <c r="AD156" s="59">
        <v>1.8988342568368028</v>
      </c>
      <c r="AE156" s="55">
        <v>0</v>
      </c>
      <c r="AF156" s="55"/>
      <c r="AG156" s="55"/>
      <c r="AH156" s="55"/>
      <c r="AI156" s="59">
        <v>1.8988342568368028</v>
      </c>
      <c r="AJ156" s="55">
        <v>0</v>
      </c>
      <c r="AK156" s="55">
        <v>0</v>
      </c>
      <c r="AL156" s="55">
        <v>0</v>
      </c>
      <c r="AM156" s="55">
        <v>0</v>
      </c>
      <c r="AN156" s="55">
        <v>0</v>
      </c>
      <c r="AO156" s="55">
        <v>0</v>
      </c>
      <c r="AP156" s="55">
        <v>0.70414102757627739</v>
      </c>
      <c r="AQ156" s="55">
        <v>1.5800924659406488</v>
      </c>
      <c r="AR156" s="59">
        <v>2.2842334935169264</v>
      </c>
      <c r="AS156" s="55">
        <v>0</v>
      </c>
      <c r="AT156" s="55"/>
      <c r="AU156" s="55"/>
      <c r="AV156" s="55"/>
      <c r="AW156" s="59">
        <v>2.2842334935169264</v>
      </c>
      <c r="AX156" s="55"/>
      <c r="AY156" s="55"/>
      <c r="AZ156" s="55"/>
      <c r="BA156" s="55"/>
      <c r="BB156" s="55"/>
      <c r="BC156" s="55"/>
      <c r="BD156" s="55"/>
      <c r="BE156" s="55"/>
      <c r="BF156" s="59">
        <v>0</v>
      </c>
      <c r="BG156" s="55"/>
      <c r="BH156" s="55"/>
      <c r="BI156" s="55"/>
      <c r="BJ156" s="55"/>
      <c r="BK156" s="59">
        <v>0</v>
      </c>
      <c r="BL156" s="55"/>
      <c r="BM156" s="23" t="s">
        <v>852</v>
      </c>
      <c r="BN156" s="23" t="s">
        <v>184</v>
      </c>
      <c r="BO156" s="23" t="s">
        <v>853</v>
      </c>
      <c r="BP156" s="23" t="s">
        <v>853</v>
      </c>
      <c r="BQ156" s="23" t="s">
        <v>853</v>
      </c>
      <c r="BR156" s="23"/>
      <c r="BS156" s="57"/>
      <c r="BT156" s="135" t="s">
        <v>23</v>
      </c>
      <c r="BU156" s="58">
        <v>1</v>
      </c>
      <c r="BV156" s="57">
        <v>0</v>
      </c>
      <c r="BW156" s="57">
        <v>0</v>
      </c>
      <c r="BX156" s="57">
        <v>0</v>
      </c>
      <c r="BY156" s="57">
        <v>0</v>
      </c>
      <c r="BZ156" s="57">
        <v>0</v>
      </c>
      <c r="CA156" s="57">
        <v>0</v>
      </c>
      <c r="CB156" s="67">
        <v>0</v>
      </c>
      <c r="CC156" s="134"/>
      <c r="CD156" s="134"/>
      <c r="CE156" s="57"/>
      <c r="CF156" s="57"/>
      <c r="CG156" s="57"/>
      <c r="CH156" s="57"/>
      <c r="CI156" s="57"/>
      <c r="CJ156" s="57"/>
      <c r="CK156" s="67"/>
      <c r="CL156" s="23"/>
      <c r="CM156" s="23"/>
      <c r="CN156" s="23"/>
      <c r="CO156" s="23"/>
      <c r="CP156" s="23"/>
      <c r="CQ156" s="23"/>
      <c r="CR156" s="57"/>
      <c r="CS156" s="134"/>
      <c r="CT156" s="58"/>
      <c r="CU156" s="57"/>
      <c r="CV156" s="57"/>
      <c r="CW156" s="57"/>
      <c r="CX156" s="57"/>
      <c r="CY156" s="57"/>
      <c r="CZ156" s="57"/>
      <c r="DA156" s="67"/>
      <c r="DB156" s="23"/>
      <c r="DC156" s="23"/>
      <c r="DD156" s="57"/>
      <c r="DE156" s="57"/>
      <c r="DF156" s="57"/>
      <c r="DG156" s="57"/>
      <c r="DH156" s="57"/>
      <c r="DI156" s="57"/>
      <c r="DJ156" s="67"/>
      <c r="DK156" s="23" t="s">
        <v>849</v>
      </c>
      <c r="DL156" s="55">
        <v>0</v>
      </c>
      <c r="DM156" s="55">
        <v>0</v>
      </c>
      <c r="DN156" s="55">
        <v>0</v>
      </c>
      <c r="DO156" s="59">
        <v>0</v>
      </c>
      <c r="DP156" s="23" t="s">
        <v>849</v>
      </c>
      <c r="DQ156" s="57"/>
      <c r="DR156" s="57"/>
      <c r="DS156" s="57"/>
      <c r="DT156" s="23" t="s">
        <v>854</v>
      </c>
      <c r="DU156" s="57"/>
      <c r="DV156" s="23" t="s">
        <v>858</v>
      </c>
      <c r="DW156" s="23" t="s">
        <v>854</v>
      </c>
      <c r="DX156" s="57"/>
      <c r="DY156" s="23" t="s">
        <v>849</v>
      </c>
      <c r="DZ156" s="23" t="s">
        <v>854</v>
      </c>
      <c r="EA156" s="56"/>
      <c r="EB156" s="57"/>
      <c r="EC156" s="57"/>
      <c r="ED156" s="23"/>
      <c r="EE156" s="57"/>
      <c r="EF156" s="57"/>
      <c r="EG156" s="57"/>
      <c r="EH156" s="23">
        <v>957</v>
      </c>
      <c r="EI156" s="23"/>
      <c r="EJ156" s="23" t="s">
        <v>921</v>
      </c>
      <c r="EK156" s="23"/>
    </row>
    <row r="157" spans="2:141" ht="29.1">
      <c r="B157" s="132" t="s">
        <v>1094</v>
      </c>
      <c r="C157" s="23" t="s">
        <v>1093</v>
      </c>
      <c r="D157" s="23" t="s">
        <v>159</v>
      </c>
      <c r="E157" s="23" t="s">
        <v>846</v>
      </c>
      <c r="F157" s="23" t="s">
        <v>847</v>
      </c>
      <c r="G157" s="23"/>
      <c r="H157" s="23" t="s">
        <v>848</v>
      </c>
      <c r="I157" s="58">
        <v>0</v>
      </c>
      <c r="J157" s="58">
        <v>0</v>
      </c>
      <c r="K157" s="58">
        <v>1</v>
      </c>
      <c r="L157" s="58">
        <v>0</v>
      </c>
      <c r="M157" s="176"/>
      <c r="N157" s="23" t="s">
        <v>849</v>
      </c>
      <c r="O157" s="23" t="s">
        <v>850</v>
      </c>
      <c r="P157" s="23" t="s">
        <v>851</v>
      </c>
      <c r="Q157" s="56" t="s">
        <v>848</v>
      </c>
      <c r="R157" s="133" t="s">
        <v>848</v>
      </c>
      <c r="S157" s="133" t="s">
        <v>848</v>
      </c>
      <c r="T157" s="133" t="s">
        <v>848</v>
      </c>
      <c r="U157" s="133" t="s">
        <v>848</v>
      </c>
      <c r="V157" s="133" t="s">
        <v>848</v>
      </c>
      <c r="W157" s="55">
        <v>0</v>
      </c>
      <c r="X157" s="55">
        <v>0</v>
      </c>
      <c r="Y157" s="55">
        <v>0</v>
      </c>
      <c r="Z157" s="55">
        <v>0</v>
      </c>
      <c r="AA157" s="55">
        <v>-0.588638619619409</v>
      </c>
      <c r="AB157" s="55">
        <v>-1.3101956372173937</v>
      </c>
      <c r="AC157" s="55">
        <v>0</v>
      </c>
      <c r="AD157" s="59">
        <v>-1.8988342568368028</v>
      </c>
      <c r="AE157" s="55">
        <v>0</v>
      </c>
      <c r="AF157" s="55"/>
      <c r="AG157" s="55"/>
      <c r="AH157" s="55"/>
      <c r="AI157" s="59">
        <v>-1.8988342568368028</v>
      </c>
      <c r="AJ157" s="55">
        <v>0</v>
      </c>
      <c r="AK157" s="55">
        <v>0</v>
      </c>
      <c r="AL157" s="55">
        <v>0</v>
      </c>
      <c r="AM157" s="55">
        <v>0</v>
      </c>
      <c r="AN157" s="55">
        <v>0</v>
      </c>
      <c r="AO157" s="55">
        <v>-0.68481166605269139</v>
      </c>
      <c r="AP157" s="55">
        <v>-1.5547433889286584</v>
      </c>
      <c r="AQ157" s="55">
        <v>0</v>
      </c>
      <c r="AR157" s="59">
        <v>-2.2395550549813499</v>
      </c>
      <c r="AS157" s="55">
        <v>0</v>
      </c>
      <c r="AT157" s="55"/>
      <c r="AU157" s="55"/>
      <c r="AV157" s="55"/>
      <c r="AW157" s="59">
        <v>-2.2395550549813499</v>
      </c>
      <c r="AX157" s="55"/>
      <c r="AY157" s="55"/>
      <c r="AZ157" s="55"/>
      <c r="BA157" s="55"/>
      <c r="BB157" s="55"/>
      <c r="BC157" s="55"/>
      <c r="BD157" s="55"/>
      <c r="BE157" s="55"/>
      <c r="BF157" s="59">
        <v>0</v>
      </c>
      <c r="BG157" s="55"/>
      <c r="BH157" s="55"/>
      <c r="BI157" s="55"/>
      <c r="BJ157" s="55"/>
      <c r="BK157" s="59">
        <v>0</v>
      </c>
      <c r="BL157" s="55"/>
      <c r="BM157" s="23" t="s">
        <v>852</v>
      </c>
      <c r="BN157" s="23" t="s">
        <v>184</v>
      </c>
      <c r="BO157" s="23" t="s">
        <v>853</v>
      </c>
      <c r="BP157" s="23" t="s">
        <v>853</v>
      </c>
      <c r="BQ157" s="23" t="s">
        <v>853</v>
      </c>
      <c r="BR157" s="23"/>
      <c r="BS157" s="57"/>
      <c r="BT157" s="135" t="s">
        <v>23</v>
      </c>
      <c r="BU157" s="58">
        <v>1</v>
      </c>
      <c r="BV157" s="57">
        <v>0</v>
      </c>
      <c r="BW157" s="57">
        <v>0</v>
      </c>
      <c r="BX157" s="57">
        <v>0</v>
      </c>
      <c r="BY157" s="57">
        <v>0</v>
      </c>
      <c r="BZ157" s="57">
        <v>0</v>
      </c>
      <c r="CA157" s="57">
        <v>0</v>
      </c>
      <c r="CB157" s="67">
        <v>0</v>
      </c>
      <c r="CC157" s="134"/>
      <c r="CD157" s="134"/>
      <c r="CE157" s="57"/>
      <c r="CF157" s="57"/>
      <c r="CG157" s="57"/>
      <c r="CH157" s="57"/>
      <c r="CI157" s="57"/>
      <c r="CJ157" s="57"/>
      <c r="CK157" s="67"/>
      <c r="CL157" s="23"/>
      <c r="CM157" s="23"/>
      <c r="CN157" s="23"/>
      <c r="CO157" s="23"/>
      <c r="CP157" s="23"/>
      <c r="CQ157" s="23"/>
      <c r="CR157" s="57"/>
      <c r="CS157" s="134"/>
      <c r="CT157" s="58"/>
      <c r="CU157" s="57"/>
      <c r="CV157" s="57"/>
      <c r="CW157" s="57"/>
      <c r="CX157" s="57"/>
      <c r="CY157" s="57"/>
      <c r="CZ157" s="57"/>
      <c r="DA157" s="67"/>
      <c r="DB157" s="23"/>
      <c r="DC157" s="23"/>
      <c r="DD157" s="57"/>
      <c r="DE157" s="57"/>
      <c r="DF157" s="57"/>
      <c r="DG157" s="57"/>
      <c r="DH157" s="57"/>
      <c r="DI157" s="57"/>
      <c r="DJ157" s="67"/>
      <c r="DK157" s="23" t="s">
        <v>849</v>
      </c>
      <c r="DL157" s="55">
        <v>0</v>
      </c>
      <c r="DM157" s="55">
        <v>0</v>
      </c>
      <c r="DN157" s="55">
        <v>0</v>
      </c>
      <c r="DO157" s="59">
        <v>0</v>
      </c>
      <c r="DP157" s="23" t="s">
        <v>849</v>
      </c>
      <c r="DQ157" s="57"/>
      <c r="DR157" s="57"/>
      <c r="DS157" s="57"/>
      <c r="DT157" s="23" t="s">
        <v>854</v>
      </c>
      <c r="DU157" s="57"/>
      <c r="DV157" s="23" t="s">
        <v>858</v>
      </c>
      <c r="DW157" s="23" t="s">
        <v>854</v>
      </c>
      <c r="DX157" s="57"/>
      <c r="DY157" s="23" t="s">
        <v>849</v>
      </c>
      <c r="DZ157" s="23" t="s">
        <v>854</v>
      </c>
      <c r="EA157" s="56"/>
      <c r="EB157" s="57"/>
      <c r="EC157" s="57"/>
      <c r="ED157" s="23"/>
      <c r="EE157" s="57"/>
      <c r="EF157" s="57"/>
      <c r="EG157" s="57"/>
      <c r="EH157" s="23">
        <v>957</v>
      </c>
      <c r="EI157" s="23"/>
      <c r="EJ157" s="23" t="s">
        <v>921</v>
      </c>
      <c r="EK157" s="23"/>
    </row>
    <row r="158" spans="2:141" ht="29.1">
      <c r="B158" s="132" t="s">
        <v>1095</v>
      </c>
      <c r="C158" s="23" t="s">
        <v>1096</v>
      </c>
      <c r="D158" s="23" t="s">
        <v>159</v>
      </c>
      <c r="E158" s="23" t="s">
        <v>846</v>
      </c>
      <c r="F158" s="23" t="s">
        <v>847</v>
      </c>
      <c r="G158" s="23"/>
      <c r="H158" s="23" t="s">
        <v>848</v>
      </c>
      <c r="I158" s="58">
        <v>0</v>
      </c>
      <c r="J158" s="58">
        <v>0</v>
      </c>
      <c r="K158" s="58">
        <v>1</v>
      </c>
      <c r="L158" s="58">
        <v>0</v>
      </c>
      <c r="M158" s="176"/>
      <c r="N158" s="23" t="s">
        <v>849</v>
      </c>
      <c r="O158" s="23" t="s">
        <v>850</v>
      </c>
      <c r="P158" s="23" t="s">
        <v>851</v>
      </c>
      <c r="Q158" s="56" t="s">
        <v>848</v>
      </c>
      <c r="R158" s="133" t="s">
        <v>848</v>
      </c>
      <c r="S158" s="133" t="s">
        <v>848</v>
      </c>
      <c r="T158" s="133" t="s">
        <v>848</v>
      </c>
      <c r="U158" s="133" t="s">
        <v>848</v>
      </c>
      <c r="V158" s="133" t="s">
        <v>848</v>
      </c>
      <c r="W158" s="55">
        <v>0</v>
      </c>
      <c r="X158" s="55">
        <v>0.16096747260888206</v>
      </c>
      <c r="Y158" s="55">
        <v>0.34718474471549171</v>
      </c>
      <c r="Z158" s="55">
        <v>0</v>
      </c>
      <c r="AA158" s="55">
        <v>0</v>
      </c>
      <c r="AB158" s="55">
        <v>0</v>
      </c>
      <c r="AC158" s="55">
        <v>0</v>
      </c>
      <c r="AD158" s="59">
        <v>0.50815221732437377</v>
      </c>
      <c r="AE158" s="55">
        <v>0</v>
      </c>
      <c r="AF158" s="55"/>
      <c r="AG158" s="55"/>
      <c r="AH158" s="55"/>
      <c r="AI158" s="59">
        <v>0.50815221732437377</v>
      </c>
      <c r="AJ158" s="55">
        <v>0</v>
      </c>
      <c r="AK158" s="55">
        <v>0</v>
      </c>
      <c r="AL158" s="55">
        <v>0.17646558001376661</v>
      </c>
      <c r="AM158" s="55">
        <v>0.38822427588805619</v>
      </c>
      <c r="AN158" s="55">
        <v>0</v>
      </c>
      <c r="AO158" s="55">
        <v>0</v>
      </c>
      <c r="AP158" s="55">
        <v>0</v>
      </c>
      <c r="AQ158" s="55">
        <v>0</v>
      </c>
      <c r="AR158" s="59">
        <v>0.56468985590182275</v>
      </c>
      <c r="AS158" s="55">
        <v>0</v>
      </c>
      <c r="AT158" s="55"/>
      <c r="AU158" s="55"/>
      <c r="AV158" s="55"/>
      <c r="AW158" s="59">
        <v>0.56468985590182275</v>
      </c>
      <c r="AX158" s="55"/>
      <c r="AY158" s="55"/>
      <c r="AZ158" s="55"/>
      <c r="BA158" s="55"/>
      <c r="BB158" s="55"/>
      <c r="BC158" s="55"/>
      <c r="BD158" s="55"/>
      <c r="BE158" s="55"/>
      <c r="BF158" s="59">
        <v>0</v>
      </c>
      <c r="BG158" s="55"/>
      <c r="BH158" s="55"/>
      <c r="BI158" s="55"/>
      <c r="BJ158" s="55"/>
      <c r="BK158" s="59">
        <v>0</v>
      </c>
      <c r="BL158" s="55"/>
      <c r="BM158" s="23" t="s">
        <v>852</v>
      </c>
      <c r="BN158" s="23" t="s">
        <v>184</v>
      </c>
      <c r="BO158" s="23" t="s">
        <v>853</v>
      </c>
      <c r="BP158" s="23" t="s">
        <v>853</v>
      </c>
      <c r="BQ158" s="23" t="s">
        <v>853</v>
      </c>
      <c r="BR158" s="23"/>
      <c r="BS158" s="57"/>
      <c r="BT158" s="135" t="s">
        <v>23</v>
      </c>
      <c r="BU158" s="58">
        <v>1</v>
      </c>
      <c r="BV158" s="57">
        <v>0</v>
      </c>
      <c r="BW158" s="57">
        <v>0</v>
      </c>
      <c r="BX158" s="57">
        <v>0</v>
      </c>
      <c r="BY158" s="57">
        <v>0</v>
      </c>
      <c r="BZ158" s="57">
        <v>0</v>
      </c>
      <c r="CA158" s="57">
        <v>1</v>
      </c>
      <c r="CB158" s="67">
        <v>1</v>
      </c>
      <c r="CC158" s="134"/>
      <c r="CD158" s="134"/>
      <c r="CE158" s="57"/>
      <c r="CF158" s="57"/>
      <c r="CG158" s="57"/>
      <c r="CH158" s="57"/>
      <c r="CI158" s="57"/>
      <c r="CJ158" s="57"/>
      <c r="CK158" s="67"/>
      <c r="CL158" s="23"/>
      <c r="CM158" s="23"/>
      <c r="CN158" s="23"/>
      <c r="CO158" s="23"/>
      <c r="CP158" s="23"/>
      <c r="CQ158" s="23"/>
      <c r="CR158" s="57"/>
      <c r="CS158" s="134"/>
      <c r="CT158" s="58"/>
      <c r="CU158" s="57"/>
      <c r="CV158" s="57"/>
      <c r="CW158" s="57"/>
      <c r="CX158" s="57"/>
      <c r="CY158" s="57"/>
      <c r="CZ158" s="57"/>
      <c r="DA158" s="67"/>
      <c r="DB158" s="23"/>
      <c r="DC158" s="23"/>
      <c r="DD158" s="57"/>
      <c r="DE158" s="57"/>
      <c r="DF158" s="57"/>
      <c r="DG158" s="57"/>
      <c r="DH158" s="57"/>
      <c r="DI158" s="57"/>
      <c r="DJ158" s="67"/>
      <c r="DK158" s="23" t="s">
        <v>849</v>
      </c>
      <c r="DL158" s="55">
        <v>0</v>
      </c>
      <c r="DM158" s="55">
        <v>0</v>
      </c>
      <c r="DN158" s="55">
        <v>0</v>
      </c>
      <c r="DO158" s="59">
        <v>0</v>
      </c>
      <c r="DP158" s="23" t="s">
        <v>849</v>
      </c>
      <c r="DQ158" s="57"/>
      <c r="DR158" s="57"/>
      <c r="DS158" s="57"/>
      <c r="DT158" s="23" t="s">
        <v>854</v>
      </c>
      <c r="DU158" s="57"/>
      <c r="DV158" s="23" t="s">
        <v>858</v>
      </c>
      <c r="DW158" s="23" t="s">
        <v>854</v>
      </c>
      <c r="DX158" s="57"/>
      <c r="DY158" s="23" t="s">
        <v>849</v>
      </c>
      <c r="DZ158" s="23" t="s">
        <v>854</v>
      </c>
      <c r="EA158" s="56"/>
      <c r="EB158" s="57"/>
      <c r="EC158" s="57"/>
      <c r="ED158" s="23"/>
      <c r="EE158" s="57"/>
      <c r="EF158" s="57"/>
      <c r="EG158" s="57"/>
      <c r="EH158" s="23">
        <v>957</v>
      </c>
      <c r="EI158" s="23"/>
      <c r="EJ158" s="23" t="s">
        <v>921</v>
      </c>
      <c r="EK158" s="23"/>
    </row>
    <row r="159" spans="2:141" ht="29.1">
      <c r="B159" s="132" t="s">
        <v>1097</v>
      </c>
      <c r="C159" s="23" t="s">
        <v>1098</v>
      </c>
      <c r="D159" s="23" t="s">
        <v>159</v>
      </c>
      <c r="E159" s="23" t="s">
        <v>846</v>
      </c>
      <c r="F159" s="23" t="s">
        <v>847</v>
      </c>
      <c r="G159" s="23"/>
      <c r="H159" s="23" t="s">
        <v>848</v>
      </c>
      <c r="I159" s="58">
        <v>0</v>
      </c>
      <c r="J159" s="58">
        <v>0</v>
      </c>
      <c r="K159" s="58">
        <v>1</v>
      </c>
      <c r="L159" s="58">
        <v>0</v>
      </c>
      <c r="M159" s="176"/>
      <c r="N159" s="23" t="s">
        <v>849</v>
      </c>
      <c r="O159" s="23" t="s">
        <v>850</v>
      </c>
      <c r="P159" s="23" t="s">
        <v>851</v>
      </c>
      <c r="Q159" s="56" t="s">
        <v>848</v>
      </c>
      <c r="R159" s="133" t="s">
        <v>848</v>
      </c>
      <c r="S159" s="133" t="s">
        <v>848</v>
      </c>
      <c r="T159" s="133" t="s">
        <v>848</v>
      </c>
      <c r="U159" s="133" t="s">
        <v>848</v>
      </c>
      <c r="V159" s="133" t="s">
        <v>848</v>
      </c>
      <c r="W159" s="55">
        <v>0</v>
      </c>
      <c r="X159" s="55">
        <v>0.16096747260888206</v>
      </c>
      <c r="Y159" s="55">
        <v>0.34718474471549171</v>
      </c>
      <c r="Z159" s="55">
        <v>0</v>
      </c>
      <c r="AA159" s="55">
        <v>0</v>
      </c>
      <c r="AB159" s="55">
        <v>0</v>
      </c>
      <c r="AC159" s="55">
        <v>0</v>
      </c>
      <c r="AD159" s="59">
        <v>0.50815221732437377</v>
      </c>
      <c r="AE159" s="55">
        <v>0</v>
      </c>
      <c r="AF159" s="55"/>
      <c r="AG159" s="55"/>
      <c r="AH159" s="55"/>
      <c r="AI159" s="59">
        <v>0.50815221732437377</v>
      </c>
      <c r="AJ159" s="55">
        <v>0</v>
      </c>
      <c r="AK159" s="55">
        <v>0</v>
      </c>
      <c r="AL159" s="55">
        <v>0.17646558001376661</v>
      </c>
      <c r="AM159" s="55">
        <v>0.38822427588805619</v>
      </c>
      <c r="AN159" s="55">
        <v>0</v>
      </c>
      <c r="AO159" s="55">
        <v>0</v>
      </c>
      <c r="AP159" s="55">
        <v>0</v>
      </c>
      <c r="AQ159" s="55">
        <v>0</v>
      </c>
      <c r="AR159" s="59">
        <v>0.56468985590182275</v>
      </c>
      <c r="AS159" s="55">
        <v>0</v>
      </c>
      <c r="AT159" s="55"/>
      <c r="AU159" s="55"/>
      <c r="AV159" s="55"/>
      <c r="AW159" s="59">
        <v>0.56468985590182275</v>
      </c>
      <c r="AX159" s="55"/>
      <c r="AY159" s="55"/>
      <c r="AZ159" s="55"/>
      <c r="BA159" s="55"/>
      <c r="BB159" s="55"/>
      <c r="BC159" s="55"/>
      <c r="BD159" s="55"/>
      <c r="BE159" s="55"/>
      <c r="BF159" s="59">
        <v>0</v>
      </c>
      <c r="BG159" s="55"/>
      <c r="BH159" s="55"/>
      <c r="BI159" s="55"/>
      <c r="BJ159" s="55"/>
      <c r="BK159" s="59">
        <v>0</v>
      </c>
      <c r="BL159" s="55"/>
      <c r="BM159" s="23" t="s">
        <v>852</v>
      </c>
      <c r="BN159" s="23" t="s">
        <v>184</v>
      </c>
      <c r="BO159" s="23" t="s">
        <v>853</v>
      </c>
      <c r="BP159" s="23" t="s">
        <v>853</v>
      </c>
      <c r="BQ159" s="23" t="s">
        <v>853</v>
      </c>
      <c r="BR159" s="23"/>
      <c r="BS159" s="57"/>
      <c r="BT159" s="135" t="s">
        <v>23</v>
      </c>
      <c r="BU159" s="58">
        <v>1</v>
      </c>
      <c r="BV159" s="57">
        <v>0</v>
      </c>
      <c r="BW159" s="57">
        <v>0</v>
      </c>
      <c r="BX159" s="57">
        <v>0</v>
      </c>
      <c r="BY159" s="57">
        <v>0</v>
      </c>
      <c r="BZ159" s="57">
        <v>0</v>
      </c>
      <c r="CA159" s="57">
        <v>1</v>
      </c>
      <c r="CB159" s="67">
        <v>1</v>
      </c>
      <c r="CC159" s="134"/>
      <c r="CD159" s="134"/>
      <c r="CE159" s="57"/>
      <c r="CF159" s="57"/>
      <c r="CG159" s="57"/>
      <c r="CH159" s="57"/>
      <c r="CI159" s="57"/>
      <c r="CJ159" s="57"/>
      <c r="CK159" s="67"/>
      <c r="CL159" s="23"/>
      <c r="CM159" s="23"/>
      <c r="CN159" s="23"/>
      <c r="CO159" s="23"/>
      <c r="CP159" s="23"/>
      <c r="CQ159" s="23"/>
      <c r="CR159" s="57"/>
      <c r="CS159" s="134"/>
      <c r="CT159" s="58"/>
      <c r="CU159" s="57"/>
      <c r="CV159" s="57"/>
      <c r="CW159" s="57"/>
      <c r="CX159" s="57"/>
      <c r="CY159" s="57"/>
      <c r="CZ159" s="57"/>
      <c r="DA159" s="67"/>
      <c r="DB159" s="23"/>
      <c r="DC159" s="23"/>
      <c r="DD159" s="57"/>
      <c r="DE159" s="57"/>
      <c r="DF159" s="57"/>
      <c r="DG159" s="57"/>
      <c r="DH159" s="57"/>
      <c r="DI159" s="57"/>
      <c r="DJ159" s="67"/>
      <c r="DK159" s="23" t="s">
        <v>849</v>
      </c>
      <c r="DL159" s="55">
        <v>0</v>
      </c>
      <c r="DM159" s="55">
        <v>0</v>
      </c>
      <c r="DN159" s="55">
        <v>0</v>
      </c>
      <c r="DO159" s="59">
        <v>0</v>
      </c>
      <c r="DP159" s="23" t="s">
        <v>849</v>
      </c>
      <c r="DQ159" s="57"/>
      <c r="DR159" s="57"/>
      <c r="DS159" s="57"/>
      <c r="DT159" s="23" t="s">
        <v>854</v>
      </c>
      <c r="DU159" s="57"/>
      <c r="DV159" s="23" t="s">
        <v>858</v>
      </c>
      <c r="DW159" s="23" t="s">
        <v>854</v>
      </c>
      <c r="DX159" s="57"/>
      <c r="DY159" s="23" t="s">
        <v>849</v>
      </c>
      <c r="DZ159" s="23" t="s">
        <v>854</v>
      </c>
      <c r="EA159" s="56"/>
      <c r="EB159" s="57"/>
      <c r="EC159" s="57"/>
      <c r="ED159" s="23"/>
      <c r="EE159" s="57"/>
      <c r="EF159" s="57"/>
      <c r="EG159" s="57"/>
      <c r="EH159" s="23">
        <v>957</v>
      </c>
      <c r="EI159" s="23"/>
      <c r="EJ159" s="23" t="s">
        <v>921</v>
      </c>
      <c r="EK159" s="23"/>
    </row>
    <row r="160" spans="2:141" ht="29.1">
      <c r="B160" s="132" t="s">
        <v>1099</v>
      </c>
      <c r="C160" s="23" t="s">
        <v>1100</v>
      </c>
      <c r="D160" s="23" t="s">
        <v>159</v>
      </c>
      <c r="E160" s="23" t="s">
        <v>846</v>
      </c>
      <c r="F160" s="23" t="s">
        <v>847</v>
      </c>
      <c r="G160" s="23"/>
      <c r="H160" s="23" t="s">
        <v>848</v>
      </c>
      <c r="I160" s="58">
        <v>0</v>
      </c>
      <c r="J160" s="58">
        <v>0</v>
      </c>
      <c r="K160" s="58">
        <v>1</v>
      </c>
      <c r="L160" s="58">
        <v>0</v>
      </c>
      <c r="M160" s="176"/>
      <c r="N160" s="23" t="s">
        <v>849</v>
      </c>
      <c r="O160" s="23" t="s">
        <v>850</v>
      </c>
      <c r="P160" s="23" t="s">
        <v>851</v>
      </c>
      <c r="Q160" s="56" t="s">
        <v>848</v>
      </c>
      <c r="R160" s="133" t="s">
        <v>848</v>
      </c>
      <c r="S160" s="133" t="s">
        <v>848</v>
      </c>
      <c r="T160" s="133" t="s">
        <v>848</v>
      </c>
      <c r="U160" s="133" t="s">
        <v>848</v>
      </c>
      <c r="V160" s="133" t="s">
        <v>848</v>
      </c>
      <c r="W160" s="55">
        <v>0</v>
      </c>
      <c r="X160" s="55">
        <v>0.21209831892855696</v>
      </c>
      <c r="Y160" s="55">
        <v>0.29705646888525894</v>
      </c>
      <c r="Z160" s="55">
        <v>0</v>
      </c>
      <c r="AA160" s="55">
        <v>0</v>
      </c>
      <c r="AB160" s="55">
        <v>0</v>
      </c>
      <c r="AC160" s="55">
        <v>0</v>
      </c>
      <c r="AD160" s="59">
        <v>0.50915478781381585</v>
      </c>
      <c r="AE160" s="55">
        <v>0</v>
      </c>
      <c r="AF160" s="55"/>
      <c r="AG160" s="55"/>
      <c r="AH160" s="55"/>
      <c r="AI160" s="59">
        <v>0.50915478781381585</v>
      </c>
      <c r="AJ160" s="55">
        <v>0</v>
      </c>
      <c r="AK160" s="55">
        <v>0</v>
      </c>
      <c r="AL160" s="55">
        <v>0.23251935476812233</v>
      </c>
      <c r="AM160" s="55">
        <v>0.33217050658532771</v>
      </c>
      <c r="AN160" s="55">
        <v>0</v>
      </c>
      <c r="AO160" s="55">
        <v>0</v>
      </c>
      <c r="AP160" s="55">
        <v>0</v>
      </c>
      <c r="AQ160" s="55">
        <v>0</v>
      </c>
      <c r="AR160" s="59">
        <v>0.56468986135345001</v>
      </c>
      <c r="AS160" s="55">
        <v>0</v>
      </c>
      <c r="AT160" s="55"/>
      <c r="AU160" s="55"/>
      <c r="AV160" s="55"/>
      <c r="AW160" s="59">
        <v>0.56468986135345001</v>
      </c>
      <c r="AX160" s="55"/>
      <c r="AY160" s="55"/>
      <c r="AZ160" s="55"/>
      <c r="BA160" s="55"/>
      <c r="BB160" s="55"/>
      <c r="BC160" s="55"/>
      <c r="BD160" s="55"/>
      <c r="BE160" s="55"/>
      <c r="BF160" s="59">
        <v>0</v>
      </c>
      <c r="BG160" s="55"/>
      <c r="BH160" s="55"/>
      <c r="BI160" s="55"/>
      <c r="BJ160" s="55"/>
      <c r="BK160" s="59">
        <v>0</v>
      </c>
      <c r="BL160" s="55"/>
      <c r="BM160" s="23" t="s">
        <v>852</v>
      </c>
      <c r="BN160" s="23" t="s">
        <v>184</v>
      </c>
      <c r="BO160" s="23" t="s">
        <v>853</v>
      </c>
      <c r="BP160" s="23" t="s">
        <v>853</v>
      </c>
      <c r="BQ160" s="23" t="s">
        <v>853</v>
      </c>
      <c r="BR160" s="23"/>
      <c r="BS160" s="57"/>
      <c r="BT160" s="135" t="s">
        <v>23</v>
      </c>
      <c r="BU160" s="58">
        <v>1</v>
      </c>
      <c r="BV160" s="57">
        <v>0</v>
      </c>
      <c r="BW160" s="57">
        <v>0</v>
      </c>
      <c r="BX160" s="57">
        <v>0</v>
      </c>
      <c r="BY160" s="57">
        <v>0</v>
      </c>
      <c r="BZ160" s="57">
        <v>0</v>
      </c>
      <c r="CA160" s="57">
        <v>1</v>
      </c>
      <c r="CB160" s="67">
        <v>1</v>
      </c>
      <c r="CC160" s="134"/>
      <c r="CD160" s="134"/>
      <c r="CE160" s="57"/>
      <c r="CF160" s="57"/>
      <c r="CG160" s="57"/>
      <c r="CH160" s="57"/>
      <c r="CI160" s="57"/>
      <c r="CJ160" s="57"/>
      <c r="CK160" s="67"/>
      <c r="CL160" s="23"/>
      <c r="CM160" s="23"/>
      <c r="CN160" s="23"/>
      <c r="CO160" s="23"/>
      <c r="CP160" s="23"/>
      <c r="CQ160" s="23"/>
      <c r="CR160" s="57"/>
      <c r="CS160" s="134"/>
      <c r="CT160" s="58"/>
      <c r="CU160" s="57"/>
      <c r="CV160" s="57"/>
      <c r="CW160" s="57"/>
      <c r="CX160" s="57"/>
      <c r="CY160" s="57"/>
      <c r="CZ160" s="57"/>
      <c r="DA160" s="67"/>
      <c r="DB160" s="23"/>
      <c r="DC160" s="23"/>
      <c r="DD160" s="57"/>
      <c r="DE160" s="57"/>
      <c r="DF160" s="57"/>
      <c r="DG160" s="57"/>
      <c r="DH160" s="57"/>
      <c r="DI160" s="57"/>
      <c r="DJ160" s="67"/>
      <c r="DK160" s="23" t="s">
        <v>849</v>
      </c>
      <c r="DL160" s="55">
        <v>0</v>
      </c>
      <c r="DM160" s="55">
        <v>0</v>
      </c>
      <c r="DN160" s="55">
        <v>0</v>
      </c>
      <c r="DO160" s="59">
        <v>0</v>
      </c>
      <c r="DP160" s="23" t="s">
        <v>849</v>
      </c>
      <c r="DQ160" s="57"/>
      <c r="DR160" s="57"/>
      <c r="DS160" s="57"/>
      <c r="DT160" s="23" t="s">
        <v>854</v>
      </c>
      <c r="DU160" s="57"/>
      <c r="DV160" s="23" t="s">
        <v>858</v>
      </c>
      <c r="DW160" s="23" t="s">
        <v>854</v>
      </c>
      <c r="DX160" s="57"/>
      <c r="DY160" s="23" t="s">
        <v>849</v>
      </c>
      <c r="DZ160" s="23" t="s">
        <v>854</v>
      </c>
      <c r="EA160" s="56"/>
      <c r="EB160" s="57"/>
      <c r="EC160" s="57"/>
      <c r="ED160" s="23"/>
      <c r="EE160" s="57"/>
      <c r="EF160" s="57"/>
      <c r="EG160" s="57"/>
      <c r="EH160" s="23">
        <v>957</v>
      </c>
      <c r="EI160" s="23"/>
      <c r="EJ160" s="23" t="s">
        <v>921</v>
      </c>
      <c r="EK160" s="23"/>
    </row>
    <row r="161" spans="2:141" ht="29.1">
      <c r="B161" s="132" t="s">
        <v>1101</v>
      </c>
      <c r="C161" s="23" t="s">
        <v>1102</v>
      </c>
      <c r="D161" s="23" t="s">
        <v>159</v>
      </c>
      <c r="E161" s="23" t="s">
        <v>846</v>
      </c>
      <c r="F161" s="23" t="s">
        <v>847</v>
      </c>
      <c r="G161" s="23"/>
      <c r="H161" s="23" t="s">
        <v>848</v>
      </c>
      <c r="I161" s="58">
        <v>0</v>
      </c>
      <c r="J161" s="58">
        <v>0</v>
      </c>
      <c r="K161" s="58">
        <v>1</v>
      </c>
      <c r="L161" s="58">
        <v>0</v>
      </c>
      <c r="M161" s="176"/>
      <c r="N161" s="23" t="s">
        <v>849</v>
      </c>
      <c r="O161" s="23" t="s">
        <v>850</v>
      </c>
      <c r="P161" s="23" t="s">
        <v>851</v>
      </c>
      <c r="Q161" s="56" t="s">
        <v>848</v>
      </c>
      <c r="R161" s="133" t="s">
        <v>848</v>
      </c>
      <c r="S161" s="133" t="s">
        <v>848</v>
      </c>
      <c r="T161" s="133" t="s">
        <v>848</v>
      </c>
      <c r="U161" s="133" t="s">
        <v>848</v>
      </c>
      <c r="V161" s="133" t="s">
        <v>848</v>
      </c>
      <c r="W161" s="55">
        <v>0</v>
      </c>
      <c r="X161" s="55">
        <v>0.16096747260888206</v>
      </c>
      <c r="Y161" s="55">
        <v>0.34718474471549171</v>
      </c>
      <c r="Z161" s="55">
        <v>0</v>
      </c>
      <c r="AA161" s="55">
        <v>0</v>
      </c>
      <c r="AB161" s="55">
        <v>0</v>
      </c>
      <c r="AC161" s="55">
        <v>0</v>
      </c>
      <c r="AD161" s="59">
        <v>0.50815221732437377</v>
      </c>
      <c r="AE161" s="55">
        <v>0</v>
      </c>
      <c r="AF161" s="55"/>
      <c r="AG161" s="55"/>
      <c r="AH161" s="55"/>
      <c r="AI161" s="59">
        <v>0.50815221732437377</v>
      </c>
      <c r="AJ161" s="55">
        <v>0</v>
      </c>
      <c r="AK161" s="55">
        <v>0</v>
      </c>
      <c r="AL161" s="55">
        <v>0.17646558001376661</v>
      </c>
      <c r="AM161" s="55">
        <v>0.38822427588805619</v>
      </c>
      <c r="AN161" s="55">
        <v>0</v>
      </c>
      <c r="AO161" s="55">
        <v>0</v>
      </c>
      <c r="AP161" s="55">
        <v>0</v>
      </c>
      <c r="AQ161" s="55">
        <v>0</v>
      </c>
      <c r="AR161" s="59">
        <v>0.56468985590182275</v>
      </c>
      <c r="AS161" s="55">
        <v>0</v>
      </c>
      <c r="AT161" s="55"/>
      <c r="AU161" s="55"/>
      <c r="AV161" s="55"/>
      <c r="AW161" s="59">
        <v>0.56468985590182275</v>
      </c>
      <c r="AX161" s="55"/>
      <c r="AY161" s="55"/>
      <c r="AZ161" s="55"/>
      <c r="BA161" s="55"/>
      <c r="BB161" s="55"/>
      <c r="BC161" s="55"/>
      <c r="BD161" s="55"/>
      <c r="BE161" s="55"/>
      <c r="BF161" s="59">
        <v>0</v>
      </c>
      <c r="BG161" s="55"/>
      <c r="BH161" s="55"/>
      <c r="BI161" s="55"/>
      <c r="BJ161" s="55"/>
      <c r="BK161" s="59">
        <v>0</v>
      </c>
      <c r="BL161" s="55"/>
      <c r="BM161" s="23" t="s">
        <v>852</v>
      </c>
      <c r="BN161" s="23" t="s">
        <v>184</v>
      </c>
      <c r="BO161" s="23" t="s">
        <v>853</v>
      </c>
      <c r="BP161" s="23" t="s">
        <v>853</v>
      </c>
      <c r="BQ161" s="23" t="s">
        <v>853</v>
      </c>
      <c r="BR161" s="23"/>
      <c r="BS161" s="57"/>
      <c r="BT161" s="135" t="s">
        <v>23</v>
      </c>
      <c r="BU161" s="58">
        <v>1</v>
      </c>
      <c r="BV161" s="57">
        <v>0</v>
      </c>
      <c r="BW161" s="57">
        <v>0</v>
      </c>
      <c r="BX161" s="57">
        <v>0</v>
      </c>
      <c r="BY161" s="57">
        <v>0</v>
      </c>
      <c r="BZ161" s="57">
        <v>0</v>
      </c>
      <c r="CA161" s="57">
        <v>1</v>
      </c>
      <c r="CB161" s="67">
        <v>1</v>
      </c>
      <c r="CC161" s="134"/>
      <c r="CD161" s="134"/>
      <c r="CE161" s="57"/>
      <c r="CF161" s="57"/>
      <c r="CG161" s="57"/>
      <c r="CH161" s="57"/>
      <c r="CI161" s="57"/>
      <c r="CJ161" s="57"/>
      <c r="CK161" s="67"/>
      <c r="CL161" s="23"/>
      <c r="CM161" s="23"/>
      <c r="CN161" s="23"/>
      <c r="CO161" s="23"/>
      <c r="CP161" s="23"/>
      <c r="CQ161" s="23"/>
      <c r="CR161" s="57"/>
      <c r="CS161" s="134"/>
      <c r="CT161" s="58"/>
      <c r="CU161" s="57"/>
      <c r="CV161" s="57"/>
      <c r="CW161" s="57"/>
      <c r="CX161" s="57"/>
      <c r="CY161" s="57"/>
      <c r="CZ161" s="57"/>
      <c r="DA161" s="67"/>
      <c r="DB161" s="23"/>
      <c r="DC161" s="23"/>
      <c r="DD161" s="57"/>
      <c r="DE161" s="57"/>
      <c r="DF161" s="57"/>
      <c r="DG161" s="57"/>
      <c r="DH161" s="57"/>
      <c r="DI161" s="57"/>
      <c r="DJ161" s="67"/>
      <c r="DK161" s="23" t="s">
        <v>849</v>
      </c>
      <c r="DL161" s="55">
        <v>0</v>
      </c>
      <c r="DM161" s="55">
        <v>0</v>
      </c>
      <c r="DN161" s="55">
        <v>0</v>
      </c>
      <c r="DO161" s="59">
        <v>0</v>
      </c>
      <c r="DP161" s="23" t="s">
        <v>849</v>
      </c>
      <c r="DQ161" s="57"/>
      <c r="DR161" s="57"/>
      <c r="DS161" s="57"/>
      <c r="DT161" s="23" t="s">
        <v>854</v>
      </c>
      <c r="DU161" s="57"/>
      <c r="DV161" s="23" t="s">
        <v>858</v>
      </c>
      <c r="DW161" s="23" t="s">
        <v>854</v>
      </c>
      <c r="DX161" s="57"/>
      <c r="DY161" s="23" t="s">
        <v>849</v>
      </c>
      <c r="DZ161" s="23" t="s">
        <v>854</v>
      </c>
      <c r="EA161" s="56"/>
      <c r="EB161" s="57"/>
      <c r="EC161" s="57"/>
      <c r="ED161" s="23"/>
      <c r="EE161" s="57"/>
      <c r="EF161" s="57"/>
      <c r="EG161" s="57"/>
      <c r="EH161" s="23">
        <v>957</v>
      </c>
      <c r="EI161" s="23"/>
      <c r="EJ161" s="23" t="s">
        <v>921</v>
      </c>
      <c r="EK161" s="23"/>
    </row>
    <row r="162" spans="2:141" ht="29.1">
      <c r="B162" s="132" t="s">
        <v>1103</v>
      </c>
      <c r="C162" s="23" t="s">
        <v>1104</v>
      </c>
      <c r="D162" s="23" t="s">
        <v>159</v>
      </c>
      <c r="E162" s="23" t="s">
        <v>846</v>
      </c>
      <c r="F162" s="23" t="s">
        <v>847</v>
      </c>
      <c r="G162" s="23"/>
      <c r="H162" s="23" t="s">
        <v>848</v>
      </c>
      <c r="I162" s="58">
        <v>0</v>
      </c>
      <c r="J162" s="58">
        <v>0</v>
      </c>
      <c r="K162" s="58">
        <v>1</v>
      </c>
      <c r="L162" s="58">
        <v>0</v>
      </c>
      <c r="M162" s="176"/>
      <c r="N162" s="23" t="s">
        <v>849</v>
      </c>
      <c r="O162" s="23" t="s">
        <v>850</v>
      </c>
      <c r="P162" s="23" t="s">
        <v>851</v>
      </c>
      <c r="Q162" s="56" t="s">
        <v>848</v>
      </c>
      <c r="R162" s="133" t="s">
        <v>848</v>
      </c>
      <c r="S162" s="133" t="s">
        <v>848</v>
      </c>
      <c r="T162" s="133" t="s">
        <v>848</v>
      </c>
      <c r="U162" s="133" t="s">
        <v>848</v>
      </c>
      <c r="V162" s="133" t="s">
        <v>848</v>
      </c>
      <c r="W162" s="55">
        <v>0</v>
      </c>
      <c r="X162" s="55">
        <v>0</v>
      </c>
      <c r="Y162" s="55">
        <v>0</v>
      </c>
      <c r="Z162" s="55">
        <v>0</v>
      </c>
      <c r="AA162" s="55">
        <v>0</v>
      </c>
      <c r="AB162" s="55">
        <v>0.59338570524614354</v>
      </c>
      <c r="AC162" s="55">
        <v>1.3054485515906593</v>
      </c>
      <c r="AD162" s="59">
        <v>1.8988342568368028</v>
      </c>
      <c r="AE162" s="55">
        <v>0</v>
      </c>
      <c r="AF162" s="55"/>
      <c r="AG162" s="55"/>
      <c r="AH162" s="55"/>
      <c r="AI162" s="59">
        <v>1.8988342568368028</v>
      </c>
      <c r="AJ162" s="55">
        <v>0</v>
      </c>
      <c r="AK162" s="55">
        <v>0</v>
      </c>
      <c r="AL162" s="55">
        <v>0</v>
      </c>
      <c r="AM162" s="55">
        <v>0</v>
      </c>
      <c r="AN162" s="55">
        <v>0</v>
      </c>
      <c r="AO162" s="55">
        <v>0</v>
      </c>
      <c r="AP162" s="55">
        <v>0.70414102757627739</v>
      </c>
      <c r="AQ162" s="55">
        <v>1.5800924659406488</v>
      </c>
      <c r="AR162" s="59">
        <v>2.2842334935169264</v>
      </c>
      <c r="AS162" s="55">
        <v>0</v>
      </c>
      <c r="AT162" s="55"/>
      <c r="AU162" s="55"/>
      <c r="AV162" s="55"/>
      <c r="AW162" s="59">
        <v>2.2842334935169264</v>
      </c>
      <c r="AX162" s="55"/>
      <c r="AY162" s="55"/>
      <c r="AZ162" s="55"/>
      <c r="BA162" s="55"/>
      <c r="BB162" s="55"/>
      <c r="BC162" s="55"/>
      <c r="BD162" s="55"/>
      <c r="BE162" s="55"/>
      <c r="BF162" s="59">
        <v>0</v>
      </c>
      <c r="BG162" s="55"/>
      <c r="BH162" s="55"/>
      <c r="BI162" s="55"/>
      <c r="BJ162" s="55"/>
      <c r="BK162" s="59">
        <v>0</v>
      </c>
      <c r="BL162" s="55"/>
      <c r="BM162" s="23" t="s">
        <v>852</v>
      </c>
      <c r="BN162" s="23" t="s">
        <v>184</v>
      </c>
      <c r="BO162" s="23" t="s">
        <v>853</v>
      </c>
      <c r="BP162" s="23" t="s">
        <v>853</v>
      </c>
      <c r="BQ162" s="23" t="s">
        <v>853</v>
      </c>
      <c r="BR162" s="23"/>
      <c r="BS162" s="57"/>
      <c r="BT162" s="135" t="s">
        <v>23</v>
      </c>
      <c r="BU162" s="58">
        <v>1</v>
      </c>
      <c r="BV162" s="57">
        <v>0</v>
      </c>
      <c r="BW162" s="57">
        <v>0</v>
      </c>
      <c r="BX162" s="57">
        <v>0</v>
      </c>
      <c r="BY162" s="57">
        <v>0</v>
      </c>
      <c r="BZ162" s="57">
        <v>0</v>
      </c>
      <c r="CA162" s="57">
        <v>0</v>
      </c>
      <c r="CB162" s="67">
        <v>0</v>
      </c>
      <c r="CC162" s="134"/>
      <c r="CD162" s="134"/>
      <c r="CE162" s="57"/>
      <c r="CF162" s="57"/>
      <c r="CG162" s="57"/>
      <c r="CH162" s="57"/>
      <c r="CI162" s="57"/>
      <c r="CJ162" s="57"/>
      <c r="CK162" s="67"/>
      <c r="CL162" s="23"/>
      <c r="CM162" s="23"/>
      <c r="CN162" s="23"/>
      <c r="CO162" s="23"/>
      <c r="CP162" s="23"/>
      <c r="CQ162" s="23"/>
      <c r="CR162" s="57"/>
      <c r="CS162" s="134"/>
      <c r="CT162" s="58"/>
      <c r="CU162" s="57"/>
      <c r="CV162" s="57"/>
      <c r="CW162" s="57"/>
      <c r="CX162" s="57"/>
      <c r="CY162" s="57"/>
      <c r="CZ162" s="57"/>
      <c r="DA162" s="67"/>
      <c r="DB162" s="23"/>
      <c r="DC162" s="23"/>
      <c r="DD162" s="57"/>
      <c r="DE162" s="57"/>
      <c r="DF162" s="57"/>
      <c r="DG162" s="57"/>
      <c r="DH162" s="57"/>
      <c r="DI162" s="57"/>
      <c r="DJ162" s="67"/>
      <c r="DK162" s="23" t="s">
        <v>849</v>
      </c>
      <c r="DL162" s="55">
        <v>0</v>
      </c>
      <c r="DM162" s="55">
        <v>0</v>
      </c>
      <c r="DN162" s="55">
        <v>0</v>
      </c>
      <c r="DO162" s="59">
        <v>0</v>
      </c>
      <c r="DP162" s="23" t="s">
        <v>849</v>
      </c>
      <c r="DQ162" s="57"/>
      <c r="DR162" s="57"/>
      <c r="DS162" s="57"/>
      <c r="DT162" s="23" t="s">
        <v>854</v>
      </c>
      <c r="DU162" s="57"/>
      <c r="DV162" s="23" t="s">
        <v>858</v>
      </c>
      <c r="DW162" s="23" t="s">
        <v>854</v>
      </c>
      <c r="DX162" s="57"/>
      <c r="DY162" s="23" t="s">
        <v>849</v>
      </c>
      <c r="DZ162" s="23" t="s">
        <v>854</v>
      </c>
      <c r="EA162" s="56"/>
      <c r="EB162" s="57"/>
      <c r="EC162" s="57"/>
      <c r="ED162" s="23"/>
      <c r="EE162" s="57"/>
      <c r="EF162" s="57"/>
      <c r="EG162" s="57"/>
      <c r="EH162" s="23">
        <v>957</v>
      </c>
      <c r="EI162" s="23"/>
      <c r="EJ162" s="23" t="s">
        <v>921</v>
      </c>
      <c r="EK162" s="23"/>
    </row>
    <row r="163" spans="2:141" ht="29.1">
      <c r="B163" s="132" t="s">
        <v>1105</v>
      </c>
      <c r="C163" s="23" t="s">
        <v>1104</v>
      </c>
      <c r="D163" s="23" t="s">
        <v>159</v>
      </c>
      <c r="E163" s="23" t="s">
        <v>846</v>
      </c>
      <c r="F163" s="23" t="s">
        <v>847</v>
      </c>
      <c r="G163" s="23"/>
      <c r="H163" s="23" t="s">
        <v>848</v>
      </c>
      <c r="I163" s="58">
        <v>0</v>
      </c>
      <c r="J163" s="58">
        <v>0</v>
      </c>
      <c r="K163" s="58">
        <v>1</v>
      </c>
      <c r="L163" s="58">
        <v>0</v>
      </c>
      <c r="M163" s="176"/>
      <c r="N163" s="23" t="s">
        <v>849</v>
      </c>
      <c r="O163" s="23" t="s">
        <v>850</v>
      </c>
      <c r="P163" s="23" t="s">
        <v>851</v>
      </c>
      <c r="Q163" s="56" t="s">
        <v>848</v>
      </c>
      <c r="R163" s="133" t="s">
        <v>848</v>
      </c>
      <c r="S163" s="133" t="s">
        <v>848</v>
      </c>
      <c r="T163" s="133" t="s">
        <v>848</v>
      </c>
      <c r="U163" s="133" t="s">
        <v>848</v>
      </c>
      <c r="V163" s="133" t="s">
        <v>848</v>
      </c>
      <c r="W163" s="55">
        <v>0</v>
      </c>
      <c r="X163" s="55">
        <v>0</v>
      </c>
      <c r="Y163" s="55">
        <v>0</v>
      </c>
      <c r="Z163" s="55">
        <v>0</v>
      </c>
      <c r="AA163" s="55">
        <v>-0.588638619619409</v>
      </c>
      <c r="AB163" s="55">
        <v>-1.3101956372173937</v>
      </c>
      <c r="AC163" s="55">
        <v>0</v>
      </c>
      <c r="AD163" s="59">
        <v>-1.8988342568368028</v>
      </c>
      <c r="AE163" s="55">
        <v>0</v>
      </c>
      <c r="AF163" s="55"/>
      <c r="AG163" s="55"/>
      <c r="AH163" s="55"/>
      <c r="AI163" s="59">
        <v>-1.8988342568368028</v>
      </c>
      <c r="AJ163" s="55">
        <v>0</v>
      </c>
      <c r="AK163" s="55">
        <v>0</v>
      </c>
      <c r="AL163" s="55">
        <v>0</v>
      </c>
      <c r="AM163" s="55">
        <v>0</v>
      </c>
      <c r="AN163" s="55">
        <v>0</v>
      </c>
      <c r="AO163" s="55">
        <v>-0.68481166605269139</v>
      </c>
      <c r="AP163" s="55">
        <v>-1.5547433889286584</v>
      </c>
      <c r="AQ163" s="55">
        <v>0</v>
      </c>
      <c r="AR163" s="59">
        <v>-2.2395550549813499</v>
      </c>
      <c r="AS163" s="55">
        <v>0</v>
      </c>
      <c r="AT163" s="55"/>
      <c r="AU163" s="55"/>
      <c r="AV163" s="55"/>
      <c r="AW163" s="59">
        <v>-2.2395550549813499</v>
      </c>
      <c r="AX163" s="55"/>
      <c r="AY163" s="55"/>
      <c r="AZ163" s="55"/>
      <c r="BA163" s="55"/>
      <c r="BB163" s="55"/>
      <c r="BC163" s="55"/>
      <c r="BD163" s="55"/>
      <c r="BE163" s="55"/>
      <c r="BF163" s="59">
        <v>0</v>
      </c>
      <c r="BG163" s="55"/>
      <c r="BH163" s="55"/>
      <c r="BI163" s="55"/>
      <c r="BJ163" s="55"/>
      <c r="BK163" s="59">
        <v>0</v>
      </c>
      <c r="BL163" s="55"/>
      <c r="BM163" s="23" t="s">
        <v>852</v>
      </c>
      <c r="BN163" s="23" t="s">
        <v>184</v>
      </c>
      <c r="BO163" s="23" t="s">
        <v>853</v>
      </c>
      <c r="BP163" s="23" t="s">
        <v>853</v>
      </c>
      <c r="BQ163" s="23" t="s">
        <v>853</v>
      </c>
      <c r="BR163" s="23"/>
      <c r="BS163" s="57"/>
      <c r="BT163" s="135" t="s">
        <v>23</v>
      </c>
      <c r="BU163" s="58">
        <v>1</v>
      </c>
      <c r="BV163" s="57">
        <v>0</v>
      </c>
      <c r="BW163" s="57">
        <v>0</v>
      </c>
      <c r="BX163" s="57">
        <v>0</v>
      </c>
      <c r="BY163" s="57">
        <v>0</v>
      </c>
      <c r="BZ163" s="57">
        <v>0</v>
      </c>
      <c r="CA163" s="57">
        <v>0</v>
      </c>
      <c r="CB163" s="67">
        <v>0</v>
      </c>
      <c r="CC163" s="134"/>
      <c r="CD163" s="134"/>
      <c r="CE163" s="57"/>
      <c r="CF163" s="57"/>
      <c r="CG163" s="57"/>
      <c r="CH163" s="57"/>
      <c r="CI163" s="57"/>
      <c r="CJ163" s="57"/>
      <c r="CK163" s="67"/>
      <c r="CL163" s="23"/>
      <c r="CM163" s="23"/>
      <c r="CN163" s="23"/>
      <c r="CO163" s="23"/>
      <c r="CP163" s="23"/>
      <c r="CQ163" s="23"/>
      <c r="CR163" s="57"/>
      <c r="CS163" s="134"/>
      <c r="CT163" s="58"/>
      <c r="CU163" s="57"/>
      <c r="CV163" s="57"/>
      <c r="CW163" s="57"/>
      <c r="CX163" s="57"/>
      <c r="CY163" s="57"/>
      <c r="CZ163" s="57"/>
      <c r="DA163" s="67"/>
      <c r="DB163" s="23"/>
      <c r="DC163" s="23"/>
      <c r="DD163" s="57"/>
      <c r="DE163" s="57"/>
      <c r="DF163" s="57"/>
      <c r="DG163" s="57"/>
      <c r="DH163" s="57"/>
      <c r="DI163" s="57"/>
      <c r="DJ163" s="67"/>
      <c r="DK163" s="23" t="s">
        <v>849</v>
      </c>
      <c r="DL163" s="55">
        <v>0</v>
      </c>
      <c r="DM163" s="55">
        <v>0</v>
      </c>
      <c r="DN163" s="55">
        <v>0</v>
      </c>
      <c r="DO163" s="59">
        <v>0</v>
      </c>
      <c r="DP163" s="23" t="s">
        <v>849</v>
      </c>
      <c r="DQ163" s="57"/>
      <c r="DR163" s="57"/>
      <c r="DS163" s="57"/>
      <c r="DT163" s="23" t="s">
        <v>854</v>
      </c>
      <c r="DU163" s="57"/>
      <c r="DV163" s="23" t="s">
        <v>858</v>
      </c>
      <c r="DW163" s="23" t="s">
        <v>854</v>
      </c>
      <c r="DX163" s="57"/>
      <c r="DY163" s="23" t="s">
        <v>849</v>
      </c>
      <c r="DZ163" s="23" t="s">
        <v>854</v>
      </c>
      <c r="EA163" s="56"/>
      <c r="EB163" s="57"/>
      <c r="EC163" s="57"/>
      <c r="ED163" s="23"/>
      <c r="EE163" s="57"/>
      <c r="EF163" s="57"/>
      <c r="EG163" s="57"/>
      <c r="EH163" s="23">
        <v>957</v>
      </c>
      <c r="EI163" s="23"/>
      <c r="EJ163" s="23" t="s">
        <v>921</v>
      </c>
      <c r="EK163" s="23"/>
    </row>
    <row r="164" spans="2:141" ht="29.1">
      <c r="B164" s="132" t="s">
        <v>1106</v>
      </c>
      <c r="C164" s="23" t="s">
        <v>1107</v>
      </c>
      <c r="D164" s="23" t="s">
        <v>159</v>
      </c>
      <c r="E164" s="23" t="s">
        <v>846</v>
      </c>
      <c r="F164" s="23" t="s">
        <v>847</v>
      </c>
      <c r="G164" s="23"/>
      <c r="H164" s="23" t="s">
        <v>848</v>
      </c>
      <c r="I164" s="58">
        <v>0</v>
      </c>
      <c r="J164" s="58">
        <v>0</v>
      </c>
      <c r="K164" s="58">
        <v>1</v>
      </c>
      <c r="L164" s="58">
        <v>0</v>
      </c>
      <c r="M164" s="176"/>
      <c r="N164" s="23" t="s">
        <v>849</v>
      </c>
      <c r="O164" s="23" t="s">
        <v>850</v>
      </c>
      <c r="P164" s="23" t="s">
        <v>851</v>
      </c>
      <c r="Q164" s="56" t="s">
        <v>848</v>
      </c>
      <c r="R164" s="133" t="s">
        <v>848</v>
      </c>
      <c r="S164" s="133" t="s">
        <v>848</v>
      </c>
      <c r="T164" s="133" t="s">
        <v>848</v>
      </c>
      <c r="U164" s="133" t="s">
        <v>848</v>
      </c>
      <c r="V164" s="133" t="s">
        <v>848</v>
      </c>
      <c r="W164" s="55">
        <v>0</v>
      </c>
      <c r="X164" s="55">
        <v>0</v>
      </c>
      <c r="Y164" s="55">
        <v>0</v>
      </c>
      <c r="Z164" s="55">
        <v>0</v>
      </c>
      <c r="AA164" s="55">
        <v>0</v>
      </c>
      <c r="AB164" s="55">
        <v>0.59338570524614354</v>
      </c>
      <c r="AC164" s="55">
        <v>1.3054485515906593</v>
      </c>
      <c r="AD164" s="59">
        <v>1.8988342568368028</v>
      </c>
      <c r="AE164" s="55">
        <v>0</v>
      </c>
      <c r="AF164" s="55"/>
      <c r="AG164" s="55"/>
      <c r="AH164" s="55"/>
      <c r="AI164" s="59">
        <v>1.8988342568368028</v>
      </c>
      <c r="AJ164" s="55">
        <v>0</v>
      </c>
      <c r="AK164" s="55">
        <v>0</v>
      </c>
      <c r="AL164" s="55">
        <v>0</v>
      </c>
      <c r="AM164" s="55">
        <v>0</v>
      </c>
      <c r="AN164" s="55">
        <v>0</v>
      </c>
      <c r="AO164" s="55">
        <v>0</v>
      </c>
      <c r="AP164" s="55">
        <v>0.70414102757627739</v>
      </c>
      <c r="AQ164" s="55">
        <v>1.5800924659406488</v>
      </c>
      <c r="AR164" s="59">
        <v>2.2842334935169264</v>
      </c>
      <c r="AS164" s="55">
        <v>0</v>
      </c>
      <c r="AT164" s="55"/>
      <c r="AU164" s="55"/>
      <c r="AV164" s="55"/>
      <c r="AW164" s="59">
        <v>2.2842334935169264</v>
      </c>
      <c r="AX164" s="55"/>
      <c r="AY164" s="55"/>
      <c r="AZ164" s="55"/>
      <c r="BA164" s="55"/>
      <c r="BB164" s="55"/>
      <c r="BC164" s="55"/>
      <c r="BD164" s="55"/>
      <c r="BE164" s="55"/>
      <c r="BF164" s="59">
        <v>0</v>
      </c>
      <c r="BG164" s="55"/>
      <c r="BH164" s="55"/>
      <c r="BI164" s="55"/>
      <c r="BJ164" s="55"/>
      <c r="BK164" s="59">
        <v>0</v>
      </c>
      <c r="BL164" s="55"/>
      <c r="BM164" s="23" t="s">
        <v>852</v>
      </c>
      <c r="BN164" s="23" t="s">
        <v>184</v>
      </c>
      <c r="BO164" s="23" t="s">
        <v>853</v>
      </c>
      <c r="BP164" s="23" t="s">
        <v>853</v>
      </c>
      <c r="BQ164" s="23" t="s">
        <v>853</v>
      </c>
      <c r="BR164" s="23"/>
      <c r="BS164" s="57"/>
      <c r="BT164" s="135" t="s">
        <v>23</v>
      </c>
      <c r="BU164" s="58">
        <v>1</v>
      </c>
      <c r="BV164" s="57">
        <v>0</v>
      </c>
      <c r="BW164" s="57">
        <v>0</v>
      </c>
      <c r="BX164" s="57">
        <v>0</v>
      </c>
      <c r="BY164" s="57">
        <v>0</v>
      </c>
      <c r="BZ164" s="57">
        <v>0</v>
      </c>
      <c r="CA164" s="57">
        <v>0</v>
      </c>
      <c r="CB164" s="67">
        <v>0</v>
      </c>
      <c r="CC164" s="134"/>
      <c r="CD164" s="134"/>
      <c r="CE164" s="57"/>
      <c r="CF164" s="57"/>
      <c r="CG164" s="57"/>
      <c r="CH164" s="57"/>
      <c r="CI164" s="57"/>
      <c r="CJ164" s="57"/>
      <c r="CK164" s="67"/>
      <c r="CL164" s="23"/>
      <c r="CM164" s="23"/>
      <c r="CN164" s="23"/>
      <c r="CO164" s="23"/>
      <c r="CP164" s="23"/>
      <c r="CQ164" s="23"/>
      <c r="CR164" s="57"/>
      <c r="CS164" s="134"/>
      <c r="CT164" s="58"/>
      <c r="CU164" s="57"/>
      <c r="CV164" s="57"/>
      <c r="CW164" s="57"/>
      <c r="CX164" s="57"/>
      <c r="CY164" s="57"/>
      <c r="CZ164" s="57"/>
      <c r="DA164" s="67"/>
      <c r="DB164" s="23"/>
      <c r="DC164" s="23"/>
      <c r="DD164" s="57"/>
      <c r="DE164" s="57"/>
      <c r="DF164" s="57"/>
      <c r="DG164" s="57"/>
      <c r="DH164" s="57"/>
      <c r="DI164" s="57"/>
      <c r="DJ164" s="67"/>
      <c r="DK164" s="23" t="s">
        <v>849</v>
      </c>
      <c r="DL164" s="55">
        <v>0</v>
      </c>
      <c r="DM164" s="55">
        <v>0</v>
      </c>
      <c r="DN164" s="55">
        <v>0</v>
      </c>
      <c r="DO164" s="59">
        <v>0</v>
      </c>
      <c r="DP164" s="23" t="s">
        <v>849</v>
      </c>
      <c r="DQ164" s="57"/>
      <c r="DR164" s="57"/>
      <c r="DS164" s="57"/>
      <c r="DT164" s="23" t="s">
        <v>854</v>
      </c>
      <c r="DU164" s="57"/>
      <c r="DV164" s="23" t="s">
        <v>858</v>
      </c>
      <c r="DW164" s="23" t="s">
        <v>854</v>
      </c>
      <c r="DX164" s="57"/>
      <c r="DY164" s="23" t="s">
        <v>849</v>
      </c>
      <c r="DZ164" s="23" t="s">
        <v>854</v>
      </c>
      <c r="EA164" s="56"/>
      <c r="EB164" s="57"/>
      <c r="EC164" s="57"/>
      <c r="ED164" s="23"/>
      <c r="EE164" s="57"/>
      <c r="EF164" s="57"/>
      <c r="EG164" s="57"/>
      <c r="EH164" s="23">
        <v>957</v>
      </c>
      <c r="EI164" s="23"/>
      <c r="EJ164" s="23" t="s">
        <v>921</v>
      </c>
      <c r="EK164" s="23"/>
    </row>
    <row r="165" spans="2:141" ht="29.1">
      <c r="B165" s="132" t="s">
        <v>1108</v>
      </c>
      <c r="C165" s="23" t="s">
        <v>1107</v>
      </c>
      <c r="D165" s="23" t="s">
        <v>159</v>
      </c>
      <c r="E165" s="23" t="s">
        <v>846</v>
      </c>
      <c r="F165" s="23" t="s">
        <v>847</v>
      </c>
      <c r="G165" s="23"/>
      <c r="H165" s="23" t="s">
        <v>848</v>
      </c>
      <c r="I165" s="58">
        <v>0</v>
      </c>
      <c r="J165" s="58">
        <v>0</v>
      </c>
      <c r="K165" s="58">
        <v>1</v>
      </c>
      <c r="L165" s="58">
        <v>0</v>
      </c>
      <c r="M165" s="176"/>
      <c r="N165" s="23" t="s">
        <v>849</v>
      </c>
      <c r="O165" s="23" t="s">
        <v>850</v>
      </c>
      <c r="P165" s="23" t="s">
        <v>851</v>
      </c>
      <c r="Q165" s="56" t="s">
        <v>848</v>
      </c>
      <c r="R165" s="133" t="s">
        <v>848</v>
      </c>
      <c r="S165" s="133" t="s">
        <v>848</v>
      </c>
      <c r="T165" s="133" t="s">
        <v>848</v>
      </c>
      <c r="U165" s="133" t="s">
        <v>848</v>
      </c>
      <c r="V165" s="133" t="s">
        <v>848</v>
      </c>
      <c r="W165" s="55">
        <v>0</v>
      </c>
      <c r="X165" s="55">
        <v>0</v>
      </c>
      <c r="Y165" s="55">
        <v>0</v>
      </c>
      <c r="Z165" s="55">
        <v>0</v>
      </c>
      <c r="AA165" s="55">
        <v>-0.588638619619409</v>
      </c>
      <c r="AB165" s="55">
        <v>-1.3101956372173937</v>
      </c>
      <c r="AC165" s="55">
        <v>0</v>
      </c>
      <c r="AD165" s="59">
        <v>-1.8988342568368028</v>
      </c>
      <c r="AE165" s="55">
        <v>0</v>
      </c>
      <c r="AF165" s="55"/>
      <c r="AG165" s="55"/>
      <c r="AH165" s="55"/>
      <c r="AI165" s="59">
        <v>-1.8988342568368028</v>
      </c>
      <c r="AJ165" s="55">
        <v>0</v>
      </c>
      <c r="AK165" s="55">
        <v>0</v>
      </c>
      <c r="AL165" s="55">
        <v>0</v>
      </c>
      <c r="AM165" s="55">
        <v>0</v>
      </c>
      <c r="AN165" s="55">
        <v>0</v>
      </c>
      <c r="AO165" s="55">
        <v>-0.68481166605269139</v>
      </c>
      <c r="AP165" s="55">
        <v>-1.5547433889286584</v>
      </c>
      <c r="AQ165" s="55">
        <v>0</v>
      </c>
      <c r="AR165" s="59">
        <v>-2.2395550549813499</v>
      </c>
      <c r="AS165" s="55">
        <v>0</v>
      </c>
      <c r="AT165" s="55"/>
      <c r="AU165" s="55"/>
      <c r="AV165" s="55"/>
      <c r="AW165" s="59">
        <v>-2.2395550549813499</v>
      </c>
      <c r="AX165" s="55"/>
      <c r="AY165" s="55"/>
      <c r="AZ165" s="55"/>
      <c r="BA165" s="55"/>
      <c r="BB165" s="55"/>
      <c r="BC165" s="55"/>
      <c r="BD165" s="55"/>
      <c r="BE165" s="55"/>
      <c r="BF165" s="59">
        <v>0</v>
      </c>
      <c r="BG165" s="55"/>
      <c r="BH165" s="55"/>
      <c r="BI165" s="55"/>
      <c r="BJ165" s="55"/>
      <c r="BK165" s="59">
        <v>0</v>
      </c>
      <c r="BL165" s="55"/>
      <c r="BM165" s="23" t="s">
        <v>852</v>
      </c>
      <c r="BN165" s="23" t="s">
        <v>184</v>
      </c>
      <c r="BO165" s="23" t="s">
        <v>853</v>
      </c>
      <c r="BP165" s="23" t="s">
        <v>853</v>
      </c>
      <c r="BQ165" s="23" t="s">
        <v>853</v>
      </c>
      <c r="BR165" s="23"/>
      <c r="BS165" s="57"/>
      <c r="BT165" s="135" t="s">
        <v>23</v>
      </c>
      <c r="BU165" s="58">
        <v>1</v>
      </c>
      <c r="BV165" s="57">
        <v>0</v>
      </c>
      <c r="BW165" s="57">
        <v>0</v>
      </c>
      <c r="BX165" s="57">
        <v>0</v>
      </c>
      <c r="BY165" s="57">
        <v>0</v>
      </c>
      <c r="BZ165" s="57">
        <v>0</v>
      </c>
      <c r="CA165" s="57">
        <v>0</v>
      </c>
      <c r="CB165" s="67">
        <v>0</v>
      </c>
      <c r="CC165" s="134"/>
      <c r="CD165" s="134"/>
      <c r="CE165" s="57"/>
      <c r="CF165" s="57"/>
      <c r="CG165" s="57"/>
      <c r="CH165" s="57"/>
      <c r="CI165" s="57"/>
      <c r="CJ165" s="57"/>
      <c r="CK165" s="67"/>
      <c r="CL165" s="23"/>
      <c r="CM165" s="23"/>
      <c r="CN165" s="23"/>
      <c r="CO165" s="23"/>
      <c r="CP165" s="23"/>
      <c r="CQ165" s="23"/>
      <c r="CR165" s="57"/>
      <c r="CS165" s="134"/>
      <c r="CT165" s="58"/>
      <c r="CU165" s="57"/>
      <c r="CV165" s="57"/>
      <c r="CW165" s="57"/>
      <c r="CX165" s="57"/>
      <c r="CY165" s="57"/>
      <c r="CZ165" s="57"/>
      <c r="DA165" s="67"/>
      <c r="DB165" s="23"/>
      <c r="DC165" s="23"/>
      <c r="DD165" s="57"/>
      <c r="DE165" s="57"/>
      <c r="DF165" s="57"/>
      <c r="DG165" s="57"/>
      <c r="DH165" s="57"/>
      <c r="DI165" s="57"/>
      <c r="DJ165" s="67"/>
      <c r="DK165" s="23" t="s">
        <v>849</v>
      </c>
      <c r="DL165" s="55">
        <v>0</v>
      </c>
      <c r="DM165" s="55">
        <v>0</v>
      </c>
      <c r="DN165" s="55">
        <v>0</v>
      </c>
      <c r="DO165" s="59">
        <v>0</v>
      </c>
      <c r="DP165" s="23" t="s">
        <v>849</v>
      </c>
      <c r="DQ165" s="57"/>
      <c r="DR165" s="57"/>
      <c r="DS165" s="57"/>
      <c r="DT165" s="23" t="s">
        <v>854</v>
      </c>
      <c r="DU165" s="57"/>
      <c r="DV165" s="23" t="s">
        <v>858</v>
      </c>
      <c r="DW165" s="23" t="s">
        <v>854</v>
      </c>
      <c r="DX165" s="57"/>
      <c r="DY165" s="23" t="s">
        <v>849</v>
      </c>
      <c r="DZ165" s="23" t="s">
        <v>854</v>
      </c>
      <c r="EA165" s="56"/>
      <c r="EB165" s="57"/>
      <c r="EC165" s="57"/>
      <c r="ED165" s="23"/>
      <c r="EE165" s="57"/>
      <c r="EF165" s="57"/>
      <c r="EG165" s="57"/>
      <c r="EH165" s="23">
        <v>957</v>
      </c>
      <c r="EI165" s="23"/>
      <c r="EJ165" s="23" t="s">
        <v>921</v>
      </c>
      <c r="EK165" s="23"/>
    </row>
    <row r="166" spans="2:141" ht="29.1">
      <c r="B166" s="132" t="s">
        <v>1109</v>
      </c>
      <c r="C166" s="23" t="s">
        <v>1110</v>
      </c>
      <c r="D166" s="23" t="s">
        <v>159</v>
      </c>
      <c r="E166" s="23" t="s">
        <v>846</v>
      </c>
      <c r="F166" s="23" t="s">
        <v>847</v>
      </c>
      <c r="G166" s="23"/>
      <c r="H166" s="23" t="s">
        <v>848</v>
      </c>
      <c r="I166" s="58">
        <v>0</v>
      </c>
      <c r="J166" s="58">
        <v>0</v>
      </c>
      <c r="K166" s="58">
        <v>1</v>
      </c>
      <c r="L166" s="58">
        <v>0</v>
      </c>
      <c r="M166" s="176"/>
      <c r="N166" s="23" t="s">
        <v>849</v>
      </c>
      <c r="O166" s="23" t="s">
        <v>850</v>
      </c>
      <c r="P166" s="23" t="s">
        <v>851</v>
      </c>
      <c r="Q166" s="56" t="s">
        <v>848</v>
      </c>
      <c r="R166" s="133" t="s">
        <v>848</v>
      </c>
      <c r="S166" s="133" t="s">
        <v>848</v>
      </c>
      <c r="T166" s="133" t="s">
        <v>848</v>
      </c>
      <c r="U166" s="133" t="s">
        <v>848</v>
      </c>
      <c r="V166" s="133" t="s">
        <v>848</v>
      </c>
      <c r="W166" s="55">
        <v>0</v>
      </c>
      <c r="X166" s="55">
        <v>0</v>
      </c>
      <c r="Y166" s="55">
        <v>0</v>
      </c>
      <c r="Z166" s="55">
        <v>0</v>
      </c>
      <c r="AA166" s="55">
        <v>0</v>
      </c>
      <c r="AB166" s="55">
        <v>0.59338570524614354</v>
      </c>
      <c r="AC166" s="55">
        <v>1.3054485515906593</v>
      </c>
      <c r="AD166" s="59">
        <v>1.8988342568368028</v>
      </c>
      <c r="AE166" s="55">
        <v>0</v>
      </c>
      <c r="AF166" s="55"/>
      <c r="AG166" s="55"/>
      <c r="AH166" s="55"/>
      <c r="AI166" s="59">
        <v>1.8988342568368028</v>
      </c>
      <c r="AJ166" s="55">
        <v>0</v>
      </c>
      <c r="AK166" s="55">
        <v>0</v>
      </c>
      <c r="AL166" s="55">
        <v>0</v>
      </c>
      <c r="AM166" s="55">
        <v>0</v>
      </c>
      <c r="AN166" s="55">
        <v>0</v>
      </c>
      <c r="AO166" s="55">
        <v>0</v>
      </c>
      <c r="AP166" s="55">
        <v>0.70414102757627739</v>
      </c>
      <c r="AQ166" s="55">
        <v>1.5800924659406488</v>
      </c>
      <c r="AR166" s="59">
        <v>2.2842334935169264</v>
      </c>
      <c r="AS166" s="55">
        <v>0</v>
      </c>
      <c r="AT166" s="55"/>
      <c r="AU166" s="55"/>
      <c r="AV166" s="55"/>
      <c r="AW166" s="59">
        <v>2.2842334935169264</v>
      </c>
      <c r="AX166" s="55"/>
      <c r="AY166" s="55"/>
      <c r="AZ166" s="55"/>
      <c r="BA166" s="55"/>
      <c r="BB166" s="55"/>
      <c r="BC166" s="55"/>
      <c r="BD166" s="55"/>
      <c r="BE166" s="55"/>
      <c r="BF166" s="59">
        <v>0</v>
      </c>
      <c r="BG166" s="55"/>
      <c r="BH166" s="55"/>
      <c r="BI166" s="55"/>
      <c r="BJ166" s="55"/>
      <c r="BK166" s="59">
        <v>0</v>
      </c>
      <c r="BL166" s="55"/>
      <c r="BM166" s="23" t="s">
        <v>852</v>
      </c>
      <c r="BN166" s="23" t="s">
        <v>184</v>
      </c>
      <c r="BO166" s="23" t="s">
        <v>853</v>
      </c>
      <c r="BP166" s="23" t="s">
        <v>853</v>
      </c>
      <c r="BQ166" s="23" t="s">
        <v>853</v>
      </c>
      <c r="BR166" s="23"/>
      <c r="BS166" s="57"/>
      <c r="BT166" s="135" t="s">
        <v>23</v>
      </c>
      <c r="BU166" s="58">
        <v>1</v>
      </c>
      <c r="BV166" s="57">
        <v>0</v>
      </c>
      <c r="BW166" s="57">
        <v>0</v>
      </c>
      <c r="BX166" s="57">
        <v>0</v>
      </c>
      <c r="BY166" s="57">
        <v>0</v>
      </c>
      <c r="BZ166" s="57">
        <v>0</v>
      </c>
      <c r="CA166" s="57">
        <v>0</v>
      </c>
      <c r="CB166" s="67">
        <v>0</v>
      </c>
      <c r="CC166" s="134"/>
      <c r="CD166" s="134"/>
      <c r="CE166" s="57"/>
      <c r="CF166" s="57"/>
      <c r="CG166" s="57"/>
      <c r="CH166" s="57"/>
      <c r="CI166" s="57"/>
      <c r="CJ166" s="57"/>
      <c r="CK166" s="67"/>
      <c r="CL166" s="23"/>
      <c r="CM166" s="23"/>
      <c r="CN166" s="23"/>
      <c r="CO166" s="23"/>
      <c r="CP166" s="23"/>
      <c r="CQ166" s="23"/>
      <c r="CR166" s="57"/>
      <c r="CS166" s="134"/>
      <c r="CT166" s="58"/>
      <c r="CU166" s="57"/>
      <c r="CV166" s="57"/>
      <c r="CW166" s="57"/>
      <c r="CX166" s="57"/>
      <c r="CY166" s="57"/>
      <c r="CZ166" s="57"/>
      <c r="DA166" s="67"/>
      <c r="DB166" s="23"/>
      <c r="DC166" s="23"/>
      <c r="DD166" s="57"/>
      <c r="DE166" s="57"/>
      <c r="DF166" s="57"/>
      <c r="DG166" s="57"/>
      <c r="DH166" s="57"/>
      <c r="DI166" s="57"/>
      <c r="DJ166" s="67"/>
      <c r="DK166" s="23" t="s">
        <v>849</v>
      </c>
      <c r="DL166" s="55">
        <v>0</v>
      </c>
      <c r="DM166" s="55">
        <v>0</v>
      </c>
      <c r="DN166" s="55">
        <v>0</v>
      </c>
      <c r="DO166" s="59">
        <v>0</v>
      </c>
      <c r="DP166" s="23" t="s">
        <v>849</v>
      </c>
      <c r="DQ166" s="57"/>
      <c r="DR166" s="57"/>
      <c r="DS166" s="57"/>
      <c r="DT166" s="23" t="s">
        <v>854</v>
      </c>
      <c r="DU166" s="57"/>
      <c r="DV166" s="23" t="s">
        <v>858</v>
      </c>
      <c r="DW166" s="23" t="s">
        <v>854</v>
      </c>
      <c r="DX166" s="57"/>
      <c r="DY166" s="23" t="s">
        <v>849</v>
      </c>
      <c r="DZ166" s="23" t="s">
        <v>854</v>
      </c>
      <c r="EA166" s="56"/>
      <c r="EB166" s="57"/>
      <c r="EC166" s="57"/>
      <c r="ED166" s="23"/>
      <c r="EE166" s="57"/>
      <c r="EF166" s="57"/>
      <c r="EG166" s="57"/>
      <c r="EH166" s="23">
        <v>957</v>
      </c>
      <c r="EI166" s="23"/>
      <c r="EJ166" s="23" t="s">
        <v>921</v>
      </c>
      <c r="EK166" s="23"/>
    </row>
    <row r="167" spans="2:141" ht="29.1">
      <c r="B167" s="132" t="s">
        <v>1111</v>
      </c>
      <c r="C167" s="23" t="s">
        <v>1110</v>
      </c>
      <c r="D167" s="23" t="s">
        <v>159</v>
      </c>
      <c r="E167" s="23" t="s">
        <v>846</v>
      </c>
      <c r="F167" s="23" t="s">
        <v>847</v>
      </c>
      <c r="G167" s="23"/>
      <c r="H167" s="23" t="s">
        <v>848</v>
      </c>
      <c r="I167" s="58">
        <v>0</v>
      </c>
      <c r="J167" s="58">
        <v>0</v>
      </c>
      <c r="K167" s="58">
        <v>1</v>
      </c>
      <c r="L167" s="58">
        <v>0</v>
      </c>
      <c r="M167" s="176"/>
      <c r="N167" s="23" t="s">
        <v>849</v>
      </c>
      <c r="O167" s="23" t="s">
        <v>850</v>
      </c>
      <c r="P167" s="23" t="s">
        <v>851</v>
      </c>
      <c r="Q167" s="56" t="s">
        <v>848</v>
      </c>
      <c r="R167" s="133" t="s">
        <v>848</v>
      </c>
      <c r="S167" s="133" t="s">
        <v>848</v>
      </c>
      <c r="T167" s="133" t="s">
        <v>848</v>
      </c>
      <c r="U167" s="133" t="s">
        <v>848</v>
      </c>
      <c r="V167" s="133" t="s">
        <v>848</v>
      </c>
      <c r="W167" s="55">
        <v>0</v>
      </c>
      <c r="X167" s="55">
        <v>0</v>
      </c>
      <c r="Y167" s="55">
        <v>0</v>
      </c>
      <c r="Z167" s="55">
        <v>0</v>
      </c>
      <c r="AA167" s="55">
        <v>-0.588638619619409</v>
      </c>
      <c r="AB167" s="55">
        <v>-1.3101956372173937</v>
      </c>
      <c r="AC167" s="55">
        <v>0</v>
      </c>
      <c r="AD167" s="59">
        <v>-1.8988342568368028</v>
      </c>
      <c r="AE167" s="55">
        <v>0</v>
      </c>
      <c r="AF167" s="55"/>
      <c r="AG167" s="55"/>
      <c r="AH167" s="55"/>
      <c r="AI167" s="59">
        <v>-1.8988342568368028</v>
      </c>
      <c r="AJ167" s="55">
        <v>0</v>
      </c>
      <c r="AK167" s="55">
        <v>0</v>
      </c>
      <c r="AL167" s="55">
        <v>0</v>
      </c>
      <c r="AM167" s="55">
        <v>0</v>
      </c>
      <c r="AN167" s="55">
        <v>0</v>
      </c>
      <c r="AO167" s="55">
        <v>-0.68481166605269139</v>
      </c>
      <c r="AP167" s="55">
        <v>-1.5547433889286584</v>
      </c>
      <c r="AQ167" s="55">
        <v>0</v>
      </c>
      <c r="AR167" s="59">
        <v>-2.2395550549813499</v>
      </c>
      <c r="AS167" s="55">
        <v>0</v>
      </c>
      <c r="AT167" s="55"/>
      <c r="AU167" s="55"/>
      <c r="AV167" s="55"/>
      <c r="AW167" s="59">
        <v>-2.2395550549813499</v>
      </c>
      <c r="AX167" s="55"/>
      <c r="AY167" s="55"/>
      <c r="AZ167" s="55"/>
      <c r="BA167" s="55"/>
      <c r="BB167" s="55"/>
      <c r="BC167" s="55"/>
      <c r="BD167" s="55"/>
      <c r="BE167" s="55"/>
      <c r="BF167" s="59">
        <v>0</v>
      </c>
      <c r="BG167" s="55"/>
      <c r="BH167" s="55"/>
      <c r="BI167" s="55"/>
      <c r="BJ167" s="55"/>
      <c r="BK167" s="59">
        <v>0</v>
      </c>
      <c r="BL167" s="55"/>
      <c r="BM167" s="23" t="s">
        <v>852</v>
      </c>
      <c r="BN167" s="23" t="s">
        <v>184</v>
      </c>
      <c r="BO167" s="23" t="s">
        <v>853</v>
      </c>
      <c r="BP167" s="23" t="s">
        <v>853</v>
      </c>
      <c r="BQ167" s="23" t="s">
        <v>853</v>
      </c>
      <c r="BR167" s="23"/>
      <c r="BS167" s="57"/>
      <c r="BT167" s="135" t="s">
        <v>23</v>
      </c>
      <c r="BU167" s="58">
        <v>1</v>
      </c>
      <c r="BV167" s="57">
        <v>0</v>
      </c>
      <c r="BW167" s="57">
        <v>0</v>
      </c>
      <c r="BX167" s="57">
        <v>0</v>
      </c>
      <c r="BY167" s="57">
        <v>0</v>
      </c>
      <c r="BZ167" s="57">
        <v>0</v>
      </c>
      <c r="CA167" s="57">
        <v>0</v>
      </c>
      <c r="CB167" s="67">
        <v>0</v>
      </c>
      <c r="CC167" s="134"/>
      <c r="CD167" s="134"/>
      <c r="CE167" s="57"/>
      <c r="CF167" s="57"/>
      <c r="CG167" s="57"/>
      <c r="CH167" s="57"/>
      <c r="CI167" s="57"/>
      <c r="CJ167" s="57"/>
      <c r="CK167" s="67"/>
      <c r="CL167" s="23"/>
      <c r="CM167" s="23"/>
      <c r="CN167" s="23"/>
      <c r="CO167" s="23"/>
      <c r="CP167" s="23"/>
      <c r="CQ167" s="23"/>
      <c r="CR167" s="57"/>
      <c r="CS167" s="134"/>
      <c r="CT167" s="58"/>
      <c r="CU167" s="57"/>
      <c r="CV167" s="57"/>
      <c r="CW167" s="57"/>
      <c r="CX167" s="57"/>
      <c r="CY167" s="57"/>
      <c r="CZ167" s="57"/>
      <c r="DA167" s="67"/>
      <c r="DB167" s="23"/>
      <c r="DC167" s="23"/>
      <c r="DD167" s="57"/>
      <c r="DE167" s="57"/>
      <c r="DF167" s="57"/>
      <c r="DG167" s="57"/>
      <c r="DH167" s="57"/>
      <c r="DI167" s="57"/>
      <c r="DJ167" s="67"/>
      <c r="DK167" s="23" t="s">
        <v>849</v>
      </c>
      <c r="DL167" s="55">
        <v>0</v>
      </c>
      <c r="DM167" s="55">
        <v>0</v>
      </c>
      <c r="DN167" s="55">
        <v>0</v>
      </c>
      <c r="DO167" s="59">
        <v>0</v>
      </c>
      <c r="DP167" s="23" t="s">
        <v>849</v>
      </c>
      <c r="DQ167" s="57"/>
      <c r="DR167" s="57"/>
      <c r="DS167" s="57"/>
      <c r="DT167" s="23" t="s">
        <v>854</v>
      </c>
      <c r="DU167" s="57"/>
      <c r="DV167" s="23" t="s">
        <v>858</v>
      </c>
      <c r="DW167" s="23" t="s">
        <v>854</v>
      </c>
      <c r="DX167" s="57"/>
      <c r="DY167" s="23" t="s">
        <v>849</v>
      </c>
      <c r="DZ167" s="23" t="s">
        <v>854</v>
      </c>
      <c r="EA167" s="56"/>
      <c r="EB167" s="57"/>
      <c r="EC167" s="57"/>
      <c r="ED167" s="23"/>
      <c r="EE167" s="57"/>
      <c r="EF167" s="57"/>
      <c r="EG167" s="57"/>
      <c r="EH167" s="23">
        <v>957</v>
      </c>
      <c r="EI167" s="23"/>
      <c r="EJ167" s="23" t="s">
        <v>921</v>
      </c>
      <c r="EK167" s="23"/>
    </row>
    <row r="168" spans="2:141" ht="29.1">
      <c r="B168" s="132" t="s">
        <v>1112</v>
      </c>
      <c r="C168" s="23" t="s">
        <v>1113</v>
      </c>
      <c r="D168" s="23" t="s">
        <v>159</v>
      </c>
      <c r="E168" s="23" t="s">
        <v>846</v>
      </c>
      <c r="F168" s="23" t="s">
        <v>847</v>
      </c>
      <c r="G168" s="23"/>
      <c r="H168" s="23" t="s">
        <v>848</v>
      </c>
      <c r="I168" s="58">
        <v>0</v>
      </c>
      <c r="J168" s="58">
        <v>0</v>
      </c>
      <c r="K168" s="58">
        <v>1</v>
      </c>
      <c r="L168" s="58">
        <v>0</v>
      </c>
      <c r="M168" s="176"/>
      <c r="N168" s="23" t="s">
        <v>849</v>
      </c>
      <c r="O168" s="23" t="s">
        <v>850</v>
      </c>
      <c r="P168" s="23" t="s">
        <v>851</v>
      </c>
      <c r="Q168" s="56" t="s">
        <v>848</v>
      </c>
      <c r="R168" s="133" t="s">
        <v>848</v>
      </c>
      <c r="S168" s="133" t="s">
        <v>848</v>
      </c>
      <c r="T168" s="133" t="s">
        <v>848</v>
      </c>
      <c r="U168" s="133" t="s">
        <v>848</v>
      </c>
      <c r="V168" s="133" t="s">
        <v>848</v>
      </c>
      <c r="W168" s="55">
        <v>0</v>
      </c>
      <c r="X168" s="55">
        <v>0</v>
      </c>
      <c r="Y168" s="55">
        <v>0</v>
      </c>
      <c r="Z168" s="55">
        <v>0</v>
      </c>
      <c r="AA168" s="55">
        <v>0</v>
      </c>
      <c r="AB168" s="55">
        <v>0.59338570524614354</v>
      </c>
      <c r="AC168" s="55">
        <v>1.3054485515906593</v>
      </c>
      <c r="AD168" s="59">
        <v>1.8988342568368028</v>
      </c>
      <c r="AE168" s="55">
        <v>0</v>
      </c>
      <c r="AF168" s="55"/>
      <c r="AG168" s="55"/>
      <c r="AH168" s="55"/>
      <c r="AI168" s="59">
        <v>1.8988342568368028</v>
      </c>
      <c r="AJ168" s="55">
        <v>0</v>
      </c>
      <c r="AK168" s="55">
        <v>0</v>
      </c>
      <c r="AL168" s="55">
        <v>0</v>
      </c>
      <c r="AM168" s="55">
        <v>0</v>
      </c>
      <c r="AN168" s="55">
        <v>0</v>
      </c>
      <c r="AO168" s="55">
        <v>0</v>
      </c>
      <c r="AP168" s="55">
        <v>0.70414102757627739</v>
      </c>
      <c r="AQ168" s="55">
        <v>1.5800924659406488</v>
      </c>
      <c r="AR168" s="59">
        <v>2.2842334935169264</v>
      </c>
      <c r="AS168" s="55">
        <v>0</v>
      </c>
      <c r="AT168" s="55"/>
      <c r="AU168" s="55"/>
      <c r="AV168" s="55"/>
      <c r="AW168" s="59">
        <v>2.2842334935169264</v>
      </c>
      <c r="AX168" s="55"/>
      <c r="AY168" s="55"/>
      <c r="AZ168" s="55"/>
      <c r="BA168" s="55"/>
      <c r="BB168" s="55"/>
      <c r="BC168" s="55"/>
      <c r="BD168" s="55"/>
      <c r="BE168" s="55"/>
      <c r="BF168" s="59">
        <v>0</v>
      </c>
      <c r="BG168" s="55"/>
      <c r="BH168" s="55"/>
      <c r="BI168" s="55"/>
      <c r="BJ168" s="55"/>
      <c r="BK168" s="59">
        <v>0</v>
      </c>
      <c r="BL168" s="55"/>
      <c r="BM168" s="23" t="s">
        <v>852</v>
      </c>
      <c r="BN168" s="23" t="s">
        <v>184</v>
      </c>
      <c r="BO168" s="23" t="s">
        <v>853</v>
      </c>
      <c r="BP168" s="23" t="s">
        <v>853</v>
      </c>
      <c r="BQ168" s="23" t="s">
        <v>853</v>
      </c>
      <c r="BR168" s="23"/>
      <c r="BS168" s="57"/>
      <c r="BT168" s="135" t="s">
        <v>23</v>
      </c>
      <c r="BU168" s="58">
        <v>1</v>
      </c>
      <c r="BV168" s="57">
        <v>0</v>
      </c>
      <c r="BW168" s="57">
        <v>0</v>
      </c>
      <c r="BX168" s="57">
        <v>0</v>
      </c>
      <c r="BY168" s="57">
        <v>0</v>
      </c>
      <c r="BZ168" s="57">
        <v>0</v>
      </c>
      <c r="CA168" s="57">
        <v>0</v>
      </c>
      <c r="CB168" s="67">
        <v>0</v>
      </c>
      <c r="CC168" s="134"/>
      <c r="CD168" s="134"/>
      <c r="CE168" s="57"/>
      <c r="CF168" s="57"/>
      <c r="CG168" s="57"/>
      <c r="CH168" s="57"/>
      <c r="CI168" s="57"/>
      <c r="CJ168" s="57"/>
      <c r="CK168" s="67"/>
      <c r="CL168" s="23"/>
      <c r="CM168" s="23"/>
      <c r="CN168" s="23"/>
      <c r="CO168" s="23"/>
      <c r="CP168" s="23"/>
      <c r="CQ168" s="23"/>
      <c r="CR168" s="57"/>
      <c r="CS168" s="134"/>
      <c r="CT168" s="58"/>
      <c r="CU168" s="57"/>
      <c r="CV168" s="57"/>
      <c r="CW168" s="57"/>
      <c r="CX168" s="57"/>
      <c r="CY168" s="57"/>
      <c r="CZ168" s="57"/>
      <c r="DA168" s="67"/>
      <c r="DB168" s="23"/>
      <c r="DC168" s="23"/>
      <c r="DD168" s="57"/>
      <c r="DE168" s="57"/>
      <c r="DF168" s="57"/>
      <c r="DG168" s="57"/>
      <c r="DH168" s="57"/>
      <c r="DI168" s="57"/>
      <c r="DJ168" s="67"/>
      <c r="DK168" s="23" t="s">
        <v>849</v>
      </c>
      <c r="DL168" s="55">
        <v>0</v>
      </c>
      <c r="DM168" s="55">
        <v>0</v>
      </c>
      <c r="DN168" s="55">
        <v>0</v>
      </c>
      <c r="DO168" s="59">
        <v>0</v>
      </c>
      <c r="DP168" s="23" t="s">
        <v>849</v>
      </c>
      <c r="DQ168" s="57"/>
      <c r="DR168" s="57"/>
      <c r="DS168" s="57"/>
      <c r="DT168" s="23" t="s">
        <v>854</v>
      </c>
      <c r="DU168" s="57"/>
      <c r="DV168" s="23" t="s">
        <v>858</v>
      </c>
      <c r="DW168" s="23" t="s">
        <v>854</v>
      </c>
      <c r="DX168" s="57"/>
      <c r="DY168" s="23" t="s">
        <v>849</v>
      </c>
      <c r="DZ168" s="23" t="s">
        <v>854</v>
      </c>
      <c r="EA168" s="56"/>
      <c r="EB168" s="57"/>
      <c r="EC168" s="57"/>
      <c r="ED168" s="23"/>
      <c r="EE168" s="57"/>
      <c r="EF168" s="57"/>
      <c r="EG168" s="57"/>
      <c r="EH168" s="23">
        <v>957</v>
      </c>
      <c r="EI168" s="23"/>
      <c r="EJ168" s="23" t="s">
        <v>921</v>
      </c>
      <c r="EK168" s="23"/>
    </row>
    <row r="169" spans="2:141" ht="29.1">
      <c r="B169" s="132" t="s">
        <v>1114</v>
      </c>
      <c r="C169" s="23" t="s">
        <v>1113</v>
      </c>
      <c r="D169" s="23" t="s">
        <v>159</v>
      </c>
      <c r="E169" s="23" t="s">
        <v>846</v>
      </c>
      <c r="F169" s="23" t="s">
        <v>847</v>
      </c>
      <c r="G169" s="23"/>
      <c r="H169" s="23" t="s">
        <v>848</v>
      </c>
      <c r="I169" s="58">
        <v>0</v>
      </c>
      <c r="J169" s="58">
        <v>0</v>
      </c>
      <c r="K169" s="58">
        <v>1</v>
      </c>
      <c r="L169" s="58">
        <v>0</v>
      </c>
      <c r="M169" s="176"/>
      <c r="N169" s="23" t="s">
        <v>849</v>
      </c>
      <c r="O169" s="23" t="s">
        <v>850</v>
      </c>
      <c r="P169" s="23" t="s">
        <v>851</v>
      </c>
      <c r="Q169" s="56" t="s">
        <v>848</v>
      </c>
      <c r="R169" s="133" t="s">
        <v>848</v>
      </c>
      <c r="S169" s="133" t="s">
        <v>848</v>
      </c>
      <c r="T169" s="133" t="s">
        <v>848</v>
      </c>
      <c r="U169" s="133" t="s">
        <v>848</v>
      </c>
      <c r="V169" s="133" t="s">
        <v>848</v>
      </c>
      <c r="W169" s="55">
        <v>0</v>
      </c>
      <c r="X169" s="55">
        <v>0</v>
      </c>
      <c r="Y169" s="55">
        <v>0</v>
      </c>
      <c r="Z169" s="55">
        <v>0</v>
      </c>
      <c r="AA169" s="55">
        <v>-0.588638619619409</v>
      </c>
      <c r="AB169" s="55">
        <v>-1.3101956372173937</v>
      </c>
      <c r="AC169" s="55">
        <v>0</v>
      </c>
      <c r="AD169" s="59">
        <v>-1.8988342568368028</v>
      </c>
      <c r="AE169" s="55">
        <v>0</v>
      </c>
      <c r="AF169" s="55"/>
      <c r="AG169" s="55"/>
      <c r="AH169" s="55"/>
      <c r="AI169" s="59">
        <v>-1.8988342568368028</v>
      </c>
      <c r="AJ169" s="55">
        <v>0</v>
      </c>
      <c r="AK169" s="55">
        <v>0</v>
      </c>
      <c r="AL169" s="55">
        <v>0</v>
      </c>
      <c r="AM169" s="55">
        <v>0</v>
      </c>
      <c r="AN169" s="55">
        <v>0</v>
      </c>
      <c r="AO169" s="55">
        <v>-0.68481166605269139</v>
      </c>
      <c r="AP169" s="55">
        <v>-1.5547433889286584</v>
      </c>
      <c r="AQ169" s="55">
        <v>0</v>
      </c>
      <c r="AR169" s="59">
        <v>-2.2395550549813499</v>
      </c>
      <c r="AS169" s="55">
        <v>0</v>
      </c>
      <c r="AT169" s="55"/>
      <c r="AU169" s="55"/>
      <c r="AV169" s="55"/>
      <c r="AW169" s="59">
        <v>-2.2395550549813499</v>
      </c>
      <c r="AX169" s="55"/>
      <c r="AY169" s="55"/>
      <c r="AZ169" s="55"/>
      <c r="BA169" s="55"/>
      <c r="BB169" s="55"/>
      <c r="BC169" s="55"/>
      <c r="BD169" s="55"/>
      <c r="BE169" s="55"/>
      <c r="BF169" s="59">
        <v>0</v>
      </c>
      <c r="BG169" s="55"/>
      <c r="BH169" s="55"/>
      <c r="BI169" s="55"/>
      <c r="BJ169" s="55"/>
      <c r="BK169" s="59">
        <v>0</v>
      </c>
      <c r="BL169" s="55"/>
      <c r="BM169" s="23" t="s">
        <v>852</v>
      </c>
      <c r="BN169" s="23" t="s">
        <v>184</v>
      </c>
      <c r="BO169" s="23" t="s">
        <v>853</v>
      </c>
      <c r="BP169" s="23" t="s">
        <v>853</v>
      </c>
      <c r="BQ169" s="23" t="s">
        <v>853</v>
      </c>
      <c r="BR169" s="23"/>
      <c r="BS169" s="57"/>
      <c r="BT169" s="135" t="s">
        <v>23</v>
      </c>
      <c r="BU169" s="58">
        <v>1</v>
      </c>
      <c r="BV169" s="57">
        <v>0</v>
      </c>
      <c r="BW169" s="57">
        <v>0</v>
      </c>
      <c r="BX169" s="57">
        <v>0</v>
      </c>
      <c r="BY169" s="57">
        <v>0</v>
      </c>
      <c r="BZ169" s="57">
        <v>0</v>
      </c>
      <c r="CA169" s="57">
        <v>0</v>
      </c>
      <c r="CB169" s="67">
        <v>0</v>
      </c>
      <c r="CC169" s="134"/>
      <c r="CD169" s="134"/>
      <c r="CE169" s="57"/>
      <c r="CF169" s="57"/>
      <c r="CG169" s="57"/>
      <c r="CH169" s="57"/>
      <c r="CI169" s="57"/>
      <c r="CJ169" s="57"/>
      <c r="CK169" s="67"/>
      <c r="CL169" s="23"/>
      <c r="CM169" s="23"/>
      <c r="CN169" s="23"/>
      <c r="CO169" s="23"/>
      <c r="CP169" s="23"/>
      <c r="CQ169" s="23"/>
      <c r="CR169" s="57"/>
      <c r="CS169" s="134"/>
      <c r="CT169" s="58"/>
      <c r="CU169" s="57"/>
      <c r="CV169" s="57"/>
      <c r="CW169" s="57"/>
      <c r="CX169" s="57"/>
      <c r="CY169" s="57"/>
      <c r="CZ169" s="57"/>
      <c r="DA169" s="67"/>
      <c r="DB169" s="23"/>
      <c r="DC169" s="23"/>
      <c r="DD169" s="57"/>
      <c r="DE169" s="57"/>
      <c r="DF169" s="57"/>
      <c r="DG169" s="57"/>
      <c r="DH169" s="57"/>
      <c r="DI169" s="57"/>
      <c r="DJ169" s="67"/>
      <c r="DK169" s="23" t="s">
        <v>849</v>
      </c>
      <c r="DL169" s="55">
        <v>0</v>
      </c>
      <c r="DM169" s="55">
        <v>0</v>
      </c>
      <c r="DN169" s="55">
        <v>0</v>
      </c>
      <c r="DO169" s="59">
        <v>0</v>
      </c>
      <c r="DP169" s="23" t="s">
        <v>849</v>
      </c>
      <c r="DQ169" s="57"/>
      <c r="DR169" s="57"/>
      <c r="DS169" s="57"/>
      <c r="DT169" s="23" t="s">
        <v>854</v>
      </c>
      <c r="DU169" s="57"/>
      <c r="DV169" s="23" t="s">
        <v>858</v>
      </c>
      <c r="DW169" s="23" t="s">
        <v>854</v>
      </c>
      <c r="DX169" s="57"/>
      <c r="DY169" s="23" t="s">
        <v>849</v>
      </c>
      <c r="DZ169" s="23" t="s">
        <v>854</v>
      </c>
      <c r="EA169" s="56"/>
      <c r="EB169" s="57"/>
      <c r="EC169" s="57"/>
      <c r="ED169" s="23"/>
      <c r="EE169" s="57"/>
      <c r="EF169" s="57"/>
      <c r="EG169" s="57"/>
      <c r="EH169" s="23">
        <v>957</v>
      </c>
      <c r="EI169" s="23"/>
      <c r="EJ169" s="23" t="s">
        <v>921</v>
      </c>
      <c r="EK169" s="23"/>
    </row>
    <row r="170" spans="2:141" ht="29.1">
      <c r="B170" s="132" t="s">
        <v>1115</v>
      </c>
      <c r="C170" s="23" t="s">
        <v>1116</v>
      </c>
      <c r="D170" s="23" t="s">
        <v>159</v>
      </c>
      <c r="E170" s="23" t="s">
        <v>846</v>
      </c>
      <c r="F170" s="23" t="s">
        <v>847</v>
      </c>
      <c r="G170" s="23"/>
      <c r="H170" s="23" t="s">
        <v>848</v>
      </c>
      <c r="I170" s="58">
        <v>0</v>
      </c>
      <c r="J170" s="58">
        <v>0</v>
      </c>
      <c r="K170" s="58">
        <v>1</v>
      </c>
      <c r="L170" s="58">
        <v>0</v>
      </c>
      <c r="M170" s="176"/>
      <c r="N170" s="23" t="s">
        <v>849</v>
      </c>
      <c r="O170" s="23" t="s">
        <v>850</v>
      </c>
      <c r="P170" s="23" t="s">
        <v>851</v>
      </c>
      <c r="Q170" s="56" t="s">
        <v>848</v>
      </c>
      <c r="R170" s="133" t="s">
        <v>848</v>
      </c>
      <c r="S170" s="133" t="s">
        <v>848</v>
      </c>
      <c r="T170" s="133" t="s">
        <v>848</v>
      </c>
      <c r="U170" s="133" t="s">
        <v>848</v>
      </c>
      <c r="V170" s="133" t="s">
        <v>848</v>
      </c>
      <c r="W170" s="55">
        <v>0</v>
      </c>
      <c r="X170" s="55">
        <v>0</v>
      </c>
      <c r="Y170" s="55">
        <v>0</v>
      </c>
      <c r="Z170" s="55">
        <v>0</v>
      </c>
      <c r="AA170" s="55">
        <v>0</v>
      </c>
      <c r="AB170" s="55">
        <v>0.59338570524614354</v>
      </c>
      <c r="AC170" s="55">
        <v>1.3054485515906593</v>
      </c>
      <c r="AD170" s="59">
        <v>1.8988342568368028</v>
      </c>
      <c r="AE170" s="55">
        <v>0</v>
      </c>
      <c r="AF170" s="55"/>
      <c r="AG170" s="55"/>
      <c r="AH170" s="55"/>
      <c r="AI170" s="59">
        <v>1.8988342568368028</v>
      </c>
      <c r="AJ170" s="55">
        <v>0</v>
      </c>
      <c r="AK170" s="55">
        <v>0</v>
      </c>
      <c r="AL170" s="55">
        <v>0</v>
      </c>
      <c r="AM170" s="55">
        <v>0</v>
      </c>
      <c r="AN170" s="55">
        <v>0</v>
      </c>
      <c r="AO170" s="55">
        <v>0</v>
      </c>
      <c r="AP170" s="55">
        <v>0.70414102757627739</v>
      </c>
      <c r="AQ170" s="55">
        <v>1.5800924659406488</v>
      </c>
      <c r="AR170" s="59">
        <v>2.2842334935169264</v>
      </c>
      <c r="AS170" s="55">
        <v>0</v>
      </c>
      <c r="AT170" s="55"/>
      <c r="AU170" s="55"/>
      <c r="AV170" s="55"/>
      <c r="AW170" s="59">
        <v>2.2842334935169264</v>
      </c>
      <c r="AX170" s="55"/>
      <c r="AY170" s="55"/>
      <c r="AZ170" s="55"/>
      <c r="BA170" s="55"/>
      <c r="BB170" s="55"/>
      <c r="BC170" s="55"/>
      <c r="BD170" s="55"/>
      <c r="BE170" s="55"/>
      <c r="BF170" s="59">
        <v>0</v>
      </c>
      <c r="BG170" s="55"/>
      <c r="BH170" s="55"/>
      <c r="BI170" s="55"/>
      <c r="BJ170" s="55"/>
      <c r="BK170" s="59">
        <v>0</v>
      </c>
      <c r="BL170" s="55"/>
      <c r="BM170" s="23" t="s">
        <v>852</v>
      </c>
      <c r="BN170" s="23" t="s">
        <v>184</v>
      </c>
      <c r="BO170" s="23" t="s">
        <v>853</v>
      </c>
      <c r="BP170" s="23" t="s">
        <v>853</v>
      </c>
      <c r="BQ170" s="23" t="s">
        <v>853</v>
      </c>
      <c r="BR170" s="23"/>
      <c r="BS170" s="57"/>
      <c r="BT170" s="135" t="s">
        <v>23</v>
      </c>
      <c r="BU170" s="58">
        <v>1</v>
      </c>
      <c r="BV170" s="57">
        <v>0</v>
      </c>
      <c r="BW170" s="57">
        <v>0</v>
      </c>
      <c r="BX170" s="57">
        <v>0</v>
      </c>
      <c r="BY170" s="57">
        <v>0</v>
      </c>
      <c r="BZ170" s="57">
        <v>0</v>
      </c>
      <c r="CA170" s="57">
        <v>0</v>
      </c>
      <c r="CB170" s="67">
        <v>0</v>
      </c>
      <c r="CC170" s="134"/>
      <c r="CD170" s="134"/>
      <c r="CE170" s="57"/>
      <c r="CF170" s="57"/>
      <c r="CG170" s="57"/>
      <c r="CH170" s="57"/>
      <c r="CI170" s="57"/>
      <c r="CJ170" s="57"/>
      <c r="CK170" s="67"/>
      <c r="CL170" s="23"/>
      <c r="CM170" s="23"/>
      <c r="CN170" s="23"/>
      <c r="CO170" s="23"/>
      <c r="CP170" s="23"/>
      <c r="CQ170" s="23"/>
      <c r="CR170" s="57"/>
      <c r="CS170" s="134"/>
      <c r="CT170" s="58"/>
      <c r="CU170" s="57"/>
      <c r="CV170" s="57"/>
      <c r="CW170" s="57"/>
      <c r="CX170" s="57"/>
      <c r="CY170" s="57"/>
      <c r="CZ170" s="57"/>
      <c r="DA170" s="67"/>
      <c r="DB170" s="23"/>
      <c r="DC170" s="23"/>
      <c r="DD170" s="57"/>
      <c r="DE170" s="57"/>
      <c r="DF170" s="57"/>
      <c r="DG170" s="57"/>
      <c r="DH170" s="57"/>
      <c r="DI170" s="57"/>
      <c r="DJ170" s="67"/>
      <c r="DK170" s="23" t="s">
        <v>849</v>
      </c>
      <c r="DL170" s="55">
        <v>0</v>
      </c>
      <c r="DM170" s="55">
        <v>0</v>
      </c>
      <c r="DN170" s="55">
        <v>0</v>
      </c>
      <c r="DO170" s="59">
        <v>0</v>
      </c>
      <c r="DP170" s="23" t="s">
        <v>849</v>
      </c>
      <c r="DQ170" s="57"/>
      <c r="DR170" s="57"/>
      <c r="DS170" s="57"/>
      <c r="DT170" s="23" t="s">
        <v>854</v>
      </c>
      <c r="DU170" s="57"/>
      <c r="DV170" s="23" t="s">
        <v>858</v>
      </c>
      <c r="DW170" s="23" t="s">
        <v>854</v>
      </c>
      <c r="DX170" s="57"/>
      <c r="DY170" s="23" t="s">
        <v>849</v>
      </c>
      <c r="DZ170" s="23" t="s">
        <v>854</v>
      </c>
      <c r="EA170" s="56"/>
      <c r="EB170" s="57"/>
      <c r="EC170" s="57"/>
      <c r="ED170" s="23"/>
      <c r="EE170" s="57"/>
      <c r="EF170" s="57"/>
      <c r="EG170" s="57"/>
      <c r="EH170" s="23">
        <v>957</v>
      </c>
      <c r="EI170" s="23"/>
      <c r="EJ170" s="23" t="s">
        <v>921</v>
      </c>
      <c r="EK170" s="23"/>
    </row>
    <row r="171" spans="2:141" ht="29.1">
      <c r="B171" s="132" t="s">
        <v>1117</v>
      </c>
      <c r="C171" s="23" t="s">
        <v>1116</v>
      </c>
      <c r="D171" s="23" t="s">
        <v>159</v>
      </c>
      <c r="E171" s="23" t="s">
        <v>846</v>
      </c>
      <c r="F171" s="23" t="s">
        <v>847</v>
      </c>
      <c r="G171" s="23"/>
      <c r="H171" s="23" t="s">
        <v>848</v>
      </c>
      <c r="I171" s="58">
        <v>0</v>
      </c>
      <c r="J171" s="58">
        <v>0</v>
      </c>
      <c r="K171" s="58">
        <v>1</v>
      </c>
      <c r="L171" s="58">
        <v>0</v>
      </c>
      <c r="M171" s="176"/>
      <c r="N171" s="23" t="s">
        <v>849</v>
      </c>
      <c r="O171" s="23" t="s">
        <v>850</v>
      </c>
      <c r="P171" s="23" t="s">
        <v>851</v>
      </c>
      <c r="Q171" s="56" t="s">
        <v>848</v>
      </c>
      <c r="R171" s="133" t="s">
        <v>848</v>
      </c>
      <c r="S171" s="133" t="s">
        <v>848</v>
      </c>
      <c r="T171" s="133" t="s">
        <v>848</v>
      </c>
      <c r="U171" s="133" t="s">
        <v>848</v>
      </c>
      <c r="V171" s="133" t="s">
        <v>848</v>
      </c>
      <c r="W171" s="55">
        <v>0</v>
      </c>
      <c r="X171" s="55">
        <v>0</v>
      </c>
      <c r="Y171" s="55">
        <v>0</v>
      </c>
      <c r="Z171" s="55">
        <v>0</v>
      </c>
      <c r="AA171" s="55">
        <v>-0.588638619619409</v>
      </c>
      <c r="AB171" s="55">
        <v>-1.3101956372173937</v>
      </c>
      <c r="AC171" s="55">
        <v>0</v>
      </c>
      <c r="AD171" s="59">
        <v>-1.8988342568368028</v>
      </c>
      <c r="AE171" s="55">
        <v>0</v>
      </c>
      <c r="AF171" s="55"/>
      <c r="AG171" s="55"/>
      <c r="AH171" s="55"/>
      <c r="AI171" s="59">
        <v>-1.8988342568368028</v>
      </c>
      <c r="AJ171" s="55">
        <v>0</v>
      </c>
      <c r="AK171" s="55">
        <v>0</v>
      </c>
      <c r="AL171" s="55">
        <v>0</v>
      </c>
      <c r="AM171" s="55">
        <v>0</v>
      </c>
      <c r="AN171" s="55">
        <v>0</v>
      </c>
      <c r="AO171" s="55">
        <v>-0.68481166605269139</v>
      </c>
      <c r="AP171" s="55">
        <v>-1.5547433889286584</v>
      </c>
      <c r="AQ171" s="55">
        <v>0</v>
      </c>
      <c r="AR171" s="59">
        <v>-2.2395550549813499</v>
      </c>
      <c r="AS171" s="55">
        <v>0</v>
      </c>
      <c r="AT171" s="55"/>
      <c r="AU171" s="55"/>
      <c r="AV171" s="55"/>
      <c r="AW171" s="59">
        <v>-2.2395550549813499</v>
      </c>
      <c r="AX171" s="55"/>
      <c r="AY171" s="55"/>
      <c r="AZ171" s="55"/>
      <c r="BA171" s="55"/>
      <c r="BB171" s="55"/>
      <c r="BC171" s="55"/>
      <c r="BD171" s="55"/>
      <c r="BE171" s="55"/>
      <c r="BF171" s="59">
        <v>0</v>
      </c>
      <c r="BG171" s="55"/>
      <c r="BH171" s="55"/>
      <c r="BI171" s="55"/>
      <c r="BJ171" s="55"/>
      <c r="BK171" s="59">
        <v>0</v>
      </c>
      <c r="BL171" s="55"/>
      <c r="BM171" s="23" t="s">
        <v>852</v>
      </c>
      <c r="BN171" s="23" t="s">
        <v>184</v>
      </c>
      <c r="BO171" s="23" t="s">
        <v>853</v>
      </c>
      <c r="BP171" s="23" t="s">
        <v>853</v>
      </c>
      <c r="BQ171" s="23" t="s">
        <v>853</v>
      </c>
      <c r="BR171" s="23"/>
      <c r="BS171" s="57"/>
      <c r="BT171" s="135" t="s">
        <v>23</v>
      </c>
      <c r="BU171" s="58">
        <v>1</v>
      </c>
      <c r="BV171" s="57">
        <v>0</v>
      </c>
      <c r="BW171" s="57">
        <v>0</v>
      </c>
      <c r="BX171" s="57">
        <v>0</v>
      </c>
      <c r="BY171" s="57">
        <v>0</v>
      </c>
      <c r="BZ171" s="57">
        <v>0</v>
      </c>
      <c r="CA171" s="57">
        <v>0</v>
      </c>
      <c r="CB171" s="67">
        <v>0</v>
      </c>
      <c r="CC171" s="134"/>
      <c r="CD171" s="134"/>
      <c r="CE171" s="57"/>
      <c r="CF171" s="57"/>
      <c r="CG171" s="57"/>
      <c r="CH171" s="57"/>
      <c r="CI171" s="57"/>
      <c r="CJ171" s="57"/>
      <c r="CK171" s="67"/>
      <c r="CL171" s="23"/>
      <c r="CM171" s="23"/>
      <c r="CN171" s="23"/>
      <c r="CO171" s="23"/>
      <c r="CP171" s="23"/>
      <c r="CQ171" s="23"/>
      <c r="CR171" s="57"/>
      <c r="CS171" s="134"/>
      <c r="CT171" s="58"/>
      <c r="CU171" s="57"/>
      <c r="CV171" s="57"/>
      <c r="CW171" s="57"/>
      <c r="CX171" s="57"/>
      <c r="CY171" s="57"/>
      <c r="CZ171" s="57"/>
      <c r="DA171" s="67"/>
      <c r="DB171" s="23"/>
      <c r="DC171" s="23"/>
      <c r="DD171" s="57"/>
      <c r="DE171" s="57"/>
      <c r="DF171" s="57"/>
      <c r="DG171" s="57"/>
      <c r="DH171" s="57"/>
      <c r="DI171" s="57"/>
      <c r="DJ171" s="67"/>
      <c r="DK171" s="23" t="s">
        <v>849</v>
      </c>
      <c r="DL171" s="55">
        <v>0</v>
      </c>
      <c r="DM171" s="55">
        <v>0</v>
      </c>
      <c r="DN171" s="55">
        <v>0</v>
      </c>
      <c r="DO171" s="59">
        <v>0</v>
      </c>
      <c r="DP171" s="23" t="s">
        <v>849</v>
      </c>
      <c r="DQ171" s="57"/>
      <c r="DR171" s="57"/>
      <c r="DS171" s="57"/>
      <c r="DT171" s="23" t="s">
        <v>854</v>
      </c>
      <c r="DU171" s="57"/>
      <c r="DV171" s="23" t="s">
        <v>858</v>
      </c>
      <c r="DW171" s="23" t="s">
        <v>854</v>
      </c>
      <c r="DX171" s="57"/>
      <c r="DY171" s="23" t="s">
        <v>849</v>
      </c>
      <c r="DZ171" s="23" t="s">
        <v>854</v>
      </c>
      <c r="EA171" s="56"/>
      <c r="EB171" s="57"/>
      <c r="EC171" s="57"/>
      <c r="ED171" s="23"/>
      <c r="EE171" s="57"/>
      <c r="EF171" s="57"/>
      <c r="EG171" s="57"/>
      <c r="EH171" s="23">
        <v>957</v>
      </c>
      <c r="EI171" s="23"/>
      <c r="EJ171" s="23" t="s">
        <v>921</v>
      </c>
      <c r="EK171" s="23"/>
    </row>
    <row r="172" spans="2:141" ht="57.95">
      <c r="B172" s="132" t="s">
        <v>1118</v>
      </c>
      <c r="C172" s="23" t="s">
        <v>1119</v>
      </c>
      <c r="D172" s="23">
        <v>0</v>
      </c>
      <c r="E172" s="23" t="s">
        <v>846</v>
      </c>
      <c r="F172" s="23" t="s">
        <v>847</v>
      </c>
      <c r="G172" s="23"/>
      <c r="H172" s="23" t="s">
        <v>848</v>
      </c>
      <c r="I172" s="58">
        <v>0</v>
      </c>
      <c r="J172" s="58">
        <v>0</v>
      </c>
      <c r="K172" s="58">
        <v>1</v>
      </c>
      <c r="L172" s="58">
        <v>0</v>
      </c>
      <c r="M172" s="176"/>
      <c r="N172" s="23" t="s">
        <v>849</v>
      </c>
      <c r="O172" s="23" t="s">
        <v>850</v>
      </c>
      <c r="P172" s="23" t="s">
        <v>851</v>
      </c>
      <c r="Q172" s="56" t="s">
        <v>848</v>
      </c>
      <c r="R172" s="133" t="s">
        <v>848</v>
      </c>
      <c r="S172" s="133" t="s">
        <v>848</v>
      </c>
      <c r="T172" s="133" t="s">
        <v>848</v>
      </c>
      <c r="U172" s="133" t="s">
        <v>848</v>
      </c>
      <c r="V172" s="133" t="s">
        <v>848</v>
      </c>
      <c r="W172" s="55">
        <v>0</v>
      </c>
      <c r="X172" s="55">
        <v>2.169744997619261E-2</v>
      </c>
      <c r="Y172" s="55">
        <v>2.169744997619261E-2</v>
      </c>
      <c r="Z172" s="55">
        <v>2.169744997619261E-2</v>
      </c>
      <c r="AA172" s="55">
        <v>2.169744997619261E-2</v>
      </c>
      <c r="AB172" s="55">
        <v>2.169744997619261E-2</v>
      </c>
      <c r="AC172" s="55">
        <v>2.169744997619261E-2</v>
      </c>
      <c r="AD172" s="59">
        <v>0.13018469985715567</v>
      </c>
      <c r="AE172" s="55">
        <v>0</v>
      </c>
      <c r="AF172" s="55"/>
      <c r="AG172" s="55"/>
      <c r="AH172" s="55"/>
      <c r="AI172" s="59">
        <v>0.13018469985715567</v>
      </c>
      <c r="AJ172" s="55">
        <v>0</v>
      </c>
      <c r="AK172" s="55">
        <v>0</v>
      </c>
      <c r="AL172" s="55">
        <v>2.3786501911301317E-2</v>
      </c>
      <c r="AM172" s="55">
        <v>2.4262231949527348E-2</v>
      </c>
      <c r="AN172" s="55">
        <v>2.4747476588517895E-2</v>
      </c>
      <c r="AO172" s="55">
        <v>2.5242426120288253E-2</v>
      </c>
      <c r="AP172" s="55">
        <v>2.574727464269402E-2</v>
      </c>
      <c r="AQ172" s="55">
        <v>2.6262220135547899E-2</v>
      </c>
      <c r="AR172" s="59">
        <v>0.15004813134787673</v>
      </c>
      <c r="AS172" s="55">
        <v>0</v>
      </c>
      <c r="AT172" s="55"/>
      <c r="AU172" s="55"/>
      <c r="AV172" s="55"/>
      <c r="AW172" s="59">
        <v>0.15004813134787673</v>
      </c>
      <c r="AX172" s="55"/>
      <c r="AY172" s="55"/>
      <c r="AZ172" s="55"/>
      <c r="BA172" s="55"/>
      <c r="BB172" s="55"/>
      <c r="BC172" s="55"/>
      <c r="BD172" s="55"/>
      <c r="BE172" s="55"/>
      <c r="BF172" s="59">
        <v>0</v>
      </c>
      <c r="BG172" s="55"/>
      <c r="BH172" s="55"/>
      <c r="BI172" s="55"/>
      <c r="BJ172" s="55"/>
      <c r="BK172" s="59">
        <v>0</v>
      </c>
      <c r="BL172" s="55"/>
      <c r="BM172" s="23" t="s">
        <v>852</v>
      </c>
      <c r="BN172" s="23" t="s">
        <v>214</v>
      </c>
      <c r="BO172" s="23" t="s">
        <v>853</v>
      </c>
      <c r="BP172" s="23" t="s">
        <v>853</v>
      </c>
      <c r="BQ172" s="23" t="s">
        <v>311</v>
      </c>
      <c r="BR172" s="23"/>
      <c r="BS172" s="57"/>
      <c r="BT172" s="135" t="s">
        <v>212</v>
      </c>
      <c r="BU172" s="58">
        <v>1</v>
      </c>
      <c r="BV172" s="57">
        <v>0</v>
      </c>
      <c r="BW172" s="57">
        <v>0</v>
      </c>
      <c r="BX172" s="57">
        <v>0</v>
      </c>
      <c r="BY172" s="57">
        <v>0</v>
      </c>
      <c r="BZ172" s="57">
        <v>0</v>
      </c>
      <c r="CA172" s="57">
        <v>0</v>
      </c>
      <c r="CB172" s="67">
        <v>0</v>
      </c>
      <c r="CC172" s="134"/>
      <c r="CD172" s="134"/>
      <c r="CE172" s="57"/>
      <c r="CF172" s="57"/>
      <c r="CG172" s="57"/>
      <c r="CH172" s="57"/>
      <c r="CI172" s="57"/>
      <c r="CJ172" s="57"/>
      <c r="CK172" s="67"/>
      <c r="CL172" s="23"/>
      <c r="CM172" s="23"/>
      <c r="CN172" s="23"/>
      <c r="CO172" s="23"/>
      <c r="CP172" s="23"/>
      <c r="CQ172" s="23"/>
      <c r="CR172" s="57"/>
      <c r="CS172" s="134"/>
      <c r="CT172" s="58"/>
      <c r="CU172" s="57"/>
      <c r="CV172" s="57"/>
      <c r="CW172" s="57"/>
      <c r="CX172" s="57"/>
      <c r="CY172" s="57"/>
      <c r="CZ172" s="57"/>
      <c r="DA172" s="67"/>
      <c r="DB172" s="23"/>
      <c r="DC172" s="23"/>
      <c r="DD172" s="57"/>
      <c r="DE172" s="57"/>
      <c r="DF172" s="57"/>
      <c r="DG172" s="57"/>
      <c r="DH172" s="57"/>
      <c r="DI172" s="57"/>
      <c r="DJ172" s="67"/>
      <c r="DK172" s="23" t="s">
        <v>849</v>
      </c>
      <c r="DL172" s="55">
        <v>0</v>
      </c>
      <c r="DM172" s="55">
        <v>0</v>
      </c>
      <c r="DN172" s="55">
        <v>0</v>
      </c>
      <c r="DO172" s="59">
        <v>0</v>
      </c>
      <c r="DP172" s="23" t="s">
        <v>849</v>
      </c>
      <c r="DQ172" s="57"/>
      <c r="DR172" s="57"/>
      <c r="DS172" s="57"/>
      <c r="DT172" s="23" t="s">
        <v>854</v>
      </c>
      <c r="DU172" s="57"/>
      <c r="DV172" s="23" t="s">
        <v>849</v>
      </c>
      <c r="DW172" s="23" t="s">
        <v>854</v>
      </c>
      <c r="DX172" s="57"/>
      <c r="DY172" s="23" t="s">
        <v>858</v>
      </c>
      <c r="DZ172" s="23" t="s">
        <v>854</v>
      </c>
      <c r="EA172" s="56"/>
      <c r="EB172" s="57"/>
      <c r="EC172" s="57"/>
      <c r="ED172" s="23"/>
      <c r="EE172" s="57"/>
      <c r="EF172" s="57"/>
      <c r="EG172" s="57"/>
      <c r="EH172" s="23">
        <v>3281</v>
      </c>
      <c r="EI172" s="23"/>
      <c r="EJ172" s="23" t="s">
        <v>868</v>
      </c>
      <c r="EK172" s="23"/>
    </row>
    <row r="173" spans="2:141" ht="57.95">
      <c r="B173" s="132" t="s">
        <v>1120</v>
      </c>
      <c r="C173" s="23" t="s">
        <v>1121</v>
      </c>
      <c r="D173" s="23" t="s">
        <v>155</v>
      </c>
      <c r="E173" s="23" t="s">
        <v>846</v>
      </c>
      <c r="F173" s="23" t="s">
        <v>847</v>
      </c>
      <c r="G173" s="23"/>
      <c r="H173" s="23" t="s">
        <v>848</v>
      </c>
      <c r="I173" s="58">
        <v>0</v>
      </c>
      <c r="J173" s="58">
        <v>0</v>
      </c>
      <c r="K173" s="58">
        <v>1</v>
      </c>
      <c r="L173" s="58">
        <v>0</v>
      </c>
      <c r="M173" s="176"/>
      <c r="N173" s="23" t="s">
        <v>849</v>
      </c>
      <c r="O173" s="23" t="s">
        <v>850</v>
      </c>
      <c r="P173" s="23" t="s">
        <v>851</v>
      </c>
      <c r="Q173" s="56" t="s">
        <v>848</v>
      </c>
      <c r="R173" s="133" t="s">
        <v>848</v>
      </c>
      <c r="S173" s="133" t="s">
        <v>848</v>
      </c>
      <c r="T173" s="133" t="s">
        <v>848</v>
      </c>
      <c r="U173" s="133" t="s">
        <v>848</v>
      </c>
      <c r="V173" s="133" t="s">
        <v>848</v>
      </c>
      <c r="W173" s="55">
        <v>0</v>
      </c>
      <c r="X173" s="55">
        <v>0</v>
      </c>
      <c r="Y173" s="55">
        <v>0</v>
      </c>
      <c r="Z173" s="55">
        <v>2.0257936611982088</v>
      </c>
      <c r="AA173" s="55">
        <v>4.0515873223964176</v>
      </c>
      <c r="AB173" s="55">
        <v>6.0773809835946269</v>
      </c>
      <c r="AC173" s="55">
        <v>8.1031746447928352</v>
      </c>
      <c r="AD173" s="59">
        <v>20.257936611982089</v>
      </c>
      <c r="AE173" s="55">
        <v>0</v>
      </c>
      <c r="AF173" s="55"/>
      <c r="AG173" s="55"/>
      <c r="AH173" s="55"/>
      <c r="AI173" s="59">
        <v>20.257936611982089</v>
      </c>
      <c r="AJ173" s="55">
        <v>0</v>
      </c>
      <c r="AK173" s="55">
        <v>0</v>
      </c>
      <c r="AL173" s="55">
        <v>0</v>
      </c>
      <c r="AM173" s="55">
        <v>0</v>
      </c>
      <c r="AN173" s="55">
        <v>2.3105609764594019</v>
      </c>
      <c r="AO173" s="55">
        <v>4.7135443919771802</v>
      </c>
      <c r="AP173" s="55">
        <v>7.2117229197250863</v>
      </c>
      <c r="AQ173" s="55">
        <v>9.8079431708261176</v>
      </c>
      <c r="AR173" s="59">
        <v>24.043771458987784</v>
      </c>
      <c r="AS173" s="55">
        <v>0</v>
      </c>
      <c r="AT173" s="55"/>
      <c r="AU173" s="55"/>
      <c r="AV173" s="55"/>
      <c r="AW173" s="59">
        <v>24.043771458987784</v>
      </c>
      <c r="AX173" s="55"/>
      <c r="AY173" s="55"/>
      <c r="AZ173" s="55"/>
      <c r="BA173" s="55"/>
      <c r="BB173" s="55"/>
      <c r="BC173" s="55"/>
      <c r="BD173" s="55"/>
      <c r="BE173" s="55"/>
      <c r="BF173" s="59">
        <v>0</v>
      </c>
      <c r="BG173" s="55"/>
      <c r="BH173" s="55"/>
      <c r="BI173" s="55"/>
      <c r="BJ173" s="55"/>
      <c r="BK173" s="59">
        <v>0</v>
      </c>
      <c r="BL173" s="55"/>
      <c r="BM173" s="23" t="s">
        <v>852</v>
      </c>
      <c r="BN173" s="23" t="s">
        <v>214</v>
      </c>
      <c r="BO173" s="23" t="s">
        <v>853</v>
      </c>
      <c r="BP173" s="23" t="s">
        <v>853</v>
      </c>
      <c r="BQ173" s="23" t="s">
        <v>311</v>
      </c>
      <c r="BR173" s="23"/>
      <c r="BS173" s="57"/>
      <c r="BT173" s="135" t="s">
        <v>212</v>
      </c>
      <c r="BU173" s="58">
        <v>1</v>
      </c>
      <c r="BV173" s="57">
        <v>0</v>
      </c>
      <c r="BW173" s="57">
        <v>0</v>
      </c>
      <c r="BX173" s="57">
        <v>0</v>
      </c>
      <c r="BY173" s="57">
        <v>0</v>
      </c>
      <c r="BZ173" s="57">
        <v>0</v>
      </c>
      <c r="CA173" s="57">
        <v>0</v>
      </c>
      <c r="CB173" s="67">
        <v>0</v>
      </c>
      <c r="CC173" s="134"/>
      <c r="CD173" s="134"/>
      <c r="CE173" s="57"/>
      <c r="CF173" s="57"/>
      <c r="CG173" s="57"/>
      <c r="CH173" s="57"/>
      <c r="CI173" s="57"/>
      <c r="CJ173" s="57"/>
      <c r="CK173" s="67"/>
      <c r="CL173" s="23"/>
      <c r="CM173" s="23"/>
      <c r="CN173" s="23"/>
      <c r="CO173" s="23"/>
      <c r="CP173" s="23"/>
      <c r="CQ173" s="23"/>
      <c r="CR173" s="57"/>
      <c r="CS173" s="134"/>
      <c r="CT173" s="58"/>
      <c r="CU173" s="57"/>
      <c r="CV173" s="57"/>
      <c r="CW173" s="57"/>
      <c r="CX173" s="57"/>
      <c r="CY173" s="57"/>
      <c r="CZ173" s="57"/>
      <c r="DA173" s="67"/>
      <c r="DB173" s="23"/>
      <c r="DC173" s="23"/>
      <c r="DD173" s="57"/>
      <c r="DE173" s="57"/>
      <c r="DF173" s="57"/>
      <c r="DG173" s="57"/>
      <c r="DH173" s="57"/>
      <c r="DI173" s="57"/>
      <c r="DJ173" s="67"/>
      <c r="DK173" s="23" t="s">
        <v>849</v>
      </c>
      <c r="DL173" s="55">
        <v>0</v>
      </c>
      <c r="DM173" s="55">
        <v>0</v>
      </c>
      <c r="DN173" s="55">
        <v>0</v>
      </c>
      <c r="DO173" s="59">
        <v>0</v>
      </c>
      <c r="DP173" s="23" t="s">
        <v>849</v>
      </c>
      <c r="DQ173" s="57"/>
      <c r="DR173" s="57"/>
      <c r="DS173" s="57"/>
      <c r="DT173" s="23" t="s">
        <v>854</v>
      </c>
      <c r="DU173" s="57"/>
      <c r="DV173" s="23" t="s">
        <v>849</v>
      </c>
      <c r="DW173" s="23" t="s">
        <v>854</v>
      </c>
      <c r="DX173" s="57"/>
      <c r="DY173" s="23" t="s">
        <v>858</v>
      </c>
      <c r="DZ173" s="23" t="s">
        <v>854</v>
      </c>
      <c r="EA173" s="56"/>
      <c r="EB173" s="57"/>
      <c r="EC173" s="57"/>
      <c r="ED173" s="23"/>
      <c r="EE173" s="57"/>
      <c r="EF173" s="57"/>
      <c r="EG173" s="57"/>
      <c r="EH173" s="23">
        <v>3281</v>
      </c>
      <c r="EI173" s="23"/>
      <c r="EJ173" s="23" t="s">
        <v>868</v>
      </c>
      <c r="EK173" s="23"/>
    </row>
    <row r="174" spans="2:141" ht="57.95">
      <c r="B174" s="132" t="s">
        <v>1122</v>
      </c>
      <c r="C174" s="23" t="s">
        <v>1123</v>
      </c>
      <c r="D174" s="23" t="s">
        <v>155</v>
      </c>
      <c r="E174" s="23" t="s">
        <v>846</v>
      </c>
      <c r="F174" s="23" t="s">
        <v>847</v>
      </c>
      <c r="G174" s="23"/>
      <c r="H174" s="23" t="s">
        <v>848</v>
      </c>
      <c r="I174" s="58">
        <v>0</v>
      </c>
      <c r="J174" s="58">
        <v>0</v>
      </c>
      <c r="K174" s="58">
        <v>1</v>
      </c>
      <c r="L174" s="58">
        <v>0</v>
      </c>
      <c r="M174" s="176"/>
      <c r="N174" s="23" t="s">
        <v>849</v>
      </c>
      <c r="O174" s="23" t="s">
        <v>850</v>
      </c>
      <c r="P174" s="23" t="s">
        <v>851</v>
      </c>
      <c r="Q174" s="56">
        <v>46599</v>
      </c>
      <c r="R174" s="133">
        <v>46691</v>
      </c>
      <c r="S174" s="133">
        <v>47105</v>
      </c>
      <c r="T174" s="133" t="s">
        <v>848</v>
      </c>
      <c r="U174" s="133">
        <v>47177</v>
      </c>
      <c r="V174" s="133" t="s">
        <v>848</v>
      </c>
      <c r="W174" s="55">
        <v>0</v>
      </c>
      <c r="X174" s="55">
        <v>0.71884752611598424</v>
      </c>
      <c r="Y174" s="55">
        <v>10.236973580338772</v>
      </c>
      <c r="Z174" s="55">
        <v>0</v>
      </c>
      <c r="AA174" s="55">
        <v>0</v>
      </c>
      <c r="AB174" s="55">
        <v>0</v>
      </c>
      <c r="AC174" s="55">
        <v>0</v>
      </c>
      <c r="AD174" s="59">
        <v>10.955821106454756</v>
      </c>
      <c r="AE174" s="55">
        <v>0</v>
      </c>
      <c r="AF174" s="55"/>
      <c r="AG174" s="55"/>
      <c r="AH174" s="55"/>
      <c r="AI174" s="59">
        <v>10.955821106454756</v>
      </c>
      <c r="AJ174" s="55">
        <v>0</v>
      </c>
      <c r="AK174" s="55">
        <v>0</v>
      </c>
      <c r="AL174" s="55">
        <v>0.78805887662622609</v>
      </c>
      <c r="AM174" s="55">
        <v>11.447051507890887</v>
      </c>
      <c r="AN174" s="55">
        <v>0</v>
      </c>
      <c r="AO174" s="55">
        <v>0</v>
      </c>
      <c r="AP174" s="55">
        <v>0</v>
      </c>
      <c r="AQ174" s="55">
        <v>0</v>
      </c>
      <c r="AR174" s="59">
        <v>12.235110384517112</v>
      </c>
      <c r="AS174" s="55">
        <v>0</v>
      </c>
      <c r="AT174" s="55"/>
      <c r="AU174" s="55"/>
      <c r="AV174" s="55"/>
      <c r="AW174" s="59">
        <v>12.235110384517112</v>
      </c>
      <c r="AX174" s="55"/>
      <c r="AY174" s="55"/>
      <c r="AZ174" s="55"/>
      <c r="BA174" s="55"/>
      <c r="BB174" s="55"/>
      <c r="BC174" s="55"/>
      <c r="BD174" s="55"/>
      <c r="BE174" s="55"/>
      <c r="BF174" s="59">
        <v>0</v>
      </c>
      <c r="BG174" s="55"/>
      <c r="BH174" s="55"/>
      <c r="BI174" s="55"/>
      <c r="BJ174" s="55"/>
      <c r="BK174" s="59">
        <v>0</v>
      </c>
      <c r="BL174" s="55"/>
      <c r="BM174" s="23" t="s">
        <v>852</v>
      </c>
      <c r="BN174" s="23" t="s">
        <v>233</v>
      </c>
      <c r="BO174" s="23" t="s">
        <v>569</v>
      </c>
      <c r="BP174" s="23" t="s">
        <v>1124</v>
      </c>
      <c r="BQ174" s="23" t="s">
        <v>853</v>
      </c>
      <c r="BR174" s="23"/>
      <c r="BS174" s="57"/>
      <c r="BT174" s="135" t="s">
        <v>859</v>
      </c>
      <c r="BU174" s="58">
        <v>1</v>
      </c>
      <c r="BV174" s="57">
        <v>0</v>
      </c>
      <c r="BW174" s="57">
        <v>67787</v>
      </c>
      <c r="BX174" s="57">
        <v>0</v>
      </c>
      <c r="BY174" s="57">
        <v>0</v>
      </c>
      <c r="BZ174" s="57">
        <v>0</v>
      </c>
      <c r="CA174" s="57">
        <v>0</v>
      </c>
      <c r="CB174" s="67">
        <v>67787</v>
      </c>
      <c r="CC174" s="134"/>
      <c r="CD174" s="134"/>
      <c r="CE174" s="57"/>
      <c r="CF174" s="57"/>
      <c r="CG174" s="57"/>
      <c r="CH174" s="57"/>
      <c r="CI174" s="57"/>
      <c r="CJ174" s="57"/>
      <c r="CK174" s="67"/>
      <c r="CL174" s="23"/>
      <c r="CM174" s="23"/>
      <c r="CN174" s="23"/>
      <c r="CO174" s="23"/>
      <c r="CP174" s="23"/>
      <c r="CQ174" s="23"/>
      <c r="CR174" s="57"/>
      <c r="CS174" s="134"/>
      <c r="CT174" s="58"/>
      <c r="CU174" s="57"/>
      <c r="CV174" s="57"/>
      <c r="CW174" s="57"/>
      <c r="CX174" s="57"/>
      <c r="CY174" s="57"/>
      <c r="CZ174" s="57"/>
      <c r="DA174" s="67"/>
      <c r="DB174" s="23"/>
      <c r="DC174" s="23"/>
      <c r="DD174" s="57"/>
      <c r="DE174" s="57"/>
      <c r="DF174" s="57"/>
      <c r="DG174" s="57"/>
      <c r="DH174" s="57"/>
      <c r="DI174" s="57"/>
      <c r="DJ174" s="67"/>
      <c r="DK174" s="23" t="s">
        <v>849</v>
      </c>
      <c r="DL174" s="55">
        <v>0</v>
      </c>
      <c r="DM174" s="55">
        <v>0</v>
      </c>
      <c r="DN174" s="55">
        <v>0</v>
      </c>
      <c r="DO174" s="59">
        <v>0</v>
      </c>
      <c r="DP174" s="23" t="s">
        <v>849</v>
      </c>
      <c r="DQ174" s="57"/>
      <c r="DR174" s="57"/>
      <c r="DS174" s="57"/>
      <c r="DT174" s="23" t="s">
        <v>854</v>
      </c>
      <c r="DU174" s="57"/>
      <c r="DV174" s="23" t="s">
        <v>849</v>
      </c>
      <c r="DW174" s="23" t="s">
        <v>854</v>
      </c>
      <c r="DX174" s="57"/>
      <c r="DY174" s="23" t="s">
        <v>849</v>
      </c>
      <c r="DZ174" s="23" t="s">
        <v>854</v>
      </c>
      <c r="EA174" s="56"/>
      <c r="EB174" s="57"/>
      <c r="EC174" s="57"/>
      <c r="ED174" s="23"/>
      <c r="EE174" s="57"/>
      <c r="EF174" s="57"/>
      <c r="EG174" s="57"/>
      <c r="EH174" s="23">
        <v>675</v>
      </c>
      <c r="EI174" s="23"/>
      <c r="EJ174" s="23" t="s">
        <v>1125</v>
      </c>
      <c r="EK174" s="23"/>
    </row>
    <row r="175" spans="2:141">
      <c r="B175" s="132" t="s">
        <v>1126</v>
      </c>
      <c r="C175" s="23" t="s">
        <v>1127</v>
      </c>
      <c r="D175" s="23" t="s">
        <v>193</v>
      </c>
      <c r="E175" s="23" t="s">
        <v>846</v>
      </c>
      <c r="F175" s="23" t="s">
        <v>847</v>
      </c>
      <c r="G175" s="23"/>
      <c r="H175" s="23" t="s">
        <v>848</v>
      </c>
      <c r="I175" s="58">
        <v>1</v>
      </c>
      <c r="J175" s="58">
        <v>0</v>
      </c>
      <c r="K175" s="58">
        <v>0</v>
      </c>
      <c r="L175" s="58">
        <v>0</v>
      </c>
      <c r="M175" s="176"/>
      <c r="N175" s="23" t="s">
        <v>849</v>
      </c>
      <c r="O175" s="23" t="s">
        <v>850</v>
      </c>
      <c r="P175" s="23" t="s">
        <v>851</v>
      </c>
      <c r="Q175" s="56" t="s">
        <v>848</v>
      </c>
      <c r="R175" s="133" t="s">
        <v>848</v>
      </c>
      <c r="S175" s="133" t="s">
        <v>848</v>
      </c>
      <c r="T175" s="133" t="s">
        <v>848</v>
      </c>
      <c r="U175" s="133" t="s">
        <v>848</v>
      </c>
      <c r="V175" s="133" t="s">
        <v>848</v>
      </c>
      <c r="W175" s="55">
        <v>0</v>
      </c>
      <c r="X175" s="55">
        <v>2.1899991844232316</v>
      </c>
      <c r="Y175" s="55">
        <v>2.2848123918982601</v>
      </c>
      <c r="Z175" s="55">
        <v>2.4670024768502783</v>
      </c>
      <c r="AA175" s="55">
        <v>2.6547698093008276</v>
      </c>
      <c r="AB175" s="55">
        <v>2.8295235642548029</v>
      </c>
      <c r="AC175" s="55">
        <v>3.013572731706331</v>
      </c>
      <c r="AD175" s="59">
        <v>15.439680158433731</v>
      </c>
      <c r="AE175" s="55">
        <v>0</v>
      </c>
      <c r="AF175" s="55"/>
      <c r="AG175" s="55"/>
      <c r="AH175" s="55"/>
      <c r="AI175" s="59">
        <v>15.439680158433731</v>
      </c>
      <c r="AJ175" s="55">
        <v>0</v>
      </c>
      <c r="AK175" s="55">
        <v>0</v>
      </c>
      <c r="AL175" s="55">
        <v>2.4008544710640933</v>
      </c>
      <c r="AM175" s="55">
        <v>2.5548923156507</v>
      </c>
      <c r="AN175" s="55">
        <v>2.8137908420877542</v>
      </c>
      <c r="AO175" s="55">
        <v>3.0885118228721482</v>
      </c>
      <c r="AP175" s="55">
        <v>3.3576535674367203</v>
      </c>
      <c r="AQ175" s="55">
        <v>3.6475765844094759</v>
      </c>
      <c r="AR175" s="59">
        <v>17.863279603520891</v>
      </c>
      <c r="AS175" s="55">
        <v>0</v>
      </c>
      <c r="AT175" s="55"/>
      <c r="AU175" s="55"/>
      <c r="AV175" s="55"/>
      <c r="AW175" s="59">
        <v>17.863279603520891</v>
      </c>
      <c r="AX175" s="55"/>
      <c r="AY175" s="55"/>
      <c r="AZ175" s="55"/>
      <c r="BA175" s="55"/>
      <c r="BB175" s="55"/>
      <c r="BC175" s="55"/>
      <c r="BD175" s="55"/>
      <c r="BE175" s="55"/>
      <c r="BF175" s="59">
        <v>0</v>
      </c>
      <c r="BG175" s="55"/>
      <c r="BH175" s="55"/>
      <c r="BI175" s="55"/>
      <c r="BJ175" s="55"/>
      <c r="BK175" s="59">
        <v>0</v>
      </c>
      <c r="BL175" s="55"/>
      <c r="BM175" s="23" t="s">
        <v>864</v>
      </c>
      <c r="BN175" s="23" t="s">
        <v>1128</v>
      </c>
      <c r="BO175" s="23" t="s">
        <v>532</v>
      </c>
      <c r="BP175" s="23" t="s">
        <v>533</v>
      </c>
      <c r="BQ175" s="23" t="s">
        <v>534</v>
      </c>
      <c r="BR175" s="23"/>
      <c r="BS175" s="57"/>
      <c r="BT175" s="135" t="s">
        <v>23</v>
      </c>
      <c r="BU175" s="58">
        <v>1</v>
      </c>
      <c r="BV175" s="57">
        <v>0</v>
      </c>
      <c r="BW175" s="57">
        <v>0</v>
      </c>
      <c r="BX175" s="57">
        <v>0</v>
      </c>
      <c r="BY175" s="57">
        <v>0</v>
      </c>
      <c r="BZ175" s="57">
        <v>0</v>
      </c>
      <c r="CA175" s="57">
        <v>600.29999999999995</v>
      </c>
      <c r="CB175" s="67">
        <v>600.29999999999995</v>
      </c>
      <c r="CC175" s="134"/>
      <c r="CD175" s="134"/>
      <c r="CE175" s="57"/>
      <c r="CF175" s="57"/>
      <c r="CG175" s="57"/>
      <c r="CH175" s="57"/>
      <c r="CI175" s="57"/>
      <c r="CJ175" s="57"/>
      <c r="CK175" s="67"/>
      <c r="CL175" s="23"/>
      <c r="CM175" s="23"/>
      <c r="CN175" s="23"/>
      <c r="CO175" s="23"/>
      <c r="CP175" s="23"/>
      <c r="CQ175" s="23"/>
      <c r="CR175" s="57"/>
      <c r="CS175" s="134"/>
      <c r="CT175" s="58"/>
      <c r="CU175" s="57"/>
      <c r="CV175" s="57"/>
      <c r="CW175" s="57"/>
      <c r="CX175" s="57"/>
      <c r="CY175" s="57"/>
      <c r="CZ175" s="57"/>
      <c r="DA175" s="67"/>
      <c r="DB175" s="23"/>
      <c r="DC175" s="23"/>
      <c r="DD175" s="57"/>
      <c r="DE175" s="57"/>
      <c r="DF175" s="57"/>
      <c r="DG175" s="57"/>
      <c r="DH175" s="57"/>
      <c r="DI175" s="57"/>
      <c r="DJ175" s="67"/>
      <c r="DK175" s="23" t="s">
        <v>849</v>
      </c>
      <c r="DL175" s="55">
        <v>0</v>
      </c>
      <c r="DM175" s="55">
        <v>0</v>
      </c>
      <c r="DN175" s="55">
        <v>0</v>
      </c>
      <c r="DO175" s="59">
        <v>0</v>
      </c>
      <c r="DP175" s="23" t="s">
        <v>849</v>
      </c>
      <c r="DQ175" s="57"/>
      <c r="DR175" s="57"/>
      <c r="DS175" s="57"/>
      <c r="DT175" s="23" t="s">
        <v>854</v>
      </c>
      <c r="DU175" s="57"/>
      <c r="DV175" s="23" t="s">
        <v>849</v>
      </c>
      <c r="DW175" s="23" t="s">
        <v>854</v>
      </c>
      <c r="DX175" s="57"/>
      <c r="DY175" s="23" t="s">
        <v>849</v>
      </c>
      <c r="DZ175" s="23" t="s">
        <v>854</v>
      </c>
      <c r="EA175" s="56"/>
      <c r="EB175" s="57"/>
      <c r="EC175" s="57"/>
      <c r="ED175" s="23"/>
      <c r="EE175" s="57"/>
      <c r="EF175" s="57"/>
      <c r="EG175" s="57"/>
      <c r="EH175" s="23">
        <v>1206</v>
      </c>
      <c r="EI175" s="23" t="s">
        <v>531</v>
      </c>
      <c r="EJ175" s="23"/>
      <c r="EK175" s="23" t="s">
        <v>630</v>
      </c>
    </row>
    <row r="176" spans="2:141" ht="29.1">
      <c r="B176" s="132" t="s">
        <v>1129</v>
      </c>
      <c r="C176" s="23" t="s">
        <v>1130</v>
      </c>
      <c r="D176" s="23" t="s">
        <v>155</v>
      </c>
      <c r="E176" s="23" t="s">
        <v>846</v>
      </c>
      <c r="F176" s="23" t="s">
        <v>847</v>
      </c>
      <c r="G176" s="23"/>
      <c r="H176" s="23" t="s">
        <v>848</v>
      </c>
      <c r="I176" s="58">
        <v>0</v>
      </c>
      <c r="J176" s="58">
        <v>0</v>
      </c>
      <c r="K176" s="58">
        <v>0</v>
      </c>
      <c r="L176" s="58">
        <v>1</v>
      </c>
      <c r="M176" s="176"/>
      <c r="N176" s="23" t="s">
        <v>849</v>
      </c>
      <c r="O176" s="23" t="s">
        <v>850</v>
      </c>
      <c r="P176" s="23" t="s">
        <v>863</v>
      </c>
      <c r="Q176" s="56">
        <v>45894</v>
      </c>
      <c r="R176" s="133">
        <v>45912</v>
      </c>
      <c r="S176" s="133">
        <v>46469</v>
      </c>
      <c r="T176" s="133" t="s">
        <v>848</v>
      </c>
      <c r="U176" s="133">
        <v>46547</v>
      </c>
      <c r="V176" s="133" t="s">
        <v>848</v>
      </c>
      <c r="W176" s="55">
        <v>14.93115753373637</v>
      </c>
      <c r="X176" s="55">
        <v>3.4157509964630683E-2</v>
      </c>
      <c r="Y176" s="55">
        <v>0</v>
      </c>
      <c r="Z176" s="55">
        <v>0</v>
      </c>
      <c r="AA176" s="55">
        <v>0</v>
      </c>
      <c r="AB176" s="55">
        <v>0</v>
      </c>
      <c r="AC176" s="55">
        <v>0</v>
      </c>
      <c r="AD176" s="59">
        <v>3.4157509964630683E-2</v>
      </c>
      <c r="AE176" s="55">
        <v>1.3766548362461559</v>
      </c>
      <c r="AF176" s="55"/>
      <c r="AG176" s="55"/>
      <c r="AH176" s="55"/>
      <c r="AI176" s="59">
        <v>14.965315043701001</v>
      </c>
      <c r="AJ176" s="55">
        <v>1.3766548362461559</v>
      </c>
      <c r="AK176" s="55">
        <v>16.368744142922708</v>
      </c>
      <c r="AL176" s="55">
        <v>3.7446228794189115E-2</v>
      </c>
      <c r="AM176" s="55">
        <v>0</v>
      </c>
      <c r="AN176" s="55">
        <v>0</v>
      </c>
      <c r="AO176" s="55">
        <v>0</v>
      </c>
      <c r="AP176" s="55">
        <v>0</v>
      </c>
      <c r="AQ176" s="55">
        <v>0</v>
      </c>
      <c r="AR176" s="59">
        <v>3.7446228794189115E-2</v>
      </c>
      <c r="AS176" s="55">
        <v>1.6662793277474059</v>
      </c>
      <c r="AT176" s="55"/>
      <c r="AU176" s="55"/>
      <c r="AV176" s="55"/>
      <c r="AW176" s="59">
        <v>16.406190371716896</v>
      </c>
      <c r="AX176" s="55"/>
      <c r="AY176" s="55"/>
      <c r="AZ176" s="55"/>
      <c r="BA176" s="55"/>
      <c r="BB176" s="55"/>
      <c r="BC176" s="55"/>
      <c r="BD176" s="55"/>
      <c r="BE176" s="55"/>
      <c r="BF176" s="59">
        <v>0</v>
      </c>
      <c r="BG176" s="55"/>
      <c r="BH176" s="55"/>
      <c r="BI176" s="55"/>
      <c r="BJ176" s="55"/>
      <c r="BK176" s="59">
        <v>0</v>
      </c>
      <c r="BL176" s="55"/>
      <c r="BM176" s="23" t="s">
        <v>1131</v>
      </c>
      <c r="BN176" s="23" t="s">
        <v>153</v>
      </c>
      <c r="BO176" s="23" t="s">
        <v>569</v>
      </c>
      <c r="BP176" s="23" t="s">
        <v>569</v>
      </c>
      <c r="BQ176" s="23" t="s">
        <v>853</v>
      </c>
      <c r="BR176" s="23"/>
      <c r="BS176" s="57"/>
      <c r="BT176" s="135" t="s">
        <v>154</v>
      </c>
      <c r="BU176" s="58">
        <v>1</v>
      </c>
      <c r="BV176" s="57">
        <v>0</v>
      </c>
      <c r="BW176" s="57">
        <v>0</v>
      </c>
      <c r="BX176" s="57">
        <v>0</v>
      </c>
      <c r="BY176" s="57">
        <v>0</v>
      </c>
      <c r="BZ176" s="57">
        <v>0</v>
      </c>
      <c r="CA176" s="57">
        <v>0</v>
      </c>
      <c r="CB176" s="67">
        <v>0</v>
      </c>
      <c r="CC176" s="134"/>
      <c r="CD176" s="134"/>
      <c r="CE176" s="57"/>
      <c r="CF176" s="57"/>
      <c r="CG176" s="57"/>
      <c r="CH176" s="57"/>
      <c r="CI176" s="57"/>
      <c r="CJ176" s="57"/>
      <c r="CK176" s="67"/>
      <c r="CL176" s="23"/>
      <c r="CM176" s="23"/>
      <c r="CN176" s="23"/>
      <c r="CO176" s="23"/>
      <c r="CP176" s="23"/>
      <c r="CQ176" s="23"/>
      <c r="CR176" s="57"/>
      <c r="CS176" s="134"/>
      <c r="CT176" s="58"/>
      <c r="CU176" s="57"/>
      <c r="CV176" s="57"/>
      <c r="CW176" s="57"/>
      <c r="CX176" s="57"/>
      <c r="CY176" s="57"/>
      <c r="CZ176" s="57"/>
      <c r="DA176" s="67"/>
      <c r="DB176" s="23"/>
      <c r="DC176" s="23"/>
      <c r="DD176" s="57"/>
      <c r="DE176" s="57"/>
      <c r="DF176" s="57"/>
      <c r="DG176" s="57"/>
      <c r="DH176" s="57"/>
      <c r="DI176" s="57"/>
      <c r="DJ176" s="67"/>
      <c r="DK176" s="23" t="s">
        <v>849</v>
      </c>
      <c r="DL176" s="55">
        <v>0</v>
      </c>
      <c r="DM176" s="55">
        <v>14.93115753373637</v>
      </c>
      <c r="DN176" s="55">
        <v>3.4157509964630683E-2</v>
      </c>
      <c r="DO176" s="59">
        <v>14.965315043701001</v>
      </c>
      <c r="DP176" s="23" t="s">
        <v>849</v>
      </c>
      <c r="DQ176" s="57"/>
      <c r="DR176" s="57"/>
      <c r="DS176" s="57"/>
      <c r="DT176" s="23" t="s">
        <v>854</v>
      </c>
      <c r="DU176" s="57"/>
      <c r="DV176" s="23" t="s">
        <v>849</v>
      </c>
      <c r="DW176" s="23" t="s">
        <v>854</v>
      </c>
      <c r="DX176" s="57"/>
      <c r="DY176" s="23" t="s">
        <v>849</v>
      </c>
      <c r="DZ176" s="23" t="s">
        <v>854</v>
      </c>
      <c r="EA176" s="56"/>
      <c r="EB176" s="57"/>
      <c r="EC176" s="57"/>
      <c r="ED176" s="23"/>
      <c r="EE176" s="57"/>
      <c r="EF176" s="57"/>
      <c r="EG176" s="57"/>
      <c r="EH176" s="23">
        <v>609</v>
      </c>
      <c r="EI176" s="23"/>
      <c r="EJ176" s="23" t="s">
        <v>1132</v>
      </c>
      <c r="EK176" s="23"/>
    </row>
    <row r="177" spans="2:141" ht="29.1">
      <c r="B177" s="132" t="s">
        <v>1133</v>
      </c>
      <c r="C177" s="23" t="s">
        <v>1134</v>
      </c>
      <c r="D177" s="23" t="s">
        <v>159</v>
      </c>
      <c r="E177" s="23" t="s">
        <v>846</v>
      </c>
      <c r="F177" s="23" t="s">
        <v>847</v>
      </c>
      <c r="G177" s="23"/>
      <c r="H177" s="23" t="s">
        <v>848</v>
      </c>
      <c r="I177" s="58">
        <v>0</v>
      </c>
      <c r="J177" s="58">
        <v>0</v>
      </c>
      <c r="K177" s="58">
        <v>1</v>
      </c>
      <c r="L177" s="58">
        <v>0</v>
      </c>
      <c r="M177" s="176"/>
      <c r="N177" s="23" t="s">
        <v>849</v>
      </c>
      <c r="O177" s="23" t="s">
        <v>850</v>
      </c>
      <c r="P177" s="23" t="s">
        <v>863</v>
      </c>
      <c r="Q177" s="56">
        <v>46807</v>
      </c>
      <c r="R177" s="133">
        <v>46875</v>
      </c>
      <c r="S177" s="133">
        <v>47696</v>
      </c>
      <c r="T177" s="133" t="s">
        <v>848</v>
      </c>
      <c r="U177" s="133">
        <v>47857</v>
      </c>
      <c r="V177" s="133" t="s">
        <v>848</v>
      </c>
      <c r="W177" s="55">
        <v>37.23451581862755</v>
      </c>
      <c r="X177" s="55">
        <v>19.415357418084284</v>
      </c>
      <c r="Y177" s="55">
        <v>26.935615958551466</v>
      </c>
      <c r="Z177" s="55">
        <v>18.924522254815138</v>
      </c>
      <c r="AA177" s="55">
        <v>10.418973446508708</v>
      </c>
      <c r="AB177" s="55">
        <v>15.440498759132423</v>
      </c>
      <c r="AC177" s="55">
        <v>17.305072760799657</v>
      </c>
      <c r="AD177" s="59">
        <v>108.4400405978917</v>
      </c>
      <c r="AE177" s="55">
        <v>0.96124528033945289</v>
      </c>
      <c r="AF177" s="55"/>
      <c r="AG177" s="55"/>
      <c r="AH177" s="55"/>
      <c r="AI177" s="59">
        <v>145.67455641651924</v>
      </c>
      <c r="AJ177" s="55">
        <v>0.96124528033945289</v>
      </c>
      <c r="AK177" s="55">
        <v>40.819491813921381</v>
      </c>
      <c r="AL177" s="55">
        <v>21.284687225484689</v>
      </c>
      <c r="AM177" s="55">
        <v>30.119583767070981</v>
      </c>
      <c r="AN177" s="55">
        <v>21.584756363710948</v>
      </c>
      <c r="AO177" s="55">
        <v>12.121247785399502</v>
      </c>
      <c r="AP177" s="55">
        <v>18.322464741606446</v>
      </c>
      <c r="AQ177" s="55">
        <v>20.945762327114849</v>
      </c>
      <c r="AR177" s="59">
        <v>124.37850221038742</v>
      </c>
      <c r="AS177" s="55">
        <v>1.1634747486101114</v>
      </c>
      <c r="AT177" s="55"/>
      <c r="AU177" s="55"/>
      <c r="AV177" s="55"/>
      <c r="AW177" s="59">
        <v>165.1979940243088</v>
      </c>
      <c r="AX177" s="55"/>
      <c r="AY177" s="55"/>
      <c r="AZ177" s="55"/>
      <c r="BA177" s="55"/>
      <c r="BB177" s="55"/>
      <c r="BC177" s="55"/>
      <c r="BD177" s="55"/>
      <c r="BE177" s="55"/>
      <c r="BF177" s="59">
        <v>0</v>
      </c>
      <c r="BG177" s="55"/>
      <c r="BH177" s="55"/>
      <c r="BI177" s="55"/>
      <c r="BJ177" s="55"/>
      <c r="BK177" s="59">
        <v>0</v>
      </c>
      <c r="BL177" s="55"/>
      <c r="BM177" s="23" t="s">
        <v>852</v>
      </c>
      <c r="BN177" s="23" t="s">
        <v>911</v>
      </c>
      <c r="BO177" s="23" t="s">
        <v>853</v>
      </c>
      <c r="BP177" s="23" t="s">
        <v>853</v>
      </c>
      <c r="BQ177" s="23" t="s">
        <v>853</v>
      </c>
      <c r="BR177" s="23"/>
      <c r="BS177" s="57"/>
      <c r="BT177" s="135" t="s">
        <v>23</v>
      </c>
      <c r="BU177" s="58">
        <v>1</v>
      </c>
      <c r="BV177" s="57">
        <v>11</v>
      </c>
      <c r="BW177" s="57">
        <v>41</v>
      </c>
      <c r="BX177" s="57">
        <v>70</v>
      </c>
      <c r="BY177" s="57">
        <v>22</v>
      </c>
      <c r="BZ177" s="57">
        <v>18</v>
      </c>
      <c r="CA177" s="57">
        <v>5</v>
      </c>
      <c r="CB177" s="67">
        <v>167</v>
      </c>
      <c r="CC177" s="134"/>
      <c r="CD177" s="134"/>
      <c r="CE177" s="57"/>
      <c r="CF177" s="57"/>
      <c r="CG177" s="57"/>
      <c r="CH177" s="57"/>
      <c r="CI177" s="57"/>
      <c r="CJ177" s="57"/>
      <c r="CK177" s="67"/>
      <c r="CL177" s="23"/>
      <c r="CM177" s="23"/>
      <c r="CN177" s="23"/>
      <c r="CO177" s="23"/>
      <c r="CP177" s="23"/>
      <c r="CQ177" s="23"/>
      <c r="CR177" s="57"/>
      <c r="CS177" s="134"/>
      <c r="CT177" s="58"/>
      <c r="CU177" s="57"/>
      <c r="CV177" s="57"/>
      <c r="CW177" s="57"/>
      <c r="CX177" s="57"/>
      <c r="CY177" s="57"/>
      <c r="CZ177" s="57"/>
      <c r="DA177" s="67"/>
      <c r="DB177" s="23"/>
      <c r="DC177" s="23"/>
      <c r="DD177" s="57"/>
      <c r="DE177" s="57"/>
      <c r="DF177" s="57"/>
      <c r="DG177" s="57"/>
      <c r="DH177" s="57"/>
      <c r="DI177" s="57"/>
      <c r="DJ177" s="67"/>
      <c r="DK177" s="23" t="s">
        <v>849</v>
      </c>
      <c r="DL177" s="55">
        <v>0</v>
      </c>
      <c r="DM177" s="55">
        <v>37.23451581862755</v>
      </c>
      <c r="DN177" s="55">
        <v>108.4400405978917</v>
      </c>
      <c r="DO177" s="59">
        <v>145.67455641651924</v>
      </c>
      <c r="DP177" s="23" t="s">
        <v>849</v>
      </c>
      <c r="DQ177" s="57"/>
      <c r="DR177" s="57"/>
      <c r="DS177" s="57"/>
      <c r="DT177" s="23" t="s">
        <v>854</v>
      </c>
      <c r="DU177" s="57"/>
      <c r="DV177" s="23" t="s">
        <v>849</v>
      </c>
      <c r="DW177" s="23" t="s">
        <v>854</v>
      </c>
      <c r="DX177" s="57"/>
      <c r="DY177" s="23" t="s">
        <v>849</v>
      </c>
      <c r="DZ177" s="23" t="s">
        <v>854</v>
      </c>
      <c r="EA177" s="56"/>
      <c r="EB177" s="57"/>
      <c r="EC177" s="57"/>
      <c r="ED177" s="23"/>
      <c r="EE177" s="57"/>
      <c r="EF177" s="57"/>
      <c r="EG177" s="57"/>
      <c r="EH177" s="23">
        <v>837</v>
      </c>
      <c r="EI177" s="23"/>
      <c r="EJ177" s="23" t="s">
        <v>912</v>
      </c>
      <c r="EK177" s="23"/>
    </row>
    <row r="178" spans="2:141" ht="29.1">
      <c r="B178" s="132" t="s">
        <v>1135</v>
      </c>
      <c r="C178" s="23" t="s">
        <v>1136</v>
      </c>
      <c r="D178" s="23" t="s">
        <v>159</v>
      </c>
      <c r="E178" s="23" t="s">
        <v>846</v>
      </c>
      <c r="F178" s="23" t="s">
        <v>847</v>
      </c>
      <c r="G178" s="23"/>
      <c r="H178" s="23" t="s">
        <v>848</v>
      </c>
      <c r="I178" s="58">
        <v>0</v>
      </c>
      <c r="J178" s="58">
        <v>0</v>
      </c>
      <c r="K178" s="58">
        <v>1</v>
      </c>
      <c r="L178" s="58">
        <v>0</v>
      </c>
      <c r="M178" s="176"/>
      <c r="N178" s="23" t="s">
        <v>849</v>
      </c>
      <c r="O178" s="23" t="s">
        <v>850</v>
      </c>
      <c r="P178" s="23" t="s">
        <v>863</v>
      </c>
      <c r="Q178" s="56">
        <v>45929</v>
      </c>
      <c r="R178" s="133">
        <v>46034</v>
      </c>
      <c r="S178" s="133">
        <v>46640</v>
      </c>
      <c r="T178" s="133" t="s">
        <v>848</v>
      </c>
      <c r="U178" s="133">
        <v>46729</v>
      </c>
      <c r="V178" s="133" t="s">
        <v>848</v>
      </c>
      <c r="W178" s="55">
        <v>13.752040062979157</v>
      </c>
      <c r="X178" s="55">
        <v>12.992553368853548</v>
      </c>
      <c r="Y178" s="55">
        <v>5.9520111283988824</v>
      </c>
      <c r="Z178" s="55">
        <v>1.2669798440368831</v>
      </c>
      <c r="AA178" s="55">
        <v>0.67226466926203665</v>
      </c>
      <c r="AB178" s="55">
        <v>0.73080146094322052</v>
      </c>
      <c r="AC178" s="55">
        <v>0.95165642603608913</v>
      </c>
      <c r="AD178" s="59">
        <v>22.566266897530657</v>
      </c>
      <c r="AE178" s="55">
        <v>1.8056062419635314E-2</v>
      </c>
      <c r="AF178" s="55"/>
      <c r="AG178" s="55"/>
      <c r="AH178" s="55"/>
      <c r="AI178" s="59">
        <v>36.318306960509815</v>
      </c>
      <c r="AJ178" s="55">
        <v>1.8056062419635314E-2</v>
      </c>
      <c r="AK178" s="55">
        <v>15.076100076334715</v>
      </c>
      <c r="AL178" s="55">
        <v>14.243489252424578</v>
      </c>
      <c r="AM178" s="55">
        <v>6.6555781772435756</v>
      </c>
      <c r="AN178" s="55">
        <v>1.4450801390407815</v>
      </c>
      <c r="AO178" s="55">
        <v>0.78210071993468155</v>
      </c>
      <c r="AP178" s="55">
        <v>0.86720540638798671</v>
      </c>
      <c r="AQ178" s="55">
        <v>1.1518685643424234</v>
      </c>
      <c r="AR178" s="59">
        <v>25.145322259374026</v>
      </c>
      <c r="AS178" s="55">
        <v>2.1854747289011416E-2</v>
      </c>
      <c r="AT178" s="55"/>
      <c r="AU178" s="55"/>
      <c r="AV178" s="55"/>
      <c r="AW178" s="59">
        <v>40.221422335708738</v>
      </c>
      <c r="AX178" s="55"/>
      <c r="AY178" s="55"/>
      <c r="AZ178" s="55"/>
      <c r="BA178" s="55"/>
      <c r="BB178" s="55"/>
      <c r="BC178" s="55"/>
      <c r="BD178" s="55"/>
      <c r="BE178" s="55"/>
      <c r="BF178" s="59">
        <v>0</v>
      </c>
      <c r="BG178" s="55"/>
      <c r="BH178" s="55"/>
      <c r="BI178" s="55"/>
      <c r="BJ178" s="55"/>
      <c r="BK178" s="59">
        <v>0</v>
      </c>
      <c r="BL178" s="55"/>
      <c r="BM178" s="23" t="s">
        <v>852</v>
      </c>
      <c r="BN178" s="23" t="s">
        <v>1137</v>
      </c>
      <c r="BO178" s="23" t="s">
        <v>853</v>
      </c>
      <c r="BP178" s="23" t="s">
        <v>853</v>
      </c>
      <c r="BQ178" s="23" t="s">
        <v>853</v>
      </c>
      <c r="BR178" s="23"/>
      <c r="BS178" s="57"/>
      <c r="BT178" s="135" t="s">
        <v>23</v>
      </c>
      <c r="BU178" s="58">
        <v>1</v>
      </c>
      <c r="BV178" s="57">
        <v>43</v>
      </c>
      <c r="BW178" s="57">
        <v>8</v>
      </c>
      <c r="BX178" s="57">
        <v>40</v>
      </c>
      <c r="BY178" s="57">
        <v>4</v>
      </c>
      <c r="BZ178" s="57">
        <v>3</v>
      </c>
      <c r="CA178" s="57">
        <v>0</v>
      </c>
      <c r="CB178" s="67">
        <v>98</v>
      </c>
      <c r="CC178" s="134"/>
      <c r="CD178" s="134"/>
      <c r="CE178" s="57"/>
      <c r="CF178" s="57"/>
      <c r="CG178" s="57"/>
      <c r="CH178" s="57"/>
      <c r="CI178" s="57"/>
      <c r="CJ178" s="57"/>
      <c r="CK178" s="67"/>
      <c r="CL178" s="23"/>
      <c r="CM178" s="23"/>
      <c r="CN178" s="23"/>
      <c r="CO178" s="23"/>
      <c r="CP178" s="23"/>
      <c r="CQ178" s="23"/>
      <c r="CR178" s="57"/>
      <c r="CS178" s="134"/>
      <c r="CT178" s="58"/>
      <c r="CU178" s="57"/>
      <c r="CV178" s="57"/>
      <c r="CW178" s="57"/>
      <c r="CX178" s="57"/>
      <c r="CY178" s="57"/>
      <c r="CZ178" s="57"/>
      <c r="DA178" s="67"/>
      <c r="DB178" s="23"/>
      <c r="DC178" s="23"/>
      <c r="DD178" s="57"/>
      <c r="DE178" s="57"/>
      <c r="DF178" s="57"/>
      <c r="DG178" s="57"/>
      <c r="DH178" s="57"/>
      <c r="DI178" s="57"/>
      <c r="DJ178" s="67"/>
      <c r="DK178" s="23" t="s">
        <v>849</v>
      </c>
      <c r="DL178" s="55">
        <v>0</v>
      </c>
      <c r="DM178" s="55">
        <v>13.752040062979157</v>
      </c>
      <c r="DN178" s="55">
        <v>22.566266897530657</v>
      </c>
      <c r="DO178" s="59">
        <v>36.318306960509815</v>
      </c>
      <c r="DP178" s="23" t="s">
        <v>849</v>
      </c>
      <c r="DQ178" s="57"/>
      <c r="DR178" s="57"/>
      <c r="DS178" s="57"/>
      <c r="DT178" s="23" t="s">
        <v>854</v>
      </c>
      <c r="DU178" s="57"/>
      <c r="DV178" s="23" t="s">
        <v>849</v>
      </c>
      <c r="DW178" s="23" t="s">
        <v>854</v>
      </c>
      <c r="DX178" s="57"/>
      <c r="DY178" s="23" t="s">
        <v>849</v>
      </c>
      <c r="DZ178" s="23" t="s">
        <v>854</v>
      </c>
      <c r="EA178" s="56"/>
      <c r="EB178" s="57"/>
      <c r="EC178" s="57"/>
      <c r="ED178" s="23"/>
      <c r="EE178" s="57"/>
      <c r="EF178" s="57"/>
      <c r="EG178" s="57"/>
      <c r="EH178" s="23">
        <v>835</v>
      </c>
      <c r="EI178" s="23"/>
      <c r="EJ178" s="23" t="s">
        <v>1138</v>
      </c>
      <c r="EK178" s="23"/>
    </row>
    <row r="179" spans="2:141" ht="29.1">
      <c r="B179" s="132" t="s">
        <v>1139</v>
      </c>
      <c r="C179" s="23" t="s">
        <v>1140</v>
      </c>
      <c r="D179" s="23" t="s">
        <v>155</v>
      </c>
      <c r="E179" s="23" t="s">
        <v>846</v>
      </c>
      <c r="F179" s="23" t="s">
        <v>847</v>
      </c>
      <c r="G179" s="23"/>
      <c r="H179" s="23" t="s">
        <v>848</v>
      </c>
      <c r="I179" s="58">
        <v>0</v>
      </c>
      <c r="J179" s="58">
        <v>0</v>
      </c>
      <c r="K179" s="58">
        <v>1</v>
      </c>
      <c r="L179" s="58">
        <v>0</v>
      </c>
      <c r="M179" s="176"/>
      <c r="N179" s="23" t="s">
        <v>849</v>
      </c>
      <c r="O179" s="23" t="s">
        <v>850</v>
      </c>
      <c r="P179" s="23" t="s">
        <v>851</v>
      </c>
      <c r="Q179" s="56" t="s">
        <v>848</v>
      </c>
      <c r="R179" s="133" t="s">
        <v>848</v>
      </c>
      <c r="S179" s="133" t="s">
        <v>848</v>
      </c>
      <c r="T179" s="133" t="s">
        <v>848</v>
      </c>
      <c r="U179" s="133" t="s">
        <v>848</v>
      </c>
      <c r="V179" s="133" t="s">
        <v>848</v>
      </c>
      <c r="W179" s="55">
        <v>0</v>
      </c>
      <c r="X179" s="55">
        <v>0.16537438365743801</v>
      </c>
      <c r="Y179" s="55">
        <v>0.17253405561544255</v>
      </c>
      <c r="Z179" s="55">
        <v>0.18629185663278461</v>
      </c>
      <c r="AA179" s="55">
        <v>0.20047081482412688</v>
      </c>
      <c r="AB179" s="55">
        <v>0.21366707294280188</v>
      </c>
      <c r="AC179" s="55">
        <v>0.22756525968481073</v>
      </c>
      <c r="AD179" s="59">
        <v>1.1659034433574047</v>
      </c>
      <c r="AE179" s="55">
        <v>0</v>
      </c>
      <c r="AF179" s="55"/>
      <c r="AG179" s="55"/>
      <c r="AH179" s="55"/>
      <c r="AI179" s="59">
        <v>1.1659034433574047</v>
      </c>
      <c r="AJ179" s="55">
        <v>0</v>
      </c>
      <c r="AK179" s="55">
        <v>0</v>
      </c>
      <c r="AL179" s="55">
        <v>0.18129679281501423</v>
      </c>
      <c r="AM179" s="55">
        <v>0.19292872116896906</v>
      </c>
      <c r="AN179" s="55">
        <v>0.21247904088775132</v>
      </c>
      <c r="AO179" s="55">
        <v>0.23322416864767379</v>
      </c>
      <c r="AP179" s="55">
        <v>0.25354798905839959</v>
      </c>
      <c r="AQ179" s="55">
        <v>0.27544107494674053</v>
      </c>
      <c r="AR179" s="59">
        <v>1.3489177875245488</v>
      </c>
      <c r="AS179" s="55">
        <v>0</v>
      </c>
      <c r="AT179" s="55"/>
      <c r="AU179" s="55"/>
      <c r="AV179" s="55"/>
      <c r="AW179" s="59">
        <v>1.3489177875245488</v>
      </c>
      <c r="AX179" s="55"/>
      <c r="AY179" s="55"/>
      <c r="AZ179" s="55"/>
      <c r="BA179" s="55"/>
      <c r="BB179" s="55"/>
      <c r="BC179" s="55"/>
      <c r="BD179" s="55"/>
      <c r="BE179" s="55"/>
      <c r="BF179" s="59">
        <v>0</v>
      </c>
      <c r="BG179" s="55"/>
      <c r="BH179" s="55"/>
      <c r="BI179" s="55"/>
      <c r="BJ179" s="55"/>
      <c r="BK179" s="59">
        <v>0</v>
      </c>
      <c r="BL179" s="55"/>
      <c r="BM179" s="23" t="s">
        <v>852</v>
      </c>
      <c r="BN179" s="23" t="s">
        <v>1141</v>
      </c>
      <c r="BO179" s="23" t="s">
        <v>571</v>
      </c>
      <c r="BP179" s="23" t="s">
        <v>403</v>
      </c>
      <c r="BQ179" s="23" t="s">
        <v>853</v>
      </c>
      <c r="BR179" s="23"/>
      <c r="BS179" s="57"/>
      <c r="BT179" s="135" t="s">
        <v>23</v>
      </c>
      <c r="BU179" s="58">
        <v>1</v>
      </c>
      <c r="BV179" s="57">
        <v>0</v>
      </c>
      <c r="BW179" s="57">
        <v>0</v>
      </c>
      <c r="BX179" s="57">
        <v>0</v>
      </c>
      <c r="BY179" s="57">
        <v>0</v>
      </c>
      <c r="BZ179" s="57">
        <v>0</v>
      </c>
      <c r="CA179" s="57">
        <v>0</v>
      </c>
      <c r="CB179" s="67">
        <v>0</v>
      </c>
      <c r="CC179" s="134"/>
      <c r="CD179" s="134"/>
      <c r="CE179" s="57"/>
      <c r="CF179" s="57"/>
      <c r="CG179" s="57"/>
      <c r="CH179" s="57"/>
      <c r="CI179" s="57"/>
      <c r="CJ179" s="57"/>
      <c r="CK179" s="67"/>
      <c r="CL179" s="23"/>
      <c r="CM179" s="23"/>
      <c r="CN179" s="23"/>
      <c r="CO179" s="23"/>
      <c r="CP179" s="23"/>
      <c r="CQ179" s="23"/>
      <c r="CR179" s="57"/>
      <c r="CS179" s="134"/>
      <c r="CT179" s="58"/>
      <c r="CU179" s="57"/>
      <c r="CV179" s="57"/>
      <c r="CW179" s="57"/>
      <c r="CX179" s="57"/>
      <c r="CY179" s="57"/>
      <c r="CZ179" s="57"/>
      <c r="DA179" s="67"/>
      <c r="DB179" s="23"/>
      <c r="DC179" s="23"/>
      <c r="DD179" s="57"/>
      <c r="DE179" s="57"/>
      <c r="DF179" s="57"/>
      <c r="DG179" s="57"/>
      <c r="DH179" s="57"/>
      <c r="DI179" s="57"/>
      <c r="DJ179" s="67"/>
      <c r="DK179" s="23" t="s">
        <v>849</v>
      </c>
      <c r="DL179" s="55">
        <v>0</v>
      </c>
      <c r="DM179" s="55">
        <v>0</v>
      </c>
      <c r="DN179" s="55">
        <v>0</v>
      </c>
      <c r="DO179" s="59">
        <v>0</v>
      </c>
      <c r="DP179" s="23" t="s">
        <v>849</v>
      </c>
      <c r="DQ179" s="57"/>
      <c r="DR179" s="57"/>
      <c r="DS179" s="57"/>
      <c r="DT179" s="23" t="s">
        <v>854</v>
      </c>
      <c r="DU179" s="57"/>
      <c r="DV179" s="23" t="s">
        <v>849</v>
      </c>
      <c r="DW179" s="23" t="s">
        <v>854</v>
      </c>
      <c r="DX179" s="57"/>
      <c r="DY179" s="23" t="s">
        <v>849</v>
      </c>
      <c r="DZ179" s="23" t="s">
        <v>854</v>
      </c>
      <c r="EA179" s="56"/>
      <c r="EB179" s="57"/>
      <c r="EC179" s="57"/>
      <c r="ED179" s="23"/>
      <c r="EE179" s="57"/>
      <c r="EF179" s="57"/>
      <c r="EG179" s="57"/>
      <c r="EH179" s="23">
        <v>606</v>
      </c>
      <c r="EI179" s="23"/>
      <c r="EJ179" s="23" t="s">
        <v>891</v>
      </c>
      <c r="EK179" s="23"/>
    </row>
    <row r="180" spans="2:141" ht="29.1">
      <c r="B180" s="132" t="s">
        <v>1142</v>
      </c>
      <c r="C180" s="23" t="s">
        <v>1143</v>
      </c>
      <c r="D180" s="23" t="s">
        <v>193</v>
      </c>
      <c r="E180" s="23" t="s">
        <v>846</v>
      </c>
      <c r="F180" s="23" t="s">
        <v>847</v>
      </c>
      <c r="G180" s="23"/>
      <c r="H180" s="23" t="s">
        <v>848</v>
      </c>
      <c r="I180" s="58">
        <v>0</v>
      </c>
      <c r="J180" s="58">
        <v>0</v>
      </c>
      <c r="K180" s="58">
        <v>1</v>
      </c>
      <c r="L180" s="58">
        <v>0</v>
      </c>
      <c r="M180" s="176"/>
      <c r="N180" s="23" t="s">
        <v>849</v>
      </c>
      <c r="O180" s="23" t="s">
        <v>850</v>
      </c>
      <c r="P180" s="23" t="s">
        <v>851</v>
      </c>
      <c r="Q180" s="56" t="s">
        <v>848</v>
      </c>
      <c r="R180" s="133" t="s">
        <v>848</v>
      </c>
      <c r="S180" s="133" t="s">
        <v>848</v>
      </c>
      <c r="T180" s="133" t="s">
        <v>848</v>
      </c>
      <c r="U180" s="133" t="s">
        <v>848</v>
      </c>
      <c r="V180" s="133" t="s">
        <v>848</v>
      </c>
      <c r="W180" s="55">
        <v>0</v>
      </c>
      <c r="X180" s="55">
        <v>0.47051784816923087</v>
      </c>
      <c r="Y180" s="55">
        <v>0.49088831528012283</v>
      </c>
      <c r="Z180" s="55">
        <v>0.530031565806935</v>
      </c>
      <c r="AA180" s="55">
        <v>0.57037307910497592</v>
      </c>
      <c r="AB180" s="55">
        <v>0.60791864593681599</v>
      </c>
      <c r="AC180" s="55">
        <v>0.647461317387371</v>
      </c>
      <c r="AD180" s="59">
        <v>3.3171907716854512</v>
      </c>
      <c r="AE180" s="55">
        <v>0</v>
      </c>
      <c r="AF180" s="55"/>
      <c r="AG180" s="55"/>
      <c r="AH180" s="55"/>
      <c r="AI180" s="59">
        <v>3.3171907716854512</v>
      </c>
      <c r="AJ180" s="55">
        <v>0</v>
      </c>
      <c r="AK180" s="55">
        <v>0</v>
      </c>
      <c r="AL180" s="55">
        <v>0.51581977177313998</v>
      </c>
      <c r="AM180" s="55">
        <v>0.54891455814887335</v>
      </c>
      <c r="AN180" s="55">
        <v>0.60453849555478134</v>
      </c>
      <c r="AO180" s="55">
        <v>0.66356186215921031</v>
      </c>
      <c r="AP180" s="55">
        <v>0.72138653871879865</v>
      </c>
      <c r="AQ180" s="55">
        <v>0.78367603866520097</v>
      </c>
      <c r="AR180" s="59">
        <v>3.8378972650200049</v>
      </c>
      <c r="AS180" s="55">
        <v>0</v>
      </c>
      <c r="AT180" s="55"/>
      <c r="AU180" s="55"/>
      <c r="AV180" s="55"/>
      <c r="AW180" s="59">
        <v>3.8378972650200049</v>
      </c>
      <c r="AX180" s="55"/>
      <c r="AY180" s="55"/>
      <c r="AZ180" s="55"/>
      <c r="BA180" s="55"/>
      <c r="BB180" s="55"/>
      <c r="BC180" s="55"/>
      <c r="BD180" s="55"/>
      <c r="BE180" s="55"/>
      <c r="BF180" s="59">
        <v>0</v>
      </c>
      <c r="BG180" s="55"/>
      <c r="BH180" s="55"/>
      <c r="BI180" s="55"/>
      <c r="BJ180" s="55"/>
      <c r="BK180" s="59">
        <v>0</v>
      </c>
      <c r="BL180" s="55"/>
      <c r="BM180" s="23" t="s">
        <v>852</v>
      </c>
      <c r="BN180" s="23" t="s">
        <v>1144</v>
      </c>
      <c r="BO180" s="23" t="s">
        <v>853</v>
      </c>
      <c r="BP180" s="23" t="s">
        <v>853</v>
      </c>
      <c r="BQ180" s="23" t="s">
        <v>311</v>
      </c>
      <c r="BR180" s="23"/>
      <c r="BS180" s="57"/>
      <c r="BT180" s="135" t="s">
        <v>23</v>
      </c>
      <c r="BU180" s="58">
        <v>1</v>
      </c>
      <c r="BV180" s="57">
        <v>1</v>
      </c>
      <c r="BW180" s="57">
        <v>1</v>
      </c>
      <c r="BX180" s="57">
        <v>1</v>
      </c>
      <c r="BY180" s="57">
        <v>1</v>
      </c>
      <c r="BZ180" s="57">
        <v>1</v>
      </c>
      <c r="CA180" s="57">
        <v>1</v>
      </c>
      <c r="CB180" s="67">
        <v>6</v>
      </c>
      <c r="CC180" s="134"/>
      <c r="CD180" s="134"/>
      <c r="CE180" s="57"/>
      <c r="CF180" s="57"/>
      <c r="CG180" s="57"/>
      <c r="CH180" s="57"/>
      <c r="CI180" s="57"/>
      <c r="CJ180" s="57"/>
      <c r="CK180" s="67"/>
      <c r="CL180" s="23"/>
      <c r="CM180" s="23"/>
      <c r="CN180" s="23"/>
      <c r="CO180" s="23"/>
      <c r="CP180" s="23"/>
      <c r="CQ180" s="23"/>
      <c r="CR180" s="57"/>
      <c r="CS180" s="134"/>
      <c r="CT180" s="58"/>
      <c r="CU180" s="57"/>
      <c r="CV180" s="57"/>
      <c r="CW180" s="57"/>
      <c r="CX180" s="57"/>
      <c r="CY180" s="57"/>
      <c r="CZ180" s="57"/>
      <c r="DA180" s="67"/>
      <c r="DB180" s="23"/>
      <c r="DC180" s="23"/>
      <c r="DD180" s="57"/>
      <c r="DE180" s="57"/>
      <c r="DF180" s="57"/>
      <c r="DG180" s="57"/>
      <c r="DH180" s="57"/>
      <c r="DI180" s="57"/>
      <c r="DJ180" s="67"/>
      <c r="DK180" s="23" t="s">
        <v>849</v>
      </c>
      <c r="DL180" s="55">
        <v>0</v>
      </c>
      <c r="DM180" s="55">
        <v>0</v>
      </c>
      <c r="DN180" s="55">
        <v>0</v>
      </c>
      <c r="DO180" s="59">
        <v>0</v>
      </c>
      <c r="DP180" s="23" t="s">
        <v>849</v>
      </c>
      <c r="DQ180" s="57"/>
      <c r="DR180" s="57"/>
      <c r="DS180" s="57"/>
      <c r="DT180" s="23" t="s">
        <v>854</v>
      </c>
      <c r="DU180" s="57"/>
      <c r="DV180" s="23" t="s">
        <v>849</v>
      </c>
      <c r="DW180" s="23" t="s">
        <v>854</v>
      </c>
      <c r="DX180" s="57"/>
      <c r="DY180" s="23" t="s">
        <v>849</v>
      </c>
      <c r="DZ180" s="23" t="s">
        <v>854</v>
      </c>
      <c r="EA180" s="56"/>
      <c r="EB180" s="57"/>
      <c r="EC180" s="57"/>
      <c r="ED180" s="23"/>
      <c r="EE180" s="57"/>
      <c r="EF180" s="57"/>
      <c r="EG180" s="57"/>
      <c r="EH180" s="23">
        <v>931</v>
      </c>
      <c r="EI180" s="23"/>
      <c r="EJ180" s="23" t="s">
        <v>891</v>
      </c>
      <c r="EK180" s="23"/>
    </row>
    <row r="181" spans="2:141" ht="29.1">
      <c r="B181" s="132" t="s">
        <v>1145</v>
      </c>
      <c r="C181" s="23" t="s">
        <v>1146</v>
      </c>
      <c r="D181" s="23" t="s">
        <v>193</v>
      </c>
      <c r="E181" s="23" t="s">
        <v>846</v>
      </c>
      <c r="F181" s="23" t="s">
        <v>847</v>
      </c>
      <c r="G181" s="23"/>
      <c r="H181" s="23" t="s">
        <v>848</v>
      </c>
      <c r="I181" s="58">
        <v>0</v>
      </c>
      <c r="J181" s="58">
        <v>0</v>
      </c>
      <c r="K181" s="58">
        <v>1</v>
      </c>
      <c r="L181" s="58">
        <v>0</v>
      </c>
      <c r="M181" s="176"/>
      <c r="N181" s="23" t="s">
        <v>849</v>
      </c>
      <c r="O181" s="23" t="s">
        <v>850</v>
      </c>
      <c r="P181" s="23" t="s">
        <v>851</v>
      </c>
      <c r="Q181" s="56" t="s">
        <v>848</v>
      </c>
      <c r="R181" s="133" t="s">
        <v>848</v>
      </c>
      <c r="S181" s="133" t="s">
        <v>848</v>
      </c>
      <c r="T181" s="133" t="s">
        <v>848</v>
      </c>
      <c r="U181" s="133" t="s">
        <v>848</v>
      </c>
      <c r="V181" s="133" t="s">
        <v>848</v>
      </c>
      <c r="W181" s="55">
        <v>0</v>
      </c>
      <c r="X181" s="55">
        <v>0.47051784816923087</v>
      </c>
      <c r="Y181" s="55">
        <v>0.49088831528012283</v>
      </c>
      <c r="Z181" s="55">
        <v>0.530031565806935</v>
      </c>
      <c r="AA181" s="55">
        <v>0.57037307910497592</v>
      </c>
      <c r="AB181" s="55">
        <v>0.60791864593681599</v>
      </c>
      <c r="AC181" s="55">
        <v>0.647461317387371</v>
      </c>
      <c r="AD181" s="59">
        <v>3.3171907716854512</v>
      </c>
      <c r="AE181" s="55">
        <v>0</v>
      </c>
      <c r="AF181" s="55"/>
      <c r="AG181" s="55"/>
      <c r="AH181" s="55"/>
      <c r="AI181" s="59">
        <v>3.3171907716854512</v>
      </c>
      <c r="AJ181" s="55">
        <v>0</v>
      </c>
      <c r="AK181" s="55">
        <v>0</v>
      </c>
      <c r="AL181" s="55">
        <v>0.51581977177313998</v>
      </c>
      <c r="AM181" s="55">
        <v>0.54891455814887335</v>
      </c>
      <c r="AN181" s="55">
        <v>0.60453849555478134</v>
      </c>
      <c r="AO181" s="55">
        <v>0.66356186215921031</v>
      </c>
      <c r="AP181" s="55">
        <v>0.72138653871879865</v>
      </c>
      <c r="AQ181" s="55">
        <v>0.78367603866520097</v>
      </c>
      <c r="AR181" s="59">
        <v>3.8378972650200049</v>
      </c>
      <c r="AS181" s="55">
        <v>0</v>
      </c>
      <c r="AT181" s="55"/>
      <c r="AU181" s="55"/>
      <c r="AV181" s="55"/>
      <c r="AW181" s="59">
        <v>3.8378972650200049</v>
      </c>
      <c r="AX181" s="55"/>
      <c r="AY181" s="55"/>
      <c r="AZ181" s="55"/>
      <c r="BA181" s="55"/>
      <c r="BB181" s="55"/>
      <c r="BC181" s="55"/>
      <c r="BD181" s="55"/>
      <c r="BE181" s="55"/>
      <c r="BF181" s="59">
        <v>0</v>
      </c>
      <c r="BG181" s="55"/>
      <c r="BH181" s="55"/>
      <c r="BI181" s="55"/>
      <c r="BJ181" s="55"/>
      <c r="BK181" s="59">
        <v>0</v>
      </c>
      <c r="BL181" s="55"/>
      <c r="BM181" s="23" t="s">
        <v>852</v>
      </c>
      <c r="BN181" s="23" t="s">
        <v>263</v>
      </c>
      <c r="BO181" s="23" t="s">
        <v>853</v>
      </c>
      <c r="BP181" s="23" t="s">
        <v>853</v>
      </c>
      <c r="BQ181" s="23" t="s">
        <v>311</v>
      </c>
      <c r="BR181" s="23"/>
      <c r="BS181" s="57"/>
      <c r="BT181" s="135" t="s">
        <v>200</v>
      </c>
      <c r="BU181" s="58">
        <v>1</v>
      </c>
      <c r="BV181" s="57">
        <v>750</v>
      </c>
      <c r="BW181" s="57">
        <v>750</v>
      </c>
      <c r="BX181" s="57">
        <v>750</v>
      </c>
      <c r="BY181" s="57">
        <v>750</v>
      </c>
      <c r="BZ181" s="57">
        <v>750</v>
      </c>
      <c r="CA181" s="57">
        <v>750</v>
      </c>
      <c r="CB181" s="67">
        <v>4500</v>
      </c>
      <c r="CC181" s="134"/>
      <c r="CD181" s="134"/>
      <c r="CE181" s="57"/>
      <c r="CF181" s="57"/>
      <c r="CG181" s="57"/>
      <c r="CH181" s="57"/>
      <c r="CI181" s="57"/>
      <c r="CJ181" s="57"/>
      <c r="CK181" s="67"/>
      <c r="CL181" s="23"/>
      <c r="CM181" s="23"/>
      <c r="CN181" s="23"/>
      <c r="CO181" s="23"/>
      <c r="CP181" s="23"/>
      <c r="CQ181" s="23"/>
      <c r="CR181" s="57"/>
      <c r="CS181" s="134"/>
      <c r="CT181" s="58"/>
      <c r="CU181" s="57"/>
      <c r="CV181" s="57"/>
      <c r="CW181" s="57"/>
      <c r="CX181" s="57"/>
      <c r="CY181" s="57"/>
      <c r="CZ181" s="57"/>
      <c r="DA181" s="67"/>
      <c r="DB181" s="23"/>
      <c r="DC181" s="23"/>
      <c r="DD181" s="57"/>
      <c r="DE181" s="57"/>
      <c r="DF181" s="57"/>
      <c r="DG181" s="57"/>
      <c r="DH181" s="57"/>
      <c r="DI181" s="57"/>
      <c r="DJ181" s="67"/>
      <c r="DK181" s="23" t="s">
        <v>849</v>
      </c>
      <c r="DL181" s="55">
        <v>0</v>
      </c>
      <c r="DM181" s="55">
        <v>0</v>
      </c>
      <c r="DN181" s="55">
        <v>0</v>
      </c>
      <c r="DO181" s="59">
        <v>0</v>
      </c>
      <c r="DP181" s="23" t="s">
        <v>849</v>
      </c>
      <c r="DQ181" s="57"/>
      <c r="DR181" s="57"/>
      <c r="DS181" s="57"/>
      <c r="DT181" s="23" t="s">
        <v>854</v>
      </c>
      <c r="DU181" s="57"/>
      <c r="DV181" s="23" t="s">
        <v>849</v>
      </c>
      <c r="DW181" s="23" t="s">
        <v>854</v>
      </c>
      <c r="DX181" s="57"/>
      <c r="DY181" s="23" t="s">
        <v>849</v>
      </c>
      <c r="DZ181" s="23" t="s">
        <v>854</v>
      </c>
      <c r="EA181" s="56"/>
      <c r="EB181" s="57"/>
      <c r="EC181" s="57"/>
      <c r="ED181" s="23"/>
      <c r="EE181" s="57"/>
      <c r="EF181" s="57"/>
      <c r="EG181" s="57"/>
      <c r="EH181" s="23">
        <v>929</v>
      </c>
      <c r="EI181" s="23"/>
      <c r="EJ181" s="23" t="s">
        <v>1147</v>
      </c>
      <c r="EK181" s="23"/>
    </row>
    <row r="182" spans="2:141" ht="29.1">
      <c r="B182" s="132" t="s">
        <v>1148</v>
      </c>
      <c r="C182" s="23" t="s">
        <v>1149</v>
      </c>
      <c r="D182" s="23" t="s">
        <v>193</v>
      </c>
      <c r="E182" s="23" t="s">
        <v>846</v>
      </c>
      <c r="F182" s="23" t="s">
        <v>847</v>
      </c>
      <c r="G182" s="23"/>
      <c r="H182" s="23" t="s">
        <v>848</v>
      </c>
      <c r="I182" s="58">
        <v>0</v>
      </c>
      <c r="J182" s="58">
        <v>0</v>
      </c>
      <c r="K182" s="58">
        <v>1</v>
      </c>
      <c r="L182" s="58">
        <v>0</v>
      </c>
      <c r="M182" s="176"/>
      <c r="N182" s="23" t="s">
        <v>849</v>
      </c>
      <c r="O182" s="23" t="s">
        <v>850</v>
      </c>
      <c r="P182" s="23" t="s">
        <v>851</v>
      </c>
      <c r="Q182" s="56" t="s">
        <v>848</v>
      </c>
      <c r="R182" s="133" t="s">
        <v>848</v>
      </c>
      <c r="S182" s="133" t="s">
        <v>848</v>
      </c>
      <c r="T182" s="133" t="s">
        <v>848</v>
      </c>
      <c r="U182" s="133" t="s">
        <v>848</v>
      </c>
      <c r="V182" s="133" t="s">
        <v>848</v>
      </c>
      <c r="W182" s="55">
        <v>0</v>
      </c>
      <c r="X182" s="55">
        <v>0</v>
      </c>
      <c r="Y182" s="55">
        <v>0</v>
      </c>
      <c r="Z182" s="55">
        <v>0</v>
      </c>
      <c r="AA182" s="55">
        <v>0</v>
      </c>
      <c r="AB182" s="55">
        <v>0</v>
      </c>
      <c r="AC182" s="55">
        <v>0</v>
      </c>
      <c r="AD182" s="59">
        <v>0</v>
      </c>
      <c r="AE182" s="55">
        <v>0</v>
      </c>
      <c r="AF182" s="55"/>
      <c r="AG182" s="55"/>
      <c r="AH182" s="55"/>
      <c r="AI182" s="59">
        <v>0</v>
      </c>
      <c r="AJ182" s="55">
        <v>0</v>
      </c>
      <c r="AK182" s="55">
        <v>0</v>
      </c>
      <c r="AL182" s="55">
        <v>0</v>
      </c>
      <c r="AM182" s="55">
        <v>0</v>
      </c>
      <c r="AN182" s="55">
        <v>0</v>
      </c>
      <c r="AO182" s="55">
        <v>0</v>
      </c>
      <c r="AP182" s="55">
        <v>0</v>
      </c>
      <c r="AQ182" s="55">
        <v>0</v>
      </c>
      <c r="AR182" s="59">
        <v>0</v>
      </c>
      <c r="AS182" s="55">
        <v>0</v>
      </c>
      <c r="AT182" s="55"/>
      <c r="AU182" s="55"/>
      <c r="AV182" s="55"/>
      <c r="AW182" s="59">
        <v>0</v>
      </c>
      <c r="AX182" s="55"/>
      <c r="AY182" s="55"/>
      <c r="AZ182" s="55"/>
      <c r="BA182" s="55"/>
      <c r="BB182" s="55"/>
      <c r="BC182" s="55"/>
      <c r="BD182" s="55"/>
      <c r="BE182" s="55"/>
      <c r="BF182" s="59">
        <v>0</v>
      </c>
      <c r="BG182" s="55"/>
      <c r="BH182" s="55"/>
      <c r="BI182" s="55"/>
      <c r="BJ182" s="55"/>
      <c r="BK182" s="59">
        <v>0</v>
      </c>
      <c r="BL182" s="55"/>
      <c r="BM182" s="23" t="s">
        <v>852</v>
      </c>
      <c r="BN182" s="23" t="s">
        <v>1150</v>
      </c>
      <c r="BO182" s="23" t="s">
        <v>853</v>
      </c>
      <c r="BP182" s="23" t="s">
        <v>853</v>
      </c>
      <c r="BQ182" s="23" t="s">
        <v>853</v>
      </c>
      <c r="BR182" s="23"/>
      <c r="BS182" s="57"/>
      <c r="BT182" s="135" t="s">
        <v>23</v>
      </c>
      <c r="BU182" s="58">
        <v>1</v>
      </c>
      <c r="BV182" s="57">
        <v>0</v>
      </c>
      <c r="BW182" s="57">
        <v>0</v>
      </c>
      <c r="BX182" s="57">
        <v>0</v>
      </c>
      <c r="BY182" s="57">
        <v>0</v>
      </c>
      <c r="BZ182" s="57">
        <v>0</v>
      </c>
      <c r="CA182" s="57">
        <v>0</v>
      </c>
      <c r="CB182" s="67">
        <v>0</v>
      </c>
      <c r="CC182" s="134"/>
      <c r="CD182" s="134"/>
      <c r="CE182" s="57"/>
      <c r="CF182" s="57"/>
      <c r="CG182" s="57"/>
      <c r="CH182" s="57"/>
      <c r="CI182" s="57"/>
      <c r="CJ182" s="57"/>
      <c r="CK182" s="67"/>
      <c r="CL182" s="23"/>
      <c r="CM182" s="23"/>
      <c r="CN182" s="23"/>
      <c r="CO182" s="23"/>
      <c r="CP182" s="23"/>
      <c r="CQ182" s="23"/>
      <c r="CR182" s="57"/>
      <c r="CS182" s="134"/>
      <c r="CT182" s="58"/>
      <c r="CU182" s="57"/>
      <c r="CV182" s="57"/>
      <c r="CW182" s="57"/>
      <c r="CX182" s="57"/>
      <c r="CY182" s="57"/>
      <c r="CZ182" s="57"/>
      <c r="DA182" s="67"/>
      <c r="DB182" s="23"/>
      <c r="DC182" s="23"/>
      <c r="DD182" s="57"/>
      <c r="DE182" s="57"/>
      <c r="DF182" s="57"/>
      <c r="DG182" s="57"/>
      <c r="DH182" s="57"/>
      <c r="DI182" s="57"/>
      <c r="DJ182" s="67"/>
      <c r="DK182" s="23" t="s">
        <v>849</v>
      </c>
      <c r="DL182" s="55">
        <v>0</v>
      </c>
      <c r="DM182" s="55">
        <v>0</v>
      </c>
      <c r="DN182" s="55">
        <v>0</v>
      </c>
      <c r="DO182" s="59">
        <v>0</v>
      </c>
      <c r="DP182" s="23" t="s">
        <v>849</v>
      </c>
      <c r="DQ182" s="57"/>
      <c r="DR182" s="57"/>
      <c r="DS182" s="57"/>
      <c r="DT182" s="23" t="s">
        <v>854</v>
      </c>
      <c r="DU182" s="57"/>
      <c r="DV182" s="23" t="s">
        <v>849</v>
      </c>
      <c r="DW182" s="23" t="s">
        <v>854</v>
      </c>
      <c r="DX182" s="57"/>
      <c r="DY182" s="23" t="s">
        <v>849</v>
      </c>
      <c r="DZ182" s="23" t="s">
        <v>854</v>
      </c>
      <c r="EA182" s="56"/>
      <c r="EB182" s="57"/>
      <c r="EC182" s="57"/>
      <c r="ED182" s="23"/>
      <c r="EE182" s="57"/>
      <c r="EF182" s="57"/>
      <c r="EG182" s="57"/>
      <c r="EH182" s="23">
        <v>923</v>
      </c>
      <c r="EI182" s="23"/>
      <c r="EJ182" s="23" t="s">
        <v>891</v>
      </c>
      <c r="EK182" s="23"/>
    </row>
    <row r="183" spans="2:141" ht="29.1">
      <c r="B183" s="132" t="s">
        <v>1151</v>
      </c>
      <c r="C183" s="23" t="s">
        <v>1152</v>
      </c>
      <c r="D183" s="23" t="s">
        <v>502</v>
      </c>
      <c r="E183" s="23" t="s">
        <v>846</v>
      </c>
      <c r="F183" s="23" t="s">
        <v>847</v>
      </c>
      <c r="G183" s="23"/>
      <c r="H183" s="23" t="s">
        <v>848</v>
      </c>
      <c r="I183" s="58">
        <v>0</v>
      </c>
      <c r="J183" s="58">
        <v>0</v>
      </c>
      <c r="K183" s="58">
        <v>1</v>
      </c>
      <c r="L183" s="58">
        <v>0</v>
      </c>
      <c r="M183" s="176"/>
      <c r="N183" s="23" t="s">
        <v>849</v>
      </c>
      <c r="O183" s="23" t="s">
        <v>850</v>
      </c>
      <c r="P183" s="23" t="s">
        <v>851</v>
      </c>
      <c r="Q183" s="56" t="s">
        <v>848</v>
      </c>
      <c r="R183" s="133" t="s">
        <v>848</v>
      </c>
      <c r="S183" s="133" t="s">
        <v>848</v>
      </c>
      <c r="T183" s="133" t="s">
        <v>848</v>
      </c>
      <c r="U183" s="133" t="s">
        <v>848</v>
      </c>
      <c r="V183" s="133" t="s">
        <v>848</v>
      </c>
      <c r="W183" s="55">
        <v>0</v>
      </c>
      <c r="X183" s="55">
        <v>0.61429458734915765</v>
      </c>
      <c r="Y183" s="55">
        <v>0.61429458734915765</v>
      </c>
      <c r="Z183" s="55">
        <v>1.2285891746983153</v>
      </c>
      <c r="AA183" s="55">
        <v>1.2285891746983153</v>
      </c>
      <c r="AB183" s="55">
        <v>2.4571783493966306</v>
      </c>
      <c r="AC183" s="55">
        <v>0</v>
      </c>
      <c r="AD183" s="59">
        <v>6.1429458734915769</v>
      </c>
      <c r="AE183" s="55">
        <v>0</v>
      </c>
      <c r="AF183" s="55"/>
      <c r="AG183" s="55"/>
      <c r="AH183" s="55"/>
      <c r="AI183" s="59">
        <v>6.1429458734915769</v>
      </c>
      <c r="AJ183" s="55">
        <v>0</v>
      </c>
      <c r="AK183" s="55">
        <v>0</v>
      </c>
      <c r="AL183" s="55">
        <v>0.67343947754762101</v>
      </c>
      <c r="AM183" s="55">
        <v>0.68690826709857344</v>
      </c>
      <c r="AN183" s="55">
        <v>1.4012928648810901</v>
      </c>
      <c r="AO183" s="55">
        <v>1.4293187221787118</v>
      </c>
      <c r="AP183" s="55">
        <v>2.9158101932445724</v>
      </c>
      <c r="AQ183" s="55">
        <v>0</v>
      </c>
      <c r="AR183" s="59">
        <v>7.1067695249505682</v>
      </c>
      <c r="AS183" s="55">
        <v>0</v>
      </c>
      <c r="AT183" s="55"/>
      <c r="AU183" s="55"/>
      <c r="AV183" s="55"/>
      <c r="AW183" s="59">
        <v>7.1067695249505682</v>
      </c>
      <c r="AX183" s="55"/>
      <c r="AY183" s="55"/>
      <c r="AZ183" s="55"/>
      <c r="BA183" s="55"/>
      <c r="BB183" s="55"/>
      <c r="BC183" s="55"/>
      <c r="BD183" s="55"/>
      <c r="BE183" s="55"/>
      <c r="BF183" s="59">
        <v>0</v>
      </c>
      <c r="BG183" s="55"/>
      <c r="BH183" s="55"/>
      <c r="BI183" s="55"/>
      <c r="BJ183" s="55"/>
      <c r="BK183" s="59">
        <v>0</v>
      </c>
      <c r="BL183" s="55"/>
      <c r="BM183" s="23" t="s">
        <v>852</v>
      </c>
      <c r="BN183" s="23" t="s">
        <v>897</v>
      </c>
      <c r="BO183" s="23" t="s">
        <v>853</v>
      </c>
      <c r="BP183" s="23" t="s">
        <v>853</v>
      </c>
      <c r="BQ183" s="23" t="s">
        <v>853</v>
      </c>
      <c r="BR183" s="23"/>
      <c r="BS183" s="57"/>
      <c r="BT183" s="135" t="s">
        <v>23</v>
      </c>
      <c r="BU183" s="58">
        <v>1</v>
      </c>
      <c r="BV183" s="57">
        <v>0</v>
      </c>
      <c r="BW183" s="57">
        <v>0</v>
      </c>
      <c r="BX183" s="57">
        <v>0</v>
      </c>
      <c r="BY183" s="57">
        <v>0</v>
      </c>
      <c r="BZ183" s="57">
        <v>0</v>
      </c>
      <c r="CA183" s="57">
        <v>1</v>
      </c>
      <c r="CB183" s="67">
        <v>1</v>
      </c>
      <c r="CC183" s="134"/>
      <c r="CD183" s="134"/>
      <c r="CE183" s="57"/>
      <c r="CF183" s="57"/>
      <c r="CG183" s="57"/>
      <c r="CH183" s="57"/>
      <c r="CI183" s="57"/>
      <c r="CJ183" s="57"/>
      <c r="CK183" s="67"/>
      <c r="CL183" s="23"/>
      <c r="CM183" s="23"/>
      <c r="CN183" s="23"/>
      <c r="CO183" s="23"/>
      <c r="CP183" s="23"/>
      <c r="CQ183" s="23"/>
      <c r="CR183" s="57"/>
      <c r="CS183" s="134"/>
      <c r="CT183" s="58"/>
      <c r="CU183" s="57"/>
      <c r="CV183" s="57"/>
      <c r="CW183" s="57"/>
      <c r="CX183" s="57"/>
      <c r="CY183" s="57"/>
      <c r="CZ183" s="57"/>
      <c r="DA183" s="67"/>
      <c r="DB183" s="23"/>
      <c r="DC183" s="23"/>
      <c r="DD183" s="57"/>
      <c r="DE183" s="57"/>
      <c r="DF183" s="57"/>
      <c r="DG183" s="57"/>
      <c r="DH183" s="57"/>
      <c r="DI183" s="57"/>
      <c r="DJ183" s="67"/>
      <c r="DK183" s="23" t="s">
        <v>849</v>
      </c>
      <c r="DL183" s="55">
        <v>0</v>
      </c>
      <c r="DM183" s="55">
        <v>0</v>
      </c>
      <c r="DN183" s="55">
        <v>0</v>
      </c>
      <c r="DO183" s="59">
        <v>0</v>
      </c>
      <c r="DP183" s="23" t="s">
        <v>849</v>
      </c>
      <c r="DQ183" s="57"/>
      <c r="DR183" s="57"/>
      <c r="DS183" s="57"/>
      <c r="DT183" s="23" t="s">
        <v>854</v>
      </c>
      <c r="DU183" s="57"/>
      <c r="DV183" s="23" t="s">
        <v>849</v>
      </c>
      <c r="DW183" s="23" t="s">
        <v>854</v>
      </c>
      <c r="DX183" s="57"/>
      <c r="DY183" s="23" t="s">
        <v>849</v>
      </c>
      <c r="DZ183" s="23" t="s">
        <v>854</v>
      </c>
      <c r="EA183" s="56"/>
      <c r="EB183" s="57"/>
      <c r="EC183" s="57"/>
      <c r="ED183" s="23"/>
      <c r="EE183" s="57"/>
      <c r="EF183" s="57"/>
      <c r="EG183" s="57"/>
      <c r="EH183" s="23">
        <v>841</v>
      </c>
      <c r="EI183" s="23"/>
      <c r="EJ183" s="23" t="s">
        <v>891</v>
      </c>
      <c r="EK183" s="23"/>
    </row>
    <row r="184" spans="2:141">
      <c r="B184" s="132" t="s">
        <v>1153</v>
      </c>
      <c r="C184" s="23" t="s">
        <v>1154</v>
      </c>
      <c r="D184" s="23">
        <v>0</v>
      </c>
      <c r="E184" s="23" t="s">
        <v>846</v>
      </c>
      <c r="F184" s="23" t="s">
        <v>847</v>
      </c>
      <c r="G184" s="23"/>
      <c r="H184" s="23" t="s">
        <v>848</v>
      </c>
      <c r="I184" s="58">
        <v>0</v>
      </c>
      <c r="J184" s="58">
        <v>0</v>
      </c>
      <c r="K184" s="58">
        <v>1</v>
      </c>
      <c r="L184" s="58">
        <v>0</v>
      </c>
      <c r="M184" s="176"/>
      <c r="N184" s="23" t="s">
        <v>849</v>
      </c>
      <c r="O184" s="23" t="s">
        <v>850</v>
      </c>
      <c r="P184" s="23" t="s">
        <v>851</v>
      </c>
      <c r="Q184" s="56" t="s">
        <v>848</v>
      </c>
      <c r="R184" s="133" t="s">
        <v>848</v>
      </c>
      <c r="S184" s="133" t="s">
        <v>848</v>
      </c>
      <c r="T184" s="133" t="s">
        <v>848</v>
      </c>
      <c r="U184" s="133" t="s">
        <v>848</v>
      </c>
      <c r="V184" s="133" t="s">
        <v>848</v>
      </c>
      <c r="W184" s="55">
        <v>0</v>
      </c>
      <c r="X184" s="55">
        <v>3.3318336933371144</v>
      </c>
      <c r="Y184" s="55">
        <v>3.4760811622337124</v>
      </c>
      <c r="Z184" s="55">
        <v>3.7532625730546272</v>
      </c>
      <c r="AA184" s="55">
        <v>4.0389291291047531</v>
      </c>
      <c r="AB184" s="55">
        <v>4.3047970129533848</v>
      </c>
      <c r="AC184" s="55">
        <v>4.5848068055173696</v>
      </c>
      <c r="AD184" s="59">
        <v>23.489710376200964</v>
      </c>
      <c r="AE184" s="55">
        <v>0</v>
      </c>
      <c r="AF184" s="55"/>
      <c r="AG184" s="55"/>
      <c r="AH184" s="55"/>
      <c r="AI184" s="59">
        <v>23.489710376200964</v>
      </c>
      <c r="AJ184" s="55">
        <v>0</v>
      </c>
      <c r="AK184" s="55">
        <v>0</v>
      </c>
      <c r="AL184" s="55">
        <v>3.6526259353823098</v>
      </c>
      <c r="AM184" s="55">
        <v>3.8869769270598944</v>
      </c>
      <c r="AN184" s="55">
        <v>4.2808614726221723</v>
      </c>
      <c r="AO184" s="55">
        <v>4.6988180757818778</v>
      </c>
      <c r="AP184" s="55">
        <v>5.1082865081000124</v>
      </c>
      <c r="AQ184" s="55">
        <v>5.549371273470908</v>
      </c>
      <c r="AR184" s="59">
        <v>27.17694019241717</v>
      </c>
      <c r="AS184" s="55">
        <v>0</v>
      </c>
      <c r="AT184" s="55"/>
      <c r="AU184" s="55"/>
      <c r="AV184" s="55"/>
      <c r="AW184" s="59">
        <v>27.17694019241717</v>
      </c>
      <c r="AX184" s="55"/>
      <c r="AY184" s="55"/>
      <c r="AZ184" s="55"/>
      <c r="BA184" s="55"/>
      <c r="BB184" s="55"/>
      <c r="BC184" s="55"/>
      <c r="BD184" s="55"/>
      <c r="BE184" s="55"/>
      <c r="BF184" s="59">
        <v>0</v>
      </c>
      <c r="BG184" s="55"/>
      <c r="BH184" s="55"/>
      <c r="BI184" s="55"/>
      <c r="BJ184" s="55"/>
      <c r="BK184" s="59">
        <v>0</v>
      </c>
      <c r="BL184" s="55"/>
      <c r="BM184" s="23" t="s">
        <v>852</v>
      </c>
      <c r="BN184" s="23" t="s">
        <v>242</v>
      </c>
      <c r="BO184" s="23" t="s">
        <v>853</v>
      </c>
      <c r="BP184" s="23" t="s">
        <v>853</v>
      </c>
      <c r="BQ184" s="23" t="s">
        <v>425</v>
      </c>
      <c r="BR184" s="23"/>
      <c r="BS184" s="57"/>
      <c r="BT184" s="135" t="s">
        <v>23</v>
      </c>
      <c r="BU184" s="58">
        <v>1</v>
      </c>
      <c r="BV184" s="57">
        <v>0</v>
      </c>
      <c r="BW184" s="57">
        <v>0</v>
      </c>
      <c r="BX184" s="57">
        <v>0</v>
      </c>
      <c r="BY184" s="57">
        <v>0</v>
      </c>
      <c r="BZ184" s="57">
        <v>0</v>
      </c>
      <c r="CA184" s="57">
        <v>0</v>
      </c>
      <c r="CB184" s="67">
        <v>0</v>
      </c>
      <c r="CC184" s="134"/>
      <c r="CD184" s="134"/>
      <c r="CE184" s="57"/>
      <c r="CF184" s="57"/>
      <c r="CG184" s="57"/>
      <c r="CH184" s="57"/>
      <c r="CI184" s="57"/>
      <c r="CJ184" s="57"/>
      <c r="CK184" s="67"/>
      <c r="CL184" s="23"/>
      <c r="CM184" s="23"/>
      <c r="CN184" s="23"/>
      <c r="CO184" s="23"/>
      <c r="CP184" s="23"/>
      <c r="CQ184" s="23"/>
      <c r="CR184" s="57"/>
      <c r="CS184" s="134"/>
      <c r="CT184" s="58"/>
      <c r="CU184" s="57"/>
      <c r="CV184" s="57"/>
      <c r="CW184" s="57"/>
      <c r="CX184" s="57"/>
      <c r="CY184" s="57"/>
      <c r="CZ184" s="57"/>
      <c r="DA184" s="67"/>
      <c r="DB184" s="23"/>
      <c r="DC184" s="23"/>
      <c r="DD184" s="57"/>
      <c r="DE184" s="57"/>
      <c r="DF184" s="57"/>
      <c r="DG184" s="57"/>
      <c r="DH184" s="57"/>
      <c r="DI184" s="57"/>
      <c r="DJ184" s="67"/>
      <c r="DK184" s="23" t="s">
        <v>849</v>
      </c>
      <c r="DL184" s="55">
        <v>0</v>
      </c>
      <c r="DM184" s="55">
        <v>0</v>
      </c>
      <c r="DN184" s="55">
        <v>0</v>
      </c>
      <c r="DO184" s="59">
        <v>0</v>
      </c>
      <c r="DP184" s="23" t="s">
        <v>849</v>
      </c>
      <c r="DQ184" s="57"/>
      <c r="DR184" s="57"/>
      <c r="DS184" s="57"/>
      <c r="DT184" s="23" t="s">
        <v>854</v>
      </c>
      <c r="DU184" s="57"/>
      <c r="DV184" s="23" t="s">
        <v>849</v>
      </c>
      <c r="DW184" s="23" t="s">
        <v>854</v>
      </c>
      <c r="DX184" s="57"/>
      <c r="DY184" s="23" t="s">
        <v>849</v>
      </c>
      <c r="DZ184" s="23" t="s">
        <v>854</v>
      </c>
      <c r="EA184" s="56"/>
      <c r="EB184" s="57"/>
      <c r="EC184" s="57"/>
      <c r="ED184" s="23"/>
      <c r="EE184" s="57"/>
      <c r="EF184" s="57"/>
      <c r="EG184" s="57"/>
      <c r="EH184" s="23">
        <v>777</v>
      </c>
      <c r="EI184" s="23"/>
      <c r="EJ184" s="23" t="s">
        <v>918</v>
      </c>
      <c r="EK184" s="23"/>
    </row>
    <row r="185" spans="2:141" ht="29.1">
      <c r="B185" s="132" t="s">
        <v>1155</v>
      </c>
      <c r="C185" s="23" t="s">
        <v>1156</v>
      </c>
      <c r="D185" s="23" t="s">
        <v>159</v>
      </c>
      <c r="E185" s="23" t="s">
        <v>846</v>
      </c>
      <c r="F185" s="23" t="s">
        <v>847</v>
      </c>
      <c r="G185" s="23"/>
      <c r="H185" s="23" t="s">
        <v>848</v>
      </c>
      <c r="I185" s="58">
        <v>0</v>
      </c>
      <c r="J185" s="58">
        <v>0</v>
      </c>
      <c r="K185" s="58">
        <v>1</v>
      </c>
      <c r="L185" s="58">
        <v>0</v>
      </c>
      <c r="M185" s="176"/>
      <c r="N185" s="23" t="s">
        <v>849</v>
      </c>
      <c r="O185" s="23" t="s">
        <v>850</v>
      </c>
      <c r="P185" s="23" t="s">
        <v>851</v>
      </c>
      <c r="Q185" s="56" t="s">
        <v>848</v>
      </c>
      <c r="R185" s="133" t="s">
        <v>848</v>
      </c>
      <c r="S185" s="133" t="s">
        <v>848</v>
      </c>
      <c r="T185" s="133" t="s">
        <v>848</v>
      </c>
      <c r="U185" s="133" t="s">
        <v>848</v>
      </c>
      <c r="V185" s="133" t="s">
        <v>848</v>
      </c>
      <c r="W185" s="55">
        <v>0</v>
      </c>
      <c r="X185" s="55">
        <v>0</v>
      </c>
      <c r="Y185" s="55">
        <v>0</v>
      </c>
      <c r="Z185" s="55">
        <v>1.2285891746983153</v>
      </c>
      <c r="AA185" s="55">
        <v>2.4571783493966306</v>
      </c>
      <c r="AB185" s="55">
        <v>3.6857675240949463</v>
      </c>
      <c r="AC185" s="55">
        <v>4.9143566987932612</v>
      </c>
      <c r="AD185" s="59">
        <v>12.285891746983154</v>
      </c>
      <c r="AE185" s="55">
        <v>0</v>
      </c>
      <c r="AF185" s="55"/>
      <c r="AG185" s="55"/>
      <c r="AH185" s="55"/>
      <c r="AI185" s="59">
        <v>12.285891746983154</v>
      </c>
      <c r="AJ185" s="55">
        <v>0</v>
      </c>
      <c r="AK185" s="55">
        <v>0</v>
      </c>
      <c r="AL185" s="55">
        <v>0</v>
      </c>
      <c r="AM185" s="55">
        <v>0</v>
      </c>
      <c r="AN185" s="55">
        <v>1.4012928648810901</v>
      </c>
      <c r="AO185" s="55">
        <v>2.8586374443574236</v>
      </c>
      <c r="AP185" s="55">
        <v>4.3737152898668583</v>
      </c>
      <c r="AQ185" s="55">
        <v>5.9482527942189272</v>
      </c>
      <c r="AR185" s="59">
        <v>14.581898393324298</v>
      </c>
      <c r="AS185" s="55">
        <v>0</v>
      </c>
      <c r="AT185" s="55"/>
      <c r="AU185" s="55"/>
      <c r="AV185" s="55"/>
      <c r="AW185" s="59">
        <v>14.581898393324298</v>
      </c>
      <c r="AX185" s="55"/>
      <c r="AY185" s="55"/>
      <c r="AZ185" s="55"/>
      <c r="BA185" s="55"/>
      <c r="BB185" s="55"/>
      <c r="BC185" s="55"/>
      <c r="BD185" s="55"/>
      <c r="BE185" s="55"/>
      <c r="BF185" s="59">
        <v>0</v>
      </c>
      <c r="BG185" s="55"/>
      <c r="BH185" s="55"/>
      <c r="BI185" s="55"/>
      <c r="BJ185" s="55"/>
      <c r="BK185" s="59">
        <v>0</v>
      </c>
      <c r="BL185" s="55"/>
      <c r="BM185" s="23" t="s">
        <v>852</v>
      </c>
      <c r="BN185" s="23" t="s">
        <v>242</v>
      </c>
      <c r="BO185" s="23" t="s">
        <v>853</v>
      </c>
      <c r="BP185" s="23" t="s">
        <v>853</v>
      </c>
      <c r="BQ185" s="23" t="s">
        <v>425</v>
      </c>
      <c r="BR185" s="23"/>
      <c r="BS185" s="57"/>
      <c r="BT185" s="135" t="s">
        <v>23</v>
      </c>
      <c r="BU185" s="58">
        <v>1</v>
      </c>
      <c r="BV185" s="57">
        <v>0</v>
      </c>
      <c r="BW185" s="57">
        <v>0</v>
      </c>
      <c r="BX185" s="57">
        <v>0</v>
      </c>
      <c r="BY185" s="57">
        <v>0</v>
      </c>
      <c r="BZ185" s="57">
        <v>0</v>
      </c>
      <c r="CA185" s="57">
        <v>0</v>
      </c>
      <c r="CB185" s="67">
        <v>0</v>
      </c>
      <c r="CC185" s="134"/>
      <c r="CD185" s="134"/>
      <c r="CE185" s="57"/>
      <c r="CF185" s="57"/>
      <c r="CG185" s="57"/>
      <c r="CH185" s="57"/>
      <c r="CI185" s="57"/>
      <c r="CJ185" s="57"/>
      <c r="CK185" s="67"/>
      <c r="CL185" s="23"/>
      <c r="CM185" s="23"/>
      <c r="CN185" s="23"/>
      <c r="CO185" s="23"/>
      <c r="CP185" s="23"/>
      <c r="CQ185" s="23"/>
      <c r="CR185" s="57"/>
      <c r="CS185" s="134"/>
      <c r="CT185" s="58"/>
      <c r="CU185" s="57"/>
      <c r="CV185" s="57"/>
      <c r="CW185" s="57"/>
      <c r="CX185" s="57"/>
      <c r="CY185" s="57"/>
      <c r="CZ185" s="57"/>
      <c r="DA185" s="67"/>
      <c r="DB185" s="23"/>
      <c r="DC185" s="23"/>
      <c r="DD185" s="57"/>
      <c r="DE185" s="57"/>
      <c r="DF185" s="57"/>
      <c r="DG185" s="57"/>
      <c r="DH185" s="57"/>
      <c r="DI185" s="57"/>
      <c r="DJ185" s="67"/>
      <c r="DK185" s="23" t="s">
        <v>849</v>
      </c>
      <c r="DL185" s="55">
        <v>0</v>
      </c>
      <c r="DM185" s="55">
        <v>0</v>
      </c>
      <c r="DN185" s="55">
        <v>0</v>
      </c>
      <c r="DO185" s="59">
        <v>0</v>
      </c>
      <c r="DP185" s="23" t="s">
        <v>849</v>
      </c>
      <c r="DQ185" s="57"/>
      <c r="DR185" s="57"/>
      <c r="DS185" s="57"/>
      <c r="DT185" s="23" t="s">
        <v>854</v>
      </c>
      <c r="DU185" s="57"/>
      <c r="DV185" s="23" t="s">
        <v>849</v>
      </c>
      <c r="DW185" s="23" t="s">
        <v>854</v>
      </c>
      <c r="DX185" s="57"/>
      <c r="DY185" s="23" t="s">
        <v>849</v>
      </c>
      <c r="DZ185" s="23" t="s">
        <v>854</v>
      </c>
      <c r="EA185" s="56"/>
      <c r="EB185" s="57"/>
      <c r="EC185" s="57"/>
      <c r="ED185" s="23"/>
      <c r="EE185" s="57"/>
      <c r="EF185" s="57"/>
      <c r="EG185" s="57"/>
      <c r="EH185" s="23">
        <v>777</v>
      </c>
      <c r="EI185" s="23"/>
      <c r="EJ185" s="23" t="s">
        <v>918</v>
      </c>
      <c r="EK185" s="23"/>
    </row>
    <row r="186" spans="2:141" ht="29.1">
      <c r="B186" s="132" t="s">
        <v>1157</v>
      </c>
      <c r="C186" s="23" t="s">
        <v>1158</v>
      </c>
      <c r="D186" s="23" t="s">
        <v>159</v>
      </c>
      <c r="E186" s="23" t="s">
        <v>846</v>
      </c>
      <c r="F186" s="23" t="s">
        <v>847</v>
      </c>
      <c r="G186" s="23"/>
      <c r="H186" s="23" t="s">
        <v>848</v>
      </c>
      <c r="I186" s="58">
        <v>0</v>
      </c>
      <c r="J186" s="58">
        <v>0</v>
      </c>
      <c r="K186" s="58">
        <v>1</v>
      </c>
      <c r="L186" s="58">
        <v>0</v>
      </c>
      <c r="M186" s="176"/>
      <c r="N186" s="23" t="s">
        <v>849</v>
      </c>
      <c r="O186" s="23" t="s">
        <v>850</v>
      </c>
      <c r="P186" s="23" t="s">
        <v>851</v>
      </c>
      <c r="Q186" s="56" t="s">
        <v>848</v>
      </c>
      <c r="R186" s="133" t="s">
        <v>848</v>
      </c>
      <c r="S186" s="133" t="s">
        <v>848</v>
      </c>
      <c r="T186" s="133" t="s">
        <v>848</v>
      </c>
      <c r="U186" s="133" t="s">
        <v>848</v>
      </c>
      <c r="V186" s="133" t="s">
        <v>848</v>
      </c>
      <c r="W186" s="55">
        <v>0</v>
      </c>
      <c r="X186" s="55">
        <v>0</v>
      </c>
      <c r="Y186" s="55">
        <v>0</v>
      </c>
      <c r="Z186" s="55">
        <v>1.2531609581922816</v>
      </c>
      <c r="AA186" s="55">
        <v>2.5063219163845631</v>
      </c>
      <c r="AB186" s="55">
        <v>3.7594828745768449</v>
      </c>
      <c r="AC186" s="55">
        <v>5.0126438327691263</v>
      </c>
      <c r="AD186" s="59">
        <v>12.531609581922815</v>
      </c>
      <c r="AE186" s="55">
        <v>0</v>
      </c>
      <c r="AF186" s="55"/>
      <c r="AG186" s="55"/>
      <c r="AH186" s="55"/>
      <c r="AI186" s="59">
        <v>12.531609581922815</v>
      </c>
      <c r="AJ186" s="55">
        <v>0</v>
      </c>
      <c r="AK186" s="55">
        <v>0</v>
      </c>
      <c r="AL186" s="55">
        <v>0</v>
      </c>
      <c r="AM186" s="55">
        <v>0</v>
      </c>
      <c r="AN186" s="55">
        <v>1.4293187221787118</v>
      </c>
      <c r="AO186" s="55">
        <v>2.9158101932445719</v>
      </c>
      <c r="AP186" s="55">
        <v>4.4611895956641954</v>
      </c>
      <c r="AQ186" s="55">
        <v>6.0672178501033054</v>
      </c>
      <c r="AR186" s="59">
        <v>14.873536361190784</v>
      </c>
      <c r="AS186" s="55">
        <v>0</v>
      </c>
      <c r="AT186" s="55"/>
      <c r="AU186" s="55"/>
      <c r="AV186" s="55"/>
      <c r="AW186" s="59">
        <v>14.873536361190784</v>
      </c>
      <c r="AX186" s="55"/>
      <c r="AY186" s="55"/>
      <c r="AZ186" s="55"/>
      <c r="BA186" s="55"/>
      <c r="BB186" s="55"/>
      <c r="BC186" s="55"/>
      <c r="BD186" s="55"/>
      <c r="BE186" s="55"/>
      <c r="BF186" s="59">
        <v>0</v>
      </c>
      <c r="BG186" s="55"/>
      <c r="BH186" s="55"/>
      <c r="BI186" s="55"/>
      <c r="BJ186" s="55"/>
      <c r="BK186" s="59">
        <v>0</v>
      </c>
      <c r="BL186" s="55"/>
      <c r="BM186" s="23" t="s">
        <v>852</v>
      </c>
      <c r="BN186" s="23" t="s">
        <v>242</v>
      </c>
      <c r="BO186" s="23" t="s">
        <v>853</v>
      </c>
      <c r="BP186" s="23" t="s">
        <v>853</v>
      </c>
      <c r="BQ186" s="23" t="s">
        <v>425</v>
      </c>
      <c r="BR186" s="23"/>
      <c r="BS186" s="57"/>
      <c r="BT186" s="135" t="s">
        <v>23</v>
      </c>
      <c r="BU186" s="58">
        <v>1</v>
      </c>
      <c r="BV186" s="57">
        <v>0</v>
      </c>
      <c r="BW186" s="57">
        <v>0</v>
      </c>
      <c r="BX186" s="57">
        <v>0</v>
      </c>
      <c r="BY186" s="57">
        <v>0</v>
      </c>
      <c r="BZ186" s="57">
        <v>0</v>
      </c>
      <c r="CA186" s="57">
        <v>0</v>
      </c>
      <c r="CB186" s="67">
        <v>0</v>
      </c>
      <c r="CC186" s="134"/>
      <c r="CD186" s="134"/>
      <c r="CE186" s="57"/>
      <c r="CF186" s="57"/>
      <c r="CG186" s="57"/>
      <c r="CH186" s="57"/>
      <c r="CI186" s="57"/>
      <c r="CJ186" s="57"/>
      <c r="CK186" s="67"/>
      <c r="CL186" s="23"/>
      <c r="CM186" s="23"/>
      <c r="CN186" s="23"/>
      <c r="CO186" s="23"/>
      <c r="CP186" s="23"/>
      <c r="CQ186" s="23"/>
      <c r="CR186" s="57"/>
      <c r="CS186" s="134"/>
      <c r="CT186" s="58"/>
      <c r="CU186" s="57"/>
      <c r="CV186" s="57"/>
      <c r="CW186" s="57"/>
      <c r="CX186" s="57"/>
      <c r="CY186" s="57"/>
      <c r="CZ186" s="57"/>
      <c r="DA186" s="67"/>
      <c r="DB186" s="23"/>
      <c r="DC186" s="23"/>
      <c r="DD186" s="57"/>
      <c r="DE186" s="57"/>
      <c r="DF186" s="57"/>
      <c r="DG186" s="57"/>
      <c r="DH186" s="57"/>
      <c r="DI186" s="57"/>
      <c r="DJ186" s="67"/>
      <c r="DK186" s="23" t="s">
        <v>849</v>
      </c>
      <c r="DL186" s="55">
        <v>0</v>
      </c>
      <c r="DM186" s="55">
        <v>0</v>
      </c>
      <c r="DN186" s="55">
        <v>0</v>
      </c>
      <c r="DO186" s="59">
        <v>0</v>
      </c>
      <c r="DP186" s="23" t="s">
        <v>849</v>
      </c>
      <c r="DQ186" s="57"/>
      <c r="DR186" s="57"/>
      <c r="DS186" s="57"/>
      <c r="DT186" s="23" t="s">
        <v>854</v>
      </c>
      <c r="DU186" s="57"/>
      <c r="DV186" s="23" t="s">
        <v>849</v>
      </c>
      <c r="DW186" s="23" t="s">
        <v>854</v>
      </c>
      <c r="DX186" s="57"/>
      <c r="DY186" s="23" t="s">
        <v>849</v>
      </c>
      <c r="DZ186" s="23" t="s">
        <v>854</v>
      </c>
      <c r="EA186" s="56"/>
      <c r="EB186" s="57"/>
      <c r="EC186" s="57"/>
      <c r="ED186" s="23"/>
      <c r="EE186" s="57"/>
      <c r="EF186" s="57"/>
      <c r="EG186" s="57"/>
      <c r="EH186" s="23">
        <v>777</v>
      </c>
      <c r="EI186" s="23"/>
      <c r="EJ186" s="23" t="s">
        <v>918</v>
      </c>
      <c r="EK186" s="23"/>
    </row>
    <row r="187" spans="2:141">
      <c r="B187" s="132" t="s">
        <v>1159</v>
      </c>
      <c r="C187" s="23" t="s">
        <v>1160</v>
      </c>
      <c r="D187" s="23" t="s">
        <v>155</v>
      </c>
      <c r="E187" s="23" t="s">
        <v>846</v>
      </c>
      <c r="F187" s="23" t="s">
        <v>847</v>
      </c>
      <c r="G187" s="23"/>
      <c r="H187" s="23" t="s">
        <v>848</v>
      </c>
      <c r="I187" s="58">
        <v>-2.3160120701979452E-3</v>
      </c>
      <c r="J187" s="58">
        <v>1.0023160120701979</v>
      </c>
      <c r="K187" s="58">
        <v>0</v>
      </c>
      <c r="L187" s="58">
        <v>0</v>
      </c>
      <c r="M187" s="176"/>
      <c r="N187" s="23" t="s">
        <v>849</v>
      </c>
      <c r="O187" s="23" t="s">
        <v>850</v>
      </c>
      <c r="P187" s="23" t="s">
        <v>851</v>
      </c>
      <c r="Q187" s="56" t="s">
        <v>848</v>
      </c>
      <c r="R187" s="133" t="s">
        <v>848</v>
      </c>
      <c r="S187" s="133" t="s">
        <v>848</v>
      </c>
      <c r="T187" s="133" t="s">
        <v>848</v>
      </c>
      <c r="U187" s="133" t="s">
        <v>848</v>
      </c>
      <c r="V187" s="133" t="s">
        <v>848</v>
      </c>
      <c r="W187" s="55">
        <v>0</v>
      </c>
      <c r="X187" s="55">
        <v>1.3002917573439421</v>
      </c>
      <c r="Y187" s="55">
        <v>1.3565862222204621</v>
      </c>
      <c r="Z187" s="55">
        <v>1.4647598998263252</v>
      </c>
      <c r="AA187" s="55">
        <v>1.5762450165425712</v>
      </c>
      <c r="AB187" s="55">
        <v>1.6800034420012557</v>
      </c>
      <c r="AC187" s="55">
        <v>1.789280932643913</v>
      </c>
      <c r="AD187" s="59">
        <v>9.1671672705784708</v>
      </c>
      <c r="AE187" s="55">
        <v>0</v>
      </c>
      <c r="AF187" s="55"/>
      <c r="AG187" s="55"/>
      <c r="AH187" s="55"/>
      <c r="AI187" s="59">
        <v>9.1671672705784708</v>
      </c>
      <c r="AJ187" s="55">
        <v>0</v>
      </c>
      <c r="AK187" s="55">
        <v>0</v>
      </c>
      <c r="AL187" s="55">
        <v>1.4254851332874652</v>
      </c>
      <c r="AM187" s="55">
        <v>1.5169436785963497</v>
      </c>
      <c r="AN187" s="55">
        <v>1.6706622837488234</v>
      </c>
      <c r="AO187" s="55">
        <v>1.8337753248057165</v>
      </c>
      <c r="AP187" s="55">
        <v>1.9935757459673575</v>
      </c>
      <c r="AQ187" s="55">
        <v>2.1657148553859056</v>
      </c>
      <c r="AR187" s="59">
        <v>10.606157021791619</v>
      </c>
      <c r="AS187" s="55">
        <v>0</v>
      </c>
      <c r="AT187" s="55"/>
      <c r="AU187" s="55"/>
      <c r="AV187" s="55"/>
      <c r="AW187" s="59">
        <v>10.606157021791619</v>
      </c>
      <c r="AX187" s="55"/>
      <c r="AY187" s="55"/>
      <c r="AZ187" s="55"/>
      <c r="BA187" s="55"/>
      <c r="BB187" s="55"/>
      <c r="BC187" s="55"/>
      <c r="BD187" s="55"/>
      <c r="BE187" s="55"/>
      <c r="BF187" s="59">
        <v>0</v>
      </c>
      <c r="BG187" s="55"/>
      <c r="BH187" s="55"/>
      <c r="BI187" s="55"/>
      <c r="BJ187" s="55"/>
      <c r="BK187" s="59">
        <v>0</v>
      </c>
      <c r="BL187" s="55"/>
      <c r="BM187" s="23" t="s">
        <v>864</v>
      </c>
      <c r="BN187" s="23" t="s">
        <v>1161</v>
      </c>
      <c r="BO187" s="23" t="s">
        <v>569</v>
      </c>
      <c r="BP187" s="23" t="s">
        <v>386</v>
      </c>
      <c r="BQ187" s="23" t="s">
        <v>358</v>
      </c>
      <c r="BR187" s="23"/>
      <c r="BS187" s="57"/>
      <c r="BT187" s="135" t="s">
        <v>23</v>
      </c>
      <c r="BU187" s="58">
        <v>-2.3160120701979452E-3</v>
      </c>
      <c r="BV187" s="57">
        <v>0</v>
      </c>
      <c r="BW187" s="57">
        <v>0</v>
      </c>
      <c r="BX187" s="57">
        <v>0</v>
      </c>
      <c r="BY187" s="57">
        <v>0</v>
      </c>
      <c r="BZ187" s="57">
        <v>0</v>
      </c>
      <c r="CA187" s="57">
        <v>0</v>
      </c>
      <c r="CB187" s="67">
        <v>0</v>
      </c>
      <c r="CC187" s="134"/>
      <c r="CD187" s="134"/>
      <c r="CE187" s="57"/>
      <c r="CF187" s="57"/>
      <c r="CG187" s="57"/>
      <c r="CH187" s="57"/>
      <c r="CI187" s="57"/>
      <c r="CJ187" s="57"/>
      <c r="CK187" s="67"/>
      <c r="CL187" s="23"/>
      <c r="CM187" s="23"/>
      <c r="CN187" s="23"/>
      <c r="CO187" s="23"/>
      <c r="CP187" s="23"/>
      <c r="CQ187" s="23"/>
      <c r="CR187" s="57"/>
      <c r="CS187" s="134"/>
      <c r="CT187" s="58"/>
      <c r="CU187" s="57"/>
      <c r="CV187" s="57"/>
      <c r="CW187" s="57"/>
      <c r="CX187" s="57"/>
      <c r="CY187" s="57"/>
      <c r="CZ187" s="57"/>
      <c r="DA187" s="67"/>
      <c r="DB187" s="23"/>
      <c r="DC187" s="23"/>
      <c r="DD187" s="57"/>
      <c r="DE187" s="57"/>
      <c r="DF187" s="57"/>
      <c r="DG187" s="57"/>
      <c r="DH187" s="57"/>
      <c r="DI187" s="57"/>
      <c r="DJ187" s="67"/>
      <c r="DK187" s="23" t="s">
        <v>849</v>
      </c>
      <c r="DL187" s="55">
        <v>0</v>
      </c>
      <c r="DM187" s="55">
        <v>0</v>
      </c>
      <c r="DN187" s="55">
        <v>0</v>
      </c>
      <c r="DO187" s="59">
        <v>0</v>
      </c>
      <c r="DP187" s="23" t="s">
        <v>849</v>
      </c>
      <c r="DQ187" s="57"/>
      <c r="DR187" s="57"/>
      <c r="DS187" s="57"/>
      <c r="DT187" s="23" t="s">
        <v>854</v>
      </c>
      <c r="DU187" s="57"/>
      <c r="DV187" s="23" t="s">
        <v>849</v>
      </c>
      <c r="DW187" s="23" t="s">
        <v>854</v>
      </c>
      <c r="DX187" s="57"/>
      <c r="DY187" s="23" t="s">
        <v>849</v>
      </c>
      <c r="DZ187" s="23" t="s">
        <v>854</v>
      </c>
      <c r="EA187" s="56"/>
      <c r="EB187" s="57"/>
      <c r="EC187" s="57"/>
      <c r="ED187" s="23"/>
      <c r="EE187" s="57"/>
      <c r="EF187" s="57"/>
      <c r="EG187" s="57"/>
      <c r="EH187" s="23">
        <v>1235</v>
      </c>
      <c r="EI187" s="23" t="s">
        <v>387</v>
      </c>
      <c r="EJ187" s="23"/>
      <c r="EK187" s="23" t="s">
        <v>388</v>
      </c>
    </row>
    <row r="188" spans="2:141">
      <c r="B188" s="132" t="s">
        <v>1162</v>
      </c>
      <c r="C188" s="23" t="s">
        <v>1163</v>
      </c>
      <c r="D188" s="23" t="s">
        <v>159</v>
      </c>
      <c r="E188" s="23" t="s">
        <v>846</v>
      </c>
      <c r="F188" s="23" t="s">
        <v>847</v>
      </c>
      <c r="G188" s="23"/>
      <c r="H188" s="23" t="s">
        <v>848</v>
      </c>
      <c r="I188" s="58">
        <v>0</v>
      </c>
      <c r="J188" s="58">
        <v>1</v>
      </c>
      <c r="K188" s="58">
        <v>0</v>
      </c>
      <c r="L188" s="58">
        <v>0</v>
      </c>
      <c r="M188" s="176"/>
      <c r="N188" s="23" t="s">
        <v>849</v>
      </c>
      <c r="O188" s="23" t="s">
        <v>850</v>
      </c>
      <c r="P188" s="23" t="s">
        <v>851</v>
      </c>
      <c r="Q188" s="56" t="s">
        <v>848</v>
      </c>
      <c r="R188" s="133" t="s">
        <v>848</v>
      </c>
      <c r="S188" s="133" t="s">
        <v>848</v>
      </c>
      <c r="T188" s="133" t="s">
        <v>848</v>
      </c>
      <c r="U188" s="133" t="s">
        <v>848</v>
      </c>
      <c r="V188" s="133" t="s">
        <v>848</v>
      </c>
      <c r="W188" s="55">
        <v>0</v>
      </c>
      <c r="X188" s="55">
        <v>0.83111436224438406</v>
      </c>
      <c r="Y188" s="55">
        <v>0.86709639320742626</v>
      </c>
      <c r="Z188" s="55">
        <v>0.93623833505797771</v>
      </c>
      <c r="AA188" s="55">
        <v>1.0074968669651787</v>
      </c>
      <c r="AB188" s="55">
        <v>1.0738166887401974</v>
      </c>
      <c r="AC188" s="55">
        <v>1.1436641606096321</v>
      </c>
      <c r="AD188" s="59">
        <v>5.8594268068247963</v>
      </c>
      <c r="AE188" s="55">
        <v>0</v>
      </c>
      <c r="AF188" s="55"/>
      <c r="AG188" s="55"/>
      <c r="AH188" s="55"/>
      <c r="AI188" s="59">
        <v>5.8594268068247963</v>
      </c>
      <c r="AJ188" s="55">
        <v>0</v>
      </c>
      <c r="AK188" s="55">
        <v>0</v>
      </c>
      <c r="AL188" s="55">
        <v>0.91113487473079835</v>
      </c>
      <c r="AM188" s="55">
        <v>0.96959291703313621</v>
      </c>
      <c r="AN188" s="55">
        <v>1.0678460511969334</v>
      </c>
      <c r="AO188" s="55">
        <v>1.1721038766627019</v>
      </c>
      <c r="AP188" s="55">
        <v>1.2742443573433089</v>
      </c>
      <c r="AQ188" s="55">
        <v>1.3842714226797461</v>
      </c>
      <c r="AR188" s="59">
        <v>6.7791934996466257</v>
      </c>
      <c r="AS188" s="55">
        <v>0</v>
      </c>
      <c r="AT188" s="55"/>
      <c r="AU188" s="55"/>
      <c r="AV188" s="55"/>
      <c r="AW188" s="59">
        <v>6.7791934996466257</v>
      </c>
      <c r="AX188" s="55"/>
      <c r="AY188" s="55"/>
      <c r="AZ188" s="55"/>
      <c r="BA188" s="55"/>
      <c r="BB188" s="55"/>
      <c r="BC188" s="55"/>
      <c r="BD188" s="55"/>
      <c r="BE188" s="55"/>
      <c r="BF188" s="59">
        <v>0</v>
      </c>
      <c r="BG188" s="55"/>
      <c r="BH188" s="55"/>
      <c r="BI188" s="55"/>
      <c r="BJ188" s="55"/>
      <c r="BK188" s="59">
        <v>0</v>
      </c>
      <c r="BL188" s="55"/>
      <c r="BM188" s="23" t="s">
        <v>1164</v>
      </c>
      <c r="BN188" s="23" t="s">
        <v>1161</v>
      </c>
      <c r="BO188" s="23" t="s">
        <v>580</v>
      </c>
      <c r="BP188" s="23" t="s">
        <v>450</v>
      </c>
      <c r="BQ188" s="23" t="s">
        <v>358</v>
      </c>
      <c r="BR188" s="23"/>
      <c r="BS188" s="57"/>
      <c r="BT188" s="135" t="s">
        <v>23</v>
      </c>
      <c r="BU188" s="58" t="s">
        <v>1165</v>
      </c>
      <c r="BV188" s="57">
        <v>0</v>
      </c>
      <c r="BW188" s="57">
        <v>0</v>
      </c>
      <c r="BX188" s="57">
        <v>0</v>
      </c>
      <c r="BY188" s="57">
        <v>0</v>
      </c>
      <c r="BZ188" s="57">
        <v>0</v>
      </c>
      <c r="CA188" s="57">
        <v>0</v>
      </c>
      <c r="CB188" s="67">
        <v>0</v>
      </c>
      <c r="CC188" s="134"/>
      <c r="CD188" s="134"/>
      <c r="CE188" s="57"/>
      <c r="CF188" s="57"/>
      <c r="CG188" s="57"/>
      <c r="CH188" s="57"/>
      <c r="CI188" s="57"/>
      <c r="CJ188" s="57"/>
      <c r="CK188" s="67"/>
      <c r="CL188" s="23"/>
      <c r="CM188" s="23"/>
      <c r="CN188" s="23"/>
      <c r="CO188" s="23"/>
      <c r="CP188" s="23"/>
      <c r="CQ188" s="23"/>
      <c r="CR188" s="57"/>
      <c r="CS188" s="134"/>
      <c r="CT188" s="58"/>
      <c r="CU188" s="57"/>
      <c r="CV188" s="57"/>
      <c r="CW188" s="57"/>
      <c r="CX188" s="57"/>
      <c r="CY188" s="57"/>
      <c r="CZ188" s="57"/>
      <c r="DA188" s="67"/>
      <c r="DB188" s="23"/>
      <c r="DC188" s="23"/>
      <c r="DD188" s="57"/>
      <c r="DE188" s="57"/>
      <c r="DF188" s="57"/>
      <c r="DG188" s="57"/>
      <c r="DH188" s="57"/>
      <c r="DI188" s="57"/>
      <c r="DJ188" s="67"/>
      <c r="DK188" s="23" t="s">
        <v>849</v>
      </c>
      <c r="DL188" s="55">
        <v>0</v>
      </c>
      <c r="DM188" s="55">
        <v>0</v>
      </c>
      <c r="DN188" s="55">
        <v>0</v>
      </c>
      <c r="DO188" s="59">
        <v>0</v>
      </c>
      <c r="DP188" s="23" t="s">
        <v>849</v>
      </c>
      <c r="DQ188" s="57"/>
      <c r="DR188" s="57"/>
      <c r="DS188" s="57"/>
      <c r="DT188" s="23" t="s">
        <v>854</v>
      </c>
      <c r="DU188" s="57"/>
      <c r="DV188" s="23" t="s">
        <v>849</v>
      </c>
      <c r="DW188" s="23" t="s">
        <v>854</v>
      </c>
      <c r="DX188" s="57"/>
      <c r="DY188" s="23" t="s">
        <v>849</v>
      </c>
      <c r="DZ188" s="23" t="s">
        <v>854</v>
      </c>
      <c r="EA188" s="56"/>
      <c r="EB188" s="57"/>
      <c r="EC188" s="57"/>
      <c r="ED188" s="23"/>
      <c r="EE188" s="57"/>
      <c r="EF188" s="57"/>
      <c r="EG188" s="57"/>
      <c r="EH188" s="23">
        <v>1247</v>
      </c>
      <c r="EI188" s="23" t="s">
        <v>451</v>
      </c>
      <c r="EJ188" s="23"/>
      <c r="EK188" s="23" t="s">
        <v>452</v>
      </c>
    </row>
    <row r="189" spans="2:141">
      <c r="B189" s="132" t="s">
        <v>1166</v>
      </c>
      <c r="C189" s="23" t="s">
        <v>1167</v>
      </c>
      <c r="D189" s="23" t="s">
        <v>159</v>
      </c>
      <c r="E189" s="23" t="s">
        <v>846</v>
      </c>
      <c r="F189" s="23" t="s">
        <v>847</v>
      </c>
      <c r="G189" s="23"/>
      <c r="H189" s="23" t="s">
        <v>848</v>
      </c>
      <c r="I189" s="58">
        <v>0</v>
      </c>
      <c r="J189" s="58">
        <v>1</v>
      </c>
      <c r="K189" s="58">
        <v>0</v>
      </c>
      <c r="L189" s="58">
        <v>0</v>
      </c>
      <c r="M189" s="176"/>
      <c r="N189" s="23" t="s">
        <v>849</v>
      </c>
      <c r="O189" s="23" t="s">
        <v>850</v>
      </c>
      <c r="P189" s="23" t="s">
        <v>851</v>
      </c>
      <c r="Q189" s="56" t="s">
        <v>848</v>
      </c>
      <c r="R189" s="133" t="s">
        <v>848</v>
      </c>
      <c r="S189" s="133" t="s">
        <v>848</v>
      </c>
      <c r="T189" s="133" t="s">
        <v>848</v>
      </c>
      <c r="U189" s="133" t="s">
        <v>848</v>
      </c>
      <c r="V189" s="133" t="s">
        <v>848</v>
      </c>
      <c r="W189" s="55">
        <v>0</v>
      </c>
      <c r="X189" s="55">
        <v>1.0053795348732131</v>
      </c>
      <c r="Y189" s="55">
        <v>1.048906153106264</v>
      </c>
      <c r="Z189" s="55">
        <v>1.1325455371619304</v>
      </c>
      <c r="AA189" s="55">
        <v>1.2187453105254229</v>
      </c>
      <c r="AB189" s="55">
        <v>1.2989708421706541</v>
      </c>
      <c r="AC189" s="55">
        <v>1.3834636893289289</v>
      </c>
      <c r="AD189" s="59">
        <v>7.0880110671664127</v>
      </c>
      <c r="AE189" s="55">
        <v>0</v>
      </c>
      <c r="AF189" s="55"/>
      <c r="AG189" s="55"/>
      <c r="AH189" s="55"/>
      <c r="AI189" s="59">
        <v>7.0880110671664127</v>
      </c>
      <c r="AJ189" s="55">
        <v>0</v>
      </c>
      <c r="AK189" s="55">
        <v>0</v>
      </c>
      <c r="AL189" s="55">
        <v>1.1021784704693365</v>
      </c>
      <c r="AM189" s="55">
        <v>1.1728937920296698</v>
      </c>
      <c r="AN189" s="55">
        <v>1.2917483020861185</v>
      </c>
      <c r="AO189" s="55">
        <v>1.4178665462596505</v>
      </c>
      <c r="AP189" s="55">
        <v>1.541423488147992</v>
      </c>
      <c r="AQ189" s="55">
        <v>1.6745206463690225</v>
      </c>
      <c r="AR189" s="59">
        <v>8.2006312453617909</v>
      </c>
      <c r="AS189" s="55">
        <v>0</v>
      </c>
      <c r="AT189" s="55"/>
      <c r="AU189" s="55"/>
      <c r="AV189" s="55"/>
      <c r="AW189" s="59">
        <v>8.2006312453617909</v>
      </c>
      <c r="AX189" s="55"/>
      <c r="AY189" s="55"/>
      <c r="AZ189" s="55"/>
      <c r="BA189" s="55"/>
      <c r="BB189" s="55"/>
      <c r="BC189" s="55"/>
      <c r="BD189" s="55"/>
      <c r="BE189" s="55"/>
      <c r="BF189" s="59">
        <v>0</v>
      </c>
      <c r="BG189" s="55"/>
      <c r="BH189" s="55"/>
      <c r="BI189" s="55"/>
      <c r="BJ189" s="55"/>
      <c r="BK189" s="59">
        <v>0</v>
      </c>
      <c r="BL189" s="55"/>
      <c r="BM189" s="23" t="s">
        <v>1164</v>
      </c>
      <c r="BN189" s="23" t="s">
        <v>1168</v>
      </c>
      <c r="BO189" s="23" t="s">
        <v>582</v>
      </c>
      <c r="BP189" s="23" t="s">
        <v>462</v>
      </c>
      <c r="BQ189" s="23" t="s">
        <v>358</v>
      </c>
      <c r="BR189" s="23"/>
      <c r="BS189" s="57"/>
      <c r="BT189" s="135" t="s">
        <v>23</v>
      </c>
      <c r="BU189" s="58" t="s">
        <v>1165</v>
      </c>
      <c r="BV189" s="57">
        <v>0</v>
      </c>
      <c r="BW189" s="57">
        <v>0</v>
      </c>
      <c r="BX189" s="57">
        <v>0</v>
      </c>
      <c r="BY189" s="57">
        <v>0</v>
      </c>
      <c r="BZ189" s="57">
        <v>0</v>
      </c>
      <c r="CA189" s="57">
        <v>0</v>
      </c>
      <c r="CB189" s="67">
        <v>0</v>
      </c>
      <c r="CC189" s="134"/>
      <c r="CD189" s="134"/>
      <c r="CE189" s="57"/>
      <c r="CF189" s="57"/>
      <c r="CG189" s="57"/>
      <c r="CH189" s="57"/>
      <c r="CI189" s="57"/>
      <c r="CJ189" s="57"/>
      <c r="CK189" s="67"/>
      <c r="CL189" s="23"/>
      <c r="CM189" s="23"/>
      <c r="CN189" s="23"/>
      <c r="CO189" s="23"/>
      <c r="CP189" s="23"/>
      <c r="CQ189" s="23"/>
      <c r="CR189" s="57"/>
      <c r="CS189" s="134"/>
      <c r="CT189" s="58"/>
      <c r="CU189" s="57"/>
      <c r="CV189" s="57"/>
      <c r="CW189" s="57"/>
      <c r="CX189" s="57"/>
      <c r="CY189" s="57"/>
      <c r="CZ189" s="57"/>
      <c r="DA189" s="67"/>
      <c r="DB189" s="23"/>
      <c r="DC189" s="23"/>
      <c r="DD189" s="57"/>
      <c r="DE189" s="57"/>
      <c r="DF189" s="57"/>
      <c r="DG189" s="57"/>
      <c r="DH189" s="57"/>
      <c r="DI189" s="57"/>
      <c r="DJ189" s="67"/>
      <c r="DK189" s="23" t="s">
        <v>849</v>
      </c>
      <c r="DL189" s="55">
        <v>0</v>
      </c>
      <c r="DM189" s="55">
        <v>0</v>
      </c>
      <c r="DN189" s="55">
        <v>0</v>
      </c>
      <c r="DO189" s="59">
        <v>0</v>
      </c>
      <c r="DP189" s="23" t="s">
        <v>849</v>
      </c>
      <c r="DQ189" s="57"/>
      <c r="DR189" s="57"/>
      <c r="DS189" s="57"/>
      <c r="DT189" s="23" t="s">
        <v>854</v>
      </c>
      <c r="DU189" s="57"/>
      <c r="DV189" s="23" t="s">
        <v>849</v>
      </c>
      <c r="DW189" s="23" t="s">
        <v>854</v>
      </c>
      <c r="DX189" s="57"/>
      <c r="DY189" s="23" t="s">
        <v>849</v>
      </c>
      <c r="DZ189" s="23" t="s">
        <v>854</v>
      </c>
      <c r="EA189" s="56"/>
      <c r="EB189" s="57"/>
      <c r="EC189" s="57"/>
      <c r="ED189" s="23"/>
      <c r="EE189" s="57"/>
      <c r="EF189" s="57"/>
      <c r="EG189" s="57"/>
      <c r="EH189" s="23">
        <v>1255</v>
      </c>
      <c r="EI189" s="23" t="s">
        <v>463</v>
      </c>
      <c r="EJ189" s="23"/>
      <c r="EK189" s="23" t="s">
        <v>464</v>
      </c>
    </row>
    <row r="190" spans="2:141" ht="57.95">
      <c r="B190" s="132" t="s">
        <v>1169</v>
      </c>
      <c r="C190" s="23" t="s">
        <v>1170</v>
      </c>
      <c r="D190" s="23" t="s">
        <v>159</v>
      </c>
      <c r="E190" s="23" t="s">
        <v>846</v>
      </c>
      <c r="F190" s="23" t="s">
        <v>847</v>
      </c>
      <c r="G190" s="23"/>
      <c r="H190" s="23" t="s">
        <v>848</v>
      </c>
      <c r="I190" s="58">
        <v>0</v>
      </c>
      <c r="J190" s="58">
        <v>0</v>
      </c>
      <c r="K190" s="58">
        <v>0</v>
      </c>
      <c r="L190" s="58">
        <v>1</v>
      </c>
      <c r="M190" s="176"/>
      <c r="N190" s="23" t="s">
        <v>849</v>
      </c>
      <c r="O190" s="23" t="s">
        <v>850</v>
      </c>
      <c r="P190" s="23" t="s">
        <v>851</v>
      </c>
      <c r="Q190" s="56" t="s">
        <v>848</v>
      </c>
      <c r="R190" s="133" t="s">
        <v>848</v>
      </c>
      <c r="S190" s="133" t="s">
        <v>848</v>
      </c>
      <c r="T190" s="133" t="s">
        <v>848</v>
      </c>
      <c r="U190" s="133" t="s">
        <v>848</v>
      </c>
      <c r="V190" s="133" t="s">
        <v>848</v>
      </c>
      <c r="W190" s="55">
        <v>0</v>
      </c>
      <c r="X190" s="55">
        <v>1.6160096962459396</v>
      </c>
      <c r="Y190" s="55">
        <v>1.6859727645893543</v>
      </c>
      <c r="Z190" s="55">
        <v>1.8204116017982697</v>
      </c>
      <c r="AA190" s="55">
        <v>1.9589659136156208</v>
      </c>
      <c r="AB190" s="55">
        <v>2.087917451346621</v>
      </c>
      <c r="AC190" s="55">
        <v>2.2237281134250146</v>
      </c>
      <c r="AD190" s="59">
        <v>11.39300554102082</v>
      </c>
      <c r="AE190" s="55">
        <v>0</v>
      </c>
      <c r="AF190" s="55"/>
      <c r="AG190" s="55"/>
      <c r="AH190" s="55"/>
      <c r="AI190" s="59">
        <v>11.39300554102082</v>
      </c>
      <c r="AJ190" s="55">
        <v>0</v>
      </c>
      <c r="AK190" s="55">
        <v>0</v>
      </c>
      <c r="AL190" s="55">
        <v>1.7716007074846443</v>
      </c>
      <c r="AM190" s="55">
        <v>1.8852658870022072</v>
      </c>
      <c r="AN190" s="55">
        <v>2.0763082088632774</v>
      </c>
      <c r="AO190" s="55">
        <v>2.2790259869645029</v>
      </c>
      <c r="AP190" s="55">
        <v>2.4776268229714096</v>
      </c>
      <c r="AQ190" s="55">
        <v>2.691562248119177</v>
      </c>
      <c r="AR190" s="59">
        <v>13.181389861405219</v>
      </c>
      <c r="AS190" s="55">
        <v>0</v>
      </c>
      <c r="AT190" s="55"/>
      <c r="AU190" s="55"/>
      <c r="AV190" s="55"/>
      <c r="AW190" s="59">
        <v>13.181389861405219</v>
      </c>
      <c r="AX190" s="55"/>
      <c r="AY190" s="55"/>
      <c r="AZ190" s="55"/>
      <c r="BA190" s="55"/>
      <c r="BB190" s="55"/>
      <c r="BC190" s="55"/>
      <c r="BD190" s="55"/>
      <c r="BE190" s="55"/>
      <c r="BF190" s="59">
        <v>0</v>
      </c>
      <c r="BG190" s="55"/>
      <c r="BH190" s="55"/>
      <c r="BI190" s="55"/>
      <c r="BJ190" s="55"/>
      <c r="BK190" s="59">
        <v>0</v>
      </c>
      <c r="BL190" s="55"/>
      <c r="BM190" s="23" t="s">
        <v>1131</v>
      </c>
      <c r="BN190" s="23" t="s">
        <v>163</v>
      </c>
      <c r="BO190" s="23" t="s">
        <v>853</v>
      </c>
      <c r="BP190" s="23" t="s">
        <v>853</v>
      </c>
      <c r="BQ190" s="23" t="s">
        <v>853</v>
      </c>
      <c r="BR190" s="23"/>
      <c r="BS190" s="57"/>
      <c r="BT190" s="135" t="s">
        <v>859</v>
      </c>
      <c r="BU190" s="58">
        <v>1</v>
      </c>
      <c r="BV190" s="57">
        <v>0</v>
      </c>
      <c r="BW190" s="57">
        <v>0</v>
      </c>
      <c r="BX190" s="57">
        <v>0</v>
      </c>
      <c r="BY190" s="57">
        <v>0</v>
      </c>
      <c r="BZ190" s="57">
        <v>0</v>
      </c>
      <c r="CA190" s="57">
        <v>1</v>
      </c>
      <c r="CB190" s="67">
        <v>1</v>
      </c>
      <c r="CC190" s="134"/>
      <c r="CD190" s="134"/>
      <c r="CE190" s="57"/>
      <c r="CF190" s="57"/>
      <c r="CG190" s="57"/>
      <c r="CH190" s="57"/>
      <c r="CI190" s="57"/>
      <c r="CJ190" s="57"/>
      <c r="CK190" s="67"/>
      <c r="CL190" s="23"/>
      <c r="CM190" s="23"/>
      <c r="CN190" s="23"/>
      <c r="CO190" s="23"/>
      <c r="CP190" s="23"/>
      <c r="CQ190" s="23"/>
      <c r="CR190" s="57"/>
      <c r="CS190" s="134"/>
      <c r="CT190" s="58"/>
      <c r="CU190" s="57"/>
      <c r="CV190" s="57"/>
      <c r="CW190" s="57"/>
      <c r="CX190" s="57"/>
      <c r="CY190" s="57"/>
      <c r="CZ190" s="57"/>
      <c r="DA190" s="67"/>
      <c r="DB190" s="23"/>
      <c r="DC190" s="23"/>
      <c r="DD190" s="57"/>
      <c r="DE190" s="57"/>
      <c r="DF190" s="57"/>
      <c r="DG190" s="57"/>
      <c r="DH190" s="57"/>
      <c r="DI190" s="57"/>
      <c r="DJ190" s="67"/>
      <c r="DK190" s="23" t="s">
        <v>849</v>
      </c>
      <c r="DL190" s="55">
        <v>0</v>
      </c>
      <c r="DM190" s="55">
        <v>0</v>
      </c>
      <c r="DN190" s="55">
        <v>0</v>
      </c>
      <c r="DO190" s="59">
        <v>0</v>
      </c>
      <c r="DP190" s="23" t="s">
        <v>849</v>
      </c>
      <c r="DQ190" s="57"/>
      <c r="DR190" s="57"/>
      <c r="DS190" s="57"/>
      <c r="DT190" s="23" t="s">
        <v>854</v>
      </c>
      <c r="DU190" s="57"/>
      <c r="DV190" s="23" t="s">
        <v>849</v>
      </c>
      <c r="DW190" s="23" t="s">
        <v>854</v>
      </c>
      <c r="DX190" s="57"/>
      <c r="DY190" s="23" t="s">
        <v>849</v>
      </c>
      <c r="DZ190" s="23" t="s">
        <v>854</v>
      </c>
      <c r="EA190" s="56"/>
      <c r="EB190" s="57"/>
      <c r="EC190" s="57"/>
      <c r="ED190" s="23"/>
      <c r="EE190" s="57"/>
      <c r="EF190" s="57"/>
      <c r="EG190" s="57"/>
      <c r="EH190" s="23">
        <v>2841</v>
      </c>
      <c r="EI190" s="23"/>
      <c r="EJ190" s="23" t="s">
        <v>1171</v>
      </c>
      <c r="EK190" s="23"/>
    </row>
    <row r="191" spans="2:141" ht="29.1">
      <c r="B191" s="132" t="s">
        <v>1172</v>
      </c>
      <c r="C191" s="23" t="s">
        <v>1173</v>
      </c>
      <c r="D191" s="23" t="s">
        <v>155</v>
      </c>
      <c r="E191" s="23" t="s">
        <v>846</v>
      </c>
      <c r="F191" s="23" t="s">
        <v>847</v>
      </c>
      <c r="G191" s="23"/>
      <c r="H191" s="23" t="s">
        <v>848</v>
      </c>
      <c r="I191" s="58">
        <v>0</v>
      </c>
      <c r="J191" s="58">
        <v>0</v>
      </c>
      <c r="K191" s="58">
        <v>1</v>
      </c>
      <c r="L191" s="58">
        <v>0</v>
      </c>
      <c r="M191" s="176"/>
      <c r="N191" s="23" t="s">
        <v>849</v>
      </c>
      <c r="O191" s="23" t="s">
        <v>850</v>
      </c>
      <c r="P191" s="23" t="s">
        <v>851</v>
      </c>
      <c r="Q191" s="56" t="s">
        <v>848</v>
      </c>
      <c r="R191" s="133" t="s">
        <v>848</v>
      </c>
      <c r="S191" s="133" t="s">
        <v>848</v>
      </c>
      <c r="T191" s="133" t="s">
        <v>848</v>
      </c>
      <c r="U191" s="133" t="s">
        <v>848</v>
      </c>
      <c r="V191" s="133" t="s">
        <v>848</v>
      </c>
      <c r="W191" s="55">
        <v>0</v>
      </c>
      <c r="X191" s="55">
        <v>1.6185813977021544</v>
      </c>
      <c r="Y191" s="55">
        <v>1.6886558045636226</v>
      </c>
      <c r="Z191" s="55">
        <v>1.823</v>
      </c>
      <c r="AA191" s="55">
        <v>1.962</v>
      </c>
      <c r="AB191" s="55">
        <v>2.0910000000000002</v>
      </c>
      <c r="AC191" s="55">
        <v>2.2269999999999999</v>
      </c>
      <c r="AD191" s="59">
        <v>11.410237202265776</v>
      </c>
      <c r="AE191" s="55">
        <v>0</v>
      </c>
      <c r="AF191" s="55"/>
      <c r="AG191" s="55"/>
      <c r="AH191" s="55"/>
      <c r="AI191" s="59">
        <v>11.410237202265776</v>
      </c>
      <c r="AJ191" s="55">
        <v>0</v>
      </c>
      <c r="AK191" s="55">
        <v>0</v>
      </c>
      <c r="AL191" s="55">
        <v>1.7744200148996017</v>
      </c>
      <c r="AM191" s="55">
        <v>1.8882660800321245</v>
      </c>
      <c r="AN191" s="55">
        <v>2.0796124247084475</v>
      </c>
      <c r="AO191" s="55">
        <v>2.2826528058276838</v>
      </c>
      <c r="AP191" s="55">
        <v>2.4815696931926676</v>
      </c>
      <c r="AQ191" s="55">
        <v>2.6958455730082918</v>
      </c>
      <c r="AR191" s="59">
        <v>13.202366591668818</v>
      </c>
      <c r="AS191" s="55">
        <v>0</v>
      </c>
      <c r="AT191" s="55"/>
      <c r="AU191" s="55"/>
      <c r="AV191" s="55"/>
      <c r="AW191" s="59">
        <v>13.202366591668818</v>
      </c>
      <c r="AX191" s="55"/>
      <c r="AY191" s="55"/>
      <c r="AZ191" s="55"/>
      <c r="BA191" s="55"/>
      <c r="BB191" s="55"/>
      <c r="BC191" s="55"/>
      <c r="BD191" s="55"/>
      <c r="BE191" s="55"/>
      <c r="BF191" s="59">
        <v>0</v>
      </c>
      <c r="BG191" s="55"/>
      <c r="BH191" s="55"/>
      <c r="BI191" s="55"/>
      <c r="BJ191" s="55"/>
      <c r="BK191" s="59">
        <v>0</v>
      </c>
      <c r="BL191" s="55"/>
      <c r="BM191" s="23" t="s">
        <v>852</v>
      </c>
      <c r="BN191" s="23" t="s">
        <v>204</v>
      </c>
      <c r="BO191" s="23" t="s">
        <v>853</v>
      </c>
      <c r="BP191" s="23" t="s">
        <v>853</v>
      </c>
      <c r="BQ191" s="23" t="s">
        <v>853</v>
      </c>
      <c r="BR191" s="23"/>
      <c r="BS191" s="57"/>
      <c r="BT191" s="135" t="s">
        <v>192</v>
      </c>
      <c r="BU191" s="58">
        <v>1</v>
      </c>
      <c r="BV191" s="57">
        <v>0</v>
      </c>
      <c r="BW191" s="57">
        <v>0</v>
      </c>
      <c r="BX191" s="57">
        <v>0</v>
      </c>
      <c r="BY191" s="57">
        <v>0</v>
      </c>
      <c r="BZ191" s="57">
        <v>0</v>
      </c>
      <c r="CA191" s="57">
        <v>0</v>
      </c>
      <c r="CB191" s="67">
        <v>0</v>
      </c>
      <c r="CC191" s="134"/>
      <c r="CD191" s="134"/>
      <c r="CE191" s="57"/>
      <c r="CF191" s="57"/>
      <c r="CG191" s="57"/>
      <c r="CH191" s="57"/>
      <c r="CI191" s="57"/>
      <c r="CJ191" s="57"/>
      <c r="CK191" s="67"/>
      <c r="CL191" s="23"/>
      <c r="CM191" s="23"/>
      <c r="CN191" s="23"/>
      <c r="CO191" s="23"/>
      <c r="CP191" s="23"/>
      <c r="CQ191" s="23"/>
      <c r="CR191" s="57"/>
      <c r="CS191" s="134"/>
      <c r="CT191" s="58"/>
      <c r="CU191" s="57"/>
      <c r="CV191" s="57"/>
      <c r="CW191" s="57"/>
      <c r="CX191" s="57"/>
      <c r="CY191" s="57"/>
      <c r="CZ191" s="57"/>
      <c r="DA191" s="67"/>
      <c r="DB191" s="23"/>
      <c r="DC191" s="23"/>
      <c r="DD191" s="57"/>
      <c r="DE191" s="57"/>
      <c r="DF191" s="57"/>
      <c r="DG191" s="57"/>
      <c r="DH191" s="57"/>
      <c r="DI191" s="57"/>
      <c r="DJ191" s="67"/>
      <c r="DK191" s="23" t="s">
        <v>849</v>
      </c>
      <c r="DL191" s="55">
        <v>0</v>
      </c>
      <c r="DM191" s="55">
        <v>0</v>
      </c>
      <c r="DN191" s="55">
        <v>0</v>
      </c>
      <c r="DO191" s="59">
        <v>0</v>
      </c>
      <c r="DP191" s="23" t="s">
        <v>849</v>
      </c>
      <c r="DQ191" s="57"/>
      <c r="DR191" s="57"/>
      <c r="DS191" s="57"/>
      <c r="DT191" s="23" t="s">
        <v>854</v>
      </c>
      <c r="DU191" s="57"/>
      <c r="DV191" s="23" t="s">
        <v>849</v>
      </c>
      <c r="DW191" s="23" t="s">
        <v>854</v>
      </c>
      <c r="DX191" s="57"/>
      <c r="DY191" s="23" t="s">
        <v>849</v>
      </c>
      <c r="DZ191" s="23" t="s">
        <v>854</v>
      </c>
      <c r="EA191" s="56"/>
      <c r="EB191" s="57"/>
      <c r="EC191" s="57"/>
      <c r="ED191" s="23"/>
      <c r="EE191" s="57"/>
      <c r="EF191" s="57"/>
      <c r="EG191" s="57"/>
      <c r="EH191" s="23">
        <v>785</v>
      </c>
      <c r="EI191" s="23"/>
      <c r="EJ191" s="23" t="s">
        <v>1174</v>
      </c>
      <c r="EK191" s="23"/>
    </row>
    <row r="192" spans="2:141" ht="57.95">
      <c r="B192" s="132" t="s">
        <v>1175</v>
      </c>
      <c r="C192" s="23" t="s">
        <v>1176</v>
      </c>
      <c r="D192" s="23" t="s">
        <v>159</v>
      </c>
      <c r="E192" s="23" t="s">
        <v>846</v>
      </c>
      <c r="F192" s="23" t="s">
        <v>847</v>
      </c>
      <c r="G192" s="23"/>
      <c r="H192" s="23" t="s">
        <v>848</v>
      </c>
      <c r="I192" s="58">
        <v>0</v>
      </c>
      <c r="J192" s="58">
        <v>0</v>
      </c>
      <c r="K192" s="58">
        <v>0</v>
      </c>
      <c r="L192" s="58">
        <v>1</v>
      </c>
      <c r="M192" s="176"/>
      <c r="N192" s="23" t="s">
        <v>849</v>
      </c>
      <c r="O192" s="23" t="s">
        <v>850</v>
      </c>
      <c r="P192" s="23" t="s">
        <v>851</v>
      </c>
      <c r="Q192" s="56" t="s">
        <v>848</v>
      </c>
      <c r="R192" s="133" t="s">
        <v>848</v>
      </c>
      <c r="S192" s="133" t="s">
        <v>848</v>
      </c>
      <c r="T192" s="133" t="s">
        <v>848</v>
      </c>
      <c r="U192" s="133" t="s">
        <v>848</v>
      </c>
      <c r="V192" s="133" t="s">
        <v>848</v>
      </c>
      <c r="W192" s="55">
        <v>0</v>
      </c>
      <c r="X192" s="55">
        <v>1.2547142617846156</v>
      </c>
      <c r="Y192" s="55">
        <v>1.309035507413661</v>
      </c>
      <c r="Z192" s="55">
        <v>1.4134175088184933</v>
      </c>
      <c r="AA192" s="55">
        <v>1.5209948776132691</v>
      </c>
      <c r="AB192" s="55">
        <v>1.621116389164843</v>
      </c>
      <c r="AC192" s="55">
        <v>1.7265635130329897</v>
      </c>
      <c r="AD192" s="59">
        <v>8.8458420578278716</v>
      </c>
      <c r="AE192" s="55">
        <v>0</v>
      </c>
      <c r="AF192" s="55"/>
      <c r="AG192" s="55"/>
      <c r="AH192" s="55"/>
      <c r="AI192" s="59">
        <v>8.8458420578278716</v>
      </c>
      <c r="AJ192" s="55">
        <v>0</v>
      </c>
      <c r="AK192" s="55">
        <v>0</v>
      </c>
      <c r="AL192" s="55">
        <v>1.3755193913950399</v>
      </c>
      <c r="AM192" s="55">
        <v>1.4637721550636624</v>
      </c>
      <c r="AN192" s="55">
        <v>1.6121026548127502</v>
      </c>
      <c r="AO192" s="55">
        <v>1.7694982990912276</v>
      </c>
      <c r="AP192" s="55">
        <v>1.9236974365834634</v>
      </c>
      <c r="AQ192" s="55">
        <v>2.0898027697738697</v>
      </c>
      <c r="AR192" s="59">
        <v>10.234392706720014</v>
      </c>
      <c r="AS192" s="55">
        <v>0</v>
      </c>
      <c r="AT192" s="55"/>
      <c r="AU192" s="55"/>
      <c r="AV192" s="55"/>
      <c r="AW192" s="59">
        <v>10.234392706720014</v>
      </c>
      <c r="AX192" s="55"/>
      <c r="AY192" s="55"/>
      <c r="AZ192" s="55"/>
      <c r="BA192" s="55"/>
      <c r="BB192" s="55"/>
      <c r="BC192" s="55"/>
      <c r="BD192" s="55"/>
      <c r="BE192" s="55"/>
      <c r="BF192" s="59">
        <v>0</v>
      </c>
      <c r="BG192" s="55"/>
      <c r="BH192" s="55"/>
      <c r="BI192" s="55"/>
      <c r="BJ192" s="55"/>
      <c r="BK192" s="59">
        <v>0</v>
      </c>
      <c r="BL192" s="55"/>
      <c r="BM192" s="23" t="s">
        <v>1131</v>
      </c>
      <c r="BN192" s="23" t="s">
        <v>157</v>
      </c>
      <c r="BO192" s="23" t="s">
        <v>853</v>
      </c>
      <c r="BP192" s="23" t="s">
        <v>853</v>
      </c>
      <c r="BQ192" s="23" t="s">
        <v>853</v>
      </c>
      <c r="BR192" s="23"/>
      <c r="BS192" s="57"/>
      <c r="BT192" s="135" t="s">
        <v>859</v>
      </c>
      <c r="BU192" s="58">
        <v>1</v>
      </c>
      <c r="BV192" s="57">
        <v>0</v>
      </c>
      <c r="BW192" s="57">
        <v>0</v>
      </c>
      <c r="BX192" s="57">
        <v>0</v>
      </c>
      <c r="BY192" s="57">
        <v>0</v>
      </c>
      <c r="BZ192" s="57">
        <v>0</v>
      </c>
      <c r="CA192" s="57">
        <v>0</v>
      </c>
      <c r="CB192" s="67">
        <v>0</v>
      </c>
      <c r="CC192" s="134"/>
      <c r="CD192" s="134"/>
      <c r="CE192" s="57"/>
      <c r="CF192" s="57"/>
      <c r="CG192" s="57"/>
      <c r="CH192" s="57"/>
      <c r="CI192" s="57"/>
      <c r="CJ192" s="57"/>
      <c r="CK192" s="67"/>
      <c r="CL192" s="23"/>
      <c r="CM192" s="23"/>
      <c r="CN192" s="23"/>
      <c r="CO192" s="23"/>
      <c r="CP192" s="23"/>
      <c r="CQ192" s="23"/>
      <c r="CR192" s="57"/>
      <c r="CS192" s="134"/>
      <c r="CT192" s="58"/>
      <c r="CU192" s="57"/>
      <c r="CV192" s="57"/>
      <c r="CW192" s="57"/>
      <c r="CX192" s="57"/>
      <c r="CY192" s="57"/>
      <c r="CZ192" s="57"/>
      <c r="DA192" s="67"/>
      <c r="DB192" s="23"/>
      <c r="DC192" s="23"/>
      <c r="DD192" s="57"/>
      <c r="DE192" s="57"/>
      <c r="DF192" s="57"/>
      <c r="DG192" s="57"/>
      <c r="DH192" s="57"/>
      <c r="DI192" s="57"/>
      <c r="DJ192" s="67"/>
      <c r="DK192" s="23" t="s">
        <v>849</v>
      </c>
      <c r="DL192" s="55">
        <v>0</v>
      </c>
      <c r="DM192" s="55">
        <v>0</v>
      </c>
      <c r="DN192" s="55">
        <v>0</v>
      </c>
      <c r="DO192" s="59">
        <v>0</v>
      </c>
      <c r="DP192" s="23" t="s">
        <v>849</v>
      </c>
      <c r="DQ192" s="57"/>
      <c r="DR192" s="57"/>
      <c r="DS192" s="57"/>
      <c r="DT192" s="23" t="s">
        <v>854</v>
      </c>
      <c r="DU192" s="57"/>
      <c r="DV192" s="23" t="s">
        <v>849</v>
      </c>
      <c r="DW192" s="23" t="s">
        <v>854</v>
      </c>
      <c r="DX192" s="57"/>
      <c r="DY192" s="23" t="s">
        <v>849</v>
      </c>
      <c r="DZ192" s="23" t="s">
        <v>854</v>
      </c>
      <c r="EA192" s="56"/>
      <c r="EB192" s="57"/>
      <c r="EC192" s="57"/>
      <c r="ED192" s="23"/>
      <c r="EE192" s="57"/>
      <c r="EF192" s="57"/>
      <c r="EG192" s="57"/>
      <c r="EH192" s="23">
        <v>811</v>
      </c>
      <c r="EI192" s="23"/>
      <c r="EJ192" s="23" t="s">
        <v>1177</v>
      </c>
      <c r="EK192" s="23"/>
    </row>
    <row r="193" spans="2:141" ht="29.1">
      <c r="B193" s="132" t="s">
        <v>1178</v>
      </c>
      <c r="C193" s="23" t="s">
        <v>1179</v>
      </c>
      <c r="D193" s="23" t="s">
        <v>193</v>
      </c>
      <c r="E193" s="23" t="s">
        <v>846</v>
      </c>
      <c r="F193" s="23" t="s">
        <v>847</v>
      </c>
      <c r="G193" s="23"/>
      <c r="H193" s="23" t="s">
        <v>848</v>
      </c>
      <c r="I193" s="58">
        <v>0</v>
      </c>
      <c r="J193" s="58">
        <v>0</v>
      </c>
      <c r="K193" s="58">
        <v>1</v>
      </c>
      <c r="L193" s="58">
        <v>0</v>
      </c>
      <c r="M193" s="176"/>
      <c r="N193" s="23" t="s">
        <v>849</v>
      </c>
      <c r="O193" s="23" t="s">
        <v>850</v>
      </c>
      <c r="P193" s="23" t="s">
        <v>851</v>
      </c>
      <c r="Q193" s="56" t="s">
        <v>848</v>
      </c>
      <c r="R193" s="133" t="s">
        <v>848</v>
      </c>
      <c r="S193" s="133" t="s">
        <v>848</v>
      </c>
      <c r="T193" s="133" t="s">
        <v>848</v>
      </c>
      <c r="U193" s="133" t="s">
        <v>848</v>
      </c>
      <c r="V193" s="133" t="s">
        <v>848</v>
      </c>
      <c r="W193" s="55">
        <v>0</v>
      </c>
      <c r="X193" s="55">
        <v>1.6185813977021544</v>
      </c>
      <c r="Y193" s="55">
        <v>1.6886558045636226</v>
      </c>
      <c r="Z193" s="55">
        <v>1.8233085863758562</v>
      </c>
      <c r="AA193" s="55">
        <v>1.9620833921211174</v>
      </c>
      <c r="AB193" s="55">
        <v>2.0912401420226474</v>
      </c>
      <c r="AC193" s="55">
        <v>2.2269999999999999</v>
      </c>
      <c r="AD193" s="59">
        <v>11.410869322785398</v>
      </c>
      <c r="AE193" s="55">
        <v>0</v>
      </c>
      <c r="AF193" s="55"/>
      <c r="AG193" s="55"/>
      <c r="AH193" s="55"/>
      <c r="AI193" s="59">
        <v>11.410869322785398</v>
      </c>
      <c r="AJ193" s="55">
        <v>0</v>
      </c>
      <c r="AK193" s="55">
        <v>0</v>
      </c>
      <c r="AL193" s="55">
        <v>1.7744200148996017</v>
      </c>
      <c r="AM193" s="55">
        <v>1.8882660800321245</v>
      </c>
      <c r="AN193" s="55">
        <v>2.0796124247084475</v>
      </c>
      <c r="AO193" s="55">
        <v>2.2826528058276838</v>
      </c>
      <c r="AP193" s="55">
        <v>2.4815696931926676</v>
      </c>
      <c r="AQ193" s="55">
        <v>2.6958455730082918</v>
      </c>
      <c r="AR193" s="59">
        <v>13.202366591668818</v>
      </c>
      <c r="AS193" s="55">
        <v>0</v>
      </c>
      <c r="AT193" s="55"/>
      <c r="AU193" s="55"/>
      <c r="AV193" s="55"/>
      <c r="AW193" s="59">
        <v>13.202366591668818</v>
      </c>
      <c r="AX193" s="55"/>
      <c r="AY193" s="55"/>
      <c r="AZ193" s="55"/>
      <c r="BA193" s="55"/>
      <c r="BB193" s="55"/>
      <c r="BC193" s="55"/>
      <c r="BD193" s="55"/>
      <c r="BE193" s="55"/>
      <c r="BF193" s="59">
        <v>0</v>
      </c>
      <c r="BG193" s="55"/>
      <c r="BH193" s="55"/>
      <c r="BI193" s="55"/>
      <c r="BJ193" s="55"/>
      <c r="BK193" s="59">
        <v>0</v>
      </c>
      <c r="BL193" s="55"/>
      <c r="BM193" s="23" t="s">
        <v>852</v>
      </c>
      <c r="BN193" s="23" t="s">
        <v>204</v>
      </c>
      <c r="BO193" s="23" t="s">
        <v>853</v>
      </c>
      <c r="BP193" s="23" t="s">
        <v>853</v>
      </c>
      <c r="BQ193" s="23" t="s">
        <v>853</v>
      </c>
      <c r="BR193" s="23"/>
      <c r="BS193" s="57"/>
      <c r="BT193" s="135" t="s">
        <v>192</v>
      </c>
      <c r="BU193" s="58">
        <v>1</v>
      </c>
      <c r="BV193" s="57">
        <v>0</v>
      </c>
      <c r="BW193" s="57">
        <v>0</v>
      </c>
      <c r="BX193" s="57">
        <v>0</v>
      </c>
      <c r="BY193" s="57">
        <v>0</v>
      </c>
      <c r="BZ193" s="57">
        <v>0</v>
      </c>
      <c r="CA193" s="57">
        <v>0</v>
      </c>
      <c r="CB193" s="67">
        <v>0</v>
      </c>
      <c r="CC193" s="134"/>
      <c r="CD193" s="134"/>
      <c r="CE193" s="57"/>
      <c r="CF193" s="57"/>
      <c r="CG193" s="57"/>
      <c r="CH193" s="57"/>
      <c r="CI193" s="57"/>
      <c r="CJ193" s="57"/>
      <c r="CK193" s="67"/>
      <c r="CL193" s="23"/>
      <c r="CM193" s="23"/>
      <c r="CN193" s="23"/>
      <c r="CO193" s="23"/>
      <c r="CP193" s="23"/>
      <c r="CQ193" s="23"/>
      <c r="CR193" s="57"/>
      <c r="CS193" s="134"/>
      <c r="CT193" s="58"/>
      <c r="CU193" s="57"/>
      <c r="CV193" s="57"/>
      <c r="CW193" s="57"/>
      <c r="CX193" s="57"/>
      <c r="CY193" s="57"/>
      <c r="CZ193" s="57"/>
      <c r="DA193" s="67"/>
      <c r="DB193" s="23"/>
      <c r="DC193" s="23"/>
      <c r="DD193" s="57"/>
      <c r="DE193" s="57"/>
      <c r="DF193" s="57"/>
      <c r="DG193" s="57"/>
      <c r="DH193" s="57"/>
      <c r="DI193" s="57"/>
      <c r="DJ193" s="67"/>
      <c r="DK193" s="23" t="s">
        <v>849</v>
      </c>
      <c r="DL193" s="55">
        <v>0</v>
      </c>
      <c r="DM193" s="55">
        <v>0</v>
      </c>
      <c r="DN193" s="55">
        <v>0</v>
      </c>
      <c r="DO193" s="59">
        <v>0</v>
      </c>
      <c r="DP193" s="23" t="s">
        <v>849</v>
      </c>
      <c r="DQ193" s="57"/>
      <c r="DR193" s="57"/>
      <c r="DS193" s="57"/>
      <c r="DT193" s="23" t="s">
        <v>854</v>
      </c>
      <c r="DU193" s="57"/>
      <c r="DV193" s="23" t="s">
        <v>849</v>
      </c>
      <c r="DW193" s="23" t="s">
        <v>854</v>
      </c>
      <c r="DX193" s="57"/>
      <c r="DY193" s="23" t="s">
        <v>849</v>
      </c>
      <c r="DZ193" s="23" t="s">
        <v>854</v>
      </c>
      <c r="EA193" s="56"/>
      <c r="EB193" s="57"/>
      <c r="EC193" s="57"/>
      <c r="ED193" s="23"/>
      <c r="EE193" s="57"/>
      <c r="EF193" s="57"/>
      <c r="EG193" s="57"/>
      <c r="EH193" s="23">
        <v>2254</v>
      </c>
      <c r="EI193" s="23"/>
      <c r="EJ193" s="23" t="s">
        <v>1174</v>
      </c>
      <c r="EK193" s="23"/>
    </row>
    <row r="194" spans="2:141" ht="29.1">
      <c r="B194" s="132" t="s">
        <v>1180</v>
      </c>
      <c r="C194" s="23" t="s">
        <v>1181</v>
      </c>
      <c r="D194" s="23" t="s">
        <v>155</v>
      </c>
      <c r="E194" s="23" t="s">
        <v>846</v>
      </c>
      <c r="F194" s="23" t="s">
        <v>847</v>
      </c>
      <c r="G194" s="23"/>
      <c r="H194" s="23" t="s">
        <v>848</v>
      </c>
      <c r="I194" s="58">
        <v>0</v>
      </c>
      <c r="J194" s="58">
        <v>0</v>
      </c>
      <c r="K194" s="58">
        <v>1</v>
      </c>
      <c r="L194" s="58">
        <v>0</v>
      </c>
      <c r="M194" s="176"/>
      <c r="N194" s="23" t="s">
        <v>849</v>
      </c>
      <c r="O194" s="23" t="s">
        <v>850</v>
      </c>
      <c r="P194" s="23" t="s">
        <v>863</v>
      </c>
      <c r="Q194" s="56">
        <v>46449</v>
      </c>
      <c r="R194" s="133">
        <v>46580</v>
      </c>
      <c r="S194" s="133">
        <v>47553</v>
      </c>
      <c r="T194" s="133" t="s">
        <v>848</v>
      </c>
      <c r="U194" s="133">
        <v>47731</v>
      </c>
      <c r="V194" s="133" t="s">
        <v>848</v>
      </c>
      <c r="W194" s="55">
        <v>14.982965170947566</v>
      </c>
      <c r="X194" s="55">
        <v>35.291091584710124</v>
      </c>
      <c r="Y194" s="55">
        <v>33.962136202270862</v>
      </c>
      <c r="Z194" s="55">
        <v>18.556303523377874</v>
      </c>
      <c r="AA194" s="55">
        <v>0</v>
      </c>
      <c r="AB194" s="55">
        <v>0.96009838417037685</v>
      </c>
      <c r="AC194" s="55">
        <v>0</v>
      </c>
      <c r="AD194" s="59">
        <v>88.769629694529243</v>
      </c>
      <c r="AE194" s="55">
        <v>0</v>
      </c>
      <c r="AF194" s="55"/>
      <c r="AG194" s="55"/>
      <c r="AH194" s="55"/>
      <c r="AI194" s="59">
        <v>103.75259486547681</v>
      </c>
      <c r="AJ194" s="55">
        <v>0</v>
      </c>
      <c r="AK194" s="55">
        <v>16.425539870664736</v>
      </c>
      <c r="AL194" s="55">
        <v>38.688952773376606</v>
      </c>
      <c r="AM194" s="55">
        <v>37.976685137887685</v>
      </c>
      <c r="AN194" s="55">
        <v>21.164776852492075</v>
      </c>
      <c r="AO194" s="55">
        <v>0</v>
      </c>
      <c r="AP194" s="55">
        <v>1.1393005541372474</v>
      </c>
      <c r="AQ194" s="55">
        <v>0</v>
      </c>
      <c r="AR194" s="59">
        <v>98.96971531789363</v>
      </c>
      <c r="AS194" s="55">
        <v>0</v>
      </c>
      <c r="AT194" s="55"/>
      <c r="AU194" s="55"/>
      <c r="AV194" s="55"/>
      <c r="AW194" s="59">
        <v>115.39525518855837</v>
      </c>
      <c r="AX194" s="55"/>
      <c r="AY194" s="55"/>
      <c r="AZ194" s="55"/>
      <c r="BA194" s="55"/>
      <c r="BB194" s="55"/>
      <c r="BC194" s="55"/>
      <c r="BD194" s="55"/>
      <c r="BE194" s="55"/>
      <c r="BF194" s="59">
        <v>0</v>
      </c>
      <c r="BG194" s="55"/>
      <c r="BH194" s="55"/>
      <c r="BI194" s="55"/>
      <c r="BJ194" s="55"/>
      <c r="BK194" s="59">
        <v>0</v>
      </c>
      <c r="BL194" s="55"/>
      <c r="BM194" s="23" t="s">
        <v>852</v>
      </c>
      <c r="BN194" s="23" t="s">
        <v>174</v>
      </c>
      <c r="BO194" s="23" t="s">
        <v>569</v>
      </c>
      <c r="BP194" s="23" t="s">
        <v>386</v>
      </c>
      <c r="BQ194" s="23" t="s">
        <v>853</v>
      </c>
      <c r="BR194" s="23"/>
      <c r="BS194" s="57"/>
      <c r="BT194" s="135" t="s">
        <v>154</v>
      </c>
      <c r="BU194" s="58">
        <v>1</v>
      </c>
      <c r="BV194" s="57">
        <v>0</v>
      </c>
      <c r="BW194" s="57">
        <v>0</v>
      </c>
      <c r="BX194" s="57">
        <v>33</v>
      </c>
      <c r="BY194" s="57">
        <v>0</v>
      </c>
      <c r="BZ194" s="57">
        <v>0</v>
      </c>
      <c r="CA194" s="57">
        <v>0</v>
      </c>
      <c r="CB194" s="67">
        <v>33</v>
      </c>
      <c r="CC194" s="134"/>
      <c r="CD194" s="134"/>
      <c r="CE194" s="57"/>
      <c r="CF194" s="57"/>
      <c r="CG194" s="57"/>
      <c r="CH194" s="57"/>
      <c r="CI194" s="57"/>
      <c r="CJ194" s="57"/>
      <c r="CK194" s="67"/>
      <c r="CL194" s="23"/>
      <c r="CM194" s="23"/>
      <c r="CN194" s="23"/>
      <c r="CO194" s="23"/>
      <c r="CP194" s="23"/>
      <c r="CQ194" s="23"/>
      <c r="CR194" s="57"/>
      <c r="CS194" s="134"/>
      <c r="CT194" s="58"/>
      <c r="CU194" s="57"/>
      <c r="CV194" s="57"/>
      <c r="CW194" s="57"/>
      <c r="CX194" s="57"/>
      <c r="CY194" s="57"/>
      <c r="CZ194" s="57"/>
      <c r="DA194" s="67"/>
      <c r="DB194" s="23"/>
      <c r="DC194" s="23"/>
      <c r="DD194" s="57"/>
      <c r="DE194" s="57"/>
      <c r="DF194" s="57"/>
      <c r="DG194" s="57"/>
      <c r="DH194" s="57"/>
      <c r="DI194" s="57"/>
      <c r="DJ194" s="67"/>
      <c r="DK194" s="23" t="s">
        <v>849</v>
      </c>
      <c r="DL194" s="55">
        <v>0</v>
      </c>
      <c r="DM194" s="55">
        <v>14.982965170947566</v>
      </c>
      <c r="DN194" s="55">
        <v>88.769629694529243</v>
      </c>
      <c r="DO194" s="59">
        <v>103.75259486547681</v>
      </c>
      <c r="DP194" s="23" t="s">
        <v>849</v>
      </c>
      <c r="DQ194" s="57"/>
      <c r="DR194" s="57"/>
      <c r="DS194" s="57"/>
      <c r="DT194" s="23" t="s">
        <v>854</v>
      </c>
      <c r="DU194" s="57"/>
      <c r="DV194" s="23" t="s">
        <v>849</v>
      </c>
      <c r="DW194" s="23" t="s">
        <v>854</v>
      </c>
      <c r="DX194" s="57"/>
      <c r="DY194" s="23" t="s">
        <v>849</v>
      </c>
      <c r="DZ194" s="23" t="s">
        <v>854</v>
      </c>
      <c r="EA194" s="56"/>
      <c r="EB194" s="57"/>
      <c r="EC194" s="57"/>
      <c r="ED194" s="23"/>
      <c r="EE194" s="57"/>
      <c r="EF194" s="57"/>
      <c r="EG194" s="57"/>
      <c r="EH194" s="23">
        <v>532</v>
      </c>
      <c r="EI194" s="23"/>
      <c r="EJ194" s="23" t="s">
        <v>1182</v>
      </c>
      <c r="EK194" s="23"/>
    </row>
    <row r="195" spans="2:141" ht="29.1">
      <c r="B195" s="132" t="s">
        <v>1183</v>
      </c>
      <c r="C195" s="23" t="s">
        <v>1184</v>
      </c>
      <c r="D195" s="23" t="s">
        <v>155</v>
      </c>
      <c r="E195" s="23" t="s">
        <v>846</v>
      </c>
      <c r="F195" s="23" t="s">
        <v>847</v>
      </c>
      <c r="G195" s="23"/>
      <c r="H195" s="23" t="s">
        <v>848</v>
      </c>
      <c r="I195" s="58">
        <v>0</v>
      </c>
      <c r="J195" s="58">
        <v>0</v>
      </c>
      <c r="K195" s="58">
        <v>0</v>
      </c>
      <c r="L195" s="58">
        <v>1</v>
      </c>
      <c r="M195" s="176"/>
      <c r="N195" s="23" t="s">
        <v>849</v>
      </c>
      <c r="O195" s="23" t="s">
        <v>850</v>
      </c>
      <c r="P195" s="23" t="s">
        <v>851</v>
      </c>
      <c r="Q195" s="56" t="s">
        <v>848</v>
      </c>
      <c r="R195" s="133">
        <v>46889</v>
      </c>
      <c r="S195" s="133">
        <v>47281</v>
      </c>
      <c r="T195" s="133" t="s">
        <v>848</v>
      </c>
      <c r="U195" s="133">
        <v>47394</v>
      </c>
      <c r="V195" s="133" t="s">
        <v>848</v>
      </c>
      <c r="W195" s="55">
        <v>0.77186508370508933</v>
      </c>
      <c r="X195" s="55">
        <v>2.9754184962539325</v>
      </c>
      <c r="Y195" s="55">
        <v>13.78811086988958</v>
      </c>
      <c r="Z195" s="55">
        <v>4.5050670617598225</v>
      </c>
      <c r="AA195" s="55">
        <v>0.12637635992258642</v>
      </c>
      <c r="AB195" s="55">
        <v>3.0974597969652802E-2</v>
      </c>
      <c r="AC195" s="55">
        <v>0</v>
      </c>
      <c r="AD195" s="59">
        <v>21.42594738579557</v>
      </c>
      <c r="AE195" s="55">
        <v>0.55080114753200637</v>
      </c>
      <c r="AF195" s="55"/>
      <c r="AG195" s="55"/>
      <c r="AH195" s="55"/>
      <c r="AI195" s="59">
        <v>22.197812469500661</v>
      </c>
      <c r="AJ195" s="55">
        <v>0.55080114753200637</v>
      </c>
      <c r="AK195" s="55">
        <v>0.84618101707634863</v>
      </c>
      <c r="AL195" s="55">
        <v>3.2618947307505102</v>
      </c>
      <c r="AM195" s="55">
        <v>15.417956692520162</v>
      </c>
      <c r="AN195" s="55">
        <v>5.1383476750924624</v>
      </c>
      <c r="AO195" s="55">
        <v>0.14702400200010152</v>
      </c>
      <c r="AP195" s="55">
        <v>3.6756000439993997E-2</v>
      </c>
      <c r="AQ195" s="55">
        <v>0</v>
      </c>
      <c r="AR195" s="59">
        <v>24.001979100803229</v>
      </c>
      <c r="AS195" s="55">
        <v>0.6666802321595332</v>
      </c>
      <c r="AT195" s="55"/>
      <c r="AU195" s="55"/>
      <c r="AV195" s="55"/>
      <c r="AW195" s="59">
        <v>24.848160117879576</v>
      </c>
      <c r="AX195" s="55"/>
      <c r="AY195" s="55"/>
      <c r="AZ195" s="55"/>
      <c r="BA195" s="55"/>
      <c r="BB195" s="55"/>
      <c r="BC195" s="55"/>
      <c r="BD195" s="55"/>
      <c r="BE195" s="55"/>
      <c r="BF195" s="59">
        <v>0</v>
      </c>
      <c r="BG195" s="55"/>
      <c r="BH195" s="55"/>
      <c r="BI195" s="55"/>
      <c r="BJ195" s="55"/>
      <c r="BK195" s="59">
        <v>0</v>
      </c>
      <c r="BL195" s="55"/>
      <c r="BM195" s="23" t="s">
        <v>1131</v>
      </c>
      <c r="BN195" s="23" t="s">
        <v>153</v>
      </c>
      <c r="BO195" s="23" t="s">
        <v>853</v>
      </c>
      <c r="BP195" s="23" t="s">
        <v>853</v>
      </c>
      <c r="BQ195" s="23" t="s">
        <v>853</v>
      </c>
      <c r="BR195" s="23"/>
      <c r="BS195" s="57"/>
      <c r="BT195" s="135" t="s">
        <v>154</v>
      </c>
      <c r="BU195" s="58">
        <v>1</v>
      </c>
      <c r="BV195" s="57">
        <v>0</v>
      </c>
      <c r="BW195" s="57">
        <v>0</v>
      </c>
      <c r="BX195" s="57">
        <v>0</v>
      </c>
      <c r="BY195" s="57">
        <v>0</v>
      </c>
      <c r="BZ195" s="57">
        <v>0</v>
      </c>
      <c r="CA195" s="57">
        <v>0</v>
      </c>
      <c r="CB195" s="67">
        <v>0</v>
      </c>
      <c r="CC195" s="134"/>
      <c r="CD195" s="134"/>
      <c r="CE195" s="57"/>
      <c r="CF195" s="57"/>
      <c r="CG195" s="57"/>
      <c r="CH195" s="57"/>
      <c r="CI195" s="57"/>
      <c r="CJ195" s="57"/>
      <c r="CK195" s="67"/>
      <c r="CL195" s="23"/>
      <c r="CM195" s="23"/>
      <c r="CN195" s="23"/>
      <c r="CO195" s="23"/>
      <c r="CP195" s="23"/>
      <c r="CQ195" s="23"/>
      <c r="CR195" s="57"/>
      <c r="CS195" s="134"/>
      <c r="CT195" s="58"/>
      <c r="CU195" s="57"/>
      <c r="CV195" s="57"/>
      <c r="CW195" s="57"/>
      <c r="CX195" s="57"/>
      <c r="CY195" s="57"/>
      <c r="CZ195" s="57"/>
      <c r="DA195" s="67"/>
      <c r="DB195" s="23"/>
      <c r="DC195" s="23"/>
      <c r="DD195" s="57"/>
      <c r="DE195" s="57"/>
      <c r="DF195" s="57"/>
      <c r="DG195" s="57"/>
      <c r="DH195" s="57"/>
      <c r="DI195" s="57"/>
      <c r="DJ195" s="67"/>
      <c r="DK195" s="23" t="s">
        <v>849</v>
      </c>
      <c r="DL195" s="55">
        <v>0</v>
      </c>
      <c r="DM195" s="55">
        <v>0.77186508370508933</v>
      </c>
      <c r="DN195" s="55">
        <v>21.42594738579557</v>
      </c>
      <c r="DO195" s="59">
        <v>22.197812469500661</v>
      </c>
      <c r="DP195" s="23" t="s">
        <v>849</v>
      </c>
      <c r="DQ195" s="57"/>
      <c r="DR195" s="57"/>
      <c r="DS195" s="57"/>
      <c r="DT195" s="23" t="s">
        <v>854</v>
      </c>
      <c r="DU195" s="57"/>
      <c r="DV195" s="23" t="s">
        <v>849</v>
      </c>
      <c r="DW195" s="23" t="s">
        <v>854</v>
      </c>
      <c r="DX195" s="57"/>
      <c r="DY195" s="23" t="s">
        <v>858</v>
      </c>
      <c r="DZ195" s="23" t="s">
        <v>854</v>
      </c>
      <c r="EA195" s="56"/>
      <c r="EB195" s="57"/>
      <c r="EC195" s="57"/>
      <c r="ED195" s="23"/>
      <c r="EE195" s="57"/>
      <c r="EF195" s="57"/>
      <c r="EG195" s="57"/>
      <c r="EH195" s="23">
        <v>2845</v>
      </c>
      <c r="EI195" s="23"/>
      <c r="EJ195" s="23" t="s">
        <v>1132</v>
      </c>
      <c r="EK195" s="23"/>
    </row>
    <row r="196" spans="2:141" ht="29.1">
      <c r="B196" s="132" t="s">
        <v>1185</v>
      </c>
      <c r="C196" s="23" t="s">
        <v>1186</v>
      </c>
      <c r="D196" s="23" t="s">
        <v>155</v>
      </c>
      <c r="E196" s="23" t="s">
        <v>846</v>
      </c>
      <c r="F196" s="23" t="s">
        <v>847</v>
      </c>
      <c r="G196" s="23"/>
      <c r="H196" s="23" t="s">
        <v>848</v>
      </c>
      <c r="I196" s="58">
        <v>0</v>
      </c>
      <c r="J196" s="58">
        <v>0</v>
      </c>
      <c r="K196" s="58">
        <v>0</v>
      </c>
      <c r="L196" s="58">
        <v>1</v>
      </c>
      <c r="M196" s="176"/>
      <c r="N196" s="23" t="s">
        <v>849</v>
      </c>
      <c r="O196" s="23" t="s">
        <v>850</v>
      </c>
      <c r="P196" s="23" t="s">
        <v>851</v>
      </c>
      <c r="Q196" s="56">
        <v>47057</v>
      </c>
      <c r="R196" s="133">
        <v>47151</v>
      </c>
      <c r="S196" s="133">
        <v>47926</v>
      </c>
      <c r="T196" s="133" t="s">
        <v>848</v>
      </c>
      <c r="U196" s="133">
        <v>48050</v>
      </c>
      <c r="V196" s="133" t="s">
        <v>848</v>
      </c>
      <c r="W196" s="55">
        <v>0.18440601041501128</v>
      </c>
      <c r="X196" s="55">
        <v>0</v>
      </c>
      <c r="Y196" s="55">
        <v>0.26480672029978841</v>
      </c>
      <c r="Z196" s="55">
        <v>1.8026056881554999</v>
      </c>
      <c r="AA196" s="55">
        <v>7.1074606147074837</v>
      </c>
      <c r="AB196" s="55">
        <v>6.9680986426795055</v>
      </c>
      <c r="AC196" s="55">
        <v>0.24002459607330892</v>
      </c>
      <c r="AD196" s="59">
        <v>16.382996261915583</v>
      </c>
      <c r="AE196" s="55">
        <v>0.66459214181867798</v>
      </c>
      <c r="AF196" s="55"/>
      <c r="AG196" s="55"/>
      <c r="AH196" s="55"/>
      <c r="AI196" s="59">
        <v>16.567402272330593</v>
      </c>
      <c r="AJ196" s="55">
        <v>0.66459214181867798</v>
      </c>
      <c r="AK196" s="55">
        <v>0.20216080341261475</v>
      </c>
      <c r="AL196" s="55">
        <v>0</v>
      </c>
      <c r="AM196" s="55">
        <v>0.29610862459674531</v>
      </c>
      <c r="AN196" s="55">
        <v>2.0559993047526506</v>
      </c>
      <c r="AO196" s="55">
        <v>8.2686928494578016</v>
      </c>
      <c r="AP196" s="55">
        <v>8.2686928504183044</v>
      </c>
      <c r="AQ196" s="55">
        <v>0.29052164134217462</v>
      </c>
      <c r="AR196" s="59">
        <v>19.180015270567676</v>
      </c>
      <c r="AS196" s="55">
        <v>0.80441089381232889</v>
      </c>
      <c r="AT196" s="55"/>
      <c r="AU196" s="55"/>
      <c r="AV196" s="55"/>
      <c r="AW196" s="59">
        <v>19.38217607398029</v>
      </c>
      <c r="AX196" s="55"/>
      <c r="AY196" s="55"/>
      <c r="AZ196" s="55"/>
      <c r="BA196" s="55"/>
      <c r="BB196" s="55"/>
      <c r="BC196" s="55"/>
      <c r="BD196" s="55"/>
      <c r="BE196" s="55"/>
      <c r="BF196" s="59">
        <v>0</v>
      </c>
      <c r="BG196" s="55"/>
      <c r="BH196" s="55"/>
      <c r="BI196" s="55"/>
      <c r="BJ196" s="55"/>
      <c r="BK196" s="59">
        <v>0</v>
      </c>
      <c r="BL196" s="55"/>
      <c r="BM196" s="23" t="s">
        <v>1131</v>
      </c>
      <c r="BN196" s="23" t="s">
        <v>153</v>
      </c>
      <c r="BO196" s="23" t="s">
        <v>853</v>
      </c>
      <c r="BP196" s="23" t="s">
        <v>853</v>
      </c>
      <c r="BQ196" s="23" t="s">
        <v>853</v>
      </c>
      <c r="BR196" s="23"/>
      <c r="BS196" s="57"/>
      <c r="BT196" s="135" t="s">
        <v>154</v>
      </c>
      <c r="BU196" s="58">
        <v>1</v>
      </c>
      <c r="BV196" s="57">
        <v>0</v>
      </c>
      <c r="BW196" s="57">
        <v>0</v>
      </c>
      <c r="BX196" s="57">
        <v>0</v>
      </c>
      <c r="BY196" s="57">
        <v>0</v>
      </c>
      <c r="BZ196" s="57">
        <v>0</v>
      </c>
      <c r="CA196" s="57">
        <v>0</v>
      </c>
      <c r="CB196" s="67">
        <v>0</v>
      </c>
      <c r="CC196" s="134"/>
      <c r="CD196" s="134"/>
      <c r="CE196" s="57"/>
      <c r="CF196" s="57"/>
      <c r="CG196" s="57"/>
      <c r="CH196" s="57"/>
      <c r="CI196" s="57"/>
      <c r="CJ196" s="57"/>
      <c r="CK196" s="67"/>
      <c r="CL196" s="23"/>
      <c r="CM196" s="23"/>
      <c r="CN196" s="23"/>
      <c r="CO196" s="23"/>
      <c r="CP196" s="23"/>
      <c r="CQ196" s="23"/>
      <c r="CR196" s="57"/>
      <c r="CS196" s="134"/>
      <c r="CT196" s="58"/>
      <c r="CU196" s="57"/>
      <c r="CV196" s="57"/>
      <c r="CW196" s="57"/>
      <c r="CX196" s="57"/>
      <c r="CY196" s="57"/>
      <c r="CZ196" s="57"/>
      <c r="DA196" s="67"/>
      <c r="DB196" s="23"/>
      <c r="DC196" s="23"/>
      <c r="DD196" s="57"/>
      <c r="DE196" s="57"/>
      <c r="DF196" s="57"/>
      <c r="DG196" s="57"/>
      <c r="DH196" s="57"/>
      <c r="DI196" s="57"/>
      <c r="DJ196" s="67"/>
      <c r="DK196" s="23" t="s">
        <v>849</v>
      </c>
      <c r="DL196" s="55">
        <v>0</v>
      </c>
      <c r="DM196" s="55">
        <v>0.18440601041501128</v>
      </c>
      <c r="DN196" s="55">
        <v>16.382996261915583</v>
      </c>
      <c r="DO196" s="59">
        <v>16.567402272330593</v>
      </c>
      <c r="DP196" s="23" t="s">
        <v>849</v>
      </c>
      <c r="DQ196" s="57"/>
      <c r="DR196" s="57"/>
      <c r="DS196" s="57"/>
      <c r="DT196" s="23" t="s">
        <v>854</v>
      </c>
      <c r="DU196" s="57"/>
      <c r="DV196" s="23" t="s">
        <v>849</v>
      </c>
      <c r="DW196" s="23" t="s">
        <v>854</v>
      </c>
      <c r="DX196" s="57"/>
      <c r="DY196" s="23" t="s">
        <v>858</v>
      </c>
      <c r="DZ196" s="23" t="s">
        <v>854</v>
      </c>
      <c r="EA196" s="56"/>
      <c r="EB196" s="57"/>
      <c r="EC196" s="57"/>
      <c r="ED196" s="23"/>
      <c r="EE196" s="57"/>
      <c r="EF196" s="57"/>
      <c r="EG196" s="57"/>
      <c r="EH196" s="23">
        <v>2845</v>
      </c>
      <c r="EI196" s="23"/>
      <c r="EJ196" s="23" t="s">
        <v>1132</v>
      </c>
      <c r="EK196" s="23"/>
    </row>
    <row r="197" spans="2:141" ht="29.1">
      <c r="B197" s="132" t="s">
        <v>1187</v>
      </c>
      <c r="C197" s="23" t="s">
        <v>1188</v>
      </c>
      <c r="D197" s="23" t="s">
        <v>155</v>
      </c>
      <c r="E197" s="23" t="s">
        <v>846</v>
      </c>
      <c r="F197" s="23" t="s">
        <v>847</v>
      </c>
      <c r="G197" s="23"/>
      <c r="H197" s="23" t="s">
        <v>848</v>
      </c>
      <c r="I197" s="58">
        <v>0</v>
      </c>
      <c r="J197" s="58">
        <v>0</v>
      </c>
      <c r="K197" s="58">
        <v>1</v>
      </c>
      <c r="L197" s="58">
        <v>0</v>
      </c>
      <c r="M197" s="176"/>
      <c r="N197" s="23" t="s">
        <v>849</v>
      </c>
      <c r="O197" s="23" t="s">
        <v>850</v>
      </c>
      <c r="P197" s="23" t="s">
        <v>863</v>
      </c>
      <c r="Q197" s="56">
        <v>47109</v>
      </c>
      <c r="R197" s="133">
        <v>47204</v>
      </c>
      <c r="S197" s="133">
        <v>47934</v>
      </c>
      <c r="T197" s="133" t="s">
        <v>848</v>
      </c>
      <c r="U197" s="133">
        <v>48026</v>
      </c>
      <c r="V197" s="133" t="s">
        <v>848</v>
      </c>
      <c r="W197" s="55">
        <v>1.161478150239023</v>
      </c>
      <c r="X197" s="55">
        <v>0</v>
      </c>
      <c r="Y197" s="55">
        <v>0</v>
      </c>
      <c r="Z197" s="55">
        <v>4.8881986880667618</v>
      </c>
      <c r="AA197" s="55">
        <v>9.7763973761335237</v>
      </c>
      <c r="AB197" s="55">
        <v>14.664596064200284</v>
      </c>
      <c r="AC197" s="55">
        <v>19.552794752267047</v>
      </c>
      <c r="AD197" s="59">
        <v>48.881986880667618</v>
      </c>
      <c r="AE197" s="55">
        <v>0</v>
      </c>
      <c r="AF197" s="55"/>
      <c r="AG197" s="55"/>
      <c r="AH197" s="55"/>
      <c r="AI197" s="59">
        <v>50.043465030906638</v>
      </c>
      <c r="AJ197" s="55">
        <v>0</v>
      </c>
      <c r="AK197" s="55">
        <v>1.2733064148510236</v>
      </c>
      <c r="AL197" s="55">
        <v>0</v>
      </c>
      <c r="AM197" s="55">
        <v>0</v>
      </c>
      <c r="AN197" s="55">
        <v>5.5753363978573649</v>
      </c>
      <c r="AO197" s="55">
        <v>11.373686251629024</v>
      </c>
      <c r="AP197" s="55">
        <v>17.401739964992409</v>
      </c>
      <c r="AQ197" s="55">
        <v>23.666366352389677</v>
      </c>
      <c r="AR197" s="59">
        <v>58.017128966868469</v>
      </c>
      <c r="AS197" s="55">
        <v>0</v>
      </c>
      <c r="AT197" s="55"/>
      <c r="AU197" s="55"/>
      <c r="AV197" s="55"/>
      <c r="AW197" s="59">
        <v>59.29043538171949</v>
      </c>
      <c r="AX197" s="55"/>
      <c r="AY197" s="55"/>
      <c r="AZ197" s="55"/>
      <c r="BA197" s="55"/>
      <c r="BB197" s="55"/>
      <c r="BC197" s="55"/>
      <c r="BD197" s="55"/>
      <c r="BE197" s="55"/>
      <c r="BF197" s="59">
        <v>0</v>
      </c>
      <c r="BG197" s="55"/>
      <c r="BH197" s="55"/>
      <c r="BI197" s="55"/>
      <c r="BJ197" s="55"/>
      <c r="BK197" s="59">
        <v>0</v>
      </c>
      <c r="BL197" s="55"/>
      <c r="BM197" s="23" t="s">
        <v>852</v>
      </c>
      <c r="BN197" s="23" t="s">
        <v>174</v>
      </c>
      <c r="BO197" s="23" t="s">
        <v>569</v>
      </c>
      <c r="BP197" s="23" t="s">
        <v>386</v>
      </c>
      <c r="BQ197" s="23" t="s">
        <v>853</v>
      </c>
      <c r="BR197" s="23"/>
      <c r="BS197" s="57"/>
      <c r="BT197" s="135" t="s">
        <v>154</v>
      </c>
      <c r="BU197" s="58">
        <v>1</v>
      </c>
      <c r="BV197" s="57">
        <v>0</v>
      </c>
      <c r="BW197" s="57">
        <v>0</v>
      </c>
      <c r="BX197" s="57">
        <v>0</v>
      </c>
      <c r="BY197" s="57">
        <v>0</v>
      </c>
      <c r="BZ197" s="57">
        <v>0</v>
      </c>
      <c r="CA197" s="57">
        <v>6.5</v>
      </c>
      <c r="CB197" s="67">
        <v>6.5</v>
      </c>
      <c r="CC197" s="134"/>
      <c r="CD197" s="134"/>
      <c r="CE197" s="57"/>
      <c r="CF197" s="57"/>
      <c r="CG197" s="57"/>
      <c r="CH197" s="57"/>
      <c r="CI197" s="57"/>
      <c r="CJ197" s="57"/>
      <c r="CK197" s="67"/>
      <c r="CL197" s="23"/>
      <c r="CM197" s="23"/>
      <c r="CN197" s="23"/>
      <c r="CO197" s="23"/>
      <c r="CP197" s="23"/>
      <c r="CQ197" s="23"/>
      <c r="CR197" s="57"/>
      <c r="CS197" s="134"/>
      <c r="CT197" s="58"/>
      <c r="CU197" s="57"/>
      <c r="CV197" s="57"/>
      <c r="CW197" s="57"/>
      <c r="CX197" s="57"/>
      <c r="CY197" s="57"/>
      <c r="CZ197" s="57"/>
      <c r="DA197" s="67"/>
      <c r="DB197" s="23"/>
      <c r="DC197" s="23"/>
      <c r="DD197" s="57"/>
      <c r="DE197" s="57"/>
      <c r="DF197" s="57"/>
      <c r="DG197" s="57"/>
      <c r="DH197" s="57"/>
      <c r="DI197" s="57"/>
      <c r="DJ197" s="67"/>
      <c r="DK197" s="23" t="s">
        <v>849</v>
      </c>
      <c r="DL197" s="55">
        <v>0</v>
      </c>
      <c r="DM197" s="55">
        <v>1.161478150239023</v>
      </c>
      <c r="DN197" s="55">
        <v>48.881986880667618</v>
      </c>
      <c r="DO197" s="59">
        <v>50.043465030906638</v>
      </c>
      <c r="DP197" s="23" t="s">
        <v>849</v>
      </c>
      <c r="DQ197" s="57"/>
      <c r="DR197" s="57"/>
      <c r="DS197" s="57"/>
      <c r="DT197" s="23" t="s">
        <v>854</v>
      </c>
      <c r="DU197" s="57"/>
      <c r="DV197" s="23" t="s">
        <v>849</v>
      </c>
      <c r="DW197" s="23" t="s">
        <v>854</v>
      </c>
      <c r="DX197" s="57"/>
      <c r="DY197" s="23" t="s">
        <v>849</v>
      </c>
      <c r="DZ197" s="23" t="s">
        <v>854</v>
      </c>
      <c r="EA197" s="56"/>
      <c r="EB197" s="57"/>
      <c r="EC197" s="57"/>
      <c r="ED197" s="23"/>
      <c r="EE197" s="57"/>
      <c r="EF197" s="57"/>
      <c r="EG197" s="57"/>
      <c r="EH197" s="23">
        <v>533</v>
      </c>
      <c r="EI197" s="23"/>
      <c r="EJ197" s="23" t="s">
        <v>1182</v>
      </c>
      <c r="EK197" s="23"/>
    </row>
    <row r="198" spans="2:141">
      <c r="B198" s="132" t="s">
        <v>1189</v>
      </c>
      <c r="C198" s="23" t="s">
        <v>1190</v>
      </c>
      <c r="D198" s="23">
        <v>0</v>
      </c>
      <c r="E198" s="23" t="s">
        <v>846</v>
      </c>
      <c r="F198" s="23" t="s">
        <v>847</v>
      </c>
      <c r="G198" s="23"/>
      <c r="H198" s="23" t="s">
        <v>848</v>
      </c>
      <c r="I198" s="58">
        <v>0</v>
      </c>
      <c r="J198" s="58">
        <v>1</v>
      </c>
      <c r="K198" s="58">
        <v>0</v>
      </c>
      <c r="L198" s="58">
        <v>0</v>
      </c>
      <c r="M198" s="176"/>
      <c r="N198" s="23" t="s">
        <v>849</v>
      </c>
      <c r="O198" s="23" t="s">
        <v>850</v>
      </c>
      <c r="P198" s="23" t="s">
        <v>851</v>
      </c>
      <c r="Q198" s="56" t="s">
        <v>848</v>
      </c>
      <c r="R198" s="133" t="s">
        <v>848</v>
      </c>
      <c r="S198" s="133" t="s">
        <v>848</v>
      </c>
      <c r="T198" s="133" t="s">
        <v>848</v>
      </c>
      <c r="U198" s="133" t="s">
        <v>848</v>
      </c>
      <c r="V198" s="133" t="s">
        <v>848</v>
      </c>
      <c r="W198" s="55">
        <v>0</v>
      </c>
      <c r="X198" s="55">
        <v>-0.53608189632356773</v>
      </c>
      <c r="Y198" s="55">
        <v>-0.55929087485710094</v>
      </c>
      <c r="Z198" s="55">
        <v>0.34117913097086361</v>
      </c>
      <c r="AA198" s="55">
        <v>0.29493367640407864</v>
      </c>
      <c r="AB198" s="55">
        <v>0.2521563434207037</v>
      </c>
      <c r="AC198" s="55">
        <v>0.20710362038502206</v>
      </c>
      <c r="AD198" s="59">
        <v>-6.6613381477509392E-16</v>
      </c>
      <c r="AE198" s="55">
        <v>0</v>
      </c>
      <c r="AF198" s="55"/>
      <c r="AG198" s="55"/>
      <c r="AH198" s="55"/>
      <c r="AI198" s="59">
        <v>-6.6613381477509392E-16</v>
      </c>
      <c r="AJ198" s="55">
        <v>0</v>
      </c>
      <c r="AK198" s="55">
        <v>0</v>
      </c>
      <c r="AL198" s="55">
        <v>-0.58769639130432827</v>
      </c>
      <c r="AM198" s="55">
        <v>-0.62540275230159603</v>
      </c>
      <c r="AN198" s="55">
        <v>0.38913893408933808</v>
      </c>
      <c r="AO198" s="55">
        <v>0.34312057615912295</v>
      </c>
      <c r="AP198" s="55">
        <v>0.29922127411626742</v>
      </c>
      <c r="AQ198" s="55">
        <v>0.25067465879116213</v>
      </c>
      <c r="AR198" s="59">
        <v>6.9056299549966393E-2</v>
      </c>
      <c r="AS198" s="55">
        <v>0</v>
      </c>
      <c r="AT198" s="55"/>
      <c r="AU198" s="55"/>
      <c r="AV198" s="55"/>
      <c r="AW198" s="59">
        <v>6.9056299549966393E-2</v>
      </c>
      <c r="AX198" s="55"/>
      <c r="AY198" s="55"/>
      <c r="AZ198" s="55"/>
      <c r="BA198" s="55"/>
      <c r="BB198" s="55"/>
      <c r="BC198" s="55"/>
      <c r="BD198" s="55"/>
      <c r="BE198" s="55"/>
      <c r="BF198" s="59">
        <v>0</v>
      </c>
      <c r="BG198" s="55"/>
      <c r="BH198" s="55"/>
      <c r="BI198" s="55"/>
      <c r="BJ198" s="55"/>
      <c r="BK198" s="59">
        <v>0</v>
      </c>
      <c r="BL198" s="55"/>
      <c r="BM198" s="23" t="s">
        <v>1164</v>
      </c>
      <c r="BN198" s="23" t="s">
        <v>1191</v>
      </c>
      <c r="BO198" s="23">
        <v>0</v>
      </c>
      <c r="BP198" s="23">
        <v>0</v>
      </c>
      <c r="BQ198" s="23" t="s">
        <v>311</v>
      </c>
      <c r="BR198" s="23"/>
      <c r="BS198" s="57"/>
      <c r="BT198" s="135" t="s">
        <v>23</v>
      </c>
      <c r="BU198" s="58" t="s">
        <v>1165</v>
      </c>
      <c r="BV198" s="57">
        <v>0</v>
      </c>
      <c r="BW198" s="57">
        <v>0</v>
      </c>
      <c r="BX198" s="57">
        <v>0</v>
      </c>
      <c r="BY198" s="57">
        <v>0</v>
      </c>
      <c r="BZ198" s="57">
        <v>0</v>
      </c>
      <c r="CA198" s="57">
        <v>0</v>
      </c>
      <c r="CB198" s="67">
        <v>0</v>
      </c>
      <c r="CC198" s="134"/>
      <c r="CD198" s="134"/>
      <c r="CE198" s="57"/>
      <c r="CF198" s="57"/>
      <c r="CG198" s="57"/>
      <c r="CH198" s="57"/>
      <c r="CI198" s="57"/>
      <c r="CJ198" s="57"/>
      <c r="CK198" s="67"/>
      <c r="CL198" s="23"/>
      <c r="CM198" s="23"/>
      <c r="CN198" s="23"/>
      <c r="CO198" s="23"/>
      <c r="CP198" s="23"/>
      <c r="CQ198" s="23"/>
      <c r="CR198" s="57"/>
      <c r="CS198" s="134"/>
      <c r="CT198" s="58"/>
      <c r="CU198" s="57"/>
      <c r="CV198" s="57"/>
      <c r="CW198" s="57"/>
      <c r="CX198" s="57"/>
      <c r="CY198" s="57"/>
      <c r="CZ198" s="57"/>
      <c r="DA198" s="67"/>
      <c r="DB198" s="23"/>
      <c r="DC198" s="23"/>
      <c r="DD198" s="57"/>
      <c r="DE198" s="57"/>
      <c r="DF198" s="57"/>
      <c r="DG198" s="57"/>
      <c r="DH198" s="57"/>
      <c r="DI198" s="57"/>
      <c r="DJ198" s="67"/>
      <c r="DK198" s="23" t="s">
        <v>849</v>
      </c>
      <c r="DL198" s="55">
        <v>0</v>
      </c>
      <c r="DM198" s="55">
        <v>0</v>
      </c>
      <c r="DN198" s="55">
        <v>0</v>
      </c>
      <c r="DO198" s="59">
        <v>0</v>
      </c>
      <c r="DP198" s="23" t="s">
        <v>849</v>
      </c>
      <c r="DQ198" s="57"/>
      <c r="DR198" s="57"/>
      <c r="DS198" s="57"/>
      <c r="DT198" s="23" t="s">
        <v>854</v>
      </c>
      <c r="DU198" s="57"/>
      <c r="DV198" s="23" t="s">
        <v>849</v>
      </c>
      <c r="DW198" s="23" t="s">
        <v>854</v>
      </c>
      <c r="DX198" s="57"/>
      <c r="DY198" s="23" t="s">
        <v>849</v>
      </c>
      <c r="DZ198" s="23" t="s">
        <v>854</v>
      </c>
      <c r="EA198" s="56"/>
      <c r="EB198" s="57"/>
      <c r="EC198" s="57"/>
      <c r="ED198" s="23"/>
      <c r="EE198" s="57"/>
      <c r="EF198" s="57"/>
      <c r="EG198" s="57"/>
      <c r="EH198" s="23">
        <v>2420</v>
      </c>
      <c r="EI198" s="23"/>
      <c r="EJ198" s="23"/>
      <c r="EK198" s="23"/>
    </row>
    <row r="199" spans="2:141" ht="29.1">
      <c r="B199" s="132" t="s">
        <v>1192</v>
      </c>
      <c r="C199" s="23" t="s">
        <v>1193</v>
      </c>
      <c r="D199" s="23" t="s">
        <v>155</v>
      </c>
      <c r="E199" s="23" t="s">
        <v>846</v>
      </c>
      <c r="F199" s="23" t="s">
        <v>847</v>
      </c>
      <c r="G199" s="23"/>
      <c r="H199" s="23" t="s">
        <v>848</v>
      </c>
      <c r="I199" s="58">
        <v>0</v>
      </c>
      <c r="J199" s="58">
        <v>0</v>
      </c>
      <c r="K199" s="58">
        <v>1</v>
      </c>
      <c r="L199" s="58">
        <v>0</v>
      </c>
      <c r="M199" s="176"/>
      <c r="N199" s="23" t="s">
        <v>849</v>
      </c>
      <c r="O199" s="23" t="s">
        <v>850</v>
      </c>
      <c r="P199" s="23" t="s">
        <v>851</v>
      </c>
      <c r="Q199" s="56">
        <v>47561</v>
      </c>
      <c r="R199" s="133">
        <v>47648</v>
      </c>
      <c r="S199" s="133">
        <v>48416</v>
      </c>
      <c r="T199" s="133" t="s">
        <v>848</v>
      </c>
      <c r="U199" s="133">
        <v>48555</v>
      </c>
      <c r="V199" s="133" t="s">
        <v>848</v>
      </c>
      <c r="W199" s="55">
        <v>0.10271642325020469</v>
      </c>
      <c r="X199" s="55">
        <v>1.2894630211792224</v>
      </c>
      <c r="Y199" s="55">
        <v>2.5789260423584448</v>
      </c>
      <c r="Z199" s="55">
        <v>3.8683890635376668</v>
      </c>
      <c r="AA199" s="55">
        <v>3.8683890635376668</v>
      </c>
      <c r="AB199" s="55">
        <v>1.2894630211792224</v>
      </c>
      <c r="AC199" s="55">
        <v>0</v>
      </c>
      <c r="AD199" s="59">
        <v>12.894630211792222</v>
      </c>
      <c r="AE199" s="55">
        <v>0</v>
      </c>
      <c r="AF199" s="55"/>
      <c r="AG199" s="55"/>
      <c r="AH199" s="55"/>
      <c r="AI199" s="59">
        <v>12.997346635042426</v>
      </c>
      <c r="AJ199" s="55">
        <v>0</v>
      </c>
      <c r="AK199" s="55">
        <v>0.11260606203235336</v>
      </c>
      <c r="AL199" s="55">
        <v>1.4136137956988679</v>
      </c>
      <c r="AM199" s="55">
        <v>2.8837721432256909</v>
      </c>
      <c r="AN199" s="55">
        <v>4.4121713791353061</v>
      </c>
      <c r="AO199" s="55">
        <v>4.5004148067180125</v>
      </c>
      <c r="AP199" s="55">
        <v>1.5301410342841246</v>
      </c>
      <c r="AQ199" s="55">
        <v>0</v>
      </c>
      <c r="AR199" s="59">
        <v>14.740113159062002</v>
      </c>
      <c r="AS199" s="55">
        <v>0</v>
      </c>
      <c r="AT199" s="55"/>
      <c r="AU199" s="55"/>
      <c r="AV199" s="55"/>
      <c r="AW199" s="59">
        <v>14.852719221094356</v>
      </c>
      <c r="AX199" s="55"/>
      <c r="AY199" s="55"/>
      <c r="AZ199" s="55"/>
      <c r="BA199" s="55"/>
      <c r="BB199" s="55"/>
      <c r="BC199" s="55"/>
      <c r="BD199" s="55"/>
      <c r="BE199" s="55"/>
      <c r="BF199" s="59">
        <v>0</v>
      </c>
      <c r="BG199" s="55"/>
      <c r="BH199" s="55"/>
      <c r="BI199" s="55"/>
      <c r="BJ199" s="55"/>
      <c r="BK199" s="59">
        <v>0</v>
      </c>
      <c r="BL199" s="55"/>
      <c r="BM199" s="23" t="s">
        <v>852</v>
      </c>
      <c r="BN199" s="23" t="s">
        <v>174</v>
      </c>
      <c r="BO199" s="23" t="s">
        <v>569</v>
      </c>
      <c r="BP199" s="23" t="s">
        <v>386</v>
      </c>
      <c r="BQ199" s="23" t="s">
        <v>853</v>
      </c>
      <c r="BR199" s="23"/>
      <c r="BS199" s="57"/>
      <c r="BT199" s="135" t="s">
        <v>154</v>
      </c>
      <c r="BU199" s="58">
        <v>1</v>
      </c>
      <c r="BV199" s="57">
        <v>0</v>
      </c>
      <c r="BW199" s="57">
        <v>0</v>
      </c>
      <c r="BX199" s="57">
        <v>0</v>
      </c>
      <c r="BY199" s="57">
        <v>17</v>
      </c>
      <c r="BZ199" s="57">
        <v>0</v>
      </c>
      <c r="CA199" s="57">
        <v>0</v>
      </c>
      <c r="CB199" s="67">
        <v>17</v>
      </c>
      <c r="CC199" s="134"/>
      <c r="CD199" s="134"/>
      <c r="CE199" s="57"/>
      <c r="CF199" s="57"/>
      <c r="CG199" s="57"/>
      <c r="CH199" s="57"/>
      <c r="CI199" s="57"/>
      <c r="CJ199" s="57"/>
      <c r="CK199" s="67"/>
      <c r="CL199" s="23"/>
      <c r="CM199" s="23"/>
      <c r="CN199" s="23"/>
      <c r="CO199" s="23"/>
      <c r="CP199" s="23"/>
      <c r="CQ199" s="23"/>
      <c r="CR199" s="57"/>
      <c r="CS199" s="134"/>
      <c r="CT199" s="58"/>
      <c r="CU199" s="57"/>
      <c r="CV199" s="57"/>
      <c r="CW199" s="57"/>
      <c r="CX199" s="57"/>
      <c r="CY199" s="57"/>
      <c r="CZ199" s="57"/>
      <c r="DA199" s="67"/>
      <c r="DB199" s="23"/>
      <c r="DC199" s="23"/>
      <c r="DD199" s="57"/>
      <c r="DE199" s="57"/>
      <c r="DF199" s="57"/>
      <c r="DG199" s="57"/>
      <c r="DH199" s="57"/>
      <c r="DI199" s="57"/>
      <c r="DJ199" s="67"/>
      <c r="DK199" s="23" t="s">
        <v>849</v>
      </c>
      <c r="DL199" s="55">
        <v>0</v>
      </c>
      <c r="DM199" s="55">
        <v>0.10271642325020469</v>
      </c>
      <c r="DN199" s="55">
        <v>12.894630211792222</v>
      </c>
      <c r="DO199" s="59">
        <v>12.997346635042426</v>
      </c>
      <c r="DP199" s="23" t="s">
        <v>849</v>
      </c>
      <c r="DQ199" s="57"/>
      <c r="DR199" s="57"/>
      <c r="DS199" s="57"/>
      <c r="DT199" s="23" t="s">
        <v>854</v>
      </c>
      <c r="DU199" s="57"/>
      <c r="DV199" s="23" t="s">
        <v>849</v>
      </c>
      <c r="DW199" s="23" t="s">
        <v>854</v>
      </c>
      <c r="DX199" s="57"/>
      <c r="DY199" s="23" t="s">
        <v>849</v>
      </c>
      <c r="DZ199" s="23" t="s">
        <v>854</v>
      </c>
      <c r="EA199" s="56"/>
      <c r="EB199" s="57"/>
      <c r="EC199" s="57"/>
      <c r="ED199" s="23"/>
      <c r="EE199" s="57"/>
      <c r="EF199" s="57"/>
      <c r="EG199" s="57"/>
      <c r="EH199" s="23">
        <v>533</v>
      </c>
      <c r="EI199" s="23"/>
      <c r="EJ199" s="23" t="s">
        <v>1182</v>
      </c>
      <c r="EK199" s="23"/>
    </row>
    <row r="200" spans="2:141" ht="29.1">
      <c r="B200" s="132" t="s">
        <v>1194</v>
      </c>
      <c r="C200" s="23" t="s">
        <v>1193</v>
      </c>
      <c r="D200" s="23" t="s">
        <v>155</v>
      </c>
      <c r="E200" s="23" t="s">
        <v>846</v>
      </c>
      <c r="F200" s="23" t="s">
        <v>847</v>
      </c>
      <c r="G200" s="23"/>
      <c r="H200" s="23" t="s">
        <v>848</v>
      </c>
      <c r="I200" s="58">
        <v>0</v>
      </c>
      <c r="J200" s="58">
        <v>0</v>
      </c>
      <c r="K200" s="58">
        <v>1</v>
      </c>
      <c r="L200" s="58">
        <v>0</v>
      </c>
      <c r="M200" s="176"/>
      <c r="N200" s="23" t="s">
        <v>849</v>
      </c>
      <c r="O200" s="23" t="s">
        <v>850</v>
      </c>
      <c r="P200" s="23" t="s">
        <v>851</v>
      </c>
      <c r="Q200" s="56">
        <v>47561</v>
      </c>
      <c r="R200" s="133">
        <v>47648</v>
      </c>
      <c r="S200" s="133">
        <v>48416</v>
      </c>
      <c r="T200" s="133" t="s">
        <v>848</v>
      </c>
      <c r="U200" s="133">
        <v>48555</v>
      </c>
      <c r="V200" s="133" t="s">
        <v>848</v>
      </c>
      <c r="W200" s="55">
        <v>0.10271642325020469</v>
      </c>
      <c r="X200" s="55">
        <v>1.1677153283771251</v>
      </c>
      <c r="Y200" s="55">
        <v>2.3354306567542502</v>
      </c>
      <c r="Z200" s="55">
        <v>3.503145985131376</v>
      </c>
      <c r="AA200" s="55">
        <v>3.503145985131376</v>
      </c>
      <c r="AB200" s="55">
        <v>1.1677153283771251</v>
      </c>
      <c r="AC200" s="55">
        <v>0</v>
      </c>
      <c r="AD200" s="59">
        <v>11.677153283771252</v>
      </c>
      <c r="AE200" s="55">
        <v>0</v>
      </c>
      <c r="AF200" s="55"/>
      <c r="AG200" s="55"/>
      <c r="AH200" s="55"/>
      <c r="AI200" s="59">
        <v>11.779869707021458</v>
      </c>
      <c r="AJ200" s="55">
        <v>0</v>
      </c>
      <c r="AK200" s="55">
        <v>0.11260606203235336</v>
      </c>
      <c r="AL200" s="55">
        <v>1.2801441146667107</v>
      </c>
      <c r="AM200" s="55">
        <v>2.6114939939200901</v>
      </c>
      <c r="AN200" s="55">
        <v>3.9955858106977389</v>
      </c>
      <c r="AO200" s="55">
        <v>4.0754975269116942</v>
      </c>
      <c r="AP200" s="55">
        <v>1.3856691591499757</v>
      </c>
      <c r="AQ200" s="55">
        <v>0</v>
      </c>
      <c r="AR200" s="59">
        <v>13.348390605346209</v>
      </c>
      <c r="AS200" s="55">
        <v>0</v>
      </c>
      <c r="AT200" s="55"/>
      <c r="AU200" s="55"/>
      <c r="AV200" s="55"/>
      <c r="AW200" s="59">
        <v>13.460996667378563</v>
      </c>
      <c r="AX200" s="55"/>
      <c r="AY200" s="55"/>
      <c r="AZ200" s="55"/>
      <c r="BA200" s="55"/>
      <c r="BB200" s="55"/>
      <c r="BC200" s="55"/>
      <c r="BD200" s="55"/>
      <c r="BE200" s="55"/>
      <c r="BF200" s="59">
        <v>0</v>
      </c>
      <c r="BG200" s="55"/>
      <c r="BH200" s="55"/>
      <c r="BI200" s="55"/>
      <c r="BJ200" s="55"/>
      <c r="BK200" s="59">
        <v>0</v>
      </c>
      <c r="BL200" s="55"/>
      <c r="BM200" s="23" t="s">
        <v>852</v>
      </c>
      <c r="BN200" s="23" t="s">
        <v>174</v>
      </c>
      <c r="BO200" s="23" t="s">
        <v>569</v>
      </c>
      <c r="BP200" s="23" t="s">
        <v>386</v>
      </c>
      <c r="BQ200" s="23" t="s">
        <v>853</v>
      </c>
      <c r="BR200" s="23"/>
      <c r="BS200" s="57"/>
      <c r="BT200" s="135" t="s">
        <v>154</v>
      </c>
      <c r="BU200" s="58">
        <v>1</v>
      </c>
      <c r="BV200" s="57">
        <v>0</v>
      </c>
      <c r="BW200" s="57">
        <v>0</v>
      </c>
      <c r="BX200" s="57">
        <v>0</v>
      </c>
      <c r="BY200" s="57">
        <v>0</v>
      </c>
      <c r="BZ200" s="57">
        <v>0</v>
      </c>
      <c r="CA200" s="57">
        <v>0</v>
      </c>
      <c r="CB200" s="67">
        <v>0</v>
      </c>
      <c r="CC200" s="134"/>
      <c r="CD200" s="134"/>
      <c r="CE200" s="57"/>
      <c r="CF200" s="57"/>
      <c r="CG200" s="57"/>
      <c r="CH200" s="57"/>
      <c r="CI200" s="57"/>
      <c r="CJ200" s="57"/>
      <c r="CK200" s="67"/>
      <c r="CL200" s="23"/>
      <c r="CM200" s="23"/>
      <c r="CN200" s="23"/>
      <c r="CO200" s="23"/>
      <c r="CP200" s="23"/>
      <c r="CQ200" s="23"/>
      <c r="CR200" s="57"/>
      <c r="CS200" s="134"/>
      <c r="CT200" s="58"/>
      <c r="CU200" s="57"/>
      <c r="CV200" s="57"/>
      <c r="CW200" s="57"/>
      <c r="CX200" s="57"/>
      <c r="CY200" s="57"/>
      <c r="CZ200" s="57"/>
      <c r="DA200" s="67"/>
      <c r="DB200" s="23"/>
      <c r="DC200" s="23"/>
      <c r="DD200" s="57"/>
      <c r="DE200" s="57"/>
      <c r="DF200" s="57"/>
      <c r="DG200" s="57"/>
      <c r="DH200" s="57"/>
      <c r="DI200" s="57"/>
      <c r="DJ200" s="67"/>
      <c r="DK200" s="23" t="s">
        <v>849</v>
      </c>
      <c r="DL200" s="55">
        <v>0</v>
      </c>
      <c r="DM200" s="55">
        <v>0.10271642325020469</v>
      </c>
      <c r="DN200" s="55">
        <v>11.677153283771252</v>
      </c>
      <c r="DO200" s="59">
        <v>11.779869707021458</v>
      </c>
      <c r="DP200" s="23" t="s">
        <v>849</v>
      </c>
      <c r="DQ200" s="57"/>
      <c r="DR200" s="57"/>
      <c r="DS200" s="57"/>
      <c r="DT200" s="23" t="s">
        <v>854</v>
      </c>
      <c r="DU200" s="57"/>
      <c r="DV200" s="23" t="s">
        <v>849</v>
      </c>
      <c r="DW200" s="23" t="s">
        <v>854</v>
      </c>
      <c r="DX200" s="57"/>
      <c r="DY200" s="23" t="s">
        <v>849</v>
      </c>
      <c r="DZ200" s="23" t="s">
        <v>854</v>
      </c>
      <c r="EA200" s="56"/>
      <c r="EB200" s="57"/>
      <c r="EC200" s="57"/>
      <c r="ED200" s="23"/>
      <c r="EE200" s="57"/>
      <c r="EF200" s="57"/>
      <c r="EG200" s="57"/>
      <c r="EH200" s="23">
        <v>534</v>
      </c>
      <c r="EI200" s="23"/>
      <c r="EJ200" s="23" t="s">
        <v>1182</v>
      </c>
      <c r="EK200" s="23"/>
    </row>
    <row r="201" spans="2:141" ht="29.1">
      <c r="B201" s="132" t="s">
        <v>1195</v>
      </c>
      <c r="C201" s="23" t="s">
        <v>1196</v>
      </c>
      <c r="D201" s="23" t="s">
        <v>155</v>
      </c>
      <c r="E201" s="23" t="s">
        <v>846</v>
      </c>
      <c r="F201" s="23" t="s">
        <v>847</v>
      </c>
      <c r="G201" s="23"/>
      <c r="H201" s="23" t="s">
        <v>848</v>
      </c>
      <c r="I201" s="58">
        <v>0</v>
      </c>
      <c r="J201" s="58">
        <v>0</v>
      </c>
      <c r="K201" s="58">
        <v>1</v>
      </c>
      <c r="L201" s="58">
        <v>0</v>
      </c>
      <c r="M201" s="176"/>
      <c r="N201" s="23" t="s">
        <v>849</v>
      </c>
      <c r="O201" s="23" t="s">
        <v>850</v>
      </c>
      <c r="P201" s="23" t="s">
        <v>863</v>
      </c>
      <c r="Q201" s="56">
        <v>46636</v>
      </c>
      <c r="R201" s="133">
        <v>46689</v>
      </c>
      <c r="S201" s="133">
        <v>47785</v>
      </c>
      <c r="T201" s="133" t="s">
        <v>848</v>
      </c>
      <c r="U201" s="133">
        <v>47879</v>
      </c>
      <c r="V201" s="133" t="s">
        <v>848</v>
      </c>
      <c r="W201" s="55">
        <v>1.6804682603837282</v>
      </c>
      <c r="X201" s="55">
        <v>13.012167958921403</v>
      </c>
      <c r="Y201" s="55">
        <v>23.484817184095871</v>
      </c>
      <c r="Z201" s="55">
        <v>14.021867262965859</v>
      </c>
      <c r="AA201" s="55">
        <v>11.996429310154186</v>
      </c>
      <c r="AB201" s="55">
        <v>0</v>
      </c>
      <c r="AC201" s="55">
        <v>0</v>
      </c>
      <c r="AD201" s="59">
        <v>62.515281716137309</v>
      </c>
      <c r="AE201" s="55">
        <v>0</v>
      </c>
      <c r="AF201" s="55"/>
      <c r="AG201" s="55"/>
      <c r="AH201" s="55"/>
      <c r="AI201" s="59">
        <v>64.195749976521043</v>
      </c>
      <c r="AJ201" s="55">
        <v>0</v>
      </c>
      <c r="AK201" s="55">
        <v>1.8422654059052233</v>
      </c>
      <c r="AL201" s="55">
        <v>14.264992354616323</v>
      </c>
      <c r="AM201" s="55">
        <v>26.260877773101569</v>
      </c>
      <c r="AN201" s="55">
        <v>15.992931528741998</v>
      </c>
      <c r="AO201" s="55">
        <v>13.956431788117674</v>
      </c>
      <c r="AP201" s="55">
        <v>0</v>
      </c>
      <c r="AQ201" s="55">
        <v>0</v>
      </c>
      <c r="AR201" s="59">
        <v>70.475233444577569</v>
      </c>
      <c r="AS201" s="55">
        <v>0</v>
      </c>
      <c r="AT201" s="55"/>
      <c r="AU201" s="55"/>
      <c r="AV201" s="55"/>
      <c r="AW201" s="59">
        <v>72.317498850482792</v>
      </c>
      <c r="AX201" s="55"/>
      <c r="AY201" s="55"/>
      <c r="AZ201" s="55"/>
      <c r="BA201" s="55"/>
      <c r="BB201" s="55"/>
      <c r="BC201" s="55"/>
      <c r="BD201" s="55"/>
      <c r="BE201" s="55"/>
      <c r="BF201" s="59">
        <v>0</v>
      </c>
      <c r="BG201" s="55"/>
      <c r="BH201" s="55"/>
      <c r="BI201" s="55"/>
      <c r="BJ201" s="55"/>
      <c r="BK201" s="59">
        <v>0</v>
      </c>
      <c r="BL201" s="55"/>
      <c r="BM201" s="23" t="s">
        <v>852</v>
      </c>
      <c r="BN201" s="23" t="s">
        <v>174</v>
      </c>
      <c r="BO201" s="23" t="s">
        <v>569</v>
      </c>
      <c r="BP201" s="23" t="s">
        <v>386</v>
      </c>
      <c r="BQ201" s="23" t="s">
        <v>853</v>
      </c>
      <c r="BR201" s="23"/>
      <c r="BS201" s="57"/>
      <c r="BT201" s="135" t="s">
        <v>154</v>
      </c>
      <c r="BU201" s="58">
        <v>1</v>
      </c>
      <c r="BV201" s="57">
        <v>0</v>
      </c>
      <c r="BW201" s="57">
        <v>0</v>
      </c>
      <c r="BX201" s="57">
        <v>0</v>
      </c>
      <c r="BY201" s="57">
        <v>0</v>
      </c>
      <c r="BZ201" s="57">
        <v>0</v>
      </c>
      <c r="CA201" s="57">
        <v>0</v>
      </c>
      <c r="CB201" s="67">
        <v>0</v>
      </c>
      <c r="CC201" s="134"/>
      <c r="CD201" s="134"/>
      <c r="CE201" s="57"/>
      <c r="CF201" s="57"/>
      <c r="CG201" s="57"/>
      <c r="CH201" s="57"/>
      <c r="CI201" s="57"/>
      <c r="CJ201" s="57"/>
      <c r="CK201" s="67"/>
      <c r="CL201" s="23"/>
      <c r="CM201" s="23"/>
      <c r="CN201" s="23"/>
      <c r="CO201" s="23"/>
      <c r="CP201" s="23"/>
      <c r="CQ201" s="23"/>
      <c r="CR201" s="57"/>
      <c r="CS201" s="134"/>
      <c r="CT201" s="58"/>
      <c r="CU201" s="57"/>
      <c r="CV201" s="57"/>
      <c r="CW201" s="57"/>
      <c r="CX201" s="57"/>
      <c r="CY201" s="57"/>
      <c r="CZ201" s="57"/>
      <c r="DA201" s="67"/>
      <c r="DB201" s="23"/>
      <c r="DC201" s="23"/>
      <c r="DD201" s="57"/>
      <c r="DE201" s="57"/>
      <c r="DF201" s="57"/>
      <c r="DG201" s="57"/>
      <c r="DH201" s="57"/>
      <c r="DI201" s="57"/>
      <c r="DJ201" s="67"/>
      <c r="DK201" s="23" t="s">
        <v>849</v>
      </c>
      <c r="DL201" s="55">
        <v>0</v>
      </c>
      <c r="DM201" s="55">
        <v>1.6804682603837282</v>
      </c>
      <c r="DN201" s="55">
        <v>62.515281716137309</v>
      </c>
      <c r="DO201" s="59">
        <v>64.195749976521043</v>
      </c>
      <c r="DP201" s="23" t="s">
        <v>849</v>
      </c>
      <c r="DQ201" s="57"/>
      <c r="DR201" s="57"/>
      <c r="DS201" s="57"/>
      <c r="DT201" s="23" t="s">
        <v>854</v>
      </c>
      <c r="DU201" s="57"/>
      <c r="DV201" s="23" t="s">
        <v>849</v>
      </c>
      <c r="DW201" s="23" t="s">
        <v>854</v>
      </c>
      <c r="DX201" s="57"/>
      <c r="DY201" s="23" t="s">
        <v>849</v>
      </c>
      <c r="DZ201" s="23" t="s">
        <v>854</v>
      </c>
      <c r="EA201" s="56"/>
      <c r="EB201" s="57"/>
      <c r="EC201" s="57"/>
      <c r="ED201" s="23"/>
      <c r="EE201" s="57"/>
      <c r="EF201" s="57"/>
      <c r="EG201" s="57"/>
      <c r="EH201" s="23">
        <v>532</v>
      </c>
      <c r="EI201" s="23"/>
      <c r="EJ201" s="23" t="s">
        <v>1182</v>
      </c>
      <c r="EK201" s="23"/>
    </row>
    <row r="202" spans="2:141" ht="29.1">
      <c r="B202" s="132" t="s">
        <v>1197</v>
      </c>
      <c r="C202" s="23" t="s">
        <v>1198</v>
      </c>
      <c r="D202" s="23" t="s">
        <v>155</v>
      </c>
      <c r="E202" s="23" t="s">
        <v>846</v>
      </c>
      <c r="F202" s="23" t="s">
        <v>847</v>
      </c>
      <c r="G202" s="23"/>
      <c r="H202" s="23" t="s">
        <v>848</v>
      </c>
      <c r="I202" s="58">
        <v>0</v>
      </c>
      <c r="J202" s="58">
        <v>0</v>
      </c>
      <c r="K202" s="58">
        <v>1</v>
      </c>
      <c r="L202" s="58">
        <v>0</v>
      </c>
      <c r="M202" s="176"/>
      <c r="N202" s="23" t="s">
        <v>849</v>
      </c>
      <c r="O202" s="23" t="s">
        <v>850</v>
      </c>
      <c r="P202" s="23" t="s">
        <v>851</v>
      </c>
      <c r="Q202" s="56">
        <v>47157</v>
      </c>
      <c r="R202" s="133">
        <v>47246</v>
      </c>
      <c r="S202" s="133">
        <v>47947</v>
      </c>
      <c r="T202" s="133" t="s">
        <v>848</v>
      </c>
      <c r="U202" s="133">
        <v>48057</v>
      </c>
      <c r="V202" s="133" t="s">
        <v>848</v>
      </c>
      <c r="W202" s="55">
        <v>0.20317513256896577</v>
      </c>
      <c r="X202" s="55">
        <v>4.3000621109772394</v>
      </c>
      <c r="Y202" s="55">
        <v>8.6001242219544789</v>
      </c>
      <c r="Z202" s="55">
        <v>12.900186332931716</v>
      </c>
      <c r="AA202" s="55">
        <v>12.900186332931716</v>
      </c>
      <c r="AB202" s="55">
        <v>4.3000621109772394</v>
      </c>
      <c r="AC202" s="55">
        <v>0</v>
      </c>
      <c r="AD202" s="59">
        <v>43.000621109772389</v>
      </c>
      <c r="AE202" s="55">
        <v>0</v>
      </c>
      <c r="AF202" s="55"/>
      <c r="AG202" s="55"/>
      <c r="AH202" s="55"/>
      <c r="AI202" s="59">
        <v>43.203796242341355</v>
      </c>
      <c r="AJ202" s="55">
        <v>0</v>
      </c>
      <c r="AK202" s="55">
        <v>0.22273703520383228</v>
      </c>
      <c r="AL202" s="55">
        <v>4.7140763423215333</v>
      </c>
      <c r="AM202" s="55">
        <v>9.6167157383359285</v>
      </c>
      <c r="AN202" s="55">
        <v>14.713575079653967</v>
      </c>
      <c r="AO202" s="55">
        <v>15.007846581247048</v>
      </c>
      <c r="AP202" s="55">
        <v>5.1026678376239971</v>
      </c>
      <c r="AQ202" s="55">
        <v>0</v>
      </c>
      <c r="AR202" s="59">
        <v>49.154881579182472</v>
      </c>
      <c r="AS202" s="55">
        <v>0</v>
      </c>
      <c r="AT202" s="55"/>
      <c r="AU202" s="55"/>
      <c r="AV202" s="55"/>
      <c r="AW202" s="59">
        <v>49.377618614386307</v>
      </c>
      <c r="AX202" s="55"/>
      <c r="AY202" s="55"/>
      <c r="AZ202" s="55"/>
      <c r="BA202" s="55"/>
      <c r="BB202" s="55"/>
      <c r="BC202" s="55"/>
      <c r="BD202" s="55"/>
      <c r="BE202" s="55"/>
      <c r="BF202" s="59">
        <v>0</v>
      </c>
      <c r="BG202" s="55"/>
      <c r="BH202" s="55"/>
      <c r="BI202" s="55"/>
      <c r="BJ202" s="55"/>
      <c r="BK202" s="59">
        <v>0</v>
      </c>
      <c r="BL202" s="55"/>
      <c r="BM202" s="23" t="s">
        <v>852</v>
      </c>
      <c r="BN202" s="23" t="s">
        <v>174</v>
      </c>
      <c r="BO202" s="23" t="s">
        <v>569</v>
      </c>
      <c r="BP202" s="23" t="s">
        <v>386</v>
      </c>
      <c r="BQ202" s="23" t="s">
        <v>853</v>
      </c>
      <c r="BR202" s="23"/>
      <c r="BS202" s="57"/>
      <c r="BT202" s="135" t="s">
        <v>154</v>
      </c>
      <c r="BU202" s="58">
        <v>1</v>
      </c>
      <c r="BV202" s="57">
        <v>0</v>
      </c>
      <c r="BW202" s="57">
        <v>0</v>
      </c>
      <c r="BX202" s="57">
        <v>0</v>
      </c>
      <c r="BY202" s="57">
        <v>2</v>
      </c>
      <c r="BZ202" s="57">
        <v>0</v>
      </c>
      <c r="CA202" s="57">
        <v>0</v>
      </c>
      <c r="CB202" s="67">
        <v>2</v>
      </c>
      <c r="CC202" s="134"/>
      <c r="CD202" s="134"/>
      <c r="CE202" s="57"/>
      <c r="CF202" s="57"/>
      <c r="CG202" s="57"/>
      <c r="CH202" s="57"/>
      <c r="CI202" s="57"/>
      <c r="CJ202" s="57"/>
      <c r="CK202" s="67"/>
      <c r="CL202" s="23"/>
      <c r="CM202" s="23"/>
      <c r="CN202" s="23"/>
      <c r="CO202" s="23"/>
      <c r="CP202" s="23"/>
      <c r="CQ202" s="23"/>
      <c r="CR202" s="57"/>
      <c r="CS202" s="134"/>
      <c r="CT202" s="58"/>
      <c r="CU202" s="57"/>
      <c r="CV202" s="57"/>
      <c r="CW202" s="57"/>
      <c r="CX202" s="57"/>
      <c r="CY202" s="57"/>
      <c r="CZ202" s="57"/>
      <c r="DA202" s="67"/>
      <c r="DB202" s="23"/>
      <c r="DC202" s="23"/>
      <c r="DD202" s="57"/>
      <c r="DE202" s="57"/>
      <c r="DF202" s="57"/>
      <c r="DG202" s="57"/>
      <c r="DH202" s="57"/>
      <c r="DI202" s="57"/>
      <c r="DJ202" s="67"/>
      <c r="DK202" s="23" t="s">
        <v>849</v>
      </c>
      <c r="DL202" s="55">
        <v>0</v>
      </c>
      <c r="DM202" s="55">
        <v>0.20317513256896577</v>
      </c>
      <c r="DN202" s="55">
        <v>43.000621109772389</v>
      </c>
      <c r="DO202" s="59">
        <v>43.203796242341355</v>
      </c>
      <c r="DP202" s="23" t="s">
        <v>849</v>
      </c>
      <c r="DQ202" s="57"/>
      <c r="DR202" s="57"/>
      <c r="DS202" s="57"/>
      <c r="DT202" s="23" t="s">
        <v>854</v>
      </c>
      <c r="DU202" s="57"/>
      <c r="DV202" s="23" t="s">
        <v>849</v>
      </c>
      <c r="DW202" s="23" t="s">
        <v>854</v>
      </c>
      <c r="DX202" s="57"/>
      <c r="DY202" s="23" t="s">
        <v>849</v>
      </c>
      <c r="DZ202" s="23" t="s">
        <v>854</v>
      </c>
      <c r="EA202" s="56"/>
      <c r="EB202" s="57"/>
      <c r="EC202" s="57"/>
      <c r="ED202" s="23"/>
      <c r="EE202" s="57"/>
      <c r="EF202" s="57"/>
      <c r="EG202" s="57"/>
      <c r="EH202" s="23">
        <v>533</v>
      </c>
      <c r="EI202" s="23"/>
      <c r="EJ202" s="23" t="s">
        <v>1182</v>
      </c>
      <c r="EK202" s="23"/>
    </row>
    <row r="203" spans="2:141" ht="29.1">
      <c r="B203" s="132" t="s">
        <v>1199</v>
      </c>
      <c r="C203" s="23" t="s">
        <v>1200</v>
      </c>
      <c r="D203" s="23" t="s">
        <v>155</v>
      </c>
      <c r="E203" s="23" t="s">
        <v>846</v>
      </c>
      <c r="F203" s="23" t="s">
        <v>847</v>
      </c>
      <c r="G203" s="23"/>
      <c r="H203" s="23" t="s">
        <v>848</v>
      </c>
      <c r="I203" s="58">
        <v>0</v>
      </c>
      <c r="J203" s="58">
        <v>0</v>
      </c>
      <c r="K203" s="58">
        <v>1</v>
      </c>
      <c r="L203" s="58">
        <v>0</v>
      </c>
      <c r="M203" s="176"/>
      <c r="N203" s="23" t="s">
        <v>849</v>
      </c>
      <c r="O203" s="23" t="s">
        <v>850</v>
      </c>
      <c r="P203" s="23" t="s">
        <v>851</v>
      </c>
      <c r="Q203" s="56">
        <v>47177</v>
      </c>
      <c r="R203" s="133">
        <v>47266</v>
      </c>
      <c r="S203" s="133">
        <v>48032</v>
      </c>
      <c r="T203" s="133" t="s">
        <v>848</v>
      </c>
      <c r="U203" s="133">
        <v>48142</v>
      </c>
      <c r="V203" s="133" t="s">
        <v>848</v>
      </c>
      <c r="W203" s="55">
        <v>4.7382123897456711E-2</v>
      </c>
      <c r="X203" s="55">
        <v>1.7496182860631517</v>
      </c>
      <c r="Y203" s="55">
        <v>3.4992365721263035</v>
      </c>
      <c r="Z203" s="55">
        <v>5.2488548581894543</v>
      </c>
      <c r="AA203" s="55">
        <v>5.2488548581894543</v>
      </c>
      <c r="AB203" s="55">
        <v>1.7496182860631517</v>
      </c>
      <c r="AC203" s="55">
        <v>0</v>
      </c>
      <c r="AD203" s="59">
        <v>17.496182860631514</v>
      </c>
      <c r="AE203" s="55">
        <v>0</v>
      </c>
      <c r="AF203" s="55"/>
      <c r="AG203" s="55"/>
      <c r="AH203" s="55"/>
      <c r="AI203" s="59">
        <v>17.54356498452897</v>
      </c>
      <c r="AJ203" s="55">
        <v>0</v>
      </c>
      <c r="AK203" s="55">
        <v>5.1944121631114434E-2</v>
      </c>
      <c r="AL203" s="55">
        <v>1.9180732644229259</v>
      </c>
      <c r="AM203" s="55">
        <v>3.9128694594227693</v>
      </c>
      <c r="AN203" s="55">
        <v>5.9866902729168361</v>
      </c>
      <c r="AO203" s="55">
        <v>6.1064240783751726</v>
      </c>
      <c r="AP203" s="55">
        <v>2.0761841866475592</v>
      </c>
      <c r="AQ203" s="55">
        <v>0</v>
      </c>
      <c r="AR203" s="59">
        <v>20.000241261785263</v>
      </c>
      <c r="AS203" s="55">
        <v>0</v>
      </c>
      <c r="AT203" s="55"/>
      <c r="AU203" s="55"/>
      <c r="AV203" s="55"/>
      <c r="AW203" s="59">
        <v>20.052185383416376</v>
      </c>
      <c r="AX203" s="55"/>
      <c r="AY203" s="55"/>
      <c r="AZ203" s="55"/>
      <c r="BA203" s="55"/>
      <c r="BB203" s="55"/>
      <c r="BC203" s="55"/>
      <c r="BD203" s="55"/>
      <c r="BE203" s="55"/>
      <c r="BF203" s="59">
        <v>0</v>
      </c>
      <c r="BG203" s="55"/>
      <c r="BH203" s="55"/>
      <c r="BI203" s="55"/>
      <c r="BJ203" s="55"/>
      <c r="BK203" s="59">
        <v>0</v>
      </c>
      <c r="BL203" s="55"/>
      <c r="BM203" s="23" t="s">
        <v>852</v>
      </c>
      <c r="BN203" s="23" t="s">
        <v>174</v>
      </c>
      <c r="BO203" s="23" t="s">
        <v>569</v>
      </c>
      <c r="BP203" s="23" t="s">
        <v>386</v>
      </c>
      <c r="BQ203" s="23" t="s">
        <v>853</v>
      </c>
      <c r="BR203" s="23"/>
      <c r="BS203" s="57"/>
      <c r="BT203" s="135" t="s">
        <v>154</v>
      </c>
      <c r="BU203" s="58">
        <v>1</v>
      </c>
      <c r="BV203" s="57">
        <v>0</v>
      </c>
      <c r="BW203" s="57">
        <v>0</v>
      </c>
      <c r="BX203" s="57">
        <v>0</v>
      </c>
      <c r="BY203" s="57">
        <v>11</v>
      </c>
      <c r="BZ203" s="57">
        <v>0</v>
      </c>
      <c r="CA203" s="57">
        <v>0</v>
      </c>
      <c r="CB203" s="67">
        <v>11</v>
      </c>
      <c r="CC203" s="134"/>
      <c r="CD203" s="134"/>
      <c r="CE203" s="57"/>
      <c r="CF203" s="57"/>
      <c r="CG203" s="57"/>
      <c r="CH203" s="57"/>
      <c r="CI203" s="57"/>
      <c r="CJ203" s="57"/>
      <c r="CK203" s="67"/>
      <c r="CL203" s="23"/>
      <c r="CM203" s="23"/>
      <c r="CN203" s="23"/>
      <c r="CO203" s="23"/>
      <c r="CP203" s="23"/>
      <c r="CQ203" s="23"/>
      <c r="CR203" s="57"/>
      <c r="CS203" s="134"/>
      <c r="CT203" s="58"/>
      <c r="CU203" s="57"/>
      <c r="CV203" s="57"/>
      <c r="CW203" s="57"/>
      <c r="CX203" s="57"/>
      <c r="CY203" s="57"/>
      <c r="CZ203" s="57"/>
      <c r="DA203" s="67"/>
      <c r="DB203" s="23"/>
      <c r="DC203" s="23"/>
      <c r="DD203" s="57"/>
      <c r="DE203" s="57"/>
      <c r="DF203" s="57"/>
      <c r="DG203" s="57"/>
      <c r="DH203" s="57"/>
      <c r="DI203" s="57"/>
      <c r="DJ203" s="67"/>
      <c r="DK203" s="23" t="s">
        <v>849</v>
      </c>
      <c r="DL203" s="55">
        <v>0</v>
      </c>
      <c r="DM203" s="55">
        <v>4.7382123897456711E-2</v>
      </c>
      <c r="DN203" s="55">
        <v>17.496182860631514</v>
      </c>
      <c r="DO203" s="59">
        <v>17.54356498452897</v>
      </c>
      <c r="DP203" s="23" t="s">
        <v>849</v>
      </c>
      <c r="DQ203" s="57"/>
      <c r="DR203" s="57"/>
      <c r="DS203" s="57"/>
      <c r="DT203" s="23" t="s">
        <v>854</v>
      </c>
      <c r="DU203" s="57"/>
      <c r="DV203" s="23" t="s">
        <v>849</v>
      </c>
      <c r="DW203" s="23" t="s">
        <v>854</v>
      </c>
      <c r="DX203" s="57"/>
      <c r="DY203" s="23" t="s">
        <v>849</v>
      </c>
      <c r="DZ203" s="23" t="s">
        <v>854</v>
      </c>
      <c r="EA203" s="56"/>
      <c r="EB203" s="57"/>
      <c r="EC203" s="57"/>
      <c r="ED203" s="23"/>
      <c r="EE203" s="57"/>
      <c r="EF203" s="57"/>
      <c r="EG203" s="57"/>
      <c r="EH203" s="23">
        <v>533</v>
      </c>
      <c r="EI203" s="23"/>
      <c r="EJ203" s="23" t="s">
        <v>1182</v>
      </c>
      <c r="EK203" s="23"/>
    </row>
    <row r="204" spans="2:141" ht="29.1">
      <c r="B204" s="132" t="s">
        <v>1201</v>
      </c>
      <c r="C204" s="23" t="s">
        <v>1200</v>
      </c>
      <c r="D204" s="23" t="s">
        <v>155</v>
      </c>
      <c r="E204" s="23" t="s">
        <v>846</v>
      </c>
      <c r="F204" s="23" t="s">
        <v>847</v>
      </c>
      <c r="G204" s="23"/>
      <c r="H204" s="23" t="s">
        <v>848</v>
      </c>
      <c r="I204" s="58">
        <v>0</v>
      </c>
      <c r="J204" s="58">
        <v>0</v>
      </c>
      <c r="K204" s="58">
        <v>1</v>
      </c>
      <c r="L204" s="58">
        <v>0</v>
      </c>
      <c r="M204" s="176"/>
      <c r="N204" s="23" t="s">
        <v>849</v>
      </c>
      <c r="O204" s="23" t="s">
        <v>850</v>
      </c>
      <c r="P204" s="23" t="s">
        <v>851</v>
      </c>
      <c r="Q204" s="56">
        <v>47177</v>
      </c>
      <c r="R204" s="133">
        <v>47266</v>
      </c>
      <c r="S204" s="133">
        <v>48032</v>
      </c>
      <c r="T204" s="133" t="s">
        <v>848</v>
      </c>
      <c r="U204" s="133">
        <v>48142</v>
      </c>
      <c r="V204" s="133" t="s">
        <v>848</v>
      </c>
      <c r="W204" s="55">
        <v>4.7382123897456711E-2</v>
      </c>
      <c r="X204" s="55">
        <v>0.70756006354233925</v>
      </c>
      <c r="Y204" s="55">
        <v>1.4151201270846785</v>
      </c>
      <c r="Z204" s="55">
        <v>2.1226801906270172</v>
      </c>
      <c r="AA204" s="55">
        <v>2.1226801906270172</v>
      </c>
      <c r="AB204" s="55">
        <v>0.70756006354233925</v>
      </c>
      <c r="AC204" s="55">
        <v>0</v>
      </c>
      <c r="AD204" s="59">
        <v>7.0756006354233909</v>
      </c>
      <c r="AE204" s="55">
        <v>0</v>
      </c>
      <c r="AF204" s="55"/>
      <c r="AG204" s="55"/>
      <c r="AH204" s="55"/>
      <c r="AI204" s="59">
        <v>7.1229827593208475</v>
      </c>
      <c r="AJ204" s="55">
        <v>0</v>
      </c>
      <c r="AK204" s="55">
        <v>5.1944121631114434E-2</v>
      </c>
      <c r="AL204" s="55">
        <v>0.77568464599652776</v>
      </c>
      <c r="AM204" s="55">
        <v>1.5823966778329168</v>
      </c>
      <c r="AN204" s="55">
        <v>2.4210669170843624</v>
      </c>
      <c r="AO204" s="55">
        <v>2.4694882554260493</v>
      </c>
      <c r="AP204" s="55">
        <v>0.83962600684485711</v>
      </c>
      <c r="AQ204" s="55">
        <v>0</v>
      </c>
      <c r="AR204" s="59">
        <v>8.0882625031847137</v>
      </c>
      <c r="AS204" s="55">
        <v>0</v>
      </c>
      <c r="AT204" s="55"/>
      <c r="AU204" s="55"/>
      <c r="AV204" s="55"/>
      <c r="AW204" s="59">
        <v>8.1402066248158285</v>
      </c>
      <c r="AX204" s="55"/>
      <c r="AY204" s="55"/>
      <c r="AZ204" s="55"/>
      <c r="BA204" s="55"/>
      <c r="BB204" s="55"/>
      <c r="BC204" s="55"/>
      <c r="BD204" s="55"/>
      <c r="BE204" s="55"/>
      <c r="BF204" s="59">
        <v>0</v>
      </c>
      <c r="BG204" s="55"/>
      <c r="BH204" s="55"/>
      <c r="BI204" s="55"/>
      <c r="BJ204" s="55"/>
      <c r="BK204" s="59">
        <v>0</v>
      </c>
      <c r="BL204" s="55"/>
      <c r="BM204" s="23" t="s">
        <v>852</v>
      </c>
      <c r="BN204" s="23" t="s">
        <v>174</v>
      </c>
      <c r="BO204" s="23" t="s">
        <v>569</v>
      </c>
      <c r="BP204" s="23" t="s">
        <v>386</v>
      </c>
      <c r="BQ204" s="23" t="s">
        <v>853</v>
      </c>
      <c r="BR204" s="23"/>
      <c r="BS204" s="57"/>
      <c r="BT204" s="135" t="s">
        <v>154</v>
      </c>
      <c r="BU204" s="58">
        <v>1</v>
      </c>
      <c r="BV204" s="57">
        <v>0</v>
      </c>
      <c r="BW204" s="57">
        <v>0</v>
      </c>
      <c r="BX204" s="57">
        <v>0</v>
      </c>
      <c r="BY204" s="57">
        <v>0</v>
      </c>
      <c r="BZ204" s="57">
        <v>0</v>
      </c>
      <c r="CA204" s="57">
        <v>0</v>
      </c>
      <c r="CB204" s="67">
        <v>0</v>
      </c>
      <c r="CC204" s="134"/>
      <c r="CD204" s="134"/>
      <c r="CE204" s="57"/>
      <c r="CF204" s="57"/>
      <c r="CG204" s="57"/>
      <c r="CH204" s="57"/>
      <c r="CI204" s="57"/>
      <c r="CJ204" s="57"/>
      <c r="CK204" s="67"/>
      <c r="CL204" s="23"/>
      <c r="CM204" s="23"/>
      <c r="CN204" s="23"/>
      <c r="CO204" s="23"/>
      <c r="CP204" s="23"/>
      <c r="CQ204" s="23"/>
      <c r="CR204" s="57"/>
      <c r="CS204" s="134"/>
      <c r="CT204" s="58"/>
      <c r="CU204" s="57"/>
      <c r="CV204" s="57"/>
      <c r="CW204" s="57"/>
      <c r="CX204" s="57"/>
      <c r="CY204" s="57"/>
      <c r="CZ204" s="57"/>
      <c r="DA204" s="67"/>
      <c r="DB204" s="23"/>
      <c r="DC204" s="23"/>
      <c r="DD204" s="57"/>
      <c r="DE204" s="57"/>
      <c r="DF204" s="57"/>
      <c r="DG204" s="57"/>
      <c r="DH204" s="57"/>
      <c r="DI204" s="57"/>
      <c r="DJ204" s="67"/>
      <c r="DK204" s="23" t="s">
        <v>849</v>
      </c>
      <c r="DL204" s="55">
        <v>0</v>
      </c>
      <c r="DM204" s="55">
        <v>4.7382123897456711E-2</v>
      </c>
      <c r="DN204" s="55">
        <v>7.0756006354233909</v>
      </c>
      <c r="DO204" s="59">
        <v>7.1229827593208475</v>
      </c>
      <c r="DP204" s="23" t="s">
        <v>849</v>
      </c>
      <c r="DQ204" s="57"/>
      <c r="DR204" s="57"/>
      <c r="DS204" s="57"/>
      <c r="DT204" s="23" t="s">
        <v>854</v>
      </c>
      <c r="DU204" s="57"/>
      <c r="DV204" s="23" t="s">
        <v>849</v>
      </c>
      <c r="DW204" s="23" t="s">
        <v>854</v>
      </c>
      <c r="DX204" s="57"/>
      <c r="DY204" s="23" t="s">
        <v>849</v>
      </c>
      <c r="DZ204" s="23" t="s">
        <v>854</v>
      </c>
      <c r="EA204" s="56"/>
      <c r="EB204" s="57"/>
      <c r="EC204" s="57"/>
      <c r="ED204" s="23"/>
      <c r="EE204" s="57"/>
      <c r="EF204" s="57"/>
      <c r="EG204" s="57"/>
      <c r="EH204" s="23">
        <v>534</v>
      </c>
      <c r="EI204" s="23"/>
      <c r="EJ204" s="23" t="s">
        <v>1182</v>
      </c>
      <c r="EK204" s="23"/>
    </row>
    <row r="205" spans="2:141" ht="29.1">
      <c r="B205" s="132" t="s">
        <v>1202</v>
      </c>
      <c r="C205" s="23" t="s">
        <v>1203</v>
      </c>
      <c r="D205" s="23" t="s">
        <v>155</v>
      </c>
      <c r="E205" s="23" t="s">
        <v>846</v>
      </c>
      <c r="F205" s="23" t="s">
        <v>847</v>
      </c>
      <c r="G205" s="23"/>
      <c r="H205" s="23" t="s">
        <v>848</v>
      </c>
      <c r="I205" s="58">
        <v>0</v>
      </c>
      <c r="J205" s="58">
        <v>0</v>
      </c>
      <c r="K205" s="58">
        <v>1</v>
      </c>
      <c r="L205" s="58">
        <v>0</v>
      </c>
      <c r="M205" s="176"/>
      <c r="N205" s="23" t="s">
        <v>849</v>
      </c>
      <c r="O205" s="23" t="s">
        <v>850</v>
      </c>
      <c r="P205" s="23" t="s">
        <v>863</v>
      </c>
      <c r="Q205" s="56">
        <v>46583</v>
      </c>
      <c r="R205" s="133">
        <v>46672</v>
      </c>
      <c r="S205" s="133">
        <v>47401</v>
      </c>
      <c r="T205" s="133" t="s">
        <v>848</v>
      </c>
      <c r="U205" s="133">
        <v>47515</v>
      </c>
      <c r="V205" s="133" t="s">
        <v>848</v>
      </c>
      <c r="W205" s="55">
        <v>1.0789575477558593</v>
      </c>
      <c r="X205" s="55">
        <v>0</v>
      </c>
      <c r="Y205" s="55">
        <v>0</v>
      </c>
      <c r="Z205" s="55">
        <v>5.2647396451854371</v>
      </c>
      <c r="AA205" s="55">
        <v>10.529479290370874</v>
      </c>
      <c r="AB205" s="55">
        <v>15.794218935556307</v>
      </c>
      <c r="AC205" s="55">
        <v>21.058958580741749</v>
      </c>
      <c r="AD205" s="59">
        <v>52.647396451854362</v>
      </c>
      <c r="AE205" s="55">
        <v>0</v>
      </c>
      <c r="AF205" s="55"/>
      <c r="AG205" s="55"/>
      <c r="AH205" s="55"/>
      <c r="AI205" s="59">
        <v>53.726353999610225</v>
      </c>
      <c r="AJ205" s="55">
        <v>0</v>
      </c>
      <c r="AK205" s="55">
        <v>1.182840647175962</v>
      </c>
      <c r="AL205" s="55">
        <v>0</v>
      </c>
      <c r="AM205" s="55">
        <v>0</v>
      </c>
      <c r="AN205" s="55">
        <v>6.0048079961851473</v>
      </c>
      <c r="AO205" s="55">
        <v>12.2498083122177</v>
      </c>
      <c r="AP205" s="55">
        <v>18.74220671769308</v>
      </c>
      <c r="AQ205" s="55">
        <v>25.489401136062593</v>
      </c>
      <c r="AR205" s="59">
        <v>62.486224162158521</v>
      </c>
      <c r="AS205" s="55">
        <v>0</v>
      </c>
      <c r="AT205" s="55"/>
      <c r="AU205" s="55"/>
      <c r="AV205" s="55"/>
      <c r="AW205" s="59">
        <v>63.669064809334486</v>
      </c>
      <c r="AX205" s="55"/>
      <c r="AY205" s="55"/>
      <c r="AZ205" s="55"/>
      <c r="BA205" s="55"/>
      <c r="BB205" s="55"/>
      <c r="BC205" s="55"/>
      <c r="BD205" s="55"/>
      <c r="BE205" s="55"/>
      <c r="BF205" s="59">
        <v>0</v>
      </c>
      <c r="BG205" s="55"/>
      <c r="BH205" s="55"/>
      <c r="BI205" s="55"/>
      <c r="BJ205" s="55"/>
      <c r="BK205" s="59">
        <v>0</v>
      </c>
      <c r="BL205" s="55"/>
      <c r="BM205" s="23" t="s">
        <v>852</v>
      </c>
      <c r="BN205" s="23" t="s">
        <v>174</v>
      </c>
      <c r="BO205" s="23" t="s">
        <v>569</v>
      </c>
      <c r="BP205" s="23" t="s">
        <v>386</v>
      </c>
      <c r="BQ205" s="23" t="s">
        <v>853</v>
      </c>
      <c r="BR205" s="23"/>
      <c r="BS205" s="57"/>
      <c r="BT205" s="135" t="s">
        <v>154</v>
      </c>
      <c r="BU205" s="58">
        <v>1</v>
      </c>
      <c r="BV205" s="57">
        <v>0</v>
      </c>
      <c r="BW205" s="57">
        <v>0</v>
      </c>
      <c r="BX205" s="57">
        <v>0</v>
      </c>
      <c r="BY205" s="57">
        <v>0</v>
      </c>
      <c r="BZ205" s="57">
        <v>0</v>
      </c>
      <c r="CA205" s="57">
        <v>91</v>
      </c>
      <c r="CB205" s="67">
        <v>91</v>
      </c>
      <c r="CC205" s="134"/>
      <c r="CD205" s="134"/>
      <c r="CE205" s="57"/>
      <c r="CF205" s="57"/>
      <c r="CG205" s="57"/>
      <c r="CH205" s="57"/>
      <c r="CI205" s="57"/>
      <c r="CJ205" s="57"/>
      <c r="CK205" s="67"/>
      <c r="CL205" s="23"/>
      <c r="CM205" s="23"/>
      <c r="CN205" s="23"/>
      <c r="CO205" s="23"/>
      <c r="CP205" s="23"/>
      <c r="CQ205" s="23"/>
      <c r="CR205" s="57"/>
      <c r="CS205" s="134"/>
      <c r="CT205" s="58"/>
      <c r="CU205" s="57"/>
      <c r="CV205" s="57"/>
      <c r="CW205" s="57"/>
      <c r="CX205" s="57"/>
      <c r="CY205" s="57"/>
      <c r="CZ205" s="57"/>
      <c r="DA205" s="67"/>
      <c r="DB205" s="23"/>
      <c r="DC205" s="23"/>
      <c r="DD205" s="57"/>
      <c r="DE205" s="57"/>
      <c r="DF205" s="57"/>
      <c r="DG205" s="57"/>
      <c r="DH205" s="57"/>
      <c r="DI205" s="57"/>
      <c r="DJ205" s="67"/>
      <c r="DK205" s="23" t="s">
        <v>849</v>
      </c>
      <c r="DL205" s="55">
        <v>0</v>
      </c>
      <c r="DM205" s="55">
        <v>1.0789575477558593</v>
      </c>
      <c r="DN205" s="55">
        <v>52.647396451854362</v>
      </c>
      <c r="DO205" s="59">
        <v>53.726353999610225</v>
      </c>
      <c r="DP205" s="23" t="s">
        <v>849</v>
      </c>
      <c r="DQ205" s="57"/>
      <c r="DR205" s="57"/>
      <c r="DS205" s="57"/>
      <c r="DT205" s="23" t="s">
        <v>854</v>
      </c>
      <c r="DU205" s="57"/>
      <c r="DV205" s="23" t="s">
        <v>849</v>
      </c>
      <c r="DW205" s="23" t="s">
        <v>854</v>
      </c>
      <c r="DX205" s="57"/>
      <c r="DY205" s="23" t="s">
        <v>849</v>
      </c>
      <c r="DZ205" s="23" t="s">
        <v>854</v>
      </c>
      <c r="EA205" s="56"/>
      <c r="EB205" s="57"/>
      <c r="EC205" s="57"/>
      <c r="ED205" s="23"/>
      <c r="EE205" s="57"/>
      <c r="EF205" s="57"/>
      <c r="EG205" s="57"/>
      <c r="EH205" s="23">
        <v>533</v>
      </c>
      <c r="EI205" s="23"/>
      <c r="EJ205" s="23" t="s">
        <v>1182</v>
      </c>
      <c r="EK205" s="23"/>
    </row>
    <row r="206" spans="2:141" ht="29.1">
      <c r="B206" s="132" t="s">
        <v>1204</v>
      </c>
      <c r="C206" s="23" t="s">
        <v>1205</v>
      </c>
      <c r="D206" s="23" t="s">
        <v>155</v>
      </c>
      <c r="E206" s="23" t="s">
        <v>846</v>
      </c>
      <c r="F206" s="23" t="s">
        <v>847</v>
      </c>
      <c r="G206" s="23"/>
      <c r="H206" s="23" t="s">
        <v>848</v>
      </c>
      <c r="I206" s="58">
        <v>0</v>
      </c>
      <c r="J206" s="58">
        <v>0</v>
      </c>
      <c r="K206" s="58">
        <v>1</v>
      </c>
      <c r="L206" s="58">
        <v>0</v>
      </c>
      <c r="M206" s="176"/>
      <c r="N206" s="23" t="s">
        <v>849</v>
      </c>
      <c r="O206" s="23" t="s">
        <v>850</v>
      </c>
      <c r="P206" s="23" t="s">
        <v>863</v>
      </c>
      <c r="Q206" s="56">
        <v>45740</v>
      </c>
      <c r="R206" s="133">
        <v>45768</v>
      </c>
      <c r="S206" s="133">
        <v>46798</v>
      </c>
      <c r="T206" s="133" t="s">
        <v>848</v>
      </c>
      <c r="U206" s="133">
        <v>46833</v>
      </c>
      <c r="V206" s="133" t="s">
        <v>848</v>
      </c>
      <c r="W206" s="55">
        <v>77.827629677175977</v>
      </c>
      <c r="X206" s="55">
        <v>20.863812713294852</v>
      </c>
      <c r="Y206" s="55">
        <v>1.1456039518051899</v>
      </c>
      <c r="Z206" s="55">
        <v>1.1231411300880136</v>
      </c>
      <c r="AA206" s="55">
        <v>1.0093588584212403</v>
      </c>
      <c r="AB206" s="55">
        <v>0</v>
      </c>
      <c r="AC206" s="55">
        <v>0</v>
      </c>
      <c r="AD206" s="59">
        <v>24.141916653609297</v>
      </c>
      <c r="AE206" s="55">
        <v>1.8328497664642789</v>
      </c>
      <c r="AF206" s="55"/>
      <c r="AG206" s="55"/>
      <c r="AH206" s="55"/>
      <c r="AI206" s="59">
        <v>101.96954633078528</v>
      </c>
      <c r="AJ206" s="55">
        <v>1.8328497664642789</v>
      </c>
      <c r="AK206" s="55">
        <v>85.320950807558802</v>
      </c>
      <c r="AL206" s="55">
        <v>22.87260122854795</v>
      </c>
      <c r="AM206" s="55">
        <v>1.281021909555752</v>
      </c>
      <c r="AN206" s="55">
        <v>1.2810219105448999</v>
      </c>
      <c r="AO206" s="55">
        <v>1.174270084296217</v>
      </c>
      <c r="AP206" s="55">
        <v>0</v>
      </c>
      <c r="AQ206" s="55">
        <v>0</v>
      </c>
      <c r="AR206" s="59">
        <v>26.608915132944819</v>
      </c>
      <c r="AS206" s="55">
        <v>2.2184498222181848</v>
      </c>
      <c r="AT206" s="55"/>
      <c r="AU206" s="55"/>
      <c r="AV206" s="55"/>
      <c r="AW206" s="59">
        <v>111.92986594050362</v>
      </c>
      <c r="AX206" s="55"/>
      <c r="AY206" s="55"/>
      <c r="AZ206" s="55"/>
      <c r="BA206" s="55"/>
      <c r="BB206" s="55"/>
      <c r="BC206" s="55"/>
      <c r="BD206" s="55"/>
      <c r="BE206" s="55"/>
      <c r="BF206" s="59">
        <v>0</v>
      </c>
      <c r="BG206" s="55"/>
      <c r="BH206" s="55"/>
      <c r="BI206" s="55"/>
      <c r="BJ206" s="55"/>
      <c r="BK206" s="59">
        <v>0</v>
      </c>
      <c r="BL206" s="55"/>
      <c r="BM206" s="23" t="s">
        <v>852</v>
      </c>
      <c r="BN206" s="23" t="s">
        <v>174</v>
      </c>
      <c r="BO206" s="23" t="s">
        <v>569</v>
      </c>
      <c r="BP206" s="23" t="s">
        <v>386</v>
      </c>
      <c r="BQ206" s="23" t="s">
        <v>853</v>
      </c>
      <c r="BR206" s="23"/>
      <c r="BS206" s="57"/>
      <c r="BT206" s="135" t="s">
        <v>154</v>
      </c>
      <c r="BU206" s="58">
        <v>1</v>
      </c>
      <c r="BV206" s="57">
        <v>85</v>
      </c>
      <c r="BW206" s="57">
        <v>0</v>
      </c>
      <c r="BX206" s="57">
        <v>0</v>
      </c>
      <c r="BY206" s="57">
        <v>0</v>
      </c>
      <c r="BZ206" s="57">
        <v>0</v>
      </c>
      <c r="CA206" s="57">
        <v>0</v>
      </c>
      <c r="CB206" s="67">
        <v>85</v>
      </c>
      <c r="CC206" s="134"/>
      <c r="CD206" s="134"/>
      <c r="CE206" s="57"/>
      <c r="CF206" s="57"/>
      <c r="CG206" s="57"/>
      <c r="CH206" s="57"/>
      <c r="CI206" s="57"/>
      <c r="CJ206" s="57"/>
      <c r="CK206" s="67"/>
      <c r="CL206" s="23"/>
      <c r="CM206" s="23"/>
      <c r="CN206" s="23"/>
      <c r="CO206" s="23"/>
      <c r="CP206" s="23"/>
      <c r="CQ206" s="23"/>
      <c r="CR206" s="57"/>
      <c r="CS206" s="134"/>
      <c r="CT206" s="58"/>
      <c r="CU206" s="57"/>
      <c r="CV206" s="57"/>
      <c r="CW206" s="57"/>
      <c r="CX206" s="57"/>
      <c r="CY206" s="57"/>
      <c r="CZ206" s="57"/>
      <c r="DA206" s="67"/>
      <c r="DB206" s="23"/>
      <c r="DC206" s="23"/>
      <c r="DD206" s="57"/>
      <c r="DE206" s="57"/>
      <c r="DF206" s="57"/>
      <c r="DG206" s="57"/>
      <c r="DH206" s="57"/>
      <c r="DI206" s="57"/>
      <c r="DJ206" s="67"/>
      <c r="DK206" s="23" t="s">
        <v>849</v>
      </c>
      <c r="DL206" s="55">
        <v>0</v>
      </c>
      <c r="DM206" s="55">
        <v>77.827629677175977</v>
      </c>
      <c r="DN206" s="55">
        <v>24.141916653609297</v>
      </c>
      <c r="DO206" s="59">
        <v>101.96954633078528</v>
      </c>
      <c r="DP206" s="23" t="s">
        <v>849</v>
      </c>
      <c r="DQ206" s="57"/>
      <c r="DR206" s="57"/>
      <c r="DS206" s="57"/>
      <c r="DT206" s="23" t="s">
        <v>854</v>
      </c>
      <c r="DU206" s="57"/>
      <c r="DV206" s="23" t="s">
        <v>849</v>
      </c>
      <c r="DW206" s="23" t="s">
        <v>854</v>
      </c>
      <c r="DX206" s="57"/>
      <c r="DY206" s="23" t="s">
        <v>849</v>
      </c>
      <c r="DZ206" s="23" t="s">
        <v>854</v>
      </c>
      <c r="EA206" s="56"/>
      <c r="EB206" s="57"/>
      <c r="EC206" s="57"/>
      <c r="ED206" s="23"/>
      <c r="EE206" s="57"/>
      <c r="EF206" s="57"/>
      <c r="EG206" s="57"/>
      <c r="EH206" s="23">
        <v>532</v>
      </c>
      <c r="EI206" s="23"/>
      <c r="EJ206" s="23" t="s">
        <v>1182</v>
      </c>
      <c r="EK206" s="23"/>
    </row>
    <row r="207" spans="2:141" ht="29.1">
      <c r="B207" s="132" t="s">
        <v>1206</v>
      </c>
      <c r="C207" s="23" t="s">
        <v>1207</v>
      </c>
      <c r="D207" s="23" t="s">
        <v>155</v>
      </c>
      <c r="E207" s="23" t="s">
        <v>846</v>
      </c>
      <c r="F207" s="23" t="s">
        <v>847</v>
      </c>
      <c r="G207" s="23"/>
      <c r="H207" s="23" t="s">
        <v>848</v>
      </c>
      <c r="I207" s="58">
        <v>0</v>
      </c>
      <c r="J207" s="58">
        <v>0</v>
      </c>
      <c r="K207" s="58">
        <v>1</v>
      </c>
      <c r="L207" s="58">
        <v>0</v>
      </c>
      <c r="M207" s="176"/>
      <c r="N207" s="23" t="s">
        <v>849</v>
      </c>
      <c r="O207" s="23" t="s">
        <v>850</v>
      </c>
      <c r="P207" s="23" t="s">
        <v>863</v>
      </c>
      <c r="Q207" s="56">
        <v>45740</v>
      </c>
      <c r="R207" s="133">
        <v>45754</v>
      </c>
      <c r="S207" s="133">
        <v>46675</v>
      </c>
      <c r="T207" s="133" t="s">
        <v>848</v>
      </c>
      <c r="U207" s="133">
        <v>46771</v>
      </c>
      <c r="V207" s="133" t="s">
        <v>848</v>
      </c>
      <c r="W207" s="55">
        <v>93.893072331400617</v>
      </c>
      <c r="X207" s="55">
        <v>9.4492564877177685</v>
      </c>
      <c r="Y207" s="55">
        <v>0.10379677898747505</v>
      </c>
      <c r="Z207" s="55">
        <v>5.9360903167479766E-2</v>
      </c>
      <c r="AA207" s="55">
        <v>0</v>
      </c>
      <c r="AB207" s="55">
        <v>0</v>
      </c>
      <c r="AC207" s="55">
        <v>0</v>
      </c>
      <c r="AD207" s="59">
        <v>9.6124141698727232</v>
      </c>
      <c r="AE207" s="55">
        <v>3.0186480339588244</v>
      </c>
      <c r="AF207" s="55"/>
      <c r="AG207" s="55"/>
      <c r="AH207" s="55"/>
      <c r="AI207" s="59">
        <v>103.50548650127334</v>
      </c>
      <c r="AJ207" s="55">
        <v>3.0186480339588244</v>
      </c>
      <c r="AK207" s="55">
        <v>102.93319016379272</v>
      </c>
      <c r="AL207" s="55">
        <v>10.35904024445715</v>
      </c>
      <c r="AM207" s="55">
        <v>0.11606624419787488</v>
      </c>
      <c r="AN207" s="55">
        <v>6.7705309288527915E-2</v>
      </c>
      <c r="AO207" s="55">
        <v>0</v>
      </c>
      <c r="AP207" s="55">
        <v>0</v>
      </c>
      <c r="AQ207" s="55">
        <v>0</v>
      </c>
      <c r="AR207" s="59">
        <v>10.542811797943552</v>
      </c>
      <c r="AS207" s="55">
        <v>3.6537196429327432</v>
      </c>
      <c r="AT207" s="55"/>
      <c r="AU207" s="55"/>
      <c r="AV207" s="55"/>
      <c r="AW207" s="59">
        <v>113.47600196173627</v>
      </c>
      <c r="AX207" s="55"/>
      <c r="AY207" s="55"/>
      <c r="AZ207" s="55"/>
      <c r="BA207" s="55"/>
      <c r="BB207" s="55"/>
      <c r="BC207" s="55"/>
      <c r="BD207" s="55"/>
      <c r="BE207" s="55"/>
      <c r="BF207" s="59">
        <v>0</v>
      </c>
      <c r="BG207" s="55"/>
      <c r="BH207" s="55"/>
      <c r="BI207" s="55"/>
      <c r="BJ207" s="55"/>
      <c r="BK207" s="59">
        <v>0</v>
      </c>
      <c r="BL207" s="55"/>
      <c r="BM207" s="23" t="s">
        <v>852</v>
      </c>
      <c r="BN207" s="23" t="s">
        <v>174</v>
      </c>
      <c r="BO207" s="23" t="s">
        <v>569</v>
      </c>
      <c r="BP207" s="23" t="s">
        <v>386</v>
      </c>
      <c r="BQ207" s="23" t="s">
        <v>853</v>
      </c>
      <c r="BR207" s="23"/>
      <c r="BS207" s="57"/>
      <c r="BT207" s="135" t="s">
        <v>154</v>
      </c>
      <c r="BU207" s="58">
        <v>1</v>
      </c>
      <c r="BV207" s="57">
        <v>21.58</v>
      </c>
      <c r="BW207" s="57">
        <v>0</v>
      </c>
      <c r="BX207" s="57">
        <v>0</v>
      </c>
      <c r="BY207" s="57">
        <v>0</v>
      </c>
      <c r="BZ207" s="57">
        <v>0</v>
      </c>
      <c r="CA207" s="57">
        <v>0</v>
      </c>
      <c r="CB207" s="67">
        <v>21.58</v>
      </c>
      <c r="CC207" s="134"/>
      <c r="CD207" s="134"/>
      <c r="CE207" s="57"/>
      <c r="CF207" s="57"/>
      <c r="CG207" s="57"/>
      <c r="CH207" s="57"/>
      <c r="CI207" s="57"/>
      <c r="CJ207" s="57"/>
      <c r="CK207" s="67"/>
      <c r="CL207" s="23"/>
      <c r="CM207" s="23"/>
      <c r="CN207" s="23"/>
      <c r="CO207" s="23"/>
      <c r="CP207" s="23"/>
      <c r="CQ207" s="23"/>
      <c r="CR207" s="57"/>
      <c r="CS207" s="134"/>
      <c r="CT207" s="58"/>
      <c r="CU207" s="57"/>
      <c r="CV207" s="57"/>
      <c r="CW207" s="57"/>
      <c r="CX207" s="57"/>
      <c r="CY207" s="57"/>
      <c r="CZ207" s="57"/>
      <c r="DA207" s="67"/>
      <c r="DB207" s="23"/>
      <c r="DC207" s="23"/>
      <c r="DD207" s="57"/>
      <c r="DE207" s="57"/>
      <c r="DF207" s="57"/>
      <c r="DG207" s="57"/>
      <c r="DH207" s="57"/>
      <c r="DI207" s="57"/>
      <c r="DJ207" s="67"/>
      <c r="DK207" s="23" t="s">
        <v>849</v>
      </c>
      <c r="DL207" s="55">
        <v>0</v>
      </c>
      <c r="DM207" s="55">
        <v>93.893072331400617</v>
      </c>
      <c r="DN207" s="55">
        <v>9.6124141698727232</v>
      </c>
      <c r="DO207" s="59">
        <v>103.50548650127334</v>
      </c>
      <c r="DP207" s="23" t="s">
        <v>849</v>
      </c>
      <c r="DQ207" s="57"/>
      <c r="DR207" s="57"/>
      <c r="DS207" s="57"/>
      <c r="DT207" s="23" t="s">
        <v>854</v>
      </c>
      <c r="DU207" s="57"/>
      <c r="DV207" s="23" t="s">
        <v>849</v>
      </c>
      <c r="DW207" s="23" t="s">
        <v>854</v>
      </c>
      <c r="DX207" s="57"/>
      <c r="DY207" s="23" t="s">
        <v>849</v>
      </c>
      <c r="DZ207" s="23" t="s">
        <v>854</v>
      </c>
      <c r="EA207" s="56"/>
      <c r="EB207" s="57"/>
      <c r="EC207" s="57"/>
      <c r="ED207" s="23"/>
      <c r="EE207" s="57"/>
      <c r="EF207" s="57"/>
      <c r="EG207" s="57"/>
      <c r="EH207" s="23">
        <v>532</v>
      </c>
      <c r="EI207" s="23"/>
      <c r="EJ207" s="23" t="s">
        <v>1182</v>
      </c>
      <c r="EK207" s="23"/>
    </row>
    <row r="208" spans="2:141" ht="29.1">
      <c r="B208" s="132" t="s">
        <v>1208</v>
      </c>
      <c r="C208" s="23" t="s">
        <v>1209</v>
      </c>
      <c r="D208" s="23" t="s">
        <v>155</v>
      </c>
      <c r="E208" s="23" t="s">
        <v>846</v>
      </c>
      <c r="F208" s="23" t="s">
        <v>847</v>
      </c>
      <c r="G208" s="23"/>
      <c r="H208" s="23" t="s">
        <v>848</v>
      </c>
      <c r="I208" s="58">
        <v>0</v>
      </c>
      <c r="J208" s="58">
        <v>0</v>
      </c>
      <c r="K208" s="58">
        <v>1</v>
      </c>
      <c r="L208" s="58">
        <v>0</v>
      </c>
      <c r="M208" s="176"/>
      <c r="N208" s="23" t="s">
        <v>849</v>
      </c>
      <c r="O208" s="23" t="s">
        <v>850</v>
      </c>
      <c r="P208" s="23" t="s">
        <v>851</v>
      </c>
      <c r="Q208" s="56">
        <v>46745</v>
      </c>
      <c r="R208" s="133">
        <v>46840</v>
      </c>
      <c r="S208" s="133">
        <v>47752</v>
      </c>
      <c r="T208" s="133" t="s">
        <v>848</v>
      </c>
      <c r="U208" s="133">
        <v>47938</v>
      </c>
      <c r="V208" s="133" t="s">
        <v>848</v>
      </c>
      <c r="W208" s="55">
        <v>0.36043556035420032</v>
      </c>
      <c r="X208" s="55">
        <v>0</v>
      </c>
      <c r="Y208" s="55">
        <v>0</v>
      </c>
      <c r="Z208" s="55">
        <v>2.1461322787117525</v>
      </c>
      <c r="AA208" s="55">
        <v>4.292264557423505</v>
      </c>
      <c r="AB208" s="55">
        <v>6.438396836135257</v>
      </c>
      <c r="AC208" s="55">
        <v>8.58452911484701</v>
      </c>
      <c r="AD208" s="59">
        <v>21.461322787117524</v>
      </c>
      <c r="AE208" s="55">
        <v>0</v>
      </c>
      <c r="AF208" s="55"/>
      <c r="AG208" s="55"/>
      <c r="AH208" s="55"/>
      <c r="AI208" s="59">
        <v>21.821758347471725</v>
      </c>
      <c r="AJ208" s="55">
        <v>0</v>
      </c>
      <c r="AK208" s="55">
        <v>0.39513865245332369</v>
      </c>
      <c r="AL208" s="55">
        <v>0</v>
      </c>
      <c r="AM208" s="55">
        <v>0</v>
      </c>
      <c r="AN208" s="55">
        <v>2.447815682559829</v>
      </c>
      <c r="AO208" s="55">
        <v>4.993543992422051</v>
      </c>
      <c r="AP208" s="55">
        <v>7.6401223084057381</v>
      </c>
      <c r="AQ208" s="55">
        <v>10.390566339431805</v>
      </c>
      <c r="AR208" s="59">
        <v>25.472048322819425</v>
      </c>
      <c r="AS208" s="55">
        <v>0</v>
      </c>
      <c r="AT208" s="55"/>
      <c r="AU208" s="55"/>
      <c r="AV208" s="55"/>
      <c r="AW208" s="59">
        <v>25.867186975272748</v>
      </c>
      <c r="AX208" s="55"/>
      <c r="AY208" s="55"/>
      <c r="AZ208" s="55"/>
      <c r="BA208" s="55"/>
      <c r="BB208" s="55"/>
      <c r="BC208" s="55"/>
      <c r="BD208" s="55"/>
      <c r="BE208" s="55"/>
      <c r="BF208" s="59">
        <v>0</v>
      </c>
      <c r="BG208" s="55"/>
      <c r="BH208" s="55"/>
      <c r="BI208" s="55"/>
      <c r="BJ208" s="55"/>
      <c r="BK208" s="59">
        <v>0</v>
      </c>
      <c r="BL208" s="55"/>
      <c r="BM208" s="23" t="s">
        <v>852</v>
      </c>
      <c r="BN208" s="23" t="s">
        <v>174</v>
      </c>
      <c r="BO208" s="23" t="s">
        <v>569</v>
      </c>
      <c r="BP208" s="23" t="s">
        <v>386</v>
      </c>
      <c r="BQ208" s="23" t="s">
        <v>853</v>
      </c>
      <c r="BR208" s="23"/>
      <c r="BS208" s="57"/>
      <c r="BT208" s="135" t="s">
        <v>154</v>
      </c>
      <c r="BU208" s="58">
        <v>1</v>
      </c>
      <c r="BV208" s="57">
        <v>0</v>
      </c>
      <c r="BW208" s="57">
        <v>0</v>
      </c>
      <c r="BX208" s="57">
        <v>0</v>
      </c>
      <c r="BY208" s="57">
        <v>0</v>
      </c>
      <c r="BZ208" s="57">
        <v>0</v>
      </c>
      <c r="CA208" s="57">
        <v>45</v>
      </c>
      <c r="CB208" s="67">
        <v>45</v>
      </c>
      <c r="CC208" s="134"/>
      <c r="CD208" s="134"/>
      <c r="CE208" s="57"/>
      <c r="CF208" s="57"/>
      <c r="CG208" s="57"/>
      <c r="CH208" s="57"/>
      <c r="CI208" s="57"/>
      <c r="CJ208" s="57"/>
      <c r="CK208" s="67"/>
      <c r="CL208" s="23"/>
      <c r="CM208" s="23"/>
      <c r="CN208" s="23"/>
      <c r="CO208" s="23"/>
      <c r="CP208" s="23"/>
      <c r="CQ208" s="23"/>
      <c r="CR208" s="57"/>
      <c r="CS208" s="134"/>
      <c r="CT208" s="58"/>
      <c r="CU208" s="57"/>
      <c r="CV208" s="57"/>
      <c r="CW208" s="57"/>
      <c r="CX208" s="57"/>
      <c r="CY208" s="57"/>
      <c r="CZ208" s="57"/>
      <c r="DA208" s="67"/>
      <c r="DB208" s="23"/>
      <c r="DC208" s="23"/>
      <c r="DD208" s="57"/>
      <c r="DE208" s="57"/>
      <c r="DF208" s="57"/>
      <c r="DG208" s="57"/>
      <c r="DH208" s="57"/>
      <c r="DI208" s="57"/>
      <c r="DJ208" s="67"/>
      <c r="DK208" s="23" t="s">
        <v>849</v>
      </c>
      <c r="DL208" s="55">
        <v>0</v>
      </c>
      <c r="DM208" s="55">
        <v>0.36043556035420032</v>
      </c>
      <c r="DN208" s="55">
        <v>21.461322787117524</v>
      </c>
      <c r="DO208" s="59">
        <v>21.821758347471725</v>
      </c>
      <c r="DP208" s="23" t="s">
        <v>849</v>
      </c>
      <c r="DQ208" s="57"/>
      <c r="DR208" s="57"/>
      <c r="DS208" s="57"/>
      <c r="DT208" s="23" t="s">
        <v>854</v>
      </c>
      <c r="DU208" s="57"/>
      <c r="DV208" s="23" t="s">
        <v>849</v>
      </c>
      <c r="DW208" s="23" t="s">
        <v>854</v>
      </c>
      <c r="DX208" s="57"/>
      <c r="DY208" s="23" t="s">
        <v>849</v>
      </c>
      <c r="DZ208" s="23" t="s">
        <v>854</v>
      </c>
      <c r="EA208" s="56"/>
      <c r="EB208" s="57"/>
      <c r="EC208" s="57"/>
      <c r="ED208" s="23"/>
      <c r="EE208" s="57"/>
      <c r="EF208" s="57"/>
      <c r="EG208" s="57"/>
      <c r="EH208" s="23">
        <v>533</v>
      </c>
      <c r="EI208" s="23"/>
      <c r="EJ208" s="23" t="s">
        <v>1182</v>
      </c>
      <c r="EK208" s="23"/>
    </row>
    <row r="209" spans="2:141" ht="29.1">
      <c r="B209" s="132" t="s">
        <v>1210</v>
      </c>
      <c r="C209" s="23" t="s">
        <v>1211</v>
      </c>
      <c r="D209" s="23" t="s">
        <v>155</v>
      </c>
      <c r="E209" s="23" t="s">
        <v>846</v>
      </c>
      <c r="F209" s="23" t="s">
        <v>847</v>
      </c>
      <c r="G209" s="23"/>
      <c r="H209" s="23" t="s">
        <v>848</v>
      </c>
      <c r="I209" s="58">
        <v>0</v>
      </c>
      <c r="J209" s="58">
        <v>0</v>
      </c>
      <c r="K209" s="58">
        <v>1</v>
      </c>
      <c r="L209" s="58">
        <v>0</v>
      </c>
      <c r="M209" s="176"/>
      <c r="N209" s="23" t="s">
        <v>849</v>
      </c>
      <c r="O209" s="23" t="s">
        <v>850</v>
      </c>
      <c r="P209" s="23" t="s">
        <v>863</v>
      </c>
      <c r="Q209" s="56">
        <v>46804</v>
      </c>
      <c r="R209" s="133">
        <v>46904</v>
      </c>
      <c r="S209" s="133">
        <v>48008</v>
      </c>
      <c r="T209" s="133" t="s">
        <v>848</v>
      </c>
      <c r="U209" s="133">
        <v>48158</v>
      </c>
      <c r="V209" s="133" t="s">
        <v>848</v>
      </c>
      <c r="W209" s="55">
        <v>1.6537859078650914</v>
      </c>
      <c r="X209" s="55">
        <v>0</v>
      </c>
      <c r="Y209" s="55">
        <v>0</v>
      </c>
      <c r="Z209" s="55">
        <v>4.9963410063277083</v>
      </c>
      <c r="AA209" s="55">
        <v>9.9926820126554166</v>
      </c>
      <c r="AB209" s="55">
        <v>14.989023018983122</v>
      </c>
      <c r="AC209" s="55">
        <v>19.985364025310833</v>
      </c>
      <c r="AD209" s="59">
        <v>49.963410063277081</v>
      </c>
      <c r="AE209" s="55">
        <v>0</v>
      </c>
      <c r="AF209" s="55"/>
      <c r="AG209" s="55"/>
      <c r="AH209" s="55"/>
      <c r="AI209" s="59">
        <v>51.617195971142174</v>
      </c>
      <c r="AJ209" s="55">
        <v>0</v>
      </c>
      <c r="AK209" s="55">
        <v>1.8130140501063174</v>
      </c>
      <c r="AL209" s="55">
        <v>0</v>
      </c>
      <c r="AM209" s="55">
        <v>0</v>
      </c>
      <c r="AN209" s="55">
        <v>5.6986803618866553</v>
      </c>
      <c r="AO209" s="55">
        <v>11.625307938248778</v>
      </c>
      <c r="AP209" s="55">
        <v>17.786721145520627</v>
      </c>
      <c r="AQ209" s="55">
        <v>24.189940757908055</v>
      </c>
      <c r="AR209" s="59">
        <v>59.300650203564111</v>
      </c>
      <c r="AS209" s="55">
        <v>0</v>
      </c>
      <c r="AT209" s="55"/>
      <c r="AU209" s="55"/>
      <c r="AV209" s="55"/>
      <c r="AW209" s="59">
        <v>61.113664253670429</v>
      </c>
      <c r="AX209" s="55"/>
      <c r="AY209" s="55"/>
      <c r="AZ209" s="55"/>
      <c r="BA209" s="55"/>
      <c r="BB209" s="55"/>
      <c r="BC209" s="55"/>
      <c r="BD209" s="55"/>
      <c r="BE209" s="55"/>
      <c r="BF209" s="59">
        <v>0</v>
      </c>
      <c r="BG209" s="55"/>
      <c r="BH209" s="55"/>
      <c r="BI209" s="55"/>
      <c r="BJ209" s="55"/>
      <c r="BK209" s="59">
        <v>0</v>
      </c>
      <c r="BL209" s="55"/>
      <c r="BM209" s="23" t="s">
        <v>852</v>
      </c>
      <c r="BN209" s="23" t="s">
        <v>174</v>
      </c>
      <c r="BO209" s="23" t="s">
        <v>569</v>
      </c>
      <c r="BP209" s="23" t="s">
        <v>386</v>
      </c>
      <c r="BQ209" s="23" t="s">
        <v>853</v>
      </c>
      <c r="BR209" s="23"/>
      <c r="BS209" s="57"/>
      <c r="BT209" s="135" t="s">
        <v>154</v>
      </c>
      <c r="BU209" s="58">
        <v>1</v>
      </c>
      <c r="BV209" s="57">
        <v>0</v>
      </c>
      <c r="BW209" s="57">
        <v>0</v>
      </c>
      <c r="BX209" s="57">
        <v>0</v>
      </c>
      <c r="BY209" s="57">
        <v>0</v>
      </c>
      <c r="BZ209" s="57">
        <v>120</v>
      </c>
      <c r="CA209" s="57">
        <v>0</v>
      </c>
      <c r="CB209" s="67">
        <v>120</v>
      </c>
      <c r="CC209" s="134"/>
      <c r="CD209" s="134"/>
      <c r="CE209" s="57"/>
      <c r="CF209" s="57"/>
      <c r="CG209" s="57"/>
      <c r="CH209" s="57"/>
      <c r="CI209" s="57"/>
      <c r="CJ209" s="57"/>
      <c r="CK209" s="67"/>
      <c r="CL209" s="23"/>
      <c r="CM209" s="23"/>
      <c r="CN209" s="23"/>
      <c r="CO209" s="23"/>
      <c r="CP209" s="23"/>
      <c r="CQ209" s="23"/>
      <c r="CR209" s="57"/>
      <c r="CS209" s="134"/>
      <c r="CT209" s="58"/>
      <c r="CU209" s="57"/>
      <c r="CV209" s="57"/>
      <c r="CW209" s="57"/>
      <c r="CX209" s="57"/>
      <c r="CY209" s="57"/>
      <c r="CZ209" s="57"/>
      <c r="DA209" s="67"/>
      <c r="DB209" s="23"/>
      <c r="DC209" s="23"/>
      <c r="DD209" s="57"/>
      <c r="DE209" s="57"/>
      <c r="DF209" s="57"/>
      <c r="DG209" s="57"/>
      <c r="DH209" s="57"/>
      <c r="DI209" s="57"/>
      <c r="DJ209" s="67"/>
      <c r="DK209" s="23" t="s">
        <v>849</v>
      </c>
      <c r="DL209" s="55">
        <v>0</v>
      </c>
      <c r="DM209" s="55">
        <v>1.6537859078650914</v>
      </c>
      <c r="DN209" s="55">
        <v>49.963410063277081</v>
      </c>
      <c r="DO209" s="59">
        <v>51.617195971142174</v>
      </c>
      <c r="DP209" s="23" t="s">
        <v>849</v>
      </c>
      <c r="DQ209" s="57"/>
      <c r="DR209" s="57"/>
      <c r="DS209" s="57"/>
      <c r="DT209" s="23" t="s">
        <v>854</v>
      </c>
      <c r="DU209" s="57"/>
      <c r="DV209" s="23" t="s">
        <v>849</v>
      </c>
      <c r="DW209" s="23" t="s">
        <v>854</v>
      </c>
      <c r="DX209" s="57"/>
      <c r="DY209" s="23" t="s">
        <v>849</v>
      </c>
      <c r="DZ209" s="23" t="s">
        <v>854</v>
      </c>
      <c r="EA209" s="56"/>
      <c r="EB209" s="57"/>
      <c r="EC209" s="57"/>
      <c r="ED209" s="23"/>
      <c r="EE209" s="57"/>
      <c r="EF209" s="57"/>
      <c r="EG209" s="57"/>
      <c r="EH209" s="23">
        <v>532</v>
      </c>
      <c r="EI209" s="23"/>
      <c r="EJ209" s="23" t="s">
        <v>1182</v>
      </c>
      <c r="EK209" s="23"/>
    </row>
    <row r="210" spans="2:141" ht="29.1">
      <c r="B210" s="132" t="s">
        <v>1212</v>
      </c>
      <c r="C210" s="23" t="s">
        <v>1213</v>
      </c>
      <c r="D210" s="23" t="s">
        <v>155</v>
      </c>
      <c r="E210" s="23" t="s">
        <v>846</v>
      </c>
      <c r="F210" s="23" t="s">
        <v>847</v>
      </c>
      <c r="G210" s="23"/>
      <c r="H210" s="23" t="s">
        <v>848</v>
      </c>
      <c r="I210" s="58">
        <v>0</v>
      </c>
      <c r="J210" s="58">
        <v>0</v>
      </c>
      <c r="K210" s="58">
        <v>0</v>
      </c>
      <c r="L210" s="58">
        <v>1</v>
      </c>
      <c r="M210" s="176"/>
      <c r="N210" s="23" t="s">
        <v>849</v>
      </c>
      <c r="O210" s="23" t="s">
        <v>850</v>
      </c>
      <c r="P210" s="23" t="s">
        <v>851</v>
      </c>
      <c r="Q210" s="56">
        <v>46798</v>
      </c>
      <c r="R210" s="133">
        <v>46864</v>
      </c>
      <c r="S210" s="133">
        <v>47619</v>
      </c>
      <c r="T210" s="133" t="s">
        <v>848</v>
      </c>
      <c r="U210" s="133">
        <v>47729</v>
      </c>
      <c r="V210" s="133" t="s">
        <v>848</v>
      </c>
      <c r="W210" s="55">
        <v>0.16929855277118971</v>
      </c>
      <c r="X210" s="55">
        <v>0.9905463019324956</v>
      </c>
      <c r="Y210" s="55">
        <v>2.1588637759560587</v>
      </c>
      <c r="Z210" s="55">
        <v>2.1165331133644218</v>
      </c>
      <c r="AA210" s="55">
        <v>0.44245315496053716</v>
      </c>
      <c r="AB210" s="55">
        <v>2.6882754325781466E-2</v>
      </c>
      <c r="AC210" s="55">
        <v>1.3177821196005792E-2</v>
      </c>
      <c r="AD210" s="59">
        <v>5.7484569217353005</v>
      </c>
      <c r="AE210" s="55">
        <v>0.44242831539646221</v>
      </c>
      <c r="AF210" s="55"/>
      <c r="AG210" s="55"/>
      <c r="AH210" s="55"/>
      <c r="AI210" s="59">
        <v>5.9177554745064906</v>
      </c>
      <c r="AJ210" s="55">
        <v>0.44242831539646221</v>
      </c>
      <c r="AK210" s="55">
        <v>0.18559878481070696</v>
      </c>
      <c r="AL210" s="55">
        <v>1.0859170791960626</v>
      </c>
      <c r="AM210" s="55">
        <v>2.4140557409811154</v>
      </c>
      <c r="AN210" s="55">
        <v>2.4140557406184269</v>
      </c>
      <c r="AO210" s="55">
        <v>0.51474210508767049</v>
      </c>
      <c r="AP210" s="55">
        <v>3.1900415004409814E-2</v>
      </c>
      <c r="AQ210" s="55">
        <v>1.5950208044545607E-2</v>
      </c>
      <c r="AR210" s="59">
        <v>6.4766212889322308</v>
      </c>
      <c r="AS210" s="55">
        <v>0.53550762075223335</v>
      </c>
      <c r="AT210" s="55"/>
      <c r="AU210" s="55"/>
      <c r="AV210" s="55"/>
      <c r="AW210" s="59">
        <v>6.6622200737429376</v>
      </c>
      <c r="AX210" s="55"/>
      <c r="AY210" s="55"/>
      <c r="AZ210" s="55"/>
      <c r="BA210" s="55"/>
      <c r="BB210" s="55"/>
      <c r="BC210" s="55"/>
      <c r="BD210" s="55"/>
      <c r="BE210" s="55"/>
      <c r="BF210" s="59">
        <v>0</v>
      </c>
      <c r="BG210" s="55"/>
      <c r="BH210" s="55"/>
      <c r="BI210" s="55"/>
      <c r="BJ210" s="55"/>
      <c r="BK210" s="59">
        <v>0</v>
      </c>
      <c r="BL210" s="55"/>
      <c r="BM210" s="23" t="s">
        <v>1131</v>
      </c>
      <c r="BN210" s="23" t="s">
        <v>153</v>
      </c>
      <c r="BO210" s="23" t="s">
        <v>853</v>
      </c>
      <c r="BP210" s="23" t="s">
        <v>853</v>
      </c>
      <c r="BQ210" s="23" t="s">
        <v>853</v>
      </c>
      <c r="BR210" s="23"/>
      <c r="BS210" s="57"/>
      <c r="BT210" s="135" t="s">
        <v>154</v>
      </c>
      <c r="BU210" s="58">
        <v>1</v>
      </c>
      <c r="BV210" s="57">
        <v>0</v>
      </c>
      <c r="BW210" s="57">
        <v>0</v>
      </c>
      <c r="BX210" s="57">
        <v>0</v>
      </c>
      <c r="BY210" s="57">
        <v>0</v>
      </c>
      <c r="BZ210" s="57">
        <v>0</v>
      </c>
      <c r="CA210" s="57">
        <v>0</v>
      </c>
      <c r="CB210" s="67">
        <v>0</v>
      </c>
      <c r="CC210" s="134"/>
      <c r="CD210" s="134"/>
      <c r="CE210" s="57"/>
      <c r="CF210" s="57"/>
      <c r="CG210" s="57"/>
      <c r="CH210" s="57"/>
      <c r="CI210" s="57"/>
      <c r="CJ210" s="57"/>
      <c r="CK210" s="67"/>
      <c r="CL210" s="23"/>
      <c r="CM210" s="23"/>
      <c r="CN210" s="23"/>
      <c r="CO210" s="23"/>
      <c r="CP210" s="23"/>
      <c r="CQ210" s="23"/>
      <c r="CR210" s="57"/>
      <c r="CS210" s="134"/>
      <c r="CT210" s="58"/>
      <c r="CU210" s="57"/>
      <c r="CV210" s="57"/>
      <c r="CW210" s="57"/>
      <c r="CX210" s="57"/>
      <c r="CY210" s="57"/>
      <c r="CZ210" s="57"/>
      <c r="DA210" s="67"/>
      <c r="DB210" s="23"/>
      <c r="DC210" s="23"/>
      <c r="DD210" s="57"/>
      <c r="DE210" s="57"/>
      <c r="DF210" s="57"/>
      <c r="DG210" s="57"/>
      <c r="DH210" s="57"/>
      <c r="DI210" s="57"/>
      <c r="DJ210" s="67"/>
      <c r="DK210" s="23" t="s">
        <v>849</v>
      </c>
      <c r="DL210" s="55">
        <v>0</v>
      </c>
      <c r="DM210" s="55">
        <v>0.16929855277118971</v>
      </c>
      <c r="DN210" s="55">
        <v>5.7484569217353005</v>
      </c>
      <c r="DO210" s="59">
        <v>5.9177554745064906</v>
      </c>
      <c r="DP210" s="23" t="s">
        <v>849</v>
      </c>
      <c r="DQ210" s="57"/>
      <c r="DR210" s="57"/>
      <c r="DS210" s="57"/>
      <c r="DT210" s="23" t="s">
        <v>854</v>
      </c>
      <c r="DU210" s="57"/>
      <c r="DV210" s="23" t="s">
        <v>849</v>
      </c>
      <c r="DW210" s="23" t="s">
        <v>854</v>
      </c>
      <c r="DX210" s="57"/>
      <c r="DY210" s="23" t="s">
        <v>858</v>
      </c>
      <c r="DZ210" s="23" t="s">
        <v>854</v>
      </c>
      <c r="EA210" s="56"/>
      <c r="EB210" s="57"/>
      <c r="EC210" s="57"/>
      <c r="ED210" s="23"/>
      <c r="EE210" s="57"/>
      <c r="EF210" s="57"/>
      <c r="EG210" s="57"/>
      <c r="EH210" s="23">
        <v>2845</v>
      </c>
      <c r="EI210" s="23"/>
      <c r="EJ210" s="23" t="s">
        <v>1132</v>
      </c>
      <c r="EK210" s="23"/>
    </row>
    <row r="211" spans="2:141" ht="29.1">
      <c r="B211" s="132" t="s">
        <v>1214</v>
      </c>
      <c r="C211" s="23" t="s">
        <v>1215</v>
      </c>
      <c r="D211" s="23" t="s">
        <v>155</v>
      </c>
      <c r="E211" s="23" t="s">
        <v>846</v>
      </c>
      <c r="F211" s="23" t="s">
        <v>847</v>
      </c>
      <c r="G211" s="23"/>
      <c r="H211" s="23" t="s">
        <v>848</v>
      </c>
      <c r="I211" s="58">
        <v>0</v>
      </c>
      <c r="J211" s="58">
        <v>0</v>
      </c>
      <c r="K211" s="58">
        <v>1</v>
      </c>
      <c r="L211" s="58">
        <v>0</v>
      </c>
      <c r="M211" s="176"/>
      <c r="N211" s="23" t="s">
        <v>849</v>
      </c>
      <c r="O211" s="23" t="s">
        <v>850</v>
      </c>
      <c r="P211" s="23" t="s">
        <v>863</v>
      </c>
      <c r="Q211" s="56">
        <v>47080</v>
      </c>
      <c r="R211" s="133">
        <v>47149</v>
      </c>
      <c r="S211" s="133">
        <v>47928</v>
      </c>
      <c r="T211" s="133" t="s">
        <v>848</v>
      </c>
      <c r="U211" s="133">
        <v>48036</v>
      </c>
      <c r="V211" s="133" t="s">
        <v>848</v>
      </c>
      <c r="W211" s="55">
        <v>0.31315323918528581</v>
      </c>
      <c r="X211" s="55">
        <v>0</v>
      </c>
      <c r="Y211" s="55">
        <v>0</v>
      </c>
      <c r="Z211" s="55">
        <v>0</v>
      </c>
      <c r="AA211" s="55">
        <v>3.4677111174027604</v>
      </c>
      <c r="AB211" s="55">
        <v>8.0913259406064402</v>
      </c>
      <c r="AC211" s="55">
        <v>0</v>
      </c>
      <c r="AD211" s="59">
        <v>11.559037058009201</v>
      </c>
      <c r="AE211" s="55">
        <v>0</v>
      </c>
      <c r="AF211" s="55"/>
      <c r="AG211" s="55"/>
      <c r="AH211" s="55"/>
      <c r="AI211" s="59">
        <v>11.872190297194487</v>
      </c>
      <c r="AJ211" s="55">
        <v>0</v>
      </c>
      <c r="AK211" s="55">
        <v>0.34330394265612646</v>
      </c>
      <c r="AL211" s="55">
        <v>0</v>
      </c>
      <c r="AM211" s="55">
        <v>0</v>
      </c>
      <c r="AN211" s="55">
        <v>0</v>
      </c>
      <c r="AO211" s="55">
        <v>4.0342732341167702</v>
      </c>
      <c r="AP211" s="55">
        <v>9.6015702971979131</v>
      </c>
      <c r="AQ211" s="55">
        <v>0</v>
      </c>
      <c r="AR211" s="59">
        <v>13.635843531314684</v>
      </c>
      <c r="AS211" s="55">
        <v>0</v>
      </c>
      <c r="AT211" s="55"/>
      <c r="AU211" s="55"/>
      <c r="AV211" s="55"/>
      <c r="AW211" s="59">
        <v>13.97914747397081</v>
      </c>
      <c r="AX211" s="55"/>
      <c r="AY211" s="55"/>
      <c r="AZ211" s="55"/>
      <c r="BA211" s="55"/>
      <c r="BB211" s="55"/>
      <c r="BC211" s="55"/>
      <c r="BD211" s="55"/>
      <c r="BE211" s="55"/>
      <c r="BF211" s="59">
        <v>0</v>
      </c>
      <c r="BG211" s="55"/>
      <c r="BH211" s="55"/>
      <c r="BI211" s="55"/>
      <c r="BJ211" s="55"/>
      <c r="BK211" s="59">
        <v>0</v>
      </c>
      <c r="BL211" s="55"/>
      <c r="BM211" s="23" t="s">
        <v>852</v>
      </c>
      <c r="BN211" s="23" t="s">
        <v>171</v>
      </c>
      <c r="BO211" s="23" t="s">
        <v>569</v>
      </c>
      <c r="BP211" s="23" t="s">
        <v>386</v>
      </c>
      <c r="BQ211" s="23" t="s">
        <v>853</v>
      </c>
      <c r="BR211" s="23"/>
      <c r="BS211" s="57"/>
      <c r="BT211" s="135" t="s">
        <v>154</v>
      </c>
      <c r="BU211" s="58">
        <v>1</v>
      </c>
      <c r="BV211" s="57">
        <v>0</v>
      </c>
      <c r="BW211" s="57">
        <v>0</v>
      </c>
      <c r="BX211" s="57">
        <v>0</v>
      </c>
      <c r="BY211" s="57">
        <v>0</v>
      </c>
      <c r="BZ211" s="57">
        <v>0</v>
      </c>
      <c r="CA211" s="57">
        <v>91</v>
      </c>
      <c r="CB211" s="67">
        <v>91</v>
      </c>
      <c r="CC211" s="134"/>
      <c r="CD211" s="134"/>
      <c r="CE211" s="57"/>
      <c r="CF211" s="57"/>
      <c r="CG211" s="57"/>
      <c r="CH211" s="57"/>
      <c r="CI211" s="57"/>
      <c r="CJ211" s="57"/>
      <c r="CK211" s="67"/>
      <c r="CL211" s="23"/>
      <c r="CM211" s="23"/>
      <c r="CN211" s="23"/>
      <c r="CO211" s="23"/>
      <c r="CP211" s="23"/>
      <c r="CQ211" s="23"/>
      <c r="CR211" s="57"/>
      <c r="CS211" s="134"/>
      <c r="CT211" s="58"/>
      <c r="CU211" s="57"/>
      <c r="CV211" s="57"/>
      <c r="CW211" s="57"/>
      <c r="CX211" s="57"/>
      <c r="CY211" s="57"/>
      <c r="CZ211" s="57"/>
      <c r="DA211" s="67"/>
      <c r="DB211" s="23"/>
      <c r="DC211" s="23"/>
      <c r="DD211" s="57"/>
      <c r="DE211" s="57"/>
      <c r="DF211" s="57"/>
      <c r="DG211" s="57"/>
      <c r="DH211" s="57"/>
      <c r="DI211" s="57"/>
      <c r="DJ211" s="67"/>
      <c r="DK211" s="23" t="s">
        <v>849</v>
      </c>
      <c r="DL211" s="55">
        <v>0</v>
      </c>
      <c r="DM211" s="55">
        <v>0.31315323918528581</v>
      </c>
      <c r="DN211" s="55">
        <v>11.559037058009201</v>
      </c>
      <c r="DO211" s="59">
        <v>11.872190297194487</v>
      </c>
      <c r="DP211" s="23" t="s">
        <v>849</v>
      </c>
      <c r="DQ211" s="57"/>
      <c r="DR211" s="57"/>
      <c r="DS211" s="57"/>
      <c r="DT211" s="23" t="s">
        <v>854</v>
      </c>
      <c r="DU211" s="57"/>
      <c r="DV211" s="23" t="s">
        <v>849</v>
      </c>
      <c r="DW211" s="23" t="s">
        <v>854</v>
      </c>
      <c r="DX211" s="57"/>
      <c r="DY211" s="23" t="s">
        <v>849</v>
      </c>
      <c r="DZ211" s="23" t="s">
        <v>854</v>
      </c>
      <c r="EA211" s="56"/>
      <c r="EB211" s="57"/>
      <c r="EC211" s="57"/>
      <c r="ED211" s="23"/>
      <c r="EE211" s="57"/>
      <c r="EF211" s="57"/>
      <c r="EG211" s="57"/>
      <c r="EH211" s="23">
        <v>536</v>
      </c>
      <c r="EI211" s="23"/>
      <c r="EJ211" s="23" t="s">
        <v>1216</v>
      </c>
      <c r="EK211" s="23"/>
    </row>
    <row r="212" spans="2:141" ht="57.95">
      <c r="B212" s="132" t="s">
        <v>1217</v>
      </c>
      <c r="C212" s="23" t="s">
        <v>1218</v>
      </c>
      <c r="D212" s="23" t="s">
        <v>155</v>
      </c>
      <c r="E212" s="23" t="s">
        <v>846</v>
      </c>
      <c r="F212" s="23" t="s">
        <v>847</v>
      </c>
      <c r="G212" s="23"/>
      <c r="H212" s="23" t="s">
        <v>848</v>
      </c>
      <c r="I212" s="58">
        <v>0</v>
      </c>
      <c r="J212" s="58">
        <v>0</v>
      </c>
      <c r="K212" s="58">
        <v>1</v>
      </c>
      <c r="L212" s="58">
        <v>0</v>
      </c>
      <c r="M212" s="176"/>
      <c r="N212" s="23" t="s">
        <v>849</v>
      </c>
      <c r="O212" s="23" t="s">
        <v>850</v>
      </c>
      <c r="P212" s="23" t="s">
        <v>851</v>
      </c>
      <c r="Q212" s="56">
        <v>47144</v>
      </c>
      <c r="R212" s="133">
        <v>47234</v>
      </c>
      <c r="S212" s="133">
        <v>48059</v>
      </c>
      <c r="T212" s="133" t="s">
        <v>848</v>
      </c>
      <c r="U212" s="133">
        <v>48151</v>
      </c>
      <c r="V212" s="133" t="s">
        <v>848</v>
      </c>
      <c r="W212" s="55">
        <v>5.7038123331456532E-2</v>
      </c>
      <c r="X212" s="55">
        <v>8.6103814927617123E-2</v>
      </c>
      <c r="Y212" s="55">
        <v>0.13931968767435257</v>
      </c>
      <c r="Z212" s="55">
        <v>0.75695018973993589</v>
      </c>
      <c r="AA212" s="55">
        <v>0.74210802852082436</v>
      </c>
      <c r="AB212" s="55">
        <v>0.25761965496756539</v>
      </c>
      <c r="AC212" s="55">
        <v>2.2411237189215848E-2</v>
      </c>
      <c r="AD212" s="59">
        <v>2.0045126130195112</v>
      </c>
      <c r="AE212" s="55">
        <v>0</v>
      </c>
      <c r="AF212" s="55"/>
      <c r="AG212" s="55"/>
      <c r="AH212" s="55"/>
      <c r="AI212" s="59">
        <v>2.0615507363509677</v>
      </c>
      <c r="AJ212" s="55">
        <v>0</v>
      </c>
      <c r="AK212" s="55">
        <v>6.2529810237120162E-2</v>
      </c>
      <c r="AL212" s="55">
        <v>9.4393975356245732E-2</v>
      </c>
      <c r="AM212" s="55">
        <v>0.15578819544231043</v>
      </c>
      <c r="AN212" s="55">
        <v>0.86335523851039997</v>
      </c>
      <c r="AO212" s="55">
        <v>0.86335523777051737</v>
      </c>
      <c r="AP212" s="55">
        <v>0.30570431166261475</v>
      </c>
      <c r="AQ212" s="55">
        <v>2.7126175897120068E-2</v>
      </c>
      <c r="AR212" s="59">
        <v>2.3097231346392082</v>
      </c>
      <c r="AS212" s="55">
        <v>0</v>
      </c>
      <c r="AT212" s="55"/>
      <c r="AU212" s="55"/>
      <c r="AV212" s="55"/>
      <c r="AW212" s="59">
        <v>2.3722529448763283</v>
      </c>
      <c r="AX212" s="55"/>
      <c r="AY212" s="55"/>
      <c r="AZ212" s="55"/>
      <c r="BA212" s="55"/>
      <c r="BB212" s="55"/>
      <c r="BC212" s="55"/>
      <c r="BD212" s="55"/>
      <c r="BE212" s="55"/>
      <c r="BF212" s="59">
        <v>0</v>
      </c>
      <c r="BG212" s="55"/>
      <c r="BH212" s="55"/>
      <c r="BI212" s="55"/>
      <c r="BJ212" s="55"/>
      <c r="BK212" s="59">
        <v>0</v>
      </c>
      <c r="BL212" s="55"/>
      <c r="BM212" s="23" t="s">
        <v>852</v>
      </c>
      <c r="BN212" s="23" t="s">
        <v>214</v>
      </c>
      <c r="BO212" s="23" t="s">
        <v>853</v>
      </c>
      <c r="BP212" s="23" t="s">
        <v>853</v>
      </c>
      <c r="BQ212" s="23" t="s">
        <v>311</v>
      </c>
      <c r="BR212" s="23"/>
      <c r="BS212" s="57"/>
      <c r="BT212" s="135" t="s">
        <v>212</v>
      </c>
      <c r="BU212" s="58">
        <v>1</v>
      </c>
      <c r="BV212" s="57">
        <v>0</v>
      </c>
      <c r="BW212" s="57">
        <v>0</v>
      </c>
      <c r="BX212" s="57">
        <v>0</v>
      </c>
      <c r="BY212" s="57">
        <v>0</v>
      </c>
      <c r="BZ212" s="57">
        <v>0</v>
      </c>
      <c r="CA212" s="57">
        <v>0</v>
      </c>
      <c r="CB212" s="67">
        <v>0</v>
      </c>
      <c r="CC212" s="134"/>
      <c r="CD212" s="134"/>
      <c r="CE212" s="57"/>
      <c r="CF212" s="57"/>
      <c r="CG212" s="57"/>
      <c r="CH212" s="57"/>
      <c r="CI212" s="57"/>
      <c r="CJ212" s="57"/>
      <c r="CK212" s="67"/>
      <c r="CL212" s="23"/>
      <c r="CM212" s="23"/>
      <c r="CN212" s="23"/>
      <c r="CO212" s="23"/>
      <c r="CP212" s="23"/>
      <c r="CQ212" s="23"/>
      <c r="CR212" s="57"/>
      <c r="CS212" s="134"/>
      <c r="CT212" s="58"/>
      <c r="CU212" s="57"/>
      <c r="CV212" s="57"/>
      <c r="CW212" s="57"/>
      <c r="CX212" s="57"/>
      <c r="CY212" s="57"/>
      <c r="CZ212" s="57"/>
      <c r="DA212" s="67"/>
      <c r="DB212" s="23"/>
      <c r="DC212" s="23"/>
      <c r="DD212" s="57"/>
      <c r="DE212" s="57"/>
      <c r="DF212" s="57"/>
      <c r="DG212" s="57"/>
      <c r="DH212" s="57"/>
      <c r="DI212" s="57"/>
      <c r="DJ212" s="67"/>
      <c r="DK212" s="23" t="s">
        <v>849</v>
      </c>
      <c r="DL212" s="55">
        <v>0</v>
      </c>
      <c r="DM212" s="55">
        <v>5.7038123331456532E-2</v>
      </c>
      <c r="DN212" s="55">
        <v>2.0045126130195112</v>
      </c>
      <c r="DO212" s="59">
        <v>2.0615507363509677</v>
      </c>
      <c r="DP212" s="23" t="s">
        <v>849</v>
      </c>
      <c r="DQ212" s="57"/>
      <c r="DR212" s="57"/>
      <c r="DS212" s="57"/>
      <c r="DT212" s="23" t="s">
        <v>854</v>
      </c>
      <c r="DU212" s="57"/>
      <c r="DV212" s="23" t="s">
        <v>849</v>
      </c>
      <c r="DW212" s="23" t="s">
        <v>854</v>
      </c>
      <c r="DX212" s="57"/>
      <c r="DY212" s="23" t="s">
        <v>858</v>
      </c>
      <c r="DZ212" s="23" t="s">
        <v>854</v>
      </c>
      <c r="EA212" s="56"/>
      <c r="EB212" s="57"/>
      <c r="EC212" s="57"/>
      <c r="ED212" s="23"/>
      <c r="EE212" s="57"/>
      <c r="EF212" s="57"/>
      <c r="EG212" s="57"/>
      <c r="EH212" s="23">
        <v>3281</v>
      </c>
      <c r="EI212" s="23"/>
      <c r="EJ212" s="23" t="s">
        <v>868</v>
      </c>
      <c r="EK212" s="23"/>
    </row>
    <row r="213" spans="2:141" ht="29.1">
      <c r="B213" s="132" t="s">
        <v>1219</v>
      </c>
      <c r="C213" s="23" t="s">
        <v>1220</v>
      </c>
      <c r="D213" s="23" t="s">
        <v>159</v>
      </c>
      <c r="E213" s="23" t="s">
        <v>846</v>
      </c>
      <c r="F213" s="23" t="s">
        <v>847</v>
      </c>
      <c r="G213" s="23"/>
      <c r="H213" s="23" t="s">
        <v>848</v>
      </c>
      <c r="I213" s="58">
        <v>0</v>
      </c>
      <c r="J213" s="58">
        <v>0</v>
      </c>
      <c r="K213" s="58">
        <v>1</v>
      </c>
      <c r="L213" s="58">
        <v>0</v>
      </c>
      <c r="M213" s="176"/>
      <c r="N213" s="23" t="s">
        <v>849</v>
      </c>
      <c r="O213" s="23" t="s">
        <v>850</v>
      </c>
      <c r="P213" s="23" t="s">
        <v>851</v>
      </c>
      <c r="Q213" s="56" t="s">
        <v>848</v>
      </c>
      <c r="R213" s="133" t="s">
        <v>848</v>
      </c>
      <c r="S213" s="133" t="s">
        <v>848</v>
      </c>
      <c r="T213" s="133" t="s">
        <v>848</v>
      </c>
      <c r="U213" s="133" t="s">
        <v>848</v>
      </c>
      <c r="V213" s="133" t="s">
        <v>848</v>
      </c>
      <c r="W213" s="55">
        <v>0</v>
      </c>
      <c r="X213" s="55">
        <v>0</v>
      </c>
      <c r="Y213" s="55">
        <v>0</v>
      </c>
      <c r="Z213" s="55">
        <v>0</v>
      </c>
      <c r="AA213" s="55">
        <v>0</v>
      </c>
      <c r="AB213" s="55">
        <v>0.17801571157384308</v>
      </c>
      <c r="AC213" s="55">
        <v>0.39163456547719777</v>
      </c>
      <c r="AD213" s="59">
        <v>0.56965027705104088</v>
      </c>
      <c r="AE213" s="55">
        <v>0</v>
      </c>
      <c r="AF213" s="55"/>
      <c r="AG213" s="55"/>
      <c r="AH213" s="55"/>
      <c r="AI213" s="59">
        <v>0.56965027705104088</v>
      </c>
      <c r="AJ213" s="55">
        <v>0</v>
      </c>
      <c r="AK213" s="55">
        <v>0</v>
      </c>
      <c r="AL213" s="55">
        <v>0</v>
      </c>
      <c r="AM213" s="55">
        <v>0</v>
      </c>
      <c r="AN213" s="55">
        <v>0</v>
      </c>
      <c r="AO213" s="55">
        <v>0</v>
      </c>
      <c r="AP213" s="55">
        <v>0.21124230827288323</v>
      </c>
      <c r="AQ213" s="55">
        <v>0.47402773978219465</v>
      </c>
      <c r="AR213" s="59">
        <v>0.68527004805507785</v>
      </c>
      <c r="AS213" s="55">
        <v>0</v>
      </c>
      <c r="AT213" s="55"/>
      <c r="AU213" s="55"/>
      <c r="AV213" s="55"/>
      <c r="AW213" s="59">
        <v>0.68527004805507785</v>
      </c>
      <c r="AX213" s="55"/>
      <c r="AY213" s="55"/>
      <c r="AZ213" s="55"/>
      <c r="BA213" s="55"/>
      <c r="BB213" s="55"/>
      <c r="BC213" s="55"/>
      <c r="BD213" s="55"/>
      <c r="BE213" s="55"/>
      <c r="BF213" s="59">
        <v>0</v>
      </c>
      <c r="BG213" s="55"/>
      <c r="BH213" s="55"/>
      <c r="BI213" s="55"/>
      <c r="BJ213" s="55"/>
      <c r="BK213" s="59">
        <v>0</v>
      </c>
      <c r="BL213" s="55"/>
      <c r="BM213" s="23" t="s">
        <v>852</v>
      </c>
      <c r="BN213" s="23" t="s">
        <v>184</v>
      </c>
      <c r="BO213" s="23" t="s">
        <v>853</v>
      </c>
      <c r="BP213" s="23" t="s">
        <v>853</v>
      </c>
      <c r="BQ213" s="23" t="s">
        <v>853</v>
      </c>
      <c r="BR213" s="23"/>
      <c r="BS213" s="57"/>
      <c r="BT213" s="135" t="s">
        <v>23</v>
      </c>
      <c r="BU213" s="58">
        <v>1</v>
      </c>
      <c r="BV213" s="57">
        <v>0</v>
      </c>
      <c r="BW213" s="57">
        <v>0</v>
      </c>
      <c r="BX213" s="57">
        <v>0</v>
      </c>
      <c r="BY213" s="57">
        <v>0</v>
      </c>
      <c r="BZ213" s="57">
        <v>0</v>
      </c>
      <c r="CA213" s="57">
        <v>1</v>
      </c>
      <c r="CB213" s="67">
        <v>1</v>
      </c>
      <c r="CC213" s="134"/>
      <c r="CD213" s="134"/>
      <c r="CE213" s="57"/>
      <c r="CF213" s="57"/>
      <c r="CG213" s="57"/>
      <c r="CH213" s="57"/>
      <c r="CI213" s="57"/>
      <c r="CJ213" s="57"/>
      <c r="CK213" s="67"/>
      <c r="CL213" s="23"/>
      <c r="CM213" s="23"/>
      <c r="CN213" s="23"/>
      <c r="CO213" s="23"/>
      <c r="CP213" s="23"/>
      <c r="CQ213" s="23"/>
      <c r="CR213" s="57"/>
      <c r="CS213" s="134"/>
      <c r="CT213" s="58"/>
      <c r="CU213" s="57"/>
      <c r="CV213" s="57"/>
      <c r="CW213" s="57"/>
      <c r="CX213" s="57"/>
      <c r="CY213" s="57"/>
      <c r="CZ213" s="57"/>
      <c r="DA213" s="67"/>
      <c r="DB213" s="23"/>
      <c r="DC213" s="23"/>
      <c r="DD213" s="57"/>
      <c r="DE213" s="57"/>
      <c r="DF213" s="57"/>
      <c r="DG213" s="57"/>
      <c r="DH213" s="57"/>
      <c r="DI213" s="57"/>
      <c r="DJ213" s="67"/>
      <c r="DK213" s="23" t="s">
        <v>849</v>
      </c>
      <c r="DL213" s="55">
        <v>0</v>
      </c>
      <c r="DM213" s="55">
        <v>0</v>
      </c>
      <c r="DN213" s="55">
        <v>0</v>
      </c>
      <c r="DO213" s="59">
        <v>0</v>
      </c>
      <c r="DP213" s="23" t="s">
        <v>849</v>
      </c>
      <c r="DQ213" s="57"/>
      <c r="DR213" s="57"/>
      <c r="DS213" s="57"/>
      <c r="DT213" s="23" t="s">
        <v>854</v>
      </c>
      <c r="DU213" s="57"/>
      <c r="DV213" s="23" t="s">
        <v>858</v>
      </c>
      <c r="DW213" s="23" t="s">
        <v>854</v>
      </c>
      <c r="DX213" s="57"/>
      <c r="DY213" s="23" t="s">
        <v>849</v>
      </c>
      <c r="DZ213" s="23" t="s">
        <v>854</v>
      </c>
      <c r="EA213" s="56"/>
      <c r="EB213" s="57"/>
      <c r="EC213" s="57"/>
      <c r="ED213" s="23"/>
      <c r="EE213" s="57"/>
      <c r="EF213" s="57"/>
      <c r="EG213" s="57"/>
      <c r="EH213" s="23">
        <v>957</v>
      </c>
      <c r="EI213" s="23"/>
      <c r="EJ213" s="23" t="s">
        <v>921</v>
      </c>
      <c r="EK213" s="23"/>
    </row>
    <row r="214" spans="2:141" ht="29.1">
      <c r="B214" s="132" t="s">
        <v>1221</v>
      </c>
      <c r="C214" s="23" t="s">
        <v>1222</v>
      </c>
      <c r="D214" s="23" t="s">
        <v>159</v>
      </c>
      <c r="E214" s="23" t="s">
        <v>846</v>
      </c>
      <c r="F214" s="23" t="s">
        <v>847</v>
      </c>
      <c r="G214" s="23"/>
      <c r="H214" s="23" t="s">
        <v>848</v>
      </c>
      <c r="I214" s="58">
        <v>0</v>
      </c>
      <c r="J214" s="58">
        <v>0</v>
      </c>
      <c r="K214" s="58">
        <v>1</v>
      </c>
      <c r="L214" s="58">
        <v>0</v>
      </c>
      <c r="M214" s="176"/>
      <c r="N214" s="23" t="s">
        <v>849</v>
      </c>
      <c r="O214" s="23" t="s">
        <v>850</v>
      </c>
      <c r="P214" s="23" t="s">
        <v>851</v>
      </c>
      <c r="Q214" s="56" t="s">
        <v>848</v>
      </c>
      <c r="R214" s="133" t="s">
        <v>848</v>
      </c>
      <c r="S214" s="133" t="s">
        <v>848</v>
      </c>
      <c r="T214" s="133" t="s">
        <v>848</v>
      </c>
      <c r="U214" s="133" t="s">
        <v>848</v>
      </c>
      <c r="V214" s="133" t="s">
        <v>848</v>
      </c>
      <c r="W214" s="55">
        <v>0</v>
      </c>
      <c r="X214" s="55">
        <v>0</v>
      </c>
      <c r="Y214" s="55">
        <v>0</v>
      </c>
      <c r="Z214" s="55">
        <v>0</v>
      </c>
      <c r="AA214" s="55">
        <v>0</v>
      </c>
      <c r="AB214" s="55">
        <v>0.17801571157384308</v>
      </c>
      <c r="AC214" s="55">
        <v>0.39163456547719777</v>
      </c>
      <c r="AD214" s="59">
        <v>0.56965027705104088</v>
      </c>
      <c r="AE214" s="55">
        <v>0</v>
      </c>
      <c r="AF214" s="55"/>
      <c r="AG214" s="55"/>
      <c r="AH214" s="55"/>
      <c r="AI214" s="59">
        <v>0.56965027705104088</v>
      </c>
      <c r="AJ214" s="55">
        <v>0</v>
      </c>
      <c r="AK214" s="55">
        <v>0</v>
      </c>
      <c r="AL214" s="55">
        <v>0</v>
      </c>
      <c r="AM214" s="55">
        <v>0</v>
      </c>
      <c r="AN214" s="55">
        <v>0</v>
      </c>
      <c r="AO214" s="55">
        <v>0</v>
      </c>
      <c r="AP214" s="55">
        <v>0.21124230827288323</v>
      </c>
      <c r="AQ214" s="55">
        <v>0.47402773978219465</v>
      </c>
      <c r="AR214" s="59">
        <v>0.68527004805507785</v>
      </c>
      <c r="AS214" s="55">
        <v>0</v>
      </c>
      <c r="AT214" s="55"/>
      <c r="AU214" s="55"/>
      <c r="AV214" s="55"/>
      <c r="AW214" s="59">
        <v>0.68527004805507785</v>
      </c>
      <c r="AX214" s="55"/>
      <c r="AY214" s="55"/>
      <c r="AZ214" s="55"/>
      <c r="BA214" s="55"/>
      <c r="BB214" s="55"/>
      <c r="BC214" s="55"/>
      <c r="BD214" s="55"/>
      <c r="BE214" s="55"/>
      <c r="BF214" s="59">
        <v>0</v>
      </c>
      <c r="BG214" s="55"/>
      <c r="BH214" s="55"/>
      <c r="BI214" s="55"/>
      <c r="BJ214" s="55"/>
      <c r="BK214" s="59">
        <v>0</v>
      </c>
      <c r="BL214" s="55"/>
      <c r="BM214" s="23" t="s">
        <v>852</v>
      </c>
      <c r="BN214" s="23" t="s">
        <v>184</v>
      </c>
      <c r="BO214" s="23" t="s">
        <v>853</v>
      </c>
      <c r="BP214" s="23" t="s">
        <v>853</v>
      </c>
      <c r="BQ214" s="23" t="s">
        <v>853</v>
      </c>
      <c r="BR214" s="23"/>
      <c r="BS214" s="57"/>
      <c r="BT214" s="135" t="s">
        <v>23</v>
      </c>
      <c r="BU214" s="58">
        <v>1</v>
      </c>
      <c r="BV214" s="57">
        <v>0</v>
      </c>
      <c r="BW214" s="57">
        <v>0</v>
      </c>
      <c r="BX214" s="57">
        <v>0</v>
      </c>
      <c r="BY214" s="57">
        <v>0</v>
      </c>
      <c r="BZ214" s="57">
        <v>0</v>
      </c>
      <c r="CA214" s="57">
        <v>1</v>
      </c>
      <c r="CB214" s="67">
        <v>1</v>
      </c>
      <c r="CC214" s="134"/>
      <c r="CD214" s="134"/>
      <c r="CE214" s="57"/>
      <c r="CF214" s="57"/>
      <c r="CG214" s="57"/>
      <c r="CH214" s="57"/>
      <c r="CI214" s="57"/>
      <c r="CJ214" s="57"/>
      <c r="CK214" s="67"/>
      <c r="CL214" s="23"/>
      <c r="CM214" s="23"/>
      <c r="CN214" s="23"/>
      <c r="CO214" s="23"/>
      <c r="CP214" s="23"/>
      <c r="CQ214" s="23"/>
      <c r="CR214" s="57"/>
      <c r="CS214" s="134"/>
      <c r="CT214" s="58"/>
      <c r="CU214" s="57"/>
      <c r="CV214" s="57"/>
      <c r="CW214" s="57"/>
      <c r="CX214" s="57"/>
      <c r="CY214" s="57"/>
      <c r="CZ214" s="57"/>
      <c r="DA214" s="67"/>
      <c r="DB214" s="23"/>
      <c r="DC214" s="23"/>
      <c r="DD214" s="57"/>
      <c r="DE214" s="57"/>
      <c r="DF214" s="57"/>
      <c r="DG214" s="57"/>
      <c r="DH214" s="57"/>
      <c r="DI214" s="57"/>
      <c r="DJ214" s="67"/>
      <c r="DK214" s="23" t="s">
        <v>849</v>
      </c>
      <c r="DL214" s="55">
        <v>0</v>
      </c>
      <c r="DM214" s="55">
        <v>0</v>
      </c>
      <c r="DN214" s="55">
        <v>0</v>
      </c>
      <c r="DO214" s="59">
        <v>0</v>
      </c>
      <c r="DP214" s="23" t="s">
        <v>849</v>
      </c>
      <c r="DQ214" s="57"/>
      <c r="DR214" s="57"/>
      <c r="DS214" s="57"/>
      <c r="DT214" s="23" t="s">
        <v>854</v>
      </c>
      <c r="DU214" s="57"/>
      <c r="DV214" s="23" t="s">
        <v>858</v>
      </c>
      <c r="DW214" s="23" t="s">
        <v>854</v>
      </c>
      <c r="DX214" s="57"/>
      <c r="DY214" s="23" t="s">
        <v>849</v>
      </c>
      <c r="DZ214" s="23" t="s">
        <v>854</v>
      </c>
      <c r="EA214" s="56"/>
      <c r="EB214" s="57"/>
      <c r="EC214" s="57"/>
      <c r="ED214" s="23"/>
      <c r="EE214" s="57"/>
      <c r="EF214" s="57"/>
      <c r="EG214" s="57"/>
      <c r="EH214" s="23">
        <v>957</v>
      </c>
      <c r="EI214" s="23"/>
      <c r="EJ214" s="23" t="s">
        <v>921</v>
      </c>
      <c r="EK214" s="23"/>
    </row>
    <row r="215" spans="2:141" ht="29.1">
      <c r="B215" s="132" t="s">
        <v>1223</v>
      </c>
      <c r="C215" s="23" t="s">
        <v>1224</v>
      </c>
      <c r="D215" s="23" t="s">
        <v>159</v>
      </c>
      <c r="E215" s="23" t="s">
        <v>846</v>
      </c>
      <c r="F215" s="23" t="s">
        <v>847</v>
      </c>
      <c r="G215" s="23"/>
      <c r="H215" s="23" t="s">
        <v>848</v>
      </c>
      <c r="I215" s="58">
        <v>0</v>
      </c>
      <c r="J215" s="58">
        <v>0</v>
      </c>
      <c r="K215" s="58">
        <v>1</v>
      </c>
      <c r="L215" s="58">
        <v>0</v>
      </c>
      <c r="M215" s="176"/>
      <c r="N215" s="23" t="s">
        <v>849</v>
      </c>
      <c r="O215" s="23" t="s">
        <v>850</v>
      </c>
      <c r="P215" s="23" t="s">
        <v>851</v>
      </c>
      <c r="Q215" s="56" t="s">
        <v>848</v>
      </c>
      <c r="R215" s="133" t="s">
        <v>848</v>
      </c>
      <c r="S215" s="133" t="s">
        <v>848</v>
      </c>
      <c r="T215" s="133" t="s">
        <v>848</v>
      </c>
      <c r="U215" s="133" t="s">
        <v>848</v>
      </c>
      <c r="V215" s="133" t="s">
        <v>848</v>
      </c>
      <c r="W215" s="55">
        <v>0</v>
      </c>
      <c r="X215" s="55">
        <v>0</v>
      </c>
      <c r="Y215" s="55">
        <v>0</v>
      </c>
      <c r="Z215" s="55">
        <v>0</v>
      </c>
      <c r="AA215" s="55">
        <v>0</v>
      </c>
      <c r="AB215" s="55">
        <v>0.17801571157384308</v>
      </c>
      <c r="AC215" s="55">
        <v>0.39163456547719777</v>
      </c>
      <c r="AD215" s="59">
        <v>0.56965027705104088</v>
      </c>
      <c r="AE215" s="55">
        <v>0</v>
      </c>
      <c r="AF215" s="55"/>
      <c r="AG215" s="55"/>
      <c r="AH215" s="55"/>
      <c r="AI215" s="59">
        <v>0.56965027705104088</v>
      </c>
      <c r="AJ215" s="55">
        <v>0</v>
      </c>
      <c r="AK215" s="55">
        <v>0</v>
      </c>
      <c r="AL215" s="55">
        <v>0</v>
      </c>
      <c r="AM215" s="55">
        <v>0</v>
      </c>
      <c r="AN215" s="55">
        <v>0</v>
      </c>
      <c r="AO215" s="55">
        <v>0</v>
      </c>
      <c r="AP215" s="55">
        <v>0.21124230827288323</v>
      </c>
      <c r="AQ215" s="55">
        <v>0.47402773978219465</v>
      </c>
      <c r="AR215" s="59">
        <v>0.68527004805507785</v>
      </c>
      <c r="AS215" s="55">
        <v>0</v>
      </c>
      <c r="AT215" s="55"/>
      <c r="AU215" s="55"/>
      <c r="AV215" s="55"/>
      <c r="AW215" s="59">
        <v>0.68527004805507785</v>
      </c>
      <c r="AX215" s="55"/>
      <c r="AY215" s="55"/>
      <c r="AZ215" s="55"/>
      <c r="BA215" s="55"/>
      <c r="BB215" s="55"/>
      <c r="BC215" s="55"/>
      <c r="BD215" s="55"/>
      <c r="BE215" s="55"/>
      <c r="BF215" s="59">
        <v>0</v>
      </c>
      <c r="BG215" s="55"/>
      <c r="BH215" s="55"/>
      <c r="BI215" s="55"/>
      <c r="BJ215" s="55"/>
      <c r="BK215" s="59">
        <v>0</v>
      </c>
      <c r="BL215" s="55"/>
      <c r="BM215" s="23" t="s">
        <v>852</v>
      </c>
      <c r="BN215" s="23" t="s">
        <v>184</v>
      </c>
      <c r="BO215" s="23" t="s">
        <v>853</v>
      </c>
      <c r="BP215" s="23" t="s">
        <v>853</v>
      </c>
      <c r="BQ215" s="23" t="s">
        <v>853</v>
      </c>
      <c r="BR215" s="23"/>
      <c r="BS215" s="57"/>
      <c r="BT215" s="135" t="s">
        <v>23</v>
      </c>
      <c r="BU215" s="58">
        <v>1</v>
      </c>
      <c r="BV215" s="57">
        <v>0</v>
      </c>
      <c r="BW215" s="57">
        <v>0</v>
      </c>
      <c r="BX215" s="57">
        <v>0</v>
      </c>
      <c r="BY215" s="57">
        <v>0</v>
      </c>
      <c r="BZ215" s="57">
        <v>0</v>
      </c>
      <c r="CA215" s="57">
        <v>1</v>
      </c>
      <c r="CB215" s="67">
        <v>1</v>
      </c>
      <c r="CC215" s="134"/>
      <c r="CD215" s="134"/>
      <c r="CE215" s="57"/>
      <c r="CF215" s="57"/>
      <c r="CG215" s="57"/>
      <c r="CH215" s="57"/>
      <c r="CI215" s="57"/>
      <c r="CJ215" s="57"/>
      <c r="CK215" s="67"/>
      <c r="CL215" s="23"/>
      <c r="CM215" s="23"/>
      <c r="CN215" s="23"/>
      <c r="CO215" s="23"/>
      <c r="CP215" s="23"/>
      <c r="CQ215" s="23"/>
      <c r="CR215" s="57"/>
      <c r="CS215" s="134"/>
      <c r="CT215" s="58"/>
      <c r="CU215" s="57"/>
      <c r="CV215" s="57"/>
      <c r="CW215" s="57"/>
      <c r="CX215" s="57"/>
      <c r="CY215" s="57"/>
      <c r="CZ215" s="57"/>
      <c r="DA215" s="67"/>
      <c r="DB215" s="23"/>
      <c r="DC215" s="23"/>
      <c r="DD215" s="57"/>
      <c r="DE215" s="57"/>
      <c r="DF215" s="57"/>
      <c r="DG215" s="57"/>
      <c r="DH215" s="57"/>
      <c r="DI215" s="57"/>
      <c r="DJ215" s="67"/>
      <c r="DK215" s="23" t="s">
        <v>849</v>
      </c>
      <c r="DL215" s="55">
        <v>0</v>
      </c>
      <c r="DM215" s="55">
        <v>0</v>
      </c>
      <c r="DN215" s="55">
        <v>0</v>
      </c>
      <c r="DO215" s="59">
        <v>0</v>
      </c>
      <c r="DP215" s="23" t="s">
        <v>849</v>
      </c>
      <c r="DQ215" s="57"/>
      <c r="DR215" s="57"/>
      <c r="DS215" s="57"/>
      <c r="DT215" s="23" t="s">
        <v>854</v>
      </c>
      <c r="DU215" s="57"/>
      <c r="DV215" s="23" t="s">
        <v>858</v>
      </c>
      <c r="DW215" s="23" t="s">
        <v>854</v>
      </c>
      <c r="DX215" s="57"/>
      <c r="DY215" s="23" t="s">
        <v>849</v>
      </c>
      <c r="DZ215" s="23" t="s">
        <v>854</v>
      </c>
      <c r="EA215" s="56"/>
      <c r="EB215" s="57"/>
      <c r="EC215" s="57"/>
      <c r="ED215" s="23"/>
      <c r="EE215" s="57"/>
      <c r="EF215" s="57"/>
      <c r="EG215" s="57"/>
      <c r="EH215" s="23">
        <v>957</v>
      </c>
      <c r="EI215" s="23"/>
      <c r="EJ215" s="23" t="s">
        <v>921</v>
      </c>
      <c r="EK215" s="23"/>
    </row>
    <row r="216" spans="2:141" ht="29.1">
      <c r="B216" s="132" t="s">
        <v>1225</v>
      </c>
      <c r="C216" s="23" t="s">
        <v>1226</v>
      </c>
      <c r="D216" s="23" t="s">
        <v>159</v>
      </c>
      <c r="E216" s="23" t="s">
        <v>846</v>
      </c>
      <c r="F216" s="23" t="s">
        <v>847</v>
      </c>
      <c r="G216" s="23"/>
      <c r="H216" s="23" t="s">
        <v>848</v>
      </c>
      <c r="I216" s="58">
        <v>0</v>
      </c>
      <c r="J216" s="58">
        <v>0</v>
      </c>
      <c r="K216" s="58">
        <v>1</v>
      </c>
      <c r="L216" s="58">
        <v>0</v>
      </c>
      <c r="M216" s="176"/>
      <c r="N216" s="23" t="s">
        <v>849</v>
      </c>
      <c r="O216" s="23" t="s">
        <v>850</v>
      </c>
      <c r="P216" s="23" t="s">
        <v>851</v>
      </c>
      <c r="Q216" s="56" t="s">
        <v>848</v>
      </c>
      <c r="R216" s="133" t="s">
        <v>848</v>
      </c>
      <c r="S216" s="133" t="s">
        <v>848</v>
      </c>
      <c r="T216" s="133" t="s">
        <v>848</v>
      </c>
      <c r="U216" s="133" t="s">
        <v>848</v>
      </c>
      <c r="V216" s="133" t="s">
        <v>848</v>
      </c>
      <c r="W216" s="55">
        <v>0</v>
      </c>
      <c r="X216" s="55">
        <v>0</v>
      </c>
      <c r="Y216" s="55">
        <v>0</v>
      </c>
      <c r="Z216" s="55">
        <v>0</v>
      </c>
      <c r="AA216" s="55">
        <v>0</v>
      </c>
      <c r="AB216" s="55">
        <v>0.17801571157384308</v>
      </c>
      <c r="AC216" s="55">
        <v>0.39163456547719777</v>
      </c>
      <c r="AD216" s="59">
        <v>0.56965027705104088</v>
      </c>
      <c r="AE216" s="55">
        <v>0</v>
      </c>
      <c r="AF216" s="55"/>
      <c r="AG216" s="55"/>
      <c r="AH216" s="55"/>
      <c r="AI216" s="59">
        <v>0.56965027705104088</v>
      </c>
      <c r="AJ216" s="55">
        <v>0</v>
      </c>
      <c r="AK216" s="55">
        <v>0</v>
      </c>
      <c r="AL216" s="55">
        <v>0</v>
      </c>
      <c r="AM216" s="55">
        <v>0</v>
      </c>
      <c r="AN216" s="55">
        <v>0</v>
      </c>
      <c r="AO216" s="55">
        <v>0</v>
      </c>
      <c r="AP216" s="55">
        <v>0.21124230827288323</v>
      </c>
      <c r="AQ216" s="55">
        <v>0.47402773978219465</v>
      </c>
      <c r="AR216" s="59">
        <v>0.68527004805507785</v>
      </c>
      <c r="AS216" s="55">
        <v>0</v>
      </c>
      <c r="AT216" s="55"/>
      <c r="AU216" s="55"/>
      <c r="AV216" s="55"/>
      <c r="AW216" s="59">
        <v>0.68527004805507785</v>
      </c>
      <c r="AX216" s="55"/>
      <c r="AY216" s="55"/>
      <c r="AZ216" s="55"/>
      <c r="BA216" s="55"/>
      <c r="BB216" s="55"/>
      <c r="BC216" s="55"/>
      <c r="BD216" s="55"/>
      <c r="BE216" s="55"/>
      <c r="BF216" s="59">
        <v>0</v>
      </c>
      <c r="BG216" s="55"/>
      <c r="BH216" s="55"/>
      <c r="BI216" s="55"/>
      <c r="BJ216" s="55"/>
      <c r="BK216" s="59">
        <v>0</v>
      </c>
      <c r="BL216" s="55"/>
      <c r="BM216" s="23" t="s">
        <v>852</v>
      </c>
      <c r="BN216" s="23" t="s">
        <v>184</v>
      </c>
      <c r="BO216" s="23" t="s">
        <v>853</v>
      </c>
      <c r="BP216" s="23" t="s">
        <v>853</v>
      </c>
      <c r="BQ216" s="23" t="s">
        <v>853</v>
      </c>
      <c r="BR216" s="23"/>
      <c r="BS216" s="57"/>
      <c r="BT216" s="135" t="s">
        <v>23</v>
      </c>
      <c r="BU216" s="58">
        <v>1</v>
      </c>
      <c r="BV216" s="57">
        <v>0</v>
      </c>
      <c r="BW216" s="57">
        <v>0</v>
      </c>
      <c r="BX216" s="57">
        <v>0</v>
      </c>
      <c r="BY216" s="57">
        <v>0</v>
      </c>
      <c r="BZ216" s="57">
        <v>0</v>
      </c>
      <c r="CA216" s="57">
        <v>1</v>
      </c>
      <c r="CB216" s="67">
        <v>1</v>
      </c>
      <c r="CC216" s="134"/>
      <c r="CD216" s="134"/>
      <c r="CE216" s="57"/>
      <c r="CF216" s="57"/>
      <c r="CG216" s="57"/>
      <c r="CH216" s="57"/>
      <c r="CI216" s="57"/>
      <c r="CJ216" s="57"/>
      <c r="CK216" s="67"/>
      <c r="CL216" s="23"/>
      <c r="CM216" s="23"/>
      <c r="CN216" s="23"/>
      <c r="CO216" s="23"/>
      <c r="CP216" s="23"/>
      <c r="CQ216" s="23"/>
      <c r="CR216" s="57"/>
      <c r="CS216" s="134"/>
      <c r="CT216" s="58"/>
      <c r="CU216" s="57"/>
      <c r="CV216" s="57"/>
      <c r="CW216" s="57"/>
      <c r="CX216" s="57"/>
      <c r="CY216" s="57"/>
      <c r="CZ216" s="57"/>
      <c r="DA216" s="67"/>
      <c r="DB216" s="23"/>
      <c r="DC216" s="23"/>
      <c r="DD216" s="57"/>
      <c r="DE216" s="57"/>
      <c r="DF216" s="57"/>
      <c r="DG216" s="57"/>
      <c r="DH216" s="57"/>
      <c r="DI216" s="57"/>
      <c r="DJ216" s="67"/>
      <c r="DK216" s="23" t="s">
        <v>849</v>
      </c>
      <c r="DL216" s="55">
        <v>0</v>
      </c>
      <c r="DM216" s="55">
        <v>0</v>
      </c>
      <c r="DN216" s="55">
        <v>0</v>
      </c>
      <c r="DO216" s="59">
        <v>0</v>
      </c>
      <c r="DP216" s="23" t="s">
        <v>849</v>
      </c>
      <c r="DQ216" s="57"/>
      <c r="DR216" s="57"/>
      <c r="DS216" s="57"/>
      <c r="DT216" s="23" t="s">
        <v>854</v>
      </c>
      <c r="DU216" s="57"/>
      <c r="DV216" s="23" t="s">
        <v>858</v>
      </c>
      <c r="DW216" s="23" t="s">
        <v>854</v>
      </c>
      <c r="DX216" s="57"/>
      <c r="DY216" s="23" t="s">
        <v>849</v>
      </c>
      <c r="DZ216" s="23" t="s">
        <v>854</v>
      </c>
      <c r="EA216" s="56"/>
      <c r="EB216" s="57"/>
      <c r="EC216" s="57"/>
      <c r="ED216" s="23"/>
      <c r="EE216" s="57"/>
      <c r="EF216" s="57"/>
      <c r="EG216" s="57"/>
      <c r="EH216" s="23">
        <v>957</v>
      </c>
      <c r="EI216" s="23"/>
      <c r="EJ216" s="23" t="s">
        <v>921</v>
      </c>
      <c r="EK216" s="23"/>
    </row>
    <row r="217" spans="2:141" ht="29.1">
      <c r="B217" s="132" t="s">
        <v>1227</v>
      </c>
      <c r="C217" s="23" t="s">
        <v>1228</v>
      </c>
      <c r="D217" s="23" t="s">
        <v>159</v>
      </c>
      <c r="E217" s="23" t="s">
        <v>846</v>
      </c>
      <c r="F217" s="23" t="s">
        <v>847</v>
      </c>
      <c r="G217" s="23"/>
      <c r="H217" s="23" t="s">
        <v>848</v>
      </c>
      <c r="I217" s="58">
        <v>0</v>
      </c>
      <c r="J217" s="58">
        <v>0</v>
      </c>
      <c r="K217" s="58">
        <v>1</v>
      </c>
      <c r="L217" s="58">
        <v>0</v>
      </c>
      <c r="M217" s="176"/>
      <c r="N217" s="23" t="s">
        <v>849</v>
      </c>
      <c r="O217" s="23" t="s">
        <v>850</v>
      </c>
      <c r="P217" s="23" t="s">
        <v>851</v>
      </c>
      <c r="Q217" s="56" t="s">
        <v>848</v>
      </c>
      <c r="R217" s="133" t="s">
        <v>848</v>
      </c>
      <c r="S217" s="133" t="s">
        <v>848</v>
      </c>
      <c r="T217" s="133" t="s">
        <v>848</v>
      </c>
      <c r="U217" s="133" t="s">
        <v>848</v>
      </c>
      <c r="V217" s="133" t="s">
        <v>848</v>
      </c>
      <c r="W217" s="55">
        <v>0</v>
      </c>
      <c r="X217" s="55">
        <v>0</v>
      </c>
      <c r="Y217" s="55">
        <v>0</v>
      </c>
      <c r="Z217" s="55">
        <v>0</v>
      </c>
      <c r="AA217" s="55">
        <v>0</v>
      </c>
      <c r="AB217" s="55">
        <v>0.17801571157384308</v>
      </c>
      <c r="AC217" s="55">
        <v>0.39163456547719777</v>
      </c>
      <c r="AD217" s="59">
        <v>0.56965027705104088</v>
      </c>
      <c r="AE217" s="55">
        <v>0</v>
      </c>
      <c r="AF217" s="55"/>
      <c r="AG217" s="55"/>
      <c r="AH217" s="55"/>
      <c r="AI217" s="59">
        <v>0.56965027705104088</v>
      </c>
      <c r="AJ217" s="55">
        <v>0</v>
      </c>
      <c r="AK217" s="55">
        <v>0</v>
      </c>
      <c r="AL217" s="55">
        <v>0</v>
      </c>
      <c r="AM217" s="55">
        <v>0</v>
      </c>
      <c r="AN217" s="55">
        <v>0</v>
      </c>
      <c r="AO217" s="55">
        <v>0</v>
      </c>
      <c r="AP217" s="55">
        <v>0.21124230827288323</v>
      </c>
      <c r="AQ217" s="55">
        <v>0.47402773978219465</v>
      </c>
      <c r="AR217" s="59">
        <v>0.68527004805507785</v>
      </c>
      <c r="AS217" s="55">
        <v>0</v>
      </c>
      <c r="AT217" s="55"/>
      <c r="AU217" s="55"/>
      <c r="AV217" s="55"/>
      <c r="AW217" s="59">
        <v>0.68527004805507785</v>
      </c>
      <c r="AX217" s="55"/>
      <c r="AY217" s="55"/>
      <c r="AZ217" s="55"/>
      <c r="BA217" s="55"/>
      <c r="BB217" s="55"/>
      <c r="BC217" s="55"/>
      <c r="BD217" s="55"/>
      <c r="BE217" s="55"/>
      <c r="BF217" s="59">
        <v>0</v>
      </c>
      <c r="BG217" s="55"/>
      <c r="BH217" s="55"/>
      <c r="BI217" s="55"/>
      <c r="BJ217" s="55"/>
      <c r="BK217" s="59">
        <v>0</v>
      </c>
      <c r="BL217" s="55"/>
      <c r="BM217" s="23" t="s">
        <v>852</v>
      </c>
      <c r="BN217" s="23" t="s">
        <v>184</v>
      </c>
      <c r="BO217" s="23" t="s">
        <v>853</v>
      </c>
      <c r="BP217" s="23" t="s">
        <v>853</v>
      </c>
      <c r="BQ217" s="23" t="s">
        <v>853</v>
      </c>
      <c r="BR217" s="23"/>
      <c r="BS217" s="57"/>
      <c r="BT217" s="135" t="s">
        <v>23</v>
      </c>
      <c r="BU217" s="58">
        <v>1</v>
      </c>
      <c r="BV217" s="57">
        <v>0</v>
      </c>
      <c r="BW217" s="57">
        <v>0</v>
      </c>
      <c r="BX217" s="57">
        <v>0</v>
      </c>
      <c r="BY217" s="57">
        <v>0</v>
      </c>
      <c r="BZ217" s="57">
        <v>0</v>
      </c>
      <c r="CA217" s="57">
        <v>1</v>
      </c>
      <c r="CB217" s="67">
        <v>1</v>
      </c>
      <c r="CC217" s="134"/>
      <c r="CD217" s="134"/>
      <c r="CE217" s="57"/>
      <c r="CF217" s="57"/>
      <c r="CG217" s="57"/>
      <c r="CH217" s="57"/>
      <c r="CI217" s="57"/>
      <c r="CJ217" s="57"/>
      <c r="CK217" s="67"/>
      <c r="CL217" s="23"/>
      <c r="CM217" s="23"/>
      <c r="CN217" s="23"/>
      <c r="CO217" s="23"/>
      <c r="CP217" s="23"/>
      <c r="CQ217" s="23"/>
      <c r="CR217" s="57"/>
      <c r="CS217" s="134"/>
      <c r="CT217" s="58"/>
      <c r="CU217" s="57"/>
      <c r="CV217" s="57"/>
      <c r="CW217" s="57"/>
      <c r="CX217" s="57"/>
      <c r="CY217" s="57"/>
      <c r="CZ217" s="57"/>
      <c r="DA217" s="67"/>
      <c r="DB217" s="23"/>
      <c r="DC217" s="23"/>
      <c r="DD217" s="57"/>
      <c r="DE217" s="57"/>
      <c r="DF217" s="57"/>
      <c r="DG217" s="57"/>
      <c r="DH217" s="57"/>
      <c r="DI217" s="57"/>
      <c r="DJ217" s="67"/>
      <c r="DK217" s="23" t="s">
        <v>849</v>
      </c>
      <c r="DL217" s="55">
        <v>0</v>
      </c>
      <c r="DM217" s="55">
        <v>0</v>
      </c>
      <c r="DN217" s="55">
        <v>0</v>
      </c>
      <c r="DO217" s="59">
        <v>0</v>
      </c>
      <c r="DP217" s="23" t="s">
        <v>849</v>
      </c>
      <c r="DQ217" s="57"/>
      <c r="DR217" s="57"/>
      <c r="DS217" s="57"/>
      <c r="DT217" s="23" t="s">
        <v>854</v>
      </c>
      <c r="DU217" s="57"/>
      <c r="DV217" s="23" t="s">
        <v>858</v>
      </c>
      <c r="DW217" s="23" t="s">
        <v>854</v>
      </c>
      <c r="DX217" s="57"/>
      <c r="DY217" s="23" t="s">
        <v>849</v>
      </c>
      <c r="DZ217" s="23" t="s">
        <v>854</v>
      </c>
      <c r="EA217" s="56"/>
      <c r="EB217" s="57"/>
      <c r="EC217" s="57"/>
      <c r="ED217" s="23"/>
      <c r="EE217" s="57"/>
      <c r="EF217" s="57"/>
      <c r="EG217" s="57"/>
      <c r="EH217" s="23">
        <v>957</v>
      </c>
      <c r="EI217" s="23"/>
      <c r="EJ217" s="23" t="s">
        <v>921</v>
      </c>
      <c r="EK217" s="23"/>
    </row>
    <row r="218" spans="2:141" ht="29.1">
      <c r="B218" s="132" t="s">
        <v>1229</v>
      </c>
      <c r="C218" s="23" t="s">
        <v>1230</v>
      </c>
      <c r="D218" s="23" t="s">
        <v>159</v>
      </c>
      <c r="E218" s="23" t="s">
        <v>846</v>
      </c>
      <c r="F218" s="23" t="s">
        <v>847</v>
      </c>
      <c r="G218" s="23"/>
      <c r="H218" s="23" t="s">
        <v>848</v>
      </c>
      <c r="I218" s="58">
        <v>0</v>
      </c>
      <c r="J218" s="58">
        <v>0</v>
      </c>
      <c r="K218" s="58">
        <v>1</v>
      </c>
      <c r="L218" s="58">
        <v>0</v>
      </c>
      <c r="M218" s="176"/>
      <c r="N218" s="23" t="s">
        <v>849</v>
      </c>
      <c r="O218" s="23" t="s">
        <v>850</v>
      </c>
      <c r="P218" s="23" t="s">
        <v>851</v>
      </c>
      <c r="Q218" s="56" t="s">
        <v>848</v>
      </c>
      <c r="R218" s="133" t="s">
        <v>848</v>
      </c>
      <c r="S218" s="133" t="s">
        <v>848</v>
      </c>
      <c r="T218" s="133" t="s">
        <v>848</v>
      </c>
      <c r="U218" s="133" t="s">
        <v>848</v>
      </c>
      <c r="V218" s="133" t="s">
        <v>848</v>
      </c>
      <c r="W218" s="55">
        <v>0</v>
      </c>
      <c r="X218" s="55">
        <v>0</v>
      </c>
      <c r="Y218" s="55">
        <v>0</v>
      </c>
      <c r="Z218" s="55">
        <v>0</v>
      </c>
      <c r="AA218" s="55">
        <v>0</v>
      </c>
      <c r="AB218" s="55">
        <v>0.17801571157384308</v>
      </c>
      <c r="AC218" s="55">
        <v>0.39163456547719777</v>
      </c>
      <c r="AD218" s="59">
        <v>0.56965027705104088</v>
      </c>
      <c r="AE218" s="55">
        <v>0</v>
      </c>
      <c r="AF218" s="55"/>
      <c r="AG218" s="55"/>
      <c r="AH218" s="55"/>
      <c r="AI218" s="59">
        <v>0.56965027705104088</v>
      </c>
      <c r="AJ218" s="55">
        <v>0</v>
      </c>
      <c r="AK218" s="55">
        <v>0</v>
      </c>
      <c r="AL218" s="55">
        <v>0</v>
      </c>
      <c r="AM218" s="55">
        <v>0</v>
      </c>
      <c r="AN218" s="55">
        <v>0</v>
      </c>
      <c r="AO218" s="55">
        <v>0</v>
      </c>
      <c r="AP218" s="55">
        <v>0.21124230827288323</v>
      </c>
      <c r="AQ218" s="55">
        <v>0.47402773978219465</v>
      </c>
      <c r="AR218" s="59">
        <v>0.68527004805507785</v>
      </c>
      <c r="AS218" s="55">
        <v>0</v>
      </c>
      <c r="AT218" s="55"/>
      <c r="AU218" s="55"/>
      <c r="AV218" s="55"/>
      <c r="AW218" s="59">
        <v>0.68527004805507785</v>
      </c>
      <c r="AX218" s="55"/>
      <c r="AY218" s="55"/>
      <c r="AZ218" s="55"/>
      <c r="BA218" s="55"/>
      <c r="BB218" s="55"/>
      <c r="BC218" s="55"/>
      <c r="BD218" s="55"/>
      <c r="BE218" s="55"/>
      <c r="BF218" s="59">
        <v>0</v>
      </c>
      <c r="BG218" s="55"/>
      <c r="BH218" s="55"/>
      <c r="BI218" s="55"/>
      <c r="BJ218" s="55"/>
      <c r="BK218" s="59">
        <v>0</v>
      </c>
      <c r="BL218" s="55"/>
      <c r="BM218" s="23" t="s">
        <v>852</v>
      </c>
      <c r="BN218" s="23" t="s">
        <v>184</v>
      </c>
      <c r="BO218" s="23" t="s">
        <v>853</v>
      </c>
      <c r="BP218" s="23" t="s">
        <v>853</v>
      </c>
      <c r="BQ218" s="23" t="s">
        <v>853</v>
      </c>
      <c r="BR218" s="23"/>
      <c r="BS218" s="57"/>
      <c r="BT218" s="135" t="s">
        <v>23</v>
      </c>
      <c r="BU218" s="58">
        <v>1</v>
      </c>
      <c r="BV218" s="57">
        <v>0</v>
      </c>
      <c r="BW218" s="57">
        <v>0</v>
      </c>
      <c r="BX218" s="57">
        <v>0</v>
      </c>
      <c r="BY218" s="57">
        <v>0</v>
      </c>
      <c r="BZ218" s="57">
        <v>0</v>
      </c>
      <c r="CA218" s="57">
        <v>1</v>
      </c>
      <c r="CB218" s="67">
        <v>1</v>
      </c>
      <c r="CC218" s="134"/>
      <c r="CD218" s="134"/>
      <c r="CE218" s="57"/>
      <c r="CF218" s="57"/>
      <c r="CG218" s="57"/>
      <c r="CH218" s="57"/>
      <c r="CI218" s="57"/>
      <c r="CJ218" s="57"/>
      <c r="CK218" s="67"/>
      <c r="CL218" s="23"/>
      <c r="CM218" s="23"/>
      <c r="CN218" s="23"/>
      <c r="CO218" s="23"/>
      <c r="CP218" s="23"/>
      <c r="CQ218" s="23"/>
      <c r="CR218" s="57"/>
      <c r="CS218" s="134"/>
      <c r="CT218" s="58"/>
      <c r="CU218" s="57"/>
      <c r="CV218" s="57"/>
      <c r="CW218" s="57"/>
      <c r="CX218" s="57"/>
      <c r="CY218" s="57"/>
      <c r="CZ218" s="57"/>
      <c r="DA218" s="67"/>
      <c r="DB218" s="23"/>
      <c r="DC218" s="23"/>
      <c r="DD218" s="57"/>
      <c r="DE218" s="57"/>
      <c r="DF218" s="57"/>
      <c r="DG218" s="57"/>
      <c r="DH218" s="57"/>
      <c r="DI218" s="57"/>
      <c r="DJ218" s="67"/>
      <c r="DK218" s="23" t="s">
        <v>849</v>
      </c>
      <c r="DL218" s="55">
        <v>0</v>
      </c>
      <c r="DM218" s="55">
        <v>0</v>
      </c>
      <c r="DN218" s="55">
        <v>0</v>
      </c>
      <c r="DO218" s="59">
        <v>0</v>
      </c>
      <c r="DP218" s="23" t="s">
        <v>849</v>
      </c>
      <c r="DQ218" s="57"/>
      <c r="DR218" s="57"/>
      <c r="DS218" s="57"/>
      <c r="DT218" s="23" t="s">
        <v>854</v>
      </c>
      <c r="DU218" s="57"/>
      <c r="DV218" s="23" t="s">
        <v>858</v>
      </c>
      <c r="DW218" s="23" t="s">
        <v>854</v>
      </c>
      <c r="DX218" s="57"/>
      <c r="DY218" s="23" t="s">
        <v>849</v>
      </c>
      <c r="DZ218" s="23" t="s">
        <v>854</v>
      </c>
      <c r="EA218" s="56"/>
      <c r="EB218" s="57"/>
      <c r="EC218" s="57"/>
      <c r="ED218" s="23"/>
      <c r="EE218" s="57"/>
      <c r="EF218" s="57"/>
      <c r="EG218" s="57"/>
      <c r="EH218" s="23">
        <v>957</v>
      </c>
      <c r="EI218" s="23"/>
      <c r="EJ218" s="23" t="s">
        <v>921</v>
      </c>
      <c r="EK218" s="23"/>
    </row>
    <row r="219" spans="2:141" ht="29.1">
      <c r="B219" s="132" t="s">
        <v>1231</v>
      </c>
      <c r="C219" s="23" t="s">
        <v>1232</v>
      </c>
      <c r="D219" s="23" t="s">
        <v>159</v>
      </c>
      <c r="E219" s="23" t="s">
        <v>846</v>
      </c>
      <c r="F219" s="23" t="s">
        <v>847</v>
      </c>
      <c r="G219" s="23"/>
      <c r="H219" s="23" t="s">
        <v>848</v>
      </c>
      <c r="I219" s="58">
        <v>0</v>
      </c>
      <c r="J219" s="58">
        <v>0</v>
      </c>
      <c r="K219" s="58">
        <v>1</v>
      </c>
      <c r="L219" s="58">
        <v>0</v>
      </c>
      <c r="M219" s="176"/>
      <c r="N219" s="23" t="s">
        <v>849</v>
      </c>
      <c r="O219" s="23" t="s">
        <v>850</v>
      </c>
      <c r="P219" s="23" t="s">
        <v>851</v>
      </c>
      <c r="Q219" s="56" t="s">
        <v>848</v>
      </c>
      <c r="R219" s="133" t="s">
        <v>848</v>
      </c>
      <c r="S219" s="133" t="s">
        <v>848</v>
      </c>
      <c r="T219" s="133" t="s">
        <v>848</v>
      </c>
      <c r="U219" s="133" t="s">
        <v>848</v>
      </c>
      <c r="V219" s="133" t="s">
        <v>848</v>
      </c>
      <c r="W219" s="55">
        <v>0</v>
      </c>
      <c r="X219" s="55">
        <v>0</v>
      </c>
      <c r="Y219" s="55">
        <v>0</v>
      </c>
      <c r="Z219" s="55">
        <v>0</v>
      </c>
      <c r="AA219" s="55">
        <v>0</v>
      </c>
      <c r="AB219" s="55">
        <v>0.17801571157384308</v>
      </c>
      <c r="AC219" s="55">
        <v>0.39163456547719777</v>
      </c>
      <c r="AD219" s="59">
        <v>0.56965027705104088</v>
      </c>
      <c r="AE219" s="55">
        <v>0</v>
      </c>
      <c r="AF219" s="55"/>
      <c r="AG219" s="55"/>
      <c r="AH219" s="55"/>
      <c r="AI219" s="59">
        <v>0.56965027705104088</v>
      </c>
      <c r="AJ219" s="55">
        <v>0</v>
      </c>
      <c r="AK219" s="55">
        <v>0</v>
      </c>
      <c r="AL219" s="55">
        <v>0</v>
      </c>
      <c r="AM219" s="55">
        <v>0</v>
      </c>
      <c r="AN219" s="55">
        <v>0</v>
      </c>
      <c r="AO219" s="55">
        <v>0</v>
      </c>
      <c r="AP219" s="55">
        <v>0.21124230827288323</v>
      </c>
      <c r="AQ219" s="55">
        <v>0.47402773978219465</v>
      </c>
      <c r="AR219" s="59">
        <v>0.68527004805507785</v>
      </c>
      <c r="AS219" s="55">
        <v>0</v>
      </c>
      <c r="AT219" s="55"/>
      <c r="AU219" s="55"/>
      <c r="AV219" s="55"/>
      <c r="AW219" s="59">
        <v>0.68527004805507785</v>
      </c>
      <c r="AX219" s="55"/>
      <c r="AY219" s="55"/>
      <c r="AZ219" s="55"/>
      <c r="BA219" s="55"/>
      <c r="BB219" s="55"/>
      <c r="BC219" s="55"/>
      <c r="BD219" s="55"/>
      <c r="BE219" s="55"/>
      <c r="BF219" s="59">
        <v>0</v>
      </c>
      <c r="BG219" s="55"/>
      <c r="BH219" s="55"/>
      <c r="BI219" s="55"/>
      <c r="BJ219" s="55"/>
      <c r="BK219" s="59">
        <v>0</v>
      </c>
      <c r="BL219" s="55"/>
      <c r="BM219" s="23" t="s">
        <v>852</v>
      </c>
      <c r="BN219" s="23" t="s">
        <v>184</v>
      </c>
      <c r="BO219" s="23" t="s">
        <v>853</v>
      </c>
      <c r="BP219" s="23" t="s">
        <v>853</v>
      </c>
      <c r="BQ219" s="23" t="s">
        <v>853</v>
      </c>
      <c r="BR219" s="23"/>
      <c r="BS219" s="57"/>
      <c r="BT219" s="135" t="s">
        <v>23</v>
      </c>
      <c r="BU219" s="58">
        <v>1</v>
      </c>
      <c r="BV219" s="57">
        <v>0</v>
      </c>
      <c r="BW219" s="57">
        <v>0</v>
      </c>
      <c r="BX219" s="57">
        <v>0</v>
      </c>
      <c r="BY219" s="57">
        <v>0</v>
      </c>
      <c r="BZ219" s="57">
        <v>0</v>
      </c>
      <c r="CA219" s="57">
        <v>1</v>
      </c>
      <c r="CB219" s="67">
        <v>1</v>
      </c>
      <c r="CC219" s="134"/>
      <c r="CD219" s="134"/>
      <c r="CE219" s="57"/>
      <c r="CF219" s="57"/>
      <c r="CG219" s="57"/>
      <c r="CH219" s="57"/>
      <c r="CI219" s="57"/>
      <c r="CJ219" s="57"/>
      <c r="CK219" s="67"/>
      <c r="CL219" s="23"/>
      <c r="CM219" s="23"/>
      <c r="CN219" s="23"/>
      <c r="CO219" s="23"/>
      <c r="CP219" s="23"/>
      <c r="CQ219" s="23"/>
      <c r="CR219" s="57"/>
      <c r="CS219" s="134"/>
      <c r="CT219" s="58"/>
      <c r="CU219" s="57"/>
      <c r="CV219" s="57"/>
      <c r="CW219" s="57"/>
      <c r="CX219" s="57"/>
      <c r="CY219" s="57"/>
      <c r="CZ219" s="57"/>
      <c r="DA219" s="67"/>
      <c r="DB219" s="23"/>
      <c r="DC219" s="23"/>
      <c r="DD219" s="57"/>
      <c r="DE219" s="57"/>
      <c r="DF219" s="57"/>
      <c r="DG219" s="57"/>
      <c r="DH219" s="57"/>
      <c r="DI219" s="57"/>
      <c r="DJ219" s="67"/>
      <c r="DK219" s="23" t="s">
        <v>849</v>
      </c>
      <c r="DL219" s="55">
        <v>0</v>
      </c>
      <c r="DM219" s="55">
        <v>0</v>
      </c>
      <c r="DN219" s="55">
        <v>0</v>
      </c>
      <c r="DO219" s="59">
        <v>0</v>
      </c>
      <c r="DP219" s="23" t="s">
        <v>849</v>
      </c>
      <c r="DQ219" s="57"/>
      <c r="DR219" s="57"/>
      <c r="DS219" s="57"/>
      <c r="DT219" s="23" t="s">
        <v>854</v>
      </c>
      <c r="DU219" s="57"/>
      <c r="DV219" s="23" t="s">
        <v>858</v>
      </c>
      <c r="DW219" s="23" t="s">
        <v>854</v>
      </c>
      <c r="DX219" s="57"/>
      <c r="DY219" s="23" t="s">
        <v>849</v>
      </c>
      <c r="DZ219" s="23" t="s">
        <v>854</v>
      </c>
      <c r="EA219" s="56"/>
      <c r="EB219" s="57"/>
      <c r="EC219" s="57"/>
      <c r="ED219" s="23"/>
      <c r="EE219" s="57"/>
      <c r="EF219" s="57"/>
      <c r="EG219" s="57"/>
      <c r="EH219" s="23">
        <v>957</v>
      </c>
      <c r="EI219" s="23"/>
      <c r="EJ219" s="23" t="s">
        <v>921</v>
      </c>
      <c r="EK219" s="23"/>
    </row>
    <row r="220" spans="2:141" ht="29.1">
      <c r="B220" s="132" t="s">
        <v>1233</v>
      </c>
      <c r="C220" s="23" t="s">
        <v>1234</v>
      </c>
      <c r="D220" s="23" t="s">
        <v>159</v>
      </c>
      <c r="E220" s="23" t="s">
        <v>846</v>
      </c>
      <c r="F220" s="23" t="s">
        <v>847</v>
      </c>
      <c r="G220" s="23"/>
      <c r="H220" s="23" t="s">
        <v>848</v>
      </c>
      <c r="I220" s="58">
        <v>0</v>
      </c>
      <c r="J220" s="58">
        <v>0</v>
      </c>
      <c r="K220" s="58">
        <v>1</v>
      </c>
      <c r="L220" s="58">
        <v>0</v>
      </c>
      <c r="M220" s="176"/>
      <c r="N220" s="23" t="s">
        <v>849</v>
      </c>
      <c r="O220" s="23" t="s">
        <v>850</v>
      </c>
      <c r="P220" s="23" t="s">
        <v>851</v>
      </c>
      <c r="Q220" s="56" t="s">
        <v>848</v>
      </c>
      <c r="R220" s="133" t="s">
        <v>848</v>
      </c>
      <c r="S220" s="133" t="s">
        <v>848</v>
      </c>
      <c r="T220" s="133" t="s">
        <v>848</v>
      </c>
      <c r="U220" s="133" t="s">
        <v>848</v>
      </c>
      <c r="V220" s="133" t="s">
        <v>848</v>
      </c>
      <c r="W220" s="55">
        <v>0</v>
      </c>
      <c r="X220" s="55">
        <v>0.16585189526547586</v>
      </c>
      <c r="Y220" s="55">
        <v>0.17303224047645993</v>
      </c>
      <c r="Z220" s="55">
        <v>0.18682976656815486</v>
      </c>
      <c r="AA220" s="55">
        <v>0.20104966590755474</v>
      </c>
      <c r="AB220" s="55">
        <v>0.21428402766897642</v>
      </c>
      <c r="AC220" s="55">
        <v>0.22822234484323967</v>
      </c>
      <c r="AD220" s="59">
        <v>1.1692699407298615</v>
      </c>
      <c r="AE220" s="55">
        <v>0</v>
      </c>
      <c r="AF220" s="55"/>
      <c r="AG220" s="55"/>
      <c r="AH220" s="55"/>
      <c r="AI220" s="59">
        <v>1.1692699407298615</v>
      </c>
      <c r="AJ220" s="55">
        <v>0</v>
      </c>
      <c r="AK220" s="55">
        <v>0</v>
      </c>
      <c r="AL220" s="55">
        <v>0.18182027971277059</v>
      </c>
      <c r="AM220" s="55">
        <v>0.19348579477278008</v>
      </c>
      <c r="AN220" s="55">
        <v>0.21309256522111372</v>
      </c>
      <c r="AO220" s="55">
        <v>0.23389759366877572</v>
      </c>
      <c r="AP220" s="55">
        <v>0.25428009825991194</v>
      </c>
      <c r="AQ220" s="55">
        <v>0.27623639951701939</v>
      </c>
      <c r="AR220" s="59">
        <v>1.3528127311523714</v>
      </c>
      <c r="AS220" s="55">
        <v>0</v>
      </c>
      <c r="AT220" s="55"/>
      <c r="AU220" s="55"/>
      <c r="AV220" s="55"/>
      <c r="AW220" s="59">
        <v>1.3528127311523714</v>
      </c>
      <c r="AX220" s="55"/>
      <c r="AY220" s="55"/>
      <c r="AZ220" s="55"/>
      <c r="BA220" s="55"/>
      <c r="BB220" s="55"/>
      <c r="BC220" s="55"/>
      <c r="BD220" s="55"/>
      <c r="BE220" s="55"/>
      <c r="BF220" s="59">
        <v>0</v>
      </c>
      <c r="BG220" s="55"/>
      <c r="BH220" s="55"/>
      <c r="BI220" s="55"/>
      <c r="BJ220" s="55"/>
      <c r="BK220" s="59">
        <v>0</v>
      </c>
      <c r="BL220" s="55"/>
      <c r="BM220" s="23" t="s">
        <v>852</v>
      </c>
      <c r="BN220" s="23" t="s">
        <v>1235</v>
      </c>
      <c r="BO220" s="23" t="s">
        <v>853</v>
      </c>
      <c r="BP220" s="23" t="s">
        <v>853</v>
      </c>
      <c r="BQ220" s="23" t="s">
        <v>853</v>
      </c>
      <c r="BR220" s="23"/>
      <c r="BS220" s="57"/>
      <c r="BT220" s="135" t="s">
        <v>1236</v>
      </c>
      <c r="BU220" s="58">
        <v>1</v>
      </c>
      <c r="BV220" s="57">
        <v>0</v>
      </c>
      <c r="BW220" s="57">
        <v>0</v>
      </c>
      <c r="BX220" s="57">
        <v>0</v>
      </c>
      <c r="BY220" s="57">
        <v>0</v>
      </c>
      <c r="BZ220" s="57">
        <v>0</v>
      </c>
      <c r="CA220" s="57">
        <v>0</v>
      </c>
      <c r="CB220" s="67">
        <v>0</v>
      </c>
      <c r="CC220" s="134"/>
      <c r="CD220" s="134"/>
      <c r="CE220" s="57"/>
      <c r="CF220" s="57"/>
      <c r="CG220" s="57"/>
      <c r="CH220" s="57"/>
      <c r="CI220" s="57"/>
      <c r="CJ220" s="57"/>
      <c r="CK220" s="67"/>
      <c r="CL220" s="23"/>
      <c r="CM220" s="23"/>
      <c r="CN220" s="23"/>
      <c r="CO220" s="23"/>
      <c r="CP220" s="23"/>
      <c r="CQ220" s="23"/>
      <c r="CR220" s="57"/>
      <c r="CS220" s="134"/>
      <c r="CT220" s="58"/>
      <c r="CU220" s="57"/>
      <c r="CV220" s="57"/>
      <c r="CW220" s="57"/>
      <c r="CX220" s="57"/>
      <c r="CY220" s="57"/>
      <c r="CZ220" s="57"/>
      <c r="DA220" s="67"/>
      <c r="DB220" s="23"/>
      <c r="DC220" s="23"/>
      <c r="DD220" s="57"/>
      <c r="DE220" s="57"/>
      <c r="DF220" s="57"/>
      <c r="DG220" s="57"/>
      <c r="DH220" s="57"/>
      <c r="DI220" s="57"/>
      <c r="DJ220" s="67"/>
      <c r="DK220" s="23" t="s">
        <v>849</v>
      </c>
      <c r="DL220" s="55">
        <v>0</v>
      </c>
      <c r="DM220" s="55">
        <v>0</v>
      </c>
      <c r="DN220" s="55">
        <v>0</v>
      </c>
      <c r="DO220" s="59">
        <v>0</v>
      </c>
      <c r="DP220" s="23" t="s">
        <v>849</v>
      </c>
      <c r="DQ220" s="57"/>
      <c r="DR220" s="57"/>
      <c r="DS220" s="57"/>
      <c r="DT220" s="23" t="s">
        <v>854</v>
      </c>
      <c r="DU220" s="57"/>
      <c r="DV220" s="23" t="s">
        <v>849</v>
      </c>
      <c r="DW220" s="23" t="s">
        <v>854</v>
      </c>
      <c r="DX220" s="57"/>
      <c r="DY220" s="23" t="s">
        <v>849</v>
      </c>
      <c r="DZ220" s="23" t="s">
        <v>854</v>
      </c>
      <c r="EA220" s="56"/>
      <c r="EB220" s="57"/>
      <c r="EC220" s="57"/>
      <c r="ED220" s="23"/>
      <c r="EE220" s="57"/>
      <c r="EF220" s="57"/>
      <c r="EG220" s="57"/>
      <c r="EH220" s="23">
        <v>2840</v>
      </c>
      <c r="EI220" s="23"/>
      <c r="EJ220" s="23" t="s">
        <v>1237</v>
      </c>
      <c r="EK220" s="23"/>
    </row>
    <row r="221" spans="2:141" ht="29.1">
      <c r="B221" s="132" t="s">
        <v>1238</v>
      </c>
      <c r="C221" s="23" t="s">
        <v>1239</v>
      </c>
      <c r="D221" s="23" t="s">
        <v>155</v>
      </c>
      <c r="E221" s="23" t="s">
        <v>846</v>
      </c>
      <c r="F221" s="23" t="s">
        <v>847</v>
      </c>
      <c r="G221" s="23"/>
      <c r="H221" s="23" t="s">
        <v>848</v>
      </c>
      <c r="I221" s="58">
        <v>0</v>
      </c>
      <c r="J221" s="58">
        <v>0</v>
      </c>
      <c r="K221" s="58">
        <v>1</v>
      </c>
      <c r="L221" s="58">
        <v>0</v>
      </c>
      <c r="M221" s="176"/>
      <c r="N221" s="23" t="s">
        <v>849</v>
      </c>
      <c r="O221" s="23" t="s">
        <v>850</v>
      </c>
      <c r="P221" s="23" t="s">
        <v>851</v>
      </c>
      <c r="Q221" s="56" t="s">
        <v>848</v>
      </c>
      <c r="R221" s="133" t="s">
        <v>848</v>
      </c>
      <c r="S221" s="133" t="s">
        <v>848</v>
      </c>
      <c r="T221" s="133" t="s">
        <v>848</v>
      </c>
      <c r="U221" s="133" t="s">
        <v>848</v>
      </c>
      <c r="V221" s="133" t="s">
        <v>848</v>
      </c>
      <c r="W221" s="55">
        <v>5.3244547280206183</v>
      </c>
      <c r="X221" s="55">
        <v>3.2335870881692959</v>
      </c>
      <c r="Y221" s="55">
        <v>0.66137672625208299</v>
      </c>
      <c r="Z221" s="55">
        <v>0.6549809362696194</v>
      </c>
      <c r="AA221" s="55">
        <v>0.68341337665639346</v>
      </c>
      <c r="AB221" s="55">
        <v>0.70987525186784672</v>
      </c>
      <c r="AC221" s="55">
        <v>0.73774467363310059</v>
      </c>
      <c r="AD221" s="59">
        <v>6.6809780528483396</v>
      </c>
      <c r="AE221" s="55">
        <v>0</v>
      </c>
      <c r="AF221" s="55"/>
      <c r="AG221" s="55"/>
      <c r="AH221" s="55"/>
      <c r="AI221" s="59">
        <v>12.005432780868958</v>
      </c>
      <c r="AJ221" s="55">
        <v>0</v>
      </c>
      <c r="AK221" s="55">
        <v>5.8370984933098526</v>
      </c>
      <c r="AL221" s="55">
        <v>3.5449200499364451</v>
      </c>
      <c r="AM221" s="55">
        <v>0.73955582595899438</v>
      </c>
      <c r="AN221" s="55">
        <v>0.74705209156114183</v>
      </c>
      <c r="AO221" s="55">
        <v>0.79507092717320726</v>
      </c>
      <c r="AP221" s="55">
        <v>0.84237332460486147</v>
      </c>
      <c r="AQ221" s="55">
        <v>0.89295345969408024</v>
      </c>
      <c r="AR221" s="59">
        <v>7.5619256789287306</v>
      </c>
      <c r="AS221" s="55">
        <v>0</v>
      </c>
      <c r="AT221" s="55"/>
      <c r="AU221" s="55"/>
      <c r="AV221" s="55"/>
      <c r="AW221" s="59">
        <v>13.399024172238583</v>
      </c>
      <c r="AX221" s="55"/>
      <c r="AY221" s="55"/>
      <c r="AZ221" s="55"/>
      <c r="BA221" s="55"/>
      <c r="BB221" s="55"/>
      <c r="BC221" s="55"/>
      <c r="BD221" s="55"/>
      <c r="BE221" s="55"/>
      <c r="BF221" s="59">
        <v>0</v>
      </c>
      <c r="BG221" s="55"/>
      <c r="BH221" s="55"/>
      <c r="BI221" s="55"/>
      <c r="BJ221" s="55"/>
      <c r="BK221" s="59">
        <v>0</v>
      </c>
      <c r="BL221" s="55"/>
      <c r="BM221" s="23" t="s">
        <v>852</v>
      </c>
      <c r="BN221" s="23" t="s">
        <v>236</v>
      </c>
      <c r="BO221" s="23" t="s">
        <v>853</v>
      </c>
      <c r="BP221" s="23" t="s">
        <v>853</v>
      </c>
      <c r="BQ221" s="23" t="s">
        <v>853</v>
      </c>
      <c r="BR221" s="23"/>
      <c r="BS221" s="57"/>
      <c r="BT221" s="135" t="s">
        <v>1240</v>
      </c>
      <c r="BU221" s="58">
        <v>1</v>
      </c>
      <c r="BV221" s="57">
        <v>3.4058655477000803</v>
      </c>
      <c r="BW221" s="57">
        <v>0.69661343411286625</v>
      </c>
      <c r="BX221" s="57">
        <v>0.68987689040532363</v>
      </c>
      <c r="BY221" s="57">
        <v>0.71982414913376402</v>
      </c>
      <c r="BZ221" s="57">
        <v>0.74769585527706517</v>
      </c>
      <c r="CA221" s="57">
        <v>0.77705009898118016</v>
      </c>
      <c r="CB221" s="67">
        <v>7.0369259756102807</v>
      </c>
      <c r="CC221" s="134"/>
      <c r="CD221" s="134"/>
      <c r="CE221" s="57"/>
      <c r="CF221" s="57"/>
      <c r="CG221" s="57"/>
      <c r="CH221" s="57"/>
      <c r="CI221" s="57"/>
      <c r="CJ221" s="57"/>
      <c r="CK221" s="67"/>
      <c r="CL221" s="23"/>
      <c r="CM221" s="23"/>
      <c r="CN221" s="23"/>
      <c r="CO221" s="23"/>
      <c r="CP221" s="23"/>
      <c r="CQ221" s="23"/>
      <c r="CR221" s="57"/>
      <c r="CS221" s="134"/>
      <c r="CT221" s="58"/>
      <c r="CU221" s="57"/>
      <c r="CV221" s="57"/>
      <c r="CW221" s="57"/>
      <c r="CX221" s="57"/>
      <c r="CY221" s="57"/>
      <c r="CZ221" s="57"/>
      <c r="DA221" s="67"/>
      <c r="DB221" s="23"/>
      <c r="DC221" s="23"/>
      <c r="DD221" s="57"/>
      <c r="DE221" s="57"/>
      <c r="DF221" s="57"/>
      <c r="DG221" s="57"/>
      <c r="DH221" s="57"/>
      <c r="DI221" s="57"/>
      <c r="DJ221" s="67"/>
      <c r="DK221" s="23" t="s">
        <v>849</v>
      </c>
      <c r="DL221" s="55">
        <v>0</v>
      </c>
      <c r="DM221" s="55">
        <v>5.3244547280206183</v>
      </c>
      <c r="DN221" s="55">
        <v>6.6809780528483396</v>
      </c>
      <c r="DO221" s="59">
        <v>12.005432780868958</v>
      </c>
      <c r="DP221" s="23" t="s">
        <v>849</v>
      </c>
      <c r="DQ221" s="57"/>
      <c r="DR221" s="57"/>
      <c r="DS221" s="57"/>
      <c r="DT221" s="23" t="s">
        <v>854</v>
      </c>
      <c r="DU221" s="57"/>
      <c r="DV221" s="23" t="s">
        <v>849</v>
      </c>
      <c r="DW221" s="23" t="s">
        <v>854</v>
      </c>
      <c r="DX221" s="57"/>
      <c r="DY221" s="23" t="s">
        <v>849</v>
      </c>
      <c r="DZ221" s="23" t="s">
        <v>854</v>
      </c>
      <c r="EA221" s="56"/>
      <c r="EB221" s="57"/>
      <c r="EC221" s="57"/>
      <c r="ED221" s="23"/>
      <c r="EE221" s="57"/>
      <c r="EF221" s="57"/>
      <c r="EG221" s="57"/>
      <c r="EH221" s="23">
        <v>936</v>
      </c>
      <c r="EI221" s="23"/>
      <c r="EJ221" s="23" t="s">
        <v>1241</v>
      </c>
      <c r="EK221" s="23"/>
    </row>
    <row r="222" spans="2:141">
      <c r="B222" s="132" t="s">
        <v>1242</v>
      </c>
      <c r="C222" s="23" t="s">
        <v>1243</v>
      </c>
      <c r="D222" s="23" t="s">
        <v>193</v>
      </c>
      <c r="E222" s="23" t="s">
        <v>846</v>
      </c>
      <c r="F222" s="23" t="s">
        <v>847</v>
      </c>
      <c r="G222" s="23"/>
      <c r="H222" s="23" t="s">
        <v>848</v>
      </c>
      <c r="I222" s="58">
        <v>1</v>
      </c>
      <c r="J222" s="58">
        <v>0</v>
      </c>
      <c r="K222" s="58">
        <v>0</v>
      </c>
      <c r="L222" s="58">
        <v>0</v>
      </c>
      <c r="M222" s="176"/>
      <c r="N222" s="23" t="s">
        <v>849</v>
      </c>
      <c r="O222" s="23" t="s">
        <v>850</v>
      </c>
      <c r="P222" s="23" t="s">
        <v>851</v>
      </c>
      <c r="Q222" s="56" t="s">
        <v>848</v>
      </c>
      <c r="R222" s="133" t="s">
        <v>848</v>
      </c>
      <c r="S222" s="133" t="s">
        <v>848</v>
      </c>
      <c r="T222" s="133" t="s">
        <v>848</v>
      </c>
      <c r="U222" s="133" t="s">
        <v>848</v>
      </c>
      <c r="V222" s="133" t="s">
        <v>848</v>
      </c>
      <c r="W222" s="55">
        <v>0</v>
      </c>
      <c r="X222" s="55">
        <v>1.219861087846154</v>
      </c>
      <c r="Y222" s="55">
        <v>1.2726734099855037</v>
      </c>
      <c r="Z222" s="55">
        <v>1.3741559113513127</v>
      </c>
      <c r="AA222" s="55">
        <v>1.4787450199017895</v>
      </c>
      <c r="AB222" s="55">
        <v>1.5760853783547084</v>
      </c>
      <c r="AC222" s="55">
        <v>1.6786034154487399</v>
      </c>
      <c r="AD222" s="59">
        <v>8.6001242228882084</v>
      </c>
      <c r="AE222" s="55">
        <v>0</v>
      </c>
      <c r="AF222" s="55"/>
      <c r="AG222" s="55"/>
      <c r="AH222" s="55"/>
      <c r="AI222" s="59">
        <v>8.6001242228882084</v>
      </c>
      <c r="AJ222" s="55">
        <v>0</v>
      </c>
      <c r="AK222" s="55">
        <v>0</v>
      </c>
      <c r="AL222" s="55">
        <v>1.3373105194118442</v>
      </c>
      <c r="AM222" s="55">
        <v>1.4231118174230051</v>
      </c>
      <c r="AN222" s="55">
        <v>1.5673220255123956</v>
      </c>
      <c r="AO222" s="55">
        <v>1.7203455685609159</v>
      </c>
      <c r="AP222" s="55">
        <v>1.8702613966783672</v>
      </c>
      <c r="AQ222" s="55">
        <v>2.0317526928357066</v>
      </c>
      <c r="AR222" s="59">
        <v>9.9501040204222342</v>
      </c>
      <c r="AS222" s="55">
        <v>0</v>
      </c>
      <c r="AT222" s="55"/>
      <c r="AU222" s="55"/>
      <c r="AV222" s="55"/>
      <c r="AW222" s="59">
        <v>9.9501040204222342</v>
      </c>
      <c r="AX222" s="55"/>
      <c r="AY222" s="55"/>
      <c r="AZ222" s="55"/>
      <c r="BA222" s="55"/>
      <c r="BB222" s="55"/>
      <c r="BC222" s="55"/>
      <c r="BD222" s="55"/>
      <c r="BE222" s="55"/>
      <c r="BF222" s="59">
        <v>0</v>
      </c>
      <c r="BG222" s="55"/>
      <c r="BH222" s="55"/>
      <c r="BI222" s="55"/>
      <c r="BJ222" s="55"/>
      <c r="BK222" s="59">
        <v>0</v>
      </c>
      <c r="BL222" s="55"/>
      <c r="BM222" s="23" t="s">
        <v>864</v>
      </c>
      <c r="BN222" s="23" t="s">
        <v>1244</v>
      </c>
      <c r="BO222" s="23" t="s">
        <v>532</v>
      </c>
      <c r="BP222" s="23" t="s">
        <v>533</v>
      </c>
      <c r="BQ222" s="23" t="s">
        <v>542</v>
      </c>
      <c r="BR222" s="23"/>
      <c r="BS222" s="57"/>
      <c r="BT222" s="135" t="s">
        <v>23</v>
      </c>
      <c r="BU222" s="58">
        <v>1</v>
      </c>
      <c r="BV222" s="57">
        <v>0</v>
      </c>
      <c r="BW222" s="57">
        <v>0</v>
      </c>
      <c r="BX222" s="57">
        <v>0</v>
      </c>
      <c r="BY222" s="57">
        <v>0</v>
      </c>
      <c r="BZ222" s="57">
        <v>0</v>
      </c>
      <c r="CA222" s="57">
        <v>170</v>
      </c>
      <c r="CB222" s="67">
        <v>170</v>
      </c>
      <c r="CC222" s="134"/>
      <c r="CD222" s="134"/>
      <c r="CE222" s="57"/>
      <c r="CF222" s="57"/>
      <c r="CG222" s="57"/>
      <c r="CH222" s="57"/>
      <c r="CI222" s="57"/>
      <c r="CJ222" s="57"/>
      <c r="CK222" s="67"/>
      <c r="CL222" s="23"/>
      <c r="CM222" s="23"/>
      <c r="CN222" s="23"/>
      <c r="CO222" s="23"/>
      <c r="CP222" s="23"/>
      <c r="CQ222" s="23"/>
      <c r="CR222" s="57"/>
      <c r="CS222" s="134"/>
      <c r="CT222" s="58"/>
      <c r="CU222" s="57"/>
      <c r="CV222" s="57"/>
      <c r="CW222" s="57"/>
      <c r="CX222" s="57"/>
      <c r="CY222" s="57"/>
      <c r="CZ222" s="57"/>
      <c r="DA222" s="67"/>
      <c r="DB222" s="23"/>
      <c r="DC222" s="23"/>
      <c r="DD222" s="57"/>
      <c r="DE222" s="57"/>
      <c r="DF222" s="57"/>
      <c r="DG222" s="57"/>
      <c r="DH222" s="57"/>
      <c r="DI222" s="57"/>
      <c r="DJ222" s="67"/>
      <c r="DK222" s="23" t="s">
        <v>849</v>
      </c>
      <c r="DL222" s="55">
        <v>0</v>
      </c>
      <c r="DM222" s="55">
        <v>0</v>
      </c>
      <c r="DN222" s="55">
        <v>0</v>
      </c>
      <c r="DO222" s="59">
        <v>0</v>
      </c>
      <c r="DP222" s="23" t="s">
        <v>849</v>
      </c>
      <c r="DQ222" s="57"/>
      <c r="DR222" s="57"/>
      <c r="DS222" s="57"/>
      <c r="DT222" s="23" t="s">
        <v>854</v>
      </c>
      <c r="DU222" s="57"/>
      <c r="DV222" s="23" t="s">
        <v>849</v>
      </c>
      <c r="DW222" s="23" t="s">
        <v>854</v>
      </c>
      <c r="DX222" s="57"/>
      <c r="DY222" s="23" t="s">
        <v>849</v>
      </c>
      <c r="DZ222" s="23" t="s">
        <v>854</v>
      </c>
      <c r="EA222" s="56"/>
      <c r="EB222" s="57"/>
      <c r="EC222" s="57"/>
      <c r="ED222" s="23"/>
      <c r="EE222" s="57"/>
      <c r="EF222" s="57"/>
      <c r="EG222" s="57"/>
      <c r="EH222" s="23">
        <v>881</v>
      </c>
      <c r="EI222" s="23" t="s">
        <v>541</v>
      </c>
      <c r="EJ222" s="23"/>
      <c r="EK222" s="23" t="s">
        <v>634</v>
      </c>
    </row>
    <row r="223" spans="2:141" ht="29.1">
      <c r="B223" s="132" t="s">
        <v>1245</v>
      </c>
      <c r="C223" s="23" t="s">
        <v>1246</v>
      </c>
      <c r="D223" s="23" t="s">
        <v>155</v>
      </c>
      <c r="E223" s="23" t="s">
        <v>846</v>
      </c>
      <c r="F223" s="23" t="s">
        <v>847</v>
      </c>
      <c r="G223" s="23"/>
      <c r="H223" s="23" t="s">
        <v>848</v>
      </c>
      <c r="I223" s="58">
        <v>0</v>
      </c>
      <c r="J223" s="58">
        <v>0</v>
      </c>
      <c r="K223" s="58">
        <v>1</v>
      </c>
      <c r="L223" s="58">
        <v>0</v>
      </c>
      <c r="M223" s="176"/>
      <c r="N223" s="23" t="s">
        <v>849</v>
      </c>
      <c r="O223" s="23" t="s">
        <v>850</v>
      </c>
      <c r="P223" s="23" t="s">
        <v>851</v>
      </c>
      <c r="Q223" s="56" t="s">
        <v>848</v>
      </c>
      <c r="R223" s="133" t="s">
        <v>848</v>
      </c>
      <c r="S223" s="133" t="s">
        <v>848</v>
      </c>
      <c r="T223" s="133" t="s">
        <v>848</v>
      </c>
      <c r="U223" s="133" t="s">
        <v>848</v>
      </c>
      <c r="V223" s="133" t="s">
        <v>848</v>
      </c>
      <c r="W223" s="55">
        <v>0</v>
      </c>
      <c r="X223" s="55">
        <v>0.15683928272307696</v>
      </c>
      <c r="Y223" s="55">
        <v>0.16362943842670763</v>
      </c>
      <c r="Z223" s="55">
        <v>0.17667718860231166</v>
      </c>
      <c r="AA223" s="55">
        <v>0.19012435970165864</v>
      </c>
      <c r="AB223" s="55">
        <v>0.20263954864560538</v>
      </c>
      <c r="AC223" s="55">
        <v>0.21582043912912371</v>
      </c>
      <c r="AD223" s="59">
        <v>1.1057302572284839</v>
      </c>
      <c r="AE223" s="55">
        <v>0</v>
      </c>
      <c r="AF223" s="55"/>
      <c r="AG223" s="55"/>
      <c r="AH223" s="55"/>
      <c r="AI223" s="59">
        <v>1.1057302572284839</v>
      </c>
      <c r="AJ223" s="55">
        <v>0</v>
      </c>
      <c r="AK223" s="55">
        <v>0</v>
      </c>
      <c r="AL223" s="55">
        <v>0.17193992392437998</v>
      </c>
      <c r="AM223" s="55">
        <v>0.1829715193829578</v>
      </c>
      <c r="AN223" s="55">
        <v>0.20151283185159377</v>
      </c>
      <c r="AO223" s="55">
        <v>0.22118728738640345</v>
      </c>
      <c r="AP223" s="55">
        <v>0.24046217957293292</v>
      </c>
      <c r="AQ223" s="55">
        <v>0.26122534622173371</v>
      </c>
      <c r="AR223" s="59">
        <v>1.2792990883400017</v>
      </c>
      <c r="AS223" s="55">
        <v>0</v>
      </c>
      <c r="AT223" s="55"/>
      <c r="AU223" s="55"/>
      <c r="AV223" s="55"/>
      <c r="AW223" s="59">
        <v>1.2792990883400017</v>
      </c>
      <c r="AX223" s="55"/>
      <c r="AY223" s="55"/>
      <c r="AZ223" s="55"/>
      <c r="BA223" s="55"/>
      <c r="BB223" s="55"/>
      <c r="BC223" s="55"/>
      <c r="BD223" s="55"/>
      <c r="BE223" s="55"/>
      <c r="BF223" s="59">
        <v>0</v>
      </c>
      <c r="BG223" s="55"/>
      <c r="BH223" s="55"/>
      <c r="BI223" s="55"/>
      <c r="BJ223" s="55"/>
      <c r="BK223" s="59">
        <v>0</v>
      </c>
      <c r="BL223" s="55"/>
      <c r="BM223" s="23" t="s">
        <v>852</v>
      </c>
      <c r="BN223" s="23" t="s">
        <v>1247</v>
      </c>
      <c r="BO223" s="23" t="s">
        <v>571</v>
      </c>
      <c r="BP223" s="23" t="s">
        <v>403</v>
      </c>
      <c r="BQ223" s="23" t="s">
        <v>853</v>
      </c>
      <c r="BR223" s="23"/>
      <c r="BS223" s="57"/>
      <c r="BT223" s="135" t="s">
        <v>23</v>
      </c>
      <c r="BU223" s="58">
        <v>1</v>
      </c>
      <c r="BV223" s="57">
        <v>894</v>
      </c>
      <c r="BW223" s="57">
        <v>932</v>
      </c>
      <c r="BX223" s="57">
        <v>1007</v>
      </c>
      <c r="BY223" s="57">
        <v>1083</v>
      </c>
      <c r="BZ223" s="57">
        <v>1155</v>
      </c>
      <c r="CA223" s="57">
        <v>1230</v>
      </c>
      <c r="CB223" s="67">
        <v>6301</v>
      </c>
      <c r="CC223" s="134"/>
      <c r="CD223" s="134"/>
      <c r="CE223" s="57"/>
      <c r="CF223" s="57"/>
      <c r="CG223" s="57"/>
      <c r="CH223" s="57"/>
      <c r="CI223" s="57"/>
      <c r="CJ223" s="57"/>
      <c r="CK223" s="67"/>
      <c r="CL223" s="23"/>
      <c r="CM223" s="23"/>
      <c r="CN223" s="23"/>
      <c r="CO223" s="23"/>
      <c r="CP223" s="23"/>
      <c r="CQ223" s="23"/>
      <c r="CR223" s="57"/>
      <c r="CS223" s="134"/>
      <c r="CT223" s="58"/>
      <c r="CU223" s="57"/>
      <c r="CV223" s="57"/>
      <c r="CW223" s="57"/>
      <c r="CX223" s="57"/>
      <c r="CY223" s="57"/>
      <c r="CZ223" s="57"/>
      <c r="DA223" s="67"/>
      <c r="DB223" s="23"/>
      <c r="DC223" s="23"/>
      <c r="DD223" s="57"/>
      <c r="DE223" s="57"/>
      <c r="DF223" s="57"/>
      <c r="DG223" s="57"/>
      <c r="DH223" s="57"/>
      <c r="DI223" s="57"/>
      <c r="DJ223" s="67"/>
      <c r="DK223" s="23" t="s">
        <v>849</v>
      </c>
      <c r="DL223" s="55">
        <v>0</v>
      </c>
      <c r="DM223" s="55">
        <v>0</v>
      </c>
      <c r="DN223" s="55">
        <v>0</v>
      </c>
      <c r="DO223" s="59">
        <v>0</v>
      </c>
      <c r="DP223" s="23" t="s">
        <v>849</v>
      </c>
      <c r="DQ223" s="57"/>
      <c r="DR223" s="57"/>
      <c r="DS223" s="57"/>
      <c r="DT223" s="23" t="s">
        <v>854</v>
      </c>
      <c r="DU223" s="57"/>
      <c r="DV223" s="23" t="s">
        <v>849</v>
      </c>
      <c r="DW223" s="23" t="s">
        <v>854</v>
      </c>
      <c r="DX223" s="57"/>
      <c r="DY223" s="23" t="s">
        <v>849</v>
      </c>
      <c r="DZ223" s="23" t="s">
        <v>854</v>
      </c>
      <c r="EA223" s="56"/>
      <c r="EB223" s="57"/>
      <c r="EC223" s="57"/>
      <c r="ED223" s="23"/>
      <c r="EE223" s="57"/>
      <c r="EF223" s="57"/>
      <c r="EG223" s="57"/>
      <c r="EH223" s="23">
        <v>659</v>
      </c>
      <c r="EI223" s="23"/>
      <c r="EJ223" s="23" t="s">
        <v>891</v>
      </c>
      <c r="EK223" s="23"/>
    </row>
    <row r="224" spans="2:141" ht="57.95">
      <c r="B224" s="132" t="s">
        <v>1248</v>
      </c>
      <c r="C224" s="23" t="s">
        <v>1249</v>
      </c>
      <c r="D224" s="23" t="s">
        <v>159</v>
      </c>
      <c r="E224" s="23" t="s">
        <v>846</v>
      </c>
      <c r="F224" s="23" t="s">
        <v>847</v>
      </c>
      <c r="G224" s="23"/>
      <c r="H224" s="23" t="s">
        <v>848</v>
      </c>
      <c r="I224" s="58">
        <v>0</v>
      </c>
      <c r="J224" s="58">
        <v>0</v>
      </c>
      <c r="K224" s="58">
        <v>0</v>
      </c>
      <c r="L224" s="58">
        <v>1</v>
      </c>
      <c r="M224" s="176"/>
      <c r="N224" s="23" t="s">
        <v>849</v>
      </c>
      <c r="O224" s="23" t="s">
        <v>850</v>
      </c>
      <c r="P224" s="23" t="s">
        <v>863</v>
      </c>
      <c r="Q224" s="56">
        <v>46351</v>
      </c>
      <c r="R224" s="133">
        <v>46437</v>
      </c>
      <c r="S224" s="133">
        <v>47228</v>
      </c>
      <c r="T224" s="133" t="s">
        <v>848</v>
      </c>
      <c r="U224" s="133">
        <v>47959</v>
      </c>
      <c r="V224" s="133" t="s">
        <v>848</v>
      </c>
      <c r="W224" s="55">
        <v>0.50499716140025175</v>
      </c>
      <c r="X224" s="55">
        <v>1.7357996293135738</v>
      </c>
      <c r="Y224" s="55">
        <v>1.7017643423486557</v>
      </c>
      <c r="Z224" s="55">
        <v>1.6683964137204139</v>
      </c>
      <c r="AA224" s="55">
        <v>1.6356827589541372</v>
      </c>
      <c r="AB224" s="55">
        <v>0.14209907975219097</v>
      </c>
      <c r="AC224" s="55">
        <v>0</v>
      </c>
      <c r="AD224" s="59">
        <v>6.8837422240889712</v>
      </c>
      <c r="AE224" s="55">
        <v>0</v>
      </c>
      <c r="AF224" s="55"/>
      <c r="AG224" s="55"/>
      <c r="AH224" s="55"/>
      <c r="AI224" s="59">
        <v>7.3887393854892229</v>
      </c>
      <c r="AJ224" s="55">
        <v>0</v>
      </c>
      <c r="AK224" s="55">
        <v>0.55361878737036141</v>
      </c>
      <c r="AL224" s="55">
        <v>1.9029241337395455</v>
      </c>
      <c r="AM224" s="55">
        <v>1.9029241336102447</v>
      </c>
      <c r="AN224" s="55">
        <v>1.9029241332145859</v>
      </c>
      <c r="AO224" s="55">
        <v>1.9029241336854203</v>
      </c>
      <c r="AP224" s="55">
        <v>0.16862184435812447</v>
      </c>
      <c r="AQ224" s="55">
        <v>0</v>
      </c>
      <c r="AR224" s="59">
        <v>7.7803183786079213</v>
      </c>
      <c r="AS224" s="55">
        <v>0</v>
      </c>
      <c r="AT224" s="55"/>
      <c r="AU224" s="55"/>
      <c r="AV224" s="55"/>
      <c r="AW224" s="59">
        <v>8.3339371659782824</v>
      </c>
      <c r="AX224" s="55"/>
      <c r="AY224" s="55"/>
      <c r="AZ224" s="55"/>
      <c r="BA224" s="55"/>
      <c r="BB224" s="55"/>
      <c r="BC224" s="55"/>
      <c r="BD224" s="55"/>
      <c r="BE224" s="55"/>
      <c r="BF224" s="59">
        <v>0</v>
      </c>
      <c r="BG224" s="55"/>
      <c r="BH224" s="55"/>
      <c r="BI224" s="55"/>
      <c r="BJ224" s="55"/>
      <c r="BK224" s="59">
        <v>0</v>
      </c>
      <c r="BL224" s="55"/>
      <c r="BM224" s="23" t="s">
        <v>1131</v>
      </c>
      <c r="BN224" s="23" t="s">
        <v>157</v>
      </c>
      <c r="BO224" s="23" t="s">
        <v>853</v>
      </c>
      <c r="BP224" s="23" t="s">
        <v>853</v>
      </c>
      <c r="BQ224" s="23" t="s">
        <v>853</v>
      </c>
      <c r="BR224" s="23"/>
      <c r="BS224" s="57"/>
      <c r="BT224" s="135" t="s">
        <v>859</v>
      </c>
      <c r="BU224" s="58">
        <v>1</v>
      </c>
      <c r="BV224" s="57">
        <v>0</v>
      </c>
      <c r="BW224" s="57">
        <v>0</v>
      </c>
      <c r="BX224" s="57">
        <v>1323</v>
      </c>
      <c r="BY224" s="57">
        <v>0</v>
      </c>
      <c r="BZ224" s="57">
        <v>0</v>
      </c>
      <c r="CA224" s="57">
        <v>0</v>
      </c>
      <c r="CB224" s="67">
        <v>1323</v>
      </c>
      <c r="CC224" s="134"/>
      <c r="CD224" s="134"/>
      <c r="CE224" s="57"/>
      <c r="CF224" s="57"/>
      <c r="CG224" s="57"/>
      <c r="CH224" s="57"/>
      <c r="CI224" s="57"/>
      <c r="CJ224" s="57"/>
      <c r="CK224" s="67"/>
      <c r="CL224" s="23"/>
      <c r="CM224" s="23"/>
      <c r="CN224" s="23"/>
      <c r="CO224" s="23"/>
      <c r="CP224" s="23"/>
      <c r="CQ224" s="23"/>
      <c r="CR224" s="57"/>
      <c r="CS224" s="134"/>
      <c r="CT224" s="58"/>
      <c r="CU224" s="57"/>
      <c r="CV224" s="57"/>
      <c r="CW224" s="57"/>
      <c r="CX224" s="57"/>
      <c r="CY224" s="57"/>
      <c r="CZ224" s="57"/>
      <c r="DA224" s="67"/>
      <c r="DB224" s="23"/>
      <c r="DC224" s="23"/>
      <c r="DD224" s="57"/>
      <c r="DE224" s="57"/>
      <c r="DF224" s="57"/>
      <c r="DG224" s="57"/>
      <c r="DH224" s="57"/>
      <c r="DI224" s="57"/>
      <c r="DJ224" s="67"/>
      <c r="DK224" s="23" t="s">
        <v>849</v>
      </c>
      <c r="DL224" s="55">
        <v>0</v>
      </c>
      <c r="DM224" s="55">
        <v>0.50499716140025175</v>
      </c>
      <c r="DN224" s="55">
        <v>6.8837422240889712</v>
      </c>
      <c r="DO224" s="59">
        <v>7.3887393854892229</v>
      </c>
      <c r="DP224" s="23" t="s">
        <v>849</v>
      </c>
      <c r="DQ224" s="57"/>
      <c r="DR224" s="57"/>
      <c r="DS224" s="57"/>
      <c r="DT224" s="23" t="s">
        <v>854</v>
      </c>
      <c r="DU224" s="57"/>
      <c r="DV224" s="23" t="s">
        <v>849</v>
      </c>
      <c r="DW224" s="23" t="s">
        <v>854</v>
      </c>
      <c r="DX224" s="57"/>
      <c r="DY224" s="23" t="s">
        <v>849</v>
      </c>
      <c r="DZ224" s="23" t="s">
        <v>854</v>
      </c>
      <c r="EA224" s="56"/>
      <c r="EB224" s="57"/>
      <c r="EC224" s="57"/>
      <c r="ED224" s="23"/>
      <c r="EE224" s="57"/>
      <c r="EF224" s="57"/>
      <c r="EG224" s="57"/>
      <c r="EH224" s="23">
        <v>811</v>
      </c>
      <c r="EI224" s="23"/>
      <c r="EJ224" s="23" t="s">
        <v>1177</v>
      </c>
      <c r="EK224" s="23"/>
    </row>
    <row r="225" spans="2:141">
      <c r="B225" s="132" t="s">
        <v>1250</v>
      </c>
      <c r="C225" s="23" t="s">
        <v>1251</v>
      </c>
      <c r="D225" s="23" t="s">
        <v>193</v>
      </c>
      <c r="E225" s="23" t="s">
        <v>846</v>
      </c>
      <c r="F225" s="23" t="s">
        <v>847</v>
      </c>
      <c r="G225" s="23"/>
      <c r="H225" s="23" t="s">
        <v>848</v>
      </c>
      <c r="I225" s="58">
        <v>0.76429999999999998</v>
      </c>
      <c r="J225" s="58">
        <v>0.23569999999999999</v>
      </c>
      <c r="K225" s="58">
        <v>0</v>
      </c>
      <c r="L225" s="58">
        <v>0</v>
      </c>
      <c r="M225" s="176"/>
      <c r="N225" s="23" t="s">
        <v>849</v>
      </c>
      <c r="O225" s="23" t="s">
        <v>850</v>
      </c>
      <c r="P225" s="23" t="s">
        <v>851</v>
      </c>
      <c r="Q225" s="56" t="s">
        <v>848</v>
      </c>
      <c r="R225" s="133" t="s">
        <v>848</v>
      </c>
      <c r="S225" s="133" t="s">
        <v>848</v>
      </c>
      <c r="T225" s="133" t="s">
        <v>848</v>
      </c>
      <c r="U225" s="133" t="s">
        <v>848</v>
      </c>
      <c r="V225" s="133" t="s">
        <v>848</v>
      </c>
      <c r="W225" s="55">
        <v>0</v>
      </c>
      <c r="X225" s="55">
        <v>6.2591508082060408</v>
      </c>
      <c r="Y225" s="55">
        <v>6.5301327192574039</v>
      </c>
      <c r="Z225" s="55">
        <v>7.0508430581404191</v>
      </c>
      <c r="AA225" s="55">
        <v>7.5874935094382217</v>
      </c>
      <c r="AB225" s="55">
        <v>8.0869503651015187</v>
      </c>
      <c r="AC225" s="55">
        <v>8.6129740747894648</v>
      </c>
      <c r="AD225" s="59">
        <v>44.127544534933065</v>
      </c>
      <c r="AE225" s="55">
        <v>0</v>
      </c>
      <c r="AF225" s="55"/>
      <c r="AG225" s="55"/>
      <c r="AH225" s="55"/>
      <c r="AI225" s="59">
        <v>44.127544534933065</v>
      </c>
      <c r="AJ225" s="55">
        <v>0</v>
      </c>
      <c r="AK225" s="55">
        <v>0</v>
      </c>
      <c r="AL225" s="55">
        <v>6.8617880361921522</v>
      </c>
      <c r="AM225" s="55">
        <v>7.3020375606194889</v>
      </c>
      <c r="AN225" s="55">
        <v>8.0419852886907268</v>
      </c>
      <c r="AO225" s="55">
        <v>8.8271545531992235</v>
      </c>
      <c r="AP225" s="55">
        <v>9.596378021406581</v>
      </c>
      <c r="AQ225" s="55">
        <v>10.424995629536184</v>
      </c>
      <c r="AR225" s="59">
        <v>51.054339089644351</v>
      </c>
      <c r="AS225" s="55">
        <v>0</v>
      </c>
      <c r="AT225" s="55"/>
      <c r="AU225" s="55"/>
      <c r="AV225" s="55"/>
      <c r="AW225" s="59">
        <v>51.054339089644351</v>
      </c>
      <c r="AX225" s="55"/>
      <c r="AY225" s="55"/>
      <c r="AZ225" s="55"/>
      <c r="BA225" s="55"/>
      <c r="BB225" s="55"/>
      <c r="BC225" s="55"/>
      <c r="BD225" s="55"/>
      <c r="BE225" s="55"/>
      <c r="BF225" s="59">
        <v>0</v>
      </c>
      <c r="BG225" s="55"/>
      <c r="BH225" s="55"/>
      <c r="BI225" s="55"/>
      <c r="BJ225" s="55"/>
      <c r="BK225" s="59">
        <v>0</v>
      </c>
      <c r="BL225" s="55"/>
      <c r="BM225" s="23" t="s">
        <v>864</v>
      </c>
      <c r="BN225" s="23" t="s">
        <v>1252</v>
      </c>
      <c r="BO225" s="23" t="s">
        <v>532</v>
      </c>
      <c r="BP225" s="23" t="s">
        <v>533</v>
      </c>
      <c r="BQ225" s="23" t="s">
        <v>536</v>
      </c>
      <c r="BR225" s="23"/>
      <c r="BS225" s="57"/>
      <c r="BT225" s="135" t="s">
        <v>23</v>
      </c>
      <c r="BU225" s="58">
        <v>0.76429999999999998</v>
      </c>
      <c r="BV225" s="57">
        <v>0</v>
      </c>
      <c r="BW225" s="57">
        <v>0</v>
      </c>
      <c r="BX225" s="57">
        <v>0</v>
      </c>
      <c r="BY225" s="57">
        <v>0</v>
      </c>
      <c r="BZ225" s="57">
        <v>0</v>
      </c>
      <c r="CA225" s="57">
        <v>0</v>
      </c>
      <c r="CB225" s="67">
        <v>0</v>
      </c>
      <c r="CC225" s="134"/>
      <c r="CD225" s="134"/>
      <c r="CE225" s="57"/>
      <c r="CF225" s="57"/>
      <c r="CG225" s="57"/>
      <c r="CH225" s="57"/>
      <c r="CI225" s="57"/>
      <c r="CJ225" s="57"/>
      <c r="CK225" s="67"/>
      <c r="CL225" s="23"/>
      <c r="CM225" s="23"/>
      <c r="CN225" s="23"/>
      <c r="CO225" s="23"/>
      <c r="CP225" s="23"/>
      <c r="CQ225" s="23"/>
      <c r="CR225" s="57"/>
      <c r="CS225" s="134"/>
      <c r="CT225" s="58"/>
      <c r="CU225" s="57"/>
      <c r="CV225" s="57"/>
      <c r="CW225" s="57"/>
      <c r="CX225" s="57"/>
      <c r="CY225" s="57"/>
      <c r="CZ225" s="57"/>
      <c r="DA225" s="67"/>
      <c r="DB225" s="23"/>
      <c r="DC225" s="23"/>
      <c r="DD225" s="57"/>
      <c r="DE225" s="57"/>
      <c r="DF225" s="57"/>
      <c r="DG225" s="57"/>
      <c r="DH225" s="57"/>
      <c r="DI225" s="57"/>
      <c r="DJ225" s="67"/>
      <c r="DK225" s="23" t="s">
        <v>849</v>
      </c>
      <c r="DL225" s="55">
        <v>0</v>
      </c>
      <c r="DM225" s="55">
        <v>0</v>
      </c>
      <c r="DN225" s="55">
        <v>0</v>
      </c>
      <c r="DO225" s="59">
        <v>0</v>
      </c>
      <c r="DP225" s="23" t="s">
        <v>849</v>
      </c>
      <c r="DQ225" s="57"/>
      <c r="DR225" s="57"/>
      <c r="DS225" s="57"/>
      <c r="DT225" s="23" t="s">
        <v>854</v>
      </c>
      <c r="DU225" s="57"/>
      <c r="DV225" s="23" t="s">
        <v>849</v>
      </c>
      <c r="DW225" s="23" t="s">
        <v>854</v>
      </c>
      <c r="DX225" s="57"/>
      <c r="DY225" s="23" t="s">
        <v>849</v>
      </c>
      <c r="DZ225" s="23" t="s">
        <v>854</v>
      </c>
      <c r="EA225" s="56"/>
      <c r="EB225" s="57"/>
      <c r="EC225" s="57"/>
      <c r="ED225" s="23"/>
      <c r="EE225" s="57"/>
      <c r="EF225" s="57"/>
      <c r="EG225" s="57"/>
      <c r="EH225" s="23">
        <v>1203</v>
      </c>
      <c r="EI225" s="23" t="s">
        <v>535</v>
      </c>
      <c r="EJ225" s="23"/>
      <c r="EK225" s="23" t="s">
        <v>631</v>
      </c>
    </row>
    <row r="226" spans="2:141" ht="29.1">
      <c r="B226" s="132" t="s">
        <v>1253</v>
      </c>
      <c r="C226" s="23" t="s">
        <v>1254</v>
      </c>
      <c r="D226" s="23" t="s">
        <v>193</v>
      </c>
      <c r="E226" s="23" t="s">
        <v>846</v>
      </c>
      <c r="F226" s="23" t="s">
        <v>847</v>
      </c>
      <c r="G226" s="23"/>
      <c r="H226" s="23" t="s">
        <v>848</v>
      </c>
      <c r="I226" s="58">
        <v>0</v>
      </c>
      <c r="J226" s="58">
        <v>0</v>
      </c>
      <c r="K226" s="58">
        <v>1</v>
      </c>
      <c r="L226" s="58">
        <v>0</v>
      </c>
      <c r="M226" s="176"/>
      <c r="N226" s="23" t="s">
        <v>849</v>
      </c>
      <c r="O226" s="23" t="s">
        <v>850</v>
      </c>
      <c r="P226" s="23" t="s">
        <v>983</v>
      </c>
      <c r="Q226" s="56">
        <v>45469</v>
      </c>
      <c r="R226" s="133" t="s">
        <v>848</v>
      </c>
      <c r="S226" s="133">
        <v>47527</v>
      </c>
      <c r="T226" s="133" t="s">
        <v>848</v>
      </c>
      <c r="U226" s="133" t="s">
        <v>848</v>
      </c>
      <c r="V226" s="133" t="s">
        <v>848</v>
      </c>
      <c r="W226" s="55">
        <v>2.9057975987387898</v>
      </c>
      <c r="X226" s="55">
        <v>0.79828979367355313</v>
      </c>
      <c r="Y226" s="55">
        <v>0.77241457129802171</v>
      </c>
      <c r="Z226" s="55">
        <v>0.71745439739891104</v>
      </c>
      <c r="AA226" s="55">
        <v>0</v>
      </c>
      <c r="AB226" s="55">
        <v>0</v>
      </c>
      <c r="AC226" s="55">
        <v>0</v>
      </c>
      <c r="AD226" s="59">
        <v>2.288158762370486</v>
      </c>
      <c r="AE226" s="55">
        <v>0</v>
      </c>
      <c r="AF226" s="55"/>
      <c r="AG226" s="55"/>
      <c r="AH226" s="55"/>
      <c r="AI226" s="59">
        <v>5.1939563611092758</v>
      </c>
      <c r="AJ226" s="55">
        <v>0</v>
      </c>
      <c r="AK226" s="55">
        <v>3.1855706643912129</v>
      </c>
      <c r="AL226" s="55">
        <v>0.87514992424562987</v>
      </c>
      <c r="AM226" s="55">
        <v>0.86371907807554471</v>
      </c>
      <c r="AN226" s="55">
        <v>0.81830749338933984</v>
      </c>
      <c r="AO226" s="55">
        <v>0</v>
      </c>
      <c r="AP226" s="55">
        <v>0</v>
      </c>
      <c r="AQ226" s="55">
        <v>0</v>
      </c>
      <c r="AR226" s="59">
        <v>2.5571764957105145</v>
      </c>
      <c r="AS226" s="55">
        <v>0</v>
      </c>
      <c r="AT226" s="55"/>
      <c r="AU226" s="55"/>
      <c r="AV226" s="55"/>
      <c r="AW226" s="59">
        <v>5.742747160101727</v>
      </c>
      <c r="AX226" s="55"/>
      <c r="AY226" s="55"/>
      <c r="AZ226" s="55"/>
      <c r="BA226" s="55"/>
      <c r="BB226" s="55"/>
      <c r="BC226" s="55"/>
      <c r="BD226" s="55"/>
      <c r="BE226" s="55"/>
      <c r="BF226" s="59">
        <v>0</v>
      </c>
      <c r="BG226" s="55"/>
      <c r="BH226" s="55"/>
      <c r="BI226" s="55"/>
      <c r="BJ226" s="55"/>
      <c r="BK226" s="59">
        <v>0</v>
      </c>
      <c r="BL226" s="55"/>
      <c r="BM226" s="23" t="s">
        <v>852</v>
      </c>
      <c r="BN226" s="23" t="s">
        <v>1255</v>
      </c>
      <c r="BO226" s="23" t="s">
        <v>853</v>
      </c>
      <c r="BP226" s="23" t="s">
        <v>853</v>
      </c>
      <c r="BQ226" s="23" t="s">
        <v>853</v>
      </c>
      <c r="BR226" s="23"/>
      <c r="BS226" s="57"/>
      <c r="BT226" s="135" t="s">
        <v>23</v>
      </c>
      <c r="BU226" s="58">
        <v>1</v>
      </c>
      <c r="BV226" s="57">
        <v>1</v>
      </c>
      <c r="BW226" s="57">
        <v>0</v>
      </c>
      <c r="BX226" s="57">
        <v>1</v>
      </c>
      <c r="BY226" s="57">
        <v>0</v>
      </c>
      <c r="BZ226" s="57">
        <v>0</v>
      </c>
      <c r="CA226" s="57">
        <v>0</v>
      </c>
      <c r="CB226" s="67">
        <v>2</v>
      </c>
      <c r="CC226" s="134"/>
      <c r="CD226" s="134"/>
      <c r="CE226" s="57"/>
      <c r="CF226" s="57"/>
      <c r="CG226" s="57"/>
      <c r="CH226" s="57"/>
      <c r="CI226" s="57"/>
      <c r="CJ226" s="57"/>
      <c r="CK226" s="67"/>
      <c r="CL226" s="23"/>
      <c r="CM226" s="23"/>
      <c r="CN226" s="23"/>
      <c r="CO226" s="23"/>
      <c r="CP226" s="23"/>
      <c r="CQ226" s="23"/>
      <c r="CR226" s="57"/>
      <c r="CS226" s="134"/>
      <c r="CT226" s="58"/>
      <c r="CU226" s="57"/>
      <c r="CV226" s="57"/>
      <c r="CW226" s="57"/>
      <c r="CX226" s="57"/>
      <c r="CY226" s="57"/>
      <c r="CZ226" s="57"/>
      <c r="DA226" s="67"/>
      <c r="DB226" s="23"/>
      <c r="DC226" s="23"/>
      <c r="DD226" s="57"/>
      <c r="DE226" s="57"/>
      <c r="DF226" s="57"/>
      <c r="DG226" s="57"/>
      <c r="DH226" s="57"/>
      <c r="DI226" s="57"/>
      <c r="DJ226" s="67"/>
      <c r="DK226" s="23" t="s">
        <v>849</v>
      </c>
      <c r="DL226" s="55">
        <v>0</v>
      </c>
      <c r="DM226" s="55">
        <v>2.9057975987387898</v>
      </c>
      <c r="DN226" s="55">
        <v>2.288158762370486</v>
      </c>
      <c r="DO226" s="59">
        <v>5.1939563611092758</v>
      </c>
      <c r="DP226" s="23" t="s">
        <v>849</v>
      </c>
      <c r="DQ226" s="57"/>
      <c r="DR226" s="57"/>
      <c r="DS226" s="57"/>
      <c r="DT226" s="23" t="s">
        <v>854</v>
      </c>
      <c r="DU226" s="57"/>
      <c r="DV226" s="23" t="s">
        <v>849</v>
      </c>
      <c r="DW226" s="23" t="s">
        <v>854</v>
      </c>
      <c r="DX226" s="57"/>
      <c r="DY226" s="23" t="s">
        <v>849</v>
      </c>
      <c r="DZ226" s="23" t="s">
        <v>854</v>
      </c>
      <c r="EA226" s="56"/>
      <c r="EB226" s="57"/>
      <c r="EC226" s="57"/>
      <c r="ED226" s="23"/>
      <c r="EE226" s="57"/>
      <c r="EF226" s="57"/>
      <c r="EG226" s="57"/>
      <c r="EH226" s="23">
        <v>2322</v>
      </c>
      <c r="EI226" s="23"/>
      <c r="EJ226" s="23" t="s">
        <v>891</v>
      </c>
      <c r="EK226" s="23"/>
    </row>
    <row r="227" spans="2:141" ht="29.1">
      <c r="B227" s="132" t="s">
        <v>1256</v>
      </c>
      <c r="C227" s="23" t="s">
        <v>1257</v>
      </c>
      <c r="D227" s="23" t="s">
        <v>155</v>
      </c>
      <c r="E227" s="23" t="s">
        <v>846</v>
      </c>
      <c r="F227" s="23" t="s">
        <v>847</v>
      </c>
      <c r="G227" s="23"/>
      <c r="H227" s="23" t="s">
        <v>848</v>
      </c>
      <c r="I227" s="58">
        <v>0</v>
      </c>
      <c r="J227" s="58">
        <v>0</v>
      </c>
      <c r="K227" s="58">
        <v>1</v>
      </c>
      <c r="L227" s="58">
        <v>0</v>
      </c>
      <c r="M227" s="176"/>
      <c r="N227" s="23" t="s">
        <v>849</v>
      </c>
      <c r="O227" s="23" t="s">
        <v>850</v>
      </c>
      <c r="P227" s="23" t="s">
        <v>851</v>
      </c>
      <c r="Q227" s="56" t="s">
        <v>848</v>
      </c>
      <c r="R227" s="133" t="s">
        <v>848</v>
      </c>
      <c r="S227" s="133" t="s">
        <v>848</v>
      </c>
      <c r="T227" s="133" t="s">
        <v>848</v>
      </c>
      <c r="U227" s="133" t="s">
        <v>848</v>
      </c>
      <c r="V227" s="133" t="s">
        <v>848</v>
      </c>
      <c r="W227" s="55">
        <v>0</v>
      </c>
      <c r="X227" s="55">
        <v>1.7426584180976861</v>
      </c>
      <c r="Y227" s="55">
        <v>1.8181045805110831</v>
      </c>
      <c r="Z227" s="55">
        <v>1.9630795592662387</v>
      </c>
      <c r="AA227" s="55">
        <v>2.1124925475751231</v>
      </c>
      <c r="AB227" s="55">
        <v>2.2515501802586395</v>
      </c>
      <c r="AC227" s="55">
        <v>2.3980044955317048</v>
      </c>
      <c r="AD227" s="59">
        <v>12.285889781240476</v>
      </c>
      <c r="AE227" s="55">
        <v>0</v>
      </c>
      <c r="AF227" s="55"/>
      <c r="AG227" s="55"/>
      <c r="AH227" s="55"/>
      <c r="AI227" s="59">
        <v>12.285889781240476</v>
      </c>
      <c r="AJ227" s="55">
        <v>0</v>
      </c>
      <c r="AK227" s="55">
        <v>0</v>
      </c>
      <c r="AL227" s="55">
        <v>1.9104432934888023</v>
      </c>
      <c r="AM227" s="55">
        <v>2.0330165567501632</v>
      </c>
      <c r="AN227" s="55">
        <v>2.239031106772674</v>
      </c>
      <c r="AO227" s="55">
        <v>2.4576361332937493</v>
      </c>
      <c r="AP227" s="55">
        <v>2.6718015677664906</v>
      </c>
      <c r="AQ227" s="55">
        <v>2.9025033825075366</v>
      </c>
      <c r="AR227" s="59">
        <v>14.214432040579414</v>
      </c>
      <c r="AS227" s="55">
        <v>0</v>
      </c>
      <c r="AT227" s="55"/>
      <c r="AU227" s="55"/>
      <c r="AV227" s="55"/>
      <c r="AW227" s="59">
        <v>14.214432040579414</v>
      </c>
      <c r="AX227" s="55"/>
      <c r="AY227" s="55"/>
      <c r="AZ227" s="55"/>
      <c r="BA227" s="55"/>
      <c r="BB227" s="55"/>
      <c r="BC227" s="55"/>
      <c r="BD227" s="55"/>
      <c r="BE227" s="55"/>
      <c r="BF227" s="59">
        <v>0</v>
      </c>
      <c r="BG227" s="55"/>
      <c r="BH227" s="55"/>
      <c r="BI227" s="55"/>
      <c r="BJ227" s="55"/>
      <c r="BK227" s="59">
        <v>0</v>
      </c>
      <c r="BL227" s="55"/>
      <c r="BM227" s="23" t="s">
        <v>852</v>
      </c>
      <c r="BN227" s="23" t="s">
        <v>1255</v>
      </c>
      <c r="BO227" s="23" t="s">
        <v>853</v>
      </c>
      <c r="BP227" s="23" t="s">
        <v>853</v>
      </c>
      <c r="BQ227" s="23" t="s">
        <v>853</v>
      </c>
      <c r="BR227" s="23"/>
      <c r="BS227" s="57"/>
      <c r="BT227" s="135" t="s">
        <v>23</v>
      </c>
      <c r="BU227" s="58">
        <v>1</v>
      </c>
      <c r="BV227" s="57">
        <v>0</v>
      </c>
      <c r="BW227" s="57">
        <v>0</v>
      </c>
      <c r="BX227" s="57">
        <v>0</v>
      </c>
      <c r="BY227" s="57">
        <v>0.4</v>
      </c>
      <c r="BZ227" s="57">
        <v>0</v>
      </c>
      <c r="CA227" s="57">
        <v>0</v>
      </c>
      <c r="CB227" s="67">
        <v>0.4</v>
      </c>
      <c r="CC227" s="134"/>
      <c r="CD227" s="134"/>
      <c r="CE227" s="57"/>
      <c r="CF227" s="57"/>
      <c r="CG227" s="57"/>
      <c r="CH227" s="57"/>
      <c r="CI227" s="57"/>
      <c r="CJ227" s="57"/>
      <c r="CK227" s="67"/>
      <c r="CL227" s="23"/>
      <c r="CM227" s="23"/>
      <c r="CN227" s="23"/>
      <c r="CO227" s="23"/>
      <c r="CP227" s="23"/>
      <c r="CQ227" s="23"/>
      <c r="CR227" s="57"/>
      <c r="CS227" s="134"/>
      <c r="CT227" s="58"/>
      <c r="CU227" s="57"/>
      <c r="CV227" s="57"/>
      <c r="CW227" s="57"/>
      <c r="CX227" s="57"/>
      <c r="CY227" s="57"/>
      <c r="CZ227" s="57"/>
      <c r="DA227" s="67"/>
      <c r="DB227" s="23"/>
      <c r="DC227" s="23"/>
      <c r="DD227" s="57"/>
      <c r="DE227" s="57"/>
      <c r="DF227" s="57"/>
      <c r="DG227" s="57"/>
      <c r="DH227" s="57"/>
      <c r="DI227" s="57"/>
      <c r="DJ227" s="67"/>
      <c r="DK227" s="23" t="s">
        <v>849</v>
      </c>
      <c r="DL227" s="55">
        <v>0</v>
      </c>
      <c r="DM227" s="55">
        <v>0</v>
      </c>
      <c r="DN227" s="55">
        <v>0</v>
      </c>
      <c r="DO227" s="59">
        <v>0</v>
      </c>
      <c r="DP227" s="23" t="s">
        <v>849</v>
      </c>
      <c r="DQ227" s="57"/>
      <c r="DR227" s="57"/>
      <c r="DS227" s="57"/>
      <c r="DT227" s="23" t="s">
        <v>854</v>
      </c>
      <c r="DU227" s="57"/>
      <c r="DV227" s="23" t="s">
        <v>849</v>
      </c>
      <c r="DW227" s="23" t="s">
        <v>854</v>
      </c>
      <c r="DX227" s="57"/>
      <c r="DY227" s="23" t="s">
        <v>849</v>
      </c>
      <c r="DZ227" s="23" t="s">
        <v>854</v>
      </c>
      <c r="EA227" s="56"/>
      <c r="EB227" s="57"/>
      <c r="EC227" s="57"/>
      <c r="ED227" s="23"/>
      <c r="EE227" s="57"/>
      <c r="EF227" s="57"/>
      <c r="EG227" s="57"/>
      <c r="EH227" s="23">
        <v>2322</v>
      </c>
      <c r="EI227" s="23"/>
      <c r="EJ227" s="23" t="s">
        <v>891</v>
      </c>
      <c r="EK227" s="23"/>
    </row>
    <row r="228" spans="2:141" ht="29.1">
      <c r="B228" s="132" t="s">
        <v>1258</v>
      </c>
      <c r="C228" s="23" t="s">
        <v>1259</v>
      </c>
      <c r="D228" s="23" t="s">
        <v>155</v>
      </c>
      <c r="E228" s="23" t="s">
        <v>846</v>
      </c>
      <c r="F228" s="23" t="s">
        <v>847</v>
      </c>
      <c r="G228" s="23"/>
      <c r="H228" s="23" t="s">
        <v>848</v>
      </c>
      <c r="I228" s="58">
        <v>0</v>
      </c>
      <c r="J228" s="58">
        <v>0</v>
      </c>
      <c r="K228" s="58">
        <v>1</v>
      </c>
      <c r="L228" s="58">
        <v>0</v>
      </c>
      <c r="M228" s="176"/>
      <c r="N228" s="23" t="s">
        <v>849</v>
      </c>
      <c r="O228" s="23" t="s">
        <v>850</v>
      </c>
      <c r="P228" s="23" t="s">
        <v>851</v>
      </c>
      <c r="Q228" s="56" t="s">
        <v>848</v>
      </c>
      <c r="R228" s="133" t="s">
        <v>848</v>
      </c>
      <c r="S228" s="133" t="s">
        <v>848</v>
      </c>
      <c r="T228" s="133" t="s">
        <v>848</v>
      </c>
      <c r="U228" s="133" t="s">
        <v>848</v>
      </c>
      <c r="V228" s="133" t="s">
        <v>848</v>
      </c>
      <c r="W228" s="55">
        <v>0</v>
      </c>
      <c r="X228" s="55">
        <v>1.7672346964586412</v>
      </c>
      <c r="Y228" s="55">
        <v>1.8513147071544509</v>
      </c>
      <c r="Z228" s="55">
        <v>1.8204116017982694</v>
      </c>
      <c r="AA228" s="55">
        <v>1.958965913615621</v>
      </c>
      <c r="AB228" s="55">
        <v>2.087917451346621</v>
      </c>
      <c r="AC228" s="55">
        <v>2.2237281134250146</v>
      </c>
      <c r="AD228" s="59">
        <v>11.709572483798619</v>
      </c>
      <c r="AE228" s="55">
        <v>0</v>
      </c>
      <c r="AF228" s="55"/>
      <c r="AG228" s="55"/>
      <c r="AH228" s="55"/>
      <c r="AI228" s="59">
        <v>11.709572483798619</v>
      </c>
      <c r="AJ228" s="55">
        <v>0</v>
      </c>
      <c r="AK228" s="55">
        <v>0</v>
      </c>
      <c r="AL228" s="55">
        <v>1.9373858002279334</v>
      </c>
      <c r="AM228" s="55">
        <v>2.0701523398296806</v>
      </c>
      <c r="AN228" s="55">
        <v>2.0763082088632774</v>
      </c>
      <c r="AO228" s="55">
        <v>2.2790259869645029</v>
      </c>
      <c r="AP228" s="55">
        <v>2.4776268229714096</v>
      </c>
      <c r="AQ228" s="55">
        <v>2.6915622481191765</v>
      </c>
      <c r="AR228" s="59">
        <v>13.532061406975981</v>
      </c>
      <c r="AS228" s="55">
        <v>0</v>
      </c>
      <c r="AT228" s="55"/>
      <c r="AU228" s="55"/>
      <c r="AV228" s="55"/>
      <c r="AW228" s="59">
        <v>13.532061406975981</v>
      </c>
      <c r="AX228" s="55"/>
      <c r="AY228" s="55"/>
      <c r="AZ228" s="55"/>
      <c r="BA228" s="55"/>
      <c r="BB228" s="55"/>
      <c r="BC228" s="55"/>
      <c r="BD228" s="55"/>
      <c r="BE228" s="55"/>
      <c r="BF228" s="59">
        <v>0</v>
      </c>
      <c r="BG228" s="55"/>
      <c r="BH228" s="55"/>
      <c r="BI228" s="55"/>
      <c r="BJ228" s="55"/>
      <c r="BK228" s="59">
        <v>0</v>
      </c>
      <c r="BL228" s="55"/>
      <c r="BM228" s="23" t="s">
        <v>852</v>
      </c>
      <c r="BN228" s="23" t="s">
        <v>208</v>
      </c>
      <c r="BO228" s="23" t="s">
        <v>571</v>
      </c>
      <c r="BP228" s="23" t="s">
        <v>403</v>
      </c>
      <c r="BQ228" s="23" t="s">
        <v>1260</v>
      </c>
      <c r="BR228" s="23"/>
      <c r="BS228" s="57"/>
      <c r="BT228" s="135" t="s">
        <v>23</v>
      </c>
      <c r="BU228" s="58">
        <v>1</v>
      </c>
      <c r="BV228" s="57">
        <v>0</v>
      </c>
      <c r="BW228" s="57">
        <v>3</v>
      </c>
      <c r="BX228" s="57">
        <v>14</v>
      </c>
      <c r="BY228" s="57">
        <v>9</v>
      </c>
      <c r="BZ228" s="57">
        <v>7</v>
      </c>
      <c r="CA228" s="57">
        <v>7</v>
      </c>
      <c r="CB228" s="67">
        <v>40</v>
      </c>
      <c r="CC228" s="134"/>
      <c r="CD228" s="134"/>
      <c r="CE228" s="57"/>
      <c r="CF228" s="57"/>
      <c r="CG228" s="57"/>
      <c r="CH228" s="57"/>
      <c r="CI228" s="57"/>
      <c r="CJ228" s="57"/>
      <c r="CK228" s="67"/>
      <c r="CL228" s="23"/>
      <c r="CM228" s="23"/>
      <c r="CN228" s="23"/>
      <c r="CO228" s="23"/>
      <c r="CP228" s="23"/>
      <c r="CQ228" s="23"/>
      <c r="CR228" s="57"/>
      <c r="CS228" s="134"/>
      <c r="CT228" s="58"/>
      <c r="CU228" s="57"/>
      <c r="CV228" s="57"/>
      <c r="CW228" s="57"/>
      <c r="CX228" s="57"/>
      <c r="CY228" s="57"/>
      <c r="CZ228" s="57"/>
      <c r="DA228" s="67"/>
      <c r="DB228" s="23"/>
      <c r="DC228" s="23"/>
      <c r="DD228" s="57"/>
      <c r="DE228" s="57"/>
      <c r="DF228" s="57"/>
      <c r="DG228" s="57"/>
      <c r="DH228" s="57"/>
      <c r="DI228" s="57"/>
      <c r="DJ228" s="67"/>
      <c r="DK228" s="23" t="s">
        <v>849</v>
      </c>
      <c r="DL228" s="55">
        <v>0</v>
      </c>
      <c r="DM228" s="55">
        <v>0</v>
      </c>
      <c r="DN228" s="55">
        <v>0</v>
      </c>
      <c r="DO228" s="59">
        <v>0</v>
      </c>
      <c r="DP228" s="23" t="s">
        <v>849</v>
      </c>
      <c r="DQ228" s="57"/>
      <c r="DR228" s="57"/>
      <c r="DS228" s="57"/>
      <c r="DT228" s="23" t="s">
        <v>854</v>
      </c>
      <c r="DU228" s="57"/>
      <c r="DV228" s="23" t="s">
        <v>849</v>
      </c>
      <c r="DW228" s="23" t="s">
        <v>854</v>
      </c>
      <c r="DX228" s="57"/>
      <c r="DY228" s="23" t="s">
        <v>849</v>
      </c>
      <c r="DZ228" s="23" t="s">
        <v>854</v>
      </c>
      <c r="EA228" s="56"/>
      <c r="EB228" s="57"/>
      <c r="EC228" s="57"/>
      <c r="ED228" s="23"/>
      <c r="EE228" s="57"/>
      <c r="EF228" s="57"/>
      <c r="EG228" s="57"/>
      <c r="EH228" s="23">
        <v>578</v>
      </c>
      <c r="EI228" s="23"/>
      <c r="EJ228" s="23" t="s">
        <v>1261</v>
      </c>
      <c r="EK228" s="23"/>
    </row>
    <row r="229" spans="2:141">
      <c r="B229" s="132" t="s">
        <v>1262</v>
      </c>
      <c r="C229" s="23" t="s">
        <v>1263</v>
      </c>
      <c r="D229" s="23" t="s">
        <v>155</v>
      </c>
      <c r="E229" s="23" t="s">
        <v>846</v>
      </c>
      <c r="F229" s="23" t="s">
        <v>847</v>
      </c>
      <c r="G229" s="23"/>
      <c r="H229" s="23" t="s">
        <v>848</v>
      </c>
      <c r="I229" s="58">
        <v>0.35799999999999998</v>
      </c>
      <c r="J229" s="58">
        <v>0.64200000000000002</v>
      </c>
      <c r="K229" s="58">
        <v>0</v>
      </c>
      <c r="L229" s="58">
        <v>0</v>
      </c>
      <c r="M229" s="176"/>
      <c r="N229" s="23" t="s">
        <v>849</v>
      </c>
      <c r="O229" s="23" t="s">
        <v>850</v>
      </c>
      <c r="P229" s="23" t="s">
        <v>851</v>
      </c>
      <c r="Q229" s="56" t="s">
        <v>848</v>
      </c>
      <c r="R229" s="133" t="s">
        <v>848</v>
      </c>
      <c r="S229" s="133" t="s">
        <v>848</v>
      </c>
      <c r="T229" s="133" t="s">
        <v>848</v>
      </c>
      <c r="U229" s="133" t="s">
        <v>848</v>
      </c>
      <c r="V229" s="133" t="s">
        <v>848</v>
      </c>
      <c r="W229" s="55">
        <v>0</v>
      </c>
      <c r="X229" s="55">
        <v>30.696454528793566</v>
      </c>
      <c r="Y229" s="55">
        <v>28.180080075360447</v>
      </c>
      <c r="Z229" s="55">
        <v>26.74138158900783</v>
      </c>
      <c r="AA229" s="55">
        <v>32.743005978531102</v>
      </c>
      <c r="AB229" s="55">
        <v>34.898357912692106</v>
      </c>
      <c r="AC229" s="55">
        <v>37.168356226329763</v>
      </c>
      <c r="AD229" s="59">
        <v>190.42763631071483</v>
      </c>
      <c r="AE229" s="55">
        <v>0</v>
      </c>
      <c r="AF229" s="55"/>
      <c r="AG229" s="55"/>
      <c r="AH229" s="55"/>
      <c r="AI229" s="59">
        <v>190.42763631071483</v>
      </c>
      <c r="AJ229" s="55">
        <v>0</v>
      </c>
      <c r="AK229" s="55">
        <v>0</v>
      </c>
      <c r="AL229" s="55">
        <v>33.651939519182534</v>
      </c>
      <c r="AM229" s="55">
        <v>31.511151766444787</v>
      </c>
      <c r="AN229" s="55">
        <v>30.500437403691702</v>
      </c>
      <c r="AO229" s="55">
        <v>38.092628870033757</v>
      </c>
      <c r="AP229" s="55">
        <v>41.412129385850982</v>
      </c>
      <c r="AQ229" s="55">
        <v>44.987938875922282</v>
      </c>
      <c r="AR229" s="59">
        <v>220.15622582112604</v>
      </c>
      <c r="AS229" s="55">
        <v>0</v>
      </c>
      <c r="AT229" s="55"/>
      <c r="AU229" s="55"/>
      <c r="AV229" s="55"/>
      <c r="AW229" s="59">
        <v>220.15622582112604</v>
      </c>
      <c r="AX229" s="55"/>
      <c r="AY229" s="55"/>
      <c r="AZ229" s="55"/>
      <c r="BA229" s="55"/>
      <c r="BB229" s="55"/>
      <c r="BC229" s="55"/>
      <c r="BD229" s="55"/>
      <c r="BE229" s="55"/>
      <c r="BF229" s="59">
        <v>0</v>
      </c>
      <c r="BG229" s="55"/>
      <c r="BH229" s="55"/>
      <c r="BI229" s="55"/>
      <c r="BJ229" s="55"/>
      <c r="BK229" s="59">
        <v>0</v>
      </c>
      <c r="BL229" s="55"/>
      <c r="BM229" s="23" t="s">
        <v>864</v>
      </c>
      <c r="BN229" s="23" t="s">
        <v>1264</v>
      </c>
      <c r="BO229" s="23" t="s">
        <v>566</v>
      </c>
      <c r="BP229" s="23" t="s">
        <v>367</v>
      </c>
      <c r="BQ229" s="23" t="s">
        <v>368</v>
      </c>
      <c r="BR229" s="23"/>
      <c r="BS229" s="57"/>
      <c r="BT229" s="135" t="s">
        <v>23</v>
      </c>
      <c r="BU229" s="58">
        <v>0.35799999999999998</v>
      </c>
      <c r="BV229" s="57">
        <v>0</v>
      </c>
      <c r="BW229" s="57">
        <v>0</v>
      </c>
      <c r="BX229" s="57">
        <v>0</v>
      </c>
      <c r="BY229" s="57">
        <v>0</v>
      </c>
      <c r="BZ229" s="57">
        <v>0</v>
      </c>
      <c r="CA229" s="57">
        <v>0</v>
      </c>
      <c r="CB229" s="67">
        <v>0</v>
      </c>
      <c r="CC229" s="134"/>
      <c r="CD229" s="134"/>
      <c r="CE229" s="57"/>
      <c r="CF229" s="57"/>
      <c r="CG229" s="57"/>
      <c r="CH229" s="57"/>
      <c r="CI229" s="57"/>
      <c r="CJ229" s="57"/>
      <c r="CK229" s="67"/>
      <c r="CL229" s="23"/>
      <c r="CM229" s="23"/>
      <c r="CN229" s="23"/>
      <c r="CO229" s="23"/>
      <c r="CP229" s="23"/>
      <c r="CQ229" s="23"/>
      <c r="CR229" s="57"/>
      <c r="CS229" s="134"/>
      <c r="CT229" s="58"/>
      <c r="CU229" s="57"/>
      <c r="CV229" s="57"/>
      <c r="CW229" s="57"/>
      <c r="CX229" s="57"/>
      <c r="CY229" s="57"/>
      <c r="CZ229" s="57"/>
      <c r="DA229" s="67"/>
      <c r="DB229" s="23"/>
      <c r="DC229" s="23"/>
      <c r="DD229" s="57"/>
      <c r="DE229" s="57"/>
      <c r="DF229" s="57"/>
      <c r="DG229" s="57"/>
      <c r="DH229" s="57"/>
      <c r="DI229" s="57"/>
      <c r="DJ229" s="67"/>
      <c r="DK229" s="23" t="s">
        <v>849</v>
      </c>
      <c r="DL229" s="55">
        <v>0</v>
      </c>
      <c r="DM229" s="55">
        <v>0</v>
      </c>
      <c r="DN229" s="55">
        <v>0</v>
      </c>
      <c r="DO229" s="59">
        <v>0</v>
      </c>
      <c r="DP229" s="23" t="s">
        <v>849</v>
      </c>
      <c r="DQ229" s="57"/>
      <c r="DR229" s="57"/>
      <c r="DS229" s="57"/>
      <c r="DT229" s="23" t="s">
        <v>854</v>
      </c>
      <c r="DU229" s="57"/>
      <c r="DV229" s="23" t="s">
        <v>849</v>
      </c>
      <c r="DW229" s="23" t="s">
        <v>854</v>
      </c>
      <c r="DX229" s="57"/>
      <c r="DY229" s="23" t="s">
        <v>849</v>
      </c>
      <c r="DZ229" s="23" t="s">
        <v>854</v>
      </c>
      <c r="EA229" s="56"/>
      <c r="EB229" s="57"/>
      <c r="EC229" s="57"/>
      <c r="ED229" s="23"/>
      <c r="EE229" s="57"/>
      <c r="EF229" s="57"/>
      <c r="EG229" s="57"/>
      <c r="EH229" s="23">
        <v>624</v>
      </c>
      <c r="EI229" s="23" t="s">
        <v>365</v>
      </c>
      <c r="EJ229" s="23"/>
      <c r="EK229" s="23" t="s">
        <v>587</v>
      </c>
    </row>
    <row r="230" spans="2:141" ht="57.95">
      <c r="B230" s="132" t="s">
        <v>1265</v>
      </c>
      <c r="C230" s="23" t="s">
        <v>1266</v>
      </c>
      <c r="D230" s="23" t="s">
        <v>155</v>
      </c>
      <c r="E230" s="23" t="s">
        <v>846</v>
      </c>
      <c r="F230" s="23" t="s">
        <v>847</v>
      </c>
      <c r="G230" s="23"/>
      <c r="H230" s="23" t="s">
        <v>848</v>
      </c>
      <c r="I230" s="58">
        <v>0</v>
      </c>
      <c r="J230" s="58">
        <v>0</v>
      </c>
      <c r="K230" s="58">
        <v>1</v>
      </c>
      <c r="L230" s="58">
        <v>0</v>
      </c>
      <c r="M230" s="176"/>
      <c r="N230" s="23" t="s">
        <v>849</v>
      </c>
      <c r="O230" s="23" t="s">
        <v>850</v>
      </c>
      <c r="P230" s="23" t="s">
        <v>851</v>
      </c>
      <c r="Q230" s="56" t="s">
        <v>848</v>
      </c>
      <c r="R230" s="133" t="s">
        <v>848</v>
      </c>
      <c r="S230" s="133" t="s">
        <v>848</v>
      </c>
      <c r="T230" s="133" t="s">
        <v>848</v>
      </c>
      <c r="U230" s="133" t="s">
        <v>848</v>
      </c>
      <c r="V230" s="133" t="s">
        <v>848</v>
      </c>
      <c r="W230" s="55">
        <v>0</v>
      </c>
      <c r="X230" s="55">
        <v>0.47632445143958208</v>
      </c>
      <c r="Y230" s="55">
        <v>1.7483851056507075E-3</v>
      </c>
      <c r="Z230" s="55">
        <v>1.4284192039629964E-3</v>
      </c>
      <c r="AA230" s="55">
        <v>0</v>
      </c>
      <c r="AB230" s="55">
        <v>0</v>
      </c>
      <c r="AC230" s="55">
        <v>0</v>
      </c>
      <c r="AD230" s="59">
        <v>0.47950125574919578</v>
      </c>
      <c r="AE230" s="55">
        <v>0</v>
      </c>
      <c r="AF230" s="55"/>
      <c r="AG230" s="55"/>
      <c r="AH230" s="55"/>
      <c r="AI230" s="59">
        <v>0.47950125574919578</v>
      </c>
      <c r="AJ230" s="55">
        <v>0</v>
      </c>
      <c r="AK230" s="55">
        <v>0</v>
      </c>
      <c r="AL230" s="55">
        <v>0.52218544054711702</v>
      </c>
      <c r="AM230" s="55">
        <v>1.9550557792247991E-3</v>
      </c>
      <c r="AN230" s="55">
        <v>1.6292131493539995E-3</v>
      </c>
      <c r="AO230" s="55">
        <v>0</v>
      </c>
      <c r="AP230" s="55">
        <v>0</v>
      </c>
      <c r="AQ230" s="55">
        <v>0</v>
      </c>
      <c r="AR230" s="59">
        <v>0.5257697094756959</v>
      </c>
      <c r="AS230" s="55">
        <v>0</v>
      </c>
      <c r="AT230" s="55"/>
      <c r="AU230" s="55"/>
      <c r="AV230" s="55"/>
      <c r="AW230" s="59">
        <v>0.5257697094756959</v>
      </c>
      <c r="AX230" s="55"/>
      <c r="AY230" s="55"/>
      <c r="AZ230" s="55"/>
      <c r="BA230" s="55"/>
      <c r="BB230" s="55"/>
      <c r="BC230" s="55"/>
      <c r="BD230" s="55"/>
      <c r="BE230" s="55"/>
      <c r="BF230" s="59">
        <v>0</v>
      </c>
      <c r="BG230" s="55"/>
      <c r="BH230" s="55"/>
      <c r="BI230" s="55"/>
      <c r="BJ230" s="55"/>
      <c r="BK230" s="59">
        <v>0</v>
      </c>
      <c r="BL230" s="55"/>
      <c r="BM230" s="23" t="s">
        <v>852</v>
      </c>
      <c r="BN230" s="23" t="s">
        <v>214</v>
      </c>
      <c r="BO230" s="23" t="s">
        <v>571</v>
      </c>
      <c r="BP230" s="23" t="s">
        <v>403</v>
      </c>
      <c r="BQ230" s="23" t="s">
        <v>853</v>
      </c>
      <c r="BR230" s="23"/>
      <c r="BS230" s="57"/>
      <c r="BT230" s="135" t="s">
        <v>212</v>
      </c>
      <c r="BU230" s="58">
        <v>1</v>
      </c>
      <c r="BV230" s="57">
        <v>0</v>
      </c>
      <c r="BW230" s="57">
        <v>0</v>
      </c>
      <c r="BX230" s="57">
        <v>0</v>
      </c>
      <c r="BY230" s="57">
        <v>0</v>
      </c>
      <c r="BZ230" s="57">
        <v>0</v>
      </c>
      <c r="CA230" s="57">
        <v>0</v>
      </c>
      <c r="CB230" s="67">
        <v>0</v>
      </c>
      <c r="CC230" s="134"/>
      <c r="CD230" s="134"/>
      <c r="CE230" s="57"/>
      <c r="CF230" s="57"/>
      <c r="CG230" s="57"/>
      <c r="CH230" s="57"/>
      <c r="CI230" s="57"/>
      <c r="CJ230" s="57"/>
      <c r="CK230" s="67"/>
      <c r="CL230" s="23"/>
      <c r="CM230" s="23"/>
      <c r="CN230" s="23"/>
      <c r="CO230" s="23"/>
      <c r="CP230" s="23"/>
      <c r="CQ230" s="23"/>
      <c r="CR230" s="57"/>
      <c r="CS230" s="134"/>
      <c r="CT230" s="58"/>
      <c r="CU230" s="57"/>
      <c r="CV230" s="57"/>
      <c r="CW230" s="57"/>
      <c r="CX230" s="57"/>
      <c r="CY230" s="57"/>
      <c r="CZ230" s="57"/>
      <c r="DA230" s="67"/>
      <c r="DB230" s="23"/>
      <c r="DC230" s="23"/>
      <c r="DD230" s="57"/>
      <c r="DE230" s="57"/>
      <c r="DF230" s="57"/>
      <c r="DG230" s="57"/>
      <c r="DH230" s="57"/>
      <c r="DI230" s="57"/>
      <c r="DJ230" s="67"/>
      <c r="DK230" s="23" t="s">
        <v>849</v>
      </c>
      <c r="DL230" s="55">
        <v>0</v>
      </c>
      <c r="DM230" s="55">
        <v>0</v>
      </c>
      <c r="DN230" s="55">
        <v>0</v>
      </c>
      <c r="DO230" s="59">
        <v>0</v>
      </c>
      <c r="DP230" s="23" t="s">
        <v>849</v>
      </c>
      <c r="DQ230" s="57"/>
      <c r="DR230" s="57"/>
      <c r="DS230" s="57"/>
      <c r="DT230" s="23" t="s">
        <v>854</v>
      </c>
      <c r="DU230" s="57"/>
      <c r="DV230" s="23" t="s">
        <v>849</v>
      </c>
      <c r="DW230" s="23" t="s">
        <v>854</v>
      </c>
      <c r="DX230" s="57"/>
      <c r="DY230" s="23" t="s">
        <v>849</v>
      </c>
      <c r="DZ230" s="23" t="s">
        <v>854</v>
      </c>
      <c r="EA230" s="56"/>
      <c r="EB230" s="57"/>
      <c r="EC230" s="57"/>
      <c r="ED230" s="23"/>
      <c r="EE230" s="57"/>
      <c r="EF230" s="57"/>
      <c r="EG230" s="57"/>
      <c r="EH230" s="23">
        <v>595</v>
      </c>
      <c r="EI230" s="23"/>
      <c r="EJ230" s="23" t="s">
        <v>868</v>
      </c>
      <c r="EK230" s="23"/>
    </row>
    <row r="231" spans="2:141">
      <c r="B231" s="132" t="s">
        <v>1267</v>
      </c>
      <c r="C231" s="23" t="s">
        <v>1268</v>
      </c>
      <c r="D231" s="23" t="s">
        <v>193</v>
      </c>
      <c r="E231" s="23" t="s">
        <v>846</v>
      </c>
      <c r="F231" s="23" t="s">
        <v>847</v>
      </c>
      <c r="G231" s="23"/>
      <c r="H231" s="23" t="s">
        <v>848</v>
      </c>
      <c r="I231" s="58">
        <v>0.5</v>
      </c>
      <c r="J231" s="58">
        <v>0.5</v>
      </c>
      <c r="K231" s="58">
        <v>0</v>
      </c>
      <c r="L231" s="58">
        <v>0</v>
      </c>
      <c r="M231" s="176"/>
      <c r="N231" s="23" t="s">
        <v>849</v>
      </c>
      <c r="O231" s="23" t="s">
        <v>850</v>
      </c>
      <c r="P231" s="23" t="s">
        <v>851</v>
      </c>
      <c r="Q231" s="56" t="s">
        <v>848</v>
      </c>
      <c r="R231" s="133" t="s">
        <v>848</v>
      </c>
      <c r="S231" s="133" t="s">
        <v>848</v>
      </c>
      <c r="T231" s="133" t="s">
        <v>848</v>
      </c>
      <c r="U231" s="133" t="s">
        <v>848</v>
      </c>
      <c r="V231" s="133" t="s">
        <v>848</v>
      </c>
      <c r="W231" s="55">
        <v>0</v>
      </c>
      <c r="X231" s="55">
        <v>0.16729523490461543</v>
      </c>
      <c r="Y231" s="55">
        <v>0.17453806765515481</v>
      </c>
      <c r="Z231" s="55">
        <v>0.18845566784246576</v>
      </c>
      <c r="AA231" s="55">
        <v>0.20279931701510254</v>
      </c>
      <c r="AB231" s="55">
        <v>0.21614885188864572</v>
      </c>
      <c r="AC231" s="55">
        <v>0.2302084684043986</v>
      </c>
      <c r="AD231" s="59">
        <v>1.179445607710383</v>
      </c>
      <c r="AE231" s="55">
        <v>0</v>
      </c>
      <c r="AF231" s="55"/>
      <c r="AG231" s="55"/>
      <c r="AH231" s="55"/>
      <c r="AI231" s="59">
        <v>1.179445607710383</v>
      </c>
      <c r="AJ231" s="55">
        <v>0</v>
      </c>
      <c r="AK231" s="55">
        <v>0</v>
      </c>
      <c r="AL231" s="55">
        <v>0.18340258551933866</v>
      </c>
      <c r="AM231" s="55">
        <v>0.195169620675155</v>
      </c>
      <c r="AN231" s="55">
        <v>0.21494702064169999</v>
      </c>
      <c r="AO231" s="55">
        <v>0.23593310654549698</v>
      </c>
      <c r="AP231" s="55">
        <v>0.25649299154446176</v>
      </c>
      <c r="AQ231" s="55">
        <v>0.27864036930318259</v>
      </c>
      <c r="AR231" s="59">
        <v>1.3645856942293348</v>
      </c>
      <c r="AS231" s="55">
        <v>0</v>
      </c>
      <c r="AT231" s="55"/>
      <c r="AU231" s="55"/>
      <c r="AV231" s="55"/>
      <c r="AW231" s="59">
        <v>1.3645856942293348</v>
      </c>
      <c r="AX231" s="55"/>
      <c r="AY231" s="55"/>
      <c r="AZ231" s="55"/>
      <c r="BA231" s="55"/>
      <c r="BB231" s="55"/>
      <c r="BC231" s="55"/>
      <c r="BD231" s="55"/>
      <c r="BE231" s="55"/>
      <c r="BF231" s="59">
        <v>0</v>
      </c>
      <c r="BG231" s="55"/>
      <c r="BH231" s="55"/>
      <c r="BI231" s="55"/>
      <c r="BJ231" s="55"/>
      <c r="BK231" s="59">
        <v>0</v>
      </c>
      <c r="BL231" s="55"/>
      <c r="BM231" s="23" t="s">
        <v>864</v>
      </c>
      <c r="BN231" s="23" t="s">
        <v>1269</v>
      </c>
      <c r="BO231" s="23" t="s">
        <v>532</v>
      </c>
      <c r="BP231" s="23" t="s">
        <v>533</v>
      </c>
      <c r="BQ231" s="23" t="s">
        <v>311</v>
      </c>
      <c r="BR231" s="23"/>
      <c r="BS231" s="57"/>
      <c r="BT231" s="135" t="s">
        <v>23</v>
      </c>
      <c r="BU231" s="58">
        <v>0.5</v>
      </c>
      <c r="BV231" s="57">
        <v>1</v>
      </c>
      <c r="BW231" s="57">
        <v>1</v>
      </c>
      <c r="BX231" s="57">
        <v>1</v>
      </c>
      <c r="BY231" s="57">
        <v>1</v>
      </c>
      <c r="BZ231" s="57">
        <v>1</v>
      </c>
      <c r="CA231" s="57">
        <v>2</v>
      </c>
      <c r="CB231" s="67">
        <v>7</v>
      </c>
      <c r="CC231" s="134"/>
      <c r="CD231" s="134"/>
      <c r="CE231" s="57"/>
      <c r="CF231" s="57"/>
      <c r="CG231" s="57"/>
      <c r="CH231" s="57"/>
      <c r="CI231" s="57"/>
      <c r="CJ231" s="57"/>
      <c r="CK231" s="67"/>
      <c r="CL231" s="23"/>
      <c r="CM231" s="23"/>
      <c r="CN231" s="23"/>
      <c r="CO231" s="23"/>
      <c r="CP231" s="23"/>
      <c r="CQ231" s="23"/>
      <c r="CR231" s="57"/>
      <c r="CS231" s="134"/>
      <c r="CT231" s="58"/>
      <c r="CU231" s="57"/>
      <c r="CV231" s="57"/>
      <c r="CW231" s="57"/>
      <c r="CX231" s="57"/>
      <c r="CY231" s="57"/>
      <c r="CZ231" s="57"/>
      <c r="DA231" s="67"/>
      <c r="DB231" s="23"/>
      <c r="DC231" s="23"/>
      <c r="DD231" s="57"/>
      <c r="DE231" s="57"/>
      <c r="DF231" s="57"/>
      <c r="DG231" s="57"/>
      <c r="DH231" s="57"/>
      <c r="DI231" s="57"/>
      <c r="DJ231" s="67"/>
      <c r="DK231" s="23" t="s">
        <v>849</v>
      </c>
      <c r="DL231" s="55">
        <v>0</v>
      </c>
      <c r="DM231" s="55">
        <v>0</v>
      </c>
      <c r="DN231" s="55">
        <v>0</v>
      </c>
      <c r="DO231" s="59">
        <v>0</v>
      </c>
      <c r="DP231" s="23" t="s">
        <v>849</v>
      </c>
      <c r="DQ231" s="57"/>
      <c r="DR231" s="57"/>
      <c r="DS231" s="57"/>
      <c r="DT231" s="23" t="s">
        <v>854</v>
      </c>
      <c r="DU231" s="57"/>
      <c r="DV231" s="23" t="s">
        <v>849</v>
      </c>
      <c r="DW231" s="23" t="s">
        <v>854</v>
      </c>
      <c r="DX231" s="57"/>
      <c r="DY231" s="23" t="s">
        <v>849</v>
      </c>
      <c r="DZ231" s="23" t="s">
        <v>854</v>
      </c>
      <c r="EA231" s="56"/>
      <c r="EB231" s="57"/>
      <c r="EC231" s="57"/>
      <c r="ED231" s="23"/>
      <c r="EE231" s="57"/>
      <c r="EF231" s="57"/>
      <c r="EG231" s="57"/>
      <c r="EH231" s="23">
        <v>583</v>
      </c>
      <c r="EI231" s="23" t="s">
        <v>543</v>
      </c>
      <c r="EJ231" s="23"/>
      <c r="EK231" s="23" t="s">
        <v>635</v>
      </c>
    </row>
    <row r="232" spans="2:141">
      <c r="B232" s="132" t="s">
        <v>1270</v>
      </c>
      <c r="C232" s="23" t="s">
        <v>1271</v>
      </c>
      <c r="D232" s="23" t="s">
        <v>159</v>
      </c>
      <c r="E232" s="23" t="s">
        <v>846</v>
      </c>
      <c r="F232" s="23" t="s">
        <v>847</v>
      </c>
      <c r="G232" s="23"/>
      <c r="H232" s="23" t="s">
        <v>848</v>
      </c>
      <c r="I232" s="58">
        <v>0.99839226832484462</v>
      </c>
      <c r="J232" s="58">
        <v>1.6077316751553653E-3</v>
      </c>
      <c r="K232" s="58">
        <v>0</v>
      </c>
      <c r="L232" s="58">
        <v>0</v>
      </c>
      <c r="M232" s="176"/>
      <c r="N232" s="23" t="s">
        <v>849</v>
      </c>
      <c r="O232" s="23" t="s">
        <v>850</v>
      </c>
      <c r="P232" s="23" t="s">
        <v>851</v>
      </c>
      <c r="Q232" s="56" t="s">
        <v>848</v>
      </c>
      <c r="R232" s="133" t="s">
        <v>848</v>
      </c>
      <c r="S232" s="133" t="s">
        <v>848</v>
      </c>
      <c r="T232" s="133" t="s">
        <v>848</v>
      </c>
      <c r="U232" s="133" t="s">
        <v>848</v>
      </c>
      <c r="V232" s="133" t="s">
        <v>848</v>
      </c>
      <c r="W232" s="55">
        <v>1.2292116853825303</v>
      </c>
      <c r="X232" s="55">
        <v>3.3241107849500366</v>
      </c>
      <c r="Y232" s="55">
        <v>3.4680239004275006</v>
      </c>
      <c r="Z232" s="55">
        <v>3.7445628282077239</v>
      </c>
      <c r="AA232" s="55">
        <v>4.0295672333689749</v>
      </c>
      <c r="AB232" s="55">
        <v>4.2948188579744953</v>
      </c>
      <c r="AC232" s="55">
        <v>4.5741796115483941</v>
      </c>
      <c r="AD232" s="59">
        <v>23.435263216477125</v>
      </c>
      <c r="AE232" s="55">
        <v>4.317153963325629E-2</v>
      </c>
      <c r="AF232" s="55"/>
      <c r="AG232" s="55"/>
      <c r="AH232" s="55"/>
      <c r="AI232" s="59">
        <v>24.664474901859656</v>
      </c>
      <c r="AJ232" s="55">
        <v>4.317153963325629E-2</v>
      </c>
      <c r="AK232" s="55">
        <v>1.3475614017235846</v>
      </c>
      <c r="AL232" s="55">
        <v>3.6441594577403933</v>
      </c>
      <c r="AM232" s="55">
        <v>3.877967243662312</v>
      </c>
      <c r="AN232" s="55">
        <v>4.2709387981990927</v>
      </c>
      <c r="AO232" s="55">
        <v>4.6879266133420279</v>
      </c>
      <c r="AP232" s="55">
        <v>5.0964459325046905</v>
      </c>
      <c r="AQ232" s="55">
        <v>5.5365083007371245</v>
      </c>
      <c r="AR232" s="59">
        <v>27.113946346185642</v>
      </c>
      <c r="AS232" s="55">
        <v>5.225408878384976E-2</v>
      </c>
      <c r="AT232" s="55"/>
      <c r="AU232" s="55"/>
      <c r="AV232" s="55"/>
      <c r="AW232" s="59">
        <v>28.461507747909227</v>
      </c>
      <c r="AX232" s="55"/>
      <c r="AY232" s="55"/>
      <c r="AZ232" s="55"/>
      <c r="BA232" s="55"/>
      <c r="BB232" s="55"/>
      <c r="BC232" s="55"/>
      <c r="BD232" s="55"/>
      <c r="BE232" s="55"/>
      <c r="BF232" s="59">
        <v>0</v>
      </c>
      <c r="BG232" s="55"/>
      <c r="BH232" s="55"/>
      <c r="BI232" s="55"/>
      <c r="BJ232" s="55"/>
      <c r="BK232" s="59">
        <v>0</v>
      </c>
      <c r="BL232" s="55"/>
      <c r="BM232" s="23" t="s">
        <v>864</v>
      </c>
      <c r="BN232" s="23" t="s">
        <v>1272</v>
      </c>
      <c r="BO232" s="23" t="s">
        <v>582</v>
      </c>
      <c r="BP232" s="23" t="s">
        <v>462</v>
      </c>
      <c r="BQ232" s="23" t="s">
        <v>358</v>
      </c>
      <c r="BR232" s="23"/>
      <c r="BS232" s="57"/>
      <c r="BT232" s="135" t="s">
        <v>23</v>
      </c>
      <c r="BU232" s="58">
        <v>0.99839226832484462</v>
      </c>
      <c r="BV232" s="57">
        <v>2</v>
      </c>
      <c r="BW232" s="57">
        <v>3</v>
      </c>
      <c r="BX232" s="57">
        <v>3</v>
      </c>
      <c r="BY232" s="57">
        <v>3</v>
      </c>
      <c r="BZ232" s="57">
        <v>0</v>
      </c>
      <c r="CA232" s="57">
        <v>0</v>
      </c>
      <c r="CB232" s="67">
        <v>11</v>
      </c>
      <c r="CC232" s="134"/>
      <c r="CD232" s="134"/>
      <c r="CE232" s="57"/>
      <c r="CF232" s="57"/>
      <c r="CG232" s="57"/>
      <c r="CH232" s="57"/>
      <c r="CI232" s="57"/>
      <c r="CJ232" s="57"/>
      <c r="CK232" s="67"/>
      <c r="CL232" s="23"/>
      <c r="CM232" s="23"/>
      <c r="CN232" s="23"/>
      <c r="CO232" s="23"/>
      <c r="CP232" s="23"/>
      <c r="CQ232" s="23"/>
      <c r="CR232" s="57"/>
      <c r="CS232" s="134"/>
      <c r="CT232" s="58"/>
      <c r="CU232" s="57"/>
      <c r="CV232" s="57"/>
      <c r="CW232" s="57"/>
      <c r="CX232" s="57"/>
      <c r="CY232" s="57"/>
      <c r="CZ232" s="57"/>
      <c r="DA232" s="67"/>
      <c r="DB232" s="23"/>
      <c r="DC232" s="23"/>
      <c r="DD232" s="57"/>
      <c r="DE232" s="57"/>
      <c r="DF232" s="57"/>
      <c r="DG232" s="57"/>
      <c r="DH232" s="57"/>
      <c r="DI232" s="57"/>
      <c r="DJ232" s="67"/>
      <c r="DK232" s="23" t="s">
        <v>849</v>
      </c>
      <c r="DL232" s="55">
        <v>0</v>
      </c>
      <c r="DM232" s="55">
        <v>1.2292116853825303</v>
      </c>
      <c r="DN232" s="55">
        <v>23.435263216477125</v>
      </c>
      <c r="DO232" s="59">
        <v>24.664474901859656</v>
      </c>
      <c r="DP232" s="23" t="s">
        <v>849</v>
      </c>
      <c r="DQ232" s="57"/>
      <c r="DR232" s="57"/>
      <c r="DS232" s="57"/>
      <c r="DT232" s="23" t="s">
        <v>854</v>
      </c>
      <c r="DU232" s="57"/>
      <c r="DV232" s="23" t="s">
        <v>849</v>
      </c>
      <c r="DW232" s="23" t="s">
        <v>854</v>
      </c>
      <c r="DX232" s="57"/>
      <c r="DY232" s="23" t="s">
        <v>849</v>
      </c>
      <c r="DZ232" s="23" t="s">
        <v>854</v>
      </c>
      <c r="EA232" s="56"/>
      <c r="EB232" s="57"/>
      <c r="EC232" s="57"/>
      <c r="ED232" s="23"/>
      <c r="EE232" s="57"/>
      <c r="EF232" s="57"/>
      <c r="EG232" s="57"/>
      <c r="EH232" s="23">
        <v>739</v>
      </c>
      <c r="EI232" s="23" t="s">
        <v>463</v>
      </c>
      <c r="EJ232" s="23"/>
      <c r="EK232" s="23" t="s">
        <v>464</v>
      </c>
    </row>
    <row r="233" spans="2:141" ht="29.1">
      <c r="B233" s="132" t="s">
        <v>1273</v>
      </c>
      <c r="C233" s="23" t="s">
        <v>1274</v>
      </c>
      <c r="D233" s="23" t="s">
        <v>193</v>
      </c>
      <c r="E233" s="23" t="s">
        <v>846</v>
      </c>
      <c r="F233" s="23" t="s">
        <v>847</v>
      </c>
      <c r="G233" s="23"/>
      <c r="H233" s="23" t="s">
        <v>848</v>
      </c>
      <c r="I233" s="58">
        <v>0</v>
      </c>
      <c r="J233" s="58">
        <v>0</v>
      </c>
      <c r="K233" s="58">
        <v>1</v>
      </c>
      <c r="L233" s="58">
        <v>0</v>
      </c>
      <c r="M233" s="176"/>
      <c r="N233" s="23" t="s">
        <v>849</v>
      </c>
      <c r="O233" s="23" t="s">
        <v>850</v>
      </c>
      <c r="P233" s="23" t="s">
        <v>851</v>
      </c>
      <c r="Q233" s="56" t="s">
        <v>848</v>
      </c>
      <c r="R233" s="133" t="s">
        <v>848</v>
      </c>
      <c r="S233" s="133" t="s">
        <v>848</v>
      </c>
      <c r="T233" s="133" t="s">
        <v>848</v>
      </c>
      <c r="U233" s="133" t="s">
        <v>848</v>
      </c>
      <c r="V233" s="133" t="s">
        <v>848</v>
      </c>
      <c r="W233" s="55">
        <v>0</v>
      </c>
      <c r="X233" s="55">
        <v>4.5577223704569443</v>
      </c>
      <c r="Y233" s="55">
        <v>4.7550431182441297</v>
      </c>
      <c r="Z233" s="55">
        <v>5.1342084767371521</v>
      </c>
      <c r="AA233" s="55">
        <v>5.5249809380411845</v>
      </c>
      <c r="AB233" s="55">
        <v>5.888670159452861</v>
      </c>
      <c r="AC233" s="55">
        <v>6.2717045522162191</v>
      </c>
      <c r="AD233" s="59">
        <v>32.132329615148493</v>
      </c>
      <c r="AE233" s="55">
        <v>0</v>
      </c>
      <c r="AF233" s="55"/>
      <c r="AG233" s="55"/>
      <c r="AH233" s="55"/>
      <c r="AI233" s="59">
        <v>32.132329615148493</v>
      </c>
      <c r="AJ233" s="55">
        <v>0</v>
      </c>
      <c r="AK233" s="55">
        <v>0</v>
      </c>
      <c r="AL233" s="55">
        <v>4.996544386322336</v>
      </c>
      <c r="AM233" s="55">
        <v>5.3171206382053944</v>
      </c>
      <c r="AN233" s="55">
        <v>5.8559279647164599</v>
      </c>
      <c r="AO233" s="55">
        <v>6.4276642323190698</v>
      </c>
      <c r="AP233" s="55">
        <v>6.9877892582783057</v>
      </c>
      <c r="AQ233" s="55">
        <v>7.5911632821435697</v>
      </c>
      <c r="AR233" s="59">
        <v>37.176209761985135</v>
      </c>
      <c r="AS233" s="55">
        <v>0</v>
      </c>
      <c r="AT233" s="55"/>
      <c r="AU233" s="55"/>
      <c r="AV233" s="55"/>
      <c r="AW233" s="59">
        <v>37.176209761985135</v>
      </c>
      <c r="AX233" s="55"/>
      <c r="AY233" s="55"/>
      <c r="AZ233" s="55"/>
      <c r="BA233" s="55"/>
      <c r="BB233" s="55"/>
      <c r="BC233" s="55"/>
      <c r="BD233" s="55"/>
      <c r="BE233" s="55"/>
      <c r="BF233" s="59">
        <v>0</v>
      </c>
      <c r="BG233" s="55"/>
      <c r="BH233" s="55"/>
      <c r="BI233" s="55"/>
      <c r="BJ233" s="55"/>
      <c r="BK233" s="59">
        <v>0</v>
      </c>
      <c r="BL233" s="55"/>
      <c r="BM233" s="23" t="s">
        <v>852</v>
      </c>
      <c r="BN233" s="23" t="s">
        <v>1275</v>
      </c>
      <c r="BO233" s="23" t="s">
        <v>853</v>
      </c>
      <c r="BP233" s="23" t="s">
        <v>853</v>
      </c>
      <c r="BQ233" s="23" t="s">
        <v>853</v>
      </c>
      <c r="BR233" s="23"/>
      <c r="BS233" s="57"/>
      <c r="BT233" s="135" t="s">
        <v>23</v>
      </c>
      <c r="BU233" s="58">
        <v>1</v>
      </c>
      <c r="BV233" s="57">
        <v>8</v>
      </c>
      <c r="BW233" s="57">
        <v>8</v>
      </c>
      <c r="BX233" s="57">
        <v>9</v>
      </c>
      <c r="BY233" s="57">
        <v>10</v>
      </c>
      <c r="BZ233" s="57">
        <v>10</v>
      </c>
      <c r="CA233" s="57">
        <v>11</v>
      </c>
      <c r="CB233" s="67">
        <v>56</v>
      </c>
      <c r="CC233" s="134"/>
      <c r="CD233" s="134"/>
      <c r="CE233" s="57"/>
      <c r="CF233" s="57"/>
      <c r="CG233" s="57"/>
      <c r="CH233" s="57"/>
      <c r="CI233" s="57"/>
      <c r="CJ233" s="57"/>
      <c r="CK233" s="67"/>
      <c r="CL233" s="23"/>
      <c r="CM233" s="23"/>
      <c r="CN233" s="23"/>
      <c r="CO233" s="23"/>
      <c r="CP233" s="23"/>
      <c r="CQ233" s="23"/>
      <c r="CR233" s="57"/>
      <c r="CS233" s="134"/>
      <c r="CT233" s="58"/>
      <c r="CU233" s="57"/>
      <c r="CV233" s="57"/>
      <c r="CW233" s="57"/>
      <c r="CX233" s="57"/>
      <c r="CY233" s="57"/>
      <c r="CZ233" s="57"/>
      <c r="DA233" s="67"/>
      <c r="DB233" s="23"/>
      <c r="DC233" s="23"/>
      <c r="DD233" s="57"/>
      <c r="DE233" s="57"/>
      <c r="DF233" s="57"/>
      <c r="DG233" s="57"/>
      <c r="DH233" s="57"/>
      <c r="DI233" s="57"/>
      <c r="DJ233" s="67"/>
      <c r="DK233" s="23" t="s">
        <v>849</v>
      </c>
      <c r="DL233" s="55">
        <v>0</v>
      </c>
      <c r="DM233" s="55">
        <v>0</v>
      </c>
      <c r="DN233" s="55">
        <v>0</v>
      </c>
      <c r="DO233" s="59">
        <v>0</v>
      </c>
      <c r="DP233" s="23" t="s">
        <v>849</v>
      </c>
      <c r="DQ233" s="57"/>
      <c r="DR233" s="57"/>
      <c r="DS233" s="57"/>
      <c r="DT233" s="23" t="s">
        <v>854</v>
      </c>
      <c r="DU233" s="57"/>
      <c r="DV233" s="23" t="s">
        <v>849</v>
      </c>
      <c r="DW233" s="23" t="s">
        <v>854</v>
      </c>
      <c r="DX233" s="57"/>
      <c r="DY233" s="23" t="s">
        <v>849</v>
      </c>
      <c r="DZ233" s="23" t="s">
        <v>854</v>
      </c>
      <c r="EA233" s="56"/>
      <c r="EB233" s="57"/>
      <c r="EC233" s="57"/>
      <c r="ED233" s="23"/>
      <c r="EE233" s="57"/>
      <c r="EF233" s="57"/>
      <c r="EG233" s="57"/>
      <c r="EH233" s="23">
        <v>2252</v>
      </c>
      <c r="EI233" s="23"/>
      <c r="EJ233" s="23" t="s">
        <v>891</v>
      </c>
      <c r="EK233" s="23"/>
    </row>
    <row r="234" spans="2:141">
      <c r="B234" s="132" t="s">
        <v>1276</v>
      </c>
      <c r="C234" s="23" t="s">
        <v>1277</v>
      </c>
      <c r="D234" s="23" t="s">
        <v>155</v>
      </c>
      <c r="E234" s="23" t="s">
        <v>846</v>
      </c>
      <c r="F234" s="23" t="s">
        <v>847</v>
      </c>
      <c r="G234" s="23"/>
      <c r="H234" s="23" t="s">
        <v>848</v>
      </c>
      <c r="I234" s="58">
        <v>0.5</v>
      </c>
      <c r="J234" s="58">
        <v>0.5</v>
      </c>
      <c r="K234" s="58">
        <v>0</v>
      </c>
      <c r="L234" s="58">
        <v>0</v>
      </c>
      <c r="M234" s="176"/>
      <c r="N234" s="23" t="s">
        <v>849</v>
      </c>
      <c r="O234" s="23" t="s">
        <v>850</v>
      </c>
      <c r="P234" s="23" t="s">
        <v>851</v>
      </c>
      <c r="Q234" s="56" t="s">
        <v>848</v>
      </c>
      <c r="R234" s="133" t="s">
        <v>848</v>
      </c>
      <c r="S234" s="133" t="s">
        <v>848</v>
      </c>
      <c r="T234" s="133" t="s">
        <v>848</v>
      </c>
      <c r="U234" s="133" t="s">
        <v>848</v>
      </c>
      <c r="V234" s="133" t="s">
        <v>848</v>
      </c>
      <c r="W234" s="55">
        <v>0</v>
      </c>
      <c r="X234" s="55">
        <v>1.6552877097406538</v>
      </c>
      <c r="Y234" s="55">
        <v>1.7269512693304447</v>
      </c>
      <c r="Z234" s="55">
        <v>1.8646577171696501</v>
      </c>
      <c r="AA234" s="55">
        <v>2.0065796685141373</v>
      </c>
      <c r="AB234" s="55">
        <v>2.138665445012967</v>
      </c>
      <c r="AC234" s="55">
        <v>2.2777770606872663</v>
      </c>
      <c r="AD234" s="59">
        <v>11.669918870455117</v>
      </c>
      <c r="AE234" s="55">
        <v>0</v>
      </c>
      <c r="AF234" s="55"/>
      <c r="AG234" s="55"/>
      <c r="AH234" s="55"/>
      <c r="AI234" s="59">
        <v>11.669918870455117</v>
      </c>
      <c r="AJ234" s="55">
        <v>0</v>
      </c>
      <c r="AK234" s="55">
        <v>0</v>
      </c>
      <c r="AL234" s="55">
        <v>1.8146604469512302</v>
      </c>
      <c r="AM234" s="55">
        <v>1.9310883218074057</v>
      </c>
      <c r="AN234" s="55">
        <v>2.1267740334411682</v>
      </c>
      <c r="AO234" s="55">
        <v>2.334418979765688</v>
      </c>
      <c r="AP234" s="55">
        <v>2.5378469194309838</v>
      </c>
      <c r="AQ234" s="55">
        <v>2.7569821639458456</v>
      </c>
      <c r="AR234" s="59">
        <v>13.501770865342323</v>
      </c>
      <c r="AS234" s="55">
        <v>0</v>
      </c>
      <c r="AT234" s="55"/>
      <c r="AU234" s="55"/>
      <c r="AV234" s="55"/>
      <c r="AW234" s="59">
        <v>13.501770865342323</v>
      </c>
      <c r="AX234" s="55"/>
      <c r="AY234" s="55"/>
      <c r="AZ234" s="55"/>
      <c r="BA234" s="55"/>
      <c r="BB234" s="55"/>
      <c r="BC234" s="55"/>
      <c r="BD234" s="55"/>
      <c r="BE234" s="55"/>
      <c r="BF234" s="59">
        <v>0</v>
      </c>
      <c r="BG234" s="55"/>
      <c r="BH234" s="55"/>
      <c r="BI234" s="55"/>
      <c r="BJ234" s="55"/>
      <c r="BK234" s="59">
        <v>0</v>
      </c>
      <c r="BL234" s="55"/>
      <c r="BM234" s="23" t="s">
        <v>864</v>
      </c>
      <c r="BN234" s="23" t="s">
        <v>1278</v>
      </c>
      <c r="BO234" s="23" t="s">
        <v>532</v>
      </c>
      <c r="BP234" s="23" t="s">
        <v>533</v>
      </c>
      <c r="BQ234" s="23">
        <v>0</v>
      </c>
      <c r="BR234" s="23"/>
      <c r="BS234" s="57"/>
      <c r="BT234" s="135" t="s">
        <v>23</v>
      </c>
      <c r="BU234" s="58">
        <v>0.5</v>
      </c>
      <c r="BV234" s="57">
        <v>0</v>
      </c>
      <c r="BW234" s="57">
        <v>0</v>
      </c>
      <c r="BX234" s="57">
        <v>0</v>
      </c>
      <c r="BY234" s="57">
        <v>0</v>
      </c>
      <c r="BZ234" s="57">
        <v>0</v>
      </c>
      <c r="CA234" s="57">
        <v>0</v>
      </c>
      <c r="CB234" s="67">
        <v>0</v>
      </c>
      <c r="CC234" s="134"/>
      <c r="CD234" s="134"/>
      <c r="CE234" s="57"/>
      <c r="CF234" s="57"/>
      <c r="CG234" s="57"/>
      <c r="CH234" s="57"/>
      <c r="CI234" s="57"/>
      <c r="CJ234" s="57"/>
      <c r="CK234" s="67"/>
      <c r="CL234" s="23"/>
      <c r="CM234" s="23"/>
      <c r="CN234" s="23"/>
      <c r="CO234" s="23"/>
      <c r="CP234" s="23"/>
      <c r="CQ234" s="23"/>
      <c r="CR234" s="57"/>
      <c r="CS234" s="134"/>
      <c r="CT234" s="58"/>
      <c r="CU234" s="57"/>
      <c r="CV234" s="57"/>
      <c r="CW234" s="57"/>
      <c r="CX234" s="57"/>
      <c r="CY234" s="57"/>
      <c r="CZ234" s="57"/>
      <c r="DA234" s="67"/>
      <c r="DB234" s="23"/>
      <c r="DC234" s="23"/>
      <c r="DD234" s="57"/>
      <c r="DE234" s="57"/>
      <c r="DF234" s="57"/>
      <c r="DG234" s="57"/>
      <c r="DH234" s="57"/>
      <c r="DI234" s="57"/>
      <c r="DJ234" s="67"/>
      <c r="DK234" s="23" t="s">
        <v>849</v>
      </c>
      <c r="DL234" s="55">
        <v>0</v>
      </c>
      <c r="DM234" s="55">
        <v>0</v>
      </c>
      <c r="DN234" s="55">
        <v>0</v>
      </c>
      <c r="DO234" s="59">
        <v>0</v>
      </c>
      <c r="DP234" s="23" t="s">
        <v>849</v>
      </c>
      <c r="DQ234" s="57"/>
      <c r="DR234" s="57"/>
      <c r="DS234" s="57"/>
      <c r="DT234" s="23" t="s">
        <v>854</v>
      </c>
      <c r="DU234" s="57"/>
      <c r="DV234" s="23" t="s">
        <v>849</v>
      </c>
      <c r="DW234" s="23" t="s">
        <v>854</v>
      </c>
      <c r="DX234" s="57"/>
      <c r="DY234" s="23" t="s">
        <v>849</v>
      </c>
      <c r="DZ234" s="23" t="s">
        <v>854</v>
      </c>
      <c r="EA234" s="56"/>
      <c r="EB234" s="57"/>
      <c r="EC234" s="57"/>
      <c r="ED234" s="23"/>
      <c r="EE234" s="57"/>
      <c r="EF234" s="57"/>
      <c r="EG234" s="57"/>
      <c r="EH234" s="23">
        <v>3300</v>
      </c>
      <c r="EI234" s="23" t="s">
        <v>537</v>
      </c>
      <c r="EJ234" s="23" t="s">
        <v>848</v>
      </c>
      <c r="EK234" s="23" t="s">
        <v>632</v>
      </c>
    </row>
    <row r="235" spans="2:141" ht="29.1">
      <c r="B235" s="132" t="s">
        <v>1279</v>
      </c>
      <c r="C235" s="23" t="s">
        <v>1280</v>
      </c>
      <c r="D235" s="23" t="s">
        <v>155</v>
      </c>
      <c r="E235" s="23" t="s">
        <v>846</v>
      </c>
      <c r="F235" s="23" t="s">
        <v>847</v>
      </c>
      <c r="G235" s="23"/>
      <c r="H235" s="23" t="s">
        <v>848</v>
      </c>
      <c r="I235" s="58">
        <v>0</v>
      </c>
      <c r="J235" s="58">
        <v>0</v>
      </c>
      <c r="K235" s="58">
        <v>0</v>
      </c>
      <c r="L235" s="58">
        <v>1</v>
      </c>
      <c r="M235" s="176"/>
      <c r="N235" s="23" t="s">
        <v>849</v>
      </c>
      <c r="O235" s="23" t="s">
        <v>850</v>
      </c>
      <c r="P235" s="23" t="s">
        <v>863</v>
      </c>
      <c r="Q235" s="56">
        <v>45499</v>
      </c>
      <c r="R235" s="133">
        <v>45499</v>
      </c>
      <c r="S235" s="133">
        <v>45817</v>
      </c>
      <c r="T235" s="133" t="s">
        <v>848</v>
      </c>
      <c r="U235" s="133">
        <v>45957</v>
      </c>
      <c r="V235" s="133" t="s">
        <v>848</v>
      </c>
      <c r="W235" s="55">
        <v>6.4152065144904782</v>
      </c>
      <c r="X235" s="55">
        <v>3.0534538912359079</v>
      </c>
      <c r="Y235" s="55">
        <v>2.4172373568821381</v>
      </c>
      <c r="Z235" s="55">
        <v>1.0901101484295965</v>
      </c>
      <c r="AA235" s="55">
        <v>0.1518775197721845</v>
      </c>
      <c r="AB235" s="55">
        <v>1.921483221362684E-2</v>
      </c>
      <c r="AC235" s="55">
        <v>7.1841712675630399E-3</v>
      </c>
      <c r="AD235" s="59">
        <v>6.7390779198010167</v>
      </c>
      <c r="AE235" s="55">
        <v>0.1481453492659954</v>
      </c>
      <c r="AF235" s="55"/>
      <c r="AG235" s="55"/>
      <c r="AH235" s="55"/>
      <c r="AI235" s="59">
        <v>13.154284434291494</v>
      </c>
      <c r="AJ235" s="55">
        <v>0.1481453492659954</v>
      </c>
      <c r="AK235" s="55">
        <v>7.0328689401636906</v>
      </c>
      <c r="AL235" s="55">
        <v>3.347443450711824</v>
      </c>
      <c r="AM235" s="55">
        <v>2.702970786617207</v>
      </c>
      <c r="AN235" s="55">
        <v>1.2433477393319525</v>
      </c>
      <c r="AO235" s="55">
        <v>0.17669159631148135</v>
      </c>
      <c r="AP235" s="55">
        <v>2.2801276774937766E-2</v>
      </c>
      <c r="AQ235" s="55">
        <v>8.6955972949465596E-3</v>
      </c>
      <c r="AR235" s="59">
        <v>7.5019504470423479</v>
      </c>
      <c r="AS235" s="55">
        <v>0.17931258183566112</v>
      </c>
      <c r="AT235" s="55"/>
      <c r="AU235" s="55"/>
      <c r="AV235" s="55"/>
      <c r="AW235" s="59">
        <v>14.534819387206038</v>
      </c>
      <c r="AX235" s="55"/>
      <c r="AY235" s="55"/>
      <c r="AZ235" s="55"/>
      <c r="BA235" s="55"/>
      <c r="BB235" s="55"/>
      <c r="BC235" s="55"/>
      <c r="BD235" s="55"/>
      <c r="BE235" s="55"/>
      <c r="BF235" s="59">
        <v>0</v>
      </c>
      <c r="BG235" s="55"/>
      <c r="BH235" s="55"/>
      <c r="BI235" s="55"/>
      <c r="BJ235" s="55"/>
      <c r="BK235" s="59">
        <v>0</v>
      </c>
      <c r="BL235" s="55"/>
      <c r="BM235" s="23" t="s">
        <v>1131</v>
      </c>
      <c r="BN235" s="23" t="s">
        <v>161</v>
      </c>
      <c r="BO235" s="23" t="s">
        <v>853</v>
      </c>
      <c r="BP235" s="23" t="s">
        <v>853</v>
      </c>
      <c r="BQ235" s="23" t="s">
        <v>853</v>
      </c>
      <c r="BR235" s="23"/>
      <c r="BS235" s="57"/>
      <c r="BT235" s="135" t="s">
        <v>154</v>
      </c>
      <c r="BU235" s="58">
        <v>1</v>
      </c>
      <c r="BV235" s="57">
        <v>1372</v>
      </c>
      <c r="BW235" s="57">
        <v>0</v>
      </c>
      <c r="BX235" s="57">
        <v>0</v>
      </c>
      <c r="BY235" s="57">
        <v>20000</v>
      </c>
      <c r="BZ235" s="57">
        <v>0</v>
      </c>
      <c r="CA235" s="57">
        <v>0</v>
      </c>
      <c r="CB235" s="67">
        <v>21372</v>
      </c>
      <c r="CC235" s="134"/>
      <c r="CD235" s="134"/>
      <c r="CE235" s="57"/>
      <c r="CF235" s="57"/>
      <c r="CG235" s="57"/>
      <c r="CH235" s="57"/>
      <c r="CI235" s="57"/>
      <c r="CJ235" s="57"/>
      <c r="CK235" s="67"/>
      <c r="CL235" s="23"/>
      <c r="CM235" s="23"/>
      <c r="CN235" s="23"/>
      <c r="CO235" s="23"/>
      <c r="CP235" s="23"/>
      <c r="CQ235" s="23"/>
      <c r="CR235" s="57"/>
      <c r="CS235" s="134"/>
      <c r="CT235" s="58"/>
      <c r="CU235" s="57"/>
      <c r="CV235" s="57"/>
      <c r="CW235" s="57"/>
      <c r="CX235" s="57"/>
      <c r="CY235" s="57"/>
      <c r="CZ235" s="57"/>
      <c r="DA235" s="67"/>
      <c r="DB235" s="23"/>
      <c r="DC235" s="23"/>
      <c r="DD235" s="57"/>
      <c r="DE235" s="57"/>
      <c r="DF235" s="57"/>
      <c r="DG235" s="57"/>
      <c r="DH235" s="57"/>
      <c r="DI235" s="57"/>
      <c r="DJ235" s="67"/>
      <c r="DK235" s="23" t="s">
        <v>849</v>
      </c>
      <c r="DL235" s="55">
        <v>0</v>
      </c>
      <c r="DM235" s="55">
        <v>6.4152065144904782</v>
      </c>
      <c r="DN235" s="55">
        <v>6.7390779198010167</v>
      </c>
      <c r="DO235" s="59">
        <v>13.154284434291494</v>
      </c>
      <c r="DP235" s="23" t="s">
        <v>849</v>
      </c>
      <c r="DQ235" s="57"/>
      <c r="DR235" s="57"/>
      <c r="DS235" s="57"/>
      <c r="DT235" s="23" t="s">
        <v>854</v>
      </c>
      <c r="DU235" s="57"/>
      <c r="DV235" s="23" t="s">
        <v>849</v>
      </c>
      <c r="DW235" s="23" t="s">
        <v>854</v>
      </c>
      <c r="DX235" s="57"/>
      <c r="DY235" s="23" t="s">
        <v>849</v>
      </c>
      <c r="DZ235" s="23" t="s">
        <v>854</v>
      </c>
      <c r="EA235" s="56"/>
      <c r="EB235" s="57"/>
      <c r="EC235" s="57"/>
      <c r="ED235" s="23"/>
      <c r="EE235" s="57"/>
      <c r="EF235" s="57"/>
      <c r="EG235" s="57"/>
      <c r="EH235" s="23">
        <v>938</v>
      </c>
      <c r="EI235" s="23"/>
      <c r="EJ235" s="23" t="s">
        <v>1281</v>
      </c>
      <c r="EK235" s="23"/>
    </row>
    <row r="236" spans="2:141" ht="57.95">
      <c r="B236" s="132" t="s">
        <v>1282</v>
      </c>
      <c r="C236" s="23" t="s">
        <v>1283</v>
      </c>
      <c r="D236" s="23" t="s">
        <v>159</v>
      </c>
      <c r="E236" s="23" t="s">
        <v>846</v>
      </c>
      <c r="F236" s="23" t="s">
        <v>847</v>
      </c>
      <c r="G236" s="23"/>
      <c r="H236" s="23" t="s">
        <v>848</v>
      </c>
      <c r="I236" s="58">
        <v>0</v>
      </c>
      <c r="J236" s="58">
        <v>0</v>
      </c>
      <c r="K236" s="58">
        <v>0</v>
      </c>
      <c r="L236" s="58">
        <v>1</v>
      </c>
      <c r="M236" s="176"/>
      <c r="N236" s="23" t="s">
        <v>849</v>
      </c>
      <c r="O236" s="23" t="s">
        <v>850</v>
      </c>
      <c r="P236" s="23" t="s">
        <v>851</v>
      </c>
      <c r="Q236" s="56" t="s">
        <v>848</v>
      </c>
      <c r="R236" s="133" t="s">
        <v>848</v>
      </c>
      <c r="S236" s="133" t="s">
        <v>848</v>
      </c>
      <c r="T236" s="133" t="s">
        <v>848</v>
      </c>
      <c r="U236" s="133" t="s">
        <v>848</v>
      </c>
      <c r="V236" s="133" t="s">
        <v>848</v>
      </c>
      <c r="W236" s="55">
        <v>11.540681598473991</v>
      </c>
      <c r="X236" s="55">
        <v>11.3832121364161</v>
      </c>
      <c r="Y236" s="55">
        <v>6.9515857714481362</v>
      </c>
      <c r="Z236" s="55">
        <v>0.18848203905361285</v>
      </c>
      <c r="AA236" s="55">
        <v>3.4707073382696844E-2</v>
      </c>
      <c r="AB236" s="55">
        <v>1.3365860209243059E-2</v>
      </c>
      <c r="AC236" s="55">
        <v>1.8988337130632339E-5</v>
      </c>
      <c r="AD236" s="59">
        <v>18.571371868846924</v>
      </c>
      <c r="AE236" s="55">
        <v>5.1966346525471278E-3</v>
      </c>
      <c r="AF236" s="55"/>
      <c r="AG236" s="55"/>
      <c r="AH236" s="55"/>
      <c r="AI236" s="59">
        <v>30.112053467320916</v>
      </c>
      <c r="AJ236" s="55">
        <v>5.1966346525471278E-3</v>
      </c>
      <c r="AK236" s="55">
        <v>12.65182983258533</v>
      </c>
      <c r="AL236" s="55">
        <v>12.47919905503675</v>
      </c>
      <c r="AM236" s="55">
        <v>7.7733091487235075</v>
      </c>
      <c r="AN236" s="55">
        <v>0.21497709887352856</v>
      </c>
      <c r="AO236" s="55">
        <v>4.0377589840070283E-2</v>
      </c>
      <c r="AP236" s="55">
        <v>1.5860595324373887E-2</v>
      </c>
      <c r="AQ236" s="55">
        <v>2.2983156558942798E-5</v>
      </c>
      <c r="AR236" s="59">
        <v>20.523746470954787</v>
      </c>
      <c r="AS236" s="55">
        <v>6.2899171727071913E-3</v>
      </c>
      <c r="AT236" s="55"/>
      <c r="AU236" s="55"/>
      <c r="AV236" s="55"/>
      <c r="AW236" s="59">
        <v>33.175576303540119</v>
      </c>
      <c r="AX236" s="55"/>
      <c r="AY236" s="55"/>
      <c r="AZ236" s="55"/>
      <c r="BA236" s="55"/>
      <c r="BB236" s="55"/>
      <c r="BC236" s="55"/>
      <c r="BD236" s="55"/>
      <c r="BE236" s="55"/>
      <c r="BF236" s="59">
        <v>0</v>
      </c>
      <c r="BG236" s="55"/>
      <c r="BH236" s="55"/>
      <c r="BI236" s="55"/>
      <c r="BJ236" s="55"/>
      <c r="BK236" s="59">
        <v>0</v>
      </c>
      <c r="BL236" s="55"/>
      <c r="BM236" s="23" t="s">
        <v>1131</v>
      </c>
      <c r="BN236" s="23" t="s">
        <v>163</v>
      </c>
      <c r="BO236" s="23" t="s">
        <v>853</v>
      </c>
      <c r="BP236" s="23" t="s">
        <v>853</v>
      </c>
      <c r="BQ236" s="23" t="s">
        <v>853</v>
      </c>
      <c r="BR236" s="23"/>
      <c r="BS236" s="57"/>
      <c r="BT236" s="135" t="s">
        <v>859</v>
      </c>
      <c r="BU236" s="58">
        <v>1</v>
      </c>
      <c r="BV236" s="57">
        <v>43315</v>
      </c>
      <c r="BW236" s="57">
        <v>26158</v>
      </c>
      <c r="BX236" s="57">
        <v>1</v>
      </c>
      <c r="BY236" s="57">
        <v>0</v>
      </c>
      <c r="BZ236" s="57">
        <v>0</v>
      </c>
      <c r="CA236" s="57">
        <v>1127</v>
      </c>
      <c r="CB236" s="67">
        <v>70601</v>
      </c>
      <c r="CC236" s="134"/>
      <c r="CD236" s="134"/>
      <c r="CE236" s="57"/>
      <c r="CF236" s="57"/>
      <c r="CG236" s="57"/>
      <c r="CH236" s="57"/>
      <c r="CI236" s="57"/>
      <c r="CJ236" s="57"/>
      <c r="CK236" s="67"/>
      <c r="CL236" s="23"/>
      <c r="CM236" s="23"/>
      <c r="CN236" s="23"/>
      <c r="CO236" s="23"/>
      <c r="CP236" s="23"/>
      <c r="CQ236" s="23"/>
      <c r="CR236" s="57"/>
      <c r="CS236" s="134"/>
      <c r="CT236" s="58"/>
      <c r="CU236" s="57"/>
      <c r="CV236" s="57"/>
      <c r="CW236" s="57"/>
      <c r="CX236" s="57"/>
      <c r="CY236" s="57"/>
      <c r="CZ236" s="57"/>
      <c r="DA236" s="67"/>
      <c r="DB236" s="23"/>
      <c r="DC236" s="23"/>
      <c r="DD236" s="57"/>
      <c r="DE236" s="57"/>
      <c r="DF236" s="57"/>
      <c r="DG236" s="57"/>
      <c r="DH236" s="57"/>
      <c r="DI236" s="57"/>
      <c r="DJ236" s="67"/>
      <c r="DK236" s="23" t="s">
        <v>849</v>
      </c>
      <c r="DL236" s="55">
        <v>0</v>
      </c>
      <c r="DM236" s="55">
        <v>11.540681598473991</v>
      </c>
      <c r="DN236" s="55">
        <v>18.571371868846924</v>
      </c>
      <c r="DO236" s="59">
        <v>30.112053467320916</v>
      </c>
      <c r="DP236" s="23" t="s">
        <v>849</v>
      </c>
      <c r="DQ236" s="57"/>
      <c r="DR236" s="57"/>
      <c r="DS236" s="57"/>
      <c r="DT236" s="23" t="s">
        <v>854</v>
      </c>
      <c r="DU236" s="57"/>
      <c r="DV236" s="23" t="s">
        <v>849</v>
      </c>
      <c r="DW236" s="23" t="s">
        <v>854</v>
      </c>
      <c r="DX236" s="57"/>
      <c r="DY236" s="23" t="s">
        <v>849</v>
      </c>
      <c r="DZ236" s="23" t="s">
        <v>854</v>
      </c>
      <c r="EA236" s="56"/>
      <c r="EB236" s="57"/>
      <c r="EC236" s="57"/>
      <c r="ED236" s="23"/>
      <c r="EE236" s="57"/>
      <c r="EF236" s="57"/>
      <c r="EG236" s="57"/>
      <c r="EH236" s="23">
        <v>2841</v>
      </c>
      <c r="EI236" s="23"/>
      <c r="EJ236" s="23" t="s">
        <v>1171</v>
      </c>
      <c r="EK236" s="23"/>
    </row>
    <row r="237" spans="2:141">
      <c r="B237" s="132" t="s">
        <v>1284</v>
      </c>
      <c r="C237" s="23" t="s">
        <v>1285</v>
      </c>
      <c r="D237" s="23" t="s">
        <v>193</v>
      </c>
      <c r="E237" s="23" t="s">
        <v>846</v>
      </c>
      <c r="F237" s="23" t="s">
        <v>847</v>
      </c>
      <c r="G237" s="23"/>
      <c r="H237" s="23" t="s">
        <v>848</v>
      </c>
      <c r="I237" s="58">
        <v>0.86240000000000006</v>
      </c>
      <c r="J237" s="58">
        <v>0.1376</v>
      </c>
      <c r="K237" s="58">
        <v>0</v>
      </c>
      <c r="L237" s="58">
        <v>0</v>
      </c>
      <c r="M237" s="176"/>
      <c r="N237" s="23" t="s">
        <v>849</v>
      </c>
      <c r="O237" s="23" t="s">
        <v>850</v>
      </c>
      <c r="P237" s="23" t="s">
        <v>851</v>
      </c>
      <c r="Q237" s="56" t="s">
        <v>848</v>
      </c>
      <c r="R237" s="133" t="s">
        <v>848</v>
      </c>
      <c r="S237" s="133" t="s">
        <v>848</v>
      </c>
      <c r="T237" s="133" t="s">
        <v>848</v>
      </c>
      <c r="U237" s="133" t="s">
        <v>848</v>
      </c>
      <c r="V237" s="133" t="s">
        <v>848</v>
      </c>
      <c r="W237" s="55">
        <v>0</v>
      </c>
      <c r="X237" s="55">
        <v>0.54370951344000018</v>
      </c>
      <c r="Y237" s="55">
        <v>0.56724871987925318</v>
      </c>
      <c r="Z237" s="55">
        <v>0.61248092048801372</v>
      </c>
      <c r="AA237" s="55">
        <v>0.65909778029908317</v>
      </c>
      <c r="AB237" s="55">
        <v>0.70248376863809847</v>
      </c>
      <c r="AC237" s="55">
        <v>0.74817752231429535</v>
      </c>
      <c r="AD237" s="59">
        <v>3.8331982250587444</v>
      </c>
      <c r="AE237" s="55">
        <v>0</v>
      </c>
      <c r="AF237" s="55"/>
      <c r="AG237" s="55"/>
      <c r="AH237" s="55"/>
      <c r="AI237" s="59">
        <v>3.8331982250587444</v>
      </c>
      <c r="AJ237" s="55">
        <v>0</v>
      </c>
      <c r="AK237" s="55">
        <v>0</v>
      </c>
      <c r="AL237" s="55">
        <v>0.59605840293785073</v>
      </c>
      <c r="AM237" s="55">
        <v>0.63430126719425384</v>
      </c>
      <c r="AN237" s="55">
        <v>0.69857781708552502</v>
      </c>
      <c r="AO237" s="55">
        <v>0.76678259627286516</v>
      </c>
      <c r="AP237" s="55">
        <v>0.83360222251950067</v>
      </c>
      <c r="AQ237" s="55">
        <v>0.90558120023534339</v>
      </c>
      <c r="AR237" s="59">
        <v>4.4349035062453384</v>
      </c>
      <c r="AS237" s="55">
        <v>0</v>
      </c>
      <c r="AT237" s="55"/>
      <c r="AU237" s="55"/>
      <c r="AV237" s="55"/>
      <c r="AW237" s="59">
        <v>4.4349035062453384</v>
      </c>
      <c r="AX237" s="55"/>
      <c r="AY237" s="55"/>
      <c r="AZ237" s="55"/>
      <c r="BA237" s="55"/>
      <c r="BB237" s="55"/>
      <c r="BC237" s="55"/>
      <c r="BD237" s="55"/>
      <c r="BE237" s="55"/>
      <c r="BF237" s="59">
        <v>0</v>
      </c>
      <c r="BG237" s="55"/>
      <c r="BH237" s="55"/>
      <c r="BI237" s="55"/>
      <c r="BJ237" s="55"/>
      <c r="BK237" s="59">
        <v>0</v>
      </c>
      <c r="BL237" s="55"/>
      <c r="BM237" s="23" t="s">
        <v>864</v>
      </c>
      <c r="BN237" s="23" t="s">
        <v>900</v>
      </c>
      <c r="BO237" s="23" t="s">
        <v>532</v>
      </c>
      <c r="BP237" s="23" t="s">
        <v>533</v>
      </c>
      <c r="BQ237" s="23" t="s">
        <v>538</v>
      </c>
      <c r="BR237" s="23"/>
      <c r="BS237" s="57"/>
      <c r="BT237" s="135" t="s">
        <v>23</v>
      </c>
      <c r="BU237" s="58">
        <v>0.86240000000000006</v>
      </c>
      <c r="BV237" s="57">
        <v>0</v>
      </c>
      <c r="BW237" s="57">
        <v>0</v>
      </c>
      <c r="BX237" s="57">
        <v>0</v>
      </c>
      <c r="BY237" s="57">
        <v>0</v>
      </c>
      <c r="BZ237" s="57">
        <v>0</v>
      </c>
      <c r="CA237" s="57">
        <v>0</v>
      </c>
      <c r="CB237" s="67">
        <v>0</v>
      </c>
      <c r="CC237" s="134"/>
      <c r="CD237" s="134"/>
      <c r="CE237" s="57"/>
      <c r="CF237" s="57"/>
      <c r="CG237" s="57"/>
      <c r="CH237" s="57"/>
      <c r="CI237" s="57"/>
      <c r="CJ237" s="57"/>
      <c r="CK237" s="67"/>
      <c r="CL237" s="23"/>
      <c r="CM237" s="23"/>
      <c r="CN237" s="23"/>
      <c r="CO237" s="23"/>
      <c r="CP237" s="23"/>
      <c r="CQ237" s="23"/>
      <c r="CR237" s="57"/>
      <c r="CS237" s="134"/>
      <c r="CT237" s="58"/>
      <c r="CU237" s="57"/>
      <c r="CV237" s="57"/>
      <c r="CW237" s="57"/>
      <c r="CX237" s="57"/>
      <c r="CY237" s="57"/>
      <c r="CZ237" s="57"/>
      <c r="DA237" s="67"/>
      <c r="DB237" s="23"/>
      <c r="DC237" s="23"/>
      <c r="DD237" s="57"/>
      <c r="DE237" s="57"/>
      <c r="DF237" s="57"/>
      <c r="DG237" s="57"/>
      <c r="DH237" s="57"/>
      <c r="DI237" s="57"/>
      <c r="DJ237" s="67"/>
      <c r="DK237" s="23" t="s">
        <v>849</v>
      </c>
      <c r="DL237" s="55">
        <v>0</v>
      </c>
      <c r="DM237" s="55">
        <v>0</v>
      </c>
      <c r="DN237" s="55">
        <v>0</v>
      </c>
      <c r="DO237" s="59">
        <v>0</v>
      </c>
      <c r="DP237" s="23" t="s">
        <v>849</v>
      </c>
      <c r="DQ237" s="57"/>
      <c r="DR237" s="57"/>
      <c r="DS237" s="57"/>
      <c r="DT237" s="23" t="s">
        <v>854</v>
      </c>
      <c r="DU237" s="57"/>
      <c r="DV237" s="23" t="s">
        <v>849</v>
      </c>
      <c r="DW237" s="23" t="s">
        <v>854</v>
      </c>
      <c r="DX237" s="57"/>
      <c r="DY237" s="23" t="s">
        <v>849</v>
      </c>
      <c r="DZ237" s="23" t="s">
        <v>854</v>
      </c>
      <c r="EA237" s="56"/>
      <c r="EB237" s="57"/>
      <c r="EC237" s="57"/>
      <c r="ED237" s="23"/>
      <c r="EE237" s="57"/>
      <c r="EF237" s="57"/>
      <c r="EG237" s="57"/>
      <c r="EH237" s="23">
        <v>1302</v>
      </c>
      <c r="EI237" s="23" t="s">
        <v>537</v>
      </c>
      <c r="EJ237" s="23"/>
      <c r="EK237" s="23" t="s">
        <v>632</v>
      </c>
    </row>
    <row r="238" spans="2:141">
      <c r="B238" s="132" t="s">
        <v>1286</v>
      </c>
      <c r="C238" s="23" t="s">
        <v>1287</v>
      </c>
      <c r="D238" s="23" t="s">
        <v>193</v>
      </c>
      <c r="E238" s="23" t="s">
        <v>846</v>
      </c>
      <c r="F238" s="23" t="s">
        <v>847</v>
      </c>
      <c r="G238" s="23"/>
      <c r="H238" s="23" t="s">
        <v>848</v>
      </c>
      <c r="I238" s="58">
        <v>8.331492584186867E-2</v>
      </c>
      <c r="J238" s="58">
        <v>0.91668507415813127</v>
      </c>
      <c r="K238" s="58">
        <v>0</v>
      </c>
      <c r="L238" s="58">
        <v>0</v>
      </c>
      <c r="M238" s="176"/>
      <c r="N238" s="23" t="s">
        <v>849</v>
      </c>
      <c r="O238" s="23" t="s">
        <v>850</v>
      </c>
      <c r="P238" s="23" t="s">
        <v>851</v>
      </c>
      <c r="Q238" s="56" t="s">
        <v>848</v>
      </c>
      <c r="R238" s="133" t="s">
        <v>848</v>
      </c>
      <c r="S238" s="133" t="s">
        <v>848</v>
      </c>
      <c r="T238" s="133" t="s">
        <v>848</v>
      </c>
      <c r="U238" s="133" t="s">
        <v>848</v>
      </c>
      <c r="V238" s="133" t="s">
        <v>848</v>
      </c>
      <c r="W238" s="55">
        <v>0</v>
      </c>
      <c r="X238" s="55">
        <v>0.20911904363076927</v>
      </c>
      <c r="Y238" s="55">
        <v>0.21817258456894353</v>
      </c>
      <c r="Z238" s="55">
        <v>0.23556958480308218</v>
      </c>
      <c r="AA238" s="55">
        <v>0.25349914626887821</v>
      </c>
      <c r="AB238" s="55">
        <v>0.2701860648608071</v>
      </c>
      <c r="AC238" s="55">
        <v>0.28776058550549821</v>
      </c>
      <c r="AD238" s="59">
        <v>1.4743070096379784</v>
      </c>
      <c r="AE238" s="55">
        <v>0</v>
      </c>
      <c r="AF238" s="55"/>
      <c r="AG238" s="55"/>
      <c r="AH238" s="55"/>
      <c r="AI238" s="59">
        <v>1.4743070096379784</v>
      </c>
      <c r="AJ238" s="55">
        <v>0</v>
      </c>
      <c r="AK238" s="55">
        <v>0</v>
      </c>
      <c r="AL238" s="55">
        <v>0.22925323189917332</v>
      </c>
      <c r="AM238" s="55">
        <v>0.24396202584394377</v>
      </c>
      <c r="AN238" s="55">
        <v>0.26868377580212499</v>
      </c>
      <c r="AO238" s="55">
        <v>0.2949163831818713</v>
      </c>
      <c r="AP238" s="55">
        <v>0.32061623943057715</v>
      </c>
      <c r="AQ238" s="55">
        <v>0.34830046162897821</v>
      </c>
      <c r="AR238" s="59">
        <v>1.7057321177866689</v>
      </c>
      <c r="AS238" s="55">
        <v>0</v>
      </c>
      <c r="AT238" s="55"/>
      <c r="AU238" s="55"/>
      <c r="AV238" s="55"/>
      <c r="AW238" s="59">
        <v>1.7057321177866689</v>
      </c>
      <c r="AX238" s="55"/>
      <c r="AY238" s="55"/>
      <c r="AZ238" s="55"/>
      <c r="BA238" s="55"/>
      <c r="BB238" s="55"/>
      <c r="BC238" s="55"/>
      <c r="BD238" s="55"/>
      <c r="BE238" s="55"/>
      <c r="BF238" s="59">
        <v>0</v>
      </c>
      <c r="BG238" s="55"/>
      <c r="BH238" s="55"/>
      <c r="BI238" s="55"/>
      <c r="BJ238" s="55"/>
      <c r="BK238" s="59">
        <v>0</v>
      </c>
      <c r="BL238" s="55"/>
      <c r="BM238" s="23" t="s">
        <v>864</v>
      </c>
      <c r="BN238" s="23" t="s">
        <v>900</v>
      </c>
      <c r="BO238" s="23" t="s">
        <v>532</v>
      </c>
      <c r="BP238" s="23" t="s">
        <v>533</v>
      </c>
      <c r="BQ238" s="23" t="s">
        <v>538</v>
      </c>
      <c r="BR238" s="23"/>
      <c r="BS238" s="57"/>
      <c r="BT238" s="135" t="s">
        <v>23</v>
      </c>
      <c r="BU238" s="58">
        <v>8.331492584186867E-2</v>
      </c>
      <c r="BV238" s="57">
        <v>0</v>
      </c>
      <c r="BW238" s="57">
        <v>0</v>
      </c>
      <c r="BX238" s="57">
        <v>0</v>
      </c>
      <c r="BY238" s="57">
        <v>0</v>
      </c>
      <c r="BZ238" s="57">
        <v>0</v>
      </c>
      <c r="CA238" s="57">
        <v>0</v>
      </c>
      <c r="CB238" s="67">
        <v>0</v>
      </c>
      <c r="CC238" s="134"/>
      <c r="CD238" s="134"/>
      <c r="CE238" s="57"/>
      <c r="CF238" s="57"/>
      <c r="CG238" s="57"/>
      <c r="CH238" s="57"/>
      <c r="CI238" s="57"/>
      <c r="CJ238" s="57"/>
      <c r="CK238" s="67"/>
      <c r="CL238" s="23"/>
      <c r="CM238" s="23"/>
      <c r="CN238" s="23"/>
      <c r="CO238" s="23"/>
      <c r="CP238" s="23"/>
      <c r="CQ238" s="23"/>
      <c r="CR238" s="57"/>
      <c r="CS238" s="134"/>
      <c r="CT238" s="58"/>
      <c r="CU238" s="57"/>
      <c r="CV238" s="57"/>
      <c r="CW238" s="57"/>
      <c r="CX238" s="57"/>
      <c r="CY238" s="57"/>
      <c r="CZ238" s="57"/>
      <c r="DA238" s="67"/>
      <c r="DB238" s="23"/>
      <c r="DC238" s="23"/>
      <c r="DD238" s="57"/>
      <c r="DE238" s="57"/>
      <c r="DF238" s="57"/>
      <c r="DG238" s="57"/>
      <c r="DH238" s="57"/>
      <c r="DI238" s="57"/>
      <c r="DJ238" s="67"/>
      <c r="DK238" s="23" t="s">
        <v>849</v>
      </c>
      <c r="DL238" s="55">
        <v>0</v>
      </c>
      <c r="DM238" s="55">
        <v>0</v>
      </c>
      <c r="DN238" s="55">
        <v>0</v>
      </c>
      <c r="DO238" s="59">
        <v>0</v>
      </c>
      <c r="DP238" s="23" t="s">
        <v>849</v>
      </c>
      <c r="DQ238" s="57"/>
      <c r="DR238" s="57"/>
      <c r="DS238" s="57"/>
      <c r="DT238" s="23" t="s">
        <v>854</v>
      </c>
      <c r="DU238" s="57"/>
      <c r="DV238" s="23" t="s">
        <v>849</v>
      </c>
      <c r="DW238" s="23" t="s">
        <v>854</v>
      </c>
      <c r="DX238" s="57"/>
      <c r="DY238" s="23" t="s">
        <v>849</v>
      </c>
      <c r="DZ238" s="23" t="s">
        <v>854</v>
      </c>
      <c r="EA238" s="56"/>
      <c r="EB238" s="57"/>
      <c r="EC238" s="57"/>
      <c r="ED238" s="23"/>
      <c r="EE238" s="57"/>
      <c r="EF238" s="57"/>
      <c r="EG238" s="57"/>
      <c r="EH238" s="23">
        <v>1303</v>
      </c>
      <c r="EI238" s="23" t="s">
        <v>537</v>
      </c>
      <c r="EJ238" s="23"/>
      <c r="EK238" s="23" t="s">
        <v>632</v>
      </c>
    </row>
    <row r="239" spans="2:141" ht="57.95">
      <c r="B239" s="132" t="s">
        <v>1288</v>
      </c>
      <c r="C239" s="23" t="s">
        <v>1289</v>
      </c>
      <c r="D239" s="23" t="s">
        <v>155</v>
      </c>
      <c r="E239" s="23" t="s">
        <v>846</v>
      </c>
      <c r="F239" s="23" t="s">
        <v>847</v>
      </c>
      <c r="G239" s="23"/>
      <c r="H239" s="23" t="s">
        <v>848</v>
      </c>
      <c r="I239" s="58">
        <v>0</v>
      </c>
      <c r="J239" s="58">
        <v>0</v>
      </c>
      <c r="K239" s="58">
        <v>1</v>
      </c>
      <c r="L239" s="58">
        <v>0</v>
      </c>
      <c r="M239" s="176"/>
      <c r="N239" s="23" t="s">
        <v>849</v>
      </c>
      <c r="O239" s="23" t="s">
        <v>850</v>
      </c>
      <c r="P239" s="23" t="s">
        <v>851</v>
      </c>
      <c r="Q239" s="56" t="s">
        <v>848</v>
      </c>
      <c r="R239" s="133" t="s">
        <v>848</v>
      </c>
      <c r="S239" s="133" t="s">
        <v>848</v>
      </c>
      <c r="T239" s="133" t="s">
        <v>848</v>
      </c>
      <c r="U239" s="133" t="s">
        <v>848</v>
      </c>
      <c r="V239" s="133" t="s">
        <v>848</v>
      </c>
      <c r="W239" s="55">
        <v>0</v>
      </c>
      <c r="X239" s="55">
        <v>6.9264028550182024</v>
      </c>
      <c r="Y239" s="55">
        <v>8.0799351433999134E-3</v>
      </c>
      <c r="Z239" s="55">
        <v>7.2613807256577808E-3</v>
      </c>
      <c r="AA239" s="55">
        <v>0</v>
      </c>
      <c r="AB239" s="55">
        <v>0</v>
      </c>
      <c r="AC239" s="55">
        <v>0</v>
      </c>
      <c r="AD239" s="59">
        <v>6.9417441708872598</v>
      </c>
      <c r="AE239" s="55">
        <v>0</v>
      </c>
      <c r="AF239" s="55"/>
      <c r="AG239" s="55"/>
      <c r="AH239" s="55"/>
      <c r="AI239" s="59">
        <v>6.9417441708872598</v>
      </c>
      <c r="AJ239" s="55">
        <v>0</v>
      </c>
      <c r="AK239" s="55">
        <v>0</v>
      </c>
      <c r="AL239" s="55">
        <v>7.5932837697567983</v>
      </c>
      <c r="AM239" s="55">
        <v>9.0350368730614354E-3</v>
      </c>
      <c r="AN239" s="55">
        <v>8.2821183920555944E-3</v>
      </c>
      <c r="AO239" s="55">
        <v>0</v>
      </c>
      <c r="AP239" s="55">
        <v>0</v>
      </c>
      <c r="AQ239" s="55">
        <v>0</v>
      </c>
      <c r="AR239" s="59">
        <v>7.6106009250219158</v>
      </c>
      <c r="AS239" s="55">
        <v>0</v>
      </c>
      <c r="AT239" s="55"/>
      <c r="AU239" s="55"/>
      <c r="AV239" s="55"/>
      <c r="AW239" s="59">
        <v>7.6106009250219158</v>
      </c>
      <c r="AX239" s="55"/>
      <c r="AY239" s="55"/>
      <c r="AZ239" s="55"/>
      <c r="BA239" s="55"/>
      <c r="BB239" s="55"/>
      <c r="BC239" s="55"/>
      <c r="BD239" s="55"/>
      <c r="BE239" s="55"/>
      <c r="BF239" s="59">
        <v>0</v>
      </c>
      <c r="BG239" s="55"/>
      <c r="BH239" s="55"/>
      <c r="BI239" s="55"/>
      <c r="BJ239" s="55"/>
      <c r="BK239" s="59">
        <v>0</v>
      </c>
      <c r="BL239" s="55"/>
      <c r="BM239" s="23" t="s">
        <v>852</v>
      </c>
      <c r="BN239" s="23" t="s">
        <v>196</v>
      </c>
      <c r="BO239" s="23" t="s">
        <v>853</v>
      </c>
      <c r="BP239" s="23" t="s">
        <v>853</v>
      </c>
      <c r="BQ239" s="23" t="s">
        <v>853</v>
      </c>
      <c r="BR239" s="23"/>
      <c r="BS239" s="57"/>
      <c r="BT239" s="135" t="s">
        <v>859</v>
      </c>
      <c r="BU239" s="58">
        <v>1</v>
      </c>
      <c r="BV239" s="57">
        <v>0</v>
      </c>
      <c r="BW239" s="57">
        <v>0</v>
      </c>
      <c r="BX239" s="57">
        <v>0</v>
      </c>
      <c r="BY239" s="57">
        <v>0</v>
      </c>
      <c r="BZ239" s="57">
        <v>0</v>
      </c>
      <c r="CA239" s="57">
        <v>0</v>
      </c>
      <c r="CB239" s="67">
        <v>0</v>
      </c>
      <c r="CC239" s="134"/>
      <c r="CD239" s="134"/>
      <c r="CE239" s="57"/>
      <c r="CF239" s="57"/>
      <c r="CG239" s="57"/>
      <c r="CH239" s="57"/>
      <c r="CI239" s="57"/>
      <c r="CJ239" s="57"/>
      <c r="CK239" s="67"/>
      <c r="CL239" s="23"/>
      <c r="CM239" s="23"/>
      <c r="CN239" s="23"/>
      <c r="CO239" s="23"/>
      <c r="CP239" s="23"/>
      <c r="CQ239" s="23"/>
      <c r="CR239" s="57"/>
      <c r="CS239" s="134"/>
      <c r="CT239" s="58"/>
      <c r="CU239" s="57"/>
      <c r="CV239" s="57"/>
      <c r="CW239" s="57"/>
      <c r="CX239" s="57"/>
      <c r="CY239" s="57"/>
      <c r="CZ239" s="57"/>
      <c r="DA239" s="67"/>
      <c r="DB239" s="23"/>
      <c r="DC239" s="23"/>
      <c r="DD239" s="57"/>
      <c r="DE239" s="57"/>
      <c r="DF239" s="57"/>
      <c r="DG239" s="57"/>
      <c r="DH239" s="57"/>
      <c r="DI239" s="57"/>
      <c r="DJ239" s="67"/>
      <c r="DK239" s="23" t="s">
        <v>849</v>
      </c>
      <c r="DL239" s="55">
        <v>0</v>
      </c>
      <c r="DM239" s="55">
        <v>0</v>
      </c>
      <c r="DN239" s="55">
        <v>0</v>
      </c>
      <c r="DO239" s="59">
        <v>0</v>
      </c>
      <c r="DP239" s="23" t="s">
        <v>849</v>
      </c>
      <c r="DQ239" s="57"/>
      <c r="DR239" s="57"/>
      <c r="DS239" s="57"/>
      <c r="DT239" s="23" t="s">
        <v>854</v>
      </c>
      <c r="DU239" s="57"/>
      <c r="DV239" s="23" t="s">
        <v>849</v>
      </c>
      <c r="DW239" s="23" t="s">
        <v>854</v>
      </c>
      <c r="DX239" s="57"/>
      <c r="DY239" s="23" t="s">
        <v>849</v>
      </c>
      <c r="DZ239" s="23" t="s">
        <v>854</v>
      </c>
      <c r="EA239" s="56"/>
      <c r="EB239" s="57"/>
      <c r="EC239" s="57"/>
      <c r="ED239" s="23"/>
      <c r="EE239" s="57"/>
      <c r="EF239" s="57"/>
      <c r="EG239" s="57"/>
      <c r="EH239" s="23">
        <v>2229</v>
      </c>
      <c r="EI239" s="23"/>
      <c r="EJ239" s="23" t="s">
        <v>1290</v>
      </c>
      <c r="EK239" s="23"/>
    </row>
    <row r="240" spans="2:141" ht="29.1">
      <c r="B240" s="132" t="s">
        <v>1291</v>
      </c>
      <c r="C240" s="23" t="s">
        <v>1292</v>
      </c>
      <c r="D240" s="23" t="s">
        <v>502</v>
      </c>
      <c r="E240" s="23" t="s">
        <v>846</v>
      </c>
      <c r="F240" s="23" t="s">
        <v>847</v>
      </c>
      <c r="G240" s="23"/>
      <c r="H240" s="23" t="s">
        <v>848</v>
      </c>
      <c r="I240" s="58">
        <v>0</v>
      </c>
      <c r="J240" s="58">
        <v>0</v>
      </c>
      <c r="K240" s="58">
        <v>1</v>
      </c>
      <c r="L240" s="58">
        <v>0</v>
      </c>
      <c r="M240" s="176"/>
      <c r="N240" s="23" t="s">
        <v>849</v>
      </c>
      <c r="O240" s="23" t="s">
        <v>850</v>
      </c>
      <c r="P240" s="23" t="s">
        <v>851</v>
      </c>
      <c r="Q240" s="56" t="s">
        <v>848</v>
      </c>
      <c r="R240" s="133" t="s">
        <v>848</v>
      </c>
      <c r="S240" s="133" t="s">
        <v>848</v>
      </c>
      <c r="T240" s="133" t="s">
        <v>848</v>
      </c>
      <c r="U240" s="133" t="s">
        <v>848</v>
      </c>
      <c r="V240" s="133" t="s">
        <v>848</v>
      </c>
      <c r="W240" s="55">
        <v>0.60757527593672722</v>
      </c>
      <c r="X240" s="55">
        <v>0.89074063493103528</v>
      </c>
      <c r="Y240" s="55">
        <v>5.1191219707727047E-2</v>
      </c>
      <c r="Z240" s="55">
        <v>0.66548579477099312</v>
      </c>
      <c r="AA240" s="55">
        <v>1.2797803944060424</v>
      </c>
      <c r="AB240" s="55">
        <v>1.8940749817552001</v>
      </c>
      <c r="AC240" s="55">
        <v>2.2524134828516145</v>
      </c>
      <c r="AD240" s="59">
        <v>7.0336865084226128</v>
      </c>
      <c r="AE240" s="55">
        <v>1.3166440783913651E-2</v>
      </c>
      <c r="AF240" s="55"/>
      <c r="AG240" s="55"/>
      <c r="AH240" s="55"/>
      <c r="AI240" s="59">
        <v>7.6412617843593402</v>
      </c>
      <c r="AJ240" s="55">
        <v>1.3166440783913651E-2</v>
      </c>
      <c r="AK240" s="55">
        <v>0.66607322418928727</v>
      </c>
      <c r="AL240" s="55">
        <v>0.97650202390183116</v>
      </c>
      <c r="AM240" s="55">
        <v>5.724236017093623E-2</v>
      </c>
      <c r="AN240" s="55">
        <v>0.75903362580197153</v>
      </c>
      <c r="AO240" s="55">
        <v>1.4888736737005539</v>
      </c>
      <c r="AP240" s="55">
        <v>2.2476036954857084</v>
      </c>
      <c r="AQ240" s="55">
        <v>2.726282525726798</v>
      </c>
      <c r="AR240" s="59">
        <v>8.2555379047877988</v>
      </c>
      <c r="AS240" s="55">
        <v>1.5936433389555041E-2</v>
      </c>
      <c r="AT240" s="55"/>
      <c r="AU240" s="55"/>
      <c r="AV240" s="55"/>
      <c r="AW240" s="59">
        <v>8.9216111289770854</v>
      </c>
      <c r="AX240" s="55"/>
      <c r="AY240" s="55"/>
      <c r="AZ240" s="55"/>
      <c r="BA240" s="55"/>
      <c r="BB240" s="55"/>
      <c r="BC240" s="55"/>
      <c r="BD240" s="55"/>
      <c r="BE240" s="55"/>
      <c r="BF240" s="59">
        <v>0</v>
      </c>
      <c r="BG240" s="55"/>
      <c r="BH240" s="55"/>
      <c r="BI240" s="55"/>
      <c r="BJ240" s="55"/>
      <c r="BK240" s="59">
        <v>0</v>
      </c>
      <c r="BL240" s="55"/>
      <c r="BM240" s="23" t="s">
        <v>852</v>
      </c>
      <c r="BN240" s="23" t="s">
        <v>1137</v>
      </c>
      <c r="BO240" s="23" t="s">
        <v>853</v>
      </c>
      <c r="BP240" s="23" t="s">
        <v>853</v>
      </c>
      <c r="BQ240" s="23" t="s">
        <v>853</v>
      </c>
      <c r="BR240" s="23"/>
      <c r="BS240" s="57"/>
      <c r="BT240" s="135" t="s">
        <v>23</v>
      </c>
      <c r="BU240" s="58">
        <v>1</v>
      </c>
      <c r="BV240" s="57">
        <v>0</v>
      </c>
      <c r="BW240" s="57">
        <v>0</v>
      </c>
      <c r="BX240" s="57">
        <v>0</v>
      </c>
      <c r="BY240" s="57">
        <v>0</v>
      </c>
      <c r="BZ240" s="57">
        <v>0</v>
      </c>
      <c r="CA240" s="57">
        <v>0</v>
      </c>
      <c r="CB240" s="67">
        <v>0</v>
      </c>
      <c r="CC240" s="134"/>
      <c r="CD240" s="134"/>
      <c r="CE240" s="57"/>
      <c r="CF240" s="57"/>
      <c r="CG240" s="57"/>
      <c r="CH240" s="57"/>
      <c r="CI240" s="57"/>
      <c r="CJ240" s="57"/>
      <c r="CK240" s="67"/>
      <c r="CL240" s="23"/>
      <c r="CM240" s="23"/>
      <c r="CN240" s="23"/>
      <c r="CO240" s="23"/>
      <c r="CP240" s="23"/>
      <c r="CQ240" s="23"/>
      <c r="CR240" s="57"/>
      <c r="CS240" s="134"/>
      <c r="CT240" s="58"/>
      <c r="CU240" s="57"/>
      <c r="CV240" s="57"/>
      <c r="CW240" s="57"/>
      <c r="CX240" s="57"/>
      <c r="CY240" s="57"/>
      <c r="CZ240" s="57"/>
      <c r="DA240" s="67"/>
      <c r="DB240" s="23"/>
      <c r="DC240" s="23"/>
      <c r="DD240" s="57"/>
      <c r="DE240" s="57"/>
      <c r="DF240" s="57"/>
      <c r="DG240" s="57"/>
      <c r="DH240" s="57"/>
      <c r="DI240" s="57"/>
      <c r="DJ240" s="67"/>
      <c r="DK240" s="23" t="s">
        <v>849</v>
      </c>
      <c r="DL240" s="55">
        <v>0</v>
      </c>
      <c r="DM240" s="55">
        <v>0.60757527593672722</v>
      </c>
      <c r="DN240" s="55">
        <v>7.0336865084226128</v>
      </c>
      <c r="DO240" s="59">
        <v>7.6412617843593402</v>
      </c>
      <c r="DP240" s="23" t="s">
        <v>849</v>
      </c>
      <c r="DQ240" s="57"/>
      <c r="DR240" s="57"/>
      <c r="DS240" s="57"/>
      <c r="DT240" s="23" t="s">
        <v>854</v>
      </c>
      <c r="DU240" s="57"/>
      <c r="DV240" s="23" t="s">
        <v>849</v>
      </c>
      <c r="DW240" s="23" t="s">
        <v>854</v>
      </c>
      <c r="DX240" s="57"/>
      <c r="DY240" s="23" t="s">
        <v>849</v>
      </c>
      <c r="DZ240" s="23" t="s">
        <v>854</v>
      </c>
      <c r="EA240" s="56"/>
      <c r="EB240" s="57"/>
      <c r="EC240" s="57"/>
      <c r="ED240" s="23"/>
      <c r="EE240" s="57"/>
      <c r="EF240" s="57"/>
      <c r="EG240" s="57"/>
      <c r="EH240" s="23">
        <v>839</v>
      </c>
      <c r="EI240" s="23"/>
      <c r="EJ240" s="23" t="s">
        <v>891</v>
      </c>
      <c r="EK240" s="23"/>
    </row>
    <row r="241" spans="2:141" ht="29.1">
      <c r="B241" s="132" t="s">
        <v>1293</v>
      </c>
      <c r="C241" s="23" t="s">
        <v>1294</v>
      </c>
      <c r="D241" s="23" t="s">
        <v>155</v>
      </c>
      <c r="E241" s="23" t="s">
        <v>846</v>
      </c>
      <c r="F241" s="23" t="s">
        <v>847</v>
      </c>
      <c r="G241" s="23"/>
      <c r="H241" s="23" t="s">
        <v>848</v>
      </c>
      <c r="I241" s="58">
        <v>0</v>
      </c>
      <c r="J241" s="58">
        <v>0</v>
      </c>
      <c r="K241" s="58">
        <v>1</v>
      </c>
      <c r="L241" s="58">
        <v>0</v>
      </c>
      <c r="M241" s="176"/>
      <c r="N241" s="23" t="s">
        <v>849</v>
      </c>
      <c r="O241" s="23" t="s">
        <v>850</v>
      </c>
      <c r="P241" s="23" t="s">
        <v>851</v>
      </c>
      <c r="Q241" s="56" t="s">
        <v>848</v>
      </c>
      <c r="R241" s="133" t="s">
        <v>848</v>
      </c>
      <c r="S241" s="133" t="s">
        <v>848</v>
      </c>
      <c r="T241" s="133" t="s">
        <v>848</v>
      </c>
      <c r="U241" s="133" t="s">
        <v>848</v>
      </c>
      <c r="V241" s="133" t="s">
        <v>848</v>
      </c>
      <c r="W241" s="55">
        <v>37.350082</v>
      </c>
      <c r="X241" s="55">
        <v>0.15323181118827964</v>
      </c>
      <c r="Y241" s="55">
        <v>0</v>
      </c>
      <c r="Z241" s="55">
        <v>0</v>
      </c>
      <c r="AA241" s="55">
        <v>0</v>
      </c>
      <c r="AB241" s="55">
        <v>0</v>
      </c>
      <c r="AC241" s="55">
        <v>0</v>
      </c>
      <c r="AD241" s="59">
        <v>0.15323181118827964</v>
      </c>
      <c r="AE241" s="55">
        <v>0</v>
      </c>
      <c r="AF241" s="55"/>
      <c r="AG241" s="55"/>
      <c r="AH241" s="55"/>
      <c r="AI241" s="59">
        <v>37.503313811188278</v>
      </c>
      <c r="AJ241" s="55">
        <v>0</v>
      </c>
      <c r="AK241" s="55">
        <v>0</v>
      </c>
      <c r="AL241" s="55">
        <v>0.16798512146364958</v>
      </c>
      <c r="AM241" s="55">
        <v>0</v>
      </c>
      <c r="AN241" s="55">
        <v>0</v>
      </c>
      <c r="AO241" s="55">
        <v>0</v>
      </c>
      <c r="AP241" s="55">
        <v>0</v>
      </c>
      <c r="AQ241" s="55">
        <v>0</v>
      </c>
      <c r="AR241" s="59">
        <v>0.16798512146364958</v>
      </c>
      <c r="AS241" s="55">
        <v>0</v>
      </c>
      <c r="AT241" s="55"/>
      <c r="AU241" s="55"/>
      <c r="AV241" s="55"/>
      <c r="AW241" s="59">
        <v>0.16798512146364958</v>
      </c>
      <c r="AX241" s="55"/>
      <c r="AY241" s="55"/>
      <c r="AZ241" s="55"/>
      <c r="BA241" s="55"/>
      <c r="BB241" s="55"/>
      <c r="BC241" s="55"/>
      <c r="BD241" s="55"/>
      <c r="BE241" s="55"/>
      <c r="BF241" s="59">
        <v>0</v>
      </c>
      <c r="BG241" s="55"/>
      <c r="BH241" s="55"/>
      <c r="BI241" s="55"/>
      <c r="BJ241" s="55"/>
      <c r="BK241" s="59">
        <v>0</v>
      </c>
      <c r="BL241" s="55"/>
      <c r="BM241" s="23" t="s">
        <v>852</v>
      </c>
      <c r="BN241" s="23" t="s">
        <v>278</v>
      </c>
      <c r="BO241" s="23" t="s">
        <v>853</v>
      </c>
      <c r="BP241" s="23" t="s">
        <v>853</v>
      </c>
      <c r="BQ241" s="23" t="s">
        <v>853</v>
      </c>
      <c r="BR241" s="23"/>
      <c r="BS241" s="57"/>
      <c r="BT241" s="135" t="s">
        <v>1236</v>
      </c>
      <c r="BU241" s="58">
        <v>1</v>
      </c>
      <c r="BV241" s="57">
        <v>3.45</v>
      </c>
      <c r="BW241" s="57">
        <v>0</v>
      </c>
      <c r="BX241" s="57">
        <v>0</v>
      </c>
      <c r="BY241" s="57">
        <v>0</v>
      </c>
      <c r="BZ241" s="57">
        <v>0</v>
      </c>
      <c r="CA241" s="57">
        <v>0</v>
      </c>
      <c r="CB241" s="67">
        <v>3.45</v>
      </c>
      <c r="CC241" s="134"/>
      <c r="CD241" s="134"/>
      <c r="CE241" s="57"/>
      <c r="CF241" s="57"/>
      <c r="CG241" s="57"/>
      <c r="CH241" s="57"/>
      <c r="CI241" s="57"/>
      <c r="CJ241" s="57"/>
      <c r="CK241" s="67"/>
      <c r="CL241" s="23"/>
      <c r="CM241" s="23"/>
      <c r="CN241" s="23"/>
      <c r="CO241" s="23"/>
      <c r="CP241" s="23"/>
      <c r="CQ241" s="23"/>
      <c r="CR241" s="57"/>
      <c r="CS241" s="134"/>
      <c r="CT241" s="58"/>
      <c r="CU241" s="57"/>
      <c r="CV241" s="57"/>
      <c r="CW241" s="57"/>
      <c r="CX241" s="57"/>
      <c r="CY241" s="57"/>
      <c r="CZ241" s="57"/>
      <c r="DA241" s="67"/>
      <c r="DB241" s="23"/>
      <c r="DC241" s="23"/>
      <c r="DD241" s="57"/>
      <c r="DE241" s="57"/>
      <c r="DF241" s="57"/>
      <c r="DG241" s="57"/>
      <c r="DH241" s="57"/>
      <c r="DI241" s="57"/>
      <c r="DJ241" s="67"/>
      <c r="DK241" s="23" t="s">
        <v>849</v>
      </c>
      <c r="DL241" s="55">
        <v>0</v>
      </c>
      <c r="DM241" s="55">
        <v>0</v>
      </c>
      <c r="DN241" s="55">
        <v>0</v>
      </c>
      <c r="DO241" s="59">
        <v>0</v>
      </c>
      <c r="DP241" s="23" t="s">
        <v>849</v>
      </c>
      <c r="DQ241" s="57"/>
      <c r="DR241" s="57"/>
      <c r="DS241" s="57"/>
      <c r="DT241" s="23" t="s">
        <v>854</v>
      </c>
      <c r="DU241" s="57"/>
      <c r="DV241" s="23" t="s">
        <v>849</v>
      </c>
      <c r="DW241" s="23" t="s">
        <v>854</v>
      </c>
      <c r="DX241" s="57"/>
      <c r="DY241" s="23" t="s">
        <v>858</v>
      </c>
      <c r="DZ241" s="23" t="s">
        <v>854</v>
      </c>
      <c r="EA241" s="56"/>
      <c r="EB241" s="57"/>
      <c r="EC241" s="57"/>
      <c r="ED241" s="23"/>
      <c r="EE241" s="57"/>
      <c r="EF241" s="57"/>
      <c r="EG241" s="57"/>
      <c r="EH241" s="23">
        <v>2843</v>
      </c>
      <c r="EI241" s="23"/>
      <c r="EJ241" s="23" t="s">
        <v>1295</v>
      </c>
      <c r="EK241" s="23"/>
    </row>
    <row r="242" spans="2:141" ht="29.1">
      <c r="B242" s="132" t="s">
        <v>1296</v>
      </c>
      <c r="C242" s="23" t="s">
        <v>1297</v>
      </c>
      <c r="D242" s="23" t="s">
        <v>155</v>
      </c>
      <c r="E242" s="23" t="s">
        <v>846</v>
      </c>
      <c r="F242" s="23" t="s">
        <v>847</v>
      </c>
      <c r="G242" s="23"/>
      <c r="H242" s="23" t="s">
        <v>848</v>
      </c>
      <c r="I242" s="58">
        <v>0</v>
      </c>
      <c r="J242" s="58">
        <v>0</v>
      </c>
      <c r="K242" s="58">
        <v>1</v>
      </c>
      <c r="L242" s="58">
        <v>0</v>
      </c>
      <c r="M242" s="176"/>
      <c r="N242" s="23" t="s">
        <v>849</v>
      </c>
      <c r="O242" s="23" t="s">
        <v>850</v>
      </c>
      <c r="P242" s="23" t="s">
        <v>851</v>
      </c>
      <c r="Q242" s="56">
        <v>46533</v>
      </c>
      <c r="R242" s="133">
        <v>46588</v>
      </c>
      <c r="S242" s="133">
        <v>47491</v>
      </c>
      <c r="T242" s="133" t="s">
        <v>848</v>
      </c>
      <c r="U242" s="133">
        <v>47633</v>
      </c>
      <c r="V242" s="133" t="s">
        <v>848</v>
      </c>
      <c r="W242" s="55">
        <v>3.7976675643653708E-2</v>
      </c>
      <c r="X242" s="55">
        <v>0.99566031334087846</v>
      </c>
      <c r="Y242" s="55">
        <v>1.9403831202216013</v>
      </c>
      <c r="Z242" s="55">
        <v>2.979929790439336</v>
      </c>
      <c r="AA242" s="55">
        <v>7.6541105583705029</v>
      </c>
      <c r="AB242" s="55">
        <v>7.359249156442905</v>
      </c>
      <c r="AC242" s="55">
        <v>6.8800993783105637</v>
      </c>
      <c r="AD242" s="59">
        <v>27.809432317125786</v>
      </c>
      <c r="AE242" s="55">
        <v>0</v>
      </c>
      <c r="AF242" s="55"/>
      <c r="AG242" s="55"/>
      <c r="AH242" s="55"/>
      <c r="AI242" s="59">
        <v>27.847408992769441</v>
      </c>
      <c r="AJ242" s="55">
        <v>0</v>
      </c>
      <c r="AK242" s="55">
        <v>4.1633107520644815E-2</v>
      </c>
      <c r="AL242" s="55">
        <v>1.0915234726788632</v>
      </c>
      <c r="AM242" s="55">
        <v>2.1697492279240258</v>
      </c>
      <c r="AN242" s="55">
        <v>3.398820728022951</v>
      </c>
      <c r="AO242" s="55">
        <v>8.9046556391733738</v>
      </c>
      <c r="AP242" s="55">
        <v>8.7328515287674922</v>
      </c>
      <c r="AQ242" s="55">
        <v>8.3275539119064987</v>
      </c>
      <c r="AR242" s="59">
        <v>32.625154508473202</v>
      </c>
      <c r="AS242" s="55">
        <v>0</v>
      </c>
      <c r="AT242" s="55"/>
      <c r="AU242" s="55"/>
      <c r="AV242" s="55"/>
      <c r="AW242" s="59">
        <v>32.666787615993847</v>
      </c>
      <c r="AX242" s="55"/>
      <c r="AY242" s="55"/>
      <c r="AZ242" s="55"/>
      <c r="BA242" s="55"/>
      <c r="BB242" s="55"/>
      <c r="BC242" s="55"/>
      <c r="BD242" s="55"/>
      <c r="BE242" s="55"/>
      <c r="BF242" s="59">
        <v>0</v>
      </c>
      <c r="BG242" s="55"/>
      <c r="BH242" s="55"/>
      <c r="BI242" s="55"/>
      <c r="BJ242" s="55"/>
      <c r="BK242" s="59">
        <v>0</v>
      </c>
      <c r="BL242" s="55"/>
      <c r="BM242" s="23" t="s">
        <v>852</v>
      </c>
      <c r="BN242" s="23" t="s">
        <v>179</v>
      </c>
      <c r="BO242" s="23" t="s">
        <v>853</v>
      </c>
      <c r="BP242" s="23" t="s">
        <v>853</v>
      </c>
      <c r="BQ242" s="23" t="s">
        <v>853</v>
      </c>
      <c r="BR242" s="23"/>
      <c r="BS242" s="57"/>
      <c r="BT242" s="135" t="s">
        <v>23</v>
      </c>
      <c r="BU242" s="58">
        <v>1</v>
      </c>
      <c r="BV242" s="57">
        <v>0</v>
      </c>
      <c r="BW242" s="57">
        <v>0</v>
      </c>
      <c r="BX242" s="57">
        <v>1</v>
      </c>
      <c r="BY242" s="57">
        <v>10</v>
      </c>
      <c r="BZ242" s="57">
        <v>11</v>
      </c>
      <c r="CA242" s="57">
        <v>12</v>
      </c>
      <c r="CB242" s="67">
        <v>34</v>
      </c>
      <c r="CC242" s="134"/>
      <c r="CD242" s="134"/>
      <c r="CE242" s="57"/>
      <c r="CF242" s="57"/>
      <c r="CG242" s="57"/>
      <c r="CH242" s="57"/>
      <c r="CI242" s="57"/>
      <c r="CJ242" s="57"/>
      <c r="CK242" s="67"/>
      <c r="CL242" s="23"/>
      <c r="CM242" s="23"/>
      <c r="CN242" s="23"/>
      <c r="CO242" s="23"/>
      <c r="CP242" s="23"/>
      <c r="CQ242" s="23"/>
      <c r="CR242" s="57"/>
      <c r="CS242" s="134"/>
      <c r="CT242" s="58"/>
      <c r="CU242" s="57"/>
      <c r="CV242" s="57"/>
      <c r="CW242" s="57"/>
      <c r="CX242" s="57"/>
      <c r="CY242" s="57"/>
      <c r="CZ242" s="57"/>
      <c r="DA242" s="67"/>
      <c r="DB242" s="23"/>
      <c r="DC242" s="23"/>
      <c r="DD242" s="57"/>
      <c r="DE242" s="57"/>
      <c r="DF242" s="57"/>
      <c r="DG242" s="57"/>
      <c r="DH242" s="57"/>
      <c r="DI242" s="57"/>
      <c r="DJ242" s="67"/>
      <c r="DK242" s="23" t="s">
        <v>849</v>
      </c>
      <c r="DL242" s="55">
        <v>0</v>
      </c>
      <c r="DM242" s="55">
        <v>3.7976675643653708E-2</v>
      </c>
      <c r="DN242" s="55">
        <v>27.809432317125786</v>
      </c>
      <c r="DO242" s="59">
        <v>27.847408992769441</v>
      </c>
      <c r="DP242" s="23" t="s">
        <v>849</v>
      </c>
      <c r="DQ242" s="57"/>
      <c r="DR242" s="57"/>
      <c r="DS242" s="57"/>
      <c r="DT242" s="23" t="s">
        <v>854</v>
      </c>
      <c r="DU242" s="57"/>
      <c r="DV242" s="23" t="s">
        <v>849</v>
      </c>
      <c r="DW242" s="23" t="s">
        <v>854</v>
      </c>
      <c r="DX242" s="57"/>
      <c r="DY242" s="23" t="s">
        <v>849</v>
      </c>
      <c r="DZ242" s="23" t="s">
        <v>854</v>
      </c>
      <c r="EA242" s="56"/>
      <c r="EB242" s="57"/>
      <c r="EC242" s="57"/>
      <c r="ED242" s="23"/>
      <c r="EE242" s="57"/>
      <c r="EF242" s="57"/>
      <c r="EG242" s="57"/>
      <c r="EH242" s="23">
        <v>3298</v>
      </c>
      <c r="EI242" s="23"/>
      <c r="EJ242" s="23" t="s">
        <v>1298</v>
      </c>
      <c r="EK242" s="23"/>
    </row>
    <row r="243" spans="2:141" ht="29.1">
      <c r="B243" s="132" t="s">
        <v>1299</v>
      </c>
      <c r="C243" s="23" t="s">
        <v>1300</v>
      </c>
      <c r="D243" s="23" t="s">
        <v>193</v>
      </c>
      <c r="E243" s="23" t="s">
        <v>846</v>
      </c>
      <c r="F243" s="23" t="s">
        <v>847</v>
      </c>
      <c r="G243" s="23"/>
      <c r="H243" s="23" t="s">
        <v>848</v>
      </c>
      <c r="I243" s="58">
        <v>0</v>
      </c>
      <c r="J243" s="58">
        <v>0</v>
      </c>
      <c r="K243" s="58">
        <v>1</v>
      </c>
      <c r="L243" s="58">
        <v>0</v>
      </c>
      <c r="M243" s="176"/>
      <c r="N243" s="23" t="s">
        <v>849</v>
      </c>
      <c r="O243" s="23" t="s">
        <v>850</v>
      </c>
      <c r="P243" s="23" t="s">
        <v>851</v>
      </c>
      <c r="Q243" s="56" t="s">
        <v>848</v>
      </c>
      <c r="R243" s="133" t="s">
        <v>848</v>
      </c>
      <c r="S243" s="133" t="s">
        <v>848</v>
      </c>
      <c r="T243" s="133" t="s">
        <v>848</v>
      </c>
      <c r="U243" s="133" t="s">
        <v>848</v>
      </c>
      <c r="V243" s="133" t="s">
        <v>848</v>
      </c>
      <c r="W243" s="55">
        <v>0</v>
      </c>
      <c r="X243" s="55">
        <v>0.17426586969230773</v>
      </c>
      <c r="Y243" s="55">
        <v>0.18181048714078624</v>
      </c>
      <c r="Z243" s="55">
        <v>0.19630798733590182</v>
      </c>
      <c r="AA243" s="55">
        <v>0.2112492885573985</v>
      </c>
      <c r="AB243" s="55">
        <v>0.2251550540506726</v>
      </c>
      <c r="AC243" s="55">
        <v>0.23980048792124856</v>
      </c>
      <c r="AD243" s="59">
        <v>1.2285891746983153</v>
      </c>
      <c r="AE243" s="55">
        <v>0</v>
      </c>
      <c r="AF243" s="55"/>
      <c r="AG243" s="55"/>
      <c r="AH243" s="55"/>
      <c r="AI243" s="59">
        <v>1.2285891746983153</v>
      </c>
      <c r="AJ243" s="55">
        <v>0</v>
      </c>
      <c r="AK243" s="55">
        <v>0</v>
      </c>
      <c r="AL243" s="55">
        <v>0.19104435991597776</v>
      </c>
      <c r="AM243" s="55">
        <v>0.20330168820328642</v>
      </c>
      <c r="AN243" s="55">
        <v>0.22390314650177082</v>
      </c>
      <c r="AO243" s="55">
        <v>0.24576365265155939</v>
      </c>
      <c r="AP243" s="55">
        <v>0.267180199525481</v>
      </c>
      <c r="AQ243" s="55">
        <v>0.29025038469081521</v>
      </c>
      <c r="AR243" s="59">
        <v>1.4214434314888904</v>
      </c>
      <c r="AS243" s="55">
        <v>0</v>
      </c>
      <c r="AT243" s="55"/>
      <c r="AU243" s="55"/>
      <c r="AV243" s="55"/>
      <c r="AW243" s="59">
        <v>1.4214434314888904</v>
      </c>
      <c r="AX243" s="55"/>
      <c r="AY243" s="55"/>
      <c r="AZ243" s="55"/>
      <c r="BA243" s="55"/>
      <c r="BB243" s="55"/>
      <c r="BC243" s="55"/>
      <c r="BD243" s="55"/>
      <c r="BE243" s="55"/>
      <c r="BF243" s="59">
        <v>0</v>
      </c>
      <c r="BG243" s="55"/>
      <c r="BH243" s="55"/>
      <c r="BI243" s="55"/>
      <c r="BJ243" s="55"/>
      <c r="BK243" s="59">
        <v>0</v>
      </c>
      <c r="BL243" s="55"/>
      <c r="BM243" s="23" t="s">
        <v>852</v>
      </c>
      <c r="BN243" s="23" t="s">
        <v>1301</v>
      </c>
      <c r="BO243" s="23" t="s">
        <v>853</v>
      </c>
      <c r="BP243" s="23" t="s">
        <v>853</v>
      </c>
      <c r="BQ243" s="23" t="s">
        <v>311</v>
      </c>
      <c r="BR243" s="23"/>
      <c r="BS243" s="57"/>
      <c r="BT243" s="135" t="s">
        <v>23</v>
      </c>
      <c r="BU243" s="58">
        <v>1</v>
      </c>
      <c r="BV243" s="57">
        <v>0.5</v>
      </c>
      <c r="BW243" s="57">
        <v>0</v>
      </c>
      <c r="BX243" s="57">
        <v>0</v>
      </c>
      <c r="BY243" s="57">
        <v>0</v>
      </c>
      <c r="BZ243" s="57">
        <v>0</v>
      </c>
      <c r="CA243" s="57">
        <v>0</v>
      </c>
      <c r="CB243" s="67">
        <v>0.5</v>
      </c>
      <c r="CC243" s="134"/>
      <c r="CD243" s="134"/>
      <c r="CE243" s="57"/>
      <c r="CF243" s="57"/>
      <c r="CG243" s="57"/>
      <c r="CH243" s="57"/>
      <c r="CI243" s="57"/>
      <c r="CJ243" s="57"/>
      <c r="CK243" s="67"/>
      <c r="CL243" s="23"/>
      <c r="CM243" s="23"/>
      <c r="CN243" s="23"/>
      <c r="CO243" s="23"/>
      <c r="CP243" s="23"/>
      <c r="CQ243" s="23"/>
      <c r="CR243" s="57"/>
      <c r="CS243" s="134"/>
      <c r="CT243" s="58"/>
      <c r="CU243" s="57"/>
      <c r="CV243" s="57"/>
      <c r="CW243" s="57"/>
      <c r="CX243" s="57"/>
      <c r="CY243" s="57"/>
      <c r="CZ243" s="57"/>
      <c r="DA243" s="67"/>
      <c r="DB243" s="23"/>
      <c r="DC243" s="23"/>
      <c r="DD243" s="57"/>
      <c r="DE243" s="57"/>
      <c r="DF243" s="57"/>
      <c r="DG243" s="57"/>
      <c r="DH243" s="57"/>
      <c r="DI243" s="57"/>
      <c r="DJ243" s="67"/>
      <c r="DK243" s="23" t="s">
        <v>849</v>
      </c>
      <c r="DL243" s="55">
        <v>0</v>
      </c>
      <c r="DM243" s="55">
        <v>0</v>
      </c>
      <c r="DN243" s="55">
        <v>0</v>
      </c>
      <c r="DO243" s="59">
        <v>0</v>
      </c>
      <c r="DP243" s="23" t="s">
        <v>849</v>
      </c>
      <c r="DQ243" s="57"/>
      <c r="DR243" s="57"/>
      <c r="DS243" s="57"/>
      <c r="DT243" s="23" t="s">
        <v>854</v>
      </c>
      <c r="DU243" s="57"/>
      <c r="DV243" s="23" t="s">
        <v>849</v>
      </c>
      <c r="DW243" s="23" t="s">
        <v>854</v>
      </c>
      <c r="DX243" s="57"/>
      <c r="DY243" s="23" t="s">
        <v>849</v>
      </c>
      <c r="DZ243" s="23" t="s">
        <v>854</v>
      </c>
      <c r="EA243" s="56"/>
      <c r="EB243" s="57"/>
      <c r="EC243" s="57"/>
      <c r="ED243" s="23"/>
      <c r="EE243" s="57"/>
      <c r="EF243" s="57"/>
      <c r="EG243" s="57"/>
      <c r="EH243" s="23">
        <v>895</v>
      </c>
      <c r="EI243" s="23"/>
      <c r="EJ243" s="23" t="s">
        <v>891</v>
      </c>
      <c r="EK243" s="23"/>
    </row>
    <row r="244" spans="2:141" ht="29.1">
      <c r="B244" s="132" t="s">
        <v>1302</v>
      </c>
      <c r="C244" s="23" t="s">
        <v>1303</v>
      </c>
      <c r="D244" s="23" t="s">
        <v>155</v>
      </c>
      <c r="E244" s="23" t="s">
        <v>846</v>
      </c>
      <c r="F244" s="23" t="s">
        <v>847</v>
      </c>
      <c r="G244" s="23"/>
      <c r="H244" s="23" t="s">
        <v>848</v>
      </c>
      <c r="I244" s="58">
        <v>0</v>
      </c>
      <c r="J244" s="58">
        <v>0</v>
      </c>
      <c r="K244" s="58">
        <v>1</v>
      </c>
      <c r="L244" s="58">
        <v>0</v>
      </c>
      <c r="M244" s="176"/>
      <c r="N244" s="23" t="s">
        <v>849</v>
      </c>
      <c r="O244" s="23" t="s">
        <v>850</v>
      </c>
      <c r="P244" s="23" t="s">
        <v>851</v>
      </c>
      <c r="Q244" s="56" t="s">
        <v>848</v>
      </c>
      <c r="R244" s="133" t="s">
        <v>848</v>
      </c>
      <c r="S244" s="133" t="s">
        <v>848</v>
      </c>
      <c r="T244" s="133" t="s">
        <v>848</v>
      </c>
      <c r="U244" s="133" t="s">
        <v>848</v>
      </c>
      <c r="V244" s="133" t="s">
        <v>848</v>
      </c>
      <c r="W244" s="55">
        <v>0</v>
      </c>
      <c r="X244" s="55">
        <v>0.61254847536356027</v>
      </c>
      <c r="Y244" s="55">
        <v>0.63906797641919832</v>
      </c>
      <c r="Z244" s="55">
        <v>0.69002701766336549</v>
      </c>
      <c r="AA244" s="55">
        <v>0.74254602955786431</v>
      </c>
      <c r="AB244" s="55">
        <v>0.79142510993492254</v>
      </c>
      <c r="AC244" s="55">
        <v>0.84290414139586678</v>
      </c>
      <c r="AD244" s="59">
        <v>4.3185187503347775</v>
      </c>
      <c r="AE244" s="55">
        <v>0</v>
      </c>
      <c r="AF244" s="55"/>
      <c r="AG244" s="55"/>
      <c r="AH244" s="55"/>
      <c r="AI244" s="59">
        <v>4.3185187503347775</v>
      </c>
      <c r="AJ244" s="55">
        <v>0</v>
      </c>
      <c r="AK244" s="55">
        <v>0</v>
      </c>
      <c r="AL244" s="55">
        <v>0.67152524817373926</v>
      </c>
      <c r="AM244" s="55">
        <v>0.71461003446997973</v>
      </c>
      <c r="AN244" s="55">
        <v>0.78702462657160011</v>
      </c>
      <c r="AO244" s="55">
        <v>0.86386480036106239</v>
      </c>
      <c r="AP244" s="55">
        <v>0.93914444724966928</v>
      </c>
      <c r="AQ244" s="55">
        <v>1.0202366701521339</v>
      </c>
      <c r="AR244" s="59">
        <v>4.9964058269781848</v>
      </c>
      <c r="AS244" s="55">
        <v>0</v>
      </c>
      <c r="AT244" s="55"/>
      <c r="AU244" s="55"/>
      <c r="AV244" s="55"/>
      <c r="AW244" s="59">
        <v>4.9964058269781848</v>
      </c>
      <c r="AX244" s="55"/>
      <c r="AY244" s="55"/>
      <c r="AZ244" s="55"/>
      <c r="BA244" s="55"/>
      <c r="BB244" s="55"/>
      <c r="BC244" s="55"/>
      <c r="BD244" s="55"/>
      <c r="BE244" s="55"/>
      <c r="BF244" s="59">
        <v>0</v>
      </c>
      <c r="BG244" s="55"/>
      <c r="BH244" s="55"/>
      <c r="BI244" s="55"/>
      <c r="BJ244" s="55"/>
      <c r="BK244" s="59">
        <v>0</v>
      </c>
      <c r="BL244" s="55"/>
      <c r="BM244" s="23" t="s">
        <v>852</v>
      </c>
      <c r="BN244" s="23" t="s">
        <v>1304</v>
      </c>
      <c r="BO244" s="23" t="s">
        <v>853</v>
      </c>
      <c r="BP244" s="23" t="s">
        <v>853</v>
      </c>
      <c r="BQ244" s="23" t="s">
        <v>358</v>
      </c>
      <c r="BR244" s="23"/>
      <c r="BS244" s="57"/>
      <c r="BT244" s="135" t="s">
        <v>23</v>
      </c>
      <c r="BU244" s="58">
        <v>1</v>
      </c>
      <c r="BV244" s="57">
        <v>0</v>
      </c>
      <c r="BW244" s="57">
        <v>0</v>
      </c>
      <c r="BX244" s="57">
        <v>0</v>
      </c>
      <c r="BY244" s="57">
        <v>0</v>
      </c>
      <c r="BZ244" s="57">
        <v>23.94</v>
      </c>
      <c r="CA244" s="57">
        <v>0</v>
      </c>
      <c r="CB244" s="67">
        <v>23.94</v>
      </c>
      <c r="CC244" s="134"/>
      <c r="CD244" s="134"/>
      <c r="CE244" s="57"/>
      <c r="CF244" s="57"/>
      <c r="CG244" s="57"/>
      <c r="CH244" s="57"/>
      <c r="CI244" s="57"/>
      <c r="CJ244" s="57"/>
      <c r="CK244" s="67"/>
      <c r="CL244" s="23"/>
      <c r="CM244" s="23"/>
      <c r="CN244" s="23"/>
      <c r="CO244" s="23"/>
      <c r="CP244" s="23"/>
      <c r="CQ244" s="23"/>
      <c r="CR244" s="57"/>
      <c r="CS244" s="134"/>
      <c r="CT244" s="58"/>
      <c r="CU244" s="57"/>
      <c r="CV244" s="57"/>
      <c r="CW244" s="57"/>
      <c r="CX244" s="57"/>
      <c r="CY244" s="57"/>
      <c r="CZ244" s="57"/>
      <c r="DA244" s="67"/>
      <c r="DB244" s="23"/>
      <c r="DC244" s="23"/>
      <c r="DD244" s="57"/>
      <c r="DE244" s="57"/>
      <c r="DF244" s="57"/>
      <c r="DG244" s="57"/>
      <c r="DH244" s="57"/>
      <c r="DI244" s="57"/>
      <c r="DJ244" s="67"/>
      <c r="DK244" s="23" t="s">
        <v>849</v>
      </c>
      <c r="DL244" s="55">
        <v>0</v>
      </c>
      <c r="DM244" s="55">
        <v>0</v>
      </c>
      <c r="DN244" s="55">
        <v>0</v>
      </c>
      <c r="DO244" s="59">
        <v>0</v>
      </c>
      <c r="DP244" s="23" t="s">
        <v>849</v>
      </c>
      <c r="DQ244" s="57"/>
      <c r="DR244" s="57"/>
      <c r="DS244" s="57"/>
      <c r="DT244" s="23" t="s">
        <v>854</v>
      </c>
      <c r="DU244" s="57"/>
      <c r="DV244" s="23" t="s">
        <v>849</v>
      </c>
      <c r="DW244" s="23" t="s">
        <v>854</v>
      </c>
      <c r="DX244" s="57"/>
      <c r="DY244" s="23" t="s">
        <v>849</v>
      </c>
      <c r="DZ244" s="23" t="s">
        <v>854</v>
      </c>
      <c r="EA244" s="56"/>
      <c r="EB244" s="57"/>
      <c r="EC244" s="57"/>
      <c r="ED244" s="23"/>
      <c r="EE244" s="57"/>
      <c r="EF244" s="57"/>
      <c r="EG244" s="57"/>
      <c r="EH244" s="23">
        <v>2431</v>
      </c>
      <c r="EI244" s="23"/>
      <c r="EJ244" s="23" t="s">
        <v>891</v>
      </c>
      <c r="EK244" s="23"/>
    </row>
    <row r="245" spans="2:141">
      <c r="B245" s="132" t="s">
        <v>1305</v>
      </c>
      <c r="C245" s="23" t="s">
        <v>1306</v>
      </c>
      <c r="D245" s="23" t="s">
        <v>155</v>
      </c>
      <c r="E245" s="23" t="s">
        <v>846</v>
      </c>
      <c r="F245" s="23" t="s">
        <v>847</v>
      </c>
      <c r="G245" s="23"/>
      <c r="H245" s="23" t="s">
        <v>848</v>
      </c>
      <c r="I245" s="58">
        <v>0</v>
      </c>
      <c r="J245" s="58">
        <v>0</v>
      </c>
      <c r="K245" s="58">
        <v>1</v>
      </c>
      <c r="L245" s="58">
        <v>0</v>
      </c>
      <c r="M245" s="176"/>
      <c r="N245" s="23" t="s">
        <v>849</v>
      </c>
      <c r="O245" s="23" t="s">
        <v>850</v>
      </c>
      <c r="P245" s="23" t="s">
        <v>851</v>
      </c>
      <c r="Q245" s="56" t="s">
        <v>848</v>
      </c>
      <c r="R245" s="133" t="s">
        <v>848</v>
      </c>
      <c r="S245" s="133" t="s">
        <v>848</v>
      </c>
      <c r="T245" s="133" t="s">
        <v>848</v>
      </c>
      <c r="U245" s="133" t="s">
        <v>848</v>
      </c>
      <c r="V245" s="133" t="s">
        <v>848</v>
      </c>
      <c r="W245" s="55">
        <v>0</v>
      </c>
      <c r="X245" s="55">
        <v>0</v>
      </c>
      <c r="Y245" s="55">
        <v>0</v>
      </c>
      <c r="Z245" s="55">
        <v>6.9998609454283134</v>
      </c>
      <c r="AA245" s="55">
        <v>13.999721890856627</v>
      </c>
      <c r="AB245" s="55">
        <v>20.99958283628494</v>
      </c>
      <c r="AC245" s="55">
        <v>27.999443781713254</v>
      </c>
      <c r="AD245" s="59">
        <v>69.998609454283127</v>
      </c>
      <c r="AE245" s="55">
        <v>0</v>
      </c>
      <c r="AF245" s="55"/>
      <c r="AG245" s="55"/>
      <c r="AH245" s="55"/>
      <c r="AI245" s="59">
        <v>69.998609454283127</v>
      </c>
      <c r="AJ245" s="55">
        <v>0</v>
      </c>
      <c r="AK245" s="55">
        <v>0</v>
      </c>
      <c r="AL245" s="55">
        <v>0</v>
      </c>
      <c r="AM245" s="55">
        <v>0</v>
      </c>
      <c r="AN245" s="55">
        <v>7.9838365826372328</v>
      </c>
      <c r="AO245" s="55">
        <v>16.287026628579955</v>
      </c>
      <c r="AP245" s="55">
        <v>24.919150741727336</v>
      </c>
      <c r="AQ245" s="55">
        <v>33.890045008749176</v>
      </c>
      <c r="AR245" s="59">
        <v>83.080058961693709</v>
      </c>
      <c r="AS245" s="55">
        <v>0</v>
      </c>
      <c r="AT245" s="55"/>
      <c r="AU245" s="55"/>
      <c r="AV245" s="55"/>
      <c r="AW245" s="59">
        <v>83.080058961693709</v>
      </c>
      <c r="AX245" s="55"/>
      <c r="AY245" s="55"/>
      <c r="AZ245" s="55"/>
      <c r="BA245" s="55"/>
      <c r="BB245" s="55"/>
      <c r="BC245" s="55"/>
      <c r="BD245" s="55"/>
      <c r="BE245" s="55"/>
      <c r="BF245" s="59">
        <v>0</v>
      </c>
      <c r="BG245" s="55"/>
      <c r="BH245" s="55"/>
      <c r="BI245" s="55"/>
      <c r="BJ245" s="55"/>
      <c r="BK245" s="59">
        <v>0</v>
      </c>
      <c r="BL245" s="55"/>
      <c r="BM245" s="23" t="s">
        <v>852</v>
      </c>
      <c r="BN245" s="23" t="s">
        <v>281</v>
      </c>
      <c r="BO245" s="23" t="s">
        <v>853</v>
      </c>
      <c r="BP245" s="23" t="s">
        <v>853</v>
      </c>
      <c r="BQ245" s="23" t="s">
        <v>853</v>
      </c>
      <c r="BR245" s="23"/>
      <c r="BS245" s="57"/>
      <c r="BT245" s="135" t="s">
        <v>282</v>
      </c>
      <c r="BU245" s="58">
        <v>1</v>
      </c>
      <c r="BV245" s="57">
        <v>0</v>
      </c>
      <c r="BW245" s="57">
        <v>0</v>
      </c>
      <c r="BX245" s="57">
        <v>0</v>
      </c>
      <c r="BY245" s="57">
        <v>0</v>
      </c>
      <c r="BZ245" s="57">
        <v>0</v>
      </c>
      <c r="CA245" s="57">
        <v>0</v>
      </c>
      <c r="CB245" s="67">
        <v>0</v>
      </c>
      <c r="CC245" s="134"/>
      <c r="CD245" s="134"/>
      <c r="CE245" s="57"/>
      <c r="CF245" s="57"/>
      <c r="CG245" s="57"/>
      <c r="CH245" s="57"/>
      <c r="CI245" s="57"/>
      <c r="CJ245" s="57"/>
      <c r="CK245" s="67"/>
      <c r="CL245" s="23"/>
      <c r="CM245" s="23"/>
      <c r="CN245" s="23"/>
      <c r="CO245" s="23"/>
      <c r="CP245" s="23"/>
      <c r="CQ245" s="23"/>
      <c r="CR245" s="57"/>
      <c r="CS245" s="134"/>
      <c r="CT245" s="58"/>
      <c r="CU245" s="57"/>
      <c r="CV245" s="57"/>
      <c r="CW245" s="57"/>
      <c r="CX245" s="57"/>
      <c r="CY245" s="57"/>
      <c r="CZ245" s="57"/>
      <c r="DA245" s="67"/>
      <c r="DB245" s="23"/>
      <c r="DC245" s="23"/>
      <c r="DD245" s="57"/>
      <c r="DE245" s="57"/>
      <c r="DF245" s="57"/>
      <c r="DG245" s="57"/>
      <c r="DH245" s="57"/>
      <c r="DI245" s="57"/>
      <c r="DJ245" s="67"/>
      <c r="DK245" s="23" t="s">
        <v>849</v>
      </c>
      <c r="DL245" s="55">
        <v>0</v>
      </c>
      <c r="DM245" s="55">
        <v>0</v>
      </c>
      <c r="DN245" s="55">
        <v>0</v>
      </c>
      <c r="DO245" s="59">
        <v>0</v>
      </c>
      <c r="DP245" s="23" t="s">
        <v>849</v>
      </c>
      <c r="DQ245" s="57"/>
      <c r="DR245" s="57"/>
      <c r="DS245" s="57"/>
      <c r="DT245" s="23" t="s">
        <v>854</v>
      </c>
      <c r="DU245" s="57"/>
      <c r="DV245" s="23" t="s">
        <v>849</v>
      </c>
      <c r="DW245" s="23" t="s">
        <v>854</v>
      </c>
      <c r="DX245" s="57"/>
      <c r="DY245" s="23" t="s">
        <v>849</v>
      </c>
      <c r="DZ245" s="23" t="s">
        <v>854</v>
      </c>
      <c r="EA245" s="56"/>
      <c r="EB245" s="57"/>
      <c r="EC245" s="57"/>
      <c r="ED245" s="23"/>
      <c r="EE245" s="57"/>
      <c r="EF245" s="57"/>
      <c r="EG245" s="57"/>
      <c r="EH245" s="23">
        <v>3295</v>
      </c>
      <c r="EI245" s="23"/>
      <c r="EJ245" s="23" t="s">
        <v>855</v>
      </c>
      <c r="EK245" s="23"/>
    </row>
    <row r="246" spans="2:141" ht="29.1">
      <c r="B246" s="132" t="s">
        <v>1307</v>
      </c>
      <c r="C246" s="23" t="s">
        <v>1308</v>
      </c>
      <c r="D246" s="23" t="s">
        <v>159</v>
      </c>
      <c r="E246" s="23" t="s">
        <v>846</v>
      </c>
      <c r="F246" s="23" t="s">
        <v>847</v>
      </c>
      <c r="G246" s="23"/>
      <c r="H246" s="23" t="s">
        <v>848</v>
      </c>
      <c r="I246" s="58">
        <v>0</v>
      </c>
      <c r="J246" s="58">
        <v>0</v>
      </c>
      <c r="K246" s="58">
        <v>1</v>
      </c>
      <c r="L246" s="58">
        <v>0</v>
      </c>
      <c r="M246" s="176"/>
      <c r="N246" s="23" t="s">
        <v>849</v>
      </c>
      <c r="O246" s="23" t="s">
        <v>850</v>
      </c>
      <c r="P246" s="23" t="s">
        <v>851</v>
      </c>
      <c r="Q246" s="56" t="s">
        <v>848</v>
      </c>
      <c r="R246" s="133" t="s">
        <v>848</v>
      </c>
      <c r="S246" s="133" t="s">
        <v>848</v>
      </c>
      <c r="T246" s="133" t="s">
        <v>848</v>
      </c>
      <c r="U246" s="133" t="s">
        <v>848</v>
      </c>
      <c r="V246" s="133" t="s">
        <v>848</v>
      </c>
      <c r="W246" s="55">
        <v>0</v>
      </c>
      <c r="X246" s="55">
        <v>0.52279760907692319</v>
      </c>
      <c r="Y246" s="55">
        <v>0.54543146142235877</v>
      </c>
      <c r="Z246" s="55">
        <v>0.58892396200770558</v>
      </c>
      <c r="AA246" s="55">
        <v>0.63374786567219532</v>
      </c>
      <c r="AB246" s="55">
        <v>0.6754651621520178</v>
      </c>
      <c r="AC246" s="55">
        <v>0.7194014637637457</v>
      </c>
      <c r="AD246" s="59">
        <v>3.6857675240949468</v>
      </c>
      <c r="AE246" s="55">
        <v>0</v>
      </c>
      <c r="AF246" s="55"/>
      <c r="AG246" s="55"/>
      <c r="AH246" s="55"/>
      <c r="AI246" s="59">
        <v>3.6857675240949468</v>
      </c>
      <c r="AJ246" s="55">
        <v>0</v>
      </c>
      <c r="AK246" s="55">
        <v>0</v>
      </c>
      <c r="AL246" s="55">
        <v>0.57313307974793326</v>
      </c>
      <c r="AM246" s="55">
        <v>0.60990506460985938</v>
      </c>
      <c r="AN246" s="55">
        <v>0.67170943950531259</v>
      </c>
      <c r="AO246" s="55">
        <v>0.73729095795467803</v>
      </c>
      <c r="AP246" s="55">
        <v>0.801540598576443</v>
      </c>
      <c r="AQ246" s="55">
        <v>0.87075115407244574</v>
      </c>
      <c r="AR246" s="59">
        <v>4.2643302944666717</v>
      </c>
      <c r="AS246" s="55">
        <v>0</v>
      </c>
      <c r="AT246" s="55"/>
      <c r="AU246" s="55"/>
      <c r="AV246" s="55"/>
      <c r="AW246" s="59">
        <v>4.2643302944666717</v>
      </c>
      <c r="AX246" s="55"/>
      <c r="AY246" s="55"/>
      <c r="AZ246" s="55"/>
      <c r="BA246" s="55"/>
      <c r="BB246" s="55"/>
      <c r="BC246" s="55"/>
      <c r="BD246" s="55"/>
      <c r="BE246" s="55"/>
      <c r="BF246" s="59">
        <v>0</v>
      </c>
      <c r="BG246" s="55"/>
      <c r="BH246" s="55"/>
      <c r="BI246" s="55"/>
      <c r="BJ246" s="55"/>
      <c r="BK246" s="59">
        <v>0</v>
      </c>
      <c r="BL246" s="55"/>
      <c r="BM246" s="23" t="s">
        <v>852</v>
      </c>
      <c r="BN246" s="23" t="s">
        <v>1309</v>
      </c>
      <c r="BO246" s="23" t="s">
        <v>853</v>
      </c>
      <c r="BP246" s="23" t="s">
        <v>853</v>
      </c>
      <c r="BQ246" s="23" t="s">
        <v>853</v>
      </c>
      <c r="BR246" s="23"/>
      <c r="BS246" s="57"/>
      <c r="BT246" s="135" t="s">
        <v>23</v>
      </c>
      <c r="BU246" s="58">
        <v>1</v>
      </c>
      <c r="BV246" s="57">
        <v>0</v>
      </c>
      <c r="BW246" s="57">
        <v>0</v>
      </c>
      <c r="BX246" s="57">
        <v>0</v>
      </c>
      <c r="BY246" s="57">
        <v>0</v>
      </c>
      <c r="BZ246" s="57">
        <v>0</v>
      </c>
      <c r="CA246" s="57">
        <v>68</v>
      </c>
      <c r="CB246" s="67">
        <v>68</v>
      </c>
      <c r="CC246" s="134"/>
      <c r="CD246" s="134"/>
      <c r="CE246" s="57"/>
      <c r="CF246" s="57"/>
      <c r="CG246" s="57"/>
      <c r="CH246" s="57"/>
      <c r="CI246" s="57"/>
      <c r="CJ246" s="57"/>
      <c r="CK246" s="67"/>
      <c r="CL246" s="23"/>
      <c r="CM246" s="23"/>
      <c r="CN246" s="23"/>
      <c r="CO246" s="23"/>
      <c r="CP246" s="23"/>
      <c r="CQ246" s="23"/>
      <c r="CR246" s="57"/>
      <c r="CS246" s="134"/>
      <c r="CT246" s="58"/>
      <c r="CU246" s="57"/>
      <c r="CV246" s="57"/>
      <c r="CW246" s="57"/>
      <c r="CX246" s="57"/>
      <c r="CY246" s="57"/>
      <c r="CZ246" s="57"/>
      <c r="DA246" s="67"/>
      <c r="DB246" s="23"/>
      <c r="DC246" s="23"/>
      <c r="DD246" s="57"/>
      <c r="DE246" s="57"/>
      <c r="DF246" s="57"/>
      <c r="DG246" s="57"/>
      <c r="DH246" s="57"/>
      <c r="DI246" s="57"/>
      <c r="DJ246" s="67"/>
      <c r="DK246" s="23" t="s">
        <v>849</v>
      </c>
      <c r="DL246" s="55">
        <v>0</v>
      </c>
      <c r="DM246" s="55">
        <v>0</v>
      </c>
      <c r="DN246" s="55">
        <v>0</v>
      </c>
      <c r="DO246" s="59">
        <v>0</v>
      </c>
      <c r="DP246" s="23" t="s">
        <v>849</v>
      </c>
      <c r="DQ246" s="57"/>
      <c r="DR246" s="57"/>
      <c r="DS246" s="57"/>
      <c r="DT246" s="23" t="s">
        <v>854</v>
      </c>
      <c r="DU246" s="57"/>
      <c r="DV246" s="23" t="s">
        <v>849</v>
      </c>
      <c r="DW246" s="23" t="s">
        <v>854</v>
      </c>
      <c r="DX246" s="57"/>
      <c r="DY246" s="23" t="s">
        <v>849</v>
      </c>
      <c r="DZ246" s="23" t="s">
        <v>854</v>
      </c>
      <c r="EA246" s="56"/>
      <c r="EB246" s="57"/>
      <c r="EC246" s="57"/>
      <c r="ED246" s="23"/>
      <c r="EE246" s="57"/>
      <c r="EF246" s="57"/>
      <c r="EG246" s="57"/>
      <c r="EH246" s="23">
        <v>833</v>
      </c>
      <c r="EI246" s="23"/>
      <c r="EJ246" s="23" t="s">
        <v>891</v>
      </c>
      <c r="EK246" s="23"/>
    </row>
    <row r="247" spans="2:141" ht="29.1">
      <c r="B247" s="132" t="s">
        <v>1310</v>
      </c>
      <c r="C247" s="23" t="s">
        <v>1311</v>
      </c>
      <c r="D247" s="23" t="s">
        <v>159</v>
      </c>
      <c r="E247" s="23" t="s">
        <v>846</v>
      </c>
      <c r="F247" s="23" t="s">
        <v>847</v>
      </c>
      <c r="G247" s="23"/>
      <c r="H247" s="23" t="s">
        <v>848</v>
      </c>
      <c r="I247" s="58">
        <v>0</v>
      </c>
      <c r="J247" s="58">
        <v>0</v>
      </c>
      <c r="K247" s="58">
        <v>1</v>
      </c>
      <c r="L247" s="58">
        <v>0</v>
      </c>
      <c r="M247" s="176"/>
      <c r="N247" s="23" t="s">
        <v>849</v>
      </c>
      <c r="O247" s="23" t="s">
        <v>850</v>
      </c>
      <c r="P247" s="23" t="s">
        <v>851</v>
      </c>
      <c r="Q247" s="56" t="s">
        <v>848</v>
      </c>
      <c r="R247" s="133" t="s">
        <v>848</v>
      </c>
      <c r="S247" s="133" t="s">
        <v>848</v>
      </c>
      <c r="T247" s="133" t="s">
        <v>848</v>
      </c>
      <c r="U247" s="133" t="s">
        <v>848</v>
      </c>
      <c r="V247" s="133" t="s">
        <v>848</v>
      </c>
      <c r="W247" s="55">
        <v>0</v>
      </c>
      <c r="X247" s="55">
        <v>3.0831599999999999</v>
      </c>
      <c r="Y247" s="55">
        <v>3.216647</v>
      </c>
      <c r="Z247" s="55">
        <v>3.4729999999999999</v>
      </c>
      <c r="AA247" s="55">
        <v>3.7370000000000001</v>
      </c>
      <c r="AB247" s="55">
        <v>3.9834999999999998</v>
      </c>
      <c r="AC247" s="55">
        <v>4.2426000000000004</v>
      </c>
      <c r="AD247" s="59">
        <v>21.735907000000001</v>
      </c>
      <c r="AE247" s="55">
        <v>0</v>
      </c>
      <c r="AF247" s="55"/>
      <c r="AG247" s="55"/>
      <c r="AH247" s="55"/>
      <c r="AI247" s="59">
        <v>21.735907000000001</v>
      </c>
      <c r="AJ247" s="55">
        <v>0</v>
      </c>
      <c r="AK247" s="55">
        <v>0</v>
      </c>
      <c r="AL247" s="55">
        <v>3.3800156572963327</v>
      </c>
      <c r="AM247" s="55">
        <v>3.5968760846125103</v>
      </c>
      <c r="AN247" s="55">
        <v>3.9613634300784524</v>
      </c>
      <c r="AO247" s="55">
        <v>4.3481262379164054</v>
      </c>
      <c r="AP247" s="55">
        <v>4.7270343815062636</v>
      </c>
      <c r="AQ247" s="55">
        <v>5.1351992030683871</v>
      </c>
      <c r="AR247" s="59">
        <v>25.148614994478351</v>
      </c>
      <c r="AS247" s="55">
        <v>0</v>
      </c>
      <c r="AT247" s="55"/>
      <c r="AU247" s="55"/>
      <c r="AV247" s="55"/>
      <c r="AW247" s="59">
        <v>25.148614994478351</v>
      </c>
      <c r="AX247" s="55"/>
      <c r="AY247" s="55"/>
      <c r="AZ247" s="55"/>
      <c r="BA247" s="55"/>
      <c r="BB247" s="55"/>
      <c r="BC247" s="55"/>
      <c r="BD247" s="55"/>
      <c r="BE247" s="55"/>
      <c r="BF247" s="59">
        <v>0</v>
      </c>
      <c r="BG247" s="55"/>
      <c r="BH247" s="55"/>
      <c r="BI247" s="55"/>
      <c r="BJ247" s="55"/>
      <c r="BK247" s="59">
        <v>0</v>
      </c>
      <c r="BL247" s="55"/>
      <c r="BM247" s="23" t="s">
        <v>852</v>
      </c>
      <c r="BN247" s="23" t="s">
        <v>204</v>
      </c>
      <c r="BO247" s="23" t="s">
        <v>853</v>
      </c>
      <c r="BP247" s="23" t="s">
        <v>853</v>
      </c>
      <c r="BQ247" s="23" t="s">
        <v>853</v>
      </c>
      <c r="BR247" s="23"/>
      <c r="BS247" s="57"/>
      <c r="BT247" s="135" t="s">
        <v>192</v>
      </c>
      <c r="BU247" s="58">
        <v>1</v>
      </c>
      <c r="BV247" s="57">
        <v>0</v>
      </c>
      <c r="BW247" s="57">
        <v>0</v>
      </c>
      <c r="BX247" s="57">
        <v>0</v>
      </c>
      <c r="BY247" s="57">
        <v>0</v>
      </c>
      <c r="BZ247" s="57">
        <v>0</v>
      </c>
      <c r="CA247" s="57">
        <v>0</v>
      </c>
      <c r="CB247" s="67">
        <v>0</v>
      </c>
      <c r="CC247" s="134"/>
      <c r="CD247" s="134"/>
      <c r="CE247" s="57"/>
      <c r="CF247" s="57"/>
      <c r="CG247" s="57"/>
      <c r="CH247" s="57"/>
      <c r="CI247" s="57"/>
      <c r="CJ247" s="57"/>
      <c r="CK247" s="67"/>
      <c r="CL247" s="23"/>
      <c r="CM247" s="23"/>
      <c r="CN247" s="23"/>
      <c r="CO247" s="23"/>
      <c r="CP247" s="23"/>
      <c r="CQ247" s="23"/>
      <c r="CR247" s="57"/>
      <c r="CS247" s="134"/>
      <c r="CT247" s="58"/>
      <c r="CU247" s="57"/>
      <c r="CV247" s="57"/>
      <c r="CW247" s="57"/>
      <c r="CX247" s="57"/>
      <c r="CY247" s="57"/>
      <c r="CZ247" s="57"/>
      <c r="DA247" s="67"/>
      <c r="DB247" s="23"/>
      <c r="DC247" s="23"/>
      <c r="DD247" s="57"/>
      <c r="DE247" s="57"/>
      <c r="DF247" s="57"/>
      <c r="DG247" s="57"/>
      <c r="DH247" s="57"/>
      <c r="DI247" s="57"/>
      <c r="DJ247" s="67"/>
      <c r="DK247" s="23" t="s">
        <v>849</v>
      </c>
      <c r="DL247" s="55">
        <v>0</v>
      </c>
      <c r="DM247" s="55">
        <v>0</v>
      </c>
      <c r="DN247" s="55">
        <v>0</v>
      </c>
      <c r="DO247" s="59">
        <v>0</v>
      </c>
      <c r="DP247" s="23" t="s">
        <v>849</v>
      </c>
      <c r="DQ247" s="57"/>
      <c r="DR247" s="57"/>
      <c r="DS247" s="57"/>
      <c r="DT247" s="23" t="s">
        <v>854</v>
      </c>
      <c r="DU247" s="57"/>
      <c r="DV247" s="23" t="s">
        <v>849</v>
      </c>
      <c r="DW247" s="23" t="s">
        <v>854</v>
      </c>
      <c r="DX247" s="57"/>
      <c r="DY247" s="23" t="s">
        <v>849</v>
      </c>
      <c r="DZ247" s="23" t="s">
        <v>854</v>
      </c>
      <c r="EA247" s="56"/>
      <c r="EB247" s="57"/>
      <c r="EC247" s="57"/>
      <c r="ED247" s="23"/>
      <c r="EE247" s="57"/>
      <c r="EF247" s="57"/>
      <c r="EG247" s="57"/>
      <c r="EH247" s="23">
        <v>2838</v>
      </c>
      <c r="EI247" s="23"/>
      <c r="EJ247" s="23" t="s">
        <v>1174</v>
      </c>
      <c r="EK247" s="23"/>
    </row>
    <row r="248" spans="2:141" ht="29.1">
      <c r="B248" s="132" t="s">
        <v>1312</v>
      </c>
      <c r="C248" s="23" t="s">
        <v>1313</v>
      </c>
      <c r="D248" s="23" t="s">
        <v>159</v>
      </c>
      <c r="E248" s="23" t="s">
        <v>846</v>
      </c>
      <c r="F248" s="23" t="s">
        <v>847</v>
      </c>
      <c r="G248" s="23"/>
      <c r="H248" s="23" t="s">
        <v>848</v>
      </c>
      <c r="I248" s="58">
        <v>0</v>
      </c>
      <c r="J248" s="58">
        <v>0</v>
      </c>
      <c r="K248" s="58">
        <v>1</v>
      </c>
      <c r="L248" s="58">
        <v>0</v>
      </c>
      <c r="M248" s="176"/>
      <c r="N248" s="23" t="s">
        <v>849</v>
      </c>
      <c r="O248" s="23" t="s">
        <v>850</v>
      </c>
      <c r="P248" s="23" t="s">
        <v>851</v>
      </c>
      <c r="Q248" s="56" t="s">
        <v>848</v>
      </c>
      <c r="R248" s="133" t="s">
        <v>848</v>
      </c>
      <c r="S248" s="133" t="s">
        <v>848</v>
      </c>
      <c r="T248" s="133" t="s">
        <v>848</v>
      </c>
      <c r="U248" s="133" t="s">
        <v>848</v>
      </c>
      <c r="V248" s="133" t="s">
        <v>848</v>
      </c>
      <c r="W248" s="55">
        <v>0</v>
      </c>
      <c r="X248" s="55">
        <v>3.0831650000000002</v>
      </c>
      <c r="Y248" s="55">
        <v>3.2166000000000001</v>
      </c>
      <c r="Z248" s="55">
        <v>3.4729999999999999</v>
      </c>
      <c r="AA248" s="55">
        <v>3.73748747793837</v>
      </c>
      <c r="AB248" s="55">
        <v>3.9835125640211473</v>
      </c>
      <c r="AC248" s="55">
        <v>4.2426000000000004</v>
      </c>
      <c r="AD248" s="59">
        <v>21.736365041959516</v>
      </c>
      <c r="AE248" s="55">
        <v>0</v>
      </c>
      <c r="AF248" s="55"/>
      <c r="AG248" s="55"/>
      <c r="AH248" s="55"/>
      <c r="AI248" s="59">
        <v>21.736365041959516</v>
      </c>
      <c r="AJ248" s="55">
        <v>0</v>
      </c>
      <c r="AK248" s="55">
        <v>0</v>
      </c>
      <c r="AL248" s="55">
        <v>3.3800156572963327</v>
      </c>
      <c r="AM248" s="55">
        <v>3.5968760846125103</v>
      </c>
      <c r="AN248" s="55">
        <v>3.9613634300784524</v>
      </c>
      <c r="AO248" s="55">
        <v>4.3481262379164054</v>
      </c>
      <c r="AP248" s="55">
        <v>4.7270343815062636</v>
      </c>
      <c r="AQ248" s="55">
        <v>5.1351992030683871</v>
      </c>
      <c r="AR248" s="59">
        <v>25.148614994478351</v>
      </c>
      <c r="AS248" s="55">
        <v>0</v>
      </c>
      <c r="AT248" s="55"/>
      <c r="AU248" s="55"/>
      <c r="AV248" s="55"/>
      <c r="AW248" s="59">
        <v>25.148614994478351</v>
      </c>
      <c r="AX248" s="55"/>
      <c r="AY248" s="55"/>
      <c r="AZ248" s="55"/>
      <c r="BA248" s="55"/>
      <c r="BB248" s="55"/>
      <c r="BC248" s="55"/>
      <c r="BD248" s="55"/>
      <c r="BE248" s="55"/>
      <c r="BF248" s="59">
        <v>0</v>
      </c>
      <c r="BG248" s="55"/>
      <c r="BH248" s="55"/>
      <c r="BI248" s="55"/>
      <c r="BJ248" s="55"/>
      <c r="BK248" s="59">
        <v>0</v>
      </c>
      <c r="BL248" s="55"/>
      <c r="BM248" s="23" t="s">
        <v>852</v>
      </c>
      <c r="BN248" s="23" t="s">
        <v>204</v>
      </c>
      <c r="BO248" s="23" t="s">
        <v>853</v>
      </c>
      <c r="BP248" s="23" t="s">
        <v>853</v>
      </c>
      <c r="BQ248" s="23" t="s">
        <v>853</v>
      </c>
      <c r="BR248" s="23"/>
      <c r="BS248" s="57"/>
      <c r="BT248" s="135" t="s">
        <v>192</v>
      </c>
      <c r="BU248" s="58">
        <v>1</v>
      </c>
      <c r="BV248" s="57">
        <v>0</v>
      </c>
      <c r="BW248" s="57">
        <v>0</v>
      </c>
      <c r="BX248" s="57">
        <v>0</v>
      </c>
      <c r="BY248" s="57">
        <v>0</v>
      </c>
      <c r="BZ248" s="57">
        <v>0</v>
      </c>
      <c r="CA248" s="57">
        <v>0</v>
      </c>
      <c r="CB248" s="67">
        <v>0</v>
      </c>
      <c r="CC248" s="134"/>
      <c r="CD248" s="134"/>
      <c r="CE248" s="57"/>
      <c r="CF248" s="57"/>
      <c r="CG248" s="57"/>
      <c r="CH248" s="57"/>
      <c r="CI248" s="57"/>
      <c r="CJ248" s="57"/>
      <c r="CK248" s="67"/>
      <c r="CL248" s="23"/>
      <c r="CM248" s="23"/>
      <c r="CN248" s="23"/>
      <c r="CO248" s="23"/>
      <c r="CP248" s="23"/>
      <c r="CQ248" s="23"/>
      <c r="CR248" s="57"/>
      <c r="CS248" s="134"/>
      <c r="CT248" s="58"/>
      <c r="CU248" s="57"/>
      <c r="CV248" s="57"/>
      <c r="CW248" s="57"/>
      <c r="CX248" s="57"/>
      <c r="CY248" s="57"/>
      <c r="CZ248" s="57"/>
      <c r="DA248" s="67"/>
      <c r="DB248" s="23"/>
      <c r="DC248" s="23"/>
      <c r="DD248" s="57"/>
      <c r="DE248" s="57"/>
      <c r="DF248" s="57"/>
      <c r="DG248" s="57"/>
      <c r="DH248" s="57"/>
      <c r="DI248" s="57"/>
      <c r="DJ248" s="67"/>
      <c r="DK248" s="23" t="s">
        <v>849</v>
      </c>
      <c r="DL248" s="55">
        <v>0</v>
      </c>
      <c r="DM248" s="55">
        <v>0</v>
      </c>
      <c r="DN248" s="55">
        <v>0</v>
      </c>
      <c r="DO248" s="59">
        <v>0</v>
      </c>
      <c r="DP248" s="23" t="s">
        <v>849</v>
      </c>
      <c r="DQ248" s="57"/>
      <c r="DR248" s="57"/>
      <c r="DS248" s="57"/>
      <c r="DT248" s="23" t="s">
        <v>854</v>
      </c>
      <c r="DU248" s="57"/>
      <c r="DV248" s="23" t="s">
        <v>849</v>
      </c>
      <c r="DW248" s="23" t="s">
        <v>854</v>
      </c>
      <c r="DX248" s="57"/>
      <c r="DY248" s="23" t="s">
        <v>849</v>
      </c>
      <c r="DZ248" s="23" t="s">
        <v>854</v>
      </c>
      <c r="EA248" s="56"/>
      <c r="EB248" s="57"/>
      <c r="EC248" s="57"/>
      <c r="ED248" s="23"/>
      <c r="EE248" s="57"/>
      <c r="EF248" s="57"/>
      <c r="EG248" s="57"/>
      <c r="EH248" s="23">
        <v>2838</v>
      </c>
      <c r="EI248" s="23"/>
      <c r="EJ248" s="23" t="s">
        <v>1174</v>
      </c>
      <c r="EK248" s="23"/>
    </row>
    <row r="249" spans="2:141">
      <c r="B249" s="132" t="s">
        <v>1314</v>
      </c>
      <c r="C249" s="23" t="s">
        <v>1315</v>
      </c>
      <c r="D249" s="23" t="s">
        <v>155</v>
      </c>
      <c r="E249" s="23" t="s">
        <v>846</v>
      </c>
      <c r="F249" s="23" t="s">
        <v>847</v>
      </c>
      <c r="G249" s="23"/>
      <c r="H249" s="23" t="s">
        <v>848</v>
      </c>
      <c r="I249" s="58">
        <v>0.77918892447079924</v>
      </c>
      <c r="J249" s="58">
        <v>0.22081107552920079</v>
      </c>
      <c r="K249" s="58">
        <v>0</v>
      </c>
      <c r="L249" s="58">
        <v>0</v>
      </c>
      <c r="M249" s="176"/>
      <c r="N249" s="23" t="s">
        <v>849</v>
      </c>
      <c r="O249" s="23" t="s">
        <v>850</v>
      </c>
      <c r="P249" s="23" t="s">
        <v>851</v>
      </c>
      <c r="Q249" s="56" t="s">
        <v>848</v>
      </c>
      <c r="R249" s="133" t="s">
        <v>848</v>
      </c>
      <c r="S249" s="133" t="s">
        <v>848</v>
      </c>
      <c r="T249" s="133" t="s">
        <v>848</v>
      </c>
      <c r="U249" s="133" t="s">
        <v>848</v>
      </c>
      <c r="V249" s="133" t="s">
        <v>848</v>
      </c>
      <c r="W249" s="55">
        <v>0</v>
      </c>
      <c r="X249" s="55">
        <v>1.3466747469413221</v>
      </c>
      <c r="Y249" s="55">
        <v>1.4049773038971862</v>
      </c>
      <c r="Z249" s="55">
        <v>1.5170096682437477</v>
      </c>
      <c r="AA249" s="55">
        <v>1.6324715947641832</v>
      </c>
      <c r="AB249" s="55">
        <v>1.7399312095455794</v>
      </c>
      <c r="AC249" s="55">
        <v>1.8531067612834324</v>
      </c>
      <c r="AD249" s="59">
        <v>9.4941712846754527</v>
      </c>
      <c r="AE249" s="55">
        <v>0</v>
      </c>
      <c r="AF249" s="55"/>
      <c r="AG249" s="55"/>
      <c r="AH249" s="55"/>
      <c r="AI249" s="59">
        <v>9.4941712846754527</v>
      </c>
      <c r="AJ249" s="55">
        <v>0</v>
      </c>
      <c r="AK249" s="55">
        <v>0</v>
      </c>
      <c r="AL249" s="55">
        <v>1.4763339229802872</v>
      </c>
      <c r="AM249" s="55">
        <v>1.5710549059164935</v>
      </c>
      <c r="AN249" s="55">
        <v>1.7302568408089589</v>
      </c>
      <c r="AO249" s="55">
        <v>1.8991883225687238</v>
      </c>
      <c r="AP249" s="55">
        <v>2.0646890192497134</v>
      </c>
      <c r="AQ249" s="55">
        <v>2.2429685402154145</v>
      </c>
      <c r="AR249" s="59">
        <v>10.984491551739591</v>
      </c>
      <c r="AS249" s="55">
        <v>0</v>
      </c>
      <c r="AT249" s="55"/>
      <c r="AU249" s="55"/>
      <c r="AV249" s="55"/>
      <c r="AW249" s="59">
        <v>10.984491551739591</v>
      </c>
      <c r="AX249" s="55"/>
      <c r="AY249" s="55"/>
      <c r="AZ249" s="55"/>
      <c r="BA249" s="55"/>
      <c r="BB249" s="55"/>
      <c r="BC249" s="55"/>
      <c r="BD249" s="55"/>
      <c r="BE249" s="55"/>
      <c r="BF249" s="59">
        <v>0</v>
      </c>
      <c r="BG249" s="55"/>
      <c r="BH249" s="55"/>
      <c r="BI249" s="55"/>
      <c r="BJ249" s="55"/>
      <c r="BK249" s="59">
        <v>0</v>
      </c>
      <c r="BL249" s="55"/>
      <c r="BM249" s="23" t="s">
        <v>864</v>
      </c>
      <c r="BN249" s="23" t="s">
        <v>1316</v>
      </c>
      <c r="BO249" s="23" t="s">
        <v>571</v>
      </c>
      <c r="BP249" s="23" t="s">
        <v>403</v>
      </c>
      <c r="BQ249" s="23" t="s">
        <v>412</v>
      </c>
      <c r="BR249" s="23"/>
      <c r="BS249" s="57"/>
      <c r="BT249" s="135" t="s">
        <v>1240</v>
      </c>
      <c r="BU249" s="58">
        <v>0.77918892447079924</v>
      </c>
      <c r="BV249" s="57">
        <v>75000</v>
      </c>
      <c r="BW249" s="57">
        <v>75000</v>
      </c>
      <c r="BX249" s="57">
        <v>75000</v>
      </c>
      <c r="BY249" s="57">
        <v>75000</v>
      </c>
      <c r="BZ249" s="57">
        <v>75000</v>
      </c>
      <c r="CA249" s="57">
        <v>75000</v>
      </c>
      <c r="CB249" s="67">
        <v>450000</v>
      </c>
      <c r="CC249" s="134"/>
      <c r="CD249" s="134"/>
      <c r="CE249" s="57"/>
      <c r="CF249" s="57"/>
      <c r="CG249" s="57"/>
      <c r="CH249" s="57"/>
      <c r="CI249" s="57"/>
      <c r="CJ249" s="57"/>
      <c r="CK249" s="67"/>
      <c r="CL249" s="23"/>
      <c r="CM249" s="23"/>
      <c r="CN249" s="23"/>
      <c r="CO249" s="23"/>
      <c r="CP249" s="23"/>
      <c r="CQ249" s="23"/>
      <c r="CR249" s="57"/>
      <c r="CS249" s="134"/>
      <c r="CT249" s="58"/>
      <c r="CU249" s="57"/>
      <c r="CV249" s="57"/>
      <c r="CW249" s="57"/>
      <c r="CX249" s="57"/>
      <c r="CY249" s="57"/>
      <c r="CZ249" s="57"/>
      <c r="DA249" s="67"/>
      <c r="DB249" s="23"/>
      <c r="DC249" s="23"/>
      <c r="DD249" s="57"/>
      <c r="DE249" s="57"/>
      <c r="DF249" s="57"/>
      <c r="DG249" s="57"/>
      <c r="DH249" s="57"/>
      <c r="DI249" s="57"/>
      <c r="DJ249" s="67"/>
      <c r="DK249" s="23" t="s">
        <v>849</v>
      </c>
      <c r="DL249" s="55">
        <v>0</v>
      </c>
      <c r="DM249" s="55">
        <v>0</v>
      </c>
      <c r="DN249" s="55">
        <v>0</v>
      </c>
      <c r="DO249" s="59">
        <v>0</v>
      </c>
      <c r="DP249" s="23" t="s">
        <v>849</v>
      </c>
      <c r="DQ249" s="57"/>
      <c r="DR249" s="57"/>
      <c r="DS249" s="57"/>
      <c r="DT249" s="23" t="s">
        <v>854</v>
      </c>
      <c r="DU249" s="57"/>
      <c r="DV249" s="23" t="s">
        <v>849</v>
      </c>
      <c r="DW249" s="23" t="s">
        <v>854</v>
      </c>
      <c r="DX249" s="57"/>
      <c r="DY249" s="23" t="s">
        <v>849</v>
      </c>
      <c r="DZ249" s="23" t="s">
        <v>854</v>
      </c>
      <c r="EA249" s="56"/>
      <c r="EB249" s="57"/>
      <c r="EC249" s="57"/>
      <c r="ED249" s="23"/>
      <c r="EE249" s="57"/>
      <c r="EF249" s="57"/>
      <c r="EG249" s="57"/>
      <c r="EH249" s="23">
        <v>576</v>
      </c>
      <c r="EI249" s="23" t="s">
        <v>410</v>
      </c>
      <c r="EJ249" s="23"/>
      <c r="EK249" s="23" t="s">
        <v>411</v>
      </c>
    </row>
    <row r="250" spans="2:141" ht="57.95">
      <c r="B250" s="132" t="s">
        <v>1317</v>
      </c>
      <c r="C250" s="23" t="s">
        <v>1318</v>
      </c>
      <c r="D250" s="23" t="s">
        <v>159</v>
      </c>
      <c r="E250" s="23" t="s">
        <v>846</v>
      </c>
      <c r="F250" s="23" t="s">
        <v>847</v>
      </c>
      <c r="G250" s="23"/>
      <c r="H250" s="23" t="s">
        <v>848</v>
      </c>
      <c r="I250" s="58">
        <v>0</v>
      </c>
      <c r="J250" s="58">
        <v>0</v>
      </c>
      <c r="K250" s="58">
        <v>1</v>
      </c>
      <c r="L250" s="58">
        <v>0</v>
      </c>
      <c r="M250" s="176"/>
      <c r="N250" s="23" t="s">
        <v>849</v>
      </c>
      <c r="O250" s="23" t="s">
        <v>850</v>
      </c>
      <c r="P250" s="23" t="s">
        <v>851</v>
      </c>
      <c r="Q250" s="56">
        <v>46173</v>
      </c>
      <c r="R250" s="133">
        <v>46265</v>
      </c>
      <c r="S250" s="133">
        <v>46538</v>
      </c>
      <c r="T250" s="133" t="s">
        <v>848</v>
      </c>
      <c r="U250" s="133">
        <v>46660</v>
      </c>
      <c r="V250" s="133" t="s">
        <v>848</v>
      </c>
      <c r="W250" s="55">
        <v>0</v>
      </c>
      <c r="X250" s="55">
        <v>2.838341604752374E-2</v>
      </c>
      <c r="Y250" s="55">
        <v>4.0399697831604704E-4</v>
      </c>
      <c r="Z250" s="55">
        <v>9.901888168831553E-5</v>
      </c>
      <c r="AA250" s="55">
        <v>0</v>
      </c>
      <c r="AB250" s="55">
        <v>0</v>
      </c>
      <c r="AC250" s="55">
        <v>0</v>
      </c>
      <c r="AD250" s="59">
        <v>2.8886431907528102E-2</v>
      </c>
      <c r="AE250" s="55">
        <v>0</v>
      </c>
      <c r="AF250" s="55"/>
      <c r="AG250" s="55"/>
      <c r="AH250" s="55"/>
      <c r="AI250" s="59">
        <v>2.8886431907528102E-2</v>
      </c>
      <c r="AJ250" s="55">
        <v>0</v>
      </c>
      <c r="AK250" s="55">
        <v>0</v>
      </c>
      <c r="AL250" s="55">
        <v>3.1116199406127424E-2</v>
      </c>
      <c r="AM250" s="55">
        <v>4.5175209094004784E-4</v>
      </c>
      <c r="AN250" s="55">
        <v>1.1293803922081036E-4</v>
      </c>
      <c r="AO250" s="55">
        <v>0</v>
      </c>
      <c r="AP250" s="55">
        <v>0</v>
      </c>
      <c r="AQ250" s="55">
        <v>0</v>
      </c>
      <c r="AR250" s="59">
        <v>3.1680889536288281E-2</v>
      </c>
      <c r="AS250" s="55">
        <v>0</v>
      </c>
      <c r="AT250" s="55"/>
      <c r="AU250" s="55"/>
      <c r="AV250" s="55"/>
      <c r="AW250" s="59">
        <v>3.1680889536288281E-2</v>
      </c>
      <c r="AX250" s="55"/>
      <c r="AY250" s="55"/>
      <c r="AZ250" s="55"/>
      <c r="BA250" s="55"/>
      <c r="BB250" s="55"/>
      <c r="BC250" s="55"/>
      <c r="BD250" s="55"/>
      <c r="BE250" s="55"/>
      <c r="BF250" s="59">
        <v>0</v>
      </c>
      <c r="BG250" s="55"/>
      <c r="BH250" s="55"/>
      <c r="BI250" s="55"/>
      <c r="BJ250" s="55"/>
      <c r="BK250" s="59">
        <v>0</v>
      </c>
      <c r="BL250" s="55"/>
      <c r="BM250" s="23" t="s">
        <v>852</v>
      </c>
      <c r="BN250" s="23" t="s">
        <v>290</v>
      </c>
      <c r="BO250" s="23" t="s">
        <v>853</v>
      </c>
      <c r="BP250" s="23" t="s">
        <v>853</v>
      </c>
      <c r="BQ250" s="23" t="s">
        <v>853</v>
      </c>
      <c r="BR250" s="23"/>
      <c r="BS250" s="57"/>
      <c r="BT250" s="135" t="s">
        <v>859</v>
      </c>
      <c r="BU250" s="58">
        <v>1</v>
      </c>
      <c r="BV250" s="57">
        <v>1328</v>
      </c>
      <c r="BW250" s="57">
        <v>0</v>
      </c>
      <c r="BX250" s="57">
        <v>0</v>
      </c>
      <c r="BY250" s="57">
        <v>0</v>
      </c>
      <c r="BZ250" s="57">
        <v>0</v>
      </c>
      <c r="CA250" s="57">
        <v>0</v>
      </c>
      <c r="CB250" s="67">
        <v>1328</v>
      </c>
      <c r="CC250" s="134"/>
      <c r="CD250" s="134"/>
      <c r="CE250" s="57"/>
      <c r="CF250" s="57"/>
      <c r="CG250" s="57"/>
      <c r="CH250" s="57"/>
      <c r="CI250" s="57"/>
      <c r="CJ250" s="57"/>
      <c r="CK250" s="67"/>
      <c r="CL250" s="23"/>
      <c r="CM250" s="23"/>
      <c r="CN250" s="23"/>
      <c r="CO250" s="23"/>
      <c r="CP250" s="23"/>
      <c r="CQ250" s="23"/>
      <c r="CR250" s="57"/>
      <c r="CS250" s="134"/>
      <c r="CT250" s="58"/>
      <c r="CU250" s="57"/>
      <c r="CV250" s="57"/>
      <c r="CW250" s="57"/>
      <c r="CX250" s="57"/>
      <c r="CY250" s="57"/>
      <c r="CZ250" s="57"/>
      <c r="DA250" s="67"/>
      <c r="DB250" s="23"/>
      <c r="DC250" s="23"/>
      <c r="DD250" s="57"/>
      <c r="DE250" s="57"/>
      <c r="DF250" s="57"/>
      <c r="DG250" s="57"/>
      <c r="DH250" s="57"/>
      <c r="DI250" s="57"/>
      <c r="DJ250" s="67"/>
      <c r="DK250" s="23" t="s">
        <v>849</v>
      </c>
      <c r="DL250" s="55">
        <v>0</v>
      </c>
      <c r="DM250" s="55">
        <v>0</v>
      </c>
      <c r="DN250" s="55">
        <v>0</v>
      </c>
      <c r="DO250" s="59">
        <v>0</v>
      </c>
      <c r="DP250" s="23" t="s">
        <v>858</v>
      </c>
      <c r="DQ250" s="57"/>
      <c r="DR250" s="57"/>
      <c r="DS250" s="57"/>
      <c r="DT250" s="23" t="s">
        <v>854</v>
      </c>
      <c r="DU250" s="57"/>
      <c r="DV250" s="23" t="s">
        <v>849</v>
      </c>
      <c r="DW250" s="23" t="s">
        <v>854</v>
      </c>
      <c r="DX250" s="57"/>
      <c r="DY250" s="23" t="s">
        <v>849</v>
      </c>
      <c r="DZ250" s="23" t="s">
        <v>854</v>
      </c>
      <c r="EA250" s="56"/>
      <c r="EB250" s="57"/>
      <c r="EC250" s="57"/>
      <c r="ED250" s="23"/>
      <c r="EE250" s="57"/>
      <c r="EF250" s="57"/>
      <c r="EG250" s="57"/>
      <c r="EH250" s="23">
        <v>953</v>
      </c>
      <c r="EI250" s="23"/>
      <c r="EJ250" s="23" t="s">
        <v>860</v>
      </c>
      <c r="EK250" s="23"/>
    </row>
    <row r="251" spans="2:141" ht="57.95">
      <c r="B251" s="132" t="s">
        <v>1319</v>
      </c>
      <c r="C251" s="23" t="s">
        <v>1320</v>
      </c>
      <c r="D251" s="23">
        <v>0</v>
      </c>
      <c r="E251" s="23" t="s">
        <v>846</v>
      </c>
      <c r="F251" s="23" t="s">
        <v>847</v>
      </c>
      <c r="G251" s="23"/>
      <c r="H251" s="23" t="s">
        <v>848</v>
      </c>
      <c r="I251" s="58">
        <v>0</v>
      </c>
      <c r="J251" s="58">
        <v>0</v>
      </c>
      <c r="K251" s="58">
        <v>1</v>
      </c>
      <c r="L251" s="58">
        <v>0</v>
      </c>
      <c r="M251" s="176"/>
      <c r="N251" s="23" t="s">
        <v>849</v>
      </c>
      <c r="O251" s="23" t="s">
        <v>850</v>
      </c>
      <c r="P251" s="23" t="s">
        <v>851</v>
      </c>
      <c r="Q251" s="56" t="s">
        <v>848</v>
      </c>
      <c r="R251" s="133" t="s">
        <v>848</v>
      </c>
      <c r="S251" s="133" t="s">
        <v>848</v>
      </c>
      <c r="T251" s="133" t="s">
        <v>848</v>
      </c>
      <c r="U251" s="133" t="s">
        <v>848</v>
      </c>
      <c r="V251" s="133" t="s">
        <v>848</v>
      </c>
      <c r="W251" s="55">
        <v>0</v>
      </c>
      <c r="X251" s="55">
        <v>5.5560100611116106</v>
      </c>
      <c r="Y251" s="55">
        <v>5.5560100611116106</v>
      </c>
      <c r="Z251" s="55">
        <v>5.5560100611116106</v>
      </c>
      <c r="AA251" s="55">
        <v>0</v>
      </c>
      <c r="AB251" s="55">
        <v>0</v>
      </c>
      <c r="AC251" s="55">
        <v>0</v>
      </c>
      <c r="AD251" s="59">
        <v>16.668030183334832</v>
      </c>
      <c r="AE251" s="55">
        <v>0</v>
      </c>
      <c r="AF251" s="55"/>
      <c r="AG251" s="55"/>
      <c r="AH251" s="55"/>
      <c r="AI251" s="59">
        <v>16.668030183334832</v>
      </c>
      <c r="AJ251" s="55">
        <v>0</v>
      </c>
      <c r="AK251" s="55">
        <v>0</v>
      </c>
      <c r="AL251" s="55">
        <v>6.090948202800341</v>
      </c>
      <c r="AM251" s="55">
        <v>6.2127671668563487</v>
      </c>
      <c r="AN251" s="55">
        <v>6.3370225101934761</v>
      </c>
      <c r="AO251" s="55">
        <v>0</v>
      </c>
      <c r="AP251" s="55">
        <v>0</v>
      </c>
      <c r="AQ251" s="55">
        <v>0</v>
      </c>
      <c r="AR251" s="59">
        <v>18.640737879850164</v>
      </c>
      <c r="AS251" s="55">
        <v>0</v>
      </c>
      <c r="AT251" s="55"/>
      <c r="AU251" s="55"/>
      <c r="AV251" s="55"/>
      <c r="AW251" s="59">
        <v>18.640737879850164</v>
      </c>
      <c r="AX251" s="55"/>
      <c r="AY251" s="55"/>
      <c r="AZ251" s="55"/>
      <c r="BA251" s="55"/>
      <c r="BB251" s="55"/>
      <c r="BC251" s="55"/>
      <c r="BD251" s="55"/>
      <c r="BE251" s="55"/>
      <c r="BF251" s="59">
        <v>0</v>
      </c>
      <c r="BG251" s="55"/>
      <c r="BH251" s="55"/>
      <c r="BI251" s="55"/>
      <c r="BJ251" s="55"/>
      <c r="BK251" s="59">
        <v>0</v>
      </c>
      <c r="BL251" s="55"/>
      <c r="BM251" s="23" t="s">
        <v>852</v>
      </c>
      <c r="BN251" s="23" t="s">
        <v>290</v>
      </c>
      <c r="BO251" s="23" t="s">
        <v>853</v>
      </c>
      <c r="BP251" s="23" t="s">
        <v>853</v>
      </c>
      <c r="BQ251" s="23" t="s">
        <v>853</v>
      </c>
      <c r="BR251" s="23"/>
      <c r="BS251" s="57"/>
      <c r="BT251" s="135" t="s">
        <v>859</v>
      </c>
      <c r="BU251" s="58">
        <v>1</v>
      </c>
      <c r="BV251" s="57">
        <v>0</v>
      </c>
      <c r="BW251" s="57">
        <v>0</v>
      </c>
      <c r="BX251" s="57">
        <v>0</v>
      </c>
      <c r="BY251" s="57">
        <v>0</v>
      </c>
      <c r="BZ251" s="57">
        <v>0</v>
      </c>
      <c r="CA251" s="57">
        <v>0</v>
      </c>
      <c r="CB251" s="67">
        <v>0</v>
      </c>
      <c r="CC251" s="134"/>
      <c r="CD251" s="134"/>
      <c r="CE251" s="57"/>
      <c r="CF251" s="57"/>
      <c r="CG251" s="57"/>
      <c r="CH251" s="57"/>
      <c r="CI251" s="57"/>
      <c r="CJ251" s="57"/>
      <c r="CK251" s="67"/>
      <c r="CL251" s="23"/>
      <c r="CM251" s="23"/>
      <c r="CN251" s="23"/>
      <c r="CO251" s="23"/>
      <c r="CP251" s="23"/>
      <c r="CQ251" s="23"/>
      <c r="CR251" s="57"/>
      <c r="CS251" s="134"/>
      <c r="CT251" s="58"/>
      <c r="CU251" s="57"/>
      <c r="CV251" s="57"/>
      <c r="CW251" s="57"/>
      <c r="CX251" s="57"/>
      <c r="CY251" s="57"/>
      <c r="CZ251" s="57"/>
      <c r="DA251" s="67"/>
      <c r="DB251" s="23"/>
      <c r="DC251" s="23"/>
      <c r="DD251" s="57"/>
      <c r="DE251" s="57"/>
      <c r="DF251" s="57"/>
      <c r="DG251" s="57"/>
      <c r="DH251" s="57"/>
      <c r="DI251" s="57"/>
      <c r="DJ251" s="67"/>
      <c r="DK251" s="23" t="s">
        <v>849</v>
      </c>
      <c r="DL251" s="55">
        <v>0</v>
      </c>
      <c r="DM251" s="55">
        <v>0</v>
      </c>
      <c r="DN251" s="55">
        <v>0</v>
      </c>
      <c r="DO251" s="59">
        <v>0</v>
      </c>
      <c r="DP251" s="23" t="s">
        <v>858</v>
      </c>
      <c r="DQ251" s="57"/>
      <c r="DR251" s="57"/>
      <c r="DS251" s="57"/>
      <c r="DT251" s="23" t="s">
        <v>854</v>
      </c>
      <c r="DU251" s="57"/>
      <c r="DV251" s="23" t="s">
        <v>849</v>
      </c>
      <c r="DW251" s="23" t="s">
        <v>854</v>
      </c>
      <c r="DX251" s="57"/>
      <c r="DY251" s="23" t="s">
        <v>849</v>
      </c>
      <c r="DZ251" s="23" t="s">
        <v>854</v>
      </c>
      <c r="EA251" s="56"/>
      <c r="EB251" s="57"/>
      <c r="EC251" s="57"/>
      <c r="ED251" s="23"/>
      <c r="EE251" s="57"/>
      <c r="EF251" s="57"/>
      <c r="EG251" s="57"/>
      <c r="EH251" s="23">
        <v>953</v>
      </c>
      <c r="EI251" s="23"/>
      <c r="EJ251" s="23" t="s">
        <v>860</v>
      </c>
      <c r="EK251" s="23"/>
    </row>
    <row r="252" spans="2:141">
      <c r="B252" s="132" t="s">
        <v>1321</v>
      </c>
      <c r="C252" s="23" t="s">
        <v>1322</v>
      </c>
      <c r="D252" s="23" t="s">
        <v>155</v>
      </c>
      <c r="E252" s="23" t="s">
        <v>846</v>
      </c>
      <c r="F252" s="23" t="s">
        <v>847</v>
      </c>
      <c r="G252" s="23"/>
      <c r="H252" s="23" t="s">
        <v>848</v>
      </c>
      <c r="I252" s="58">
        <v>0.5</v>
      </c>
      <c r="J252" s="58">
        <v>0.5</v>
      </c>
      <c r="K252" s="58">
        <v>0</v>
      </c>
      <c r="L252" s="58">
        <v>0</v>
      </c>
      <c r="M252" s="176"/>
      <c r="N252" s="23" t="s">
        <v>849</v>
      </c>
      <c r="O252" s="23" t="s">
        <v>850</v>
      </c>
      <c r="P252" s="23" t="s">
        <v>851</v>
      </c>
      <c r="Q252" s="56" t="s">
        <v>848</v>
      </c>
      <c r="R252" s="133" t="s">
        <v>848</v>
      </c>
      <c r="S252" s="133" t="s">
        <v>848</v>
      </c>
      <c r="T252" s="133" t="s">
        <v>848</v>
      </c>
      <c r="U252" s="133" t="s">
        <v>848</v>
      </c>
      <c r="V252" s="133" t="s">
        <v>848</v>
      </c>
      <c r="W252" s="55">
        <v>0</v>
      </c>
      <c r="X252" s="55">
        <v>2.9869170065261548E-4</v>
      </c>
      <c r="Y252" s="55">
        <v>3.1162317495930759E-4</v>
      </c>
      <c r="Z252" s="55">
        <v>3.3647189029373573E-4</v>
      </c>
      <c r="AA252" s="55">
        <v>3.6208128058738101E-4</v>
      </c>
      <c r="AB252" s="55">
        <v>3.8591576264285286E-4</v>
      </c>
      <c r="AC252" s="55">
        <v>4.1101803629702E-4</v>
      </c>
      <c r="AD252" s="59">
        <v>2.1058018454329125E-3</v>
      </c>
      <c r="AE252" s="55">
        <v>0</v>
      </c>
      <c r="AF252" s="55"/>
      <c r="AG252" s="55"/>
      <c r="AH252" s="55"/>
      <c r="AI252" s="59">
        <v>2.1058018454329125E-3</v>
      </c>
      <c r="AJ252" s="55">
        <v>0</v>
      </c>
      <c r="AK252" s="55">
        <v>0</v>
      </c>
      <c r="AL252" s="55">
        <v>3.2745003289598592E-4</v>
      </c>
      <c r="AM252" s="55">
        <v>3.4845909358043297E-4</v>
      </c>
      <c r="AN252" s="55">
        <v>3.8376999310403516E-4</v>
      </c>
      <c r="AO252" s="55">
        <v>4.2123890064477273E-4</v>
      </c>
      <c r="AP252" s="55">
        <v>4.5794686198667446E-4</v>
      </c>
      <c r="AQ252" s="55">
        <v>4.9748915936005732E-4</v>
      </c>
      <c r="AR252" s="59">
        <v>2.4363540415719585E-3</v>
      </c>
      <c r="AS252" s="55">
        <v>0</v>
      </c>
      <c r="AT252" s="55"/>
      <c r="AU252" s="55"/>
      <c r="AV252" s="55"/>
      <c r="AW252" s="59">
        <v>2.4363540415719585E-3</v>
      </c>
      <c r="AX252" s="55"/>
      <c r="AY252" s="55"/>
      <c r="AZ252" s="55"/>
      <c r="BA252" s="55"/>
      <c r="BB252" s="55"/>
      <c r="BC252" s="55"/>
      <c r="BD252" s="55"/>
      <c r="BE252" s="55"/>
      <c r="BF252" s="59">
        <v>0</v>
      </c>
      <c r="BG252" s="55"/>
      <c r="BH252" s="55"/>
      <c r="BI252" s="55"/>
      <c r="BJ252" s="55"/>
      <c r="BK252" s="59">
        <v>0</v>
      </c>
      <c r="BL252" s="55"/>
      <c r="BM252" s="23" t="s">
        <v>864</v>
      </c>
      <c r="BN252" s="23" t="s">
        <v>168</v>
      </c>
      <c r="BO252" s="23" t="s">
        <v>569</v>
      </c>
      <c r="BP252" s="23" t="s">
        <v>386</v>
      </c>
      <c r="BQ252" s="23" t="s">
        <v>358</v>
      </c>
      <c r="BR252" s="23"/>
      <c r="BS252" s="57"/>
      <c r="BT252" s="135" t="s">
        <v>154</v>
      </c>
      <c r="BU252" s="58">
        <v>0.5</v>
      </c>
      <c r="BV252" s="57">
        <v>0</v>
      </c>
      <c r="BW252" s="57">
        <v>0</v>
      </c>
      <c r="BX252" s="57">
        <v>0</v>
      </c>
      <c r="BY252" s="57">
        <v>0</v>
      </c>
      <c r="BZ252" s="57">
        <v>0</v>
      </c>
      <c r="CA252" s="57">
        <v>0</v>
      </c>
      <c r="CB252" s="67">
        <v>0</v>
      </c>
      <c r="CC252" s="134"/>
      <c r="CD252" s="134"/>
      <c r="CE252" s="57"/>
      <c r="CF252" s="57"/>
      <c r="CG252" s="57"/>
      <c r="CH252" s="57"/>
      <c r="CI252" s="57"/>
      <c r="CJ252" s="57"/>
      <c r="CK252" s="67"/>
      <c r="CL252" s="23"/>
      <c r="CM252" s="23"/>
      <c r="CN252" s="23"/>
      <c r="CO252" s="23"/>
      <c r="CP252" s="23"/>
      <c r="CQ252" s="23"/>
      <c r="CR252" s="57"/>
      <c r="CS252" s="134"/>
      <c r="CT252" s="58"/>
      <c r="CU252" s="57"/>
      <c r="CV252" s="57"/>
      <c r="CW252" s="57"/>
      <c r="CX252" s="57"/>
      <c r="CY252" s="57"/>
      <c r="CZ252" s="57"/>
      <c r="DA252" s="67"/>
      <c r="DB252" s="23"/>
      <c r="DC252" s="23"/>
      <c r="DD252" s="57"/>
      <c r="DE252" s="57"/>
      <c r="DF252" s="57"/>
      <c r="DG252" s="57"/>
      <c r="DH252" s="57"/>
      <c r="DI252" s="57"/>
      <c r="DJ252" s="67"/>
      <c r="DK252" s="23" t="s">
        <v>849</v>
      </c>
      <c r="DL252" s="55">
        <v>0</v>
      </c>
      <c r="DM252" s="55">
        <v>0</v>
      </c>
      <c r="DN252" s="55">
        <v>0</v>
      </c>
      <c r="DO252" s="59">
        <v>0</v>
      </c>
      <c r="DP252" s="23" t="s">
        <v>849</v>
      </c>
      <c r="DQ252" s="57"/>
      <c r="DR252" s="57"/>
      <c r="DS252" s="57"/>
      <c r="DT252" s="23" t="s">
        <v>854</v>
      </c>
      <c r="DU252" s="57"/>
      <c r="DV252" s="23" t="s">
        <v>849</v>
      </c>
      <c r="DW252" s="23" t="s">
        <v>854</v>
      </c>
      <c r="DX252" s="57"/>
      <c r="DY252" s="23" t="s">
        <v>849</v>
      </c>
      <c r="DZ252" s="23" t="s">
        <v>854</v>
      </c>
      <c r="EA252" s="56"/>
      <c r="EB252" s="57"/>
      <c r="EC252" s="57"/>
      <c r="ED252" s="23"/>
      <c r="EE252" s="57"/>
      <c r="EF252" s="57"/>
      <c r="EG252" s="57"/>
      <c r="EH252" s="23">
        <v>2428</v>
      </c>
      <c r="EI252" s="323" t="s">
        <v>387</v>
      </c>
      <c r="EJ252" s="323" t="s">
        <v>1323</v>
      </c>
      <c r="EK252" s="23" t="s">
        <v>388</v>
      </c>
    </row>
    <row r="253" spans="2:141" ht="57.95">
      <c r="B253" s="132" t="s">
        <v>1324</v>
      </c>
      <c r="C253" s="23" t="s">
        <v>1325</v>
      </c>
      <c r="D253" s="23" t="s">
        <v>159</v>
      </c>
      <c r="E253" s="23" t="s">
        <v>846</v>
      </c>
      <c r="F253" s="23" t="s">
        <v>847</v>
      </c>
      <c r="G253" s="23"/>
      <c r="H253" s="23" t="s">
        <v>848</v>
      </c>
      <c r="I253" s="58">
        <v>0</v>
      </c>
      <c r="J253" s="58">
        <v>0</v>
      </c>
      <c r="K253" s="58">
        <v>1</v>
      </c>
      <c r="L253" s="58">
        <v>0</v>
      </c>
      <c r="M253" s="176"/>
      <c r="N253" s="23" t="s">
        <v>849</v>
      </c>
      <c r="O253" s="23" t="s">
        <v>850</v>
      </c>
      <c r="P253" s="23" t="s">
        <v>851</v>
      </c>
      <c r="Q253" s="56">
        <v>46295</v>
      </c>
      <c r="R253" s="133">
        <v>46395</v>
      </c>
      <c r="S253" s="133">
        <v>46599</v>
      </c>
      <c r="T253" s="133" t="s">
        <v>848</v>
      </c>
      <c r="U253" s="133">
        <v>46783</v>
      </c>
      <c r="V253" s="133" t="s">
        <v>848</v>
      </c>
      <c r="W253" s="55">
        <v>0</v>
      </c>
      <c r="X253" s="55">
        <v>4.6973463802511004</v>
      </c>
      <c r="Y253" s="55">
        <v>4.0399697831604704E-4</v>
      </c>
      <c r="Z253" s="55">
        <v>3.3006343039672169E-4</v>
      </c>
      <c r="AA253" s="55">
        <v>0</v>
      </c>
      <c r="AB253" s="55">
        <v>0</v>
      </c>
      <c r="AC253" s="55">
        <v>0</v>
      </c>
      <c r="AD253" s="59">
        <v>4.6980804406598136</v>
      </c>
      <c r="AE253" s="55">
        <v>0</v>
      </c>
      <c r="AF253" s="55"/>
      <c r="AG253" s="55"/>
      <c r="AH253" s="55"/>
      <c r="AI253" s="59">
        <v>4.6980804406598136</v>
      </c>
      <c r="AJ253" s="55">
        <v>0</v>
      </c>
      <c r="AK253" s="55">
        <v>0</v>
      </c>
      <c r="AL253" s="55">
        <v>5.1496115338201465</v>
      </c>
      <c r="AM253" s="55">
        <v>4.5175209094004784E-4</v>
      </c>
      <c r="AN253" s="55">
        <v>3.7646069125318057E-4</v>
      </c>
      <c r="AO253" s="55">
        <v>0</v>
      </c>
      <c r="AP253" s="55">
        <v>0</v>
      </c>
      <c r="AQ253" s="55">
        <v>0</v>
      </c>
      <c r="AR253" s="59">
        <v>5.1504397466023395</v>
      </c>
      <c r="AS253" s="55">
        <v>0</v>
      </c>
      <c r="AT253" s="55"/>
      <c r="AU253" s="55"/>
      <c r="AV253" s="55"/>
      <c r="AW253" s="59">
        <v>5.1504397466023395</v>
      </c>
      <c r="AX253" s="55"/>
      <c r="AY253" s="55"/>
      <c r="AZ253" s="55"/>
      <c r="BA253" s="55"/>
      <c r="BB253" s="55"/>
      <c r="BC253" s="55"/>
      <c r="BD253" s="55"/>
      <c r="BE253" s="55"/>
      <c r="BF253" s="59">
        <v>0</v>
      </c>
      <c r="BG253" s="55"/>
      <c r="BH253" s="55"/>
      <c r="BI253" s="55"/>
      <c r="BJ253" s="55"/>
      <c r="BK253" s="59">
        <v>0</v>
      </c>
      <c r="BL253" s="55"/>
      <c r="BM253" s="23" t="s">
        <v>852</v>
      </c>
      <c r="BN253" s="23" t="s">
        <v>290</v>
      </c>
      <c r="BO253" s="23" t="s">
        <v>853</v>
      </c>
      <c r="BP253" s="23" t="s">
        <v>853</v>
      </c>
      <c r="BQ253" s="23" t="s">
        <v>853</v>
      </c>
      <c r="BR253" s="23"/>
      <c r="BS253" s="57"/>
      <c r="BT253" s="135" t="s">
        <v>859</v>
      </c>
      <c r="BU253" s="58">
        <v>1</v>
      </c>
      <c r="BV253" s="57">
        <v>68128</v>
      </c>
      <c r="BW253" s="57">
        <v>0</v>
      </c>
      <c r="BX253" s="57">
        <v>0</v>
      </c>
      <c r="BY253" s="57">
        <v>0</v>
      </c>
      <c r="BZ253" s="57">
        <v>0</v>
      </c>
      <c r="CA253" s="57">
        <v>0</v>
      </c>
      <c r="CB253" s="67">
        <v>68128</v>
      </c>
      <c r="CC253" s="134"/>
      <c r="CD253" s="134"/>
      <c r="CE253" s="57"/>
      <c r="CF253" s="57"/>
      <c r="CG253" s="57"/>
      <c r="CH253" s="57"/>
      <c r="CI253" s="57"/>
      <c r="CJ253" s="57"/>
      <c r="CK253" s="67"/>
      <c r="CL253" s="23"/>
      <c r="CM253" s="23"/>
      <c r="CN253" s="23"/>
      <c r="CO253" s="23"/>
      <c r="CP253" s="23"/>
      <c r="CQ253" s="23"/>
      <c r="CR253" s="57"/>
      <c r="CS253" s="134"/>
      <c r="CT253" s="58"/>
      <c r="CU253" s="57"/>
      <c r="CV253" s="57"/>
      <c r="CW253" s="57"/>
      <c r="CX253" s="57"/>
      <c r="CY253" s="57"/>
      <c r="CZ253" s="57"/>
      <c r="DA253" s="67"/>
      <c r="DB253" s="23"/>
      <c r="DC253" s="23"/>
      <c r="DD253" s="57"/>
      <c r="DE253" s="57"/>
      <c r="DF253" s="57"/>
      <c r="DG253" s="57"/>
      <c r="DH253" s="57"/>
      <c r="DI253" s="57"/>
      <c r="DJ253" s="67"/>
      <c r="DK253" s="23" t="s">
        <v>849</v>
      </c>
      <c r="DL253" s="55">
        <v>0</v>
      </c>
      <c r="DM253" s="55">
        <v>0</v>
      </c>
      <c r="DN253" s="55">
        <v>0</v>
      </c>
      <c r="DO253" s="59">
        <v>0</v>
      </c>
      <c r="DP253" s="23" t="s">
        <v>858</v>
      </c>
      <c r="DQ253" s="57"/>
      <c r="DR253" s="57"/>
      <c r="DS253" s="57"/>
      <c r="DT253" s="23" t="s">
        <v>854</v>
      </c>
      <c r="DU253" s="57"/>
      <c r="DV253" s="23" t="s">
        <v>849</v>
      </c>
      <c r="DW253" s="23" t="s">
        <v>854</v>
      </c>
      <c r="DX253" s="57"/>
      <c r="DY253" s="23" t="s">
        <v>849</v>
      </c>
      <c r="DZ253" s="23" t="s">
        <v>854</v>
      </c>
      <c r="EA253" s="56"/>
      <c r="EB253" s="57"/>
      <c r="EC253" s="57"/>
      <c r="ED253" s="23"/>
      <c r="EE253" s="57"/>
      <c r="EF253" s="57"/>
      <c r="EG253" s="57"/>
      <c r="EH253" s="23">
        <v>953</v>
      </c>
      <c r="EI253" s="23"/>
      <c r="EJ253" s="23" t="s">
        <v>860</v>
      </c>
      <c r="EK253" s="23"/>
    </row>
    <row r="254" spans="2:141" ht="57.95">
      <c r="B254" s="132" t="s">
        <v>1326</v>
      </c>
      <c r="C254" s="23" t="s">
        <v>1327</v>
      </c>
      <c r="D254" s="23" t="s">
        <v>159</v>
      </c>
      <c r="E254" s="23" t="s">
        <v>846</v>
      </c>
      <c r="F254" s="23" t="s">
        <v>847</v>
      </c>
      <c r="G254" s="23"/>
      <c r="H254" s="23" t="s">
        <v>848</v>
      </c>
      <c r="I254" s="58">
        <v>0</v>
      </c>
      <c r="J254" s="58">
        <v>0</v>
      </c>
      <c r="K254" s="58">
        <v>1</v>
      </c>
      <c r="L254" s="58">
        <v>0</v>
      </c>
      <c r="M254" s="176"/>
      <c r="N254" s="23" t="s">
        <v>849</v>
      </c>
      <c r="O254" s="23" t="s">
        <v>850</v>
      </c>
      <c r="P254" s="23" t="s">
        <v>863</v>
      </c>
      <c r="Q254" s="56">
        <v>46053</v>
      </c>
      <c r="R254" s="133">
        <v>46507</v>
      </c>
      <c r="S254" s="133">
        <v>46721</v>
      </c>
      <c r="T254" s="133" t="s">
        <v>848</v>
      </c>
      <c r="U254" s="133">
        <v>46783</v>
      </c>
      <c r="V254" s="133" t="s">
        <v>848</v>
      </c>
      <c r="W254" s="55">
        <v>0</v>
      </c>
      <c r="X254" s="55">
        <v>3.7269571733139992</v>
      </c>
      <c r="Y254" s="55">
        <v>4.0399697831604704E-4</v>
      </c>
      <c r="Z254" s="55">
        <v>3.3006343039672169E-4</v>
      </c>
      <c r="AA254" s="55">
        <v>0</v>
      </c>
      <c r="AB254" s="55">
        <v>0</v>
      </c>
      <c r="AC254" s="55">
        <v>0</v>
      </c>
      <c r="AD254" s="59">
        <v>3.7276912337227119</v>
      </c>
      <c r="AE254" s="55">
        <v>0</v>
      </c>
      <c r="AF254" s="55"/>
      <c r="AG254" s="55"/>
      <c r="AH254" s="55"/>
      <c r="AI254" s="59">
        <v>3.7276912337227119</v>
      </c>
      <c r="AJ254" s="55">
        <v>0</v>
      </c>
      <c r="AK254" s="55">
        <v>0</v>
      </c>
      <c r="AL254" s="55">
        <v>4.0857922946541487</v>
      </c>
      <c r="AM254" s="55">
        <v>4.5175209094004784E-4</v>
      </c>
      <c r="AN254" s="55">
        <v>3.7646069125318057E-4</v>
      </c>
      <c r="AO254" s="55">
        <v>0</v>
      </c>
      <c r="AP254" s="55">
        <v>0</v>
      </c>
      <c r="AQ254" s="55">
        <v>0</v>
      </c>
      <c r="AR254" s="59">
        <v>4.0866205074363418</v>
      </c>
      <c r="AS254" s="55">
        <v>0</v>
      </c>
      <c r="AT254" s="55"/>
      <c r="AU254" s="55"/>
      <c r="AV254" s="55"/>
      <c r="AW254" s="59">
        <v>4.0866205074363418</v>
      </c>
      <c r="AX254" s="55"/>
      <c r="AY254" s="55"/>
      <c r="AZ254" s="55"/>
      <c r="BA254" s="55"/>
      <c r="BB254" s="55"/>
      <c r="BC254" s="55"/>
      <c r="BD254" s="55"/>
      <c r="BE254" s="55"/>
      <c r="BF254" s="59">
        <v>0</v>
      </c>
      <c r="BG254" s="55"/>
      <c r="BH254" s="55"/>
      <c r="BI254" s="55"/>
      <c r="BJ254" s="55"/>
      <c r="BK254" s="59">
        <v>0</v>
      </c>
      <c r="BL254" s="55"/>
      <c r="BM254" s="23" t="s">
        <v>852</v>
      </c>
      <c r="BN254" s="23" t="s">
        <v>290</v>
      </c>
      <c r="BO254" s="23" t="s">
        <v>853</v>
      </c>
      <c r="BP254" s="23" t="s">
        <v>853</v>
      </c>
      <c r="BQ254" s="23" t="s">
        <v>853</v>
      </c>
      <c r="BR254" s="23"/>
      <c r="BS254" s="57"/>
      <c r="BT254" s="135" t="s">
        <v>859</v>
      </c>
      <c r="BU254" s="58">
        <v>1</v>
      </c>
      <c r="BV254" s="57">
        <v>44335</v>
      </c>
      <c r="BW254" s="57">
        <v>0</v>
      </c>
      <c r="BX254" s="57">
        <v>0</v>
      </c>
      <c r="BY254" s="57">
        <v>0</v>
      </c>
      <c r="BZ254" s="57">
        <v>0</v>
      </c>
      <c r="CA254" s="57">
        <v>0</v>
      </c>
      <c r="CB254" s="67">
        <v>44335</v>
      </c>
      <c r="CC254" s="134"/>
      <c r="CD254" s="134"/>
      <c r="CE254" s="57"/>
      <c r="CF254" s="57"/>
      <c r="CG254" s="57"/>
      <c r="CH254" s="57"/>
      <c r="CI254" s="57"/>
      <c r="CJ254" s="57"/>
      <c r="CK254" s="67"/>
      <c r="CL254" s="23"/>
      <c r="CM254" s="23"/>
      <c r="CN254" s="23"/>
      <c r="CO254" s="23"/>
      <c r="CP254" s="23"/>
      <c r="CQ254" s="23"/>
      <c r="CR254" s="57"/>
      <c r="CS254" s="134"/>
      <c r="CT254" s="58"/>
      <c r="CU254" s="57"/>
      <c r="CV254" s="57"/>
      <c r="CW254" s="57"/>
      <c r="CX254" s="57"/>
      <c r="CY254" s="57"/>
      <c r="CZ254" s="57"/>
      <c r="DA254" s="67"/>
      <c r="DB254" s="23"/>
      <c r="DC254" s="23"/>
      <c r="DD254" s="57"/>
      <c r="DE254" s="57"/>
      <c r="DF254" s="57"/>
      <c r="DG254" s="57"/>
      <c r="DH254" s="57"/>
      <c r="DI254" s="57"/>
      <c r="DJ254" s="67"/>
      <c r="DK254" s="23" t="s">
        <v>849</v>
      </c>
      <c r="DL254" s="55">
        <v>0</v>
      </c>
      <c r="DM254" s="55">
        <v>0</v>
      </c>
      <c r="DN254" s="55">
        <v>0</v>
      </c>
      <c r="DO254" s="59">
        <v>0</v>
      </c>
      <c r="DP254" s="23" t="s">
        <v>858</v>
      </c>
      <c r="DQ254" s="57"/>
      <c r="DR254" s="57"/>
      <c r="DS254" s="57"/>
      <c r="DT254" s="23" t="s">
        <v>854</v>
      </c>
      <c r="DU254" s="57"/>
      <c r="DV254" s="23" t="s">
        <v>849</v>
      </c>
      <c r="DW254" s="23" t="s">
        <v>854</v>
      </c>
      <c r="DX254" s="57"/>
      <c r="DY254" s="23" t="s">
        <v>849</v>
      </c>
      <c r="DZ254" s="23" t="s">
        <v>854</v>
      </c>
      <c r="EA254" s="56"/>
      <c r="EB254" s="57"/>
      <c r="EC254" s="57"/>
      <c r="ED254" s="23"/>
      <c r="EE254" s="57"/>
      <c r="EF254" s="57"/>
      <c r="EG254" s="57"/>
      <c r="EH254" s="23">
        <v>953</v>
      </c>
      <c r="EI254" s="23"/>
      <c r="EJ254" s="23" t="s">
        <v>860</v>
      </c>
      <c r="EK254" s="23"/>
    </row>
    <row r="255" spans="2:141" ht="57.95">
      <c r="B255" s="132" t="s">
        <v>1328</v>
      </c>
      <c r="C255" s="23" t="s">
        <v>1329</v>
      </c>
      <c r="D255" s="23" t="s">
        <v>159</v>
      </c>
      <c r="E255" s="23" t="s">
        <v>846</v>
      </c>
      <c r="F255" s="23" t="s">
        <v>847</v>
      </c>
      <c r="G255" s="23"/>
      <c r="H255" s="23" t="s">
        <v>848</v>
      </c>
      <c r="I255" s="58">
        <v>0</v>
      </c>
      <c r="J255" s="58">
        <v>0</v>
      </c>
      <c r="K255" s="58">
        <v>0</v>
      </c>
      <c r="L255" s="58">
        <v>1</v>
      </c>
      <c r="M255" s="176"/>
      <c r="N255" s="23" t="s">
        <v>849</v>
      </c>
      <c r="O255" s="23" t="s">
        <v>850</v>
      </c>
      <c r="P255" s="23" t="s">
        <v>851</v>
      </c>
      <c r="Q255" s="56" t="s">
        <v>848</v>
      </c>
      <c r="R255" s="133" t="s">
        <v>848</v>
      </c>
      <c r="S255" s="133" t="s">
        <v>848</v>
      </c>
      <c r="T255" s="133" t="s">
        <v>848</v>
      </c>
      <c r="U255" s="133" t="s">
        <v>848</v>
      </c>
      <c r="V255" s="133" t="s">
        <v>848</v>
      </c>
      <c r="W255" s="55">
        <v>0</v>
      </c>
      <c r="X255" s="55">
        <v>0</v>
      </c>
      <c r="Y255" s="55">
        <v>0</v>
      </c>
      <c r="Z255" s="55">
        <v>4.7552239509102892</v>
      </c>
      <c r="AA255" s="55">
        <v>9.5104479018205783</v>
      </c>
      <c r="AB255" s="55">
        <v>14.265671852730867</v>
      </c>
      <c r="AC255" s="55">
        <v>19.020895803641157</v>
      </c>
      <c r="AD255" s="59">
        <v>47.55223950910289</v>
      </c>
      <c r="AE255" s="55">
        <v>0</v>
      </c>
      <c r="AF255" s="55"/>
      <c r="AG255" s="55"/>
      <c r="AH255" s="55"/>
      <c r="AI255" s="59">
        <v>47.55223950910289</v>
      </c>
      <c r="AJ255" s="55">
        <v>0</v>
      </c>
      <c r="AK255" s="55">
        <v>0</v>
      </c>
      <c r="AL255" s="55">
        <v>0</v>
      </c>
      <c r="AM255" s="55">
        <v>0</v>
      </c>
      <c r="AN255" s="55">
        <v>5.4236693034174692</v>
      </c>
      <c r="AO255" s="55">
        <v>11.064285378971636</v>
      </c>
      <c r="AP255" s="55">
        <v>16.928356629826606</v>
      </c>
      <c r="AQ255" s="55">
        <v>23.022565016564183</v>
      </c>
      <c r="AR255" s="59">
        <v>56.438876328779898</v>
      </c>
      <c r="AS255" s="55">
        <v>0</v>
      </c>
      <c r="AT255" s="55"/>
      <c r="AU255" s="55"/>
      <c r="AV255" s="55"/>
      <c r="AW255" s="59">
        <v>56.438876328779898</v>
      </c>
      <c r="AX255" s="55"/>
      <c r="AY255" s="55"/>
      <c r="AZ255" s="55"/>
      <c r="BA255" s="55"/>
      <c r="BB255" s="55"/>
      <c r="BC255" s="55"/>
      <c r="BD255" s="55"/>
      <c r="BE255" s="55"/>
      <c r="BF255" s="59">
        <v>0</v>
      </c>
      <c r="BG255" s="55"/>
      <c r="BH255" s="55"/>
      <c r="BI255" s="55"/>
      <c r="BJ255" s="55"/>
      <c r="BK255" s="59">
        <v>0</v>
      </c>
      <c r="BL255" s="55"/>
      <c r="BM255" s="23" t="s">
        <v>1131</v>
      </c>
      <c r="BN255" s="23" t="s">
        <v>157</v>
      </c>
      <c r="BO255" s="23" t="s">
        <v>853</v>
      </c>
      <c r="BP255" s="23" t="s">
        <v>853</v>
      </c>
      <c r="BQ255" s="23" t="s">
        <v>853</v>
      </c>
      <c r="BR255" s="23"/>
      <c r="BS255" s="57"/>
      <c r="BT255" s="135" t="s">
        <v>859</v>
      </c>
      <c r="BU255" s="58">
        <v>1</v>
      </c>
      <c r="BV255" s="57">
        <v>0</v>
      </c>
      <c r="BW255" s="57">
        <v>0</v>
      </c>
      <c r="BX255" s="57">
        <v>0</v>
      </c>
      <c r="BY255" s="57">
        <v>0</v>
      </c>
      <c r="BZ255" s="57">
        <v>0</v>
      </c>
      <c r="CA255" s="57">
        <v>0</v>
      </c>
      <c r="CB255" s="67">
        <v>0</v>
      </c>
      <c r="CC255" s="134"/>
      <c r="CD255" s="134"/>
      <c r="CE255" s="57"/>
      <c r="CF255" s="57"/>
      <c r="CG255" s="57"/>
      <c r="CH255" s="57"/>
      <c r="CI255" s="57"/>
      <c r="CJ255" s="57"/>
      <c r="CK255" s="67"/>
      <c r="CL255" s="23"/>
      <c r="CM255" s="23"/>
      <c r="CN255" s="23"/>
      <c r="CO255" s="23"/>
      <c r="CP255" s="23"/>
      <c r="CQ255" s="23"/>
      <c r="CR255" s="57"/>
      <c r="CS255" s="134"/>
      <c r="CT255" s="58"/>
      <c r="CU255" s="57"/>
      <c r="CV255" s="57"/>
      <c r="CW255" s="57"/>
      <c r="CX255" s="57"/>
      <c r="CY255" s="57"/>
      <c r="CZ255" s="57"/>
      <c r="DA255" s="67"/>
      <c r="DB255" s="23"/>
      <c r="DC255" s="23"/>
      <c r="DD255" s="57"/>
      <c r="DE255" s="57"/>
      <c r="DF255" s="57"/>
      <c r="DG255" s="57"/>
      <c r="DH255" s="57"/>
      <c r="DI255" s="57"/>
      <c r="DJ255" s="67"/>
      <c r="DK255" s="23" t="s">
        <v>849</v>
      </c>
      <c r="DL255" s="55">
        <v>0</v>
      </c>
      <c r="DM255" s="55">
        <v>0</v>
      </c>
      <c r="DN255" s="55">
        <v>0</v>
      </c>
      <c r="DO255" s="59">
        <v>0</v>
      </c>
      <c r="DP255" s="23" t="s">
        <v>849</v>
      </c>
      <c r="DQ255" s="57"/>
      <c r="DR255" s="57"/>
      <c r="DS255" s="57"/>
      <c r="DT255" s="23" t="s">
        <v>854</v>
      </c>
      <c r="DU255" s="57"/>
      <c r="DV255" s="23" t="s">
        <v>849</v>
      </c>
      <c r="DW255" s="23" t="s">
        <v>854</v>
      </c>
      <c r="DX255" s="57"/>
      <c r="DY255" s="23" t="s">
        <v>849</v>
      </c>
      <c r="DZ255" s="23" t="s">
        <v>854</v>
      </c>
      <c r="EA255" s="56"/>
      <c r="EB255" s="57"/>
      <c r="EC255" s="57"/>
      <c r="ED255" s="23"/>
      <c r="EE255" s="57"/>
      <c r="EF255" s="57"/>
      <c r="EG255" s="57"/>
      <c r="EH255" s="23">
        <v>811</v>
      </c>
      <c r="EI255" s="23"/>
      <c r="EJ255" s="23" t="s">
        <v>1177</v>
      </c>
      <c r="EK255" s="23"/>
    </row>
    <row r="256" spans="2:141" ht="29.1">
      <c r="B256" s="132" t="s">
        <v>1330</v>
      </c>
      <c r="C256" s="23" t="s">
        <v>1331</v>
      </c>
      <c r="D256" s="23" t="s">
        <v>159</v>
      </c>
      <c r="E256" s="23" t="s">
        <v>846</v>
      </c>
      <c r="F256" s="23" t="s">
        <v>847</v>
      </c>
      <c r="G256" s="23" t="s">
        <v>1332</v>
      </c>
      <c r="H256" s="23" t="s">
        <v>848</v>
      </c>
      <c r="I256" s="58">
        <v>0</v>
      </c>
      <c r="J256" s="58">
        <v>0</v>
      </c>
      <c r="K256" s="58">
        <v>1</v>
      </c>
      <c r="L256" s="58">
        <v>0</v>
      </c>
      <c r="M256" s="176"/>
      <c r="N256" s="23" t="s">
        <v>849</v>
      </c>
      <c r="O256" s="23" t="s">
        <v>850</v>
      </c>
      <c r="P256" s="23" t="s">
        <v>851</v>
      </c>
      <c r="Q256" s="56">
        <v>47050</v>
      </c>
      <c r="R256" s="133">
        <v>47106</v>
      </c>
      <c r="S256" s="133">
        <v>47574</v>
      </c>
      <c r="T256" s="133" t="s">
        <v>848</v>
      </c>
      <c r="U256" s="133">
        <v>47700</v>
      </c>
      <c r="V256" s="133" t="s">
        <v>848</v>
      </c>
      <c r="W256" s="55">
        <v>2.4844347417165111E-2</v>
      </c>
      <c r="X256" s="55">
        <v>1.270890993456179</v>
      </c>
      <c r="Y256" s="55">
        <v>0.20766192699677941</v>
      </c>
      <c r="Z256" s="55">
        <v>0</v>
      </c>
      <c r="AA256" s="55">
        <v>0</v>
      </c>
      <c r="AB256" s="55">
        <v>0</v>
      </c>
      <c r="AC256" s="55">
        <v>0</v>
      </c>
      <c r="AD256" s="59">
        <v>1.4785529204529584</v>
      </c>
      <c r="AE256" s="55">
        <v>0</v>
      </c>
      <c r="AF256" s="55"/>
      <c r="AG256" s="55"/>
      <c r="AH256" s="55"/>
      <c r="AI256" s="59">
        <v>1.5033972678701235</v>
      </c>
      <c r="AJ256" s="55">
        <v>0</v>
      </c>
      <c r="AK256" s="55">
        <v>2.7236385749102275E-2</v>
      </c>
      <c r="AL256" s="55">
        <v>1.3932536347852289</v>
      </c>
      <c r="AM256" s="55">
        <v>0.2322089390877714</v>
      </c>
      <c r="AN256" s="55">
        <v>0</v>
      </c>
      <c r="AO256" s="55">
        <v>0</v>
      </c>
      <c r="AP256" s="55">
        <v>0</v>
      </c>
      <c r="AQ256" s="55">
        <v>0</v>
      </c>
      <c r="AR256" s="59">
        <v>1.6254625738730004</v>
      </c>
      <c r="AS256" s="55">
        <v>0</v>
      </c>
      <c r="AT256" s="55"/>
      <c r="AU256" s="55"/>
      <c r="AV256" s="55"/>
      <c r="AW256" s="59">
        <v>1.6526989596221027</v>
      </c>
      <c r="AX256" s="55"/>
      <c r="AY256" s="55"/>
      <c r="AZ256" s="55"/>
      <c r="BA256" s="55"/>
      <c r="BB256" s="55"/>
      <c r="BC256" s="55"/>
      <c r="BD256" s="55"/>
      <c r="BE256" s="55"/>
      <c r="BF256" s="59">
        <v>0</v>
      </c>
      <c r="BG256" s="55"/>
      <c r="BH256" s="55"/>
      <c r="BI256" s="55"/>
      <c r="BJ256" s="55"/>
      <c r="BK256" s="59">
        <v>0</v>
      </c>
      <c r="BL256" s="55"/>
      <c r="BM256" s="23" t="s">
        <v>852</v>
      </c>
      <c r="BN256" s="23" t="s">
        <v>184</v>
      </c>
      <c r="BO256" s="23" t="s">
        <v>853</v>
      </c>
      <c r="BP256" s="23" t="s">
        <v>853</v>
      </c>
      <c r="BQ256" s="23" t="s">
        <v>853</v>
      </c>
      <c r="BR256" s="23"/>
      <c r="BS256" s="57"/>
      <c r="BT256" s="135" t="s">
        <v>23</v>
      </c>
      <c r="BU256" s="58">
        <v>1</v>
      </c>
      <c r="BV256" s="57">
        <v>0</v>
      </c>
      <c r="BW256" s="57">
        <v>0</v>
      </c>
      <c r="BX256" s="57">
        <v>0</v>
      </c>
      <c r="BY256" s="57">
        <v>1</v>
      </c>
      <c r="BZ256" s="57">
        <v>0</v>
      </c>
      <c r="CA256" s="57">
        <v>0</v>
      </c>
      <c r="CB256" s="67">
        <v>1</v>
      </c>
      <c r="CC256" s="134"/>
      <c r="CD256" s="134"/>
      <c r="CE256" s="57"/>
      <c r="CF256" s="57"/>
      <c r="CG256" s="57"/>
      <c r="CH256" s="57"/>
      <c r="CI256" s="57"/>
      <c r="CJ256" s="57"/>
      <c r="CK256" s="67"/>
      <c r="CL256" s="23"/>
      <c r="CM256" s="23"/>
      <c r="CN256" s="23"/>
      <c r="CO256" s="23"/>
      <c r="CP256" s="23"/>
      <c r="CQ256" s="23"/>
      <c r="CR256" s="57"/>
      <c r="CS256" s="134"/>
      <c r="CT256" s="58"/>
      <c r="CU256" s="57"/>
      <c r="CV256" s="57"/>
      <c r="CW256" s="57"/>
      <c r="CX256" s="57"/>
      <c r="CY256" s="57"/>
      <c r="CZ256" s="57"/>
      <c r="DA256" s="67"/>
      <c r="DB256" s="23"/>
      <c r="DC256" s="23"/>
      <c r="DD256" s="57"/>
      <c r="DE256" s="57"/>
      <c r="DF256" s="57"/>
      <c r="DG256" s="57"/>
      <c r="DH256" s="57"/>
      <c r="DI256" s="57"/>
      <c r="DJ256" s="67"/>
      <c r="DK256" s="23" t="s">
        <v>849</v>
      </c>
      <c r="DL256" s="55">
        <v>0</v>
      </c>
      <c r="DM256" s="55">
        <v>2.4844347417165111E-2</v>
      </c>
      <c r="DN256" s="55">
        <v>1.4785529204529584</v>
      </c>
      <c r="DO256" s="59">
        <v>1.5033972678701235</v>
      </c>
      <c r="DP256" s="23" t="s">
        <v>849</v>
      </c>
      <c r="DQ256" s="57"/>
      <c r="DR256" s="57"/>
      <c r="DS256" s="57"/>
      <c r="DT256" s="23" t="s">
        <v>854</v>
      </c>
      <c r="DU256" s="57"/>
      <c r="DV256" s="23" t="s">
        <v>858</v>
      </c>
      <c r="DW256" s="23" t="s">
        <v>854</v>
      </c>
      <c r="DX256" s="57"/>
      <c r="DY256" s="23" t="s">
        <v>849</v>
      </c>
      <c r="DZ256" s="23" t="s">
        <v>854</v>
      </c>
      <c r="EA256" s="56"/>
      <c r="EB256" s="57"/>
      <c r="EC256" s="57"/>
      <c r="ED256" s="23"/>
      <c r="EE256" s="57"/>
      <c r="EF256" s="57"/>
      <c r="EG256" s="57"/>
      <c r="EH256" s="23">
        <v>957</v>
      </c>
      <c r="EI256" s="23"/>
      <c r="EJ256" s="23" t="s">
        <v>921</v>
      </c>
      <c r="EK256" s="23"/>
    </row>
    <row r="257" spans="2:141" ht="29.1">
      <c r="B257" s="132" t="s">
        <v>1333</v>
      </c>
      <c r="C257" s="23" t="s">
        <v>1334</v>
      </c>
      <c r="D257" s="23" t="s">
        <v>159</v>
      </c>
      <c r="E257" s="23" t="s">
        <v>846</v>
      </c>
      <c r="F257" s="23" t="s">
        <v>847</v>
      </c>
      <c r="G257" s="23"/>
      <c r="H257" s="23" t="s">
        <v>848</v>
      </c>
      <c r="I257" s="58">
        <v>0</v>
      </c>
      <c r="J257" s="58">
        <v>0</v>
      </c>
      <c r="K257" s="58">
        <v>1</v>
      </c>
      <c r="L257" s="58">
        <v>0</v>
      </c>
      <c r="M257" s="176"/>
      <c r="N257" s="23" t="s">
        <v>849</v>
      </c>
      <c r="O257" s="23" t="s">
        <v>850</v>
      </c>
      <c r="P257" s="23" t="s">
        <v>851</v>
      </c>
      <c r="Q257" s="56">
        <v>46132</v>
      </c>
      <c r="R257" s="133">
        <v>46188</v>
      </c>
      <c r="S257" s="133">
        <v>46658</v>
      </c>
      <c r="T257" s="133" t="s">
        <v>848</v>
      </c>
      <c r="U257" s="133">
        <v>46751</v>
      </c>
      <c r="V257" s="133" t="s">
        <v>848</v>
      </c>
      <c r="W257" s="55">
        <v>1.4621024252771186</v>
      </c>
      <c r="X257" s="55">
        <v>0.67153246397383415</v>
      </c>
      <c r="Y257" s="55">
        <v>0</v>
      </c>
      <c r="Z257" s="55">
        <v>0</v>
      </c>
      <c r="AA257" s="55">
        <v>0</v>
      </c>
      <c r="AB257" s="55">
        <v>0</v>
      </c>
      <c r="AC257" s="55">
        <v>0</v>
      </c>
      <c r="AD257" s="59">
        <v>0.67153246397383415</v>
      </c>
      <c r="AE257" s="55">
        <v>0</v>
      </c>
      <c r="AF257" s="55"/>
      <c r="AG257" s="55"/>
      <c r="AH257" s="55"/>
      <c r="AI257" s="59">
        <v>2.1336348892509527</v>
      </c>
      <c r="AJ257" s="55">
        <v>0</v>
      </c>
      <c r="AK257" s="55">
        <v>1.6028750923049828</v>
      </c>
      <c r="AL257" s="55">
        <v>0.73618827352252048</v>
      </c>
      <c r="AM257" s="55">
        <v>0</v>
      </c>
      <c r="AN257" s="55">
        <v>0</v>
      </c>
      <c r="AO257" s="55">
        <v>0</v>
      </c>
      <c r="AP257" s="55">
        <v>0</v>
      </c>
      <c r="AQ257" s="55">
        <v>0</v>
      </c>
      <c r="AR257" s="59">
        <v>0.73618827352252048</v>
      </c>
      <c r="AS257" s="55">
        <v>0</v>
      </c>
      <c r="AT257" s="55"/>
      <c r="AU257" s="55"/>
      <c r="AV257" s="55"/>
      <c r="AW257" s="59">
        <v>2.3390633658275033</v>
      </c>
      <c r="AX257" s="55"/>
      <c r="AY257" s="55"/>
      <c r="AZ257" s="55"/>
      <c r="BA257" s="55"/>
      <c r="BB257" s="55"/>
      <c r="BC257" s="55"/>
      <c r="BD257" s="55"/>
      <c r="BE257" s="55"/>
      <c r="BF257" s="59">
        <v>0</v>
      </c>
      <c r="BG257" s="55"/>
      <c r="BH257" s="55"/>
      <c r="BI257" s="55"/>
      <c r="BJ257" s="55"/>
      <c r="BK257" s="59">
        <v>0</v>
      </c>
      <c r="BL257" s="55"/>
      <c r="BM257" s="23" t="s">
        <v>852</v>
      </c>
      <c r="BN257" s="23" t="s">
        <v>184</v>
      </c>
      <c r="BO257" s="23" t="s">
        <v>853</v>
      </c>
      <c r="BP257" s="23" t="s">
        <v>853</v>
      </c>
      <c r="BQ257" s="23" t="s">
        <v>853</v>
      </c>
      <c r="BR257" s="23"/>
      <c r="BS257" s="57"/>
      <c r="BT257" s="135" t="s">
        <v>23</v>
      </c>
      <c r="BU257" s="58">
        <v>1</v>
      </c>
      <c r="BV257" s="57">
        <v>1</v>
      </c>
      <c r="BW257" s="57">
        <v>0</v>
      </c>
      <c r="BX257" s="57">
        <v>0</v>
      </c>
      <c r="BY257" s="57">
        <v>0</v>
      </c>
      <c r="BZ257" s="57">
        <v>0</v>
      </c>
      <c r="CA257" s="57">
        <v>0</v>
      </c>
      <c r="CB257" s="67">
        <v>1</v>
      </c>
      <c r="CC257" s="134"/>
      <c r="CD257" s="134"/>
      <c r="CE257" s="57"/>
      <c r="CF257" s="57"/>
      <c r="CG257" s="57"/>
      <c r="CH257" s="57"/>
      <c r="CI257" s="57"/>
      <c r="CJ257" s="57"/>
      <c r="CK257" s="67"/>
      <c r="CL257" s="23"/>
      <c r="CM257" s="23"/>
      <c r="CN257" s="23"/>
      <c r="CO257" s="23"/>
      <c r="CP257" s="23"/>
      <c r="CQ257" s="23"/>
      <c r="CR257" s="57"/>
      <c r="CS257" s="134"/>
      <c r="CT257" s="58"/>
      <c r="CU257" s="57"/>
      <c r="CV257" s="57"/>
      <c r="CW257" s="57"/>
      <c r="CX257" s="57"/>
      <c r="CY257" s="57"/>
      <c r="CZ257" s="57"/>
      <c r="DA257" s="67"/>
      <c r="DB257" s="23"/>
      <c r="DC257" s="23"/>
      <c r="DD257" s="57"/>
      <c r="DE257" s="57"/>
      <c r="DF257" s="57"/>
      <c r="DG257" s="57"/>
      <c r="DH257" s="57"/>
      <c r="DI257" s="57"/>
      <c r="DJ257" s="67"/>
      <c r="DK257" s="23" t="s">
        <v>849</v>
      </c>
      <c r="DL257" s="55">
        <v>0</v>
      </c>
      <c r="DM257" s="55">
        <v>1.4621024252771186</v>
      </c>
      <c r="DN257" s="55">
        <v>0.67153246397383415</v>
      </c>
      <c r="DO257" s="59">
        <v>2.1336348892509527</v>
      </c>
      <c r="DP257" s="23" t="s">
        <v>849</v>
      </c>
      <c r="DQ257" s="57"/>
      <c r="DR257" s="57"/>
      <c r="DS257" s="57"/>
      <c r="DT257" s="23" t="s">
        <v>854</v>
      </c>
      <c r="DU257" s="57"/>
      <c r="DV257" s="23" t="s">
        <v>858</v>
      </c>
      <c r="DW257" s="23" t="s">
        <v>854</v>
      </c>
      <c r="DX257" s="57"/>
      <c r="DY257" s="23" t="s">
        <v>849</v>
      </c>
      <c r="DZ257" s="23" t="s">
        <v>854</v>
      </c>
      <c r="EA257" s="56"/>
      <c r="EB257" s="57"/>
      <c r="EC257" s="57"/>
      <c r="ED257" s="23"/>
      <c r="EE257" s="57"/>
      <c r="EF257" s="57"/>
      <c r="EG257" s="57"/>
      <c r="EH257" s="23">
        <v>957</v>
      </c>
      <c r="EI257" s="23"/>
      <c r="EJ257" s="23" t="s">
        <v>921</v>
      </c>
      <c r="EK257" s="23"/>
    </row>
    <row r="258" spans="2:141" ht="29.1">
      <c r="B258" s="132" t="s">
        <v>1335</v>
      </c>
      <c r="C258" s="23" t="s">
        <v>1336</v>
      </c>
      <c r="D258" s="23" t="s">
        <v>159</v>
      </c>
      <c r="E258" s="23" t="s">
        <v>846</v>
      </c>
      <c r="F258" s="23" t="s">
        <v>847</v>
      </c>
      <c r="G258" s="23" t="s">
        <v>1332</v>
      </c>
      <c r="H258" s="23" t="s">
        <v>848</v>
      </c>
      <c r="I258" s="58">
        <v>0</v>
      </c>
      <c r="J258" s="58">
        <v>0</v>
      </c>
      <c r="K258" s="58">
        <v>1</v>
      </c>
      <c r="L258" s="58">
        <v>0</v>
      </c>
      <c r="M258" s="176"/>
      <c r="N258" s="23" t="s">
        <v>849</v>
      </c>
      <c r="O258" s="23" t="s">
        <v>850</v>
      </c>
      <c r="P258" s="23" t="s">
        <v>851</v>
      </c>
      <c r="Q258" s="56">
        <v>46664</v>
      </c>
      <c r="R258" s="133">
        <v>46720</v>
      </c>
      <c r="S258" s="133">
        <v>47196</v>
      </c>
      <c r="T258" s="133" t="s">
        <v>848</v>
      </c>
      <c r="U258" s="133">
        <v>47287</v>
      </c>
      <c r="V258" s="133" t="s">
        <v>848</v>
      </c>
      <c r="W258" s="55">
        <v>2.4844347417165111E-2</v>
      </c>
      <c r="X258" s="55">
        <v>0</v>
      </c>
      <c r="Y258" s="55">
        <v>0</v>
      </c>
      <c r="Z258" s="55">
        <v>0.16710676736106428</v>
      </c>
      <c r="AA258" s="55">
        <v>0.33421353472212856</v>
      </c>
      <c r="AB258" s="55">
        <v>0.50132030208319278</v>
      </c>
      <c r="AC258" s="55">
        <v>0.66842706944425712</v>
      </c>
      <c r="AD258" s="59">
        <v>1.6710676736106429</v>
      </c>
      <c r="AE258" s="55">
        <v>0</v>
      </c>
      <c r="AF258" s="55"/>
      <c r="AG258" s="55"/>
      <c r="AH258" s="55"/>
      <c r="AI258" s="59">
        <v>1.695912021027808</v>
      </c>
      <c r="AJ258" s="55">
        <v>0</v>
      </c>
      <c r="AK258" s="55">
        <v>2.7236385749102275E-2</v>
      </c>
      <c r="AL258" s="55">
        <v>0</v>
      </c>
      <c r="AM258" s="55">
        <v>0</v>
      </c>
      <c r="AN258" s="55">
        <v>0.19059708940859243</v>
      </c>
      <c r="AO258" s="55">
        <v>0.38881806239352856</v>
      </c>
      <c r="AP258" s="55">
        <v>0.59489163546209867</v>
      </c>
      <c r="AQ258" s="55">
        <v>0.80905262422845425</v>
      </c>
      <c r="AR258" s="59">
        <v>1.9833594114926738</v>
      </c>
      <c r="AS258" s="55">
        <v>0</v>
      </c>
      <c r="AT258" s="55"/>
      <c r="AU258" s="55"/>
      <c r="AV258" s="55"/>
      <c r="AW258" s="59">
        <v>2.0105957972417761</v>
      </c>
      <c r="AX258" s="55"/>
      <c r="AY258" s="55"/>
      <c r="AZ258" s="55"/>
      <c r="BA258" s="55"/>
      <c r="BB258" s="55"/>
      <c r="BC258" s="55"/>
      <c r="BD258" s="55"/>
      <c r="BE258" s="55"/>
      <c r="BF258" s="59">
        <v>0</v>
      </c>
      <c r="BG258" s="55"/>
      <c r="BH258" s="55"/>
      <c r="BI258" s="55"/>
      <c r="BJ258" s="55"/>
      <c r="BK258" s="59">
        <v>0</v>
      </c>
      <c r="BL258" s="55"/>
      <c r="BM258" s="23" t="s">
        <v>852</v>
      </c>
      <c r="BN258" s="23" t="s">
        <v>184</v>
      </c>
      <c r="BO258" s="23" t="s">
        <v>853</v>
      </c>
      <c r="BP258" s="23" t="s">
        <v>853</v>
      </c>
      <c r="BQ258" s="23" t="s">
        <v>853</v>
      </c>
      <c r="BR258" s="23"/>
      <c r="BS258" s="57"/>
      <c r="BT258" s="135" t="s">
        <v>23</v>
      </c>
      <c r="BU258" s="58">
        <v>1</v>
      </c>
      <c r="BV258" s="57">
        <v>0</v>
      </c>
      <c r="BW258" s="57">
        <v>0</v>
      </c>
      <c r="BX258" s="57">
        <v>0</v>
      </c>
      <c r="BY258" s="57">
        <v>0</v>
      </c>
      <c r="BZ258" s="57">
        <v>0</v>
      </c>
      <c r="CA258" s="57">
        <v>1</v>
      </c>
      <c r="CB258" s="67">
        <v>1</v>
      </c>
      <c r="CC258" s="134"/>
      <c r="CD258" s="134"/>
      <c r="CE258" s="57"/>
      <c r="CF258" s="57"/>
      <c r="CG258" s="57"/>
      <c r="CH258" s="57"/>
      <c r="CI258" s="57"/>
      <c r="CJ258" s="57"/>
      <c r="CK258" s="67"/>
      <c r="CL258" s="23"/>
      <c r="CM258" s="23"/>
      <c r="CN258" s="23"/>
      <c r="CO258" s="23"/>
      <c r="CP258" s="23"/>
      <c r="CQ258" s="23"/>
      <c r="CR258" s="57"/>
      <c r="CS258" s="134"/>
      <c r="CT258" s="58"/>
      <c r="CU258" s="57"/>
      <c r="CV258" s="57"/>
      <c r="CW258" s="57"/>
      <c r="CX258" s="57"/>
      <c r="CY258" s="57"/>
      <c r="CZ258" s="57"/>
      <c r="DA258" s="67"/>
      <c r="DB258" s="23"/>
      <c r="DC258" s="23"/>
      <c r="DD258" s="57"/>
      <c r="DE258" s="57"/>
      <c r="DF258" s="57"/>
      <c r="DG258" s="57"/>
      <c r="DH258" s="57"/>
      <c r="DI258" s="57"/>
      <c r="DJ258" s="67"/>
      <c r="DK258" s="23" t="s">
        <v>849</v>
      </c>
      <c r="DL258" s="55">
        <v>0</v>
      </c>
      <c r="DM258" s="55">
        <v>2.4844347417165111E-2</v>
      </c>
      <c r="DN258" s="55">
        <v>1.6710676736106429</v>
      </c>
      <c r="DO258" s="59">
        <v>1.695912021027808</v>
      </c>
      <c r="DP258" s="23" t="s">
        <v>849</v>
      </c>
      <c r="DQ258" s="57"/>
      <c r="DR258" s="57"/>
      <c r="DS258" s="57"/>
      <c r="DT258" s="23" t="s">
        <v>854</v>
      </c>
      <c r="DU258" s="57"/>
      <c r="DV258" s="23" t="s">
        <v>858</v>
      </c>
      <c r="DW258" s="23" t="s">
        <v>854</v>
      </c>
      <c r="DX258" s="57"/>
      <c r="DY258" s="23" t="s">
        <v>849</v>
      </c>
      <c r="DZ258" s="23" t="s">
        <v>854</v>
      </c>
      <c r="EA258" s="56"/>
      <c r="EB258" s="57"/>
      <c r="EC258" s="57"/>
      <c r="ED258" s="23"/>
      <c r="EE258" s="57"/>
      <c r="EF258" s="57"/>
      <c r="EG258" s="57"/>
      <c r="EH258" s="23">
        <v>957</v>
      </c>
      <c r="EI258" s="23"/>
      <c r="EJ258" s="23" t="s">
        <v>921</v>
      </c>
      <c r="EK258" s="23"/>
    </row>
    <row r="259" spans="2:141" ht="29.1">
      <c r="B259" s="132" t="s">
        <v>1337</v>
      </c>
      <c r="C259" s="23" t="s">
        <v>1338</v>
      </c>
      <c r="D259" s="23" t="s">
        <v>159</v>
      </c>
      <c r="E259" s="23" t="s">
        <v>846</v>
      </c>
      <c r="F259" s="23" t="s">
        <v>847</v>
      </c>
      <c r="G259" s="23" t="s">
        <v>1332</v>
      </c>
      <c r="H259" s="23" t="s">
        <v>848</v>
      </c>
      <c r="I259" s="58">
        <v>0</v>
      </c>
      <c r="J259" s="58">
        <v>0</v>
      </c>
      <c r="K259" s="58">
        <v>1</v>
      </c>
      <c r="L259" s="58">
        <v>0</v>
      </c>
      <c r="M259" s="176"/>
      <c r="N259" s="23" t="s">
        <v>849</v>
      </c>
      <c r="O259" s="23" t="s">
        <v>850</v>
      </c>
      <c r="P259" s="23" t="s">
        <v>851</v>
      </c>
      <c r="Q259" s="56">
        <v>47080</v>
      </c>
      <c r="R259" s="133">
        <v>47141</v>
      </c>
      <c r="S259" s="133">
        <v>47604</v>
      </c>
      <c r="T259" s="133" t="s">
        <v>848</v>
      </c>
      <c r="U259" s="133">
        <v>47730</v>
      </c>
      <c r="V259" s="133" t="s">
        <v>848</v>
      </c>
      <c r="W259" s="55">
        <v>2.4844347417165111E-2</v>
      </c>
      <c r="X259" s="55">
        <v>1.270890993456179</v>
      </c>
      <c r="Y259" s="55">
        <v>0.20766192699677941</v>
      </c>
      <c r="Z259" s="55">
        <v>0</v>
      </c>
      <c r="AA259" s="55">
        <v>0</v>
      </c>
      <c r="AB259" s="55">
        <v>0</v>
      </c>
      <c r="AC259" s="55">
        <v>0</v>
      </c>
      <c r="AD259" s="59">
        <v>1.4785529204529584</v>
      </c>
      <c r="AE259" s="55">
        <v>0</v>
      </c>
      <c r="AF259" s="55"/>
      <c r="AG259" s="55"/>
      <c r="AH259" s="55"/>
      <c r="AI259" s="59">
        <v>1.5033972678701235</v>
      </c>
      <c r="AJ259" s="55">
        <v>0</v>
      </c>
      <c r="AK259" s="55">
        <v>2.7236385749102275E-2</v>
      </c>
      <c r="AL259" s="55">
        <v>1.3932536347852289</v>
      </c>
      <c r="AM259" s="55">
        <v>0.2322089390877714</v>
      </c>
      <c r="AN259" s="55">
        <v>0</v>
      </c>
      <c r="AO259" s="55">
        <v>0</v>
      </c>
      <c r="AP259" s="55">
        <v>0</v>
      </c>
      <c r="AQ259" s="55">
        <v>0</v>
      </c>
      <c r="AR259" s="59">
        <v>1.6254625738730004</v>
      </c>
      <c r="AS259" s="55">
        <v>0</v>
      </c>
      <c r="AT259" s="55"/>
      <c r="AU259" s="55"/>
      <c r="AV259" s="55"/>
      <c r="AW259" s="59">
        <v>1.6526989596221027</v>
      </c>
      <c r="AX259" s="55"/>
      <c r="AY259" s="55"/>
      <c r="AZ259" s="55"/>
      <c r="BA259" s="55"/>
      <c r="BB259" s="55"/>
      <c r="BC259" s="55"/>
      <c r="BD259" s="55"/>
      <c r="BE259" s="55"/>
      <c r="BF259" s="59">
        <v>0</v>
      </c>
      <c r="BG259" s="55"/>
      <c r="BH259" s="55"/>
      <c r="BI259" s="55"/>
      <c r="BJ259" s="55"/>
      <c r="BK259" s="59">
        <v>0</v>
      </c>
      <c r="BL259" s="55"/>
      <c r="BM259" s="23" t="s">
        <v>852</v>
      </c>
      <c r="BN259" s="23" t="s">
        <v>184</v>
      </c>
      <c r="BO259" s="23" t="s">
        <v>853</v>
      </c>
      <c r="BP259" s="23" t="s">
        <v>853</v>
      </c>
      <c r="BQ259" s="23" t="s">
        <v>853</v>
      </c>
      <c r="BR259" s="23"/>
      <c r="BS259" s="57"/>
      <c r="BT259" s="135" t="s">
        <v>23</v>
      </c>
      <c r="BU259" s="58">
        <v>1</v>
      </c>
      <c r="BV259" s="57">
        <v>0</v>
      </c>
      <c r="BW259" s="57">
        <v>0</v>
      </c>
      <c r="BX259" s="57">
        <v>0</v>
      </c>
      <c r="BY259" s="57">
        <v>1</v>
      </c>
      <c r="BZ259" s="57">
        <v>0</v>
      </c>
      <c r="CA259" s="57">
        <v>0</v>
      </c>
      <c r="CB259" s="67">
        <v>1</v>
      </c>
      <c r="CC259" s="134"/>
      <c r="CD259" s="134"/>
      <c r="CE259" s="57"/>
      <c r="CF259" s="57"/>
      <c r="CG259" s="57"/>
      <c r="CH259" s="57"/>
      <c r="CI259" s="57"/>
      <c r="CJ259" s="57"/>
      <c r="CK259" s="67"/>
      <c r="CL259" s="23"/>
      <c r="CM259" s="23"/>
      <c r="CN259" s="23"/>
      <c r="CO259" s="23"/>
      <c r="CP259" s="23"/>
      <c r="CQ259" s="23"/>
      <c r="CR259" s="57"/>
      <c r="CS259" s="134"/>
      <c r="CT259" s="58"/>
      <c r="CU259" s="57"/>
      <c r="CV259" s="57"/>
      <c r="CW259" s="57"/>
      <c r="CX259" s="57"/>
      <c r="CY259" s="57"/>
      <c r="CZ259" s="57"/>
      <c r="DA259" s="67"/>
      <c r="DB259" s="23"/>
      <c r="DC259" s="23"/>
      <c r="DD259" s="57"/>
      <c r="DE259" s="57"/>
      <c r="DF259" s="57"/>
      <c r="DG259" s="57"/>
      <c r="DH259" s="57"/>
      <c r="DI259" s="57"/>
      <c r="DJ259" s="67"/>
      <c r="DK259" s="23" t="s">
        <v>849</v>
      </c>
      <c r="DL259" s="55">
        <v>0</v>
      </c>
      <c r="DM259" s="55">
        <v>2.4844347417165111E-2</v>
      </c>
      <c r="DN259" s="55">
        <v>1.4785529204529584</v>
      </c>
      <c r="DO259" s="59">
        <v>1.5033972678701235</v>
      </c>
      <c r="DP259" s="23" t="s">
        <v>849</v>
      </c>
      <c r="DQ259" s="57"/>
      <c r="DR259" s="57"/>
      <c r="DS259" s="57"/>
      <c r="DT259" s="23" t="s">
        <v>854</v>
      </c>
      <c r="DU259" s="57"/>
      <c r="DV259" s="23" t="s">
        <v>858</v>
      </c>
      <c r="DW259" s="23" t="s">
        <v>854</v>
      </c>
      <c r="DX259" s="57"/>
      <c r="DY259" s="23" t="s">
        <v>849</v>
      </c>
      <c r="DZ259" s="23" t="s">
        <v>854</v>
      </c>
      <c r="EA259" s="56"/>
      <c r="EB259" s="57"/>
      <c r="EC259" s="57"/>
      <c r="ED259" s="23"/>
      <c r="EE259" s="57"/>
      <c r="EF259" s="57"/>
      <c r="EG259" s="57"/>
      <c r="EH259" s="23">
        <v>957</v>
      </c>
      <c r="EI259" s="23"/>
      <c r="EJ259" s="23" t="s">
        <v>921</v>
      </c>
      <c r="EK259" s="23"/>
    </row>
    <row r="260" spans="2:141" ht="29.1">
      <c r="B260" s="132" t="s">
        <v>1339</v>
      </c>
      <c r="C260" s="23" t="s">
        <v>1340</v>
      </c>
      <c r="D260" s="23" t="s">
        <v>159</v>
      </c>
      <c r="E260" s="23" t="s">
        <v>846</v>
      </c>
      <c r="F260" s="23" t="s">
        <v>847</v>
      </c>
      <c r="G260" s="23" t="s">
        <v>1332</v>
      </c>
      <c r="H260" s="23" t="s">
        <v>848</v>
      </c>
      <c r="I260" s="58">
        <v>0</v>
      </c>
      <c r="J260" s="58">
        <v>0</v>
      </c>
      <c r="K260" s="58">
        <v>1</v>
      </c>
      <c r="L260" s="58">
        <v>0</v>
      </c>
      <c r="M260" s="176"/>
      <c r="N260" s="23" t="s">
        <v>849</v>
      </c>
      <c r="O260" s="23" t="s">
        <v>850</v>
      </c>
      <c r="P260" s="23" t="s">
        <v>851</v>
      </c>
      <c r="Q260" s="56">
        <v>47080</v>
      </c>
      <c r="R260" s="133">
        <v>47142</v>
      </c>
      <c r="S260" s="133">
        <v>47540</v>
      </c>
      <c r="T260" s="133" t="s">
        <v>848</v>
      </c>
      <c r="U260" s="133">
        <v>47662</v>
      </c>
      <c r="V260" s="133" t="s">
        <v>848</v>
      </c>
      <c r="W260" s="55">
        <v>2.4844347417165111E-2</v>
      </c>
      <c r="X260" s="55">
        <v>1.270890993456179</v>
      </c>
      <c r="Y260" s="55">
        <v>0.20766192699677941</v>
      </c>
      <c r="Z260" s="55">
        <v>0</v>
      </c>
      <c r="AA260" s="55">
        <v>0</v>
      </c>
      <c r="AB260" s="55">
        <v>0</v>
      </c>
      <c r="AC260" s="55">
        <v>0</v>
      </c>
      <c r="AD260" s="59">
        <v>1.4785529204529584</v>
      </c>
      <c r="AE260" s="55">
        <v>0</v>
      </c>
      <c r="AF260" s="55"/>
      <c r="AG260" s="55"/>
      <c r="AH260" s="55"/>
      <c r="AI260" s="59">
        <v>1.5033972678701235</v>
      </c>
      <c r="AJ260" s="55">
        <v>0</v>
      </c>
      <c r="AK260" s="55">
        <v>2.7236385749102275E-2</v>
      </c>
      <c r="AL260" s="55">
        <v>1.3932536347852289</v>
      </c>
      <c r="AM260" s="55">
        <v>0.2322089390877714</v>
      </c>
      <c r="AN260" s="55">
        <v>0</v>
      </c>
      <c r="AO260" s="55">
        <v>0</v>
      </c>
      <c r="AP260" s="55">
        <v>0</v>
      </c>
      <c r="AQ260" s="55">
        <v>0</v>
      </c>
      <c r="AR260" s="59">
        <v>1.6254625738730004</v>
      </c>
      <c r="AS260" s="55">
        <v>0</v>
      </c>
      <c r="AT260" s="55"/>
      <c r="AU260" s="55"/>
      <c r="AV260" s="55"/>
      <c r="AW260" s="59">
        <v>1.6526989596221027</v>
      </c>
      <c r="AX260" s="55"/>
      <c r="AY260" s="55"/>
      <c r="AZ260" s="55"/>
      <c r="BA260" s="55"/>
      <c r="BB260" s="55"/>
      <c r="BC260" s="55"/>
      <c r="BD260" s="55"/>
      <c r="BE260" s="55"/>
      <c r="BF260" s="59">
        <v>0</v>
      </c>
      <c r="BG260" s="55"/>
      <c r="BH260" s="55"/>
      <c r="BI260" s="55"/>
      <c r="BJ260" s="55"/>
      <c r="BK260" s="59">
        <v>0</v>
      </c>
      <c r="BL260" s="55"/>
      <c r="BM260" s="23" t="s">
        <v>852</v>
      </c>
      <c r="BN260" s="23" t="s">
        <v>184</v>
      </c>
      <c r="BO260" s="23" t="s">
        <v>853</v>
      </c>
      <c r="BP260" s="23" t="s">
        <v>853</v>
      </c>
      <c r="BQ260" s="23" t="s">
        <v>853</v>
      </c>
      <c r="BR260" s="23"/>
      <c r="BS260" s="57"/>
      <c r="BT260" s="135" t="s">
        <v>23</v>
      </c>
      <c r="BU260" s="58">
        <v>1</v>
      </c>
      <c r="BV260" s="57">
        <v>0</v>
      </c>
      <c r="BW260" s="57">
        <v>0</v>
      </c>
      <c r="BX260" s="57">
        <v>1</v>
      </c>
      <c r="BY260" s="57">
        <v>0</v>
      </c>
      <c r="BZ260" s="57">
        <v>0</v>
      </c>
      <c r="CA260" s="57">
        <v>0</v>
      </c>
      <c r="CB260" s="67">
        <v>1</v>
      </c>
      <c r="CC260" s="134"/>
      <c r="CD260" s="134"/>
      <c r="CE260" s="57"/>
      <c r="CF260" s="57"/>
      <c r="CG260" s="57"/>
      <c r="CH260" s="57"/>
      <c r="CI260" s="57"/>
      <c r="CJ260" s="57"/>
      <c r="CK260" s="67"/>
      <c r="CL260" s="23"/>
      <c r="CM260" s="23"/>
      <c r="CN260" s="23"/>
      <c r="CO260" s="23"/>
      <c r="CP260" s="23"/>
      <c r="CQ260" s="23"/>
      <c r="CR260" s="57"/>
      <c r="CS260" s="134"/>
      <c r="CT260" s="58"/>
      <c r="CU260" s="57"/>
      <c r="CV260" s="57"/>
      <c r="CW260" s="57"/>
      <c r="CX260" s="57"/>
      <c r="CY260" s="57"/>
      <c r="CZ260" s="57"/>
      <c r="DA260" s="67"/>
      <c r="DB260" s="23"/>
      <c r="DC260" s="23"/>
      <c r="DD260" s="57"/>
      <c r="DE260" s="57"/>
      <c r="DF260" s="57"/>
      <c r="DG260" s="57"/>
      <c r="DH260" s="57"/>
      <c r="DI260" s="57"/>
      <c r="DJ260" s="67"/>
      <c r="DK260" s="23" t="s">
        <v>849</v>
      </c>
      <c r="DL260" s="55">
        <v>0</v>
      </c>
      <c r="DM260" s="55">
        <v>2.4844347417165111E-2</v>
      </c>
      <c r="DN260" s="55">
        <v>1.4785529204529584</v>
      </c>
      <c r="DO260" s="59">
        <v>1.5033972678701235</v>
      </c>
      <c r="DP260" s="23" t="s">
        <v>849</v>
      </c>
      <c r="DQ260" s="57"/>
      <c r="DR260" s="57"/>
      <c r="DS260" s="57"/>
      <c r="DT260" s="23" t="s">
        <v>854</v>
      </c>
      <c r="DU260" s="57"/>
      <c r="DV260" s="23" t="s">
        <v>858</v>
      </c>
      <c r="DW260" s="23" t="s">
        <v>854</v>
      </c>
      <c r="DX260" s="57"/>
      <c r="DY260" s="23" t="s">
        <v>849</v>
      </c>
      <c r="DZ260" s="23" t="s">
        <v>854</v>
      </c>
      <c r="EA260" s="56"/>
      <c r="EB260" s="57"/>
      <c r="EC260" s="57"/>
      <c r="ED260" s="23"/>
      <c r="EE260" s="57"/>
      <c r="EF260" s="57"/>
      <c r="EG260" s="57"/>
      <c r="EH260" s="23">
        <v>957</v>
      </c>
      <c r="EI260" s="23"/>
      <c r="EJ260" s="23" t="s">
        <v>921</v>
      </c>
      <c r="EK260" s="23"/>
    </row>
    <row r="261" spans="2:141" ht="29.1">
      <c r="B261" s="132" t="s">
        <v>1341</v>
      </c>
      <c r="C261" s="23" t="s">
        <v>1342</v>
      </c>
      <c r="D261" s="23" t="s">
        <v>155</v>
      </c>
      <c r="E261" s="23" t="s">
        <v>846</v>
      </c>
      <c r="F261" s="23" t="s">
        <v>847</v>
      </c>
      <c r="G261" s="23"/>
      <c r="H261" s="23" t="s">
        <v>848</v>
      </c>
      <c r="I261" s="58">
        <v>0</v>
      </c>
      <c r="J261" s="58">
        <v>0</v>
      </c>
      <c r="K261" s="58">
        <v>1</v>
      </c>
      <c r="L261" s="58">
        <v>0</v>
      </c>
      <c r="M261" s="176"/>
      <c r="N261" s="23" t="s">
        <v>849</v>
      </c>
      <c r="O261" s="23" t="s">
        <v>850</v>
      </c>
      <c r="P261" s="23" t="s">
        <v>851</v>
      </c>
      <c r="Q261" s="56" t="s">
        <v>848</v>
      </c>
      <c r="R261" s="133" t="s">
        <v>848</v>
      </c>
      <c r="S261" s="133" t="s">
        <v>848</v>
      </c>
      <c r="T261" s="133" t="s">
        <v>848</v>
      </c>
      <c r="U261" s="133" t="s">
        <v>848</v>
      </c>
      <c r="V261" s="133" t="s">
        <v>848</v>
      </c>
      <c r="W261" s="55">
        <v>0</v>
      </c>
      <c r="X261" s="55">
        <v>2.2090369481179728</v>
      </c>
      <c r="Y261" s="55">
        <v>1.5249812582005933</v>
      </c>
      <c r="Z261" s="55">
        <v>0.12392773827503267</v>
      </c>
      <c r="AA261" s="55">
        <v>0.1267495731344391</v>
      </c>
      <c r="AB261" s="55">
        <v>0.13509303243040355</v>
      </c>
      <c r="AC261" s="55">
        <v>0.14388029275274911</v>
      </c>
      <c r="AD261" s="59">
        <v>4.2636688429111906</v>
      </c>
      <c r="AE261" s="55">
        <v>0</v>
      </c>
      <c r="AF261" s="55"/>
      <c r="AG261" s="55"/>
      <c r="AH261" s="55"/>
      <c r="AI261" s="59">
        <v>4.2636688429111906</v>
      </c>
      <c r="AJ261" s="55">
        <v>0</v>
      </c>
      <c r="AK261" s="55">
        <v>0</v>
      </c>
      <c r="AL261" s="55">
        <v>2.4217252094692392</v>
      </c>
      <c r="AM261" s="55">
        <v>1.7052441206566789</v>
      </c>
      <c r="AN261" s="55">
        <v>0.14134835222546793</v>
      </c>
      <c r="AO261" s="55">
        <v>0.14745819159093565</v>
      </c>
      <c r="AP261" s="55">
        <v>0.16030811971528858</v>
      </c>
      <c r="AQ261" s="55">
        <v>0.1741502308144891</v>
      </c>
      <c r="AR261" s="59">
        <v>4.7502342244721003</v>
      </c>
      <c r="AS261" s="55">
        <v>0</v>
      </c>
      <c r="AT261" s="55"/>
      <c r="AU261" s="55"/>
      <c r="AV261" s="55"/>
      <c r="AW261" s="59">
        <v>4.7502342244721003</v>
      </c>
      <c r="AX261" s="55"/>
      <c r="AY261" s="55"/>
      <c r="AZ261" s="55"/>
      <c r="BA261" s="55"/>
      <c r="BB261" s="55"/>
      <c r="BC261" s="55"/>
      <c r="BD261" s="55"/>
      <c r="BE261" s="55"/>
      <c r="BF261" s="59">
        <v>0</v>
      </c>
      <c r="BG261" s="55"/>
      <c r="BH261" s="55"/>
      <c r="BI261" s="55"/>
      <c r="BJ261" s="55"/>
      <c r="BK261" s="59">
        <v>0</v>
      </c>
      <c r="BL261" s="55"/>
      <c r="BM261" s="23" t="s">
        <v>852</v>
      </c>
      <c r="BN261" s="23" t="s">
        <v>166</v>
      </c>
      <c r="BO261" s="23" t="s">
        <v>571</v>
      </c>
      <c r="BP261" s="23" t="s">
        <v>403</v>
      </c>
      <c r="BQ261" s="23" t="s">
        <v>853</v>
      </c>
      <c r="BR261" s="23"/>
      <c r="BS261" s="57"/>
      <c r="BT261" s="135" t="s">
        <v>23</v>
      </c>
      <c r="BU261" s="58">
        <v>1</v>
      </c>
      <c r="BV261" s="57">
        <v>0</v>
      </c>
      <c r="BW261" s="57">
        <v>0</v>
      </c>
      <c r="BX261" s="57">
        <v>0</v>
      </c>
      <c r="BY261" s="57">
        <v>0</v>
      </c>
      <c r="BZ261" s="57">
        <v>0</v>
      </c>
      <c r="CA261" s="57">
        <v>0</v>
      </c>
      <c r="CB261" s="67">
        <v>0</v>
      </c>
      <c r="CC261" s="134"/>
      <c r="CD261" s="134"/>
      <c r="CE261" s="57"/>
      <c r="CF261" s="57"/>
      <c r="CG261" s="57"/>
      <c r="CH261" s="57"/>
      <c r="CI261" s="57"/>
      <c r="CJ261" s="57"/>
      <c r="CK261" s="67"/>
      <c r="CL261" s="23"/>
      <c r="CM261" s="23"/>
      <c r="CN261" s="23"/>
      <c r="CO261" s="23"/>
      <c r="CP261" s="23"/>
      <c r="CQ261" s="23"/>
      <c r="CR261" s="57"/>
      <c r="CS261" s="134"/>
      <c r="CT261" s="58"/>
      <c r="CU261" s="57"/>
      <c r="CV261" s="57"/>
      <c r="CW261" s="57"/>
      <c r="CX261" s="57"/>
      <c r="CY261" s="57"/>
      <c r="CZ261" s="57"/>
      <c r="DA261" s="67"/>
      <c r="DB261" s="23"/>
      <c r="DC261" s="23"/>
      <c r="DD261" s="57"/>
      <c r="DE261" s="57"/>
      <c r="DF261" s="57"/>
      <c r="DG261" s="57"/>
      <c r="DH261" s="57"/>
      <c r="DI261" s="57"/>
      <c r="DJ261" s="67"/>
      <c r="DK261" s="23" t="s">
        <v>849</v>
      </c>
      <c r="DL261" s="55">
        <v>0</v>
      </c>
      <c r="DM261" s="55">
        <v>0</v>
      </c>
      <c r="DN261" s="55">
        <v>0</v>
      </c>
      <c r="DO261" s="59">
        <v>0</v>
      </c>
      <c r="DP261" s="23" t="s">
        <v>849</v>
      </c>
      <c r="DQ261" s="57"/>
      <c r="DR261" s="57"/>
      <c r="DS261" s="57"/>
      <c r="DT261" s="23" t="s">
        <v>854</v>
      </c>
      <c r="DU261" s="57"/>
      <c r="DV261" s="23" t="s">
        <v>849</v>
      </c>
      <c r="DW261" s="23" t="s">
        <v>854</v>
      </c>
      <c r="DX261" s="57"/>
      <c r="DY261" s="23" t="s">
        <v>849</v>
      </c>
      <c r="DZ261" s="23" t="s">
        <v>854</v>
      </c>
      <c r="EA261" s="56"/>
      <c r="EB261" s="57"/>
      <c r="EC261" s="57"/>
      <c r="ED261" s="23"/>
      <c r="EE261" s="57"/>
      <c r="EF261" s="57"/>
      <c r="EG261" s="57"/>
      <c r="EH261" s="23">
        <v>653</v>
      </c>
      <c r="EI261" s="323" t="s">
        <v>420</v>
      </c>
      <c r="EJ261" s="323" t="s">
        <v>1343</v>
      </c>
      <c r="EK261" s="323" t="s">
        <v>601</v>
      </c>
    </row>
    <row r="262" spans="2:141">
      <c r="B262" s="132" t="s">
        <v>1344</v>
      </c>
      <c r="C262" s="23" t="s">
        <v>1345</v>
      </c>
      <c r="D262" s="23" t="s">
        <v>155</v>
      </c>
      <c r="E262" s="23" t="s">
        <v>846</v>
      </c>
      <c r="F262" s="23" t="s">
        <v>847</v>
      </c>
      <c r="G262" s="23"/>
      <c r="H262" s="23" t="s">
        <v>848</v>
      </c>
      <c r="I262" s="58">
        <v>0.25609999999999999</v>
      </c>
      <c r="J262" s="58">
        <v>0.74390000000000001</v>
      </c>
      <c r="K262" s="58">
        <v>0</v>
      </c>
      <c r="L262" s="58">
        <v>0</v>
      </c>
      <c r="M262" s="176"/>
      <c r="N262" s="23" t="s">
        <v>849</v>
      </c>
      <c r="O262" s="23" t="s">
        <v>850</v>
      </c>
      <c r="P262" s="23" t="s">
        <v>851</v>
      </c>
      <c r="Q262" s="56" t="s">
        <v>848</v>
      </c>
      <c r="R262" s="133" t="s">
        <v>848</v>
      </c>
      <c r="S262" s="133" t="s">
        <v>848</v>
      </c>
      <c r="T262" s="133" t="s">
        <v>848</v>
      </c>
      <c r="U262" s="133" t="s">
        <v>848</v>
      </c>
      <c r="V262" s="133" t="s">
        <v>848</v>
      </c>
      <c r="W262" s="55">
        <v>0</v>
      </c>
      <c r="X262" s="55">
        <v>0.48794443513846159</v>
      </c>
      <c r="Y262" s="55">
        <v>0.50906936399420155</v>
      </c>
      <c r="Z262" s="55">
        <v>0.54966236454052519</v>
      </c>
      <c r="AA262" s="55">
        <v>0.59149800796071572</v>
      </c>
      <c r="AB262" s="55">
        <v>0.6304341513418833</v>
      </c>
      <c r="AC262" s="55">
        <v>0.67144136617949579</v>
      </c>
      <c r="AD262" s="59">
        <v>3.4400496891552828</v>
      </c>
      <c r="AE262" s="55">
        <v>0</v>
      </c>
      <c r="AF262" s="55"/>
      <c r="AG262" s="55"/>
      <c r="AH262" s="55"/>
      <c r="AI262" s="59">
        <v>3.4400496891552828</v>
      </c>
      <c r="AJ262" s="55">
        <v>0</v>
      </c>
      <c r="AK262" s="55">
        <v>0</v>
      </c>
      <c r="AL262" s="55">
        <v>0.5349242077647377</v>
      </c>
      <c r="AM262" s="55">
        <v>0.56924472696920214</v>
      </c>
      <c r="AN262" s="55">
        <v>0.62692881020495839</v>
      </c>
      <c r="AO262" s="55">
        <v>0.68813822742436626</v>
      </c>
      <c r="AP262" s="55">
        <v>0.74810455867134684</v>
      </c>
      <c r="AQ262" s="55">
        <v>0.81270107713428241</v>
      </c>
      <c r="AR262" s="59">
        <v>3.9800416081688939</v>
      </c>
      <c r="AS262" s="55">
        <v>0</v>
      </c>
      <c r="AT262" s="55"/>
      <c r="AU262" s="55"/>
      <c r="AV262" s="55"/>
      <c r="AW262" s="59">
        <v>3.9800416081688939</v>
      </c>
      <c r="AX262" s="55"/>
      <c r="AY262" s="55"/>
      <c r="AZ262" s="55"/>
      <c r="BA262" s="55"/>
      <c r="BB262" s="55"/>
      <c r="BC262" s="55"/>
      <c r="BD262" s="55"/>
      <c r="BE262" s="55"/>
      <c r="BF262" s="59">
        <v>0</v>
      </c>
      <c r="BG262" s="55"/>
      <c r="BH262" s="55"/>
      <c r="BI262" s="55"/>
      <c r="BJ262" s="55"/>
      <c r="BK262" s="59">
        <v>0</v>
      </c>
      <c r="BL262" s="55"/>
      <c r="BM262" s="23" t="s">
        <v>864</v>
      </c>
      <c r="BN262" s="23" t="s">
        <v>1346</v>
      </c>
      <c r="BO262" s="23" t="s">
        <v>571</v>
      </c>
      <c r="BP262" s="23" t="s">
        <v>403</v>
      </c>
      <c r="BQ262" s="23" t="s">
        <v>425</v>
      </c>
      <c r="BR262" s="23"/>
      <c r="BS262" s="57"/>
      <c r="BT262" s="135" t="s">
        <v>23</v>
      </c>
      <c r="BU262" s="58">
        <v>0.25609999999999999</v>
      </c>
      <c r="BV262" s="57">
        <v>0</v>
      </c>
      <c r="BW262" s="57">
        <v>0</v>
      </c>
      <c r="BX262" s="57">
        <v>0</v>
      </c>
      <c r="BY262" s="57">
        <v>0</v>
      </c>
      <c r="BZ262" s="57">
        <v>0</v>
      </c>
      <c r="CA262" s="57">
        <v>0</v>
      </c>
      <c r="CB262" s="67">
        <v>0</v>
      </c>
      <c r="CC262" s="134"/>
      <c r="CD262" s="134"/>
      <c r="CE262" s="57"/>
      <c r="CF262" s="57"/>
      <c r="CG262" s="57"/>
      <c r="CH262" s="57"/>
      <c r="CI262" s="57"/>
      <c r="CJ262" s="57"/>
      <c r="CK262" s="67"/>
      <c r="CL262" s="23"/>
      <c r="CM262" s="23"/>
      <c r="CN262" s="23"/>
      <c r="CO262" s="23"/>
      <c r="CP262" s="23"/>
      <c r="CQ262" s="23"/>
      <c r="CR262" s="57"/>
      <c r="CS262" s="134"/>
      <c r="CT262" s="58"/>
      <c r="CU262" s="57"/>
      <c r="CV262" s="57"/>
      <c r="CW262" s="57"/>
      <c r="CX262" s="57"/>
      <c r="CY262" s="57"/>
      <c r="CZ262" s="57"/>
      <c r="DA262" s="67"/>
      <c r="DB262" s="23"/>
      <c r="DC262" s="23"/>
      <c r="DD262" s="57"/>
      <c r="DE262" s="57"/>
      <c r="DF262" s="57"/>
      <c r="DG262" s="57"/>
      <c r="DH262" s="57"/>
      <c r="DI262" s="57"/>
      <c r="DJ262" s="67"/>
      <c r="DK262" s="23" t="s">
        <v>849</v>
      </c>
      <c r="DL262" s="55">
        <v>0</v>
      </c>
      <c r="DM262" s="55">
        <v>0</v>
      </c>
      <c r="DN262" s="55">
        <v>0</v>
      </c>
      <c r="DO262" s="59">
        <v>0</v>
      </c>
      <c r="DP262" s="23" t="s">
        <v>849</v>
      </c>
      <c r="DQ262" s="57"/>
      <c r="DR262" s="57"/>
      <c r="DS262" s="57"/>
      <c r="DT262" s="23" t="s">
        <v>854</v>
      </c>
      <c r="DU262" s="57"/>
      <c r="DV262" s="23" t="s">
        <v>849</v>
      </c>
      <c r="DW262" s="23" t="s">
        <v>854</v>
      </c>
      <c r="DX262" s="57"/>
      <c r="DY262" s="23" t="s">
        <v>849</v>
      </c>
      <c r="DZ262" s="23" t="s">
        <v>854</v>
      </c>
      <c r="EA262" s="56"/>
      <c r="EB262" s="57"/>
      <c r="EC262" s="57"/>
      <c r="ED262" s="23"/>
      <c r="EE262" s="57"/>
      <c r="EF262" s="57"/>
      <c r="EG262" s="57"/>
      <c r="EH262" s="23">
        <v>3279</v>
      </c>
      <c r="EI262" s="23" t="s">
        <v>424</v>
      </c>
      <c r="EJ262" s="23"/>
      <c r="EK262" s="23" t="s">
        <v>603</v>
      </c>
    </row>
    <row r="263" spans="2:141">
      <c r="B263" s="132" t="s">
        <v>1347</v>
      </c>
      <c r="C263" s="23" t="s">
        <v>1348</v>
      </c>
      <c r="D263" s="23" t="s">
        <v>155</v>
      </c>
      <c r="E263" s="23" t="s">
        <v>846</v>
      </c>
      <c r="F263" s="23" t="s">
        <v>847</v>
      </c>
      <c r="G263" s="23"/>
      <c r="H263" s="23" t="s">
        <v>848</v>
      </c>
      <c r="I263" s="58">
        <v>0.72093223762824932</v>
      </c>
      <c r="J263" s="58">
        <v>0.27906776237175068</v>
      </c>
      <c r="K263" s="58">
        <v>0</v>
      </c>
      <c r="L263" s="58">
        <v>0</v>
      </c>
      <c r="M263" s="176"/>
      <c r="N263" s="23" t="s">
        <v>849</v>
      </c>
      <c r="O263" s="23" t="s">
        <v>850</v>
      </c>
      <c r="P263" s="23" t="s">
        <v>851</v>
      </c>
      <c r="Q263" s="56" t="s">
        <v>848</v>
      </c>
      <c r="R263" s="133" t="s">
        <v>848</v>
      </c>
      <c r="S263" s="133" t="s">
        <v>848</v>
      </c>
      <c r="T263" s="133" t="s">
        <v>848</v>
      </c>
      <c r="U263" s="133" t="s">
        <v>848</v>
      </c>
      <c r="V263" s="133" t="s">
        <v>848</v>
      </c>
      <c r="W263" s="55">
        <v>0</v>
      </c>
      <c r="X263" s="55">
        <v>0.84451889294111648</v>
      </c>
      <c r="Y263" s="55">
        <v>0.88108125587829556</v>
      </c>
      <c r="Z263" s="55">
        <v>0.95133834544385532</v>
      </c>
      <c r="AA263" s="55">
        <v>1.0237461622410138</v>
      </c>
      <c r="AB263" s="55">
        <v>1.0911356154977749</v>
      </c>
      <c r="AC263" s="55">
        <v>1.1621096141405347</v>
      </c>
      <c r="AD263" s="59">
        <v>5.9539298861425909</v>
      </c>
      <c r="AE263" s="55">
        <v>0</v>
      </c>
      <c r="AF263" s="55"/>
      <c r="AG263" s="55"/>
      <c r="AH263" s="55"/>
      <c r="AI263" s="59">
        <v>5.9539298861425909</v>
      </c>
      <c r="AJ263" s="55">
        <v>0</v>
      </c>
      <c r="AK263" s="55">
        <v>0</v>
      </c>
      <c r="AL263" s="55">
        <v>0.92583000689553552</v>
      </c>
      <c r="AM263" s="55">
        <v>0.98523088288973304</v>
      </c>
      <c r="AN263" s="55">
        <v>1.0850686812258497</v>
      </c>
      <c r="AO263" s="55">
        <v>1.1910080168246597</v>
      </c>
      <c r="AP263" s="55">
        <v>1.2947958582908086</v>
      </c>
      <c r="AQ263" s="55">
        <v>1.4065974822701639</v>
      </c>
      <c r="AR263" s="59">
        <v>6.8885309283967509</v>
      </c>
      <c r="AS263" s="55">
        <v>0</v>
      </c>
      <c r="AT263" s="55"/>
      <c r="AU263" s="55"/>
      <c r="AV263" s="55"/>
      <c r="AW263" s="59">
        <v>6.8885309283967509</v>
      </c>
      <c r="AX263" s="55"/>
      <c r="AY263" s="55"/>
      <c r="AZ263" s="55"/>
      <c r="BA263" s="55"/>
      <c r="BB263" s="55"/>
      <c r="BC263" s="55"/>
      <c r="BD263" s="55"/>
      <c r="BE263" s="55"/>
      <c r="BF263" s="59">
        <v>0</v>
      </c>
      <c r="BG263" s="55"/>
      <c r="BH263" s="55"/>
      <c r="BI263" s="55"/>
      <c r="BJ263" s="55"/>
      <c r="BK263" s="59">
        <v>0</v>
      </c>
      <c r="BL263" s="55"/>
      <c r="BM263" s="23" t="s">
        <v>864</v>
      </c>
      <c r="BN263" s="23" t="s">
        <v>900</v>
      </c>
      <c r="BO263" s="23" t="s">
        <v>569</v>
      </c>
      <c r="BP263" s="23" t="s">
        <v>386</v>
      </c>
      <c r="BQ263" s="23" t="s">
        <v>351</v>
      </c>
      <c r="BR263" s="23"/>
      <c r="BS263" s="57"/>
      <c r="BT263" s="135" t="s">
        <v>23</v>
      </c>
      <c r="BU263" s="58">
        <v>0.72093223762824932</v>
      </c>
      <c r="BV263" s="57">
        <v>0</v>
      </c>
      <c r="BW263" s="57">
        <v>0</v>
      </c>
      <c r="BX263" s="57">
        <v>0</v>
      </c>
      <c r="BY263" s="57">
        <v>0</v>
      </c>
      <c r="BZ263" s="57">
        <v>0</v>
      </c>
      <c r="CA263" s="57">
        <v>0</v>
      </c>
      <c r="CB263" s="67">
        <v>0</v>
      </c>
      <c r="CC263" s="134"/>
      <c r="CD263" s="134"/>
      <c r="CE263" s="57"/>
      <c r="CF263" s="57"/>
      <c r="CG263" s="57"/>
      <c r="CH263" s="57"/>
      <c r="CI263" s="57"/>
      <c r="CJ263" s="57"/>
      <c r="CK263" s="67"/>
      <c r="CL263" s="23"/>
      <c r="CM263" s="23"/>
      <c r="CN263" s="23"/>
      <c r="CO263" s="23"/>
      <c r="CP263" s="23"/>
      <c r="CQ263" s="23"/>
      <c r="CR263" s="57"/>
      <c r="CS263" s="134"/>
      <c r="CT263" s="58"/>
      <c r="CU263" s="57"/>
      <c r="CV263" s="57"/>
      <c r="CW263" s="57"/>
      <c r="CX263" s="57"/>
      <c r="CY263" s="57"/>
      <c r="CZ263" s="57"/>
      <c r="DA263" s="67"/>
      <c r="DB263" s="23"/>
      <c r="DC263" s="23"/>
      <c r="DD263" s="57"/>
      <c r="DE263" s="57"/>
      <c r="DF263" s="57"/>
      <c r="DG263" s="57"/>
      <c r="DH263" s="57"/>
      <c r="DI263" s="57"/>
      <c r="DJ263" s="67"/>
      <c r="DK263" s="23" t="s">
        <v>849</v>
      </c>
      <c r="DL263" s="55">
        <v>0</v>
      </c>
      <c r="DM263" s="55">
        <v>0</v>
      </c>
      <c r="DN263" s="55">
        <v>0</v>
      </c>
      <c r="DO263" s="59">
        <v>0</v>
      </c>
      <c r="DP263" s="23" t="s">
        <v>849</v>
      </c>
      <c r="DQ263" s="57"/>
      <c r="DR263" s="57"/>
      <c r="DS263" s="57"/>
      <c r="DT263" s="23" t="s">
        <v>854</v>
      </c>
      <c r="DU263" s="57"/>
      <c r="DV263" s="23" t="s">
        <v>849</v>
      </c>
      <c r="DW263" s="23" t="s">
        <v>854</v>
      </c>
      <c r="DX263" s="57"/>
      <c r="DY263" s="23" t="s">
        <v>849</v>
      </c>
      <c r="DZ263" s="23" t="s">
        <v>854</v>
      </c>
      <c r="EA263" s="56"/>
      <c r="EB263" s="57"/>
      <c r="EC263" s="57"/>
      <c r="ED263" s="23"/>
      <c r="EE263" s="57"/>
      <c r="EF263" s="57"/>
      <c r="EG263" s="57"/>
      <c r="EH263" s="23">
        <v>1299</v>
      </c>
      <c r="EI263" s="23" t="s">
        <v>384</v>
      </c>
      <c r="EJ263" s="23"/>
      <c r="EK263" s="23" t="s">
        <v>385</v>
      </c>
    </row>
    <row r="264" spans="2:141">
      <c r="B264" s="132" t="s">
        <v>1349</v>
      </c>
      <c r="C264" s="23" t="s">
        <v>1350</v>
      </c>
      <c r="D264" s="23" t="s">
        <v>159</v>
      </c>
      <c r="E264" s="23" t="s">
        <v>846</v>
      </c>
      <c r="F264" s="23" t="s">
        <v>847</v>
      </c>
      <c r="G264" s="23"/>
      <c r="H264" s="23" t="s">
        <v>848</v>
      </c>
      <c r="I264" s="58">
        <v>0.50250200323642435</v>
      </c>
      <c r="J264" s="58">
        <v>0.49749799676357565</v>
      </c>
      <c r="K264" s="58">
        <v>0</v>
      </c>
      <c r="L264" s="58">
        <v>0</v>
      </c>
      <c r="M264" s="176"/>
      <c r="N264" s="23" t="s">
        <v>849</v>
      </c>
      <c r="O264" s="23" t="s">
        <v>850</v>
      </c>
      <c r="P264" s="23" t="s">
        <v>851</v>
      </c>
      <c r="Q264" s="56" t="s">
        <v>848</v>
      </c>
      <c r="R264" s="133" t="s">
        <v>848</v>
      </c>
      <c r="S264" s="133" t="s">
        <v>848</v>
      </c>
      <c r="T264" s="133" t="s">
        <v>848</v>
      </c>
      <c r="U264" s="133" t="s">
        <v>848</v>
      </c>
      <c r="V264" s="133" t="s">
        <v>848</v>
      </c>
      <c r="W264" s="55">
        <v>0</v>
      </c>
      <c r="X264" s="55">
        <v>0.83111436224438406</v>
      </c>
      <c r="Y264" s="55">
        <v>0.86709639320742626</v>
      </c>
      <c r="Z264" s="55">
        <v>0.93623833505797771</v>
      </c>
      <c r="AA264" s="55">
        <v>1.0074968669651787</v>
      </c>
      <c r="AB264" s="55">
        <v>1.0738166887401974</v>
      </c>
      <c r="AC264" s="55">
        <v>1.1436641606096321</v>
      </c>
      <c r="AD264" s="59">
        <v>5.8594268068247963</v>
      </c>
      <c r="AE264" s="55">
        <v>0</v>
      </c>
      <c r="AF264" s="55"/>
      <c r="AG264" s="55"/>
      <c r="AH264" s="55"/>
      <c r="AI264" s="59">
        <v>5.8594268068247963</v>
      </c>
      <c r="AJ264" s="55">
        <v>0</v>
      </c>
      <c r="AK264" s="55">
        <v>0</v>
      </c>
      <c r="AL264" s="55">
        <v>0.91113487473079835</v>
      </c>
      <c r="AM264" s="55">
        <v>0.96959291703313621</v>
      </c>
      <c r="AN264" s="55">
        <v>1.0678460511969334</v>
      </c>
      <c r="AO264" s="55">
        <v>1.1721038766627019</v>
      </c>
      <c r="AP264" s="55">
        <v>1.2742443573433089</v>
      </c>
      <c r="AQ264" s="55">
        <v>1.3842714226797461</v>
      </c>
      <c r="AR264" s="59">
        <v>6.7791934996466257</v>
      </c>
      <c r="AS264" s="55">
        <v>0</v>
      </c>
      <c r="AT264" s="55"/>
      <c r="AU264" s="55"/>
      <c r="AV264" s="55"/>
      <c r="AW264" s="59">
        <v>6.7791934996466257</v>
      </c>
      <c r="AX264" s="55"/>
      <c r="AY264" s="55"/>
      <c r="AZ264" s="55"/>
      <c r="BA264" s="55"/>
      <c r="BB264" s="55"/>
      <c r="BC264" s="55"/>
      <c r="BD264" s="55"/>
      <c r="BE264" s="55"/>
      <c r="BF264" s="59">
        <v>0</v>
      </c>
      <c r="BG264" s="55"/>
      <c r="BH264" s="55"/>
      <c r="BI264" s="55"/>
      <c r="BJ264" s="55"/>
      <c r="BK264" s="59">
        <v>0</v>
      </c>
      <c r="BL264" s="55"/>
      <c r="BM264" s="23" t="s">
        <v>864</v>
      </c>
      <c r="BN264" s="23" t="s">
        <v>900</v>
      </c>
      <c r="BO264" s="23" t="s">
        <v>582</v>
      </c>
      <c r="BP264" s="23" t="s">
        <v>462</v>
      </c>
      <c r="BQ264" s="23" t="s">
        <v>351</v>
      </c>
      <c r="BR264" s="23"/>
      <c r="BS264" s="57"/>
      <c r="BT264" s="135" t="s">
        <v>23</v>
      </c>
      <c r="BU264" s="58">
        <v>0.50250200323642435</v>
      </c>
      <c r="BV264" s="57">
        <v>0</v>
      </c>
      <c r="BW264" s="57">
        <v>0</v>
      </c>
      <c r="BX264" s="57">
        <v>0</v>
      </c>
      <c r="BY264" s="57">
        <v>0</v>
      </c>
      <c r="BZ264" s="57">
        <v>0</v>
      </c>
      <c r="CA264" s="57">
        <v>0</v>
      </c>
      <c r="CB264" s="67">
        <v>0</v>
      </c>
      <c r="CC264" s="134"/>
      <c r="CD264" s="134"/>
      <c r="CE264" s="57"/>
      <c r="CF264" s="57"/>
      <c r="CG264" s="57"/>
      <c r="CH264" s="57"/>
      <c r="CI264" s="57"/>
      <c r="CJ264" s="57"/>
      <c r="CK264" s="67"/>
      <c r="CL264" s="23"/>
      <c r="CM264" s="23"/>
      <c r="CN264" s="23"/>
      <c r="CO264" s="23"/>
      <c r="CP264" s="23"/>
      <c r="CQ264" s="23"/>
      <c r="CR264" s="57"/>
      <c r="CS264" s="134"/>
      <c r="CT264" s="58"/>
      <c r="CU264" s="57"/>
      <c r="CV264" s="57"/>
      <c r="CW264" s="57"/>
      <c r="CX264" s="57"/>
      <c r="CY264" s="57"/>
      <c r="CZ264" s="57"/>
      <c r="DA264" s="67"/>
      <c r="DB264" s="23"/>
      <c r="DC264" s="23"/>
      <c r="DD264" s="57"/>
      <c r="DE264" s="57"/>
      <c r="DF264" s="57"/>
      <c r="DG264" s="57"/>
      <c r="DH264" s="57"/>
      <c r="DI264" s="57"/>
      <c r="DJ264" s="67"/>
      <c r="DK264" s="23" t="s">
        <v>849</v>
      </c>
      <c r="DL264" s="55">
        <v>0</v>
      </c>
      <c r="DM264" s="55">
        <v>0</v>
      </c>
      <c r="DN264" s="55">
        <v>0</v>
      </c>
      <c r="DO264" s="59">
        <v>0</v>
      </c>
      <c r="DP264" s="23" t="s">
        <v>849</v>
      </c>
      <c r="DQ264" s="57"/>
      <c r="DR264" s="57"/>
      <c r="DS264" s="57"/>
      <c r="DT264" s="23" t="s">
        <v>854</v>
      </c>
      <c r="DU264" s="57"/>
      <c r="DV264" s="23" t="s">
        <v>849</v>
      </c>
      <c r="DW264" s="23" t="s">
        <v>854</v>
      </c>
      <c r="DX264" s="57"/>
      <c r="DY264" s="23" t="s">
        <v>849</v>
      </c>
      <c r="DZ264" s="23" t="s">
        <v>854</v>
      </c>
      <c r="EA264" s="56"/>
      <c r="EB264" s="57"/>
      <c r="EC264" s="57"/>
      <c r="ED264" s="23"/>
      <c r="EE264" s="57"/>
      <c r="EF264" s="57"/>
      <c r="EG264" s="57"/>
      <c r="EH264" s="23">
        <v>1298</v>
      </c>
      <c r="EI264" s="23" t="s">
        <v>459</v>
      </c>
      <c r="EJ264" s="23"/>
      <c r="EK264" s="23" t="s">
        <v>460</v>
      </c>
    </row>
    <row r="265" spans="2:141" ht="29.1">
      <c r="B265" s="132" t="s">
        <v>1351</v>
      </c>
      <c r="C265" s="23" t="s">
        <v>1352</v>
      </c>
      <c r="D265" s="23" t="s">
        <v>193</v>
      </c>
      <c r="E265" s="23" t="s">
        <v>846</v>
      </c>
      <c r="F265" s="23" t="s">
        <v>847</v>
      </c>
      <c r="G265" s="23"/>
      <c r="H265" s="23" t="s">
        <v>848</v>
      </c>
      <c r="I265" s="58">
        <v>0</v>
      </c>
      <c r="J265" s="58">
        <v>0</v>
      </c>
      <c r="K265" s="58">
        <v>1</v>
      </c>
      <c r="L265" s="58">
        <v>0</v>
      </c>
      <c r="M265" s="176"/>
      <c r="N265" s="23" t="s">
        <v>849</v>
      </c>
      <c r="O265" s="23" t="s">
        <v>850</v>
      </c>
      <c r="P265" s="23" t="s">
        <v>851</v>
      </c>
      <c r="Q265" s="56" t="s">
        <v>848</v>
      </c>
      <c r="R265" s="133" t="s">
        <v>848</v>
      </c>
      <c r="S265" s="133" t="s">
        <v>848</v>
      </c>
      <c r="T265" s="133" t="s">
        <v>848</v>
      </c>
      <c r="U265" s="133" t="s">
        <v>848</v>
      </c>
      <c r="V265" s="133" t="s">
        <v>848</v>
      </c>
      <c r="W265" s="55">
        <v>0</v>
      </c>
      <c r="X265" s="55">
        <v>0.52279760907692319</v>
      </c>
      <c r="Y265" s="55">
        <v>0.54543146142235877</v>
      </c>
      <c r="Z265" s="55">
        <v>0.58892396200770558</v>
      </c>
      <c r="AA265" s="55">
        <v>0.63374786567219532</v>
      </c>
      <c r="AB265" s="55">
        <v>0.6754651621520178</v>
      </c>
      <c r="AC265" s="55">
        <v>0.7194014637637457</v>
      </c>
      <c r="AD265" s="59">
        <v>3.6857675240949468</v>
      </c>
      <c r="AE265" s="55">
        <v>0</v>
      </c>
      <c r="AF265" s="55"/>
      <c r="AG265" s="55"/>
      <c r="AH265" s="55"/>
      <c r="AI265" s="59">
        <v>3.6857675240949468</v>
      </c>
      <c r="AJ265" s="55">
        <v>0</v>
      </c>
      <c r="AK265" s="55">
        <v>0</v>
      </c>
      <c r="AL265" s="55">
        <v>0.57313307974793326</v>
      </c>
      <c r="AM265" s="55">
        <v>0.60990506460985938</v>
      </c>
      <c r="AN265" s="55">
        <v>0.67170943950531259</v>
      </c>
      <c r="AO265" s="55">
        <v>0.73729095795467803</v>
      </c>
      <c r="AP265" s="55">
        <v>0.801540598576443</v>
      </c>
      <c r="AQ265" s="55">
        <v>0.87075115407244574</v>
      </c>
      <c r="AR265" s="59">
        <v>4.2643302944666717</v>
      </c>
      <c r="AS265" s="55">
        <v>0</v>
      </c>
      <c r="AT265" s="55"/>
      <c r="AU265" s="55"/>
      <c r="AV265" s="55"/>
      <c r="AW265" s="59">
        <v>4.2643302944666717</v>
      </c>
      <c r="AX265" s="55"/>
      <c r="AY265" s="55"/>
      <c r="AZ265" s="55"/>
      <c r="BA265" s="55"/>
      <c r="BB265" s="55"/>
      <c r="BC265" s="55"/>
      <c r="BD265" s="55"/>
      <c r="BE265" s="55"/>
      <c r="BF265" s="59">
        <v>0</v>
      </c>
      <c r="BG265" s="55"/>
      <c r="BH265" s="55"/>
      <c r="BI265" s="55"/>
      <c r="BJ265" s="55"/>
      <c r="BK265" s="59">
        <v>0</v>
      </c>
      <c r="BL265" s="55"/>
      <c r="BM265" s="23" t="s">
        <v>852</v>
      </c>
      <c r="BN265" s="23" t="s">
        <v>223</v>
      </c>
      <c r="BO265" s="23" t="s">
        <v>853</v>
      </c>
      <c r="BP265" s="23" t="s">
        <v>853</v>
      </c>
      <c r="BQ265" s="23" t="s">
        <v>311</v>
      </c>
      <c r="BR265" s="23"/>
      <c r="BS265" s="57"/>
      <c r="BT265" s="135" t="s">
        <v>23</v>
      </c>
      <c r="BU265" s="58">
        <v>1</v>
      </c>
      <c r="BV265" s="57">
        <v>0.6</v>
      </c>
      <c r="BW265" s="57">
        <v>0</v>
      </c>
      <c r="BX265" s="57">
        <v>0</v>
      </c>
      <c r="BY265" s="57">
        <v>0</v>
      </c>
      <c r="BZ265" s="57">
        <v>0</v>
      </c>
      <c r="CA265" s="57">
        <v>0</v>
      </c>
      <c r="CB265" s="67">
        <v>0.6</v>
      </c>
      <c r="CC265" s="134"/>
      <c r="CD265" s="134"/>
      <c r="CE265" s="57"/>
      <c r="CF265" s="57"/>
      <c r="CG265" s="57"/>
      <c r="CH265" s="57"/>
      <c r="CI265" s="57"/>
      <c r="CJ265" s="57"/>
      <c r="CK265" s="67"/>
      <c r="CL265" s="23"/>
      <c r="CM265" s="23"/>
      <c r="CN265" s="23"/>
      <c r="CO265" s="23"/>
      <c r="CP265" s="23"/>
      <c r="CQ265" s="23"/>
      <c r="CR265" s="57"/>
      <c r="CS265" s="134"/>
      <c r="CT265" s="58"/>
      <c r="CU265" s="57"/>
      <c r="CV265" s="57"/>
      <c r="CW265" s="57"/>
      <c r="CX265" s="57"/>
      <c r="CY265" s="57"/>
      <c r="CZ265" s="57"/>
      <c r="DA265" s="67"/>
      <c r="DB265" s="23"/>
      <c r="DC265" s="23"/>
      <c r="DD265" s="57"/>
      <c r="DE265" s="57"/>
      <c r="DF265" s="57"/>
      <c r="DG265" s="57"/>
      <c r="DH265" s="57"/>
      <c r="DI265" s="57"/>
      <c r="DJ265" s="67"/>
      <c r="DK265" s="23" t="s">
        <v>849</v>
      </c>
      <c r="DL265" s="55">
        <v>0</v>
      </c>
      <c r="DM265" s="55">
        <v>0</v>
      </c>
      <c r="DN265" s="55">
        <v>0</v>
      </c>
      <c r="DO265" s="59">
        <v>0</v>
      </c>
      <c r="DP265" s="23" t="s">
        <v>849</v>
      </c>
      <c r="DQ265" s="57"/>
      <c r="DR265" s="57"/>
      <c r="DS265" s="57"/>
      <c r="DT265" s="23" t="s">
        <v>854</v>
      </c>
      <c r="DU265" s="57"/>
      <c r="DV265" s="23" t="s">
        <v>849</v>
      </c>
      <c r="DW265" s="23" t="s">
        <v>854</v>
      </c>
      <c r="DX265" s="57"/>
      <c r="DY265" s="23" t="s">
        <v>849</v>
      </c>
      <c r="DZ265" s="23" t="s">
        <v>854</v>
      </c>
      <c r="EA265" s="56"/>
      <c r="EB265" s="57"/>
      <c r="EC265" s="57"/>
      <c r="ED265" s="23"/>
      <c r="EE265" s="57"/>
      <c r="EF265" s="57"/>
      <c r="EG265" s="57"/>
      <c r="EH265" s="23">
        <v>911</v>
      </c>
      <c r="EI265" s="23"/>
      <c r="EJ265" s="23" t="s">
        <v>1353</v>
      </c>
      <c r="EK265" s="23"/>
    </row>
    <row r="266" spans="2:141">
      <c r="B266" s="132" t="s">
        <v>1354</v>
      </c>
      <c r="C266" s="23" t="s">
        <v>1355</v>
      </c>
      <c r="D266" s="23" t="s">
        <v>193</v>
      </c>
      <c r="E266" s="23" t="s">
        <v>846</v>
      </c>
      <c r="F266" s="23" t="s">
        <v>847</v>
      </c>
      <c r="G266" s="23"/>
      <c r="H266" s="23" t="s">
        <v>848</v>
      </c>
      <c r="I266" s="58">
        <v>0.35440154604913865</v>
      </c>
      <c r="J266" s="58">
        <v>0.64559845395086124</v>
      </c>
      <c r="K266" s="58">
        <v>0</v>
      </c>
      <c r="L266" s="58">
        <v>0</v>
      </c>
      <c r="M266" s="176"/>
      <c r="N266" s="23" t="s">
        <v>849</v>
      </c>
      <c r="O266" s="23" t="s">
        <v>850</v>
      </c>
      <c r="P266" s="23" t="s">
        <v>851</v>
      </c>
      <c r="Q266" s="56" t="s">
        <v>848</v>
      </c>
      <c r="R266" s="133" t="s">
        <v>848</v>
      </c>
      <c r="S266" s="133" t="s">
        <v>848</v>
      </c>
      <c r="T266" s="133" t="s">
        <v>848</v>
      </c>
      <c r="U266" s="133" t="s">
        <v>848</v>
      </c>
      <c r="V266" s="133" t="s">
        <v>848</v>
      </c>
      <c r="W266" s="55">
        <v>0</v>
      </c>
      <c r="X266" s="55">
        <v>1.8716154404953851</v>
      </c>
      <c r="Y266" s="55">
        <v>1.9526446318920443</v>
      </c>
      <c r="Z266" s="55">
        <v>2.1083477839875857</v>
      </c>
      <c r="AA266" s="55">
        <v>2.2688173591064595</v>
      </c>
      <c r="AB266" s="55">
        <v>2.418165280504224</v>
      </c>
      <c r="AC266" s="55">
        <v>2.5754572402742095</v>
      </c>
      <c r="AD266" s="59">
        <v>13.195047736259909</v>
      </c>
      <c r="AE266" s="55">
        <v>0</v>
      </c>
      <c r="AF266" s="55"/>
      <c r="AG266" s="55"/>
      <c r="AH266" s="55"/>
      <c r="AI266" s="59">
        <v>13.195047736259909</v>
      </c>
      <c r="AJ266" s="55">
        <v>0</v>
      </c>
      <c r="AK266" s="55">
        <v>0</v>
      </c>
      <c r="AL266" s="55">
        <v>2.0518164254976012</v>
      </c>
      <c r="AM266" s="55">
        <v>2.1834601313032964</v>
      </c>
      <c r="AN266" s="55">
        <v>2.404719793429019</v>
      </c>
      <c r="AO266" s="55">
        <v>2.6395016294777474</v>
      </c>
      <c r="AP266" s="55">
        <v>2.8695153429036662</v>
      </c>
      <c r="AQ266" s="55">
        <v>3.1172891315793558</v>
      </c>
      <c r="AR266" s="59">
        <v>15.266302454190686</v>
      </c>
      <c r="AS266" s="55">
        <v>0</v>
      </c>
      <c r="AT266" s="55"/>
      <c r="AU266" s="55"/>
      <c r="AV266" s="55"/>
      <c r="AW266" s="59">
        <v>15.266302454190686</v>
      </c>
      <c r="AX266" s="55"/>
      <c r="AY266" s="55"/>
      <c r="AZ266" s="55"/>
      <c r="BA266" s="55"/>
      <c r="BB266" s="55"/>
      <c r="BC266" s="55"/>
      <c r="BD266" s="55"/>
      <c r="BE266" s="55"/>
      <c r="BF266" s="59">
        <v>0</v>
      </c>
      <c r="BG266" s="55"/>
      <c r="BH266" s="55"/>
      <c r="BI266" s="55"/>
      <c r="BJ266" s="55"/>
      <c r="BK266" s="59">
        <v>0</v>
      </c>
      <c r="BL266" s="55"/>
      <c r="BM266" s="23" t="s">
        <v>864</v>
      </c>
      <c r="BN266" s="23" t="s">
        <v>900</v>
      </c>
      <c r="BO266" s="23" t="s">
        <v>532</v>
      </c>
      <c r="BP266" s="23" t="s">
        <v>533</v>
      </c>
      <c r="BQ266" s="23" t="s">
        <v>538</v>
      </c>
      <c r="BR266" s="23"/>
      <c r="BS266" s="57"/>
      <c r="BT266" s="135" t="s">
        <v>23</v>
      </c>
      <c r="BU266" s="58">
        <v>0.35440154604913865</v>
      </c>
      <c r="BV266" s="57">
        <v>126</v>
      </c>
      <c r="BW266" s="57">
        <v>131</v>
      </c>
      <c r="BX266" s="57">
        <v>141</v>
      </c>
      <c r="BY266" s="57">
        <v>152</v>
      </c>
      <c r="BZ266" s="57">
        <v>162</v>
      </c>
      <c r="CA266" s="57">
        <v>173</v>
      </c>
      <c r="CB266" s="67">
        <v>885</v>
      </c>
      <c r="CC266" s="134"/>
      <c r="CD266" s="134"/>
      <c r="CE266" s="57"/>
      <c r="CF266" s="57"/>
      <c r="CG266" s="57"/>
      <c r="CH266" s="57"/>
      <c r="CI266" s="57"/>
      <c r="CJ266" s="57"/>
      <c r="CK266" s="67"/>
      <c r="CL266" s="23"/>
      <c r="CM266" s="23"/>
      <c r="CN266" s="23"/>
      <c r="CO266" s="23"/>
      <c r="CP266" s="23"/>
      <c r="CQ266" s="23"/>
      <c r="CR266" s="57"/>
      <c r="CS266" s="134"/>
      <c r="CT266" s="58"/>
      <c r="CU266" s="57"/>
      <c r="CV266" s="57"/>
      <c r="CW266" s="57"/>
      <c r="CX266" s="57"/>
      <c r="CY266" s="57"/>
      <c r="CZ266" s="57"/>
      <c r="DA266" s="67"/>
      <c r="DB266" s="23"/>
      <c r="DC266" s="23"/>
      <c r="DD266" s="57"/>
      <c r="DE266" s="57"/>
      <c r="DF266" s="57"/>
      <c r="DG266" s="57"/>
      <c r="DH266" s="57"/>
      <c r="DI266" s="57"/>
      <c r="DJ266" s="67"/>
      <c r="DK266" s="23" t="s">
        <v>849</v>
      </c>
      <c r="DL266" s="55">
        <v>0</v>
      </c>
      <c r="DM266" s="55">
        <v>0</v>
      </c>
      <c r="DN266" s="55">
        <v>0</v>
      </c>
      <c r="DO266" s="59">
        <v>0</v>
      </c>
      <c r="DP266" s="23" t="s">
        <v>849</v>
      </c>
      <c r="DQ266" s="57"/>
      <c r="DR266" s="57"/>
      <c r="DS266" s="57"/>
      <c r="DT266" s="23" t="s">
        <v>854</v>
      </c>
      <c r="DU266" s="57"/>
      <c r="DV266" s="23" t="s">
        <v>849</v>
      </c>
      <c r="DW266" s="23" t="s">
        <v>854</v>
      </c>
      <c r="DX266" s="57"/>
      <c r="DY266" s="23" t="s">
        <v>849</v>
      </c>
      <c r="DZ266" s="23" t="s">
        <v>854</v>
      </c>
      <c r="EA266" s="56"/>
      <c r="EB266" s="57"/>
      <c r="EC266" s="57"/>
      <c r="ED266" s="23"/>
      <c r="EE266" s="57"/>
      <c r="EF266" s="57"/>
      <c r="EG266" s="57"/>
      <c r="EH266" s="23">
        <v>885</v>
      </c>
      <c r="EI266" s="23" t="s">
        <v>537</v>
      </c>
      <c r="EJ266" s="23"/>
      <c r="EK266" s="23" t="s">
        <v>632</v>
      </c>
    </row>
    <row r="267" spans="2:141" ht="29.1">
      <c r="B267" s="132" t="s">
        <v>1356</v>
      </c>
      <c r="C267" s="23" t="s">
        <v>1357</v>
      </c>
      <c r="D267" s="23" t="s">
        <v>155</v>
      </c>
      <c r="E267" s="23" t="s">
        <v>846</v>
      </c>
      <c r="F267" s="23" t="s">
        <v>847</v>
      </c>
      <c r="G267" s="23"/>
      <c r="H267" s="23" t="s">
        <v>848</v>
      </c>
      <c r="I267" s="58">
        <v>0</v>
      </c>
      <c r="J267" s="58">
        <v>0</v>
      </c>
      <c r="K267" s="58">
        <v>1</v>
      </c>
      <c r="L267" s="58">
        <v>0</v>
      </c>
      <c r="M267" s="176"/>
      <c r="N267" s="23" t="s">
        <v>849</v>
      </c>
      <c r="O267" s="23" t="s">
        <v>850</v>
      </c>
      <c r="P267" s="23" t="s">
        <v>851</v>
      </c>
      <c r="Q267" s="56" t="s">
        <v>848</v>
      </c>
      <c r="R267" s="133" t="s">
        <v>848</v>
      </c>
      <c r="S267" s="133" t="s">
        <v>848</v>
      </c>
      <c r="T267" s="133" t="s">
        <v>848</v>
      </c>
      <c r="U267" s="133" t="s">
        <v>848</v>
      </c>
      <c r="V267" s="133" t="s">
        <v>848</v>
      </c>
      <c r="W267" s="55">
        <v>0</v>
      </c>
      <c r="X267" s="55">
        <v>2.4564198573230591</v>
      </c>
      <c r="Y267" s="55">
        <v>2.562767406324312</v>
      </c>
      <c r="Z267" s="55">
        <v>2.7671215200914254</v>
      </c>
      <c r="AA267" s="55">
        <v>2.9777313720350835</v>
      </c>
      <c r="AB267" s="55">
        <v>3.1737445015668047</v>
      </c>
      <c r="AC267" s="55">
        <v>3.3801838613927657</v>
      </c>
      <c r="AD267" s="59">
        <v>17.317968518733451</v>
      </c>
      <c r="AE267" s="55">
        <v>0</v>
      </c>
      <c r="AF267" s="55"/>
      <c r="AG267" s="55"/>
      <c r="AH267" s="55"/>
      <c r="AI267" s="59">
        <v>17.317968518733451</v>
      </c>
      <c r="AJ267" s="55">
        <v>0</v>
      </c>
      <c r="AK267" s="55">
        <v>0</v>
      </c>
      <c r="AL267" s="55">
        <v>2.6929263897501783</v>
      </c>
      <c r="AM267" s="55">
        <v>2.8657034496290565</v>
      </c>
      <c r="AN267" s="55">
        <v>3.1560978415060319</v>
      </c>
      <c r="AO267" s="55">
        <v>3.4642395418417684</v>
      </c>
      <c r="AP267" s="55">
        <v>3.7661232733451224</v>
      </c>
      <c r="AQ267" s="55">
        <v>4.0913163880514398</v>
      </c>
      <c r="AR267" s="59">
        <v>20.036406884123597</v>
      </c>
      <c r="AS267" s="55">
        <v>0</v>
      </c>
      <c r="AT267" s="55"/>
      <c r="AU267" s="55"/>
      <c r="AV267" s="55"/>
      <c r="AW267" s="59">
        <v>20.036406884123597</v>
      </c>
      <c r="AX267" s="55"/>
      <c r="AY267" s="55"/>
      <c r="AZ267" s="55"/>
      <c r="BA267" s="55"/>
      <c r="BB267" s="55"/>
      <c r="BC267" s="55"/>
      <c r="BD267" s="55"/>
      <c r="BE267" s="55"/>
      <c r="BF267" s="59">
        <v>0</v>
      </c>
      <c r="BG267" s="55"/>
      <c r="BH267" s="55"/>
      <c r="BI267" s="55"/>
      <c r="BJ267" s="55"/>
      <c r="BK267" s="59">
        <v>0</v>
      </c>
      <c r="BL267" s="55"/>
      <c r="BM267" s="23" t="s">
        <v>852</v>
      </c>
      <c r="BN267" s="23" t="s">
        <v>236</v>
      </c>
      <c r="BO267" s="23" t="s">
        <v>853</v>
      </c>
      <c r="BP267" s="23" t="s">
        <v>853</v>
      </c>
      <c r="BQ267" s="23" t="s">
        <v>853</v>
      </c>
      <c r="BR267" s="23"/>
      <c r="BS267" s="57"/>
      <c r="BT267" s="135" t="s">
        <v>1240</v>
      </c>
      <c r="BU267" s="58">
        <v>1</v>
      </c>
      <c r="BV267" s="57">
        <v>2.5872925437364738</v>
      </c>
      <c r="BW267" s="57">
        <v>2.6993060579389865</v>
      </c>
      <c r="BX267" s="57">
        <v>2.9145477126810704</v>
      </c>
      <c r="BY267" s="57">
        <v>3.1363783976703599</v>
      </c>
      <c r="BZ267" s="57">
        <v>3.3428346787495014</v>
      </c>
      <c r="CA267" s="57">
        <v>3.5602726769073199</v>
      </c>
      <c r="CB267" s="67">
        <v>18.240632067683713</v>
      </c>
      <c r="CC267" s="134"/>
      <c r="CD267" s="134"/>
      <c r="CE267" s="57"/>
      <c r="CF267" s="57"/>
      <c r="CG267" s="57"/>
      <c r="CH267" s="57"/>
      <c r="CI267" s="57"/>
      <c r="CJ267" s="57"/>
      <c r="CK267" s="67"/>
      <c r="CL267" s="23"/>
      <c r="CM267" s="23"/>
      <c r="CN267" s="23"/>
      <c r="CO267" s="23"/>
      <c r="CP267" s="23"/>
      <c r="CQ267" s="23"/>
      <c r="CR267" s="57"/>
      <c r="CS267" s="134"/>
      <c r="CT267" s="58"/>
      <c r="CU267" s="57"/>
      <c r="CV267" s="57"/>
      <c r="CW267" s="57"/>
      <c r="CX267" s="57"/>
      <c r="CY267" s="57"/>
      <c r="CZ267" s="57"/>
      <c r="DA267" s="67"/>
      <c r="DB267" s="23"/>
      <c r="DC267" s="23"/>
      <c r="DD267" s="57"/>
      <c r="DE267" s="57"/>
      <c r="DF267" s="57"/>
      <c r="DG267" s="57"/>
      <c r="DH267" s="57"/>
      <c r="DI267" s="57"/>
      <c r="DJ267" s="67"/>
      <c r="DK267" s="23" t="s">
        <v>849</v>
      </c>
      <c r="DL267" s="55">
        <v>0</v>
      </c>
      <c r="DM267" s="55">
        <v>0</v>
      </c>
      <c r="DN267" s="55">
        <v>0</v>
      </c>
      <c r="DO267" s="59">
        <v>0</v>
      </c>
      <c r="DP267" s="23" t="s">
        <v>849</v>
      </c>
      <c r="DQ267" s="57"/>
      <c r="DR267" s="57"/>
      <c r="DS267" s="57"/>
      <c r="DT267" s="23" t="s">
        <v>854</v>
      </c>
      <c r="DU267" s="57"/>
      <c r="DV267" s="23" t="s">
        <v>849</v>
      </c>
      <c r="DW267" s="23" t="s">
        <v>854</v>
      </c>
      <c r="DX267" s="57"/>
      <c r="DY267" s="23" t="s">
        <v>849</v>
      </c>
      <c r="DZ267" s="23" t="s">
        <v>854</v>
      </c>
      <c r="EA267" s="56"/>
      <c r="EB267" s="57"/>
      <c r="EC267" s="57"/>
      <c r="ED267" s="23"/>
      <c r="EE267" s="57"/>
      <c r="EF267" s="57"/>
      <c r="EG267" s="57"/>
      <c r="EH267" s="23">
        <v>936</v>
      </c>
      <c r="EI267" s="23"/>
      <c r="EJ267" s="23" t="s">
        <v>1241</v>
      </c>
      <c r="EK267" s="23"/>
    </row>
    <row r="268" spans="2:141" ht="29.1">
      <c r="B268" s="132" t="s">
        <v>1358</v>
      </c>
      <c r="C268" s="23" t="s">
        <v>1359</v>
      </c>
      <c r="D268" s="23" t="s">
        <v>159</v>
      </c>
      <c r="E268" s="23" t="s">
        <v>846</v>
      </c>
      <c r="F268" s="23" t="s">
        <v>847</v>
      </c>
      <c r="G268" s="23"/>
      <c r="H268" s="23" t="s">
        <v>848</v>
      </c>
      <c r="I268" s="58">
        <v>0</v>
      </c>
      <c r="J268" s="58">
        <v>0</v>
      </c>
      <c r="K268" s="58">
        <v>1</v>
      </c>
      <c r="L268" s="58">
        <v>0</v>
      </c>
      <c r="M268" s="176"/>
      <c r="N268" s="23" t="s">
        <v>849</v>
      </c>
      <c r="O268" s="23" t="s">
        <v>850</v>
      </c>
      <c r="P268" s="23" t="s">
        <v>851</v>
      </c>
      <c r="Q268" s="56" t="s">
        <v>848</v>
      </c>
      <c r="R268" s="133" t="s">
        <v>848</v>
      </c>
      <c r="S268" s="133" t="s">
        <v>848</v>
      </c>
      <c r="T268" s="133" t="s">
        <v>848</v>
      </c>
      <c r="U268" s="133" t="s">
        <v>848</v>
      </c>
      <c r="V268" s="133" t="s">
        <v>848</v>
      </c>
      <c r="W268" s="55">
        <v>0</v>
      </c>
      <c r="X268" s="55">
        <v>1.7194958072918196</v>
      </c>
      <c r="Y268" s="55">
        <v>1.7939391741609902</v>
      </c>
      <c r="Z268" s="55">
        <v>1.9369872124586123</v>
      </c>
      <c r="AA268" s="55">
        <v>2.0844142723367729</v>
      </c>
      <c r="AB268" s="55">
        <v>2.2216236151936752</v>
      </c>
      <c r="AC268" s="55">
        <v>2.3661313273514764</v>
      </c>
      <c r="AD268" s="59">
        <v>12.122591408793346</v>
      </c>
      <c r="AE268" s="55">
        <v>0</v>
      </c>
      <c r="AF268" s="55"/>
      <c r="AG268" s="55"/>
      <c r="AH268" s="55"/>
      <c r="AI268" s="59">
        <v>12.122591408793346</v>
      </c>
      <c r="AJ268" s="55">
        <v>0</v>
      </c>
      <c r="AK268" s="55">
        <v>0</v>
      </c>
      <c r="AL268" s="55">
        <v>1.8850505636146</v>
      </c>
      <c r="AM268" s="55">
        <v>2.0059946396740158</v>
      </c>
      <c r="AN268" s="55">
        <v>2.209270939450259</v>
      </c>
      <c r="AO268" s="55">
        <v>2.4249703689266529</v>
      </c>
      <c r="AP268" s="55">
        <v>2.6362892153616899</v>
      </c>
      <c r="AQ268" s="55">
        <v>2.8639246481362184</v>
      </c>
      <c r="AR268" s="59">
        <v>14.025500375163436</v>
      </c>
      <c r="AS268" s="55">
        <v>0</v>
      </c>
      <c r="AT268" s="55"/>
      <c r="AU268" s="55"/>
      <c r="AV268" s="55"/>
      <c r="AW268" s="59">
        <v>14.025500375163436</v>
      </c>
      <c r="AX268" s="55"/>
      <c r="AY268" s="55"/>
      <c r="AZ268" s="55"/>
      <c r="BA268" s="55"/>
      <c r="BB268" s="55"/>
      <c r="BC268" s="55"/>
      <c r="BD268" s="55"/>
      <c r="BE268" s="55"/>
      <c r="BF268" s="59">
        <v>0</v>
      </c>
      <c r="BG268" s="55"/>
      <c r="BH268" s="55"/>
      <c r="BI268" s="55"/>
      <c r="BJ268" s="55"/>
      <c r="BK268" s="59">
        <v>0</v>
      </c>
      <c r="BL268" s="55"/>
      <c r="BM268" s="23" t="s">
        <v>852</v>
      </c>
      <c r="BN268" s="23" t="s">
        <v>1235</v>
      </c>
      <c r="BO268" s="23" t="s">
        <v>853</v>
      </c>
      <c r="BP268" s="23" t="s">
        <v>853</v>
      </c>
      <c r="BQ268" s="23" t="s">
        <v>853</v>
      </c>
      <c r="BR268" s="23"/>
      <c r="BS268" s="57"/>
      <c r="BT268" s="135" t="s">
        <v>1236</v>
      </c>
      <c r="BU268" s="58">
        <v>1</v>
      </c>
      <c r="BV268" s="57">
        <v>0</v>
      </c>
      <c r="BW268" s="57">
        <v>0</v>
      </c>
      <c r="BX268" s="57">
        <v>0</v>
      </c>
      <c r="BY268" s="57">
        <v>0</v>
      </c>
      <c r="BZ268" s="57">
        <v>0</v>
      </c>
      <c r="CA268" s="57">
        <v>0</v>
      </c>
      <c r="CB268" s="67">
        <v>0</v>
      </c>
      <c r="CC268" s="134"/>
      <c r="CD268" s="134"/>
      <c r="CE268" s="57"/>
      <c r="CF268" s="57"/>
      <c r="CG268" s="57"/>
      <c r="CH268" s="57"/>
      <c r="CI268" s="57"/>
      <c r="CJ268" s="57"/>
      <c r="CK268" s="67"/>
      <c r="CL268" s="23"/>
      <c r="CM268" s="23"/>
      <c r="CN268" s="23"/>
      <c r="CO268" s="23"/>
      <c r="CP268" s="23"/>
      <c r="CQ268" s="23"/>
      <c r="CR268" s="57"/>
      <c r="CS268" s="134"/>
      <c r="CT268" s="58"/>
      <c r="CU268" s="57"/>
      <c r="CV268" s="57"/>
      <c r="CW268" s="57"/>
      <c r="CX268" s="57"/>
      <c r="CY268" s="57"/>
      <c r="CZ268" s="57"/>
      <c r="DA268" s="67"/>
      <c r="DB268" s="23"/>
      <c r="DC268" s="23"/>
      <c r="DD268" s="57"/>
      <c r="DE268" s="57"/>
      <c r="DF268" s="57"/>
      <c r="DG268" s="57"/>
      <c r="DH268" s="57"/>
      <c r="DI268" s="57"/>
      <c r="DJ268" s="67"/>
      <c r="DK268" s="23" t="s">
        <v>849</v>
      </c>
      <c r="DL268" s="55">
        <v>0</v>
      </c>
      <c r="DM268" s="55">
        <v>0</v>
      </c>
      <c r="DN268" s="55">
        <v>0</v>
      </c>
      <c r="DO268" s="59">
        <v>0</v>
      </c>
      <c r="DP268" s="23" t="s">
        <v>849</v>
      </c>
      <c r="DQ268" s="57"/>
      <c r="DR268" s="57"/>
      <c r="DS268" s="57"/>
      <c r="DT268" s="23" t="s">
        <v>854</v>
      </c>
      <c r="DU268" s="57"/>
      <c r="DV268" s="23" t="s">
        <v>849</v>
      </c>
      <c r="DW268" s="23" t="s">
        <v>854</v>
      </c>
      <c r="DX268" s="57"/>
      <c r="DY268" s="23" t="s">
        <v>849</v>
      </c>
      <c r="DZ268" s="23" t="s">
        <v>854</v>
      </c>
      <c r="EA268" s="56"/>
      <c r="EB268" s="57"/>
      <c r="EC268" s="57"/>
      <c r="ED268" s="23"/>
      <c r="EE268" s="57"/>
      <c r="EF268" s="57"/>
      <c r="EG268" s="57"/>
      <c r="EH268" s="23">
        <v>2840</v>
      </c>
      <c r="EI268" s="23"/>
      <c r="EJ268" s="23" t="s">
        <v>1237</v>
      </c>
      <c r="EK268" s="23"/>
    </row>
    <row r="269" spans="2:141" ht="57.95">
      <c r="B269" s="132" t="s">
        <v>1360</v>
      </c>
      <c r="C269" s="23" t="s">
        <v>1361</v>
      </c>
      <c r="D269" s="23" t="s">
        <v>159</v>
      </c>
      <c r="E269" s="23" t="s">
        <v>846</v>
      </c>
      <c r="F269" s="23" t="s">
        <v>847</v>
      </c>
      <c r="G269" s="23"/>
      <c r="H269" s="23" t="s">
        <v>848</v>
      </c>
      <c r="I269" s="58">
        <v>0</v>
      </c>
      <c r="J269" s="58">
        <v>0</v>
      </c>
      <c r="K269" s="58">
        <v>0</v>
      </c>
      <c r="L269" s="58">
        <v>1</v>
      </c>
      <c r="M269" s="176"/>
      <c r="N269" s="23" t="s">
        <v>849</v>
      </c>
      <c r="O269" s="23" t="s">
        <v>850</v>
      </c>
      <c r="P269" s="23" t="s">
        <v>863</v>
      </c>
      <c r="Q269" s="56">
        <v>46738</v>
      </c>
      <c r="R269" s="133">
        <v>46874</v>
      </c>
      <c r="S269" s="133">
        <v>47973</v>
      </c>
      <c r="T269" s="133" t="s">
        <v>848</v>
      </c>
      <c r="U269" s="133">
        <v>48155</v>
      </c>
      <c r="V269" s="133" t="s">
        <v>848</v>
      </c>
      <c r="W269" s="55">
        <v>5.2378612684689925</v>
      </c>
      <c r="X269" s="55">
        <v>6.3623555689482316</v>
      </c>
      <c r="Y269" s="55">
        <v>6.3623555689482316</v>
      </c>
      <c r="Z269" s="55">
        <v>20.377281721657376</v>
      </c>
      <c r="AA269" s="55">
        <v>23.571861805927085</v>
      </c>
      <c r="AB269" s="55">
        <v>17.91043013559463</v>
      </c>
      <c r="AC269" s="55">
        <v>2.5439783711633343E-2</v>
      </c>
      <c r="AD269" s="59">
        <v>74.609724584787187</v>
      </c>
      <c r="AE269" s="55">
        <v>0</v>
      </c>
      <c r="AF269" s="55"/>
      <c r="AG269" s="55"/>
      <c r="AH269" s="55"/>
      <c r="AI269" s="59">
        <v>79.847585853256177</v>
      </c>
      <c r="AJ269" s="55">
        <v>0</v>
      </c>
      <c r="AK269" s="55">
        <v>5.7421677298611069</v>
      </c>
      <c r="AL269" s="55">
        <v>6.9749294533330213</v>
      </c>
      <c r="AM269" s="55">
        <v>7.1144280423996822</v>
      </c>
      <c r="AN269" s="55">
        <v>23.241731304723572</v>
      </c>
      <c r="AO269" s="55">
        <v>27.423083394898061</v>
      </c>
      <c r="AP269" s="55">
        <v>21.253408311848933</v>
      </c>
      <c r="AQ269" s="55">
        <v>3.0791876500174668E-2</v>
      </c>
      <c r="AR269" s="59">
        <v>86.038372383703432</v>
      </c>
      <c r="AS269" s="55">
        <v>0</v>
      </c>
      <c r="AT269" s="55"/>
      <c r="AU269" s="55"/>
      <c r="AV269" s="55"/>
      <c r="AW269" s="59">
        <v>91.780540113564541</v>
      </c>
      <c r="AX269" s="55"/>
      <c r="AY269" s="55"/>
      <c r="AZ269" s="55"/>
      <c r="BA269" s="55"/>
      <c r="BB269" s="55"/>
      <c r="BC269" s="55"/>
      <c r="BD269" s="55"/>
      <c r="BE269" s="55"/>
      <c r="BF269" s="59">
        <v>0</v>
      </c>
      <c r="BG269" s="55"/>
      <c r="BH269" s="55"/>
      <c r="BI269" s="55"/>
      <c r="BJ269" s="55"/>
      <c r="BK269" s="59">
        <v>0</v>
      </c>
      <c r="BL269" s="55"/>
      <c r="BM269" s="23" t="s">
        <v>1131</v>
      </c>
      <c r="BN269" s="23" t="s">
        <v>157</v>
      </c>
      <c r="BO269" s="23" t="s">
        <v>853</v>
      </c>
      <c r="BP269" s="23" t="s">
        <v>853</v>
      </c>
      <c r="BQ269" s="23" t="s">
        <v>853</v>
      </c>
      <c r="BR269" s="23"/>
      <c r="BS269" s="57"/>
      <c r="BT269" s="135" t="s">
        <v>859</v>
      </c>
      <c r="BU269" s="58">
        <v>1</v>
      </c>
      <c r="BV269" s="57">
        <v>0</v>
      </c>
      <c r="BW269" s="57">
        <v>0</v>
      </c>
      <c r="BX269" s="57">
        <v>0</v>
      </c>
      <c r="BY269" s="57">
        <v>0</v>
      </c>
      <c r="BZ269" s="57">
        <v>11337</v>
      </c>
      <c r="CA269" s="57">
        <v>0</v>
      </c>
      <c r="CB269" s="67">
        <v>11337</v>
      </c>
      <c r="CC269" s="134"/>
      <c r="CD269" s="134"/>
      <c r="CE269" s="57"/>
      <c r="CF269" s="57"/>
      <c r="CG269" s="57"/>
      <c r="CH269" s="57"/>
      <c r="CI269" s="57"/>
      <c r="CJ269" s="57"/>
      <c r="CK269" s="67"/>
      <c r="CL269" s="23"/>
      <c r="CM269" s="23"/>
      <c r="CN269" s="23"/>
      <c r="CO269" s="23"/>
      <c r="CP269" s="23"/>
      <c r="CQ269" s="23"/>
      <c r="CR269" s="57"/>
      <c r="CS269" s="134"/>
      <c r="CT269" s="58"/>
      <c r="CU269" s="57"/>
      <c r="CV269" s="57"/>
      <c r="CW269" s="57"/>
      <c r="CX269" s="57"/>
      <c r="CY269" s="57"/>
      <c r="CZ269" s="57"/>
      <c r="DA269" s="67"/>
      <c r="DB269" s="23"/>
      <c r="DC269" s="23"/>
      <c r="DD269" s="57"/>
      <c r="DE269" s="57"/>
      <c r="DF269" s="57"/>
      <c r="DG269" s="57"/>
      <c r="DH269" s="57"/>
      <c r="DI269" s="57"/>
      <c r="DJ269" s="67"/>
      <c r="DK269" s="23" t="s">
        <v>849</v>
      </c>
      <c r="DL269" s="55">
        <v>0</v>
      </c>
      <c r="DM269" s="55">
        <v>5.2378612684689925</v>
      </c>
      <c r="DN269" s="55">
        <v>74.609724584787187</v>
      </c>
      <c r="DO269" s="59">
        <v>79.847585853256177</v>
      </c>
      <c r="DP269" s="23" t="s">
        <v>849</v>
      </c>
      <c r="DQ269" s="57"/>
      <c r="DR269" s="57"/>
      <c r="DS269" s="57"/>
      <c r="DT269" s="23" t="s">
        <v>854</v>
      </c>
      <c r="DU269" s="57"/>
      <c r="DV269" s="23" t="s">
        <v>849</v>
      </c>
      <c r="DW269" s="23" t="s">
        <v>854</v>
      </c>
      <c r="DX269" s="57"/>
      <c r="DY269" s="23" t="s">
        <v>849</v>
      </c>
      <c r="DZ269" s="23" t="s">
        <v>854</v>
      </c>
      <c r="EA269" s="56"/>
      <c r="EB269" s="57"/>
      <c r="EC269" s="57"/>
      <c r="ED269" s="23"/>
      <c r="EE269" s="57"/>
      <c r="EF269" s="57"/>
      <c r="EG269" s="57"/>
      <c r="EH269" s="23">
        <v>809</v>
      </c>
      <c r="EI269" s="23"/>
      <c r="EJ269" s="23" t="s">
        <v>1177</v>
      </c>
      <c r="EK269" s="23"/>
    </row>
    <row r="270" spans="2:141">
      <c r="B270" s="132" t="s">
        <v>1362</v>
      </c>
      <c r="C270" s="23" t="s">
        <v>1363</v>
      </c>
      <c r="D270" s="23" t="s">
        <v>193</v>
      </c>
      <c r="E270" s="23" t="s">
        <v>846</v>
      </c>
      <c r="F270" s="23" t="s">
        <v>847</v>
      </c>
      <c r="G270" s="23"/>
      <c r="H270" s="23" t="s">
        <v>848</v>
      </c>
      <c r="I270" s="58">
        <v>3.4609409543731903E-3</v>
      </c>
      <c r="J270" s="58">
        <v>0.9965390590456269</v>
      </c>
      <c r="K270" s="58">
        <v>0</v>
      </c>
      <c r="L270" s="58">
        <v>0</v>
      </c>
      <c r="M270" s="176"/>
      <c r="N270" s="23" t="s">
        <v>849</v>
      </c>
      <c r="O270" s="23" t="s">
        <v>850</v>
      </c>
      <c r="P270" s="23" t="s">
        <v>851</v>
      </c>
      <c r="Q270" s="56" t="s">
        <v>848</v>
      </c>
      <c r="R270" s="133" t="s">
        <v>848</v>
      </c>
      <c r="S270" s="133" t="s">
        <v>848</v>
      </c>
      <c r="T270" s="133" t="s">
        <v>848</v>
      </c>
      <c r="U270" s="133" t="s">
        <v>848</v>
      </c>
      <c r="V270" s="133" t="s">
        <v>848</v>
      </c>
      <c r="W270" s="55">
        <v>0</v>
      </c>
      <c r="X270" s="55">
        <v>0.23003094799384619</v>
      </c>
      <c r="Y270" s="55">
        <v>0.23998984302583787</v>
      </c>
      <c r="Z270" s="55">
        <v>0.25912654328339041</v>
      </c>
      <c r="AA270" s="55">
        <v>0.27884906089576605</v>
      </c>
      <c r="AB270" s="55">
        <v>0.29720467134688788</v>
      </c>
      <c r="AC270" s="55">
        <v>0.31653664405604809</v>
      </c>
      <c r="AD270" s="59">
        <v>1.6217377106017765</v>
      </c>
      <c r="AE270" s="55">
        <v>0</v>
      </c>
      <c r="AF270" s="55"/>
      <c r="AG270" s="55"/>
      <c r="AH270" s="55"/>
      <c r="AI270" s="59">
        <v>1.6217377106017765</v>
      </c>
      <c r="AJ270" s="55">
        <v>0</v>
      </c>
      <c r="AK270" s="55">
        <v>0</v>
      </c>
      <c r="AL270" s="55">
        <v>0.25217855508909065</v>
      </c>
      <c r="AM270" s="55">
        <v>0.26835822842833812</v>
      </c>
      <c r="AN270" s="55">
        <v>0.29555215338233748</v>
      </c>
      <c r="AO270" s="55">
        <v>0.32440802150005843</v>
      </c>
      <c r="AP270" s="55">
        <v>0.35267786337363499</v>
      </c>
      <c r="AQ270" s="55">
        <v>0.38313050779187607</v>
      </c>
      <c r="AR270" s="59">
        <v>1.8763053295653358</v>
      </c>
      <c r="AS270" s="55">
        <v>0</v>
      </c>
      <c r="AT270" s="55"/>
      <c r="AU270" s="55"/>
      <c r="AV270" s="55"/>
      <c r="AW270" s="59">
        <v>1.8763053295653358</v>
      </c>
      <c r="AX270" s="55"/>
      <c r="AY270" s="55"/>
      <c r="AZ270" s="55"/>
      <c r="BA270" s="55"/>
      <c r="BB270" s="55"/>
      <c r="BC270" s="55"/>
      <c r="BD270" s="55"/>
      <c r="BE270" s="55"/>
      <c r="BF270" s="59">
        <v>0</v>
      </c>
      <c r="BG270" s="55"/>
      <c r="BH270" s="55"/>
      <c r="BI270" s="55"/>
      <c r="BJ270" s="55"/>
      <c r="BK270" s="59">
        <v>0</v>
      </c>
      <c r="BL270" s="55"/>
      <c r="BM270" s="23" t="s">
        <v>864</v>
      </c>
      <c r="BN270" s="23" t="s">
        <v>900</v>
      </c>
      <c r="BO270" s="23" t="s">
        <v>532</v>
      </c>
      <c r="BP270" s="23" t="s">
        <v>533</v>
      </c>
      <c r="BQ270" s="23" t="s">
        <v>538</v>
      </c>
      <c r="BR270" s="23"/>
      <c r="BS270" s="57"/>
      <c r="BT270" s="135" t="s">
        <v>23</v>
      </c>
      <c r="BU270" s="58">
        <v>3.4609409543731903E-3</v>
      </c>
      <c r="BV270" s="57">
        <v>0</v>
      </c>
      <c r="BW270" s="57">
        <v>0</v>
      </c>
      <c r="BX270" s="57">
        <v>0</v>
      </c>
      <c r="BY270" s="57">
        <v>0</v>
      </c>
      <c r="BZ270" s="57">
        <v>0</v>
      </c>
      <c r="CA270" s="57">
        <v>0</v>
      </c>
      <c r="CB270" s="67">
        <v>0</v>
      </c>
      <c r="CC270" s="134"/>
      <c r="CD270" s="134"/>
      <c r="CE270" s="57"/>
      <c r="CF270" s="57"/>
      <c r="CG270" s="57"/>
      <c r="CH270" s="57"/>
      <c r="CI270" s="57"/>
      <c r="CJ270" s="57"/>
      <c r="CK270" s="67"/>
      <c r="CL270" s="23"/>
      <c r="CM270" s="23"/>
      <c r="CN270" s="23"/>
      <c r="CO270" s="23"/>
      <c r="CP270" s="23"/>
      <c r="CQ270" s="23"/>
      <c r="CR270" s="57"/>
      <c r="CS270" s="134"/>
      <c r="CT270" s="58"/>
      <c r="CU270" s="57"/>
      <c r="CV270" s="57"/>
      <c r="CW270" s="57"/>
      <c r="CX270" s="57"/>
      <c r="CY270" s="57"/>
      <c r="CZ270" s="57"/>
      <c r="DA270" s="67"/>
      <c r="DB270" s="23"/>
      <c r="DC270" s="23"/>
      <c r="DD270" s="57"/>
      <c r="DE270" s="57"/>
      <c r="DF270" s="57"/>
      <c r="DG270" s="57"/>
      <c r="DH270" s="57"/>
      <c r="DI270" s="57"/>
      <c r="DJ270" s="67"/>
      <c r="DK270" s="23" t="s">
        <v>849</v>
      </c>
      <c r="DL270" s="55">
        <v>0</v>
      </c>
      <c r="DM270" s="55">
        <v>0</v>
      </c>
      <c r="DN270" s="55">
        <v>0</v>
      </c>
      <c r="DO270" s="59">
        <v>0</v>
      </c>
      <c r="DP270" s="23" t="s">
        <v>849</v>
      </c>
      <c r="DQ270" s="57"/>
      <c r="DR270" s="57"/>
      <c r="DS270" s="57"/>
      <c r="DT270" s="23" t="s">
        <v>854</v>
      </c>
      <c r="DU270" s="57"/>
      <c r="DV270" s="23" t="s">
        <v>849</v>
      </c>
      <c r="DW270" s="23" t="s">
        <v>854</v>
      </c>
      <c r="DX270" s="57"/>
      <c r="DY270" s="23" t="s">
        <v>849</v>
      </c>
      <c r="DZ270" s="23" t="s">
        <v>854</v>
      </c>
      <c r="EA270" s="56"/>
      <c r="EB270" s="57"/>
      <c r="EC270" s="57"/>
      <c r="ED270" s="23"/>
      <c r="EE270" s="57"/>
      <c r="EF270" s="57"/>
      <c r="EG270" s="57"/>
      <c r="EH270" s="23">
        <v>1300</v>
      </c>
      <c r="EI270" s="23" t="s">
        <v>537</v>
      </c>
      <c r="EJ270" s="23"/>
      <c r="EK270" s="23" t="s">
        <v>632</v>
      </c>
    </row>
    <row r="271" spans="2:141" ht="57.95">
      <c r="B271" s="132" t="s">
        <v>1364</v>
      </c>
      <c r="C271" s="23" t="s">
        <v>1365</v>
      </c>
      <c r="D271" s="23" t="s">
        <v>159</v>
      </c>
      <c r="E271" s="23" t="s">
        <v>846</v>
      </c>
      <c r="F271" s="23" t="s">
        <v>847</v>
      </c>
      <c r="G271" s="23"/>
      <c r="H271" s="23" t="s">
        <v>848</v>
      </c>
      <c r="I271" s="58">
        <v>0</v>
      </c>
      <c r="J271" s="58">
        <v>0</v>
      </c>
      <c r="K271" s="58">
        <v>0</v>
      </c>
      <c r="L271" s="58">
        <v>1</v>
      </c>
      <c r="M271" s="176"/>
      <c r="N271" s="23" t="s">
        <v>858</v>
      </c>
      <c r="O271" s="23" t="s">
        <v>850</v>
      </c>
      <c r="P271" s="23" t="s">
        <v>851</v>
      </c>
      <c r="Q271" s="56" t="s">
        <v>848</v>
      </c>
      <c r="R271" s="133" t="s">
        <v>848</v>
      </c>
      <c r="S271" s="133" t="s">
        <v>848</v>
      </c>
      <c r="T271" s="133" t="s">
        <v>848</v>
      </c>
      <c r="U271" s="133" t="s">
        <v>848</v>
      </c>
      <c r="V271" s="133" t="s">
        <v>848</v>
      </c>
      <c r="W271" s="55">
        <v>0</v>
      </c>
      <c r="X271" s="55">
        <v>0</v>
      </c>
      <c r="Y271" s="55">
        <v>0</v>
      </c>
      <c r="Z271" s="55">
        <v>4.7552239509102892</v>
      </c>
      <c r="AA271" s="55">
        <v>9.5104479018205783</v>
      </c>
      <c r="AB271" s="55">
        <v>14.265671852730867</v>
      </c>
      <c r="AC271" s="55">
        <v>19.020895803641157</v>
      </c>
      <c r="AD271" s="59">
        <v>47.55223950910289</v>
      </c>
      <c r="AE271" s="55">
        <v>0</v>
      </c>
      <c r="AF271" s="55"/>
      <c r="AG271" s="55"/>
      <c r="AH271" s="55"/>
      <c r="AI271" s="59">
        <v>47.55223950910289</v>
      </c>
      <c r="AJ271" s="55">
        <v>0</v>
      </c>
      <c r="AK271" s="55">
        <v>0</v>
      </c>
      <c r="AL271" s="55">
        <v>0</v>
      </c>
      <c r="AM271" s="55">
        <v>0</v>
      </c>
      <c r="AN271" s="55">
        <v>5.4236693034174692</v>
      </c>
      <c r="AO271" s="55">
        <v>11.064285378971636</v>
      </c>
      <c r="AP271" s="55">
        <v>16.928356629826606</v>
      </c>
      <c r="AQ271" s="55">
        <v>23.022565016564183</v>
      </c>
      <c r="AR271" s="59">
        <v>56.438876328779898</v>
      </c>
      <c r="AS271" s="55">
        <v>0</v>
      </c>
      <c r="AT271" s="55"/>
      <c r="AU271" s="55"/>
      <c r="AV271" s="55"/>
      <c r="AW271" s="59">
        <v>56.438876328779898</v>
      </c>
      <c r="AX271" s="55"/>
      <c r="AY271" s="55"/>
      <c r="AZ271" s="55"/>
      <c r="BA271" s="55"/>
      <c r="BB271" s="55"/>
      <c r="BC271" s="55"/>
      <c r="BD271" s="55"/>
      <c r="BE271" s="55"/>
      <c r="BF271" s="59">
        <v>0</v>
      </c>
      <c r="BG271" s="55"/>
      <c r="BH271" s="55"/>
      <c r="BI271" s="55"/>
      <c r="BJ271" s="55"/>
      <c r="BK271" s="59">
        <v>0</v>
      </c>
      <c r="BL271" s="55"/>
      <c r="BM271" s="23" t="s">
        <v>1131</v>
      </c>
      <c r="BN271" s="23" t="s">
        <v>157</v>
      </c>
      <c r="BO271" s="23" t="s">
        <v>853</v>
      </c>
      <c r="BP271" s="23" t="s">
        <v>853</v>
      </c>
      <c r="BQ271" s="23" t="s">
        <v>853</v>
      </c>
      <c r="BR271" s="23"/>
      <c r="BS271" s="57"/>
      <c r="BT271" s="135" t="s">
        <v>859</v>
      </c>
      <c r="BU271" s="58">
        <v>1</v>
      </c>
      <c r="BV271" s="57">
        <v>0</v>
      </c>
      <c r="BW271" s="57">
        <v>0</v>
      </c>
      <c r="BX271" s="57">
        <v>0</v>
      </c>
      <c r="BY271" s="57">
        <v>0</v>
      </c>
      <c r="BZ271" s="57">
        <v>0</v>
      </c>
      <c r="CA271" s="57">
        <v>0</v>
      </c>
      <c r="CB271" s="67">
        <v>0</v>
      </c>
      <c r="CC271" s="134"/>
      <c r="CD271" s="134"/>
      <c r="CE271" s="57"/>
      <c r="CF271" s="57"/>
      <c r="CG271" s="57"/>
      <c r="CH271" s="57"/>
      <c r="CI271" s="57"/>
      <c r="CJ271" s="57"/>
      <c r="CK271" s="67"/>
      <c r="CL271" s="23"/>
      <c r="CM271" s="23"/>
      <c r="CN271" s="23"/>
      <c r="CO271" s="23"/>
      <c r="CP271" s="23"/>
      <c r="CQ271" s="23"/>
      <c r="CR271" s="57"/>
      <c r="CS271" s="134"/>
      <c r="CT271" s="58"/>
      <c r="CU271" s="57"/>
      <c r="CV271" s="57"/>
      <c r="CW271" s="57"/>
      <c r="CX271" s="57"/>
      <c r="CY271" s="57"/>
      <c r="CZ271" s="57"/>
      <c r="DA271" s="67"/>
      <c r="DB271" s="23"/>
      <c r="DC271" s="23"/>
      <c r="DD271" s="57"/>
      <c r="DE271" s="57"/>
      <c r="DF271" s="57"/>
      <c r="DG271" s="57"/>
      <c r="DH271" s="57"/>
      <c r="DI271" s="57"/>
      <c r="DJ271" s="67"/>
      <c r="DK271" s="23" t="s">
        <v>849</v>
      </c>
      <c r="DL271" s="55">
        <v>0</v>
      </c>
      <c r="DM271" s="55">
        <v>0</v>
      </c>
      <c r="DN271" s="55">
        <v>0</v>
      </c>
      <c r="DO271" s="59">
        <v>0</v>
      </c>
      <c r="DP271" s="23" t="s">
        <v>849</v>
      </c>
      <c r="DQ271" s="57"/>
      <c r="DR271" s="57"/>
      <c r="DS271" s="57"/>
      <c r="DT271" s="23" t="s">
        <v>854</v>
      </c>
      <c r="DU271" s="57"/>
      <c r="DV271" s="23" t="s">
        <v>849</v>
      </c>
      <c r="DW271" s="23" t="s">
        <v>854</v>
      </c>
      <c r="DX271" s="57"/>
      <c r="DY271" s="23" t="s">
        <v>849</v>
      </c>
      <c r="DZ271" s="23" t="s">
        <v>854</v>
      </c>
      <c r="EA271" s="56"/>
      <c r="EB271" s="57"/>
      <c r="EC271" s="57"/>
      <c r="ED271" s="23"/>
      <c r="EE271" s="57"/>
      <c r="EF271" s="57"/>
      <c r="EG271" s="57"/>
      <c r="EH271" s="23">
        <v>811</v>
      </c>
      <c r="EI271" s="23"/>
      <c r="EJ271" s="23" t="s">
        <v>1177</v>
      </c>
      <c r="EK271" s="23"/>
    </row>
    <row r="272" spans="2:141" ht="29.1">
      <c r="B272" s="132" t="s">
        <v>1366</v>
      </c>
      <c r="C272" s="23" t="s">
        <v>1367</v>
      </c>
      <c r="D272" s="23" t="s">
        <v>155</v>
      </c>
      <c r="E272" s="23" t="s">
        <v>846</v>
      </c>
      <c r="F272" s="23" t="s">
        <v>847</v>
      </c>
      <c r="G272" s="23"/>
      <c r="H272" s="23" t="s">
        <v>848</v>
      </c>
      <c r="I272" s="58">
        <v>0</v>
      </c>
      <c r="J272" s="58">
        <v>0</v>
      </c>
      <c r="K272" s="58">
        <v>1</v>
      </c>
      <c r="L272" s="58">
        <v>0</v>
      </c>
      <c r="M272" s="176"/>
      <c r="N272" s="23" t="s">
        <v>849</v>
      </c>
      <c r="O272" s="23" t="s">
        <v>850</v>
      </c>
      <c r="P272" s="23" t="s">
        <v>851</v>
      </c>
      <c r="Q272" s="56" t="s">
        <v>848</v>
      </c>
      <c r="R272" s="133" t="s">
        <v>848</v>
      </c>
      <c r="S272" s="133" t="s">
        <v>848</v>
      </c>
      <c r="T272" s="133" t="s">
        <v>848</v>
      </c>
      <c r="U272" s="133" t="s">
        <v>848</v>
      </c>
      <c r="V272" s="133" t="s">
        <v>848</v>
      </c>
      <c r="W272" s="55">
        <v>0</v>
      </c>
      <c r="X272" s="55">
        <v>3.7718339649093671</v>
      </c>
      <c r="Y272" s="55">
        <v>3.9351306815565477</v>
      </c>
      <c r="Z272" s="55">
        <v>4.2489165292315203</v>
      </c>
      <c r="AA272" s="55">
        <v>4.5723080661210327</v>
      </c>
      <c r="AB272" s="55">
        <v>4.8732863281766194</v>
      </c>
      <c r="AC272" s="55">
        <v>5.1902740722564369</v>
      </c>
      <c r="AD272" s="59">
        <v>26.591749642251521</v>
      </c>
      <c r="AE272" s="55">
        <v>0</v>
      </c>
      <c r="AF272" s="55"/>
      <c r="AG272" s="55"/>
      <c r="AH272" s="55"/>
      <c r="AI272" s="59">
        <v>26.591749642251521</v>
      </c>
      <c r="AJ272" s="55">
        <v>0</v>
      </c>
      <c r="AK272" s="55">
        <v>0</v>
      </c>
      <c r="AL272" s="55">
        <v>4.134989868112207</v>
      </c>
      <c r="AM272" s="55">
        <v>4.4002891331647724</v>
      </c>
      <c r="AN272" s="55">
        <v>4.8461898725010952</v>
      </c>
      <c r="AO272" s="55">
        <v>5.319341613180252</v>
      </c>
      <c r="AP272" s="55">
        <v>5.7828842394716755</v>
      </c>
      <c r="AQ272" s="55">
        <v>6.2822184357603508</v>
      </c>
      <c r="AR272" s="59">
        <v>30.765913162190351</v>
      </c>
      <c r="AS272" s="55">
        <v>0</v>
      </c>
      <c r="AT272" s="55"/>
      <c r="AU272" s="55"/>
      <c r="AV272" s="55"/>
      <c r="AW272" s="59">
        <v>30.765913162190351</v>
      </c>
      <c r="AX272" s="55"/>
      <c r="AY272" s="55"/>
      <c r="AZ272" s="55"/>
      <c r="BA272" s="55"/>
      <c r="BB272" s="55"/>
      <c r="BC272" s="55"/>
      <c r="BD272" s="55"/>
      <c r="BE272" s="55"/>
      <c r="BF272" s="59">
        <v>0</v>
      </c>
      <c r="BG272" s="55"/>
      <c r="BH272" s="55"/>
      <c r="BI272" s="55"/>
      <c r="BJ272" s="55"/>
      <c r="BK272" s="59">
        <v>0</v>
      </c>
      <c r="BL272" s="55"/>
      <c r="BM272" s="23" t="s">
        <v>852</v>
      </c>
      <c r="BN272" s="23" t="s">
        <v>1304</v>
      </c>
      <c r="BO272" s="23" t="s">
        <v>853</v>
      </c>
      <c r="BP272" s="23" t="s">
        <v>853</v>
      </c>
      <c r="BQ272" s="23" t="s">
        <v>358</v>
      </c>
      <c r="BR272" s="23"/>
      <c r="BS272" s="57"/>
      <c r="BT272" s="135" t="s">
        <v>23</v>
      </c>
      <c r="BU272" s="58">
        <v>1</v>
      </c>
      <c r="BV272" s="57">
        <v>0</v>
      </c>
      <c r="BW272" s="57">
        <v>0</v>
      </c>
      <c r="BX272" s="57">
        <v>0</v>
      </c>
      <c r="BY272" s="57">
        <v>0</v>
      </c>
      <c r="BZ272" s="57">
        <v>27.95</v>
      </c>
      <c r="CA272" s="57">
        <v>0</v>
      </c>
      <c r="CB272" s="67">
        <v>27.95</v>
      </c>
      <c r="CC272" s="134"/>
      <c r="CD272" s="134"/>
      <c r="CE272" s="57"/>
      <c r="CF272" s="57"/>
      <c r="CG272" s="57"/>
      <c r="CH272" s="57"/>
      <c r="CI272" s="57"/>
      <c r="CJ272" s="57"/>
      <c r="CK272" s="67"/>
      <c r="CL272" s="23"/>
      <c r="CM272" s="23"/>
      <c r="CN272" s="23"/>
      <c r="CO272" s="23"/>
      <c r="CP272" s="23"/>
      <c r="CQ272" s="23"/>
      <c r="CR272" s="57"/>
      <c r="CS272" s="134"/>
      <c r="CT272" s="58"/>
      <c r="CU272" s="57"/>
      <c r="CV272" s="57"/>
      <c r="CW272" s="57"/>
      <c r="CX272" s="57"/>
      <c r="CY272" s="57"/>
      <c r="CZ272" s="57"/>
      <c r="DA272" s="67"/>
      <c r="DB272" s="23"/>
      <c r="DC272" s="23"/>
      <c r="DD272" s="57"/>
      <c r="DE272" s="57"/>
      <c r="DF272" s="57"/>
      <c r="DG272" s="57"/>
      <c r="DH272" s="57"/>
      <c r="DI272" s="57"/>
      <c r="DJ272" s="67"/>
      <c r="DK272" s="23" t="s">
        <v>849</v>
      </c>
      <c r="DL272" s="55">
        <v>0</v>
      </c>
      <c r="DM272" s="55">
        <v>0</v>
      </c>
      <c r="DN272" s="55">
        <v>0</v>
      </c>
      <c r="DO272" s="59">
        <v>0</v>
      </c>
      <c r="DP272" s="23" t="s">
        <v>849</v>
      </c>
      <c r="DQ272" s="57"/>
      <c r="DR272" s="57"/>
      <c r="DS272" s="57"/>
      <c r="DT272" s="23" t="s">
        <v>854</v>
      </c>
      <c r="DU272" s="57"/>
      <c r="DV272" s="23" t="s">
        <v>849</v>
      </c>
      <c r="DW272" s="23" t="s">
        <v>854</v>
      </c>
      <c r="DX272" s="57"/>
      <c r="DY272" s="23" t="s">
        <v>849</v>
      </c>
      <c r="DZ272" s="23" t="s">
        <v>854</v>
      </c>
      <c r="EA272" s="56"/>
      <c r="EB272" s="57"/>
      <c r="EC272" s="57"/>
      <c r="ED272" s="23"/>
      <c r="EE272" s="57"/>
      <c r="EF272" s="57"/>
      <c r="EG272" s="57"/>
      <c r="EH272" s="23">
        <v>2431</v>
      </c>
      <c r="EI272" s="23"/>
      <c r="EJ272" s="23" t="s">
        <v>891</v>
      </c>
      <c r="EK272" s="23"/>
    </row>
    <row r="273" spans="2:141" ht="57.95">
      <c r="B273" s="132" t="s">
        <v>1368</v>
      </c>
      <c r="C273" s="23" t="s">
        <v>1369</v>
      </c>
      <c r="D273" s="23" t="s">
        <v>159</v>
      </c>
      <c r="E273" s="23" t="s">
        <v>846</v>
      </c>
      <c r="F273" s="23" t="s">
        <v>847</v>
      </c>
      <c r="G273" s="23"/>
      <c r="H273" s="23" t="s">
        <v>848</v>
      </c>
      <c r="I273" s="58">
        <v>0</v>
      </c>
      <c r="J273" s="58">
        <v>0</v>
      </c>
      <c r="K273" s="58">
        <v>1</v>
      </c>
      <c r="L273" s="58">
        <v>0</v>
      </c>
      <c r="M273" s="176"/>
      <c r="N273" s="23" t="s">
        <v>849</v>
      </c>
      <c r="O273" s="23" t="s">
        <v>850</v>
      </c>
      <c r="P273" s="23" t="s">
        <v>851</v>
      </c>
      <c r="Q273" s="56">
        <v>46173</v>
      </c>
      <c r="R273" s="133">
        <v>46265</v>
      </c>
      <c r="S273" s="133">
        <v>46538</v>
      </c>
      <c r="T273" s="133" t="s">
        <v>848</v>
      </c>
      <c r="U273" s="133">
        <v>46630</v>
      </c>
      <c r="V273" s="133" t="s">
        <v>848</v>
      </c>
      <c r="W273" s="55">
        <v>0</v>
      </c>
      <c r="X273" s="55">
        <v>3.8942873154487016E-2</v>
      </c>
      <c r="Y273" s="55">
        <v>4.0399697831604704E-4</v>
      </c>
      <c r="Z273" s="55">
        <v>1.3202566702009061E-4</v>
      </c>
      <c r="AA273" s="55">
        <v>0</v>
      </c>
      <c r="AB273" s="55">
        <v>0</v>
      </c>
      <c r="AC273" s="55">
        <v>0</v>
      </c>
      <c r="AD273" s="59">
        <v>3.9478895799823159E-2</v>
      </c>
      <c r="AE273" s="55">
        <v>0</v>
      </c>
      <c r="AF273" s="55"/>
      <c r="AG273" s="55"/>
      <c r="AH273" s="55"/>
      <c r="AI273" s="59">
        <v>3.9478895799823159E-2</v>
      </c>
      <c r="AJ273" s="55">
        <v>0</v>
      </c>
      <c r="AK273" s="55">
        <v>0</v>
      </c>
      <c r="AL273" s="55">
        <v>4.2692331483061979E-2</v>
      </c>
      <c r="AM273" s="55">
        <v>4.5175209094004784E-4</v>
      </c>
      <c r="AN273" s="55">
        <v>1.5058461281155979E-4</v>
      </c>
      <c r="AO273" s="55">
        <v>0</v>
      </c>
      <c r="AP273" s="55">
        <v>0</v>
      </c>
      <c r="AQ273" s="55">
        <v>0</v>
      </c>
      <c r="AR273" s="59">
        <v>4.3294668186813587E-2</v>
      </c>
      <c r="AS273" s="55">
        <v>0</v>
      </c>
      <c r="AT273" s="55"/>
      <c r="AU273" s="55"/>
      <c r="AV273" s="55"/>
      <c r="AW273" s="59">
        <v>4.3294668186813587E-2</v>
      </c>
      <c r="AX273" s="55"/>
      <c r="AY273" s="55"/>
      <c r="AZ273" s="55"/>
      <c r="BA273" s="55"/>
      <c r="BB273" s="55"/>
      <c r="BC273" s="55"/>
      <c r="BD273" s="55"/>
      <c r="BE273" s="55"/>
      <c r="BF273" s="59">
        <v>0</v>
      </c>
      <c r="BG273" s="55"/>
      <c r="BH273" s="55"/>
      <c r="BI273" s="55"/>
      <c r="BJ273" s="55"/>
      <c r="BK273" s="59">
        <v>0</v>
      </c>
      <c r="BL273" s="55"/>
      <c r="BM273" s="23" t="s">
        <v>852</v>
      </c>
      <c r="BN273" s="23" t="s">
        <v>290</v>
      </c>
      <c r="BO273" s="23" t="s">
        <v>853</v>
      </c>
      <c r="BP273" s="23" t="s">
        <v>853</v>
      </c>
      <c r="BQ273" s="23" t="s">
        <v>853</v>
      </c>
      <c r="BR273" s="23"/>
      <c r="BS273" s="57"/>
      <c r="BT273" s="135" t="s">
        <v>859</v>
      </c>
      <c r="BU273" s="58">
        <v>1</v>
      </c>
      <c r="BV273" s="57">
        <v>1199</v>
      </c>
      <c r="BW273" s="57">
        <v>0</v>
      </c>
      <c r="BX273" s="57">
        <v>0</v>
      </c>
      <c r="BY273" s="57">
        <v>0</v>
      </c>
      <c r="BZ273" s="57">
        <v>0</v>
      </c>
      <c r="CA273" s="57">
        <v>0</v>
      </c>
      <c r="CB273" s="67">
        <v>1199</v>
      </c>
      <c r="CC273" s="134"/>
      <c r="CD273" s="134"/>
      <c r="CE273" s="57"/>
      <c r="CF273" s="57"/>
      <c r="CG273" s="57"/>
      <c r="CH273" s="57"/>
      <c r="CI273" s="57"/>
      <c r="CJ273" s="57"/>
      <c r="CK273" s="67"/>
      <c r="CL273" s="23"/>
      <c r="CM273" s="23"/>
      <c r="CN273" s="23"/>
      <c r="CO273" s="23"/>
      <c r="CP273" s="23"/>
      <c r="CQ273" s="23"/>
      <c r="CR273" s="57"/>
      <c r="CS273" s="134"/>
      <c r="CT273" s="58"/>
      <c r="CU273" s="57"/>
      <c r="CV273" s="57"/>
      <c r="CW273" s="57"/>
      <c r="CX273" s="57"/>
      <c r="CY273" s="57"/>
      <c r="CZ273" s="57"/>
      <c r="DA273" s="67"/>
      <c r="DB273" s="23"/>
      <c r="DC273" s="23"/>
      <c r="DD273" s="57"/>
      <c r="DE273" s="57"/>
      <c r="DF273" s="57"/>
      <c r="DG273" s="57"/>
      <c r="DH273" s="57"/>
      <c r="DI273" s="57"/>
      <c r="DJ273" s="67"/>
      <c r="DK273" s="23" t="s">
        <v>849</v>
      </c>
      <c r="DL273" s="55">
        <v>0</v>
      </c>
      <c r="DM273" s="55">
        <v>0</v>
      </c>
      <c r="DN273" s="55">
        <v>0</v>
      </c>
      <c r="DO273" s="59">
        <v>0</v>
      </c>
      <c r="DP273" s="23" t="s">
        <v>858</v>
      </c>
      <c r="DQ273" s="57"/>
      <c r="DR273" s="57"/>
      <c r="DS273" s="57"/>
      <c r="DT273" s="23" t="s">
        <v>854</v>
      </c>
      <c r="DU273" s="57"/>
      <c r="DV273" s="23" t="s">
        <v>849</v>
      </c>
      <c r="DW273" s="23" t="s">
        <v>854</v>
      </c>
      <c r="DX273" s="57"/>
      <c r="DY273" s="23" t="s">
        <v>849</v>
      </c>
      <c r="DZ273" s="23" t="s">
        <v>854</v>
      </c>
      <c r="EA273" s="56"/>
      <c r="EB273" s="57"/>
      <c r="EC273" s="57"/>
      <c r="ED273" s="23"/>
      <c r="EE273" s="57"/>
      <c r="EF273" s="57"/>
      <c r="EG273" s="57"/>
      <c r="EH273" s="23">
        <v>953</v>
      </c>
      <c r="EI273" s="23"/>
      <c r="EJ273" s="23" t="s">
        <v>860</v>
      </c>
      <c r="EK273" s="23"/>
    </row>
    <row r="274" spans="2:141" ht="29.1">
      <c r="B274" s="132" t="s">
        <v>1370</v>
      </c>
      <c r="C274" s="23" t="s">
        <v>1371</v>
      </c>
      <c r="D274" s="23" t="s">
        <v>193</v>
      </c>
      <c r="E274" s="23" t="s">
        <v>846</v>
      </c>
      <c r="F274" s="23" t="s">
        <v>847</v>
      </c>
      <c r="G274" s="23"/>
      <c r="H274" s="23" t="s">
        <v>848</v>
      </c>
      <c r="I274" s="58">
        <v>0</v>
      </c>
      <c r="J274" s="58">
        <v>0</v>
      </c>
      <c r="K274" s="58">
        <v>1</v>
      </c>
      <c r="L274" s="58">
        <v>0</v>
      </c>
      <c r="M274" s="176"/>
      <c r="N274" s="23" t="s">
        <v>849</v>
      </c>
      <c r="O274" s="23" t="s">
        <v>850</v>
      </c>
      <c r="P274" s="23" t="s">
        <v>983</v>
      </c>
      <c r="Q274" s="56">
        <v>45372</v>
      </c>
      <c r="R274" s="133">
        <v>45372</v>
      </c>
      <c r="S274" s="133">
        <v>46496</v>
      </c>
      <c r="T274" s="133" t="s">
        <v>848</v>
      </c>
      <c r="U274" s="133">
        <v>46589</v>
      </c>
      <c r="V274" s="133" t="s">
        <v>848</v>
      </c>
      <c r="W274" s="55">
        <v>0.70323250750597155</v>
      </c>
      <c r="X274" s="55">
        <v>-0.24099999999999999</v>
      </c>
      <c r="Y274" s="55">
        <v>-0.252</v>
      </c>
      <c r="Z274" s="55">
        <v>-0.27200000000000002</v>
      </c>
      <c r="AA274" s="55">
        <v>-0.29299999999999998</v>
      </c>
      <c r="AB274" s="55">
        <v>-0.312</v>
      </c>
      <c r="AC274" s="55">
        <v>-0.33200000000000002</v>
      </c>
      <c r="AD274" s="59">
        <v>-1.7020000000000002</v>
      </c>
      <c r="AE274" s="55">
        <v>0</v>
      </c>
      <c r="AF274" s="55"/>
      <c r="AG274" s="55"/>
      <c r="AH274" s="55"/>
      <c r="AI274" s="59">
        <v>-0.99876749249402863</v>
      </c>
      <c r="AJ274" s="55">
        <v>0</v>
      </c>
      <c r="AK274" s="55">
        <v>0.77094042858649703</v>
      </c>
      <c r="AL274" s="55">
        <v>-0.26500000000000001</v>
      </c>
      <c r="AM274" s="55">
        <v>-0.28100000000000003</v>
      </c>
      <c r="AN274" s="55">
        <v>-0.31</v>
      </c>
      <c r="AO274" s="55">
        <v>-0.34</v>
      </c>
      <c r="AP274" s="55">
        <v>-0.37</v>
      </c>
      <c r="AQ274" s="55">
        <v>-0.40200000000000002</v>
      </c>
      <c r="AR274" s="59">
        <v>-1.9680000000000004</v>
      </c>
      <c r="AS274" s="55">
        <v>0</v>
      </c>
      <c r="AT274" s="55"/>
      <c r="AU274" s="55"/>
      <c r="AV274" s="55"/>
      <c r="AW274" s="59">
        <v>-1.1970595714135035</v>
      </c>
      <c r="AX274" s="55"/>
      <c r="AY274" s="55"/>
      <c r="AZ274" s="55"/>
      <c r="BA274" s="55"/>
      <c r="BB274" s="55"/>
      <c r="BC274" s="55"/>
      <c r="BD274" s="55"/>
      <c r="BE274" s="55"/>
      <c r="BF274" s="59">
        <v>0</v>
      </c>
      <c r="BG274" s="55"/>
      <c r="BH274" s="55"/>
      <c r="BI274" s="55"/>
      <c r="BJ274" s="55"/>
      <c r="BK274" s="59">
        <v>0</v>
      </c>
      <c r="BL274" s="55"/>
      <c r="BM274" s="23" t="s">
        <v>852</v>
      </c>
      <c r="BN274" s="23" t="s">
        <v>204</v>
      </c>
      <c r="BO274" s="23" t="s">
        <v>853</v>
      </c>
      <c r="BP274" s="23" t="s">
        <v>853</v>
      </c>
      <c r="BQ274" s="23" t="s">
        <v>853</v>
      </c>
      <c r="BR274" s="23"/>
      <c r="BS274" s="57"/>
      <c r="BT274" s="135" t="s">
        <v>192</v>
      </c>
      <c r="BU274" s="58">
        <v>1</v>
      </c>
      <c r="BV274" s="57">
        <v>0</v>
      </c>
      <c r="BW274" s="57">
        <v>0</v>
      </c>
      <c r="BX274" s="57">
        <v>0</v>
      </c>
      <c r="BY274" s="57">
        <v>0</v>
      </c>
      <c r="BZ274" s="57">
        <v>0</v>
      </c>
      <c r="CA274" s="57">
        <v>45</v>
      </c>
      <c r="CB274" s="67">
        <v>45</v>
      </c>
      <c r="CC274" s="134"/>
      <c r="CD274" s="134"/>
      <c r="CE274" s="57"/>
      <c r="CF274" s="57"/>
      <c r="CG274" s="57"/>
      <c r="CH274" s="57"/>
      <c r="CI274" s="57"/>
      <c r="CJ274" s="57"/>
      <c r="CK274" s="67"/>
      <c r="CL274" s="23"/>
      <c r="CM274" s="23"/>
      <c r="CN274" s="23"/>
      <c r="CO274" s="23"/>
      <c r="CP274" s="23"/>
      <c r="CQ274" s="23"/>
      <c r="CR274" s="57"/>
      <c r="CS274" s="134"/>
      <c r="CT274" s="58"/>
      <c r="CU274" s="57"/>
      <c r="CV274" s="57"/>
      <c r="CW274" s="57"/>
      <c r="CX274" s="57"/>
      <c r="CY274" s="57"/>
      <c r="CZ274" s="57"/>
      <c r="DA274" s="67"/>
      <c r="DB274" s="23"/>
      <c r="DC274" s="23"/>
      <c r="DD274" s="57"/>
      <c r="DE274" s="57"/>
      <c r="DF274" s="57"/>
      <c r="DG274" s="57"/>
      <c r="DH274" s="57"/>
      <c r="DI274" s="57"/>
      <c r="DJ274" s="67"/>
      <c r="DK274" s="23" t="s">
        <v>849</v>
      </c>
      <c r="DL274" s="55">
        <v>0</v>
      </c>
      <c r="DM274" s="55">
        <v>0.70323250750597155</v>
      </c>
      <c r="DN274" s="55">
        <v>-1.7011242287140829</v>
      </c>
      <c r="DO274" s="59">
        <v>-0.99789172120811132</v>
      </c>
      <c r="DP274" s="23" t="s">
        <v>849</v>
      </c>
      <c r="DQ274" s="57"/>
      <c r="DR274" s="57"/>
      <c r="DS274" s="57"/>
      <c r="DT274" s="23" t="s">
        <v>854</v>
      </c>
      <c r="DU274" s="57"/>
      <c r="DV274" s="23" t="s">
        <v>849</v>
      </c>
      <c r="DW274" s="23" t="s">
        <v>854</v>
      </c>
      <c r="DX274" s="57"/>
      <c r="DY274" s="23" t="s">
        <v>849</v>
      </c>
      <c r="DZ274" s="23" t="s">
        <v>854</v>
      </c>
      <c r="EA274" s="56"/>
      <c r="EB274" s="57"/>
      <c r="EC274" s="57"/>
      <c r="ED274" s="23"/>
      <c r="EE274" s="57"/>
      <c r="EF274" s="57"/>
      <c r="EG274" s="57"/>
      <c r="EH274" s="23">
        <v>2838</v>
      </c>
      <c r="EI274" s="23"/>
      <c r="EJ274" s="23" t="s">
        <v>1174</v>
      </c>
      <c r="EK274" s="23"/>
    </row>
    <row r="275" spans="2:141">
      <c r="B275" s="132" t="s">
        <v>1372</v>
      </c>
      <c r="C275" s="23" t="s">
        <v>1373</v>
      </c>
      <c r="D275" s="23" t="s">
        <v>193</v>
      </c>
      <c r="E275" s="23" t="s">
        <v>846</v>
      </c>
      <c r="F275" s="23" t="s">
        <v>847</v>
      </c>
      <c r="G275" s="23"/>
      <c r="H275" s="23" t="s">
        <v>848</v>
      </c>
      <c r="I275" s="58">
        <v>0</v>
      </c>
      <c r="J275" s="58">
        <v>0</v>
      </c>
      <c r="K275" s="58">
        <v>1</v>
      </c>
      <c r="L275" s="58">
        <v>0</v>
      </c>
      <c r="M275" s="176"/>
      <c r="N275" s="23" t="s">
        <v>849</v>
      </c>
      <c r="O275" s="23" t="s">
        <v>850</v>
      </c>
      <c r="P275" s="23" t="s">
        <v>851</v>
      </c>
      <c r="Q275" s="56" t="s">
        <v>848</v>
      </c>
      <c r="R275" s="133" t="s">
        <v>848</v>
      </c>
      <c r="S275" s="133" t="s">
        <v>848</v>
      </c>
      <c r="T275" s="133" t="s">
        <v>848</v>
      </c>
      <c r="U275" s="133" t="s">
        <v>848</v>
      </c>
      <c r="V275" s="133" t="s">
        <v>848</v>
      </c>
      <c r="W275" s="55">
        <v>0</v>
      </c>
      <c r="X275" s="55">
        <v>0</v>
      </c>
      <c r="Y275" s="55">
        <v>0</v>
      </c>
      <c r="Z275" s="55">
        <v>0</v>
      </c>
      <c r="AA275" s="55">
        <v>0</v>
      </c>
      <c r="AB275" s="55">
        <v>0</v>
      </c>
      <c r="AC275" s="55">
        <v>0</v>
      </c>
      <c r="AD275" s="59">
        <v>0</v>
      </c>
      <c r="AE275" s="55">
        <v>0</v>
      </c>
      <c r="AF275" s="55"/>
      <c r="AG275" s="55"/>
      <c r="AH275" s="55"/>
      <c r="AI275" s="59">
        <v>0</v>
      </c>
      <c r="AJ275" s="55">
        <v>0</v>
      </c>
      <c r="AK275" s="55">
        <v>0</v>
      </c>
      <c r="AL275" s="55">
        <v>0</v>
      </c>
      <c r="AM275" s="55">
        <v>0</v>
      </c>
      <c r="AN275" s="55">
        <v>0</v>
      </c>
      <c r="AO275" s="55">
        <v>0</v>
      </c>
      <c r="AP275" s="55">
        <v>0</v>
      </c>
      <c r="AQ275" s="55">
        <v>0</v>
      </c>
      <c r="AR275" s="59">
        <v>0</v>
      </c>
      <c r="AS275" s="55">
        <v>0</v>
      </c>
      <c r="AT275" s="55"/>
      <c r="AU275" s="55"/>
      <c r="AV275" s="55"/>
      <c r="AW275" s="59">
        <v>0</v>
      </c>
      <c r="AX275" s="55"/>
      <c r="AY275" s="55"/>
      <c r="AZ275" s="55"/>
      <c r="BA275" s="55"/>
      <c r="BB275" s="55"/>
      <c r="BC275" s="55"/>
      <c r="BD275" s="55"/>
      <c r="BE275" s="55"/>
      <c r="BF275" s="59">
        <v>0</v>
      </c>
      <c r="BG275" s="55"/>
      <c r="BH275" s="55"/>
      <c r="BI275" s="55"/>
      <c r="BJ275" s="55"/>
      <c r="BK275" s="59">
        <v>0</v>
      </c>
      <c r="BL275" s="55"/>
      <c r="BM275" s="23" t="s">
        <v>852</v>
      </c>
      <c r="BN275" s="23" t="s">
        <v>199</v>
      </c>
      <c r="BO275" s="23" t="s">
        <v>853</v>
      </c>
      <c r="BP275" s="23" t="s">
        <v>853</v>
      </c>
      <c r="BQ275" s="23" t="s">
        <v>311</v>
      </c>
      <c r="BR275" s="23"/>
      <c r="BS275" s="57"/>
      <c r="BT275" s="135" t="s">
        <v>200</v>
      </c>
      <c r="BU275" s="58">
        <v>1</v>
      </c>
      <c r="BV275" s="57">
        <v>750</v>
      </c>
      <c r="BW275" s="57">
        <v>750</v>
      </c>
      <c r="BX275" s="57">
        <v>750</v>
      </c>
      <c r="BY275" s="57">
        <v>0</v>
      </c>
      <c r="BZ275" s="57">
        <v>750</v>
      </c>
      <c r="CA275" s="57">
        <v>671</v>
      </c>
      <c r="CB275" s="67">
        <v>3671</v>
      </c>
      <c r="CC275" s="134"/>
      <c r="CD275" s="134"/>
      <c r="CE275" s="57"/>
      <c r="CF275" s="57"/>
      <c r="CG275" s="57"/>
      <c r="CH275" s="57"/>
      <c r="CI275" s="57"/>
      <c r="CJ275" s="57"/>
      <c r="CK275" s="67"/>
      <c r="CL275" s="23"/>
      <c r="CM275" s="23"/>
      <c r="CN275" s="23"/>
      <c r="CO275" s="23"/>
      <c r="CP275" s="23"/>
      <c r="CQ275" s="23"/>
      <c r="CR275" s="57"/>
      <c r="CS275" s="134"/>
      <c r="CT275" s="58"/>
      <c r="CU275" s="57"/>
      <c r="CV275" s="57"/>
      <c r="CW275" s="57"/>
      <c r="CX275" s="57"/>
      <c r="CY275" s="57"/>
      <c r="CZ275" s="57"/>
      <c r="DA275" s="67"/>
      <c r="DB275" s="23"/>
      <c r="DC275" s="23"/>
      <c r="DD275" s="57"/>
      <c r="DE275" s="57"/>
      <c r="DF275" s="57"/>
      <c r="DG275" s="57"/>
      <c r="DH275" s="57"/>
      <c r="DI275" s="57"/>
      <c r="DJ275" s="67"/>
      <c r="DK275" s="23" t="s">
        <v>849</v>
      </c>
      <c r="DL275" s="55">
        <v>0</v>
      </c>
      <c r="DM275" s="55">
        <v>0</v>
      </c>
      <c r="DN275" s="55">
        <v>0</v>
      </c>
      <c r="DO275" s="59">
        <v>0</v>
      </c>
      <c r="DP275" s="23" t="s">
        <v>849</v>
      </c>
      <c r="DQ275" s="57"/>
      <c r="DR275" s="57"/>
      <c r="DS275" s="57"/>
      <c r="DT275" s="23" t="s">
        <v>854</v>
      </c>
      <c r="DU275" s="57"/>
      <c r="DV275" s="23" t="s">
        <v>849</v>
      </c>
      <c r="DW275" s="23" t="s">
        <v>854</v>
      </c>
      <c r="DX275" s="57"/>
      <c r="DY275" s="23" t="s">
        <v>849</v>
      </c>
      <c r="DZ275" s="23" t="s">
        <v>854</v>
      </c>
      <c r="EA275" s="56"/>
      <c r="EB275" s="57"/>
      <c r="EC275" s="57"/>
      <c r="ED275" s="23"/>
      <c r="EE275" s="57"/>
      <c r="EF275" s="57"/>
      <c r="EG275" s="57"/>
      <c r="EH275" s="23">
        <v>2835</v>
      </c>
      <c r="EI275" s="23"/>
      <c r="EJ275" s="23" t="s">
        <v>894</v>
      </c>
      <c r="EK275" s="23"/>
    </row>
    <row r="276" spans="2:141" ht="29.1">
      <c r="B276" s="132" t="s">
        <v>1374</v>
      </c>
      <c r="C276" s="23" t="s">
        <v>1375</v>
      </c>
      <c r="D276" s="23" t="s">
        <v>193</v>
      </c>
      <c r="E276" s="23" t="s">
        <v>846</v>
      </c>
      <c r="F276" s="23" t="s">
        <v>847</v>
      </c>
      <c r="G276" s="23"/>
      <c r="H276" s="23" t="s">
        <v>848</v>
      </c>
      <c r="I276" s="58">
        <v>0</v>
      </c>
      <c r="J276" s="58">
        <v>0</v>
      </c>
      <c r="K276" s="58">
        <v>1</v>
      </c>
      <c r="L276" s="58">
        <v>0</v>
      </c>
      <c r="M276" s="176"/>
      <c r="N276" s="23" t="s">
        <v>849</v>
      </c>
      <c r="O276" s="23" t="s">
        <v>850</v>
      </c>
      <c r="P276" s="23" t="s">
        <v>983</v>
      </c>
      <c r="Q276" s="56">
        <v>45016</v>
      </c>
      <c r="R276" s="133">
        <v>45792</v>
      </c>
      <c r="S276" s="133">
        <v>47886</v>
      </c>
      <c r="T276" s="133" t="s">
        <v>848</v>
      </c>
      <c r="U276" s="133">
        <v>49615</v>
      </c>
      <c r="V276" s="133" t="s">
        <v>848</v>
      </c>
      <c r="W276" s="55">
        <v>7.7492852760321673</v>
      </c>
      <c r="X276" s="55">
        <v>0.154</v>
      </c>
      <c r="Y276" s="55">
        <v>-2.8000000000000001E-2</v>
      </c>
      <c r="Z276" s="55">
        <v>-0.03</v>
      </c>
      <c r="AA276" s="55">
        <v>-3.3000000000000002E-2</v>
      </c>
      <c r="AB276" s="55">
        <v>-3.5000000000000003E-2</v>
      </c>
      <c r="AC276" s="55">
        <v>-2.7E-2</v>
      </c>
      <c r="AD276" s="59">
        <v>9.9999999999999742E-4</v>
      </c>
      <c r="AE276" s="55">
        <v>0.51474233246449796</v>
      </c>
      <c r="AF276" s="55"/>
      <c r="AG276" s="55"/>
      <c r="AH276" s="55"/>
      <c r="AI276" s="59">
        <v>7.7502852760321677</v>
      </c>
      <c r="AJ276" s="55">
        <v>0.51474233246449796</v>
      </c>
      <c r="AK276" s="55">
        <v>8.4953941238169204</v>
      </c>
      <c r="AL276" s="55">
        <v>0.16800000000000001</v>
      </c>
      <c r="AM276" s="55">
        <v>3.8959999999999999</v>
      </c>
      <c r="AN276" s="55">
        <v>4.2910000000000004</v>
      </c>
      <c r="AO276" s="55">
        <v>4.71</v>
      </c>
      <c r="AP276" s="55">
        <v>5.12</v>
      </c>
      <c r="AQ276" s="55">
        <v>5.5739999999999998</v>
      </c>
      <c r="AR276" s="59">
        <v>23.759</v>
      </c>
      <c r="AS276" s="55">
        <v>0.62303526281202981</v>
      </c>
      <c r="AT276" s="55"/>
      <c r="AU276" s="55"/>
      <c r="AV276" s="55"/>
      <c r="AW276" s="59">
        <v>32.254394123816923</v>
      </c>
      <c r="AX276" s="55"/>
      <c r="AY276" s="55"/>
      <c r="AZ276" s="55"/>
      <c r="BA276" s="55"/>
      <c r="BB276" s="55"/>
      <c r="BC276" s="55"/>
      <c r="BD276" s="55"/>
      <c r="BE276" s="55"/>
      <c r="BF276" s="59">
        <v>0</v>
      </c>
      <c r="BG276" s="55"/>
      <c r="BH276" s="55"/>
      <c r="BI276" s="55"/>
      <c r="BJ276" s="55"/>
      <c r="BK276" s="59">
        <v>0</v>
      </c>
      <c r="BL276" s="55"/>
      <c r="BM276" s="23" t="s">
        <v>852</v>
      </c>
      <c r="BN276" s="23" t="s">
        <v>199</v>
      </c>
      <c r="BO276" s="23" t="s">
        <v>853</v>
      </c>
      <c r="BP276" s="23" t="s">
        <v>853</v>
      </c>
      <c r="BQ276" s="23" t="s">
        <v>311</v>
      </c>
      <c r="BR276" s="23"/>
      <c r="BS276" s="57"/>
      <c r="BT276" s="135" t="s">
        <v>200</v>
      </c>
      <c r="BU276" s="58">
        <v>1</v>
      </c>
      <c r="BV276" s="57">
        <v>0</v>
      </c>
      <c r="BW276" s="57">
        <v>0</v>
      </c>
      <c r="BX276" s="57">
        <v>0</v>
      </c>
      <c r="BY276" s="57">
        <v>750</v>
      </c>
      <c r="BZ276" s="57">
        <v>0</v>
      </c>
      <c r="CA276" s="57">
        <v>0</v>
      </c>
      <c r="CB276" s="67">
        <v>750</v>
      </c>
      <c r="CC276" s="134"/>
      <c r="CD276" s="134"/>
      <c r="CE276" s="57"/>
      <c r="CF276" s="57"/>
      <c r="CG276" s="57"/>
      <c r="CH276" s="57"/>
      <c r="CI276" s="57"/>
      <c r="CJ276" s="57"/>
      <c r="CK276" s="67"/>
      <c r="CL276" s="23"/>
      <c r="CM276" s="23"/>
      <c r="CN276" s="23"/>
      <c r="CO276" s="23"/>
      <c r="CP276" s="23"/>
      <c r="CQ276" s="23"/>
      <c r="CR276" s="57"/>
      <c r="CS276" s="134"/>
      <c r="CT276" s="58"/>
      <c r="CU276" s="57"/>
      <c r="CV276" s="57"/>
      <c r="CW276" s="57"/>
      <c r="CX276" s="57"/>
      <c r="CY276" s="57"/>
      <c r="CZ276" s="57"/>
      <c r="DA276" s="67"/>
      <c r="DB276" s="23"/>
      <c r="DC276" s="23"/>
      <c r="DD276" s="57"/>
      <c r="DE276" s="57"/>
      <c r="DF276" s="57"/>
      <c r="DG276" s="57"/>
      <c r="DH276" s="57"/>
      <c r="DI276" s="57"/>
      <c r="DJ276" s="67"/>
      <c r="DK276" s="23" t="s">
        <v>849</v>
      </c>
      <c r="DL276" s="55">
        <v>0</v>
      </c>
      <c r="DM276" s="55">
        <v>7.7492852760321673</v>
      </c>
      <c r="DN276" s="55">
        <v>2.6682735645420426</v>
      </c>
      <c r="DO276" s="59">
        <v>10.417558840574209</v>
      </c>
      <c r="DP276" s="23" t="s">
        <v>849</v>
      </c>
      <c r="DQ276" s="57"/>
      <c r="DR276" s="57"/>
      <c r="DS276" s="57"/>
      <c r="DT276" s="23" t="s">
        <v>854</v>
      </c>
      <c r="DU276" s="57"/>
      <c r="DV276" s="23" t="s">
        <v>849</v>
      </c>
      <c r="DW276" s="23" t="s">
        <v>854</v>
      </c>
      <c r="DX276" s="57"/>
      <c r="DY276" s="23" t="s">
        <v>849</v>
      </c>
      <c r="DZ276" s="23" t="s">
        <v>854</v>
      </c>
      <c r="EA276" s="56"/>
      <c r="EB276" s="57"/>
      <c r="EC276" s="57"/>
      <c r="ED276" s="23"/>
      <c r="EE276" s="57"/>
      <c r="EF276" s="57"/>
      <c r="EG276" s="57"/>
      <c r="EH276" s="23">
        <v>2835</v>
      </c>
      <c r="EI276" s="23"/>
      <c r="EJ276" s="23" t="s">
        <v>894</v>
      </c>
      <c r="EK276" s="23"/>
    </row>
    <row r="277" spans="2:141" ht="29.1">
      <c r="B277" s="132" t="s">
        <v>1376</v>
      </c>
      <c r="C277" s="23" t="s">
        <v>1377</v>
      </c>
      <c r="D277" s="23" t="s">
        <v>193</v>
      </c>
      <c r="E277" s="23" t="s">
        <v>846</v>
      </c>
      <c r="F277" s="23" t="s">
        <v>847</v>
      </c>
      <c r="G277" s="23"/>
      <c r="H277" s="23" t="s">
        <v>848</v>
      </c>
      <c r="I277" s="58">
        <v>0</v>
      </c>
      <c r="J277" s="58">
        <v>0</v>
      </c>
      <c r="K277" s="58">
        <v>1</v>
      </c>
      <c r="L277" s="58">
        <v>0</v>
      </c>
      <c r="M277" s="176"/>
      <c r="N277" s="23" t="s">
        <v>849</v>
      </c>
      <c r="O277" s="23" t="s">
        <v>850</v>
      </c>
      <c r="P277" s="23" t="s">
        <v>851</v>
      </c>
      <c r="Q277" s="56" t="s">
        <v>848</v>
      </c>
      <c r="R277" s="133" t="s">
        <v>848</v>
      </c>
      <c r="S277" s="133" t="s">
        <v>848</v>
      </c>
      <c r="T277" s="133" t="s">
        <v>848</v>
      </c>
      <c r="U277" s="133" t="s">
        <v>848</v>
      </c>
      <c r="V277" s="133" t="s">
        <v>848</v>
      </c>
      <c r="W277" s="55">
        <v>0</v>
      </c>
      <c r="X277" s="55">
        <v>-1.7426587004083947</v>
      </c>
      <c r="Y277" s="55">
        <v>-1.8181048750440723</v>
      </c>
      <c r="Z277" s="55">
        <v>-1.9630798772851781</v>
      </c>
      <c r="AA277" s="55">
        <v>-2.112492889798971</v>
      </c>
      <c r="AB277" s="55">
        <v>-2.2515505450098274</v>
      </c>
      <c r="AC277" s="55">
        <v>-2.3980048840084951</v>
      </c>
      <c r="AD277" s="59">
        <v>-12.285891771554939</v>
      </c>
      <c r="AE277" s="55">
        <v>0</v>
      </c>
      <c r="AF277" s="55"/>
      <c r="AG277" s="55"/>
      <c r="AH277" s="55"/>
      <c r="AI277" s="59">
        <v>-12.285891771554939</v>
      </c>
      <c r="AJ277" s="55">
        <v>0</v>
      </c>
      <c r="AK277" s="55">
        <v>0</v>
      </c>
      <c r="AL277" s="55">
        <v>-1.9104436029806648</v>
      </c>
      <c r="AM277" s="55">
        <v>-2.0330168860988982</v>
      </c>
      <c r="AN277" s="55">
        <v>-2.2390314694957714</v>
      </c>
      <c r="AO277" s="55">
        <v>-2.4576365314308672</v>
      </c>
      <c r="AP277" s="55">
        <v>-2.6718020005984142</v>
      </c>
      <c r="AQ277" s="55">
        <v>-2.9025038527131599</v>
      </c>
      <c r="AR277" s="59">
        <v>-14.214434343317777</v>
      </c>
      <c r="AS277" s="55">
        <v>0</v>
      </c>
      <c r="AT277" s="55"/>
      <c r="AU277" s="55"/>
      <c r="AV277" s="55"/>
      <c r="AW277" s="59">
        <v>-14.214434343317777</v>
      </c>
      <c r="AX277" s="55"/>
      <c r="AY277" s="55"/>
      <c r="AZ277" s="55"/>
      <c r="BA277" s="55"/>
      <c r="BB277" s="55"/>
      <c r="BC277" s="55"/>
      <c r="BD277" s="55"/>
      <c r="BE277" s="55"/>
      <c r="BF277" s="59">
        <v>0</v>
      </c>
      <c r="BG277" s="55"/>
      <c r="BH277" s="55"/>
      <c r="BI277" s="55"/>
      <c r="BJ277" s="55"/>
      <c r="BK277" s="59">
        <v>0</v>
      </c>
      <c r="BL277" s="55"/>
      <c r="BM277" s="23" t="s">
        <v>852</v>
      </c>
      <c r="BN277" s="23" t="s">
        <v>890</v>
      </c>
      <c r="BO277" s="23" t="s">
        <v>853</v>
      </c>
      <c r="BP277" s="23" t="s">
        <v>853</v>
      </c>
      <c r="BQ277" s="23" t="s">
        <v>853</v>
      </c>
      <c r="BR277" s="23"/>
      <c r="BS277" s="57"/>
      <c r="BT277" s="135" t="s">
        <v>23</v>
      </c>
      <c r="BU277" s="58">
        <v>1</v>
      </c>
      <c r="BV277" s="57">
        <v>0</v>
      </c>
      <c r="BW277" s="57">
        <v>0</v>
      </c>
      <c r="BX277" s="57">
        <v>0</v>
      </c>
      <c r="BY277" s="57">
        <v>0</v>
      </c>
      <c r="BZ277" s="57">
        <v>0</v>
      </c>
      <c r="CA277" s="57">
        <v>0</v>
      </c>
      <c r="CB277" s="67">
        <v>0</v>
      </c>
      <c r="CC277" s="134"/>
      <c r="CD277" s="134"/>
      <c r="CE277" s="57"/>
      <c r="CF277" s="57"/>
      <c r="CG277" s="57"/>
      <c r="CH277" s="57"/>
      <c r="CI277" s="57"/>
      <c r="CJ277" s="57"/>
      <c r="CK277" s="67"/>
      <c r="CL277" s="23"/>
      <c r="CM277" s="23"/>
      <c r="CN277" s="23"/>
      <c r="CO277" s="23"/>
      <c r="CP277" s="23"/>
      <c r="CQ277" s="23"/>
      <c r="CR277" s="57"/>
      <c r="CS277" s="134"/>
      <c r="CT277" s="58"/>
      <c r="CU277" s="57"/>
      <c r="CV277" s="57"/>
      <c r="CW277" s="57"/>
      <c r="CX277" s="57"/>
      <c r="CY277" s="57"/>
      <c r="CZ277" s="57"/>
      <c r="DA277" s="67"/>
      <c r="DB277" s="23"/>
      <c r="DC277" s="23"/>
      <c r="DD277" s="57"/>
      <c r="DE277" s="57"/>
      <c r="DF277" s="57"/>
      <c r="DG277" s="57"/>
      <c r="DH277" s="57"/>
      <c r="DI277" s="57"/>
      <c r="DJ277" s="67"/>
      <c r="DK277" s="23" t="s">
        <v>849</v>
      </c>
      <c r="DL277" s="55">
        <v>0</v>
      </c>
      <c r="DM277" s="55">
        <v>0</v>
      </c>
      <c r="DN277" s="55">
        <v>0</v>
      </c>
      <c r="DO277" s="59">
        <v>0</v>
      </c>
      <c r="DP277" s="23" t="s">
        <v>849</v>
      </c>
      <c r="DQ277" s="57"/>
      <c r="DR277" s="57"/>
      <c r="DS277" s="57"/>
      <c r="DT277" s="23" t="s">
        <v>854</v>
      </c>
      <c r="DU277" s="57"/>
      <c r="DV277" s="23" t="s">
        <v>849</v>
      </c>
      <c r="DW277" s="23" t="s">
        <v>854</v>
      </c>
      <c r="DX277" s="57"/>
      <c r="DY277" s="23" t="s">
        <v>849</v>
      </c>
      <c r="DZ277" s="23" t="s">
        <v>854</v>
      </c>
      <c r="EA277" s="56"/>
      <c r="EB277" s="57"/>
      <c r="EC277" s="57"/>
      <c r="ED277" s="23"/>
      <c r="EE277" s="57"/>
      <c r="EF277" s="57"/>
      <c r="EG277" s="57"/>
      <c r="EH277" s="23">
        <v>2837</v>
      </c>
      <c r="EI277" s="23"/>
      <c r="EJ277" s="23" t="s">
        <v>891</v>
      </c>
      <c r="EK277" s="23"/>
    </row>
    <row r="278" spans="2:141" ht="29.1">
      <c r="B278" s="132" t="s">
        <v>1378</v>
      </c>
      <c r="C278" s="23" t="s">
        <v>1379</v>
      </c>
      <c r="D278" s="23" t="s">
        <v>159</v>
      </c>
      <c r="E278" s="23" t="s">
        <v>846</v>
      </c>
      <c r="F278" s="23" t="s">
        <v>847</v>
      </c>
      <c r="G278" s="23"/>
      <c r="H278" s="23" t="s">
        <v>848</v>
      </c>
      <c r="I278" s="58">
        <v>0</v>
      </c>
      <c r="J278" s="58">
        <v>0</v>
      </c>
      <c r="K278" s="58">
        <v>1</v>
      </c>
      <c r="L278" s="58">
        <v>0</v>
      </c>
      <c r="M278" s="176"/>
      <c r="N278" s="23" t="s">
        <v>849</v>
      </c>
      <c r="O278" s="23" t="s">
        <v>850</v>
      </c>
      <c r="P278" s="23" t="s">
        <v>863</v>
      </c>
      <c r="Q278" s="56">
        <v>46849</v>
      </c>
      <c r="R278" s="133">
        <v>46906</v>
      </c>
      <c r="S278" s="133">
        <v>47725</v>
      </c>
      <c r="T278" s="133" t="s">
        <v>848</v>
      </c>
      <c r="U278" s="133">
        <v>47850</v>
      </c>
      <c r="V278" s="133" t="s">
        <v>848</v>
      </c>
      <c r="W278" s="55">
        <v>0.76403969341313049</v>
      </c>
      <c r="X278" s="55">
        <v>0</v>
      </c>
      <c r="Y278" s="55">
        <v>0</v>
      </c>
      <c r="Z278" s="55">
        <v>0.88671070790607831</v>
      </c>
      <c r="AA278" s="55">
        <v>1.7734214158121566</v>
      </c>
      <c r="AB278" s="55">
        <v>2.6601321237182347</v>
      </c>
      <c r="AC278" s="55">
        <v>3.5468428316243132</v>
      </c>
      <c r="AD278" s="59">
        <v>8.8671070790607835</v>
      </c>
      <c r="AE278" s="55">
        <v>0</v>
      </c>
      <c r="AF278" s="55"/>
      <c r="AG278" s="55"/>
      <c r="AH278" s="55"/>
      <c r="AI278" s="59">
        <v>9.6311467724739135</v>
      </c>
      <c r="AJ278" s="55">
        <v>0</v>
      </c>
      <c r="AK278" s="55">
        <v>0.83760219047042961</v>
      </c>
      <c r="AL278" s="55">
        <v>0</v>
      </c>
      <c r="AM278" s="55">
        <v>0</v>
      </c>
      <c r="AN278" s="55">
        <v>1.0113562888160386</v>
      </c>
      <c r="AO278" s="55">
        <v>2.0631668291847189</v>
      </c>
      <c r="AP278" s="55">
        <v>3.1566452486526195</v>
      </c>
      <c r="AQ278" s="55">
        <v>4.2930375381675629</v>
      </c>
      <c r="AR278" s="59">
        <v>10.52420590482094</v>
      </c>
      <c r="AS278" s="55">
        <v>0</v>
      </c>
      <c r="AT278" s="55"/>
      <c r="AU278" s="55"/>
      <c r="AV278" s="55"/>
      <c r="AW278" s="59">
        <v>11.361808095291369</v>
      </c>
      <c r="AX278" s="55"/>
      <c r="AY278" s="55"/>
      <c r="AZ278" s="55"/>
      <c r="BA278" s="55"/>
      <c r="BB278" s="55"/>
      <c r="BC278" s="55"/>
      <c r="BD278" s="55"/>
      <c r="BE278" s="55"/>
      <c r="BF278" s="59">
        <v>0</v>
      </c>
      <c r="BG278" s="55"/>
      <c r="BH278" s="55"/>
      <c r="BI278" s="55"/>
      <c r="BJ278" s="55"/>
      <c r="BK278" s="59">
        <v>0</v>
      </c>
      <c r="BL278" s="55"/>
      <c r="BM278" s="23" t="s">
        <v>852</v>
      </c>
      <c r="BN278" s="23" t="s">
        <v>911</v>
      </c>
      <c r="BO278" s="23" t="s">
        <v>853</v>
      </c>
      <c r="BP278" s="23" t="s">
        <v>853</v>
      </c>
      <c r="BQ278" s="23" t="s">
        <v>853</v>
      </c>
      <c r="BR278" s="23"/>
      <c r="BS278" s="57"/>
      <c r="BT278" s="135" t="s">
        <v>23</v>
      </c>
      <c r="BU278" s="58">
        <v>1</v>
      </c>
      <c r="BV278" s="57">
        <v>0</v>
      </c>
      <c r="BW278" s="57">
        <v>0</v>
      </c>
      <c r="BX278" s="57">
        <v>0</v>
      </c>
      <c r="BY278" s="57">
        <v>4</v>
      </c>
      <c r="BZ278" s="57">
        <v>0</v>
      </c>
      <c r="CA278" s="57">
        <v>0</v>
      </c>
      <c r="CB278" s="67">
        <v>4</v>
      </c>
      <c r="CC278" s="134"/>
      <c r="CD278" s="134"/>
      <c r="CE278" s="57"/>
      <c r="CF278" s="57"/>
      <c r="CG278" s="57"/>
      <c r="CH278" s="57"/>
      <c r="CI278" s="57"/>
      <c r="CJ278" s="57"/>
      <c r="CK278" s="67"/>
      <c r="CL278" s="23"/>
      <c r="CM278" s="23"/>
      <c r="CN278" s="23"/>
      <c r="CO278" s="23"/>
      <c r="CP278" s="23"/>
      <c r="CQ278" s="23"/>
      <c r="CR278" s="57"/>
      <c r="CS278" s="134"/>
      <c r="CT278" s="58"/>
      <c r="CU278" s="57"/>
      <c r="CV278" s="57"/>
      <c r="CW278" s="57"/>
      <c r="CX278" s="57"/>
      <c r="CY278" s="57"/>
      <c r="CZ278" s="57"/>
      <c r="DA278" s="67"/>
      <c r="DB278" s="23"/>
      <c r="DC278" s="23"/>
      <c r="DD278" s="57"/>
      <c r="DE278" s="57"/>
      <c r="DF278" s="57"/>
      <c r="DG278" s="57"/>
      <c r="DH278" s="57"/>
      <c r="DI278" s="57"/>
      <c r="DJ278" s="67"/>
      <c r="DK278" s="23" t="s">
        <v>849</v>
      </c>
      <c r="DL278" s="55">
        <v>0</v>
      </c>
      <c r="DM278" s="55">
        <v>0.76403969341313049</v>
      </c>
      <c r="DN278" s="55">
        <v>8.8671070790607835</v>
      </c>
      <c r="DO278" s="59">
        <v>9.6311467724739135</v>
      </c>
      <c r="DP278" s="23" t="s">
        <v>849</v>
      </c>
      <c r="DQ278" s="57"/>
      <c r="DR278" s="57"/>
      <c r="DS278" s="57"/>
      <c r="DT278" s="23" t="s">
        <v>854</v>
      </c>
      <c r="DU278" s="57"/>
      <c r="DV278" s="23" t="s">
        <v>849</v>
      </c>
      <c r="DW278" s="23" t="s">
        <v>854</v>
      </c>
      <c r="DX278" s="57"/>
      <c r="DY278" s="23" t="s">
        <v>849</v>
      </c>
      <c r="DZ278" s="23" t="s">
        <v>854</v>
      </c>
      <c r="EA278" s="56"/>
      <c r="EB278" s="57"/>
      <c r="EC278" s="57"/>
      <c r="ED278" s="23"/>
      <c r="EE278" s="57"/>
      <c r="EF278" s="57"/>
      <c r="EG278" s="57"/>
      <c r="EH278" s="23">
        <v>837</v>
      </c>
      <c r="EI278" s="23"/>
      <c r="EJ278" s="23" t="s">
        <v>912</v>
      </c>
      <c r="EK278" s="23"/>
    </row>
    <row r="279" spans="2:141" ht="29.1">
      <c r="B279" s="132" t="s">
        <v>1380</v>
      </c>
      <c r="C279" s="23" t="s">
        <v>1381</v>
      </c>
      <c r="D279" s="23" t="s">
        <v>155</v>
      </c>
      <c r="E279" s="23" t="s">
        <v>846</v>
      </c>
      <c r="F279" s="23" t="s">
        <v>847</v>
      </c>
      <c r="G279" s="23"/>
      <c r="H279" s="23" t="s">
        <v>848</v>
      </c>
      <c r="I279" s="58">
        <v>0</v>
      </c>
      <c r="J279" s="58">
        <v>0</v>
      </c>
      <c r="K279" s="58">
        <v>1</v>
      </c>
      <c r="L279" s="58">
        <v>0</v>
      </c>
      <c r="M279" s="176"/>
      <c r="N279" s="23" t="s">
        <v>849</v>
      </c>
      <c r="O279" s="23" t="s">
        <v>850</v>
      </c>
      <c r="P279" s="23" t="s">
        <v>851</v>
      </c>
      <c r="Q279" s="56" t="s">
        <v>848</v>
      </c>
      <c r="R279" s="133" t="s">
        <v>848</v>
      </c>
      <c r="S279" s="133" t="s">
        <v>848</v>
      </c>
      <c r="T279" s="133" t="s">
        <v>848</v>
      </c>
      <c r="U279" s="133" t="s">
        <v>848</v>
      </c>
      <c r="V279" s="133" t="s">
        <v>848</v>
      </c>
      <c r="W279" s="55">
        <v>0</v>
      </c>
      <c r="X279" s="55">
        <v>0.87132934846153876</v>
      </c>
      <c r="Y279" s="55">
        <v>0.90905243570393124</v>
      </c>
      <c r="Z279" s="55">
        <v>0.98153993667950912</v>
      </c>
      <c r="AA279" s="55">
        <v>1.0562464427869924</v>
      </c>
      <c r="AB279" s="55">
        <v>1.125775270253363</v>
      </c>
      <c r="AC279" s="55">
        <v>1.1990024396062429</v>
      </c>
      <c r="AD279" s="59">
        <v>6.1429458734915778</v>
      </c>
      <c r="AE279" s="55">
        <v>0</v>
      </c>
      <c r="AF279" s="55"/>
      <c r="AG279" s="55"/>
      <c r="AH279" s="55"/>
      <c r="AI279" s="59">
        <v>6.1429458734915778</v>
      </c>
      <c r="AJ279" s="55">
        <v>0</v>
      </c>
      <c r="AK279" s="55">
        <v>0</v>
      </c>
      <c r="AL279" s="55">
        <v>0.95522179957988895</v>
      </c>
      <c r="AM279" s="55">
        <v>1.0165084410164322</v>
      </c>
      <c r="AN279" s="55">
        <v>1.1195157325088541</v>
      </c>
      <c r="AO279" s="55">
        <v>1.2288182632577969</v>
      </c>
      <c r="AP279" s="55">
        <v>1.335900997627405</v>
      </c>
      <c r="AQ279" s="55">
        <v>1.4512519234540762</v>
      </c>
      <c r="AR279" s="59">
        <v>7.1072171574444534</v>
      </c>
      <c r="AS279" s="55">
        <v>0</v>
      </c>
      <c r="AT279" s="55"/>
      <c r="AU279" s="55"/>
      <c r="AV279" s="55"/>
      <c r="AW279" s="59">
        <v>7.1072171574444534</v>
      </c>
      <c r="AX279" s="55"/>
      <c r="AY279" s="55"/>
      <c r="AZ279" s="55"/>
      <c r="BA279" s="55"/>
      <c r="BB279" s="55"/>
      <c r="BC279" s="55"/>
      <c r="BD279" s="55"/>
      <c r="BE279" s="55"/>
      <c r="BF279" s="59">
        <v>0</v>
      </c>
      <c r="BG279" s="55"/>
      <c r="BH279" s="55"/>
      <c r="BI279" s="55"/>
      <c r="BJ279" s="55"/>
      <c r="BK279" s="59">
        <v>0</v>
      </c>
      <c r="BL279" s="55"/>
      <c r="BM279" s="23" t="s">
        <v>852</v>
      </c>
      <c r="BN279" s="23" t="s">
        <v>223</v>
      </c>
      <c r="BO279" s="23" t="s">
        <v>853</v>
      </c>
      <c r="BP279" s="23" t="s">
        <v>853</v>
      </c>
      <c r="BQ279" s="23" t="s">
        <v>311</v>
      </c>
      <c r="BR279" s="23"/>
      <c r="BS279" s="57"/>
      <c r="BT279" s="135" t="s">
        <v>23</v>
      </c>
      <c r="BU279" s="58">
        <v>1</v>
      </c>
      <c r="BV279" s="57">
        <v>0</v>
      </c>
      <c r="BW279" s="57">
        <v>0</v>
      </c>
      <c r="BX279" s="57">
        <v>0</v>
      </c>
      <c r="BY279" s="57">
        <v>0</v>
      </c>
      <c r="BZ279" s="57">
        <v>0</v>
      </c>
      <c r="CA279" s="57">
        <v>0</v>
      </c>
      <c r="CB279" s="67">
        <v>0</v>
      </c>
      <c r="CC279" s="134"/>
      <c r="CD279" s="134"/>
      <c r="CE279" s="57"/>
      <c r="CF279" s="57"/>
      <c r="CG279" s="57"/>
      <c r="CH279" s="57"/>
      <c r="CI279" s="57"/>
      <c r="CJ279" s="57"/>
      <c r="CK279" s="67"/>
      <c r="CL279" s="23"/>
      <c r="CM279" s="23"/>
      <c r="CN279" s="23"/>
      <c r="CO279" s="23"/>
      <c r="CP279" s="23"/>
      <c r="CQ279" s="23"/>
      <c r="CR279" s="57"/>
      <c r="CS279" s="134"/>
      <c r="CT279" s="58"/>
      <c r="CU279" s="57"/>
      <c r="CV279" s="57"/>
      <c r="CW279" s="57"/>
      <c r="CX279" s="57"/>
      <c r="CY279" s="57"/>
      <c r="CZ279" s="57"/>
      <c r="DA279" s="67"/>
      <c r="DB279" s="23"/>
      <c r="DC279" s="23"/>
      <c r="DD279" s="57"/>
      <c r="DE279" s="57"/>
      <c r="DF279" s="57"/>
      <c r="DG279" s="57"/>
      <c r="DH279" s="57"/>
      <c r="DI279" s="57"/>
      <c r="DJ279" s="67"/>
      <c r="DK279" s="23" t="s">
        <v>849</v>
      </c>
      <c r="DL279" s="55">
        <v>0</v>
      </c>
      <c r="DM279" s="55">
        <v>0</v>
      </c>
      <c r="DN279" s="55">
        <v>0</v>
      </c>
      <c r="DO279" s="59">
        <v>0</v>
      </c>
      <c r="DP279" s="23" t="s">
        <v>849</v>
      </c>
      <c r="DQ279" s="57"/>
      <c r="DR279" s="57"/>
      <c r="DS279" s="57"/>
      <c r="DT279" s="23" t="s">
        <v>854</v>
      </c>
      <c r="DU279" s="57"/>
      <c r="DV279" s="23" t="s">
        <v>849</v>
      </c>
      <c r="DW279" s="23" t="s">
        <v>854</v>
      </c>
      <c r="DX279" s="57"/>
      <c r="DY279" s="23" t="s">
        <v>849</v>
      </c>
      <c r="DZ279" s="23" t="s">
        <v>854</v>
      </c>
      <c r="EA279" s="56"/>
      <c r="EB279" s="57"/>
      <c r="EC279" s="57"/>
      <c r="ED279" s="23"/>
      <c r="EE279" s="57"/>
      <c r="EF279" s="57"/>
      <c r="EG279" s="57"/>
      <c r="EH279" s="23">
        <v>2429</v>
      </c>
      <c r="EI279" s="23"/>
      <c r="EJ279" s="23" t="s">
        <v>1353</v>
      </c>
      <c r="EK279" s="23"/>
    </row>
    <row r="280" spans="2:141" ht="29.1">
      <c r="B280" s="132" t="s">
        <v>1382</v>
      </c>
      <c r="C280" s="23" t="s">
        <v>1383</v>
      </c>
      <c r="D280" s="23" t="s">
        <v>159</v>
      </c>
      <c r="E280" s="23" t="s">
        <v>846</v>
      </c>
      <c r="F280" s="23" t="s">
        <v>847</v>
      </c>
      <c r="G280" s="23"/>
      <c r="H280" s="23" t="s">
        <v>848</v>
      </c>
      <c r="I280" s="58">
        <v>0</v>
      </c>
      <c r="J280" s="58">
        <v>0</v>
      </c>
      <c r="K280" s="58">
        <v>1</v>
      </c>
      <c r="L280" s="58">
        <v>0</v>
      </c>
      <c r="M280" s="176"/>
      <c r="N280" s="23" t="s">
        <v>849</v>
      </c>
      <c r="O280" s="23" t="s">
        <v>850</v>
      </c>
      <c r="P280" s="23" t="s">
        <v>851</v>
      </c>
      <c r="Q280" s="56" t="s">
        <v>848</v>
      </c>
      <c r="R280" s="133" t="s">
        <v>848</v>
      </c>
      <c r="S280" s="133" t="s">
        <v>848</v>
      </c>
      <c r="T280" s="133" t="s">
        <v>848</v>
      </c>
      <c r="U280" s="133" t="s">
        <v>848</v>
      </c>
      <c r="V280" s="133" t="s">
        <v>848</v>
      </c>
      <c r="W280" s="55">
        <v>0</v>
      </c>
      <c r="X280" s="55">
        <v>0</v>
      </c>
      <c r="Y280" s="55">
        <v>0</v>
      </c>
      <c r="Z280" s="55">
        <v>0</v>
      </c>
      <c r="AA280" s="55">
        <v>0</v>
      </c>
      <c r="AB280" s="55">
        <v>0.59338570524614354</v>
      </c>
      <c r="AC280" s="55">
        <v>1.3054485515906593</v>
      </c>
      <c r="AD280" s="59">
        <v>1.8988342568368028</v>
      </c>
      <c r="AE280" s="55">
        <v>0</v>
      </c>
      <c r="AF280" s="55"/>
      <c r="AG280" s="55"/>
      <c r="AH280" s="55"/>
      <c r="AI280" s="59">
        <v>1.8988342568368028</v>
      </c>
      <c r="AJ280" s="55">
        <v>0</v>
      </c>
      <c r="AK280" s="55">
        <v>0</v>
      </c>
      <c r="AL280" s="55">
        <v>0</v>
      </c>
      <c r="AM280" s="55">
        <v>0</v>
      </c>
      <c r="AN280" s="55">
        <v>0</v>
      </c>
      <c r="AO280" s="55">
        <v>0</v>
      </c>
      <c r="AP280" s="55">
        <v>0.70414102757627739</v>
      </c>
      <c r="AQ280" s="55">
        <v>1.5800924659406488</v>
      </c>
      <c r="AR280" s="59">
        <v>2.2842334935169264</v>
      </c>
      <c r="AS280" s="55">
        <v>0</v>
      </c>
      <c r="AT280" s="55"/>
      <c r="AU280" s="55"/>
      <c r="AV280" s="55"/>
      <c r="AW280" s="59">
        <v>2.2842334935169264</v>
      </c>
      <c r="AX280" s="55"/>
      <c r="AY280" s="55"/>
      <c r="AZ280" s="55"/>
      <c r="BA280" s="55"/>
      <c r="BB280" s="55"/>
      <c r="BC280" s="55"/>
      <c r="BD280" s="55"/>
      <c r="BE280" s="55"/>
      <c r="BF280" s="59">
        <v>0</v>
      </c>
      <c r="BG280" s="55"/>
      <c r="BH280" s="55"/>
      <c r="BI280" s="55"/>
      <c r="BJ280" s="55"/>
      <c r="BK280" s="59">
        <v>0</v>
      </c>
      <c r="BL280" s="55"/>
      <c r="BM280" s="23" t="s">
        <v>852</v>
      </c>
      <c r="BN280" s="23" t="s">
        <v>184</v>
      </c>
      <c r="BO280" s="23" t="s">
        <v>853</v>
      </c>
      <c r="BP280" s="23" t="s">
        <v>853</v>
      </c>
      <c r="BQ280" s="23" t="s">
        <v>853</v>
      </c>
      <c r="BR280" s="23"/>
      <c r="BS280" s="57"/>
      <c r="BT280" s="135" t="s">
        <v>23</v>
      </c>
      <c r="BU280" s="58">
        <v>1</v>
      </c>
      <c r="BV280" s="57">
        <v>0</v>
      </c>
      <c r="BW280" s="57">
        <v>0</v>
      </c>
      <c r="BX280" s="57">
        <v>0</v>
      </c>
      <c r="BY280" s="57">
        <v>0</v>
      </c>
      <c r="BZ280" s="57">
        <v>0</v>
      </c>
      <c r="CA280" s="57">
        <v>0</v>
      </c>
      <c r="CB280" s="67">
        <v>0</v>
      </c>
      <c r="CC280" s="134"/>
      <c r="CD280" s="134"/>
      <c r="CE280" s="57"/>
      <c r="CF280" s="57"/>
      <c r="CG280" s="57"/>
      <c r="CH280" s="57"/>
      <c r="CI280" s="57"/>
      <c r="CJ280" s="57"/>
      <c r="CK280" s="67"/>
      <c r="CL280" s="23"/>
      <c r="CM280" s="23"/>
      <c r="CN280" s="23"/>
      <c r="CO280" s="23"/>
      <c r="CP280" s="23"/>
      <c r="CQ280" s="23"/>
      <c r="CR280" s="57"/>
      <c r="CS280" s="134"/>
      <c r="CT280" s="58"/>
      <c r="CU280" s="57"/>
      <c r="CV280" s="57"/>
      <c r="CW280" s="57"/>
      <c r="CX280" s="57"/>
      <c r="CY280" s="57"/>
      <c r="CZ280" s="57"/>
      <c r="DA280" s="67"/>
      <c r="DB280" s="23"/>
      <c r="DC280" s="23"/>
      <c r="DD280" s="57"/>
      <c r="DE280" s="57"/>
      <c r="DF280" s="57"/>
      <c r="DG280" s="57"/>
      <c r="DH280" s="57"/>
      <c r="DI280" s="57"/>
      <c r="DJ280" s="67"/>
      <c r="DK280" s="23" t="s">
        <v>849</v>
      </c>
      <c r="DL280" s="55">
        <v>0</v>
      </c>
      <c r="DM280" s="55">
        <v>0</v>
      </c>
      <c r="DN280" s="55">
        <v>0</v>
      </c>
      <c r="DO280" s="59">
        <v>0</v>
      </c>
      <c r="DP280" s="23" t="s">
        <v>849</v>
      </c>
      <c r="DQ280" s="57"/>
      <c r="DR280" s="57"/>
      <c r="DS280" s="57"/>
      <c r="DT280" s="23" t="s">
        <v>854</v>
      </c>
      <c r="DU280" s="57"/>
      <c r="DV280" s="23" t="s">
        <v>858</v>
      </c>
      <c r="DW280" s="23" t="s">
        <v>854</v>
      </c>
      <c r="DX280" s="57"/>
      <c r="DY280" s="23" t="s">
        <v>849</v>
      </c>
      <c r="DZ280" s="23" t="s">
        <v>854</v>
      </c>
      <c r="EA280" s="56"/>
      <c r="EB280" s="57"/>
      <c r="EC280" s="57"/>
      <c r="ED280" s="23"/>
      <c r="EE280" s="57"/>
      <c r="EF280" s="57"/>
      <c r="EG280" s="57"/>
      <c r="EH280" s="23">
        <v>957</v>
      </c>
      <c r="EI280" s="23"/>
      <c r="EJ280" s="23" t="s">
        <v>921</v>
      </c>
      <c r="EK280" s="23"/>
    </row>
    <row r="281" spans="2:141" ht="29.1">
      <c r="B281" s="132" t="s">
        <v>1384</v>
      </c>
      <c r="C281" s="23" t="s">
        <v>1383</v>
      </c>
      <c r="D281" s="23" t="s">
        <v>159</v>
      </c>
      <c r="E281" s="23" t="s">
        <v>846</v>
      </c>
      <c r="F281" s="23" t="s">
        <v>847</v>
      </c>
      <c r="G281" s="23"/>
      <c r="H281" s="23" t="s">
        <v>848</v>
      </c>
      <c r="I281" s="58">
        <v>0</v>
      </c>
      <c r="J281" s="58">
        <v>0</v>
      </c>
      <c r="K281" s="58">
        <v>1</v>
      </c>
      <c r="L281" s="58">
        <v>0</v>
      </c>
      <c r="M281" s="176"/>
      <c r="N281" s="23" t="s">
        <v>849</v>
      </c>
      <c r="O281" s="23" t="s">
        <v>850</v>
      </c>
      <c r="P281" s="23" t="s">
        <v>851</v>
      </c>
      <c r="Q281" s="56" t="s">
        <v>848</v>
      </c>
      <c r="R281" s="133" t="s">
        <v>848</v>
      </c>
      <c r="S281" s="133" t="s">
        <v>848</v>
      </c>
      <c r="T281" s="133" t="s">
        <v>848</v>
      </c>
      <c r="U281" s="133" t="s">
        <v>848</v>
      </c>
      <c r="V281" s="133" t="s">
        <v>848</v>
      </c>
      <c r="W281" s="55">
        <v>0</v>
      </c>
      <c r="X281" s="55">
        <v>0</v>
      </c>
      <c r="Y281" s="55">
        <v>0</v>
      </c>
      <c r="Z281" s="55">
        <v>0</v>
      </c>
      <c r="AA281" s="55">
        <v>-0.588638619619409</v>
      </c>
      <c r="AB281" s="55">
        <v>-1.3101956372173937</v>
      </c>
      <c r="AC281" s="55">
        <v>0</v>
      </c>
      <c r="AD281" s="59">
        <v>-1.8988342568368028</v>
      </c>
      <c r="AE281" s="55">
        <v>0</v>
      </c>
      <c r="AF281" s="55"/>
      <c r="AG281" s="55"/>
      <c r="AH281" s="55"/>
      <c r="AI281" s="59">
        <v>-1.8988342568368028</v>
      </c>
      <c r="AJ281" s="55">
        <v>0</v>
      </c>
      <c r="AK281" s="55">
        <v>0</v>
      </c>
      <c r="AL281" s="55">
        <v>0</v>
      </c>
      <c r="AM281" s="55">
        <v>0</v>
      </c>
      <c r="AN281" s="55">
        <v>0</v>
      </c>
      <c r="AO281" s="55">
        <v>-0.68481166605269139</v>
      </c>
      <c r="AP281" s="55">
        <v>-1.5547433889286584</v>
      </c>
      <c r="AQ281" s="55">
        <v>0</v>
      </c>
      <c r="AR281" s="59">
        <v>-2.2395550549813499</v>
      </c>
      <c r="AS281" s="55">
        <v>0</v>
      </c>
      <c r="AT281" s="55"/>
      <c r="AU281" s="55"/>
      <c r="AV281" s="55"/>
      <c r="AW281" s="59">
        <v>-2.2395550549813499</v>
      </c>
      <c r="AX281" s="55"/>
      <c r="AY281" s="55"/>
      <c r="AZ281" s="55"/>
      <c r="BA281" s="55"/>
      <c r="BB281" s="55"/>
      <c r="BC281" s="55"/>
      <c r="BD281" s="55"/>
      <c r="BE281" s="55"/>
      <c r="BF281" s="59">
        <v>0</v>
      </c>
      <c r="BG281" s="55"/>
      <c r="BH281" s="55"/>
      <c r="BI281" s="55"/>
      <c r="BJ281" s="55"/>
      <c r="BK281" s="59">
        <v>0</v>
      </c>
      <c r="BL281" s="55"/>
      <c r="BM281" s="23" t="s">
        <v>852</v>
      </c>
      <c r="BN281" s="23" t="s">
        <v>184</v>
      </c>
      <c r="BO281" s="23" t="s">
        <v>853</v>
      </c>
      <c r="BP281" s="23" t="s">
        <v>853</v>
      </c>
      <c r="BQ281" s="23" t="s">
        <v>853</v>
      </c>
      <c r="BR281" s="23"/>
      <c r="BS281" s="57"/>
      <c r="BT281" s="135" t="s">
        <v>23</v>
      </c>
      <c r="BU281" s="58">
        <v>1</v>
      </c>
      <c r="BV281" s="57">
        <v>0</v>
      </c>
      <c r="BW281" s="57">
        <v>0</v>
      </c>
      <c r="BX281" s="57">
        <v>0</v>
      </c>
      <c r="BY281" s="57">
        <v>0</v>
      </c>
      <c r="BZ281" s="57">
        <v>0</v>
      </c>
      <c r="CA281" s="57">
        <v>0</v>
      </c>
      <c r="CB281" s="67">
        <v>0</v>
      </c>
      <c r="CC281" s="134"/>
      <c r="CD281" s="134"/>
      <c r="CE281" s="57"/>
      <c r="CF281" s="57"/>
      <c r="CG281" s="57"/>
      <c r="CH281" s="57"/>
      <c r="CI281" s="57"/>
      <c r="CJ281" s="57"/>
      <c r="CK281" s="67"/>
      <c r="CL281" s="23"/>
      <c r="CM281" s="23"/>
      <c r="CN281" s="23"/>
      <c r="CO281" s="23"/>
      <c r="CP281" s="23"/>
      <c r="CQ281" s="23"/>
      <c r="CR281" s="57"/>
      <c r="CS281" s="134"/>
      <c r="CT281" s="58"/>
      <c r="CU281" s="57"/>
      <c r="CV281" s="57"/>
      <c r="CW281" s="57"/>
      <c r="CX281" s="57"/>
      <c r="CY281" s="57"/>
      <c r="CZ281" s="57"/>
      <c r="DA281" s="67"/>
      <c r="DB281" s="23"/>
      <c r="DC281" s="23"/>
      <c r="DD281" s="57"/>
      <c r="DE281" s="57"/>
      <c r="DF281" s="57"/>
      <c r="DG281" s="57"/>
      <c r="DH281" s="57"/>
      <c r="DI281" s="57"/>
      <c r="DJ281" s="67"/>
      <c r="DK281" s="23" t="s">
        <v>849</v>
      </c>
      <c r="DL281" s="55">
        <v>0</v>
      </c>
      <c r="DM281" s="55">
        <v>0</v>
      </c>
      <c r="DN281" s="55">
        <v>0</v>
      </c>
      <c r="DO281" s="59">
        <v>0</v>
      </c>
      <c r="DP281" s="23" t="s">
        <v>849</v>
      </c>
      <c r="DQ281" s="57"/>
      <c r="DR281" s="57"/>
      <c r="DS281" s="57"/>
      <c r="DT281" s="23" t="s">
        <v>854</v>
      </c>
      <c r="DU281" s="57"/>
      <c r="DV281" s="23" t="s">
        <v>858</v>
      </c>
      <c r="DW281" s="23" t="s">
        <v>854</v>
      </c>
      <c r="DX281" s="57"/>
      <c r="DY281" s="23" t="s">
        <v>849</v>
      </c>
      <c r="DZ281" s="23" t="s">
        <v>854</v>
      </c>
      <c r="EA281" s="56"/>
      <c r="EB281" s="57"/>
      <c r="EC281" s="57"/>
      <c r="ED281" s="23"/>
      <c r="EE281" s="57"/>
      <c r="EF281" s="57"/>
      <c r="EG281" s="57"/>
      <c r="EH281" s="23">
        <v>957</v>
      </c>
      <c r="EI281" s="23"/>
      <c r="EJ281" s="23" t="s">
        <v>921</v>
      </c>
      <c r="EK281" s="23"/>
    </row>
    <row r="282" spans="2:141" ht="29.1">
      <c r="B282" s="132" t="s">
        <v>1385</v>
      </c>
      <c r="C282" s="23" t="s">
        <v>1386</v>
      </c>
      <c r="D282" s="23" t="s">
        <v>159</v>
      </c>
      <c r="E282" s="23" t="s">
        <v>846</v>
      </c>
      <c r="F282" s="23" t="s">
        <v>847</v>
      </c>
      <c r="G282" s="23"/>
      <c r="H282" s="23" t="s">
        <v>848</v>
      </c>
      <c r="I282" s="58">
        <v>0</v>
      </c>
      <c r="J282" s="58">
        <v>0</v>
      </c>
      <c r="K282" s="58">
        <v>1</v>
      </c>
      <c r="L282" s="58">
        <v>0</v>
      </c>
      <c r="M282" s="176"/>
      <c r="N282" s="23" t="s">
        <v>849</v>
      </c>
      <c r="O282" s="23" t="s">
        <v>850</v>
      </c>
      <c r="P282" s="23" t="s">
        <v>851</v>
      </c>
      <c r="Q282" s="56" t="s">
        <v>848</v>
      </c>
      <c r="R282" s="133" t="s">
        <v>848</v>
      </c>
      <c r="S282" s="133" t="s">
        <v>848</v>
      </c>
      <c r="T282" s="133" t="s">
        <v>848</v>
      </c>
      <c r="U282" s="133" t="s">
        <v>848</v>
      </c>
      <c r="V282" s="133" t="s">
        <v>848</v>
      </c>
      <c r="W282" s="55">
        <v>0</v>
      </c>
      <c r="X282" s="55">
        <v>0</v>
      </c>
      <c r="Y282" s="55">
        <v>0</v>
      </c>
      <c r="Z282" s="55">
        <v>0</v>
      </c>
      <c r="AA282" s="55">
        <v>0</v>
      </c>
      <c r="AB282" s="55">
        <v>0.59338570524614354</v>
      </c>
      <c r="AC282" s="55">
        <v>1.3054485515906593</v>
      </c>
      <c r="AD282" s="59">
        <v>1.8988342568368028</v>
      </c>
      <c r="AE282" s="55">
        <v>0</v>
      </c>
      <c r="AF282" s="55"/>
      <c r="AG282" s="55"/>
      <c r="AH282" s="55"/>
      <c r="AI282" s="59">
        <v>1.8988342568368028</v>
      </c>
      <c r="AJ282" s="55">
        <v>0</v>
      </c>
      <c r="AK282" s="55">
        <v>0</v>
      </c>
      <c r="AL282" s="55">
        <v>0</v>
      </c>
      <c r="AM282" s="55">
        <v>0</v>
      </c>
      <c r="AN282" s="55">
        <v>0</v>
      </c>
      <c r="AO282" s="55">
        <v>0</v>
      </c>
      <c r="AP282" s="55">
        <v>0.70414102757627739</v>
      </c>
      <c r="AQ282" s="55">
        <v>1.5800924659406488</v>
      </c>
      <c r="AR282" s="59">
        <v>2.2842334935169264</v>
      </c>
      <c r="AS282" s="55">
        <v>0</v>
      </c>
      <c r="AT282" s="55"/>
      <c r="AU282" s="55"/>
      <c r="AV282" s="55"/>
      <c r="AW282" s="59">
        <v>2.2842334935169264</v>
      </c>
      <c r="AX282" s="55"/>
      <c r="AY282" s="55"/>
      <c r="AZ282" s="55"/>
      <c r="BA282" s="55"/>
      <c r="BB282" s="55"/>
      <c r="BC282" s="55"/>
      <c r="BD282" s="55"/>
      <c r="BE282" s="55"/>
      <c r="BF282" s="59">
        <v>0</v>
      </c>
      <c r="BG282" s="55"/>
      <c r="BH282" s="55"/>
      <c r="BI282" s="55"/>
      <c r="BJ282" s="55"/>
      <c r="BK282" s="59">
        <v>0</v>
      </c>
      <c r="BL282" s="55"/>
      <c r="BM282" s="23" t="s">
        <v>852</v>
      </c>
      <c r="BN282" s="23" t="s">
        <v>184</v>
      </c>
      <c r="BO282" s="23" t="s">
        <v>853</v>
      </c>
      <c r="BP282" s="23" t="s">
        <v>853</v>
      </c>
      <c r="BQ282" s="23" t="s">
        <v>853</v>
      </c>
      <c r="BR282" s="23"/>
      <c r="BS282" s="57"/>
      <c r="BT282" s="135" t="s">
        <v>23</v>
      </c>
      <c r="BU282" s="58">
        <v>1</v>
      </c>
      <c r="BV282" s="57">
        <v>0</v>
      </c>
      <c r="BW282" s="57">
        <v>0</v>
      </c>
      <c r="BX282" s="57">
        <v>0</v>
      </c>
      <c r="BY282" s="57">
        <v>0</v>
      </c>
      <c r="BZ282" s="57">
        <v>0</v>
      </c>
      <c r="CA282" s="57">
        <v>0</v>
      </c>
      <c r="CB282" s="67">
        <v>0</v>
      </c>
      <c r="CC282" s="134"/>
      <c r="CD282" s="134"/>
      <c r="CE282" s="57"/>
      <c r="CF282" s="57"/>
      <c r="CG282" s="57"/>
      <c r="CH282" s="57"/>
      <c r="CI282" s="57"/>
      <c r="CJ282" s="57"/>
      <c r="CK282" s="67"/>
      <c r="CL282" s="23"/>
      <c r="CM282" s="23"/>
      <c r="CN282" s="23"/>
      <c r="CO282" s="23"/>
      <c r="CP282" s="23"/>
      <c r="CQ282" s="23"/>
      <c r="CR282" s="57"/>
      <c r="CS282" s="134"/>
      <c r="CT282" s="58"/>
      <c r="CU282" s="57"/>
      <c r="CV282" s="57"/>
      <c r="CW282" s="57"/>
      <c r="CX282" s="57"/>
      <c r="CY282" s="57"/>
      <c r="CZ282" s="57"/>
      <c r="DA282" s="67"/>
      <c r="DB282" s="23"/>
      <c r="DC282" s="23"/>
      <c r="DD282" s="57"/>
      <c r="DE282" s="57"/>
      <c r="DF282" s="57"/>
      <c r="DG282" s="57"/>
      <c r="DH282" s="57"/>
      <c r="DI282" s="57"/>
      <c r="DJ282" s="67"/>
      <c r="DK282" s="23" t="s">
        <v>849</v>
      </c>
      <c r="DL282" s="55">
        <v>0</v>
      </c>
      <c r="DM282" s="55">
        <v>0</v>
      </c>
      <c r="DN282" s="55">
        <v>0</v>
      </c>
      <c r="DO282" s="59">
        <v>0</v>
      </c>
      <c r="DP282" s="23" t="s">
        <v>849</v>
      </c>
      <c r="DQ282" s="57"/>
      <c r="DR282" s="57"/>
      <c r="DS282" s="57"/>
      <c r="DT282" s="23" t="s">
        <v>854</v>
      </c>
      <c r="DU282" s="57"/>
      <c r="DV282" s="23" t="s">
        <v>858</v>
      </c>
      <c r="DW282" s="23" t="s">
        <v>854</v>
      </c>
      <c r="DX282" s="57"/>
      <c r="DY282" s="23" t="s">
        <v>849</v>
      </c>
      <c r="DZ282" s="23" t="s">
        <v>854</v>
      </c>
      <c r="EA282" s="56"/>
      <c r="EB282" s="57"/>
      <c r="EC282" s="57"/>
      <c r="ED282" s="23"/>
      <c r="EE282" s="57"/>
      <c r="EF282" s="57"/>
      <c r="EG282" s="57"/>
      <c r="EH282" s="23">
        <v>957</v>
      </c>
      <c r="EI282" s="23"/>
      <c r="EJ282" s="23" t="s">
        <v>921</v>
      </c>
      <c r="EK282" s="23"/>
    </row>
    <row r="283" spans="2:141" ht="29.1">
      <c r="B283" s="132" t="s">
        <v>1387</v>
      </c>
      <c r="C283" s="23" t="s">
        <v>1386</v>
      </c>
      <c r="D283" s="23" t="s">
        <v>159</v>
      </c>
      <c r="E283" s="23" t="s">
        <v>846</v>
      </c>
      <c r="F283" s="23" t="s">
        <v>847</v>
      </c>
      <c r="G283" s="23"/>
      <c r="H283" s="23" t="s">
        <v>848</v>
      </c>
      <c r="I283" s="58">
        <v>0</v>
      </c>
      <c r="J283" s="58">
        <v>0</v>
      </c>
      <c r="K283" s="58">
        <v>1</v>
      </c>
      <c r="L283" s="58">
        <v>0</v>
      </c>
      <c r="M283" s="176"/>
      <c r="N283" s="23" t="s">
        <v>849</v>
      </c>
      <c r="O283" s="23" t="s">
        <v>850</v>
      </c>
      <c r="P283" s="23" t="s">
        <v>851</v>
      </c>
      <c r="Q283" s="56" t="s">
        <v>848</v>
      </c>
      <c r="R283" s="133" t="s">
        <v>848</v>
      </c>
      <c r="S283" s="133" t="s">
        <v>848</v>
      </c>
      <c r="T283" s="133" t="s">
        <v>848</v>
      </c>
      <c r="U283" s="133" t="s">
        <v>848</v>
      </c>
      <c r="V283" s="133" t="s">
        <v>848</v>
      </c>
      <c r="W283" s="55">
        <v>0</v>
      </c>
      <c r="X283" s="55">
        <v>0</v>
      </c>
      <c r="Y283" s="55">
        <v>0</v>
      </c>
      <c r="Z283" s="55">
        <v>0</v>
      </c>
      <c r="AA283" s="55">
        <v>-0.588638619619409</v>
      </c>
      <c r="AB283" s="55">
        <v>-1.3101956372173937</v>
      </c>
      <c r="AC283" s="55">
        <v>0</v>
      </c>
      <c r="AD283" s="59">
        <v>-1.8988342568368028</v>
      </c>
      <c r="AE283" s="55">
        <v>0</v>
      </c>
      <c r="AF283" s="55"/>
      <c r="AG283" s="55"/>
      <c r="AH283" s="55"/>
      <c r="AI283" s="59">
        <v>-1.8988342568368028</v>
      </c>
      <c r="AJ283" s="55">
        <v>0</v>
      </c>
      <c r="AK283" s="55">
        <v>0</v>
      </c>
      <c r="AL283" s="55">
        <v>0</v>
      </c>
      <c r="AM283" s="55">
        <v>0</v>
      </c>
      <c r="AN283" s="55">
        <v>0</v>
      </c>
      <c r="AO283" s="55">
        <v>-0.68481166605269139</v>
      </c>
      <c r="AP283" s="55">
        <v>-1.5547433889286584</v>
      </c>
      <c r="AQ283" s="55">
        <v>0</v>
      </c>
      <c r="AR283" s="59">
        <v>-2.2395550549813499</v>
      </c>
      <c r="AS283" s="55">
        <v>0</v>
      </c>
      <c r="AT283" s="55"/>
      <c r="AU283" s="55"/>
      <c r="AV283" s="55"/>
      <c r="AW283" s="59">
        <v>-2.2395550549813499</v>
      </c>
      <c r="AX283" s="55"/>
      <c r="AY283" s="55"/>
      <c r="AZ283" s="55"/>
      <c r="BA283" s="55"/>
      <c r="BB283" s="55"/>
      <c r="BC283" s="55"/>
      <c r="BD283" s="55"/>
      <c r="BE283" s="55"/>
      <c r="BF283" s="59">
        <v>0</v>
      </c>
      <c r="BG283" s="55"/>
      <c r="BH283" s="55"/>
      <c r="BI283" s="55"/>
      <c r="BJ283" s="55"/>
      <c r="BK283" s="59">
        <v>0</v>
      </c>
      <c r="BL283" s="55"/>
      <c r="BM283" s="23" t="s">
        <v>852</v>
      </c>
      <c r="BN283" s="23" t="s">
        <v>184</v>
      </c>
      <c r="BO283" s="23" t="s">
        <v>853</v>
      </c>
      <c r="BP283" s="23" t="s">
        <v>853</v>
      </c>
      <c r="BQ283" s="23" t="s">
        <v>853</v>
      </c>
      <c r="BR283" s="23"/>
      <c r="BS283" s="57"/>
      <c r="BT283" s="135" t="s">
        <v>23</v>
      </c>
      <c r="BU283" s="58">
        <v>1</v>
      </c>
      <c r="BV283" s="57">
        <v>0</v>
      </c>
      <c r="BW283" s="57">
        <v>0</v>
      </c>
      <c r="BX283" s="57">
        <v>0</v>
      </c>
      <c r="BY283" s="57">
        <v>0</v>
      </c>
      <c r="BZ283" s="57">
        <v>0</v>
      </c>
      <c r="CA283" s="57">
        <v>0</v>
      </c>
      <c r="CB283" s="67">
        <v>0</v>
      </c>
      <c r="CC283" s="134"/>
      <c r="CD283" s="134"/>
      <c r="CE283" s="57"/>
      <c r="CF283" s="57"/>
      <c r="CG283" s="57"/>
      <c r="CH283" s="57"/>
      <c r="CI283" s="57"/>
      <c r="CJ283" s="57"/>
      <c r="CK283" s="67"/>
      <c r="CL283" s="23"/>
      <c r="CM283" s="23"/>
      <c r="CN283" s="23"/>
      <c r="CO283" s="23"/>
      <c r="CP283" s="23"/>
      <c r="CQ283" s="23"/>
      <c r="CR283" s="57"/>
      <c r="CS283" s="134"/>
      <c r="CT283" s="58"/>
      <c r="CU283" s="57"/>
      <c r="CV283" s="57"/>
      <c r="CW283" s="57"/>
      <c r="CX283" s="57"/>
      <c r="CY283" s="57"/>
      <c r="CZ283" s="57"/>
      <c r="DA283" s="67"/>
      <c r="DB283" s="23"/>
      <c r="DC283" s="23"/>
      <c r="DD283" s="57"/>
      <c r="DE283" s="57"/>
      <c r="DF283" s="57"/>
      <c r="DG283" s="57"/>
      <c r="DH283" s="57"/>
      <c r="DI283" s="57"/>
      <c r="DJ283" s="67"/>
      <c r="DK283" s="23" t="s">
        <v>849</v>
      </c>
      <c r="DL283" s="55">
        <v>0</v>
      </c>
      <c r="DM283" s="55">
        <v>0</v>
      </c>
      <c r="DN283" s="55">
        <v>0</v>
      </c>
      <c r="DO283" s="59">
        <v>0</v>
      </c>
      <c r="DP283" s="23" t="s">
        <v>849</v>
      </c>
      <c r="DQ283" s="57"/>
      <c r="DR283" s="57"/>
      <c r="DS283" s="57"/>
      <c r="DT283" s="23" t="s">
        <v>854</v>
      </c>
      <c r="DU283" s="57"/>
      <c r="DV283" s="23" t="s">
        <v>858</v>
      </c>
      <c r="DW283" s="23" t="s">
        <v>854</v>
      </c>
      <c r="DX283" s="57"/>
      <c r="DY283" s="23" t="s">
        <v>849</v>
      </c>
      <c r="DZ283" s="23" t="s">
        <v>854</v>
      </c>
      <c r="EA283" s="56"/>
      <c r="EB283" s="57"/>
      <c r="EC283" s="57"/>
      <c r="ED283" s="23"/>
      <c r="EE283" s="57"/>
      <c r="EF283" s="57"/>
      <c r="EG283" s="57"/>
      <c r="EH283" s="23">
        <v>957</v>
      </c>
      <c r="EI283" s="23"/>
      <c r="EJ283" s="23" t="s">
        <v>921</v>
      </c>
      <c r="EK283" s="23"/>
    </row>
    <row r="284" spans="2:141" ht="29.1">
      <c r="B284" s="132" t="s">
        <v>1388</v>
      </c>
      <c r="C284" s="23" t="s">
        <v>1389</v>
      </c>
      <c r="D284" s="23" t="s">
        <v>159</v>
      </c>
      <c r="E284" s="23" t="s">
        <v>846</v>
      </c>
      <c r="F284" s="23" t="s">
        <v>847</v>
      </c>
      <c r="G284" s="23"/>
      <c r="H284" s="23" t="s">
        <v>848</v>
      </c>
      <c r="I284" s="58">
        <v>0</v>
      </c>
      <c r="J284" s="58">
        <v>0</v>
      </c>
      <c r="K284" s="58">
        <v>1</v>
      </c>
      <c r="L284" s="58">
        <v>0</v>
      </c>
      <c r="M284" s="176"/>
      <c r="N284" s="23" t="s">
        <v>849</v>
      </c>
      <c r="O284" s="23" t="s">
        <v>850</v>
      </c>
      <c r="P284" s="23" t="s">
        <v>851</v>
      </c>
      <c r="Q284" s="56" t="s">
        <v>848</v>
      </c>
      <c r="R284" s="133" t="s">
        <v>848</v>
      </c>
      <c r="S284" s="133" t="s">
        <v>848</v>
      </c>
      <c r="T284" s="133" t="s">
        <v>848</v>
      </c>
      <c r="U284" s="133" t="s">
        <v>848</v>
      </c>
      <c r="V284" s="133" t="s">
        <v>848</v>
      </c>
      <c r="W284" s="55">
        <v>0</v>
      </c>
      <c r="X284" s="55">
        <v>0</v>
      </c>
      <c r="Y284" s="55">
        <v>0</v>
      </c>
      <c r="Z284" s="55">
        <v>0</v>
      </c>
      <c r="AA284" s="55">
        <v>0</v>
      </c>
      <c r="AB284" s="55">
        <v>0.59338570524614354</v>
      </c>
      <c r="AC284" s="55">
        <v>1.3054485515906593</v>
      </c>
      <c r="AD284" s="59">
        <v>1.8988342568368028</v>
      </c>
      <c r="AE284" s="55">
        <v>0</v>
      </c>
      <c r="AF284" s="55"/>
      <c r="AG284" s="55"/>
      <c r="AH284" s="55"/>
      <c r="AI284" s="59">
        <v>1.8988342568368028</v>
      </c>
      <c r="AJ284" s="55">
        <v>0</v>
      </c>
      <c r="AK284" s="55">
        <v>0</v>
      </c>
      <c r="AL284" s="55">
        <v>0</v>
      </c>
      <c r="AM284" s="55">
        <v>0</v>
      </c>
      <c r="AN284" s="55">
        <v>0</v>
      </c>
      <c r="AO284" s="55">
        <v>0</v>
      </c>
      <c r="AP284" s="55">
        <v>0.70414102757627739</v>
      </c>
      <c r="AQ284" s="55">
        <v>1.5800924659406488</v>
      </c>
      <c r="AR284" s="59">
        <v>2.2842334935169264</v>
      </c>
      <c r="AS284" s="55">
        <v>0</v>
      </c>
      <c r="AT284" s="55"/>
      <c r="AU284" s="55"/>
      <c r="AV284" s="55"/>
      <c r="AW284" s="59">
        <v>2.2842334935169264</v>
      </c>
      <c r="AX284" s="55"/>
      <c r="AY284" s="55"/>
      <c r="AZ284" s="55"/>
      <c r="BA284" s="55"/>
      <c r="BB284" s="55"/>
      <c r="BC284" s="55"/>
      <c r="BD284" s="55"/>
      <c r="BE284" s="55"/>
      <c r="BF284" s="59">
        <v>0</v>
      </c>
      <c r="BG284" s="55"/>
      <c r="BH284" s="55"/>
      <c r="BI284" s="55"/>
      <c r="BJ284" s="55"/>
      <c r="BK284" s="59">
        <v>0</v>
      </c>
      <c r="BL284" s="55"/>
      <c r="BM284" s="23" t="s">
        <v>852</v>
      </c>
      <c r="BN284" s="23" t="s">
        <v>184</v>
      </c>
      <c r="BO284" s="23" t="s">
        <v>853</v>
      </c>
      <c r="BP284" s="23" t="s">
        <v>853</v>
      </c>
      <c r="BQ284" s="23" t="s">
        <v>853</v>
      </c>
      <c r="BR284" s="23"/>
      <c r="BS284" s="57"/>
      <c r="BT284" s="135" t="s">
        <v>23</v>
      </c>
      <c r="BU284" s="58">
        <v>1</v>
      </c>
      <c r="BV284" s="57">
        <v>0</v>
      </c>
      <c r="BW284" s="57">
        <v>0</v>
      </c>
      <c r="BX284" s="57">
        <v>0</v>
      </c>
      <c r="BY284" s="57">
        <v>0</v>
      </c>
      <c r="BZ284" s="57">
        <v>0</v>
      </c>
      <c r="CA284" s="57">
        <v>0</v>
      </c>
      <c r="CB284" s="67">
        <v>0</v>
      </c>
      <c r="CC284" s="134"/>
      <c r="CD284" s="134"/>
      <c r="CE284" s="57"/>
      <c r="CF284" s="57"/>
      <c r="CG284" s="57"/>
      <c r="CH284" s="57"/>
      <c r="CI284" s="57"/>
      <c r="CJ284" s="57"/>
      <c r="CK284" s="67"/>
      <c r="CL284" s="23"/>
      <c r="CM284" s="23"/>
      <c r="CN284" s="23"/>
      <c r="CO284" s="23"/>
      <c r="CP284" s="23"/>
      <c r="CQ284" s="23"/>
      <c r="CR284" s="57"/>
      <c r="CS284" s="134"/>
      <c r="CT284" s="58"/>
      <c r="CU284" s="57"/>
      <c r="CV284" s="57"/>
      <c r="CW284" s="57"/>
      <c r="CX284" s="57"/>
      <c r="CY284" s="57"/>
      <c r="CZ284" s="57"/>
      <c r="DA284" s="67"/>
      <c r="DB284" s="23"/>
      <c r="DC284" s="23"/>
      <c r="DD284" s="57"/>
      <c r="DE284" s="57"/>
      <c r="DF284" s="57"/>
      <c r="DG284" s="57"/>
      <c r="DH284" s="57"/>
      <c r="DI284" s="57"/>
      <c r="DJ284" s="67"/>
      <c r="DK284" s="23" t="s">
        <v>849</v>
      </c>
      <c r="DL284" s="55">
        <v>0</v>
      </c>
      <c r="DM284" s="55">
        <v>0</v>
      </c>
      <c r="DN284" s="55">
        <v>0</v>
      </c>
      <c r="DO284" s="59">
        <v>0</v>
      </c>
      <c r="DP284" s="23" t="s">
        <v>849</v>
      </c>
      <c r="DQ284" s="57"/>
      <c r="DR284" s="57"/>
      <c r="DS284" s="57"/>
      <c r="DT284" s="23" t="s">
        <v>854</v>
      </c>
      <c r="DU284" s="57"/>
      <c r="DV284" s="23" t="s">
        <v>858</v>
      </c>
      <c r="DW284" s="23" t="s">
        <v>854</v>
      </c>
      <c r="DX284" s="57"/>
      <c r="DY284" s="23" t="s">
        <v>849</v>
      </c>
      <c r="DZ284" s="23" t="s">
        <v>854</v>
      </c>
      <c r="EA284" s="56"/>
      <c r="EB284" s="57"/>
      <c r="EC284" s="57"/>
      <c r="ED284" s="23"/>
      <c r="EE284" s="57"/>
      <c r="EF284" s="57"/>
      <c r="EG284" s="57"/>
      <c r="EH284" s="23">
        <v>957</v>
      </c>
      <c r="EI284" s="23"/>
      <c r="EJ284" s="23" t="s">
        <v>921</v>
      </c>
      <c r="EK284" s="23"/>
    </row>
    <row r="285" spans="2:141" ht="29.1">
      <c r="B285" s="132" t="s">
        <v>1390</v>
      </c>
      <c r="C285" s="23" t="s">
        <v>1389</v>
      </c>
      <c r="D285" s="23" t="s">
        <v>159</v>
      </c>
      <c r="E285" s="23" t="s">
        <v>846</v>
      </c>
      <c r="F285" s="23" t="s">
        <v>847</v>
      </c>
      <c r="G285" s="23"/>
      <c r="H285" s="23" t="s">
        <v>848</v>
      </c>
      <c r="I285" s="58">
        <v>0</v>
      </c>
      <c r="J285" s="58">
        <v>0</v>
      </c>
      <c r="K285" s="58">
        <v>1</v>
      </c>
      <c r="L285" s="58">
        <v>0</v>
      </c>
      <c r="M285" s="176"/>
      <c r="N285" s="23" t="s">
        <v>849</v>
      </c>
      <c r="O285" s="23" t="s">
        <v>850</v>
      </c>
      <c r="P285" s="23" t="s">
        <v>851</v>
      </c>
      <c r="Q285" s="56" t="s">
        <v>848</v>
      </c>
      <c r="R285" s="133" t="s">
        <v>848</v>
      </c>
      <c r="S285" s="133" t="s">
        <v>848</v>
      </c>
      <c r="T285" s="133" t="s">
        <v>848</v>
      </c>
      <c r="U285" s="133" t="s">
        <v>848</v>
      </c>
      <c r="V285" s="133" t="s">
        <v>848</v>
      </c>
      <c r="W285" s="55">
        <v>0</v>
      </c>
      <c r="X285" s="55">
        <v>0</v>
      </c>
      <c r="Y285" s="55">
        <v>0</v>
      </c>
      <c r="Z285" s="55">
        <v>0</v>
      </c>
      <c r="AA285" s="55">
        <v>-0.588638619619409</v>
      </c>
      <c r="AB285" s="55">
        <v>-1.3101956372173937</v>
      </c>
      <c r="AC285" s="55">
        <v>0</v>
      </c>
      <c r="AD285" s="59">
        <v>-1.8988342568368028</v>
      </c>
      <c r="AE285" s="55">
        <v>0</v>
      </c>
      <c r="AF285" s="55"/>
      <c r="AG285" s="55"/>
      <c r="AH285" s="55"/>
      <c r="AI285" s="59">
        <v>-1.8988342568368028</v>
      </c>
      <c r="AJ285" s="55">
        <v>0</v>
      </c>
      <c r="AK285" s="55">
        <v>0</v>
      </c>
      <c r="AL285" s="55">
        <v>0</v>
      </c>
      <c r="AM285" s="55">
        <v>0</v>
      </c>
      <c r="AN285" s="55">
        <v>0</v>
      </c>
      <c r="AO285" s="55">
        <v>-0.68481166605269139</v>
      </c>
      <c r="AP285" s="55">
        <v>-1.5547433889286584</v>
      </c>
      <c r="AQ285" s="55">
        <v>0</v>
      </c>
      <c r="AR285" s="59">
        <v>-2.2395550549813499</v>
      </c>
      <c r="AS285" s="55">
        <v>0</v>
      </c>
      <c r="AT285" s="55"/>
      <c r="AU285" s="55"/>
      <c r="AV285" s="55"/>
      <c r="AW285" s="59">
        <v>-2.2395550549813499</v>
      </c>
      <c r="AX285" s="55"/>
      <c r="AY285" s="55"/>
      <c r="AZ285" s="55"/>
      <c r="BA285" s="55"/>
      <c r="BB285" s="55"/>
      <c r="BC285" s="55"/>
      <c r="BD285" s="55"/>
      <c r="BE285" s="55"/>
      <c r="BF285" s="59">
        <v>0</v>
      </c>
      <c r="BG285" s="55"/>
      <c r="BH285" s="55"/>
      <c r="BI285" s="55"/>
      <c r="BJ285" s="55"/>
      <c r="BK285" s="59">
        <v>0</v>
      </c>
      <c r="BL285" s="55"/>
      <c r="BM285" s="23" t="s">
        <v>852</v>
      </c>
      <c r="BN285" s="23" t="s">
        <v>184</v>
      </c>
      <c r="BO285" s="23" t="s">
        <v>853</v>
      </c>
      <c r="BP285" s="23" t="s">
        <v>853</v>
      </c>
      <c r="BQ285" s="23" t="s">
        <v>853</v>
      </c>
      <c r="BR285" s="23"/>
      <c r="BS285" s="57"/>
      <c r="BT285" s="135" t="s">
        <v>23</v>
      </c>
      <c r="BU285" s="58">
        <v>1</v>
      </c>
      <c r="BV285" s="57">
        <v>0</v>
      </c>
      <c r="BW285" s="57">
        <v>0</v>
      </c>
      <c r="BX285" s="57">
        <v>0</v>
      </c>
      <c r="BY285" s="57">
        <v>0</v>
      </c>
      <c r="BZ285" s="57">
        <v>0</v>
      </c>
      <c r="CA285" s="57">
        <v>0</v>
      </c>
      <c r="CB285" s="67">
        <v>0</v>
      </c>
      <c r="CC285" s="134"/>
      <c r="CD285" s="134"/>
      <c r="CE285" s="57"/>
      <c r="CF285" s="57"/>
      <c r="CG285" s="57"/>
      <c r="CH285" s="57"/>
      <c r="CI285" s="57"/>
      <c r="CJ285" s="57"/>
      <c r="CK285" s="67"/>
      <c r="CL285" s="23"/>
      <c r="CM285" s="23"/>
      <c r="CN285" s="23"/>
      <c r="CO285" s="23"/>
      <c r="CP285" s="23"/>
      <c r="CQ285" s="23"/>
      <c r="CR285" s="57"/>
      <c r="CS285" s="134"/>
      <c r="CT285" s="58"/>
      <c r="CU285" s="57"/>
      <c r="CV285" s="57"/>
      <c r="CW285" s="57"/>
      <c r="CX285" s="57"/>
      <c r="CY285" s="57"/>
      <c r="CZ285" s="57"/>
      <c r="DA285" s="67"/>
      <c r="DB285" s="23"/>
      <c r="DC285" s="23"/>
      <c r="DD285" s="57"/>
      <c r="DE285" s="57"/>
      <c r="DF285" s="57"/>
      <c r="DG285" s="57"/>
      <c r="DH285" s="57"/>
      <c r="DI285" s="57"/>
      <c r="DJ285" s="67"/>
      <c r="DK285" s="23" t="s">
        <v>849</v>
      </c>
      <c r="DL285" s="55">
        <v>0</v>
      </c>
      <c r="DM285" s="55">
        <v>0</v>
      </c>
      <c r="DN285" s="55">
        <v>0</v>
      </c>
      <c r="DO285" s="59">
        <v>0</v>
      </c>
      <c r="DP285" s="23" t="s">
        <v>849</v>
      </c>
      <c r="DQ285" s="57"/>
      <c r="DR285" s="57"/>
      <c r="DS285" s="57"/>
      <c r="DT285" s="23" t="s">
        <v>854</v>
      </c>
      <c r="DU285" s="57"/>
      <c r="DV285" s="23" t="s">
        <v>858</v>
      </c>
      <c r="DW285" s="23" t="s">
        <v>854</v>
      </c>
      <c r="DX285" s="57"/>
      <c r="DY285" s="23" t="s">
        <v>849</v>
      </c>
      <c r="DZ285" s="23" t="s">
        <v>854</v>
      </c>
      <c r="EA285" s="56"/>
      <c r="EB285" s="57"/>
      <c r="EC285" s="57"/>
      <c r="ED285" s="23"/>
      <c r="EE285" s="57"/>
      <c r="EF285" s="57"/>
      <c r="EG285" s="57"/>
      <c r="EH285" s="23">
        <v>957</v>
      </c>
      <c r="EI285" s="23"/>
      <c r="EJ285" s="23" t="s">
        <v>921</v>
      </c>
      <c r="EK285" s="23"/>
    </row>
    <row r="286" spans="2:141" ht="29.1">
      <c r="B286" s="132" t="s">
        <v>1391</v>
      </c>
      <c r="C286" s="23" t="s">
        <v>1392</v>
      </c>
      <c r="D286" s="23" t="s">
        <v>159</v>
      </c>
      <c r="E286" s="23" t="s">
        <v>846</v>
      </c>
      <c r="F286" s="23" t="s">
        <v>847</v>
      </c>
      <c r="G286" s="23"/>
      <c r="H286" s="23" t="s">
        <v>848</v>
      </c>
      <c r="I286" s="58">
        <v>0</v>
      </c>
      <c r="J286" s="58">
        <v>0</v>
      </c>
      <c r="K286" s="58">
        <v>1</v>
      </c>
      <c r="L286" s="58">
        <v>0</v>
      </c>
      <c r="M286" s="176"/>
      <c r="N286" s="23" t="s">
        <v>849</v>
      </c>
      <c r="O286" s="23" t="s">
        <v>850</v>
      </c>
      <c r="P286" s="23" t="s">
        <v>851</v>
      </c>
      <c r="Q286" s="56" t="s">
        <v>848</v>
      </c>
      <c r="R286" s="133" t="s">
        <v>848</v>
      </c>
      <c r="S286" s="133" t="s">
        <v>848</v>
      </c>
      <c r="T286" s="133" t="s">
        <v>848</v>
      </c>
      <c r="U286" s="133" t="s">
        <v>848</v>
      </c>
      <c r="V286" s="133" t="s">
        <v>848</v>
      </c>
      <c r="W286" s="55">
        <v>0</v>
      </c>
      <c r="X286" s="55">
        <v>0</v>
      </c>
      <c r="Y286" s="55">
        <v>0</v>
      </c>
      <c r="Z286" s="55">
        <v>0</v>
      </c>
      <c r="AA286" s="55">
        <v>0</v>
      </c>
      <c r="AB286" s="55">
        <v>0.59338570524614354</v>
      </c>
      <c r="AC286" s="55">
        <v>1.3054485515906593</v>
      </c>
      <c r="AD286" s="59">
        <v>1.8988342568368028</v>
      </c>
      <c r="AE286" s="55">
        <v>0</v>
      </c>
      <c r="AF286" s="55"/>
      <c r="AG286" s="55"/>
      <c r="AH286" s="55"/>
      <c r="AI286" s="59">
        <v>1.8988342568368028</v>
      </c>
      <c r="AJ286" s="55">
        <v>0</v>
      </c>
      <c r="AK286" s="55">
        <v>0</v>
      </c>
      <c r="AL286" s="55">
        <v>0</v>
      </c>
      <c r="AM286" s="55">
        <v>0</v>
      </c>
      <c r="AN286" s="55">
        <v>0</v>
      </c>
      <c r="AO286" s="55">
        <v>0</v>
      </c>
      <c r="AP286" s="55">
        <v>0.70414102757627739</v>
      </c>
      <c r="AQ286" s="55">
        <v>1.5800924659406488</v>
      </c>
      <c r="AR286" s="59">
        <v>2.2842334935169264</v>
      </c>
      <c r="AS286" s="55">
        <v>0</v>
      </c>
      <c r="AT286" s="55"/>
      <c r="AU286" s="55"/>
      <c r="AV286" s="55"/>
      <c r="AW286" s="59">
        <v>2.2842334935169264</v>
      </c>
      <c r="AX286" s="55"/>
      <c r="AY286" s="55"/>
      <c r="AZ286" s="55"/>
      <c r="BA286" s="55"/>
      <c r="BB286" s="55"/>
      <c r="BC286" s="55"/>
      <c r="BD286" s="55"/>
      <c r="BE286" s="55"/>
      <c r="BF286" s="59">
        <v>0</v>
      </c>
      <c r="BG286" s="55"/>
      <c r="BH286" s="55"/>
      <c r="BI286" s="55"/>
      <c r="BJ286" s="55"/>
      <c r="BK286" s="59">
        <v>0</v>
      </c>
      <c r="BL286" s="55"/>
      <c r="BM286" s="23" t="s">
        <v>852</v>
      </c>
      <c r="BN286" s="23" t="s">
        <v>184</v>
      </c>
      <c r="BO286" s="23" t="s">
        <v>853</v>
      </c>
      <c r="BP286" s="23" t="s">
        <v>853</v>
      </c>
      <c r="BQ286" s="23" t="s">
        <v>853</v>
      </c>
      <c r="BR286" s="23"/>
      <c r="BS286" s="57"/>
      <c r="BT286" s="135" t="s">
        <v>23</v>
      </c>
      <c r="BU286" s="58">
        <v>1</v>
      </c>
      <c r="BV286" s="57">
        <v>0</v>
      </c>
      <c r="BW286" s="57">
        <v>0</v>
      </c>
      <c r="BX286" s="57">
        <v>0</v>
      </c>
      <c r="BY286" s="57">
        <v>0</v>
      </c>
      <c r="BZ286" s="57">
        <v>0</v>
      </c>
      <c r="CA286" s="57">
        <v>0</v>
      </c>
      <c r="CB286" s="67">
        <v>0</v>
      </c>
      <c r="CC286" s="134"/>
      <c r="CD286" s="134"/>
      <c r="CE286" s="57"/>
      <c r="CF286" s="57"/>
      <c r="CG286" s="57"/>
      <c r="CH286" s="57"/>
      <c r="CI286" s="57"/>
      <c r="CJ286" s="57"/>
      <c r="CK286" s="67"/>
      <c r="CL286" s="23"/>
      <c r="CM286" s="23"/>
      <c r="CN286" s="23"/>
      <c r="CO286" s="23"/>
      <c r="CP286" s="23"/>
      <c r="CQ286" s="23"/>
      <c r="CR286" s="57"/>
      <c r="CS286" s="134"/>
      <c r="CT286" s="58"/>
      <c r="CU286" s="57"/>
      <c r="CV286" s="57"/>
      <c r="CW286" s="57"/>
      <c r="CX286" s="57"/>
      <c r="CY286" s="57"/>
      <c r="CZ286" s="57"/>
      <c r="DA286" s="67"/>
      <c r="DB286" s="23"/>
      <c r="DC286" s="23"/>
      <c r="DD286" s="57"/>
      <c r="DE286" s="57"/>
      <c r="DF286" s="57"/>
      <c r="DG286" s="57"/>
      <c r="DH286" s="57"/>
      <c r="DI286" s="57"/>
      <c r="DJ286" s="67"/>
      <c r="DK286" s="23" t="s">
        <v>849</v>
      </c>
      <c r="DL286" s="55">
        <v>0</v>
      </c>
      <c r="DM286" s="55">
        <v>0</v>
      </c>
      <c r="DN286" s="55">
        <v>0</v>
      </c>
      <c r="DO286" s="59">
        <v>0</v>
      </c>
      <c r="DP286" s="23" t="s">
        <v>849</v>
      </c>
      <c r="DQ286" s="57"/>
      <c r="DR286" s="57"/>
      <c r="DS286" s="57"/>
      <c r="DT286" s="23" t="s">
        <v>854</v>
      </c>
      <c r="DU286" s="57"/>
      <c r="DV286" s="23" t="s">
        <v>858</v>
      </c>
      <c r="DW286" s="23" t="s">
        <v>854</v>
      </c>
      <c r="DX286" s="57"/>
      <c r="DY286" s="23" t="s">
        <v>849</v>
      </c>
      <c r="DZ286" s="23" t="s">
        <v>854</v>
      </c>
      <c r="EA286" s="56"/>
      <c r="EB286" s="57"/>
      <c r="EC286" s="57"/>
      <c r="ED286" s="23"/>
      <c r="EE286" s="57"/>
      <c r="EF286" s="57"/>
      <c r="EG286" s="57"/>
      <c r="EH286" s="23">
        <v>957</v>
      </c>
      <c r="EI286" s="23"/>
      <c r="EJ286" s="23" t="s">
        <v>921</v>
      </c>
      <c r="EK286" s="23"/>
    </row>
    <row r="287" spans="2:141" ht="29.1">
      <c r="B287" s="132" t="s">
        <v>1393</v>
      </c>
      <c r="C287" s="23" t="s">
        <v>1392</v>
      </c>
      <c r="D287" s="23" t="s">
        <v>159</v>
      </c>
      <c r="E287" s="23" t="s">
        <v>846</v>
      </c>
      <c r="F287" s="23" t="s">
        <v>847</v>
      </c>
      <c r="G287" s="23"/>
      <c r="H287" s="23" t="s">
        <v>848</v>
      </c>
      <c r="I287" s="58">
        <v>0</v>
      </c>
      <c r="J287" s="58">
        <v>0</v>
      </c>
      <c r="K287" s="58">
        <v>1</v>
      </c>
      <c r="L287" s="58">
        <v>0</v>
      </c>
      <c r="M287" s="176"/>
      <c r="N287" s="23" t="s">
        <v>849</v>
      </c>
      <c r="O287" s="23" t="s">
        <v>850</v>
      </c>
      <c r="P287" s="23" t="s">
        <v>851</v>
      </c>
      <c r="Q287" s="56" t="s">
        <v>848</v>
      </c>
      <c r="R287" s="133" t="s">
        <v>848</v>
      </c>
      <c r="S287" s="133" t="s">
        <v>848</v>
      </c>
      <c r="T287" s="133" t="s">
        <v>848</v>
      </c>
      <c r="U287" s="133" t="s">
        <v>848</v>
      </c>
      <c r="V287" s="133" t="s">
        <v>848</v>
      </c>
      <c r="W287" s="55">
        <v>0</v>
      </c>
      <c r="X287" s="55">
        <v>0</v>
      </c>
      <c r="Y287" s="55">
        <v>0</v>
      </c>
      <c r="Z287" s="55">
        <v>0</v>
      </c>
      <c r="AA287" s="55">
        <v>-0.588638619619409</v>
      </c>
      <c r="AB287" s="55">
        <v>-1.3101956372173937</v>
      </c>
      <c r="AC287" s="55">
        <v>0</v>
      </c>
      <c r="AD287" s="59">
        <v>-1.8988342568368028</v>
      </c>
      <c r="AE287" s="55">
        <v>0</v>
      </c>
      <c r="AF287" s="55"/>
      <c r="AG287" s="55"/>
      <c r="AH287" s="55"/>
      <c r="AI287" s="59">
        <v>-1.8988342568368028</v>
      </c>
      <c r="AJ287" s="55">
        <v>0</v>
      </c>
      <c r="AK287" s="55">
        <v>0</v>
      </c>
      <c r="AL287" s="55">
        <v>0</v>
      </c>
      <c r="AM287" s="55">
        <v>0</v>
      </c>
      <c r="AN287" s="55">
        <v>0</v>
      </c>
      <c r="AO287" s="55">
        <v>-0.68481166605269139</v>
      </c>
      <c r="AP287" s="55">
        <v>-1.5547433889286584</v>
      </c>
      <c r="AQ287" s="55">
        <v>0</v>
      </c>
      <c r="AR287" s="59">
        <v>-2.2395550549813499</v>
      </c>
      <c r="AS287" s="55">
        <v>0</v>
      </c>
      <c r="AT287" s="55"/>
      <c r="AU287" s="55"/>
      <c r="AV287" s="55"/>
      <c r="AW287" s="59">
        <v>-2.2395550549813499</v>
      </c>
      <c r="AX287" s="55"/>
      <c r="AY287" s="55"/>
      <c r="AZ287" s="55"/>
      <c r="BA287" s="55"/>
      <c r="BB287" s="55"/>
      <c r="BC287" s="55"/>
      <c r="BD287" s="55"/>
      <c r="BE287" s="55"/>
      <c r="BF287" s="59">
        <v>0</v>
      </c>
      <c r="BG287" s="55"/>
      <c r="BH287" s="55"/>
      <c r="BI287" s="55"/>
      <c r="BJ287" s="55"/>
      <c r="BK287" s="59">
        <v>0</v>
      </c>
      <c r="BL287" s="55"/>
      <c r="BM287" s="23" t="s">
        <v>852</v>
      </c>
      <c r="BN287" s="23" t="s">
        <v>184</v>
      </c>
      <c r="BO287" s="23" t="s">
        <v>853</v>
      </c>
      <c r="BP287" s="23" t="s">
        <v>853</v>
      </c>
      <c r="BQ287" s="23" t="s">
        <v>853</v>
      </c>
      <c r="BR287" s="23"/>
      <c r="BS287" s="57"/>
      <c r="BT287" s="135" t="s">
        <v>23</v>
      </c>
      <c r="BU287" s="58">
        <v>1</v>
      </c>
      <c r="BV287" s="57">
        <v>0</v>
      </c>
      <c r="BW287" s="57">
        <v>0</v>
      </c>
      <c r="BX287" s="57">
        <v>0</v>
      </c>
      <c r="BY287" s="57">
        <v>0</v>
      </c>
      <c r="BZ287" s="57">
        <v>0</v>
      </c>
      <c r="CA287" s="57">
        <v>0</v>
      </c>
      <c r="CB287" s="67">
        <v>0</v>
      </c>
      <c r="CC287" s="134"/>
      <c r="CD287" s="134"/>
      <c r="CE287" s="57"/>
      <c r="CF287" s="57"/>
      <c r="CG287" s="57"/>
      <c r="CH287" s="57"/>
      <c r="CI287" s="57"/>
      <c r="CJ287" s="57"/>
      <c r="CK287" s="67"/>
      <c r="CL287" s="23"/>
      <c r="CM287" s="23"/>
      <c r="CN287" s="23"/>
      <c r="CO287" s="23"/>
      <c r="CP287" s="23"/>
      <c r="CQ287" s="23"/>
      <c r="CR287" s="57"/>
      <c r="CS287" s="134"/>
      <c r="CT287" s="58"/>
      <c r="CU287" s="57"/>
      <c r="CV287" s="57"/>
      <c r="CW287" s="57"/>
      <c r="CX287" s="57"/>
      <c r="CY287" s="57"/>
      <c r="CZ287" s="57"/>
      <c r="DA287" s="67"/>
      <c r="DB287" s="23"/>
      <c r="DC287" s="23"/>
      <c r="DD287" s="57"/>
      <c r="DE287" s="57"/>
      <c r="DF287" s="57"/>
      <c r="DG287" s="57"/>
      <c r="DH287" s="57"/>
      <c r="DI287" s="57"/>
      <c r="DJ287" s="67"/>
      <c r="DK287" s="23" t="s">
        <v>849</v>
      </c>
      <c r="DL287" s="55">
        <v>0</v>
      </c>
      <c r="DM287" s="55">
        <v>0</v>
      </c>
      <c r="DN287" s="55">
        <v>0</v>
      </c>
      <c r="DO287" s="59">
        <v>0</v>
      </c>
      <c r="DP287" s="23" t="s">
        <v>849</v>
      </c>
      <c r="DQ287" s="57"/>
      <c r="DR287" s="57"/>
      <c r="DS287" s="57"/>
      <c r="DT287" s="23" t="s">
        <v>854</v>
      </c>
      <c r="DU287" s="57"/>
      <c r="DV287" s="23" t="s">
        <v>858</v>
      </c>
      <c r="DW287" s="23" t="s">
        <v>854</v>
      </c>
      <c r="DX287" s="57"/>
      <c r="DY287" s="23" t="s">
        <v>849</v>
      </c>
      <c r="DZ287" s="23" t="s">
        <v>854</v>
      </c>
      <c r="EA287" s="56"/>
      <c r="EB287" s="57"/>
      <c r="EC287" s="57"/>
      <c r="ED287" s="23"/>
      <c r="EE287" s="57"/>
      <c r="EF287" s="57"/>
      <c r="EG287" s="57"/>
      <c r="EH287" s="23">
        <v>957</v>
      </c>
      <c r="EI287" s="23"/>
      <c r="EJ287" s="23" t="s">
        <v>921</v>
      </c>
      <c r="EK287" s="23"/>
    </row>
    <row r="288" spans="2:141" ht="29.1">
      <c r="B288" s="132" t="s">
        <v>1394</v>
      </c>
      <c r="C288" s="23" t="s">
        <v>1395</v>
      </c>
      <c r="D288" s="23" t="s">
        <v>159</v>
      </c>
      <c r="E288" s="23" t="s">
        <v>846</v>
      </c>
      <c r="F288" s="23" t="s">
        <v>847</v>
      </c>
      <c r="G288" s="23"/>
      <c r="H288" s="23" t="s">
        <v>848</v>
      </c>
      <c r="I288" s="58">
        <v>0</v>
      </c>
      <c r="J288" s="58">
        <v>0</v>
      </c>
      <c r="K288" s="58">
        <v>1</v>
      </c>
      <c r="L288" s="58">
        <v>0</v>
      </c>
      <c r="M288" s="176"/>
      <c r="N288" s="23" t="s">
        <v>849</v>
      </c>
      <c r="O288" s="23" t="s">
        <v>850</v>
      </c>
      <c r="P288" s="23" t="s">
        <v>851</v>
      </c>
      <c r="Q288" s="56" t="s">
        <v>848</v>
      </c>
      <c r="R288" s="133" t="s">
        <v>848</v>
      </c>
      <c r="S288" s="133" t="s">
        <v>848</v>
      </c>
      <c r="T288" s="133" t="s">
        <v>848</v>
      </c>
      <c r="U288" s="133" t="s">
        <v>848</v>
      </c>
      <c r="V288" s="133" t="s">
        <v>848</v>
      </c>
      <c r="W288" s="55">
        <v>0</v>
      </c>
      <c r="X288" s="55">
        <v>0</v>
      </c>
      <c r="Y288" s="55">
        <v>0</v>
      </c>
      <c r="Z288" s="55">
        <v>0</v>
      </c>
      <c r="AA288" s="55">
        <v>0</v>
      </c>
      <c r="AB288" s="55">
        <v>0.59338570524614354</v>
      </c>
      <c r="AC288" s="55">
        <v>1.3054485515906593</v>
      </c>
      <c r="AD288" s="59">
        <v>1.8988342568368028</v>
      </c>
      <c r="AE288" s="55">
        <v>0</v>
      </c>
      <c r="AF288" s="55"/>
      <c r="AG288" s="55"/>
      <c r="AH288" s="55"/>
      <c r="AI288" s="59">
        <v>1.8988342568368028</v>
      </c>
      <c r="AJ288" s="55">
        <v>0</v>
      </c>
      <c r="AK288" s="55">
        <v>0</v>
      </c>
      <c r="AL288" s="55">
        <v>0</v>
      </c>
      <c r="AM288" s="55">
        <v>0</v>
      </c>
      <c r="AN288" s="55">
        <v>0</v>
      </c>
      <c r="AO288" s="55">
        <v>0</v>
      </c>
      <c r="AP288" s="55">
        <v>0.70414102757627739</v>
      </c>
      <c r="AQ288" s="55">
        <v>1.5800924659406488</v>
      </c>
      <c r="AR288" s="59">
        <v>2.2842334935169264</v>
      </c>
      <c r="AS288" s="55">
        <v>0</v>
      </c>
      <c r="AT288" s="55"/>
      <c r="AU288" s="55"/>
      <c r="AV288" s="55"/>
      <c r="AW288" s="59">
        <v>2.2842334935169264</v>
      </c>
      <c r="AX288" s="55"/>
      <c r="AY288" s="55"/>
      <c r="AZ288" s="55"/>
      <c r="BA288" s="55"/>
      <c r="BB288" s="55"/>
      <c r="BC288" s="55"/>
      <c r="BD288" s="55"/>
      <c r="BE288" s="55"/>
      <c r="BF288" s="59">
        <v>0</v>
      </c>
      <c r="BG288" s="55"/>
      <c r="BH288" s="55"/>
      <c r="BI288" s="55"/>
      <c r="BJ288" s="55"/>
      <c r="BK288" s="59">
        <v>0</v>
      </c>
      <c r="BL288" s="55"/>
      <c r="BM288" s="23" t="s">
        <v>852</v>
      </c>
      <c r="BN288" s="23" t="s">
        <v>184</v>
      </c>
      <c r="BO288" s="23" t="s">
        <v>853</v>
      </c>
      <c r="BP288" s="23" t="s">
        <v>853</v>
      </c>
      <c r="BQ288" s="23" t="s">
        <v>853</v>
      </c>
      <c r="BR288" s="23"/>
      <c r="BS288" s="57"/>
      <c r="BT288" s="135" t="s">
        <v>23</v>
      </c>
      <c r="BU288" s="58">
        <v>1</v>
      </c>
      <c r="BV288" s="57">
        <v>0</v>
      </c>
      <c r="BW288" s="57">
        <v>0</v>
      </c>
      <c r="BX288" s="57">
        <v>0</v>
      </c>
      <c r="BY288" s="57">
        <v>0</v>
      </c>
      <c r="BZ288" s="57">
        <v>0</v>
      </c>
      <c r="CA288" s="57">
        <v>0</v>
      </c>
      <c r="CB288" s="67">
        <v>0</v>
      </c>
      <c r="CC288" s="134"/>
      <c r="CD288" s="134"/>
      <c r="CE288" s="57"/>
      <c r="CF288" s="57"/>
      <c r="CG288" s="57"/>
      <c r="CH288" s="57"/>
      <c r="CI288" s="57"/>
      <c r="CJ288" s="57"/>
      <c r="CK288" s="67"/>
      <c r="CL288" s="23"/>
      <c r="CM288" s="23"/>
      <c r="CN288" s="23"/>
      <c r="CO288" s="23"/>
      <c r="CP288" s="23"/>
      <c r="CQ288" s="23"/>
      <c r="CR288" s="57"/>
      <c r="CS288" s="134"/>
      <c r="CT288" s="58"/>
      <c r="CU288" s="57"/>
      <c r="CV288" s="57"/>
      <c r="CW288" s="57"/>
      <c r="CX288" s="57"/>
      <c r="CY288" s="57"/>
      <c r="CZ288" s="57"/>
      <c r="DA288" s="67"/>
      <c r="DB288" s="23"/>
      <c r="DC288" s="23"/>
      <c r="DD288" s="57"/>
      <c r="DE288" s="57"/>
      <c r="DF288" s="57"/>
      <c r="DG288" s="57"/>
      <c r="DH288" s="57"/>
      <c r="DI288" s="57"/>
      <c r="DJ288" s="67"/>
      <c r="DK288" s="23" t="s">
        <v>849</v>
      </c>
      <c r="DL288" s="55">
        <v>0</v>
      </c>
      <c r="DM288" s="55">
        <v>0</v>
      </c>
      <c r="DN288" s="55">
        <v>0</v>
      </c>
      <c r="DO288" s="59">
        <v>0</v>
      </c>
      <c r="DP288" s="23" t="s">
        <v>849</v>
      </c>
      <c r="DQ288" s="57"/>
      <c r="DR288" s="57"/>
      <c r="DS288" s="57"/>
      <c r="DT288" s="23" t="s">
        <v>854</v>
      </c>
      <c r="DU288" s="57"/>
      <c r="DV288" s="23" t="s">
        <v>858</v>
      </c>
      <c r="DW288" s="23" t="s">
        <v>854</v>
      </c>
      <c r="DX288" s="57"/>
      <c r="DY288" s="23" t="s">
        <v>849</v>
      </c>
      <c r="DZ288" s="23" t="s">
        <v>854</v>
      </c>
      <c r="EA288" s="56"/>
      <c r="EB288" s="57"/>
      <c r="EC288" s="57"/>
      <c r="ED288" s="23"/>
      <c r="EE288" s="57"/>
      <c r="EF288" s="57"/>
      <c r="EG288" s="57"/>
      <c r="EH288" s="23">
        <v>957</v>
      </c>
      <c r="EI288" s="23"/>
      <c r="EJ288" s="23" t="s">
        <v>921</v>
      </c>
      <c r="EK288" s="23"/>
    </row>
    <row r="289" spans="2:141" ht="29.1">
      <c r="B289" s="132" t="s">
        <v>1396</v>
      </c>
      <c r="C289" s="23" t="s">
        <v>1395</v>
      </c>
      <c r="D289" s="23" t="s">
        <v>159</v>
      </c>
      <c r="E289" s="23" t="s">
        <v>846</v>
      </c>
      <c r="F289" s="23" t="s">
        <v>847</v>
      </c>
      <c r="G289" s="23"/>
      <c r="H289" s="23" t="s">
        <v>848</v>
      </c>
      <c r="I289" s="58">
        <v>0</v>
      </c>
      <c r="J289" s="58">
        <v>0</v>
      </c>
      <c r="K289" s="58">
        <v>1</v>
      </c>
      <c r="L289" s="58">
        <v>0</v>
      </c>
      <c r="M289" s="176"/>
      <c r="N289" s="23" t="s">
        <v>849</v>
      </c>
      <c r="O289" s="23" t="s">
        <v>850</v>
      </c>
      <c r="P289" s="23" t="s">
        <v>851</v>
      </c>
      <c r="Q289" s="56" t="s">
        <v>848</v>
      </c>
      <c r="R289" s="133" t="s">
        <v>848</v>
      </c>
      <c r="S289" s="133" t="s">
        <v>848</v>
      </c>
      <c r="T289" s="133" t="s">
        <v>848</v>
      </c>
      <c r="U289" s="133" t="s">
        <v>848</v>
      </c>
      <c r="V289" s="133" t="s">
        <v>848</v>
      </c>
      <c r="W289" s="55">
        <v>0</v>
      </c>
      <c r="X289" s="55">
        <v>0</v>
      </c>
      <c r="Y289" s="55">
        <v>0</v>
      </c>
      <c r="Z289" s="55">
        <v>0</v>
      </c>
      <c r="AA289" s="55">
        <v>-0.588638619619409</v>
      </c>
      <c r="AB289" s="55">
        <v>-1.3101956372173937</v>
      </c>
      <c r="AC289" s="55">
        <v>0</v>
      </c>
      <c r="AD289" s="59">
        <v>-1.8988342568368028</v>
      </c>
      <c r="AE289" s="55">
        <v>0</v>
      </c>
      <c r="AF289" s="55"/>
      <c r="AG289" s="55"/>
      <c r="AH289" s="55"/>
      <c r="AI289" s="59">
        <v>-1.8988342568368028</v>
      </c>
      <c r="AJ289" s="55">
        <v>0</v>
      </c>
      <c r="AK289" s="55">
        <v>0</v>
      </c>
      <c r="AL289" s="55">
        <v>0</v>
      </c>
      <c r="AM289" s="55">
        <v>0</v>
      </c>
      <c r="AN289" s="55">
        <v>0</v>
      </c>
      <c r="AO289" s="55">
        <v>-0.68481166605269139</v>
      </c>
      <c r="AP289" s="55">
        <v>-1.5547433889286584</v>
      </c>
      <c r="AQ289" s="55">
        <v>0</v>
      </c>
      <c r="AR289" s="59">
        <v>-2.2395550549813499</v>
      </c>
      <c r="AS289" s="55">
        <v>0</v>
      </c>
      <c r="AT289" s="55"/>
      <c r="AU289" s="55"/>
      <c r="AV289" s="55"/>
      <c r="AW289" s="59">
        <v>-2.2395550549813499</v>
      </c>
      <c r="AX289" s="55"/>
      <c r="AY289" s="55"/>
      <c r="AZ289" s="55"/>
      <c r="BA289" s="55"/>
      <c r="BB289" s="55"/>
      <c r="BC289" s="55"/>
      <c r="BD289" s="55"/>
      <c r="BE289" s="55"/>
      <c r="BF289" s="59">
        <v>0</v>
      </c>
      <c r="BG289" s="55"/>
      <c r="BH289" s="55"/>
      <c r="BI289" s="55"/>
      <c r="BJ289" s="55"/>
      <c r="BK289" s="59">
        <v>0</v>
      </c>
      <c r="BL289" s="55"/>
      <c r="BM289" s="23" t="s">
        <v>852</v>
      </c>
      <c r="BN289" s="23" t="s">
        <v>184</v>
      </c>
      <c r="BO289" s="23" t="s">
        <v>853</v>
      </c>
      <c r="BP289" s="23" t="s">
        <v>853</v>
      </c>
      <c r="BQ289" s="23" t="s">
        <v>853</v>
      </c>
      <c r="BR289" s="23"/>
      <c r="BS289" s="57"/>
      <c r="BT289" s="135" t="s">
        <v>23</v>
      </c>
      <c r="BU289" s="58">
        <v>1</v>
      </c>
      <c r="BV289" s="57">
        <v>0</v>
      </c>
      <c r="BW289" s="57">
        <v>0</v>
      </c>
      <c r="BX289" s="57">
        <v>0</v>
      </c>
      <c r="BY289" s="57">
        <v>0</v>
      </c>
      <c r="BZ289" s="57">
        <v>0</v>
      </c>
      <c r="CA289" s="57">
        <v>0</v>
      </c>
      <c r="CB289" s="67">
        <v>0</v>
      </c>
      <c r="CC289" s="134"/>
      <c r="CD289" s="134"/>
      <c r="CE289" s="57"/>
      <c r="CF289" s="57"/>
      <c r="CG289" s="57"/>
      <c r="CH289" s="57"/>
      <c r="CI289" s="57"/>
      <c r="CJ289" s="57"/>
      <c r="CK289" s="67"/>
      <c r="CL289" s="23"/>
      <c r="CM289" s="23"/>
      <c r="CN289" s="23"/>
      <c r="CO289" s="23"/>
      <c r="CP289" s="23"/>
      <c r="CQ289" s="23"/>
      <c r="CR289" s="57"/>
      <c r="CS289" s="134"/>
      <c r="CT289" s="58"/>
      <c r="CU289" s="57"/>
      <c r="CV289" s="57"/>
      <c r="CW289" s="57"/>
      <c r="CX289" s="57"/>
      <c r="CY289" s="57"/>
      <c r="CZ289" s="57"/>
      <c r="DA289" s="67"/>
      <c r="DB289" s="23"/>
      <c r="DC289" s="23"/>
      <c r="DD289" s="57"/>
      <c r="DE289" s="57"/>
      <c r="DF289" s="57"/>
      <c r="DG289" s="57"/>
      <c r="DH289" s="57"/>
      <c r="DI289" s="57"/>
      <c r="DJ289" s="67"/>
      <c r="DK289" s="23" t="s">
        <v>849</v>
      </c>
      <c r="DL289" s="55">
        <v>0</v>
      </c>
      <c r="DM289" s="55">
        <v>0</v>
      </c>
      <c r="DN289" s="55">
        <v>0</v>
      </c>
      <c r="DO289" s="59">
        <v>0</v>
      </c>
      <c r="DP289" s="23" t="s">
        <v>849</v>
      </c>
      <c r="DQ289" s="57"/>
      <c r="DR289" s="57"/>
      <c r="DS289" s="57"/>
      <c r="DT289" s="23" t="s">
        <v>854</v>
      </c>
      <c r="DU289" s="57"/>
      <c r="DV289" s="23" t="s">
        <v>858</v>
      </c>
      <c r="DW289" s="23" t="s">
        <v>854</v>
      </c>
      <c r="DX289" s="57"/>
      <c r="DY289" s="23" t="s">
        <v>849</v>
      </c>
      <c r="DZ289" s="23" t="s">
        <v>854</v>
      </c>
      <c r="EA289" s="56"/>
      <c r="EB289" s="57"/>
      <c r="EC289" s="57"/>
      <c r="ED289" s="23"/>
      <c r="EE289" s="57"/>
      <c r="EF289" s="57"/>
      <c r="EG289" s="57"/>
      <c r="EH289" s="23">
        <v>957</v>
      </c>
      <c r="EI289" s="23"/>
      <c r="EJ289" s="23" t="s">
        <v>921</v>
      </c>
      <c r="EK289" s="23"/>
    </row>
    <row r="290" spans="2:141" ht="29.1">
      <c r="B290" s="132" t="s">
        <v>1397</v>
      </c>
      <c r="C290" s="23" t="s">
        <v>1398</v>
      </c>
      <c r="D290" s="23" t="s">
        <v>159</v>
      </c>
      <c r="E290" s="23" t="s">
        <v>846</v>
      </c>
      <c r="F290" s="23" t="s">
        <v>847</v>
      </c>
      <c r="G290" s="23"/>
      <c r="H290" s="23" t="s">
        <v>848</v>
      </c>
      <c r="I290" s="58">
        <v>0</v>
      </c>
      <c r="J290" s="58">
        <v>0</v>
      </c>
      <c r="K290" s="58">
        <v>1</v>
      </c>
      <c r="L290" s="58">
        <v>0</v>
      </c>
      <c r="M290" s="176"/>
      <c r="N290" s="23" t="s">
        <v>849</v>
      </c>
      <c r="O290" s="23" t="s">
        <v>850</v>
      </c>
      <c r="P290" s="23" t="s">
        <v>851</v>
      </c>
      <c r="Q290" s="56" t="s">
        <v>848</v>
      </c>
      <c r="R290" s="133" t="s">
        <v>848</v>
      </c>
      <c r="S290" s="133" t="s">
        <v>848</v>
      </c>
      <c r="T290" s="133" t="s">
        <v>848</v>
      </c>
      <c r="U290" s="133" t="s">
        <v>848</v>
      </c>
      <c r="V290" s="133" t="s">
        <v>848</v>
      </c>
      <c r="W290" s="55">
        <v>0</v>
      </c>
      <c r="X290" s="55">
        <v>1.7426586969230775</v>
      </c>
      <c r="Y290" s="55">
        <v>1.8181048714078625</v>
      </c>
      <c r="Z290" s="55">
        <v>1.9630798733590182</v>
      </c>
      <c r="AA290" s="55">
        <v>2.1124928855739848</v>
      </c>
      <c r="AB290" s="55">
        <v>2.251550540506726</v>
      </c>
      <c r="AC290" s="55">
        <v>2.3980048792124857</v>
      </c>
      <c r="AD290" s="59">
        <v>12.285891746983156</v>
      </c>
      <c r="AE290" s="55">
        <v>0</v>
      </c>
      <c r="AF290" s="55"/>
      <c r="AG290" s="55"/>
      <c r="AH290" s="55"/>
      <c r="AI290" s="59">
        <v>12.285891746983156</v>
      </c>
      <c r="AJ290" s="55">
        <v>0</v>
      </c>
      <c r="AK290" s="55">
        <v>0</v>
      </c>
      <c r="AL290" s="55">
        <v>1.9104435991597779</v>
      </c>
      <c r="AM290" s="55">
        <v>2.0330168820328645</v>
      </c>
      <c r="AN290" s="55">
        <v>2.2390314650177081</v>
      </c>
      <c r="AO290" s="55">
        <v>2.4576365265155937</v>
      </c>
      <c r="AP290" s="55">
        <v>2.67180199525481</v>
      </c>
      <c r="AQ290" s="55">
        <v>2.9025038469081523</v>
      </c>
      <c r="AR290" s="59">
        <v>14.214434314888907</v>
      </c>
      <c r="AS290" s="55">
        <v>0</v>
      </c>
      <c r="AT290" s="55"/>
      <c r="AU290" s="55"/>
      <c r="AV290" s="55"/>
      <c r="AW290" s="59">
        <v>14.214434314888907</v>
      </c>
      <c r="AX290" s="55"/>
      <c r="AY290" s="55"/>
      <c r="AZ290" s="55"/>
      <c r="BA290" s="55"/>
      <c r="BB290" s="55"/>
      <c r="BC290" s="55"/>
      <c r="BD290" s="55"/>
      <c r="BE290" s="55"/>
      <c r="BF290" s="59">
        <v>0</v>
      </c>
      <c r="BG290" s="55"/>
      <c r="BH290" s="55"/>
      <c r="BI290" s="55"/>
      <c r="BJ290" s="55"/>
      <c r="BK290" s="59">
        <v>0</v>
      </c>
      <c r="BL290" s="55"/>
      <c r="BM290" s="23" t="s">
        <v>852</v>
      </c>
      <c r="BN290" s="23" t="s">
        <v>1399</v>
      </c>
      <c r="BO290" s="23" t="s">
        <v>853</v>
      </c>
      <c r="BP290" s="23" t="s">
        <v>853</v>
      </c>
      <c r="BQ290" s="23" t="s">
        <v>853</v>
      </c>
      <c r="BR290" s="23"/>
      <c r="BS290" s="57"/>
      <c r="BT290" s="135" t="s">
        <v>23</v>
      </c>
      <c r="BU290" s="58">
        <v>1</v>
      </c>
      <c r="BV290" s="57">
        <v>85</v>
      </c>
      <c r="BW290" s="57">
        <v>89</v>
      </c>
      <c r="BX290" s="57">
        <v>96</v>
      </c>
      <c r="BY290" s="57">
        <v>103</v>
      </c>
      <c r="BZ290" s="57">
        <v>110</v>
      </c>
      <c r="CA290" s="57">
        <v>117</v>
      </c>
      <c r="CB290" s="67">
        <v>600</v>
      </c>
      <c r="CC290" s="134"/>
      <c r="CD290" s="134"/>
      <c r="CE290" s="57"/>
      <c r="CF290" s="57"/>
      <c r="CG290" s="57"/>
      <c r="CH290" s="57"/>
      <c r="CI290" s="57"/>
      <c r="CJ290" s="57"/>
      <c r="CK290" s="67"/>
      <c r="CL290" s="23"/>
      <c r="CM290" s="23"/>
      <c r="CN290" s="23"/>
      <c r="CO290" s="23"/>
      <c r="CP290" s="23"/>
      <c r="CQ290" s="23"/>
      <c r="CR290" s="57"/>
      <c r="CS290" s="134"/>
      <c r="CT290" s="58"/>
      <c r="CU290" s="57"/>
      <c r="CV290" s="57"/>
      <c r="CW290" s="57"/>
      <c r="CX290" s="57"/>
      <c r="CY290" s="57"/>
      <c r="CZ290" s="57"/>
      <c r="DA290" s="67"/>
      <c r="DB290" s="23"/>
      <c r="DC290" s="23"/>
      <c r="DD290" s="57"/>
      <c r="DE290" s="57"/>
      <c r="DF290" s="57"/>
      <c r="DG290" s="57"/>
      <c r="DH290" s="57"/>
      <c r="DI290" s="57"/>
      <c r="DJ290" s="67"/>
      <c r="DK290" s="23" t="s">
        <v>849</v>
      </c>
      <c r="DL290" s="55">
        <v>0</v>
      </c>
      <c r="DM290" s="55">
        <v>0</v>
      </c>
      <c r="DN290" s="55">
        <v>0</v>
      </c>
      <c r="DO290" s="59">
        <v>0</v>
      </c>
      <c r="DP290" s="23" t="s">
        <v>849</v>
      </c>
      <c r="DQ290" s="57"/>
      <c r="DR290" s="57"/>
      <c r="DS290" s="57"/>
      <c r="DT290" s="23" t="s">
        <v>854</v>
      </c>
      <c r="DU290" s="57"/>
      <c r="DV290" s="23" t="s">
        <v>849</v>
      </c>
      <c r="DW290" s="23" t="s">
        <v>854</v>
      </c>
      <c r="DX290" s="57"/>
      <c r="DY290" s="23" t="s">
        <v>849</v>
      </c>
      <c r="DZ290" s="23" t="s">
        <v>854</v>
      </c>
      <c r="EA290" s="56"/>
      <c r="EB290" s="57"/>
      <c r="EC290" s="57"/>
      <c r="ED290" s="23"/>
      <c r="EE290" s="57"/>
      <c r="EF290" s="57"/>
      <c r="EG290" s="57"/>
      <c r="EH290" s="23">
        <v>831</v>
      </c>
      <c r="EI290" s="23"/>
      <c r="EJ290" s="23" t="s">
        <v>891</v>
      </c>
      <c r="EK290" s="23"/>
    </row>
    <row r="291" spans="2:141" ht="29.1">
      <c r="B291" s="132" t="s">
        <v>1400</v>
      </c>
      <c r="C291" s="23" t="s">
        <v>1401</v>
      </c>
      <c r="D291" s="23" t="s">
        <v>502</v>
      </c>
      <c r="E291" s="23" t="s">
        <v>846</v>
      </c>
      <c r="F291" s="23" t="s">
        <v>847</v>
      </c>
      <c r="G291" s="23"/>
      <c r="H291" s="23" t="s">
        <v>848</v>
      </c>
      <c r="I291" s="58">
        <v>0</v>
      </c>
      <c r="J291" s="58">
        <v>0</v>
      </c>
      <c r="K291" s="58">
        <v>1</v>
      </c>
      <c r="L291" s="58">
        <v>0</v>
      </c>
      <c r="M291" s="176"/>
      <c r="N291" s="23" t="s">
        <v>849</v>
      </c>
      <c r="O291" s="23" t="s">
        <v>850</v>
      </c>
      <c r="P291" s="23" t="s">
        <v>851</v>
      </c>
      <c r="Q291" s="56" t="s">
        <v>848</v>
      </c>
      <c r="R291" s="133" t="s">
        <v>848</v>
      </c>
      <c r="S291" s="133" t="s">
        <v>848</v>
      </c>
      <c r="T291" s="133" t="s">
        <v>848</v>
      </c>
      <c r="U291" s="133" t="s">
        <v>848</v>
      </c>
      <c r="V291" s="133" t="s">
        <v>848</v>
      </c>
      <c r="W291" s="55">
        <v>0</v>
      </c>
      <c r="X291" s="55">
        <v>2.613988045384616</v>
      </c>
      <c r="Y291" s="55">
        <v>2.7271573071117938</v>
      </c>
      <c r="Z291" s="55">
        <v>2.9446198100385277</v>
      </c>
      <c r="AA291" s="55">
        <v>3.168739328360977</v>
      </c>
      <c r="AB291" s="55">
        <v>3.3773258107600892</v>
      </c>
      <c r="AC291" s="55">
        <v>3.5970073188187284</v>
      </c>
      <c r="AD291" s="59">
        <v>18.428837620474731</v>
      </c>
      <c r="AE291" s="55">
        <v>0</v>
      </c>
      <c r="AF291" s="55"/>
      <c r="AG291" s="55"/>
      <c r="AH291" s="55"/>
      <c r="AI291" s="59">
        <v>18.428837620474731</v>
      </c>
      <c r="AJ291" s="55">
        <v>0</v>
      </c>
      <c r="AK291" s="55">
        <v>0</v>
      </c>
      <c r="AL291" s="55">
        <v>2.8656653987396665</v>
      </c>
      <c r="AM291" s="55">
        <v>3.0495253230492967</v>
      </c>
      <c r="AN291" s="55">
        <v>3.3585471975265628</v>
      </c>
      <c r="AO291" s="55">
        <v>3.6864547897733906</v>
      </c>
      <c r="AP291" s="55">
        <v>4.0077029928822148</v>
      </c>
      <c r="AQ291" s="55">
        <v>4.3537557703622287</v>
      </c>
      <c r="AR291" s="59">
        <v>21.321651472333357</v>
      </c>
      <c r="AS291" s="55">
        <v>0</v>
      </c>
      <c r="AT291" s="55"/>
      <c r="AU291" s="55"/>
      <c r="AV291" s="55"/>
      <c r="AW291" s="59">
        <v>21.321651472333357</v>
      </c>
      <c r="AX291" s="55"/>
      <c r="AY291" s="55"/>
      <c r="AZ291" s="55"/>
      <c r="BA291" s="55"/>
      <c r="BB291" s="55"/>
      <c r="BC291" s="55"/>
      <c r="BD291" s="55"/>
      <c r="BE291" s="55"/>
      <c r="BF291" s="59">
        <v>0</v>
      </c>
      <c r="BG291" s="55"/>
      <c r="BH291" s="55"/>
      <c r="BI291" s="55"/>
      <c r="BJ291" s="55"/>
      <c r="BK291" s="59">
        <v>0</v>
      </c>
      <c r="BL291" s="55"/>
      <c r="BM291" s="23" t="s">
        <v>852</v>
      </c>
      <c r="BN291" s="23" t="s">
        <v>897</v>
      </c>
      <c r="BO291" s="23" t="s">
        <v>853</v>
      </c>
      <c r="BP291" s="23" t="s">
        <v>853</v>
      </c>
      <c r="BQ291" s="23" t="s">
        <v>853</v>
      </c>
      <c r="BR291" s="23"/>
      <c r="BS291" s="57"/>
      <c r="BT291" s="135" t="s">
        <v>23</v>
      </c>
      <c r="BU291" s="58">
        <v>1</v>
      </c>
      <c r="BV291" s="57">
        <v>0</v>
      </c>
      <c r="BW291" s="57">
        <v>0</v>
      </c>
      <c r="BX291" s="57">
        <v>0</v>
      </c>
      <c r="BY291" s="57">
        <v>0</v>
      </c>
      <c r="BZ291" s="57">
        <v>0</v>
      </c>
      <c r="CA291" s="57">
        <v>1</v>
      </c>
      <c r="CB291" s="67">
        <v>1</v>
      </c>
      <c r="CC291" s="134"/>
      <c r="CD291" s="134"/>
      <c r="CE291" s="57"/>
      <c r="CF291" s="57"/>
      <c r="CG291" s="57"/>
      <c r="CH291" s="57"/>
      <c r="CI291" s="57"/>
      <c r="CJ291" s="57"/>
      <c r="CK291" s="67"/>
      <c r="CL291" s="23"/>
      <c r="CM291" s="23"/>
      <c r="CN291" s="23"/>
      <c r="CO291" s="23"/>
      <c r="CP291" s="23"/>
      <c r="CQ291" s="23"/>
      <c r="CR291" s="57"/>
      <c r="CS291" s="134"/>
      <c r="CT291" s="58"/>
      <c r="CU291" s="57"/>
      <c r="CV291" s="57"/>
      <c r="CW291" s="57"/>
      <c r="CX291" s="57"/>
      <c r="CY291" s="57"/>
      <c r="CZ291" s="57"/>
      <c r="DA291" s="67"/>
      <c r="DB291" s="23"/>
      <c r="DC291" s="23"/>
      <c r="DD291" s="57"/>
      <c r="DE291" s="57"/>
      <c r="DF291" s="57"/>
      <c r="DG291" s="57"/>
      <c r="DH291" s="57"/>
      <c r="DI291" s="57"/>
      <c r="DJ291" s="67"/>
      <c r="DK291" s="23" t="s">
        <v>849</v>
      </c>
      <c r="DL291" s="55">
        <v>0</v>
      </c>
      <c r="DM291" s="55">
        <v>0</v>
      </c>
      <c r="DN291" s="55">
        <v>0</v>
      </c>
      <c r="DO291" s="59">
        <v>0</v>
      </c>
      <c r="DP291" s="23" t="s">
        <v>849</v>
      </c>
      <c r="DQ291" s="57"/>
      <c r="DR291" s="57"/>
      <c r="DS291" s="57"/>
      <c r="DT291" s="23" t="s">
        <v>854</v>
      </c>
      <c r="DU291" s="57"/>
      <c r="DV291" s="23" t="s">
        <v>849</v>
      </c>
      <c r="DW291" s="23" t="s">
        <v>854</v>
      </c>
      <c r="DX291" s="57"/>
      <c r="DY291" s="23" t="s">
        <v>849</v>
      </c>
      <c r="DZ291" s="23" t="s">
        <v>854</v>
      </c>
      <c r="EA291" s="56"/>
      <c r="EB291" s="57"/>
      <c r="EC291" s="57"/>
      <c r="ED291" s="23"/>
      <c r="EE291" s="57"/>
      <c r="EF291" s="57"/>
      <c r="EG291" s="57"/>
      <c r="EH291" s="23">
        <v>841</v>
      </c>
      <c r="EI291" s="23"/>
      <c r="EJ291" s="23" t="s">
        <v>891</v>
      </c>
      <c r="EK291" s="23"/>
    </row>
    <row r="292" spans="2:141" ht="29.1">
      <c r="B292" s="132" t="s">
        <v>1402</v>
      </c>
      <c r="C292" s="23" t="s">
        <v>1403</v>
      </c>
      <c r="D292" s="23" t="s">
        <v>155</v>
      </c>
      <c r="E292" s="23" t="s">
        <v>846</v>
      </c>
      <c r="F292" s="23" t="s">
        <v>847</v>
      </c>
      <c r="G292" s="23"/>
      <c r="H292" s="23" t="s">
        <v>848</v>
      </c>
      <c r="I292" s="58">
        <v>0</v>
      </c>
      <c r="J292" s="58">
        <v>0</v>
      </c>
      <c r="K292" s="58">
        <v>1</v>
      </c>
      <c r="L292" s="58">
        <v>0</v>
      </c>
      <c r="M292" s="176"/>
      <c r="N292" s="23" t="s">
        <v>849</v>
      </c>
      <c r="O292" s="23" t="s">
        <v>850</v>
      </c>
      <c r="P292" s="23" t="s">
        <v>851</v>
      </c>
      <c r="Q292" s="56" t="s">
        <v>848</v>
      </c>
      <c r="R292" s="133" t="s">
        <v>848</v>
      </c>
      <c r="S292" s="133" t="s">
        <v>848</v>
      </c>
      <c r="T292" s="133" t="s">
        <v>848</v>
      </c>
      <c r="U292" s="133" t="s">
        <v>848</v>
      </c>
      <c r="V292" s="133" t="s">
        <v>848</v>
      </c>
      <c r="W292" s="55">
        <v>0</v>
      </c>
      <c r="X292" s="55">
        <v>3.1311295071289362</v>
      </c>
      <c r="Y292" s="55">
        <v>3.2666877455530239</v>
      </c>
      <c r="Z292" s="55">
        <v>3.5271722037012716</v>
      </c>
      <c r="AA292" s="55">
        <v>3.7956306758744653</v>
      </c>
      <c r="AB292" s="55">
        <v>4.045483115322785</v>
      </c>
      <c r="AC292" s="55">
        <v>4.3086255781460139</v>
      </c>
      <c r="AD292" s="59">
        <v>22.074728825726496</v>
      </c>
      <c r="AE292" s="55">
        <v>0</v>
      </c>
      <c r="AF292" s="55"/>
      <c r="AG292" s="55"/>
      <c r="AH292" s="55"/>
      <c r="AI292" s="59">
        <v>22.074728825726496</v>
      </c>
      <c r="AJ292" s="55">
        <v>0</v>
      </c>
      <c r="AK292" s="55">
        <v>0</v>
      </c>
      <c r="AL292" s="55">
        <v>3.4325977516978075</v>
      </c>
      <c r="AM292" s="55">
        <v>3.6528318247651419</v>
      </c>
      <c r="AN292" s="55">
        <v>4.0229894126058667</v>
      </c>
      <c r="AO292" s="55">
        <v>4.4157689968539575</v>
      </c>
      <c r="AP292" s="55">
        <v>4.8005717237226602</v>
      </c>
      <c r="AQ292" s="55">
        <v>5.2150862676987639</v>
      </c>
      <c r="AR292" s="59">
        <v>25.5398459773442</v>
      </c>
      <c r="AS292" s="55">
        <v>0</v>
      </c>
      <c r="AT292" s="55"/>
      <c r="AU292" s="55"/>
      <c r="AV292" s="55"/>
      <c r="AW292" s="59">
        <v>25.5398459773442</v>
      </c>
      <c r="AX292" s="55"/>
      <c r="AY292" s="55"/>
      <c r="AZ292" s="55"/>
      <c r="BA292" s="55"/>
      <c r="BB292" s="55"/>
      <c r="BC292" s="55"/>
      <c r="BD292" s="55"/>
      <c r="BE292" s="55"/>
      <c r="BF292" s="59">
        <v>0</v>
      </c>
      <c r="BG292" s="55"/>
      <c r="BH292" s="55"/>
      <c r="BI292" s="55"/>
      <c r="BJ292" s="55"/>
      <c r="BK292" s="59">
        <v>0</v>
      </c>
      <c r="BL292" s="55"/>
      <c r="BM292" s="23" t="s">
        <v>852</v>
      </c>
      <c r="BN292" s="23" t="s">
        <v>1404</v>
      </c>
      <c r="BO292" s="23" t="s">
        <v>571</v>
      </c>
      <c r="BP292" s="23" t="s">
        <v>427</v>
      </c>
      <c r="BQ292" s="23" t="s">
        <v>430</v>
      </c>
      <c r="BR292" s="23"/>
      <c r="BS292" s="57"/>
      <c r="BT292" s="135" t="s">
        <v>23</v>
      </c>
      <c r="BU292" s="58">
        <v>1</v>
      </c>
      <c r="BV292" s="57">
        <v>820</v>
      </c>
      <c r="BW292" s="57">
        <v>820</v>
      </c>
      <c r="BX292" s="57">
        <v>820</v>
      </c>
      <c r="BY292" s="57">
        <v>820</v>
      </c>
      <c r="BZ292" s="57">
        <v>820</v>
      </c>
      <c r="CA292" s="57">
        <v>820</v>
      </c>
      <c r="CB292" s="67">
        <v>4920</v>
      </c>
      <c r="CC292" s="134"/>
      <c r="CD292" s="134"/>
      <c r="CE292" s="57"/>
      <c r="CF292" s="57"/>
      <c r="CG292" s="57"/>
      <c r="CH292" s="57"/>
      <c r="CI292" s="57"/>
      <c r="CJ292" s="57"/>
      <c r="CK292" s="67"/>
      <c r="CL292" s="23"/>
      <c r="CM292" s="23"/>
      <c r="CN292" s="23"/>
      <c r="CO292" s="23"/>
      <c r="CP292" s="23"/>
      <c r="CQ292" s="23"/>
      <c r="CR292" s="57"/>
      <c r="CS292" s="134"/>
      <c r="CT292" s="58"/>
      <c r="CU292" s="57"/>
      <c r="CV292" s="57"/>
      <c r="CW292" s="57"/>
      <c r="CX292" s="57"/>
      <c r="CY292" s="57"/>
      <c r="CZ292" s="57"/>
      <c r="DA292" s="67"/>
      <c r="DB292" s="23"/>
      <c r="DC292" s="23"/>
      <c r="DD292" s="57"/>
      <c r="DE292" s="57"/>
      <c r="DF292" s="57"/>
      <c r="DG292" s="57"/>
      <c r="DH292" s="57"/>
      <c r="DI292" s="57"/>
      <c r="DJ292" s="67"/>
      <c r="DK292" s="23" t="s">
        <v>849</v>
      </c>
      <c r="DL292" s="55">
        <v>0</v>
      </c>
      <c r="DM292" s="55">
        <v>0</v>
      </c>
      <c r="DN292" s="55">
        <v>0</v>
      </c>
      <c r="DO292" s="59">
        <v>0</v>
      </c>
      <c r="DP292" s="23" t="s">
        <v>849</v>
      </c>
      <c r="DQ292" s="57"/>
      <c r="DR292" s="57"/>
      <c r="DS292" s="57"/>
      <c r="DT292" s="23" t="s">
        <v>854</v>
      </c>
      <c r="DU292" s="57"/>
      <c r="DV292" s="23" t="s">
        <v>849</v>
      </c>
      <c r="DW292" s="23" t="s">
        <v>854</v>
      </c>
      <c r="DX292" s="57"/>
      <c r="DY292" s="23" t="s">
        <v>849</v>
      </c>
      <c r="DZ292" s="23" t="s">
        <v>854</v>
      </c>
      <c r="EA292" s="56"/>
      <c r="EB292" s="57"/>
      <c r="EC292" s="57"/>
      <c r="ED292" s="23"/>
      <c r="EE292" s="57"/>
      <c r="EF292" s="57"/>
      <c r="EG292" s="57"/>
      <c r="EH292" s="23">
        <v>940</v>
      </c>
      <c r="EI292" s="323"/>
      <c r="EJ292" s="323" t="s">
        <v>1405</v>
      </c>
      <c r="EK292" s="23" t="s">
        <v>605</v>
      </c>
    </row>
    <row r="293" spans="2:141">
      <c r="B293" s="132" t="s">
        <v>1406</v>
      </c>
      <c r="C293" s="23" t="s">
        <v>1407</v>
      </c>
      <c r="D293" s="23" t="s">
        <v>159</v>
      </c>
      <c r="E293" s="23" t="s">
        <v>846</v>
      </c>
      <c r="F293" s="23" t="s">
        <v>847</v>
      </c>
      <c r="G293" s="23"/>
      <c r="H293" s="23" t="s">
        <v>848</v>
      </c>
      <c r="I293" s="58">
        <v>0</v>
      </c>
      <c r="J293" s="58">
        <v>0</v>
      </c>
      <c r="K293" s="58">
        <v>1</v>
      </c>
      <c r="L293" s="58">
        <v>0</v>
      </c>
      <c r="M293" s="176"/>
      <c r="N293" s="23" t="s">
        <v>849</v>
      </c>
      <c r="O293" s="23" t="s">
        <v>850</v>
      </c>
      <c r="P293" s="23" t="s">
        <v>851</v>
      </c>
      <c r="Q293" s="56" t="s">
        <v>848</v>
      </c>
      <c r="R293" s="133" t="s">
        <v>848</v>
      </c>
      <c r="S293" s="133" t="s">
        <v>848</v>
      </c>
      <c r="T293" s="133" t="s">
        <v>848</v>
      </c>
      <c r="U293" s="133" t="s">
        <v>848</v>
      </c>
      <c r="V293" s="133" t="s">
        <v>848</v>
      </c>
      <c r="W293" s="55">
        <v>0</v>
      </c>
      <c r="X293" s="55">
        <v>6.0463230498568343</v>
      </c>
      <c r="Y293" s="55">
        <v>6.3080908559202458</v>
      </c>
      <c r="Z293" s="55">
        <v>6.8110956597283696</v>
      </c>
      <c r="AA293" s="55">
        <v>7.3294985697755166</v>
      </c>
      <c r="AB293" s="55">
        <v>7.8119725652649414</v>
      </c>
      <c r="AC293" s="55">
        <v>8.3201100711527385</v>
      </c>
      <c r="AD293" s="59">
        <v>42.627090771698647</v>
      </c>
      <c r="AE293" s="55">
        <v>0</v>
      </c>
      <c r="AF293" s="55"/>
      <c r="AG293" s="55"/>
      <c r="AH293" s="55"/>
      <c r="AI293" s="59">
        <v>42.627090771698647</v>
      </c>
      <c r="AJ293" s="55">
        <v>0</v>
      </c>
      <c r="AK293" s="55">
        <v>0</v>
      </c>
      <c r="AL293" s="55">
        <v>6.6284690108547943</v>
      </c>
      <c r="AM293" s="55">
        <v>7.0537488816870573</v>
      </c>
      <c r="AN293" s="55">
        <v>7.7685364209265257</v>
      </c>
      <c r="AO293" s="55">
        <v>8.527007844208546</v>
      </c>
      <c r="AP293" s="55">
        <v>9.2700756706324334</v>
      </c>
      <c r="AQ293" s="55">
        <v>10.070518078408066</v>
      </c>
      <c r="AR293" s="59">
        <v>49.318355906717422</v>
      </c>
      <c r="AS293" s="55">
        <v>0</v>
      </c>
      <c r="AT293" s="55"/>
      <c r="AU293" s="55"/>
      <c r="AV293" s="55"/>
      <c r="AW293" s="59">
        <v>49.318355906717422</v>
      </c>
      <c r="AX293" s="55"/>
      <c r="AY293" s="55"/>
      <c r="AZ293" s="55"/>
      <c r="BA293" s="55"/>
      <c r="BB293" s="55"/>
      <c r="BC293" s="55"/>
      <c r="BD293" s="55"/>
      <c r="BE293" s="55"/>
      <c r="BF293" s="59">
        <v>0</v>
      </c>
      <c r="BG293" s="55"/>
      <c r="BH293" s="55"/>
      <c r="BI293" s="55"/>
      <c r="BJ293" s="55"/>
      <c r="BK293" s="59">
        <v>0</v>
      </c>
      <c r="BL293" s="55"/>
      <c r="BM293" s="23" t="s">
        <v>852</v>
      </c>
      <c r="BN293" s="23" t="s">
        <v>1404</v>
      </c>
      <c r="BO293" s="23" t="s">
        <v>571</v>
      </c>
      <c r="BP293" s="23" t="s">
        <v>427</v>
      </c>
      <c r="BQ293" s="23" t="s">
        <v>430</v>
      </c>
      <c r="BR293" s="23"/>
      <c r="BS293" s="57"/>
      <c r="BT293" s="135" t="s">
        <v>23</v>
      </c>
      <c r="BU293" s="58">
        <v>1</v>
      </c>
      <c r="BV293" s="57">
        <v>26500</v>
      </c>
      <c r="BW293" s="57">
        <v>26500</v>
      </c>
      <c r="BX293" s="57">
        <v>24000</v>
      </c>
      <c r="BY293" s="57">
        <v>21500</v>
      </c>
      <c r="BZ293" s="57">
        <v>21500</v>
      </c>
      <c r="CA293" s="57">
        <v>10000</v>
      </c>
      <c r="CB293" s="67">
        <v>130000</v>
      </c>
      <c r="CC293" s="134"/>
      <c r="CD293" s="134"/>
      <c r="CE293" s="57"/>
      <c r="CF293" s="57"/>
      <c r="CG293" s="57"/>
      <c r="CH293" s="57"/>
      <c r="CI293" s="57"/>
      <c r="CJ293" s="57"/>
      <c r="CK293" s="67"/>
      <c r="CL293" s="23"/>
      <c r="CM293" s="23"/>
      <c r="CN293" s="23"/>
      <c r="CO293" s="23"/>
      <c r="CP293" s="23"/>
      <c r="CQ293" s="23"/>
      <c r="CR293" s="57"/>
      <c r="CS293" s="134"/>
      <c r="CT293" s="58"/>
      <c r="CU293" s="57"/>
      <c r="CV293" s="57"/>
      <c r="CW293" s="57"/>
      <c r="CX293" s="57"/>
      <c r="CY293" s="57"/>
      <c r="CZ293" s="57"/>
      <c r="DA293" s="67"/>
      <c r="DB293" s="23"/>
      <c r="DC293" s="23"/>
      <c r="DD293" s="57"/>
      <c r="DE293" s="57"/>
      <c r="DF293" s="57"/>
      <c r="DG293" s="57"/>
      <c r="DH293" s="57"/>
      <c r="DI293" s="57"/>
      <c r="DJ293" s="67"/>
      <c r="DK293" s="23" t="s">
        <v>849</v>
      </c>
      <c r="DL293" s="55">
        <v>0</v>
      </c>
      <c r="DM293" s="55">
        <v>0</v>
      </c>
      <c r="DN293" s="55">
        <v>0</v>
      </c>
      <c r="DO293" s="59">
        <v>0</v>
      </c>
      <c r="DP293" s="23" t="s">
        <v>849</v>
      </c>
      <c r="DQ293" s="57"/>
      <c r="DR293" s="57"/>
      <c r="DS293" s="57"/>
      <c r="DT293" s="23" t="s">
        <v>854</v>
      </c>
      <c r="DU293" s="57"/>
      <c r="DV293" s="23" t="s">
        <v>849</v>
      </c>
      <c r="DW293" s="23" t="s">
        <v>854</v>
      </c>
      <c r="DX293" s="57"/>
      <c r="DY293" s="23" t="s">
        <v>849</v>
      </c>
      <c r="DZ293" s="23" t="s">
        <v>854</v>
      </c>
      <c r="EA293" s="56"/>
      <c r="EB293" s="57"/>
      <c r="EC293" s="57"/>
      <c r="ED293" s="23"/>
      <c r="EE293" s="57"/>
      <c r="EF293" s="57"/>
      <c r="EG293" s="57"/>
      <c r="EH293" s="23">
        <v>940</v>
      </c>
      <c r="EI293" s="323"/>
      <c r="EJ293" s="323" t="s">
        <v>1408</v>
      </c>
      <c r="EK293" s="23" t="s">
        <v>605</v>
      </c>
    </row>
    <row r="294" spans="2:141">
      <c r="B294" s="132" t="s">
        <v>1409</v>
      </c>
      <c r="C294" s="23" t="s">
        <v>1410</v>
      </c>
      <c r="D294" s="23" t="s">
        <v>155</v>
      </c>
      <c r="E294" s="23" t="s">
        <v>846</v>
      </c>
      <c r="F294" s="23" t="s">
        <v>847</v>
      </c>
      <c r="G294" s="23"/>
      <c r="H294" s="23" t="s">
        <v>848</v>
      </c>
      <c r="I294" s="58">
        <v>0.95250000000000001</v>
      </c>
      <c r="J294" s="58">
        <v>4.7499999999999987E-2</v>
      </c>
      <c r="K294" s="58">
        <v>0</v>
      </c>
      <c r="L294" s="58">
        <v>0</v>
      </c>
      <c r="M294" s="176"/>
      <c r="N294" s="23" t="s">
        <v>849</v>
      </c>
      <c r="O294" s="23" t="s">
        <v>850</v>
      </c>
      <c r="P294" s="23" t="s">
        <v>851</v>
      </c>
      <c r="Q294" s="56" t="s">
        <v>848</v>
      </c>
      <c r="R294" s="133" t="s">
        <v>848</v>
      </c>
      <c r="S294" s="133" t="s">
        <v>848</v>
      </c>
      <c r="T294" s="133" t="s">
        <v>848</v>
      </c>
      <c r="U294" s="133" t="s">
        <v>848</v>
      </c>
      <c r="V294" s="133" t="s">
        <v>848</v>
      </c>
      <c r="W294" s="55">
        <v>0</v>
      </c>
      <c r="X294" s="55">
        <v>0.31367856544615391</v>
      </c>
      <c r="Y294" s="55">
        <v>0.32725887685341526</v>
      </c>
      <c r="Z294" s="55">
        <v>0.35335437720462332</v>
      </c>
      <c r="AA294" s="55">
        <v>0.38024871940331728</v>
      </c>
      <c r="AB294" s="55">
        <v>0.40527909729121075</v>
      </c>
      <c r="AC294" s="55">
        <v>0.43164087825824743</v>
      </c>
      <c r="AD294" s="59">
        <v>2.2114605144569679</v>
      </c>
      <c r="AE294" s="55">
        <v>0</v>
      </c>
      <c r="AF294" s="55"/>
      <c r="AG294" s="55"/>
      <c r="AH294" s="55"/>
      <c r="AI294" s="59">
        <v>2.2114605144569679</v>
      </c>
      <c r="AJ294" s="55">
        <v>0</v>
      </c>
      <c r="AK294" s="55">
        <v>0</v>
      </c>
      <c r="AL294" s="55">
        <v>0.34387984784875997</v>
      </c>
      <c r="AM294" s="55">
        <v>0.36594303876591561</v>
      </c>
      <c r="AN294" s="55">
        <v>0.40302566370318754</v>
      </c>
      <c r="AO294" s="55">
        <v>0.44237457477280689</v>
      </c>
      <c r="AP294" s="55">
        <v>0.48092435914586584</v>
      </c>
      <c r="AQ294" s="55">
        <v>0.52245069244346742</v>
      </c>
      <c r="AR294" s="59">
        <v>2.5585981766800034</v>
      </c>
      <c r="AS294" s="55">
        <v>0</v>
      </c>
      <c r="AT294" s="55"/>
      <c r="AU294" s="55"/>
      <c r="AV294" s="55"/>
      <c r="AW294" s="59">
        <v>2.5585981766800034</v>
      </c>
      <c r="AX294" s="55"/>
      <c r="AY294" s="55"/>
      <c r="AZ294" s="55"/>
      <c r="BA294" s="55"/>
      <c r="BB294" s="55"/>
      <c r="BC294" s="55"/>
      <c r="BD294" s="55"/>
      <c r="BE294" s="55"/>
      <c r="BF294" s="59">
        <v>0</v>
      </c>
      <c r="BG294" s="55"/>
      <c r="BH294" s="55"/>
      <c r="BI294" s="55"/>
      <c r="BJ294" s="55"/>
      <c r="BK294" s="59">
        <v>0</v>
      </c>
      <c r="BL294" s="55"/>
      <c r="BM294" s="23" t="s">
        <v>864</v>
      </c>
      <c r="BN294" s="23" t="s">
        <v>1411</v>
      </c>
      <c r="BO294" s="23" t="s">
        <v>571</v>
      </c>
      <c r="BP294" s="23" t="s">
        <v>403</v>
      </c>
      <c r="BQ294" s="23" t="s">
        <v>425</v>
      </c>
      <c r="BR294" s="23"/>
      <c r="BS294" s="57"/>
      <c r="BT294" s="135" t="s">
        <v>23</v>
      </c>
      <c r="BU294" s="58">
        <v>0.95250000000000001</v>
      </c>
      <c r="BV294" s="57">
        <v>447447</v>
      </c>
      <c r="BW294" s="57">
        <v>447447</v>
      </c>
      <c r="BX294" s="57">
        <v>447447</v>
      </c>
      <c r="BY294" s="57">
        <v>447447</v>
      </c>
      <c r="BZ294" s="57">
        <v>447447</v>
      </c>
      <c r="CA294" s="57">
        <v>447447</v>
      </c>
      <c r="CB294" s="67">
        <v>2684682</v>
      </c>
      <c r="CC294" s="134"/>
      <c r="CD294" s="134"/>
      <c r="CE294" s="57"/>
      <c r="CF294" s="57"/>
      <c r="CG294" s="57"/>
      <c r="CH294" s="57"/>
      <c r="CI294" s="57"/>
      <c r="CJ294" s="57"/>
      <c r="CK294" s="67"/>
      <c r="CL294" s="23"/>
      <c r="CM294" s="23"/>
      <c r="CN294" s="23"/>
      <c r="CO294" s="23"/>
      <c r="CP294" s="23"/>
      <c r="CQ294" s="23"/>
      <c r="CR294" s="57"/>
      <c r="CS294" s="134"/>
      <c r="CT294" s="58"/>
      <c r="CU294" s="57"/>
      <c r="CV294" s="57"/>
      <c r="CW294" s="57"/>
      <c r="CX294" s="57"/>
      <c r="CY294" s="57"/>
      <c r="CZ294" s="57"/>
      <c r="DA294" s="67"/>
      <c r="DB294" s="23"/>
      <c r="DC294" s="23"/>
      <c r="DD294" s="57"/>
      <c r="DE294" s="57"/>
      <c r="DF294" s="57"/>
      <c r="DG294" s="57"/>
      <c r="DH294" s="57"/>
      <c r="DI294" s="57"/>
      <c r="DJ294" s="67"/>
      <c r="DK294" s="23" t="s">
        <v>849</v>
      </c>
      <c r="DL294" s="55">
        <v>0</v>
      </c>
      <c r="DM294" s="55">
        <v>0</v>
      </c>
      <c r="DN294" s="55">
        <v>0</v>
      </c>
      <c r="DO294" s="59">
        <v>0</v>
      </c>
      <c r="DP294" s="23" t="s">
        <v>849</v>
      </c>
      <c r="DQ294" s="57"/>
      <c r="DR294" s="57"/>
      <c r="DS294" s="57"/>
      <c r="DT294" s="23" t="s">
        <v>854</v>
      </c>
      <c r="DU294" s="57"/>
      <c r="DV294" s="23" t="s">
        <v>849</v>
      </c>
      <c r="DW294" s="23" t="s">
        <v>854</v>
      </c>
      <c r="DX294" s="57"/>
      <c r="DY294" s="23" t="s">
        <v>849</v>
      </c>
      <c r="DZ294" s="23" t="s">
        <v>854</v>
      </c>
      <c r="EA294" s="56"/>
      <c r="EB294" s="57"/>
      <c r="EC294" s="57"/>
      <c r="ED294" s="23"/>
      <c r="EE294" s="57"/>
      <c r="EF294" s="57"/>
      <c r="EG294" s="57"/>
      <c r="EH294" s="23">
        <v>3272</v>
      </c>
      <c r="EI294" s="23" t="s">
        <v>424</v>
      </c>
      <c r="EJ294" s="23"/>
      <c r="EK294" s="23" t="s">
        <v>603</v>
      </c>
    </row>
    <row r="295" spans="2:141">
      <c r="B295" s="132" t="s">
        <v>1412</v>
      </c>
      <c r="C295" s="23" t="s">
        <v>1413</v>
      </c>
      <c r="D295" s="23" t="s">
        <v>155</v>
      </c>
      <c r="E295" s="23" t="s">
        <v>846</v>
      </c>
      <c r="F295" s="23" t="s">
        <v>847</v>
      </c>
      <c r="G295" s="23"/>
      <c r="H295" s="23" t="s">
        <v>848</v>
      </c>
      <c r="I295" s="58">
        <v>1.7000000000000348E-3</v>
      </c>
      <c r="J295" s="58">
        <v>0.99829999999999997</v>
      </c>
      <c r="K295" s="58">
        <v>0</v>
      </c>
      <c r="L295" s="58">
        <v>0</v>
      </c>
      <c r="M295" s="176"/>
      <c r="N295" s="23" t="s">
        <v>849</v>
      </c>
      <c r="O295" s="23" t="s">
        <v>850</v>
      </c>
      <c r="P295" s="23" t="s">
        <v>851</v>
      </c>
      <c r="Q295" s="56" t="s">
        <v>848</v>
      </c>
      <c r="R295" s="133" t="s">
        <v>848</v>
      </c>
      <c r="S295" s="133" t="s">
        <v>848</v>
      </c>
      <c r="T295" s="133" t="s">
        <v>848</v>
      </c>
      <c r="U295" s="133" t="s">
        <v>848</v>
      </c>
      <c r="V295" s="133" t="s">
        <v>848</v>
      </c>
      <c r="W295" s="55">
        <v>0</v>
      </c>
      <c r="X295" s="55">
        <v>2.7265637972058472</v>
      </c>
      <c r="Y295" s="55">
        <v>2.8446068818047423</v>
      </c>
      <c r="Z295" s="55">
        <v>3.07143476985752</v>
      </c>
      <c r="AA295" s="55">
        <v>3.3052063687690572</v>
      </c>
      <c r="AB295" s="55">
        <v>3.522775975676824</v>
      </c>
      <c r="AC295" s="55">
        <v>3.7519184340158551</v>
      </c>
      <c r="AD295" s="59">
        <v>19.222506227329845</v>
      </c>
      <c r="AE295" s="55">
        <v>0</v>
      </c>
      <c r="AF295" s="55"/>
      <c r="AG295" s="55"/>
      <c r="AH295" s="55"/>
      <c r="AI295" s="59">
        <v>19.222506227329845</v>
      </c>
      <c r="AJ295" s="55">
        <v>0</v>
      </c>
      <c r="AK295" s="55">
        <v>0</v>
      </c>
      <c r="AL295" s="55">
        <v>2.9890800552453891</v>
      </c>
      <c r="AM295" s="55">
        <v>3.1808582136286203</v>
      </c>
      <c r="AN295" s="55">
        <v>3.5031886301667075</v>
      </c>
      <c r="AO295" s="55">
        <v>3.8452181093862983</v>
      </c>
      <c r="AP295" s="55">
        <v>4.1803014017756768</v>
      </c>
      <c r="AQ295" s="55">
        <v>4.5412575188724951</v>
      </c>
      <c r="AR295" s="59">
        <v>22.239903929075187</v>
      </c>
      <c r="AS295" s="55">
        <v>0</v>
      </c>
      <c r="AT295" s="55"/>
      <c r="AU295" s="55"/>
      <c r="AV295" s="55"/>
      <c r="AW295" s="59">
        <v>22.239903929075187</v>
      </c>
      <c r="AX295" s="55"/>
      <c r="AY295" s="55"/>
      <c r="AZ295" s="55"/>
      <c r="BA295" s="55"/>
      <c r="BB295" s="55"/>
      <c r="BC295" s="55"/>
      <c r="BD295" s="55"/>
      <c r="BE295" s="55"/>
      <c r="BF295" s="59">
        <v>0</v>
      </c>
      <c r="BG295" s="55"/>
      <c r="BH295" s="55"/>
      <c r="BI295" s="55"/>
      <c r="BJ295" s="55"/>
      <c r="BK295" s="59">
        <v>0</v>
      </c>
      <c r="BL295" s="55"/>
      <c r="BM295" s="23" t="s">
        <v>864</v>
      </c>
      <c r="BN295" s="23" t="s">
        <v>1346</v>
      </c>
      <c r="BO295" s="23" t="s">
        <v>571</v>
      </c>
      <c r="BP295" s="23" t="s">
        <v>403</v>
      </c>
      <c r="BQ295" s="23" t="s">
        <v>425</v>
      </c>
      <c r="BR295" s="23"/>
      <c r="BS295" s="57"/>
      <c r="BT295" s="135" t="s">
        <v>23</v>
      </c>
      <c r="BU295" s="58">
        <v>1.7000000000000348E-3</v>
      </c>
      <c r="BV295" s="57">
        <v>0</v>
      </c>
      <c r="BW295" s="57">
        <v>0</v>
      </c>
      <c r="BX295" s="57">
        <v>0</v>
      </c>
      <c r="BY295" s="57">
        <v>0</v>
      </c>
      <c r="BZ295" s="57">
        <v>0</v>
      </c>
      <c r="CA295" s="57">
        <v>0</v>
      </c>
      <c r="CB295" s="67">
        <v>0</v>
      </c>
      <c r="CC295" s="134"/>
      <c r="CD295" s="134"/>
      <c r="CE295" s="57"/>
      <c r="CF295" s="57"/>
      <c r="CG295" s="57"/>
      <c r="CH295" s="57"/>
      <c r="CI295" s="57"/>
      <c r="CJ295" s="57"/>
      <c r="CK295" s="67"/>
      <c r="CL295" s="23"/>
      <c r="CM295" s="23"/>
      <c r="CN295" s="23"/>
      <c r="CO295" s="23"/>
      <c r="CP295" s="23"/>
      <c r="CQ295" s="23"/>
      <c r="CR295" s="57"/>
      <c r="CS295" s="134"/>
      <c r="CT295" s="58"/>
      <c r="CU295" s="57"/>
      <c r="CV295" s="57"/>
      <c r="CW295" s="57"/>
      <c r="CX295" s="57"/>
      <c r="CY295" s="57"/>
      <c r="CZ295" s="57"/>
      <c r="DA295" s="67"/>
      <c r="DB295" s="23"/>
      <c r="DC295" s="23"/>
      <c r="DD295" s="57"/>
      <c r="DE295" s="57"/>
      <c r="DF295" s="57"/>
      <c r="DG295" s="57"/>
      <c r="DH295" s="57"/>
      <c r="DI295" s="57"/>
      <c r="DJ295" s="67"/>
      <c r="DK295" s="23" t="s">
        <v>849</v>
      </c>
      <c r="DL295" s="55">
        <v>0</v>
      </c>
      <c r="DM295" s="55">
        <v>0</v>
      </c>
      <c r="DN295" s="55">
        <v>0</v>
      </c>
      <c r="DO295" s="59">
        <v>0</v>
      </c>
      <c r="DP295" s="23" t="s">
        <v>849</v>
      </c>
      <c r="DQ295" s="57"/>
      <c r="DR295" s="57"/>
      <c r="DS295" s="57"/>
      <c r="DT295" s="23" t="s">
        <v>854</v>
      </c>
      <c r="DU295" s="57"/>
      <c r="DV295" s="23" t="s">
        <v>849</v>
      </c>
      <c r="DW295" s="23" t="s">
        <v>854</v>
      </c>
      <c r="DX295" s="57"/>
      <c r="DY295" s="23" t="s">
        <v>849</v>
      </c>
      <c r="DZ295" s="23" t="s">
        <v>854</v>
      </c>
      <c r="EA295" s="56"/>
      <c r="EB295" s="57"/>
      <c r="EC295" s="57"/>
      <c r="ED295" s="23"/>
      <c r="EE295" s="57"/>
      <c r="EF295" s="57"/>
      <c r="EG295" s="57"/>
      <c r="EH295" s="23">
        <v>3276</v>
      </c>
      <c r="EI295" s="23" t="s">
        <v>424</v>
      </c>
      <c r="EJ295" s="23" t="s">
        <v>848</v>
      </c>
      <c r="EK295" s="23" t="s">
        <v>603</v>
      </c>
    </row>
    <row r="296" spans="2:141">
      <c r="B296" s="132" t="s">
        <v>1414</v>
      </c>
      <c r="C296" s="23" t="s">
        <v>1415</v>
      </c>
      <c r="D296" s="23" t="s">
        <v>155</v>
      </c>
      <c r="E296" s="23" t="s">
        <v>846</v>
      </c>
      <c r="F296" s="23" t="s">
        <v>847</v>
      </c>
      <c r="G296" s="23"/>
      <c r="H296" s="23" t="s">
        <v>848</v>
      </c>
      <c r="I296" s="58">
        <v>0</v>
      </c>
      <c r="J296" s="58">
        <v>1</v>
      </c>
      <c r="K296" s="58">
        <v>0</v>
      </c>
      <c r="L296" s="58">
        <v>0</v>
      </c>
      <c r="M296" s="176"/>
      <c r="N296" s="23" t="s">
        <v>849</v>
      </c>
      <c r="O296" s="23" t="s">
        <v>850</v>
      </c>
      <c r="P296" s="23" t="s">
        <v>851</v>
      </c>
      <c r="Q296" s="56" t="s">
        <v>848</v>
      </c>
      <c r="R296" s="133" t="s">
        <v>848</v>
      </c>
      <c r="S296" s="133" t="s">
        <v>848</v>
      </c>
      <c r="T296" s="133" t="s">
        <v>848</v>
      </c>
      <c r="U296" s="133" t="s">
        <v>848</v>
      </c>
      <c r="V296" s="133" t="s">
        <v>848</v>
      </c>
      <c r="W296" s="55">
        <v>0</v>
      </c>
      <c r="X296" s="55">
        <v>0.13941269575384618</v>
      </c>
      <c r="Y296" s="55">
        <v>0.14544838971262899</v>
      </c>
      <c r="Z296" s="55">
        <v>0.15704638986872149</v>
      </c>
      <c r="AA296" s="55">
        <v>0.16899943084591879</v>
      </c>
      <c r="AB296" s="55">
        <v>0.18012404324053813</v>
      </c>
      <c r="AC296" s="55">
        <v>0.19184039033699885</v>
      </c>
      <c r="AD296" s="59">
        <v>0.98287133975865237</v>
      </c>
      <c r="AE296" s="55">
        <v>0</v>
      </c>
      <c r="AF296" s="55"/>
      <c r="AG296" s="55"/>
      <c r="AH296" s="55"/>
      <c r="AI296" s="59">
        <v>0.98287133975865237</v>
      </c>
      <c r="AJ296" s="55">
        <v>0</v>
      </c>
      <c r="AK296" s="55">
        <v>0</v>
      </c>
      <c r="AL296" s="55">
        <v>0.1528354879327822</v>
      </c>
      <c r="AM296" s="55">
        <v>0.16264135056262916</v>
      </c>
      <c r="AN296" s="55">
        <v>0.1791225172014167</v>
      </c>
      <c r="AO296" s="55">
        <v>0.19661092212124751</v>
      </c>
      <c r="AP296" s="55">
        <v>0.21374415962038484</v>
      </c>
      <c r="AQ296" s="55">
        <v>0.23220030775265219</v>
      </c>
      <c r="AR296" s="59">
        <v>1.1371547451911126</v>
      </c>
      <c r="AS296" s="55">
        <v>0</v>
      </c>
      <c r="AT296" s="55"/>
      <c r="AU296" s="55"/>
      <c r="AV296" s="55"/>
      <c r="AW296" s="59">
        <v>1.1371547451911126</v>
      </c>
      <c r="AX296" s="55"/>
      <c r="AY296" s="55"/>
      <c r="AZ296" s="55"/>
      <c r="BA296" s="55"/>
      <c r="BB296" s="55"/>
      <c r="BC296" s="55"/>
      <c r="BD296" s="55"/>
      <c r="BE296" s="55"/>
      <c r="BF296" s="59">
        <v>0</v>
      </c>
      <c r="BG296" s="55"/>
      <c r="BH296" s="55"/>
      <c r="BI296" s="55"/>
      <c r="BJ296" s="55"/>
      <c r="BK296" s="59">
        <v>0</v>
      </c>
      <c r="BL296" s="55"/>
      <c r="BM296" s="23" t="s">
        <v>1164</v>
      </c>
      <c r="BN296" s="23" t="s">
        <v>1346</v>
      </c>
      <c r="BO296" s="23" t="s">
        <v>571</v>
      </c>
      <c r="BP296" s="23" t="s">
        <v>403</v>
      </c>
      <c r="BQ296" s="23" t="s">
        <v>425</v>
      </c>
      <c r="BR296" s="23"/>
      <c r="BS296" s="57"/>
      <c r="BT296" s="135" t="s">
        <v>23</v>
      </c>
      <c r="BU296" s="58" t="s">
        <v>1165</v>
      </c>
      <c r="BV296" s="57">
        <v>0</v>
      </c>
      <c r="BW296" s="57">
        <v>0</v>
      </c>
      <c r="BX296" s="57">
        <v>0</v>
      </c>
      <c r="BY296" s="57">
        <v>0</v>
      </c>
      <c r="BZ296" s="57">
        <v>0</v>
      </c>
      <c r="CA296" s="57">
        <v>0</v>
      </c>
      <c r="CB296" s="67">
        <v>0</v>
      </c>
      <c r="CC296" s="134"/>
      <c r="CD296" s="134"/>
      <c r="CE296" s="57"/>
      <c r="CF296" s="57"/>
      <c r="CG296" s="57"/>
      <c r="CH296" s="57"/>
      <c r="CI296" s="57"/>
      <c r="CJ296" s="57"/>
      <c r="CK296" s="67"/>
      <c r="CL296" s="23"/>
      <c r="CM296" s="23"/>
      <c r="CN296" s="23"/>
      <c r="CO296" s="23"/>
      <c r="CP296" s="23"/>
      <c r="CQ296" s="23"/>
      <c r="CR296" s="57"/>
      <c r="CS296" s="134"/>
      <c r="CT296" s="58"/>
      <c r="CU296" s="57"/>
      <c r="CV296" s="57"/>
      <c r="CW296" s="57"/>
      <c r="CX296" s="57"/>
      <c r="CY296" s="57"/>
      <c r="CZ296" s="57"/>
      <c r="DA296" s="67"/>
      <c r="DB296" s="23"/>
      <c r="DC296" s="23"/>
      <c r="DD296" s="57"/>
      <c r="DE296" s="57"/>
      <c r="DF296" s="57"/>
      <c r="DG296" s="57"/>
      <c r="DH296" s="57"/>
      <c r="DI296" s="57"/>
      <c r="DJ296" s="67"/>
      <c r="DK296" s="23" t="s">
        <v>849</v>
      </c>
      <c r="DL296" s="55">
        <v>0</v>
      </c>
      <c r="DM296" s="55">
        <v>0</v>
      </c>
      <c r="DN296" s="55">
        <v>0</v>
      </c>
      <c r="DO296" s="59">
        <v>0</v>
      </c>
      <c r="DP296" s="23" t="s">
        <v>849</v>
      </c>
      <c r="DQ296" s="57"/>
      <c r="DR296" s="57"/>
      <c r="DS296" s="57"/>
      <c r="DT296" s="23" t="s">
        <v>854</v>
      </c>
      <c r="DU296" s="57"/>
      <c r="DV296" s="23" t="s">
        <v>849</v>
      </c>
      <c r="DW296" s="23" t="s">
        <v>854</v>
      </c>
      <c r="DX296" s="57"/>
      <c r="DY296" s="23" t="s">
        <v>849</v>
      </c>
      <c r="DZ296" s="23" t="s">
        <v>854</v>
      </c>
      <c r="EA296" s="56"/>
      <c r="EB296" s="57"/>
      <c r="EC296" s="57"/>
      <c r="ED296" s="23"/>
      <c r="EE296" s="57"/>
      <c r="EF296" s="57"/>
      <c r="EG296" s="57"/>
      <c r="EH296" s="23">
        <v>3275</v>
      </c>
      <c r="EI296" s="23" t="s">
        <v>424</v>
      </c>
      <c r="EJ296" s="23" t="s">
        <v>848</v>
      </c>
      <c r="EK296" s="23" t="s">
        <v>603</v>
      </c>
    </row>
    <row r="297" spans="2:141">
      <c r="B297" s="132" t="s">
        <v>1416</v>
      </c>
      <c r="C297" s="23" t="s">
        <v>1417</v>
      </c>
      <c r="D297" s="23" t="s">
        <v>155</v>
      </c>
      <c r="E297" s="23" t="s">
        <v>846</v>
      </c>
      <c r="F297" s="23" t="s">
        <v>847</v>
      </c>
      <c r="G297" s="23"/>
      <c r="H297" s="23" t="s">
        <v>848</v>
      </c>
      <c r="I297" s="58">
        <v>0</v>
      </c>
      <c r="J297" s="58">
        <v>1</v>
      </c>
      <c r="K297" s="58">
        <v>0</v>
      </c>
      <c r="L297" s="58">
        <v>0</v>
      </c>
      <c r="M297" s="176"/>
      <c r="N297" s="23" t="s">
        <v>849</v>
      </c>
      <c r="O297" s="23" t="s">
        <v>850</v>
      </c>
      <c r="P297" s="23" t="s">
        <v>851</v>
      </c>
      <c r="Q297" s="56" t="s">
        <v>848</v>
      </c>
      <c r="R297" s="133" t="s">
        <v>848</v>
      </c>
      <c r="S297" s="133" t="s">
        <v>848</v>
      </c>
      <c r="T297" s="133" t="s">
        <v>848</v>
      </c>
      <c r="U297" s="133" t="s">
        <v>848</v>
      </c>
      <c r="V297" s="133" t="s">
        <v>848</v>
      </c>
      <c r="W297" s="55">
        <v>0</v>
      </c>
      <c r="X297" s="55">
        <v>0.52279760907692319</v>
      </c>
      <c r="Y297" s="55">
        <v>0.54543146142235888</v>
      </c>
      <c r="Z297" s="55">
        <v>0.58892396200770547</v>
      </c>
      <c r="AA297" s="55">
        <v>0.63374786567219543</v>
      </c>
      <c r="AB297" s="55">
        <v>0.67546516215201791</v>
      </c>
      <c r="AC297" s="55">
        <v>0.71940146376374581</v>
      </c>
      <c r="AD297" s="59">
        <v>3.6857675240949463</v>
      </c>
      <c r="AE297" s="55">
        <v>0</v>
      </c>
      <c r="AF297" s="55"/>
      <c r="AG297" s="55"/>
      <c r="AH297" s="55"/>
      <c r="AI297" s="59">
        <v>3.6857675240949463</v>
      </c>
      <c r="AJ297" s="55">
        <v>0</v>
      </c>
      <c r="AK297" s="55">
        <v>0</v>
      </c>
      <c r="AL297" s="55">
        <v>0.57313307974793326</v>
      </c>
      <c r="AM297" s="55">
        <v>0.60990506460985949</v>
      </c>
      <c r="AN297" s="55">
        <v>0.67170943950531259</v>
      </c>
      <c r="AO297" s="55">
        <v>0.73729095795467803</v>
      </c>
      <c r="AP297" s="55">
        <v>0.801540598576443</v>
      </c>
      <c r="AQ297" s="55">
        <v>0.87075115407244574</v>
      </c>
      <c r="AR297" s="59">
        <v>4.2643302944666717</v>
      </c>
      <c r="AS297" s="55">
        <v>0</v>
      </c>
      <c r="AT297" s="55"/>
      <c r="AU297" s="55"/>
      <c r="AV297" s="55"/>
      <c r="AW297" s="59">
        <v>4.2643302944666717</v>
      </c>
      <c r="AX297" s="55"/>
      <c r="AY297" s="55"/>
      <c r="AZ297" s="55"/>
      <c r="BA297" s="55"/>
      <c r="BB297" s="55"/>
      <c r="BC297" s="55"/>
      <c r="BD297" s="55"/>
      <c r="BE297" s="55"/>
      <c r="BF297" s="59">
        <v>0</v>
      </c>
      <c r="BG297" s="55"/>
      <c r="BH297" s="55"/>
      <c r="BI297" s="55"/>
      <c r="BJ297" s="55"/>
      <c r="BK297" s="59">
        <v>0</v>
      </c>
      <c r="BL297" s="55"/>
      <c r="BM297" s="23" t="s">
        <v>1164</v>
      </c>
      <c r="BN297" s="23" t="s">
        <v>1346</v>
      </c>
      <c r="BO297" s="23" t="s">
        <v>571</v>
      </c>
      <c r="BP297" s="23" t="s">
        <v>403</v>
      </c>
      <c r="BQ297" s="23" t="s">
        <v>425</v>
      </c>
      <c r="BR297" s="23"/>
      <c r="BS297" s="57"/>
      <c r="BT297" s="135" t="s">
        <v>23</v>
      </c>
      <c r="BU297" s="58" t="s">
        <v>1165</v>
      </c>
      <c r="BV297" s="57">
        <v>0</v>
      </c>
      <c r="BW297" s="57">
        <v>0</v>
      </c>
      <c r="BX297" s="57">
        <v>0</v>
      </c>
      <c r="BY297" s="57">
        <v>0</v>
      </c>
      <c r="BZ297" s="57">
        <v>0</v>
      </c>
      <c r="CA297" s="57">
        <v>0</v>
      </c>
      <c r="CB297" s="67">
        <v>0</v>
      </c>
      <c r="CC297" s="134"/>
      <c r="CD297" s="134"/>
      <c r="CE297" s="57"/>
      <c r="CF297" s="57"/>
      <c r="CG297" s="57"/>
      <c r="CH297" s="57"/>
      <c r="CI297" s="57"/>
      <c r="CJ297" s="57"/>
      <c r="CK297" s="67"/>
      <c r="CL297" s="23"/>
      <c r="CM297" s="23"/>
      <c r="CN297" s="23"/>
      <c r="CO297" s="23"/>
      <c r="CP297" s="23"/>
      <c r="CQ297" s="23"/>
      <c r="CR297" s="57"/>
      <c r="CS297" s="134"/>
      <c r="CT297" s="58"/>
      <c r="CU297" s="57"/>
      <c r="CV297" s="57"/>
      <c r="CW297" s="57"/>
      <c r="CX297" s="57"/>
      <c r="CY297" s="57"/>
      <c r="CZ297" s="57"/>
      <c r="DA297" s="67"/>
      <c r="DB297" s="23"/>
      <c r="DC297" s="23"/>
      <c r="DD297" s="57"/>
      <c r="DE297" s="57"/>
      <c r="DF297" s="57"/>
      <c r="DG297" s="57"/>
      <c r="DH297" s="57"/>
      <c r="DI297" s="57"/>
      <c r="DJ297" s="67"/>
      <c r="DK297" s="23" t="s">
        <v>849</v>
      </c>
      <c r="DL297" s="55">
        <v>0</v>
      </c>
      <c r="DM297" s="55">
        <v>0</v>
      </c>
      <c r="DN297" s="55">
        <v>0</v>
      </c>
      <c r="DO297" s="59">
        <v>0</v>
      </c>
      <c r="DP297" s="23" t="s">
        <v>849</v>
      </c>
      <c r="DQ297" s="57"/>
      <c r="DR297" s="57"/>
      <c r="DS297" s="57"/>
      <c r="DT297" s="23" t="s">
        <v>854</v>
      </c>
      <c r="DU297" s="57"/>
      <c r="DV297" s="23" t="s">
        <v>849</v>
      </c>
      <c r="DW297" s="23" t="s">
        <v>854</v>
      </c>
      <c r="DX297" s="57"/>
      <c r="DY297" s="23" t="s">
        <v>849</v>
      </c>
      <c r="DZ297" s="23" t="s">
        <v>854</v>
      </c>
      <c r="EA297" s="56"/>
      <c r="EB297" s="57"/>
      <c r="EC297" s="57"/>
      <c r="ED297" s="23"/>
      <c r="EE297" s="57"/>
      <c r="EF297" s="57"/>
      <c r="EG297" s="57"/>
      <c r="EH297" s="23">
        <v>3277</v>
      </c>
      <c r="EI297" s="23" t="s">
        <v>424</v>
      </c>
      <c r="EJ297" s="23" t="s">
        <v>848</v>
      </c>
      <c r="EK297" s="23" t="s">
        <v>603</v>
      </c>
    </row>
    <row r="298" spans="2:141">
      <c r="B298" s="132" t="s">
        <v>1418</v>
      </c>
      <c r="C298" s="23" t="s">
        <v>1419</v>
      </c>
      <c r="D298" s="23" t="s">
        <v>155</v>
      </c>
      <c r="E298" s="23" t="s">
        <v>846</v>
      </c>
      <c r="F298" s="23" t="s">
        <v>847</v>
      </c>
      <c r="G298" s="23"/>
      <c r="H298" s="23" t="s">
        <v>848</v>
      </c>
      <c r="I298" s="58">
        <v>0.97040000000000004</v>
      </c>
      <c r="J298" s="58">
        <v>2.9600000000000001E-2</v>
      </c>
      <c r="K298" s="58">
        <v>0</v>
      </c>
      <c r="L298" s="58">
        <v>0</v>
      </c>
      <c r="M298" s="176"/>
      <c r="N298" s="23" t="s">
        <v>849</v>
      </c>
      <c r="O298" s="23" t="s">
        <v>850</v>
      </c>
      <c r="P298" s="23" t="s">
        <v>851</v>
      </c>
      <c r="Q298" s="56" t="s">
        <v>848</v>
      </c>
      <c r="R298" s="133" t="s">
        <v>848</v>
      </c>
      <c r="S298" s="133" t="s">
        <v>848</v>
      </c>
      <c r="T298" s="133" t="s">
        <v>848</v>
      </c>
      <c r="U298" s="133" t="s">
        <v>848</v>
      </c>
      <c r="V298" s="133" t="s">
        <v>848</v>
      </c>
      <c r="W298" s="55">
        <v>0</v>
      </c>
      <c r="X298" s="55">
        <v>0.87132934846153876</v>
      </c>
      <c r="Y298" s="55">
        <v>0.90905243570393124</v>
      </c>
      <c r="Z298" s="55">
        <v>0.98153993667950912</v>
      </c>
      <c r="AA298" s="55">
        <v>1.0562464427869924</v>
      </c>
      <c r="AB298" s="55">
        <v>1.125775270253363</v>
      </c>
      <c r="AC298" s="55">
        <v>1.1990024396062429</v>
      </c>
      <c r="AD298" s="59">
        <v>6.1429458734915778</v>
      </c>
      <c r="AE298" s="55">
        <v>0</v>
      </c>
      <c r="AF298" s="55"/>
      <c r="AG298" s="55"/>
      <c r="AH298" s="55"/>
      <c r="AI298" s="59">
        <v>6.1429458734915778</v>
      </c>
      <c r="AJ298" s="55">
        <v>0</v>
      </c>
      <c r="AK298" s="55">
        <v>0</v>
      </c>
      <c r="AL298" s="55">
        <v>0.95522179957988895</v>
      </c>
      <c r="AM298" s="55">
        <v>1.0165084410164322</v>
      </c>
      <c r="AN298" s="55">
        <v>1.1195157325088541</v>
      </c>
      <c r="AO298" s="55">
        <v>1.2288182632577969</v>
      </c>
      <c r="AP298" s="55">
        <v>1.335900997627405</v>
      </c>
      <c r="AQ298" s="55">
        <v>1.4512519234540762</v>
      </c>
      <c r="AR298" s="59">
        <v>7.1072171574444534</v>
      </c>
      <c r="AS298" s="55">
        <v>0</v>
      </c>
      <c r="AT298" s="55"/>
      <c r="AU298" s="55"/>
      <c r="AV298" s="55"/>
      <c r="AW298" s="59">
        <v>7.1072171574444534</v>
      </c>
      <c r="AX298" s="55"/>
      <c r="AY298" s="55"/>
      <c r="AZ298" s="55"/>
      <c r="BA298" s="55"/>
      <c r="BB298" s="55"/>
      <c r="BC298" s="55"/>
      <c r="BD298" s="55"/>
      <c r="BE298" s="55"/>
      <c r="BF298" s="59">
        <v>0</v>
      </c>
      <c r="BG298" s="55"/>
      <c r="BH298" s="55"/>
      <c r="BI298" s="55"/>
      <c r="BJ298" s="55"/>
      <c r="BK298" s="59">
        <v>0</v>
      </c>
      <c r="BL298" s="55"/>
      <c r="BM298" s="23" t="s">
        <v>864</v>
      </c>
      <c r="BN298" s="23" t="s">
        <v>260</v>
      </c>
      <c r="BO298" s="23" t="s">
        <v>571</v>
      </c>
      <c r="BP298" s="23" t="s">
        <v>403</v>
      </c>
      <c r="BQ298" s="23" t="s">
        <v>425</v>
      </c>
      <c r="BR298" s="23"/>
      <c r="BS298" s="57"/>
      <c r="BT298" s="135" t="s">
        <v>154</v>
      </c>
      <c r="BU298" s="58">
        <v>0.97040000000000004</v>
      </c>
      <c r="BV298" s="57">
        <v>0</v>
      </c>
      <c r="BW298" s="57">
        <v>0</v>
      </c>
      <c r="BX298" s="57">
        <v>0</v>
      </c>
      <c r="BY298" s="57">
        <v>0</v>
      </c>
      <c r="BZ298" s="57">
        <v>0</v>
      </c>
      <c r="CA298" s="57">
        <v>0</v>
      </c>
      <c r="CB298" s="67">
        <v>0</v>
      </c>
      <c r="CC298" s="134"/>
      <c r="CD298" s="134"/>
      <c r="CE298" s="57"/>
      <c r="CF298" s="57"/>
      <c r="CG298" s="57"/>
      <c r="CH298" s="57"/>
      <c r="CI298" s="57"/>
      <c r="CJ298" s="57"/>
      <c r="CK298" s="67"/>
      <c r="CL298" s="23"/>
      <c r="CM298" s="23"/>
      <c r="CN298" s="23"/>
      <c r="CO298" s="23"/>
      <c r="CP298" s="23"/>
      <c r="CQ298" s="23"/>
      <c r="CR298" s="57"/>
      <c r="CS298" s="134"/>
      <c r="CT298" s="58"/>
      <c r="CU298" s="57"/>
      <c r="CV298" s="57"/>
      <c r="CW298" s="57"/>
      <c r="CX298" s="57"/>
      <c r="CY298" s="57"/>
      <c r="CZ298" s="57"/>
      <c r="DA298" s="67"/>
      <c r="DB298" s="23"/>
      <c r="DC298" s="23"/>
      <c r="DD298" s="57"/>
      <c r="DE298" s="57"/>
      <c r="DF298" s="57"/>
      <c r="DG298" s="57"/>
      <c r="DH298" s="57"/>
      <c r="DI298" s="57"/>
      <c r="DJ298" s="67"/>
      <c r="DK298" s="23" t="s">
        <v>849</v>
      </c>
      <c r="DL298" s="55">
        <v>0</v>
      </c>
      <c r="DM298" s="55">
        <v>0</v>
      </c>
      <c r="DN298" s="55">
        <v>0</v>
      </c>
      <c r="DO298" s="59">
        <v>0</v>
      </c>
      <c r="DP298" s="23" t="s">
        <v>849</v>
      </c>
      <c r="DQ298" s="57"/>
      <c r="DR298" s="57"/>
      <c r="DS298" s="57"/>
      <c r="DT298" s="23" t="s">
        <v>854</v>
      </c>
      <c r="DU298" s="57"/>
      <c r="DV298" s="23" t="s">
        <v>849</v>
      </c>
      <c r="DW298" s="23" t="s">
        <v>854</v>
      </c>
      <c r="DX298" s="57"/>
      <c r="DY298" s="23" t="s">
        <v>849</v>
      </c>
      <c r="DZ298" s="23" t="s">
        <v>854</v>
      </c>
      <c r="EA298" s="56"/>
      <c r="EB298" s="57"/>
      <c r="EC298" s="57"/>
      <c r="ED298" s="23"/>
      <c r="EE298" s="57"/>
      <c r="EF298" s="57"/>
      <c r="EG298" s="57"/>
      <c r="EH298" s="23">
        <v>3278</v>
      </c>
      <c r="EI298" s="323" t="s">
        <v>424</v>
      </c>
      <c r="EJ298" s="323" t="s">
        <v>1420</v>
      </c>
      <c r="EK298" s="23" t="s">
        <v>603</v>
      </c>
    </row>
    <row r="299" spans="2:141" ht="29.1">
      <c r="B299" s="132" t="s">
        <v>1421</v>
      </c>
      <c r="C299" s="23" t="s">
        <v>1422</v>
      </c>
      <c r="D299" s="23" t="s">
        <v>159</v>
      </c>
      <c r="E299" s="23" t="s">
        <v>846</v>
      </c>
      <c r="F299" s="23" t="s">
        <v>847</v>
      </c>
      <c r="G299" s="23"/>
      <c r="H299" s="23" t="s">
        <v>848</v>
      </c>
      <c r="I299" s="58">
        <v>0</v>
      </c>
      <c r="J299" s="58">
        <v>0</v>
      </c>
      <c r="K299" s="58">
        <v>1</v>
      </c>
      <c r="L299" s="58">
        <v>0</v>
      </c>
      <c r="M299" s="176"/>
      <c r="N299" s="23" t="s">
        <v>849</v>
      </c>
      <c r="O299" s="23" t="s">
        <v>850</v>
      </c>
      <c r="P299" s="23" t="s">
        <v>851</v>
      </c>
      <c r="Q299" s="56" t="s">
        <v>848</v>
      </c>
      <c r="R299" s="133" t="s">
        <v>848</v>
      </c>
      <c r="S299" s="133" t="s">
        <v>848</v>
      </c>
      <c r="T299" s="133" t="s">
        <v>848</v>
      </c>
      <c r="U299" s="133" t="s">
        <v>848</v>
      </c>
      <c r="V299" s="133" t="s">
        <v>848</v>
      </c>
      <c r="W299" s="55">
        <v>0</v>
      </c>
      <c r="X299" s="55">
        <v>2.6932790160946167</v>
      </c>
      <c r="Y299" s="55">
        <v>2.8098810787608515</v>
      </c>
      <c r="Z299" s="55">
        <v>3.0339399442763626</v>
      </c>
      <c r="AA299" s="55">
        <v>3.264857754654594</v>
      </c>
      <c r="AB299" s="55">
        <v>3.479771360353145</v>
      </c>
      <c r="AC299" s="55">
        <v>3.7061165408228969</v>
      </c>
      <c r="AD299" s="59">
        <v>18.987845694962466</v>
      </c>
      <c r="AE299" s="55">
        <v>0</v>
      </c>
      <c r="AF299" s="55"/>
      <c r="AG299" s="55"/>
      <c r="AH299" s="55"/>
      <c r="AI299" s="59">
        <v>18.987845694962466</v>
      </c>
      <c r="AJ299" s="55">
        <v>0</v>
      </c>
      <c r="AK299" s="55">
        <v>0</v>
      </c>
      <c r="AL299" s="55">
        <v>2.9525905825014371</v>
      </c>
      <c r="AM299" s="55">
        <v>3.1420275911817921</v>
      </c>
      <c r="AN299" s="55">
        <v>3.4604231291848682</v>
      </c>
      <c r="AO299" s="55">
        <v>3.7982772517298509</v>
      </c>
      <c r="AP299" s="55">
        <v>4.1292699836663083</v>
      </c>
      <c r="AQ299" s="55">
        <v>4.4858196953965503</v>
      </c>
      <c r="AR299" s="59">
        <v>21.968408233660806</v>
      </c>
      <c r="AS299" s="55">
        <v>0</v>
      </c>
      <c r="AT299" s="55"/>
      <c r="AU299" s="55"/>
      <c r="AV299" s="55"/>
      <c r="AW299" s="59">
        <v>21.968408233660806</v>
      </c>
      <c r="AX299" s="55"/>
      <c r="AY299" s="55"/>
      <c r="AZ299" s="55"/>
      <c r="BA299" s="55"/>
      <c r="BB299" s="55"/>
      <c r="BC299" s="55"/>
      <c r="BD299" s="55"/>
      <c r="BE299" s="55"/>
      <c r="BF299" s="59">
        <v>0</v>
      </c>
      <c r="BG299" s="55"/>
      <c r="BH299" s="55"/>
      <c r="BI299" s="55"/>
      <c r="BJ299" s="55"/>
      <c r="BK299" s="59">
        <v>0</v>
      </c>
      <c r="BL299" s="55"/>
      <c r="BM299" s="23" t="s">
        <v>852</v>
      </c>
      <c r="BN299" s="23" t="s">
        <v>302</v>
      </c>
      <c r="BO299" s="23" t="s">
        <v>302</v>
      </c>
      <c r="BP299" s="23" t="s">
        <v>853</v>
      </c>
      <c r="BQ299" s="23" t="s">
        <v>853</v>
      </c>
      <c r="BR299" s="23"/>
      <c r="BS299" s="57"/>
      <c r="BT299" s="135" t="s">
        <v>154</v>
      </c>
      <c r="BU299" s="58">
        <v>1</v>
      </c>
      <c r="BV299" s="57">
        <v>3</v>
      </c>
      <c r="BW299" s="57">
        <v>3</v>
      </c>
      <c r="BX299" s="57">
        <v>3</v>
      </c>
      <c r="BY299" s="57">
        <v>3</v>
      </c>
      <c r="BZ299" s="57">
        <v>4</v>
      </c>
      <c r="CA299" s="57">
        <v>4</v>
      </c>
      <c r="CB299" s="67">
        <v>20</v>
      </c>
      <c r="CC299" s="134"/>
      <c r="CD299" s="134"/>
      <c r="CE299" s="57"/>
      <c r="CF299" s="57"/>
      <c r="CG299" s="57"/>
      <c r="CH299" s="57"/>
      <c r="CI299" s="57"/>
      <c r="CJ299" s="57"/>
      <c r="CK299" s="67"/>
      <c r="CL299" s="23"/>
      <c r="CM299" s="23"/>
      <c r="CN299" s="23"/>
      <c r="CO299" s="23"/>
      <c r="CP299" s="23"/>
      <c r="CQ299" s="23"/>
      <c r="CR299" s="57"/>
      <c r="CS299" s="134"/>
      <c r="CT299" s="58"/>
      <c r="CU299" s="57"/>
      <c r="CV299" s="57"/>
      <c r="CW299" s="57"/>
      <c r="CX299" s="57"/>
      <c r="CY299" s="57"/>
      <c r="CZ299" s="57"/>
      <c r="DA299" s="67"/>
      <c r="DB299" s="23"/>
      <c r="DC299" s="23"/>
      <c r="DD299" s="57"/>
      <c r="DE299" s="57"/>
      <c r="DF299" s="57"/>
      <c r="DG299" s="57"/>
      <c r="DH299" s="57"/>
      <c r="DI299" s="57"/>
      <c r="DJ299" s="67"/>
      <c r="DK299" s="23" t="s">
        <v>849</v>
      </c>
      <c r="DL299" s="55">
        <v>0</v>
      </c>
      <c r="DM299" s="55">
        <v>0</v>
      </c>
      <c r="DN299" s="55">
        <v>0</v>
      </c>
      <c r="DO299" s="59">
        <v>0</v>
      </c>
      <c r="DP299" s="23" t="s">
        <v>849</v>
      </c>
      <c r="DQ299" s="57"/>
      <c r="DR299" s="57"/>
      <c r="DS299" s="57"/>
      <c r="DT299" s="23" t="s">
        <v>854</v>
      </c>
      <c r="DU299" s="57"/>
      <c r="DV299" s="23" t="s">
        <v>849</v>
      </c>
      <c r="DW299" s="23" t="s">
        <v>854</v>
      </c>
      <c r="DX299" s="57"/>
      <c r="DY299" s="23" t="s">
        <v>849</v>
      </c>
      <c r="DZ299" s="23" t="s">
        <v>854</v>
      </c>
      <c r="EA299" s="56"/>
      <c r="EB299" s="57"/>
      <c r="EC299" s="57"/>
      <c r="ED299" s="23"/>
      <c r="EE299" s="57"/>
      <c r="EF299" s="57"/>
      <c r="EG299" s="57"/>
      <c r="EH299" s="23" t="s">
        <v>1423</v>
      </c>
      <c r="EI299" s="323"/>
      <c r="EJ299" s="323" t="s">
        <v>1424</v>
      </c>
      <c r="EK299" s="23"/>
    </row>
    <row r="300" spans="2:141">
      <c r="B300" s="132" t="s">
        <v>1425</v>
      </c>
      <c r="C300" s="23" t="s">
        <v>1426</v>
      </c>
      <c r="D300" s="23" t="s">
        <v>155</v>
      </c>
      <c r="E300" s="23" t="s">
        <v>846</v>
      </c>
      <c r="F300" s="23" t="s">
        <v>847</v>
      </c>
      <c r="G300" s="23"/>
      <c r="H300" s="23" t="s">
        <v>848</v>
      </c>
      <c r="I300" s="58">
        <v>1</v>
      </c>
      <c r="J300" s="58">
        <v>0</v>
      </c>
      <c r="K300" s="58">
        <v>0</v>
      </c>
      <c r="L300" s="58">
        <v>0</v>
      </c>
      <c r="M300" s="176"/>
      <c r="N300" s="23" t="s">
        <v>849</v>
      </c>
      <c r="O300" s="23" t="s">
        <v>850</v>
      </c>
      <c r="P300" s="23" t="s">
        <v>851</v>
      </c>
      <c r="Q300" s="56" t="s">
        <v>848</v>
      </c>
      <c r="R300" s="133" t="s">
        <v>848</v>
      </c>
      <c r="S300" s="133" t="s">
        <v>848</v>
      </c>
      <c r="T300" s="133" t="s">
        <v>848</v>
      </c>
      <c r="U300" s="133" t="s">
        <v>848</v>
      </c>
      <c r="V300" s="133" t="s">
        <v>848</v>
      </c>
      <c r="W300" s="55">
        <v>0</v>
      </c>
      <c r="X300" s="55">
        <v>1.7597367521529224</v>
      </c>
      <c r="Y300" s="55">
        <v>1.8359222991476587</v>
      </c>
      <c r="Z300" s="55">
        <v>1.9823180561179363</v>
      </c>
      <c r="AA300" s="55">
        <v>2.1331953158526096</v>
      </c>
      <c r="AB300" s="55">
        <v>2.2736157358036926</v>
      </c>
      <c r="AC300" s="55">
        <v>2.4215053270287679</v>
      </c>
      <c r="AD300" s="59">
        <v>12.406293486103587</v>
      </c>
      <c r="AE300" s="55">
        <v>0</v>
      </c>
      <c r="AF300" s="55"/>
      <c r="AG300" s="55"/>
      <c r="AH300" s="55"/>
      <c r="AI300" s="59">
        <v>12.406293486103587</v>
      </c>
      <c r="AJ300" s="55">
        <v>0</v>
      </c>
      <c r="AK300" s="55">
        <v>0</v>
      </c>
      <c r="AL300" s="55">
        <v>1.9291659464315427</v>
      </c>
      <c r="AM300" s="55">
        <v>2.0529404474767858</v>
      </c>
      <c r="AN300" s="55">
        <v>2.2609739733748824</v>
      </c>
      <c r="AO300" s="55">
        <v>2.4817213644754457</v>
      </c>
      <c r="AP300" s="55">
        <v>2.6979856548083063</v>
      </c>
      <c r="AQ300" s="55">
        <v>2.930948384607853</v>
      </c>
      <c r="AR300" s="59">
        <v>14.353735771174815</v>
      </c>
      <c r="AS300" s="55">
        <v>0</v>
      </c>
      <c r="AT300" s="55"/>
      <c r="AU300" s="55"/>
      <c r="AV300" s="55"/>
      <c r="AW300" s="59">
        <v>14.353735771174815</v>
      </c>
      <c r="AX300" s="55"/>
      <c r="AY300" s="55"/>
      <c r="AZ300" s="55"/>
      <c r="BA300" s="55"/>
      <c r="BB300" s="55"/>
      <c r="BC300" s="55"/>
      <c r="BD300" s="55"/>
      <c r="BE300" s="55"/>
      <c r="BF300" s="59">
        <v>0</v>
      </c>
      <c r="BG300" s="55"/>
      <c r="BH300" s="55"/>
      <c r="BI300" s="55"/>
      <c r="BJ300" s="55"/>
      <c r="BK300" s="59">
        <v>0</v>
      </c>
      <c r="BL300" s="55"/>
      <c r="BM300" s="23" t="s">
        <v>864</v>
      </c>
      <c r="BN300" s="23" t="s">
        <v>270</v>
      </c>
      <c r="BO300" s="23" t="s">
        <v>571</v>
      </c>
      <c r="BP300" s="23" t="s">
        <v>403</v>
      </c>
      <c r="BQ300" s="23" t="s">
        <v>412</v>
      </c>
      <c r="BR300" s="23"/>
      <c r="BS300" s="57"/>
      <c r="BT300" s="135" t="s">
        <v>1236</v>
      </c>
      <c r="BU300" s="58">
        <v>1</v>
      </c>
      <c r="BV300" s="57">
        <v>3.665</v>
      </c>
      <c r="BW300" s="57">
        <v>3.8250000000000002</v>
      </c>
      <c r="BX300" s="57">
        <v>4.13</v>
      </c>
      <c r="BY300" s="57">
        <v>4.444</v>
      </c>
      <c r="BZ300" s="57">
        <v>4.7360000000000007</v>
      </c>
      <c r="CA300" s="57">
        <v>5.0449999999999999</v>
      </c>
      <c r="CB300" s="67">
        <v>25.844999999999999</v>
      </c>
      <c r="CC300" s="134"/>
      <c r="CD300" s="134"/>
      <c r="CE300" s="57"/>
      <c r="CF300" s="57"/>
      <c r="CG300" s="57"/>
      <c r="CH300" s="57"/>
      <c r="CI300" s="57"/>
      <c r="CJ300" s="57"/>
      <c r="CK300" s="67"/>
      <c r="CL300" s="23"/>
      <c r="CM300" s="23"/>
      <c r="CN300" s="23"/>
      <c r="CO300" s="23"/>
      <c r="CP300" s="23"/>
      <c r="CQ300" s="23"/>
      <c r="CR300" s="57"/>
      <c r="CS300" s="134"/>
      <c r="CT300" s="58"/>
      <c r="CU300" s="57"/>
      <c r="CV300" s="57"/>
      <c r="CW300" s="57"/>
      <c r="CX300" s="57"/>
      <c r="CY300" s="57"/>
      <c r="CZ300" s="57"/>
      <c r="DA300" s="67"/>
      <c r="DB300" s="23"/>
      <c r="DC300" s="23"/>
      <c r="DD300" s="57"/>
      <c r="DE300" s="57"/>
      <c r="DF300" s="57"/>
      <c r="DG300" s="57"/>
      <c r="DH300" s="57"/>
      <c r="DI300" s="57"/>
      <c r="DJ300" s="67"/>
      <c r="DK300" s="23" t="s">
        <v>849</v>
      </c>
      <c r="DL300" s="55">
        <v>0</v>
      </c>
      <c r="DM300" s="55">
        <v>0</v>
      </c>
      <c r="DN300" s="55">
        <v>0</v>
      </c>
      <c r="DO300" s="59">
        <v>0</v>
      </c>
      <c r="DP300" s="23" t="s">
        <v>849</v>
      </c>
      <c r="DQ300" s="57"/>
      <c r="DR300" s="57"/>
      <c r="DS300" s="57"/>
      <c r="DT300" s="23" t="s">
        <v>854</v>
      </c>
      <c r="DU300" s="57"/>
      <c r="DV300" s="23" t="s">
        <v>849</v>
      </c>
      <c r="DW300" s="23" t="s">
        <v>854</v>
      </c>
      <c r="DX300" s="57"/>
      <c r="DY300" s="23" t="s">
        <v>849</v>
      </c>
      <c r="DZ300" s="23" t="s">
        <v>854</v>
      </c>
      <c r="EA300" s="56"/>
      <c r="EB300" s="57"/>
      <c r="EC300" s="57"/>
      <c r="ED300" s="23"/>
      <c r="EE300" s="57"/>
      <c r="EF300" s="57"/>
      <c r="EG300" s="57"/>
      <c r="EH300" s="23">
        <v>619</v>
      </c>
      <c r="EI300" s="323" t="s">
        <v>410</v>
      </c>
      <c r="EJ300" s="323" t="s">
        <v>1427</v>
      </c>
      <c r="EK300" s="23" t="s">
        <v>411</v>
      </c>
    </row>
    <row r="301" spans="2:141">
      <c r="B301" s="132" t="s">
        <v>1428</v>
      </c>
      <c r="C301" s="23" t="s">
        <v>1429</v>
      </c>
      <c r="D301" s="23" t="s">
        <v>155</v>
      </c>
      <c r="E301" s="23" t="s">
        <v>846</v>
      </c>
      <c r="F301" s="23" t="s">
        <v>847</v>
      </c>
      <c r="G301" s="23"/>
      <c r="H301" s="23" t="s">
        <v>848</v>
      </c>
      <c r="I301" s="58">
        <v>7.8725358601968679E-2</v>
      </c>
      <c r="J301" s="58">
        <v>0.92127464139803139</v>
      </c>
      <c r="K301" s="58">
        <v>0</v>
      </c>
      <c r="L301" s="58">
        <v>0</v>
      </c>
      <c r="M301" s="176"/>
      <c r="N301" s="23" t="s">
        <v>849</v>
      </c>
      <c r="O301" s="23" t="s">
        <v>850</v>
      </c>
      <c r="P301" s="23" t="s">
        <v>851</v>
      </c>
      <c r="Q301" s="56" t="s">
        <v>848</v>
      </c>
      <c r="R301" s="133" t="s">
        <v>848</v>
      </c>
      <c r="S301" s="133" t="s">
        <v>848</v>
      </c>
      <c r="T301" s="133" t="s">
        <v>848</v>
      </c>
      <c r="U301" s="133" t="s">
        <v>848</v>
      </c>
      <c r="V301" s="133" t="s">
        <v>848</v>
      </c>
      <c r="W301" s="55">
        <v>0</v>
      </c>
      <c r="X301" s="55">
        <v>36.338699732812586</v>
      </c>
      <c r="Y301" s="55">
        <v>37.91193715757781</v>
      </c>
      <c r="Z301" s="55">
        <v>40.935020836538449</v>
      </c>
      <c r="AA301" s="55">
        <v>44.050647893426458</v>
      </c>
      <c r="AB301" s="55">
        <v>46.950340401817279</v>
      </c>
      <c r="AC301" s="55">
        <v>50.004271873420372</v>
      </c>
      <c r="AD301" s="59">
        <v>256.19091789559292</v>
      </c>
      <c r="AE301" s="55">
        <v>0</v>
      </c>
      <c r="AF301" s="55"/>
      <c r="AG301" s="55"/>
      <c r="AH301" s="55"/>
      <c r="AI301" s="59">
        <v>256.19091789559292</v>
      </c>
      <c r="AJ301" s="55">
        <v>0</v>
      </c>
      <c r="AK301" s="55">
        <v>0</v>
      </c>
      <c r="AL301" s="55">
        <v>39.83742566970664</v>
      </c>
      <c r="AM301" s="55">
        <v>42.393378668107687</v>
      </c>
      <c r="AN301" s="55">
        <v>46.689287032083385</v>
      </c>
      <c r="AO301" s="55">
        <v>51.24773769363329</v>
      </c>
      <c r="AP301" s="55">
        <v>55.713611978364206</v>
      </c>
      <c r="AQ301" s="55">
        <v>60.524310326719394</v>
      </c>
      <c r="AR301" s="59">
        <v>296.40575136861463</v>
      </c>
      <c r="AS301" s="55">
        <v>0</v>
      </c>
      <c r="AT301" s="55"/>
      <c r="AU301" s="55"/>
      <c r="AV301" s="55"/>
      <c r="AW301" s="59">
        <v>296.40575136861463</v>
      </c>
      <c r="AX301" s="55"/>
      <c r="AY301" s="55"/>
      <c r="AZ301" s="55"/>
      <c r="BA301" s="55"/>
      <c r="BB301" s="55"/>
      <c r="BC301" s="55"/>
      <c r="BD301" s="55"/>
      <c r="BE301" s="55"/>
      <c r="BF301" s="59">
        <v>0</v>
      </c>
      <c r="BG301" s="55"/>
      <c r="BH301" s="55"/>
      <c r="BI301" s="55"/>
      <c r="BJ301" s="55"/>
      <c r="BK301" s="59">
        <v>0</v>
      </c>
      <c r="BL301" s="55"/>
      <c r="BM301" s="23" t="s">
        <v>864</v>
      </c>
      <c r="BN301" s="23" t="s">
        <v>270</v>
      </c>
      <c r="BO301" s="23" t="s">
        <v>571</v>
      </c>
      <c r="BP301" s="23" t="s">
        <v>403</v>
      </c>
      <c r="BQ301" s="23" t="s">
        <v>412</v>
      </c>
      <c r="BR301" s="23"/>
      <c r="BS301" s="57"/>
      <c r="BT301" s="135" t="s">
        <v>1236</v>
      </c>
      <c r="BU301" s="58">
        <v>7.8725358601968679E-2</v>
      </c>
      <c r="BV301" s="57">
        <v>1.5969999999999998</v>
      </c>
      <c r="BW301" s="57">
        <v>1.6659999999999997</v>
      </c>
      <c r="BX301" s="57">
        <v>1.8009999999999999</v>
      </c>
      <c r="BY301" s="57">
        <v>1.9369999999999998</v>
      </c>
      <c r="BZ301" s="57">
        <v>2.0640000000000001</v>
      </c>
      <c r="CA301" s="57">
        <v>2.1989999999999998</v>
      </c>
      <c r="CB301" s="67">
        <v>11.263999999999999</v>
      </c>
      <c r="CC301" s="134"/>
      <c r="CD301" s="134"/>
      <c r="CE301" s="57"/>
      <c r="CF301" s="57"/>
      <c r="CG301" s="57"/>
      <c r="CH301" s="57"/>
      <c r="CI301" s="57"/>
      <c r="CJ301" s="57"/>
      <c r="CK301" s="67"/>
      <c r="CL301" s="23"/>
      <c r="CM301" s="23"/>
      <c r="CN301" s="23"/>
      <c r="CO301" s="23"/>
      <c r="CP301" s="23"/>
      <c r="CQ301" s="23"/>
      <c r="CR301" s="57"/>
      <c r="CS301" s="134"/>
      <c r="CT301" s="58"/>
      <c r="CU301" s="57"/>
      <c r="CV301" s="57"/>
      <c r="CW301" s="57"/>
      <c r="CX301" s="57"/>
      <c r="CY301" s="57"/>
      <c r="CZ301" s="57"/>
      <c r="DA301" s="67"/>
      <c r="DB301" s="23"/>
      <c r="DC301" s="23"/>
      <c r="DD301" s="57"/>
      <c r="DE301" s="57"/>
      <c r="DF301" s="57"/>
      <c r="DG301" s="57"/>
      <c r="DH301" s="57"/>
      <c r="DI301" s="57"/>
      <c r="DJ301" s="67"/>
      <c r="DK301" s="23" t="s">
        <v>849</v>
      </c>
      <c r="DL301" s="55">
        <v>0</v>
      </c>
      <c r="DM301" s="55">
        <v>0</v>
      </c>
      <c r="DN301" s="55">
        <v>0</v>
      </c>
      <c r="DO301" s="59">
        <v>0</v>
      </c>
      <c r="DP301" s="23" t="s">
        <v>849</v>
      </c>
      <c r="DQ301" s="57"/>
      <c r="DR301" s="57"/>
      <c r="DS301" s="57"/>
      <c r="DT301" s="23" t="s">
        <v>854</v>
      </c>
      <c r="DU301" s="57"/>
      <c r="DV301" s="23" t="s">
        <v>849</v>
      </c>
      <c r="DW301" s="23" t="s">
        <v>854</v>
      </c>
      <c r="DX301" s="57"/>
      <c r="DY301" s="23" t="s">
        <v>849</v>
      </c>
      <c r="DZ301" s="23" t="s">
        <v>854</v>
      </c>
      <c r="EA301" s="56"/>
      <c r="EB301" s="57"/>
      <c r="EC301" s="57"/>
      <c r="ED301" s="23"/>
      <c r="EE301" s="57"/>
      <c r="EF301" s="57"/>
      <c r="EG301" s="57"/>
      <c r="EH301" s="23">
        <v>575</v>
      </c>
      <c r="EI301" s="323" t="s">
        <v>415</v>
      </c>
      <c r="EJ301" s="323" t="s">
        <v>1427</v>
      </c>
      <c r="EK301" s="23" t="s">
        <v>416</v>
      </c>
    </row>
    <row r="302" spans="2:141">
      <c r="B302" s="132" t="s">
        <v>1430</v>
      </c>
      <c r="C302" s="23" t="s">
        <v>1431</v>
      </c>
      <c r="D302" s="23" t="s">
        <v>155</v>
      </c>
      <c r="E302" s="23" t="s">
        <v>846</v>
      </c>
      <c r="F302" s="23" t="s">
        <v>847</v>
      </c>
      <c r="G302" s="23"/>
      <c r="H302" s="23" t="s">
        <v>848</v>
      </c>
      <c r="I302" s="58">
        <v>0</v>
      </c>
      <c r="J302" s="58">
        <v>1</v>
      </c>
      <c r="K302" s="58">
        <v>0</v>
      </c>
      <c r="L302" s="58">
        <v>0</v>
      </c>
      <c r="M302" s="176"/>
      <c r="N302" s="23" t="s">
        <v>849</v>
      </c>
      <c r="O302" s="23" t="s">
        <v>850</v>
      </c>
      <c r="P302" s="23" t="s">
        <v>851</v>
      </c>
      <c r="Q302" s="56" t="s">
        <v>848</v>
      </c>
      <c r="R302" s="133" t="s">
        <v>848</v>
      </c>
      <c r="S302" s="133" t="s">
        <v>848</v>
      </c>
      <c r="T302" s="133" t="s">
        <v>848</v>
      </c>
      <c r="U302" s="133" t="s">
        <v>848</v>
      </c>
      <c r="V302" s="133" t="s">
        <v>848</v>
      </c>
      <c r="W302" s="55">
        <v>0</v>
      </c>
      <c r="X302" s="55">
        <v>1.7597367521529237</v>
      </c>
      <c r="Y302" s="55">
        <v>1.8359222991476698</v>
      </c>
      <c r="Z302" s="55">
        <v>1.9823180561179403</v>
      </c>
      <c r="AA302" s="55">
        <v>2.1331953158526242</v>
      </c>
      <c r="AB302" s="55">
        <v>2.2736157358037046</v>
      </c>
      <c r="AC302" s="55">
        <v>2.4215053270287683</v>
      </c>
      <c r="AD302" s="59">
        <v>12.406293486103632</v>
      </c>
      <c r="AE302" s="55">
        <v>0</v>
      </c>
      <c r="AF302" s="55"/>
      <c r="AG302" s="55"/>
      <c r="AH302" s="55"/>
      <c r="AI302" s="59">
        <v>12.406293486103632</v>
      </c>
      <c r="AJ302" s="55">
        <v>0</v>
      </c>
      <c r="AK302" s="55">
        <v>0</v>
      </c>
      <c r="AL302" s="55">
        <v>1.9291659464315476</v>
      </c>
      <c r="AM302" s="55">
        <v>2.0529404474767992</v>
      </c>
      <c r="AN302" s="55">
        <v>2.2609739733748917</v>
      </c>
      <c r="AO302" s="55">
        <v>2.4817213644754625</v>
      </c>
      <c r="AP302" s="55">
        <v>2.6979856548083081</v>
      </c>
      <c r="AQ302" s="55">
        <v>2.9309483846078681</v>
      </c>
      <c r="AR302" s="59">
        <v>14.353735771174877</v>
      </c>
      <c r="AS302" s="55">
        <v>0</v>
      </c>
      <c r="AT302" s="55"/>
      <c r="AU302" s="55"/>
      <c r="AV302" s="55"/>
      <c r="AW302" s="59">
        <v>14.353735771174877</v>
      </c>
      <c r="AX302" s="55"/>
      <c r="AY302" s="55"/>
      <c r="AZ302" s="55"/>
      <c r="BA302" s="55"/>
      <c r="BB302" s="55"/>
      <c r="BC302" s="55"/>
      <c r="BD302" s="55"/>
      <c r="BE302" s="55"/>
      <c r="BF302" s="59">
        <v>0</v>
      </c>
      <c r="BG302" s="55"/>
      <c r="BH302" s="55"/>
      <c r="BI302" s="55"/>
      <c r="BJ302" s="55"/>
      <c r="BK302" s="59">
        <v>0</v>
      </c>
      <c r="BL302" s="55"/>
      <c r="BM302" s="23" t="s">
        <v>1164</v>
      </c>
      <c r="BN302" s="23" t="s">
        <v>1432</v>
      </c>
      <c r="BO302" s="23" t="s">
        <v>571</v>
      </c>
      <c r="BP302" s="23" t="s">
        <v>403</v>
      </c>
      <c r="BQ302" s="23" t="s">
        <v>412</v>
      </c>
      <c r="BR302" s="23"/>
      <c r="BS302" s="57"/>
      <c r="BT302" s="135" t="s">
        <v>1240</v>
      </c>
      <c r="BU302" s="58" t="s">
        <v>1165</v>
      </c>
      <c r="BV302" s="57">
        <v>0</v>
      </c>
      <c r="BW302" s="57">
        <v>17500</v>
      </c>
      <c r="BX302" s="57">
        <v>0</v>
      </c>
      <c r="BY302" s="57">
        <v>88296</v>
      </c>
      <c r="BZ302" s="57">
        <v>0</v>
      </c>
      <c r="CA302" s="57">
        <v>88296</v>
      </c>
      <c r="CB302" s="67">
        <v>194092</v>
      </c>
      <c r="CC302" s="134"/>
      <c r="CD302" s="134"/>
      <c r="CE302" s="57"/>
      <c r="CF302" s="57"/>
      <c r="CG302" s="57"/>
      <c r="CH302" s="57"/>
      <c r="CI302" s="57"/>
      <c r="CJ302" s="57"/>
      <c r="CK302" s="67"/>
      <c r="CL302" s="23"/>
      <c r="CM302" s="23"/>
      <c r="CN302" s="23"/>
      <c r="CO302" s="23"/>
      <c r="CP302" s="23"/>
      <c r="CQ302" s="23"/>
      <c r="CR302" s="57"/>
      <c r="CS302" s="134"/>
      <c r="CT302" s="58"/>
      <c r="CU302" s="57"/>
      <c r="CV302" s="57"/>
      <c r="CW302" s="57"/>
      <c r="CX302" s="57"/>
      <c r="CY302" s="57"/>
      <c r="CZ302" s="57"/>
      <c r="DA302" s="67"/>
      <c r="DB302" s="23"/>
      <c r="DC302" s="23"/>
      <c r="DD302" s="57"/>
      <c r="DE302" s="57"/>
      <c r="DF302" s="57"/>
      <c r="DG302" s="57"/>
      <c r="DH302" s="57"/>
      <c r="DI302" s="57"/>
      <c r="DJ302" s="67"/>
      <c r="DK302" s="23" t="s">
        <v>849</v>
      </c>
      <c r="DL302" s="55">
        <v>0</v>
      </c>
      <c r="DM302" s="55">
        <v>0</v>
      </c>
      <c r="DN302" s="55">
        <v>0</v>
      </c>
      <c r="DO302" s="59">
        <v>0</v>
      </c>
      <c r="DP302" s="23" t="s">
        <v>849</v>
      </c>
      <c r="DQ302" s="57"/>
      <c r="DR302" s="57"/>
      <c r="DS302" s="57"/>
      <c r="DT302" s="23" t="s">
        <v>854</v>
      </c>
      <c r="DU302" s="57"/>
      <c r="DV302" s="23" t="s">
        <v>849</v>
      </c>
      <c r="DW302" s="23" t="s">
        <v>854</v>
      </c>
      <c r="DX302" s="57"/>
      <c r="DY302" s="23" t="s">
        <v>849</v>
      </c>
      <c r="DZ302" s="23" t="s">
        <v>854</v>
      </c>
      <c r="EA302" s="56"/>
      <c r="EB302" s="57"/>
      <c r="EC302" s="57"/>
      <c r="ED302" s="23"/>
      <c r="EE302" s="57"/>
      <c r="EF302" s="57"/>
      <c r="EG302" s="57"/>
      <c r="EH302" s="23">
        <v>618</v>
      </c>
      <c r="EI302" s="23" t="s">
        <v>410</v>
      </c>
      <c r="EJ302" s="23"/>
      <c r="EK302" s="23" t="s">
        <v>411</v>
      </c>
    </row>
    <row r="303" spans="2:141">
      <c r="B303" s="132" t="s">
        <v>1433</v>
      </c>
      <c r="C303" s="23" t="s">
        <v>1434</v>
      </c>
      <c r="D303" s="23" t="s">
        <v>155</v>
      </c>
      <c r="E303" s="23" t="s">
        <v>846</v>
      </c>
      <c r="F303" s="23" t="s">
        <v>847</v>
      </c>
      <c r="G303" s="23"/>
      <c r="H303" s="23" t="s">
        <v>848</v>
      </c>
      <c r="I303" s="58">
        <v>0.98756559184690451</v>
      </c>
      <c r="J303" s="58">
        <v>1.2434408153095414E-2</v>
      </c>
      <c r="K303" s="58">
        <v>0</v>
      </c>
      <c r="L303" s="58">
        <v>0</v>
      </c>
      <c r="M303" s="176"/>
      <c r="N303" s="23" t="s">
        <v>849</v>
      </c>
      <c r="O303" s="23" t="s">
        <v>850</v>
      </c>
      <c r="P303" s="23" t="s">
        <v>851</v>
      </c>
      <c r="Q303" s="56" t="s">
        <v>848</v>
      </c>
      <c r="R303" s="133" t="s">
        <v>848</v>
      </c>
      <c r="S303" s="133" t="s">
        <v>848</v>
      </c>
      <c r="T303" s="133" t="s">
        <v>848</v>
      </c>
      <c r="U303" s="133" t="s">
        <v>848</v>
      </c>
      <c r="V303" s="133" t="s">
        <v>848</v>
      </c>
      <c r="W303" s="55">
        <v>0</v>
      </c>
      <c r="X303" s="55">
        <v>25.763415271754976</v>
      </c>
      <c r="Y303" s="55">
        <v>26.878809311533839</v>
      </c>
      <c r="Z303" s="55">
        <v>29.022115505618707</v>
      </c>
      <c r="AA303" s="55">
        <v>31.231033113808223</v>
      </c>
      <c r="AB303" s="55">
        <v>33.286857422420262</v>
      </c>
      <c r="AC303" s="55">
        <v>35.452034087873351</v>
      </c>
      <c r="AD303" s="59">
        <v>181.63426471300937</v>
      </c>
      <c r="AE303" s="55">
        <v>0</v>
      </c>
      <c r="AF303" s="55"/>
      <c r="AG303" s="55"/>
      <c r="AH303" s="55"/>
      <c r="AI303" s="59">
        <v>181.63426471300937</v>
      </c>
      <c r="AJ303" s="55">
        <v>0</v>
      </c>
      <c r="AK303" s="55">
        <v>0</v>
      </c>
      <c r="AL303" s="55">
        <v>28.24394236537767</v>
      </c>
      <c r="AM303" s="55">
        <v>30.056062198972956</v>
      </c>
      <c r="AN303" s="55">
        <v>33.101775776076366</v>
      </c>
      <c r="AO303" s="55">
        <v>36.333626619745139</v>
      </c>
      <c r="AP303" s="55">
        <v>39.499842653751493</v>
      </c>
      <c r="AQ303" s="55">
        <v>42.910532089727859</v>
      </c>
      <c r="AR303" s="59">
        <v>210.14578170365149</v>
      </c>
      <c r="AS303" s="55">
        <v>0</v>
      </c>
      <c r="AT303" s="55"/>
      <c r="AU303" s="55"/>
      <c r="AV303" s="55"/>
      <c r="AW303" s="59">
        <v>210.14578170365149</v>
      </c>
      <c r="AX303" s="55"/>
      <c r="AY303" s="55"/>
      <c r="AZ303" s="55"/>
      <c r="BA303" s="55"/>
      <c r="BB303" s="55"/>
      <c r="BC303" s="55"/>
      <c r="BD303" s="55"/>
      <c r="BE303" s="55"/>
      <c r="BF303" s="59">
        <v>0</v>
      </c>
      <c r="BG303" s="55"/>
      <c r="BH303" s="55"/>
      <c r="BI303" s="55"/>
      <c r="BJ303" s="55"/>
      <c r="BK303" s="59">
        <v>0</v>
      </c>
      <c r="BL303" s="55"/>
      <c r="BM303" s="23" t="s">
        <v>864</v>
      </c>
      <c r="BN303" s="23" t="s">
        <v>270</v>
      </c>
      <c r="BO303" s="23" t="s">
        <v>571</v>
      </c>
      <c r="BP303" s="23" t="s">
        <v>403</v>
      </c>
      <c r="BQ303" s="23" t="s">
        <v>412</v>
      </c>
      <c r="BR303" s="23"/>
      <c r="BS303" s="57"/>
      <c r="BT303" s="135" t="s">
        <v>1236</v>
      </c>
      <c r="BU303" s="58">
        <v>0.98756559184690451</v>
      </c>
      <c r="BV303" s="57">
        <v>25.947900000000001</v>
      </c>
      <c r="BW303" s="57">
        <v>27.051999999999996</v>
      </c>
      <c r="BX303" s="57">
        <v>33.1096</v>
      </c>
      <c r="BY303" s="57">
        <v>31.43</v>
      </c>
      <c r="BZ303" s="57">
        <v>33.499999999999993</v>
      </c>
      <c r="CA303" s="57">
        <v>35.675999999999995</v>
      </c>
      <c r="CB303" s="67">
        <v>186.71549999999999</v>
      </c>
      <c r="CC303" s="134"/>
      <c r="CD303" s="134"/>
      <c r="CE303" s="57"/>
      <c r="CF303" s="57"/>
      <c r="CG303" s="57"/>
      <c r="CH303" s="57"/>
      <c r="CI303" s="57"/>
      <c r="CJ303" s="57"/>
      <c r="CK303" s="67"/>
      <c r="CL303" s="23"/>
      <c r="CM303" s="23"/>
      <c r="CN303" s="23"/>
      <c r="CO303" s="23"/>
      <c r="CP303" s="23"/>
      <c r="CQ303" s="23"/>
      <c r="CR303" s="57"/>
      <c r="CS303" s="134"/>
      <c r="CT303" s="58"/>
      <c r="CU303" s="57"/>
      <c r="CV303" s="57"/>
      <c r="CW303" s="57"/>
      <c r="CX303" s="57"/>
      <c r="CY303" s="57"/>
      <c r="CZ303" s="57"/>
      <c r="DA303" s="67"/>
      <c r="DB303" s="23"/>
      <c r="DC303" s="23"/>
      <c r="DD303" s="57"/>
      <c r="DE303" s="57"/>
      <c r="DF303" s="57"/>
      <c r="DG303" s="57"/>
      <c r="DH303" s="57"/>
      <c r="DI303" s="57"/>
      <c r="DJ303" s="67"/>
      <c r="DK303" s="23" t="s">
        <v>849</v>
      </c>
      <c r="DL303" s="55">
        <v>0</v>
      </c>
      <c r="DM303" s="55">
        <v>0</v>
      </c>
      <c r="DN303" s="55">
        <v>0</v>
      </c>
      <c r="DO303" s="59">
        <v>0</v>
      </c>
      <c r="DP303" s="23" t="s">
        <v>849</v>
      </c>
      <c r="DQ303" s="57"/>
      <c r="DR303" s="57"/>
      <c r="DS303" s="57"/>
      <c r="DT303" s="23" t="s">
        <v>854</v>
      </c>
      <c r="DU303" s="57"/>
      <c r="DV303" s="23" t="s">
        <v>849</v>
      </c>
      <c r="DW303" s="23" t="s">
        <v>854</v>
      </c>
      <c r="DX303" s="57"/>
      <c r="DY303" s="23" t="s">
        <v>849</v>
      </c>
      <c r="DZ303" s="23" t="s">
        <v>854</v>
      </c>
      <c r="EA303" s="56"/>
      <c r="EB303" s="57"/>
      <c r="EC303" s="57"/>
      <c r="ED303" s="23"/>
      <c r="EE303" s="57"/>
      <c r="EF303" s="57"/>
      <c r="EG303" s="57"/>
      <c r="EH303" s="23">
        <v>574</v>
      </c>
      <c r="EI303" s="323" t="s">
        <v>410</v>
      </c>
      <c r="EJ303" s="323" t="s">
        <v>1427</v>
      </c>
      <c r="EK303" s="23" t="s">
        <v>411</v>
      </c>
    </row>
    <row r="304" spans="2:141">
      <c r="B304" s="132" t="s">
        <v>1435</v>
      </c>
      <c r="C304" s="23" t="s">
        <v>1434</v>
      </c>
      <c r="D304" s="23" t="s">
        <v>155</v>
      </c>
      <c r="E304" s="23" t="s">
        <v>846</v>
      </c>
      <c r="F304" s="23" t="s">
        <v>847</v>
      </c>
      <c r="G304" s="23"/>
      <c r="H304" s="23" t="s">
        <v>848</v>
      </c>
      <c r="I304" s="58">
        <v>0.98194662369689889</v>
      </c>
      <c r="J304" s="58">
        <v>1.8053376303101106E-2</v>
      </c>
      <c r="K304" s="58">
        <v>0</v>
      </c>
      <c r="L304" s="58">
        <v>0</v>
      </c>
      <c r="M304" s="176"/>
      <c r="N304" s="23" t="s">
        <v>849</v>
      </c>
      <c r="O304" s="23" t="s">
        <v>850</v>
      </c>
      <c r="P304" s="23" t="s">
        <v>851</v>
      </c>
      <c r="Q304" s="56" t="s">
        <v>848</v>
      </c>
      <c r="R304" s="133" t="s">
        <v>848</v>
      </c>
      <c r="S304" s="133" t="s">
        <v>848</v>
      </c>
      <c r="T304" s="133" t="s">
        <v>848</v>
      </c>
      <c r="U304" s="133" t="s">
        <v>848</v>
      </c>
      <c r="V304" s="133" t="s">
        <v>848</v>
      </c>
      <c r="W304" s="55">
        <v>0</v>
      </c>
      <c r="X304" s="55">
        <v>7.0046715229816083</v>
      </c>
      <c r="Y304" s="55">
        <v>7.3079297977456683</v>
      </c>
      <c r="Z304" s="55">
        <v>7.8906613845471938</v>
      </c>
      <c r="AA304" s="55">
        <v>8.4912316933936651</v>
      </c>
      <c r="AB304" s="55">
        <v>9.0501783174685961</v>
      </c>
      <c r="AC304" s="55">
        <v>9.6388561449517702</v>
      </c>
      <c r="AD304" s="59">
        <v>49.383528861088507</v>
      </c>
      <c r="AE304" s="55">
        <v>0</v>
      </c>
      <c r="AF304" s="55"/>
      <c r="AG304" s="55"/>
      <c r="AH304" s="55"/>
      <c r="AI304" s="59">
        <v>49.383528861088507</v>
      </c>
      <c r="AJ304" s="55">
        <v>0</v>
      </c>
      <c r="AK304" s="55">
        <v>0</v>
      </c>
      <c r="AL304" s="55">
        <v>7.6790882224528216</v>
      </c>
      <c r="AM304" s="55">
        <v>8.1717753938051008</v>
      </c>
      <c r="AN304" s="55">
        <v>8.9998574992115206</v>
      </c>
      <c r="AO304" s="55">
        <v>9.8785474295791502</v>
      </c>
      <c r="AP304" s="55">
        <v>10.739392277013906</v>
      </c>
      <c r="AQ304" s="55">
        <v>11.666705636439112</v>
      </c>
      <c r="AR304" s="59">
        <v>57.135366458501608</v>
      </c>
      <c r="AS304" s="55">
        <v>0</v>
      </c>
      <c r="AT304" s="55"/>
      <c r="AU304" s="55"/>
      <c r="AV304" s="55"/>
      <c r="AW304" s="59">
        <v>57.135366458501608</v>
      </c>
      <c r="AX304" s="55"/>
      <c r="AY304" s="55"/>
      <c r="AZ304" s="55"/>
      <c r="BA304" s="55"/>
      <c r="BB304" s="55"/>
      <c r="BC304" s="55"/>
      <c r="BD304" s="55"/>
      <c r="BE304" s="55"/>
      <c r="BF304" s="59">
        <v>0</v>
      </c>
      <c r="BG304" s="55"/>
      <c r="BH304" s="55"/>
      <c r="BI304" s="55"/>
      <c r="BJ304" s="55"/>
      <c r="BK304" s="59">
        <v>0</v>
      </c>
      <c r="BL304" s="55"/>
      <c r="BM304" s="23" t="s">
        <v>864</v>
      </c>
      <c r="BN304" s="23" t="s">
        <v>270</v>
      </c>
      <c r="BO304" s="23" t="s">
        <v>571</v>
      </c>
      <c r="BP304" s="23" t="s">
        <v>403</v>
      </c>
      <c r="BQ304" s="23" t="s">
        <v>412</v>
      </c>
      <c r="BR304" s="23"/>
      <c r="BS304" s="57"/>
      <c r="BT304" s="135" t="s">
        <v>1236</v>
      </c>
      <c r="BU304" s="58">
        <v>0.98194662369689889</v>
      </c>
      <c r="BV304" s="57">
        <v>2.8241000000000001</v>
      </c>
      <c r="BW304" s="57">
        <v>2.9440999999999997</v>
      </c>
      <c r="BX304" s="57">
        <v>3.1751</v>
      </c>
      <c r="BY304" s="57">
        <v>3.4131</v>
      </c>
      <c r="BZ304" s="57">
        <v>3.6341000000000001</v>
      </c>
      <c r="CA304" s="57">
        <v>3.8670999999999998</v>
      </c>
      <c r="CB304" s="67">
        <v>19.857600000000001</v>
      </c>
      <c r="CC304" s="134"/>
      <c r="CD304" s="134"/>
      <c r="CE304" s="57"/>
      <c r="CF304" s="57"/>
      <c r="CG304" s="57"/>
      <c r="CH304" s="57"/>
      <c r="CI304" s="57"/>
      <c r="CJ304" s="57"/>
      <c r="CK304" s="67"/>
      <c r="CL304" s="23"/>
      <c r="CM304" s="23"/>
      <c r="CN304" s="23"/>
      <c r="CO304" s="23"/>
      <c r="CP304" s="23"/>
      <c r="CQ304" s="23"/>
      <c r="CR304" s="57"/>
      <c r="CS304" s="134"/>
      <c r="CT304" s="58"/>
      <c r="CU304" s="57"/>
      <c r="CV304" s="57"/>
      <c r="CW304" s="57"/>
      <c r="CX304" s="57"/>
      <c r="CY304" s="57"/>
      <c r="CZ304" s="57"/>
      <c r="DA304" s="67"/>
      <c r="DB304" s="23"/>
      <c r="DC304" s="23"/>
      <c r="DD304" s="57"/>
      <c r="DE304" s="57"/>
      <c r="DF304" s="57"/>
      <c r="DG304" s="57"/>
      <c r="DH304" s="57"/>
      <c r="DI304" s="57"/>
      <c r="DJ304" s="67"/>
      <c r="DK304" s="23" t="s">
        <v>849</v>
      </c>
      <c r="DL304" s="55">
        <v>0</v>
      </c>
      <c r="DM304" s="55">
        <v>0</v>
      </c>
      <c r="DN304" s="55">
        <v>0</v>
      </c>
      <c r="DO304" s="59">
        <v>0</v>
      </c>
      <c r="DP304" s="23" t="s">
        <v>849</v>
      </c>
      <c r="DQ304" s="57"/>
      <c r="DR304" s="57"/>
      <c r="DS304" s="57"/>
      <c r="DT304" s="23" t="s">
        <v>854</v>
      </c>
      <c r="DU304" s="57"/>
      <c r="DV304" s="23" t="s">
        <v>849</v>
      </c>
      <c r="DW304" s="23" t="s">
        <v>854</v>
      </c>
      <c r="DX304" s="57"/>
      <c r="DY304" s="23" t="s">
        <v>849</v>
      </c>
      <c r="DZ304" s="23" t="s">
        <v>854</v>
      </c>
      <c r="EA304" s="56"/>
      <c r="EB304" s="57"/>
      <c r="EC304" s="57"/>
      <c r="ED304" s="23"/>
      <c r="EE304" s="57"/>
      <c r="EF304" s="57"/>
      <c r="EG304" s="57"/>
      <c r="EH304" s="23">
        <v>561</v>
      </c>
      <c r="EI304" s="323" t="s">
        <v>410</v>
      </c>
      <c r="EJ304" s="323" t="s">
        <v>1427</v>
      </c>
      <c r="EK304" s="23" t="s">
        <v>411</v>
      </c>
    </row>
    <row r="305" spans="2:141">
      <c r="B305" s="132" t="s">
        <v>1436</v>
      </c>
      <c r="C305" s="23" t="s">
        <v>1437</v>
      </c>
      <c r="D305" s="23" t="s">
        <v>155</v>
      </c>
      <c r="E305" s="23" t="s">
        <v>846</v>
      </c>
      <c r="F305" s="23" t="s">
        <v>847</v>
      </c>
      <c r="G305" s="23"/>
      <c r="H305" s="23" t="s">
        <v>848</v>
      </c>
      <c r="I305" s="58">
        <v>0.87529476920511473</v>
      </c>
      <c r="J305" s="58">
        <v>0.12470523079488534</v>
      </c>
      <c r="K305" s="58">
        <v>0</v>
      </c>
      <c r="L305" s="58">
        <v>0</v>
      </c>
      <c r="M305" s="176"/>
      <c r="N305" s="23" t="s">
        <v>849</v>
      </c>
      <c r="O305" s="23" t="s">
        <v>850</v>
      </c>
      <c r="P305" s="23" t="s">
        <v>851</v>
      </c>
      <c r="Q305" s="56" t="s">
        <v>848</v>
      </c>
      <c r="R305" s="133" t="s">
        <v>848</v>
      </c>
      <c r="S305" s="133" t="s">
        <v>848</v>
      </c>
      <c r="T305" s="133" t="s">
        <v>848</v>
      </c>
      <c r="U305" s="133" t="s">
        <v>848</v>
      </c>
      <c r="V305" s="133" t="s">
        <v>848</v>
      </c>
      <c r="W305" s="55">
        <v>0.12722344750871875</v>
      </c>
      <c r="X305" s="55">
        <v>3.4354773551141484</v>
      </c>
      <c r="Y305" s="55">
        <v>3.5842119434934503</v>
      </c>
      <c r="Z305" s="55">
        <v>3.8700156623399646</v>
      </c>
      <c r="AA305" s="55">
        <v>4.1645684746205465</v>
      </c>
      <c r="AB305" s="55">
        <v>4.438706735554959</v>
      </c>
      <c r="AC305" s="55">
        <v>4.727426818879481</v>
      </c>
      <c r="AD305" s="59">
        <v>24.220406990002552</v>
      </c>
      <c r="AE305" s="55">
        <v>2.3735570623709887E-3</v>
      </c>
      <c r="AF305" s="55"/>
      <c r="AG305" s="55"/>
      <c r="AH305" s="55"/>
      <c r="AI305" s="59">
        <v>24.34763043751127</v>
      </c>
      <c r="AJ305" s="55">
        <v>2.3735570623709887E-3</v>
      </c>
      <c r="AK305" s="55">
        <v>0.13947264681559174</v>
      </c>
      <c r="AL305" s="55">
        <v>3.76624851138358</v>
      </c>
      <c r="AM305" s="55">
        <v>4.0078894812395838</v>
      </c>
      <c r="AN305" s="55">
        <v>4.4140266301358988</v>
      </c>
      <c r="AO305" s="55">
        <v>4.8449846483728365</v>
      </c>
      <c r="AP305" s="55">
        <v>5.2671904534453304</v>
      </c>
      <c r="AQ305" s="55">
        <v>5.7219960837947212</v>
      </c>
      <c r="AR305" s="59">
        <v>28.022335808371949</v>
      </c>
      <c r="AS305" s="55">
        <v>2.8729126300402973E-3</v>
      </c>
      <c r="AT305" s="55"/>
      <c r="AU305" s="55"/>
      <c r="AV305" s="55"/>
      <c r="AW305" s="59">
        <v>28.16180845518754</v>
      </c>
      <c r="AX305" s="55"/>
      <c r="AY305" s="55"/>
      <c r="AZ305" s="55"/>
      <c r="BA305" s="55"/>
      <c r="BB305" s="55"/>
      <c r="BC305" s="55"/>
      <c r="BD305" s="55"/>
      <c r="BE305" s="55"/>
      <c r="BF305" s="59">
        <v>0</v>
      </c>
      <c r="BG305" s="55"/>
      <c r="BH305" s="55"/>
      <c r="BI305" s="55"/>
      <c r="BJ305" s="55"/>
      <c r="BK305" s="59">
        <v>0</v>
      </c>
      <c r="BL305" s="55"/>
      <c r="BM305" s="23" t="s">
        <v>864</v>
      </c>
      <c r="BN305" s="23" t="s">
        <v>1438</v>
      </c>
      <c r="BO305" s="23" t="s">
        <v>569</v>
      </c>
      <c r="BP305" s="23" t="s">
        <v>386</v>
      </c>
      <c r="BQ305" s="23" t="s">
        <v>358</v>
      </c>
      <c r="BR305" s="23"/>
      <c r="BS305" s="57"/>
      <c r="BT305" s="135" t="s">
        <v>23</v>
      </c>
      <c r="BU305" s="58">
        <v>0.87529476920511473</v>
      </c>
      <c r="BV305" s="57">
        <v>17</v>
      </c>
      <c r="BW305" s="57">
        <v>55</v>
      </c>
      <c r="BX305" s="57">
        <v>4</v>
      </c>
      <c r="BY305" s="57">
        <v>5</v>
      </c>
      <c r="BZ305" s="57">
        <v>5</v>
      </c>
      <c r="CA305" s="57">
        <v>5</v>
      </c>
      <c r="CB305" s="67">
        <v>91</v>
      </c>
      <c r="CC305" s="134"/>
      <c r="CD305" s="134"/>
      <c r="CE305" s="57"/>
      <c r="CF305" s="57"/>
      <c r="CG305" s="57"/>
      <c r="CH305" s="57"/>
      <c r="CI305" s="57"/>
      <c r="CJ305" s="57"/>
      <c r="CK305" s="67"/>
      <c r="CL305" s="23"/>
      <c r="CM305" s="23"/>
      <c r="CN305" s="23"/>
      <c r="CO305" s="23"/>
      <c r="CP305" s="23"/>
      <c r="CQ305" s="23"/>
      <c r="CR305" s="57"/>
      <c r="CS305" s="134"/>
      <c r="CT305" s="58"/>
      <c r="CU305" s="57"/>
      <c r="CV305" s="57"/>
      <c r="CW305" s="57"/>
      <c r="CX305" s="57"/>
      <c r="CY305" s="57"/>
      <c r="CZ305" s="57"/>
      <c r="DA305" s="67"/>
      <c r="DB305" s="23"/>
      <c r="DC305" s="23"/>
      <c r="DD305" s="57"/>
      <c r="DE305" s="57"/>
      <c r="DF305" s="57"/>
      <c r="DG305" s="57"/>
      <c r="DH305" s="57"/>
      <c r="DI305" s="57"/>
      <c r="DJ305" s="67"/>
      <c r="DK305" s="23" t="s">
        <v>849</v>
      </c>
      <c r="DL305" s="55">
        <v>0</v>
      </c>
      <c r="DM305" s="55">
        <v>0.12722344750871875</v>
      </c>
      <c r="DN305" s="55">
        <v>24.220406990002552</v>
      </c>
      <c r="DO305" s="59">
        <v>24.34763043751127</v>
      </c>
      <c r="DP305" s="23" t="s">
        <v>849</v>
      </c>
      <c r="DQ305" s="57"/>
      <c r="DR305" s="57"/>
      <c r="DS305" s="57"/>
      <c r="DT305" s="23" t="s">
        <v>854</v>
      </c>
      <c r="DU305" s="57"/>
      <c r="DV305" s="23" t="s">
        <v>849</v>
      </c>
      <c r="DW305" s="23" t="s">
        <v>854</v>
      </c>
      <c r="DX305" s="57"/>
      <c r="DY305" s="23" t="s">
        <v>849</v>
      </c>
      <c r="DZ305" s="23" t="s">
        <v>854</v>
      </c>
      <c r="EA305" s="56"/>
      <c r="EB305" s="57"/>
      <c r="EC305" s="57"/>
      <c r="ED305" s="23"/>
      <c r="EE305" s="57"/>
      <c r="EF305" s="57"/>
      <c r="EG305" s="57"/>
      <c r="EH305" s="23">
        <v>2282</v>
      </c>
      <c r="EI305" s="23" t="s">
        <v>387</v>
      </c>
      <c r="EJ305" s="23"/>
      <c r="EK305" s="23" t="s">
        <v>388</v>
      </c>
    </row>
    <row r="306" spans="2:141">
      <c r="B306" s="132" t="s">
        <v>1439</v>
      </c>
      <c r="C306" s="23" t="s">
        <v>1440</v>
      </c>
      <c r="D306" s="23" t="s">
        <v>155</v>
      </c>
      <c r="E306" s="23" t="s">
        <v>846</v>
      </c>
      <c r="F306" s="23" t="s">
        <v>847</v>
      </c>
      <c r="G306" s="23"/>
      <c r="H306" s="23" t="s">
        <v>848</v>
      </c>
      <c r="I306" s="58">
        <v>0.29891969444605165</v>
      </c>
      <c r="J306" s="58">
        <v>0.70108030555394829</v>
      </c>
      <c r="K306" s="58">
        <v>0</v>
      </c>
      <c r="L306" s="58">
        <v>0</v>
      </c>
      <c r="M306" s="176"/>
      <c r="N306" s="23" t="s">
        <v>849</v>
      </c>
      <c r="O306" s="23" t="s">
        <v>850</v>
      </c>
      <c r="P306" s="23" t="s">
        <v>851</v>
      </c>
      <c r="Q306" s="56" t="s">
        <v>848</v>
      </c>
      <c r="R306" s="133" t="s">
        <v>848</v>
      </c>
      <c r="S306" s="133" t="s">
        <v>848</v>
      </c>
      <c r="T306" s="133" t="s">
        <v>848</v>
      </c>
      <c r="U306" s="133" t="s">
        <v>848</v>
      </c>
      <c r="V306" s="133" t="s">
        <v>848</v>
      </c>
      <c r="W306" s="55">
        <v>8.8611872009722585</v>
      </c>
      <c r="X306" s="55">
        <v>13.767003705692314</v>
      </c>
      <c r="Y306" s="55">
        <v>14.363028484122115</v>
      </c>
      <c r="Z306" s="55">
        <v>15.508330999536247</v>
      </c>
      <c r="AA306" s="55">
        <v>16.688693796034482</v>
      </c>
      <c r="AB306" s="55">
        <v>17.787249270003144</v>
      </c>
      <c r="AC306" s="55">
        <v>18.944238545778635</v>
      </c>
      <c r="AD306" s="59">
        <v>97.058544801166931</v>
      </c>
      <c r="AE306" s="55">
        <v>0.74624186295826123</v>
      </c>
      <c r="AF306" s="55"/>
      <c r="AG306" s="55"/>
      <c r="AH306" s="55"/>
      <c r="AI306" s="59">
        <v>105.91973200213918</v>
      </c>
      <c r="AJ306" s="55">
        <v>0.74624186295826123</v>
      </c>
      <c r="AK306" s="55">
        <v>9.7143510653832017</v>
      </c>
      <c r="AL306" s="55">
        <v>15.092504433362246</v>
      </c>
      <c r="AM306" s="55">
        <v>16.060833368059633</v>
      </c>
      <c r="AN306" s="55">
        <v>17.688348573639896</v>
      </c>
      <c r="AO306" s="55">
        <v>19.415328559473195</v>
      </c>
      <c r="AP306" s="55">
        <v>21.107235762513003</v>
      </c>
      <c r="AQ306" s="55">
        <v>22.929780390574408</v>
      </c>
      <c r="AR306" s="59">
        <v>112.29403108762237</v>
      </c>
      <c r="AS306" s="55">
        <v>0.90323831145480082</v>
      </c>
      <c r="AT306" s="55"/>
      <c r="AU306" s="55"/>
      <c r="AV306" s="55"/>
      <c r="AW306" s="59">
        <v>122.00838215300557</v>
      </c>
      <c r="AX306" s="55"/>
      <c r="AY306" s="55"/>
      <c r="AZ306" s="55"/>
      <c r="BA306" s="55"/>
      <c r="BB306" s="55"/>
      <c r="BC306" s="55"/>
      <c r="BD306" s="55"/>
      <c r="BE306" s="55"/>
      <c r="BF306" s="59">
        <v>0</v>
      </c>
      <c r="BG306" s="55"/>
      <c r="BH306" s="55"/>
      <c r="BI306" s="55"/>
      <c r="BJ306" s="55"/>
      <c r="BK306" s="59">
        <v>0</v>
      </c>
      <c r="BL306" s="55"/>
      <c r="BM306" s="23" t="s">
        <v>864</v>
      </c>
      <c r="BN306" s="23" t="s">
        <v>903</v>
      </c>
      <c r="BO306" s="23" t="s">
        <v>569</v>
      </c>
      <c r="BP306" s="23" t="s">
        <v>386</v>
      </c>
      <c r="BQ306" s="23" t="s">
        <v>358</v>
      </c>
      <c r="BR306" s="23"/>
      <c r="BS306" s="57"/>
      <c r="BT306" s="135" t="s">
        <v>23</v>
      </c>
      <c r="BU306" s="58">
        <v>0.29891969444605165</v>
      </c>
      <c r="BV306" s="57">
        <v>0</v>
      </c>
      <c r="BW306" s="57">
        <v>0</v>
      </c>
      <c r="BX306" s="57">
        <v>0</v>
      </c>
      <c r="BY306" s="57">
        <v>0</v>
      </c>
      <c r="BZ306" s="57">
        <v>0</v>
      </c>
      <c r="CA306" s="57">
        <v>0</v>
      </c>
      <c r="CB306" s="67">
        <v>0</v>
      </c>
      <c r="CC306" s="134"/>
      <c r="CD306" s="134"/>
      <c r="CE306" s="57"/>
      <c r="CF306" s="57"/>
      <c r="CG306" s="57"/>
      <c r="CH306" s="57"/>
      <c r="CI306" s="57"/>
      <c r="CJ306" s="57"/>
      <c r="CK306" s="67"/>
      <c r="CL306" s="23"/>
      <c r="CM306" s="23"/>
      <c r="CN306" s="23"/>
      <c r="CO306" s="23"/>
      <c r="CP306" s="23"/>
      <c r="CQ306" s="23"/>
      <c r="CR306" s="57"/>
      <c r="CS306" s="134"/>
      <c r="CT306" s="58"/>
      <c r="CU306" s="57"/>
      <c r="CV306" s="57"/>
      <c r="CW306" s="57"/>
      <c r="CX306" s="57"/>
      <c r="CY306" s="57"/>
      <c r="CZ306" s="57"/>
      <c r="DA306" s="67"/>
      <c r="DB306" s="23"/>
      <c r="DC306" s="23"/>
      <c r="DD306" s="57"/>
      <c r="DE306" s="57"/>
      <c r="DF306" s="57"/>
      <c r="DG306" s="57"/>
      <c r="DH306" s="57"/>
      <c r="DI306" s="57"/>
      <c r="DJ306" s="67"/>
      <c r="DK306" s="23" t="s">
        <v>849</v>
      </c>
      <c r="DL306" s="55">
        <v>0</v>
      </c>
      <c r="DM306" s="55">
        <v>8.8611872009722585</v>
      </c>
      <c r="DN306" s="55">
        <v>97.058544801166931</v>
      </c>
      <c r="DO306" s="59">
        <v>105.91973200213918</v>
      </c>
      <c r="DP306" s="23" t="s">
        <v>849</v>
      </c>
      <c r="DQ306" s="57"/>
      <c r="DR306" s="57"/>
      <c r="DS306" s="57"/>
      <c r="DT306" s="23" t="s">
        <v>854</v>
      </c>
      <c r="DU306" s="57"/>
      <c r="DV306" s="23" t="s">
        <v>849</v>
      </c>
      <c r="DW306" s="23" t="s">
        <v>854</v>
      </c>
      <c r="DX306" s="57"/>
      <c r="DY306" s="23" t="s">
        <v>849</v>
      </c>
      <c r="DZ306" s="23" t="s">
        <v>854</v>
      </c>
      <c r="EA306" s="56"/>
      <c r="EB306" s="57"/>
      <c r="EC306" s="57"/>
      <c r="ED306" s="23"/>
      <c r="EE306" s="57"/>
      <c r="EF306" s="57"/>
      <c r="EG306" s="57"/>
      <c r="EH306" s="23">
        <v>2279</v>
      </c>
      <c r="EI306" s="23" t="s">
        <v>387</v>
      </c>
      <c r="EJ306" s="23"/>
      <c r="EK306" s="23" t="s">
        <v>388</v>
      </c>
    </row>
    <row r="307" spans="2:141">
      <c r="B307" s="132" t="s">
        <v>1441</v>
      </c>
      <c r="C307" s="23" t="s">
        <v>1442</v>
      </c>
      <c r="D307" s="23" t="s">
        <v>155</v>
      </c>
      <c r="E307" s="23" t="s">
        <v>846</v>
      </c>
      <c r="F307" s="23" t="s">
        <v>847</v>
      </c>
      <c r="G307" s="23"/>
      <c r="H307" s="23" t="s">
        <v>848</v>
      </c>
      <c r="I307" s="58">
        <v>0.15841348582539616</v>
      </c>
      <c r="J307" s="58">
        <v>0.84158651417460384</v>
      </c>
      <c r="K307" s="58">
        <v>0</v>
      </c>
      <c r="L307" s="58">
        <v>0</v>
      </c>
      <c r="M307" s="176"/>
      <c r="N307" s="23" t="s">
        <v>849</v>
      </c>
      <c r="O307" s="23" t="s">
        <v>850</v>
      </c>
      <c r="P307" s="23" t="s">
        <v>851</v>
      </c>
      <c r="Q307" s="56" t="s">
        <v>848</v>
      </c>
      <c r="R307" s="133" t="s">
        <v>848</v>
      </c>
      <c r="S307" s="133" t="s">
        <v>848</v>
      </c>
      <c r="T307" s="133" t="s">
        <v>848</v>
      </c>
      <c r="U307" s="133" t="s">
        <v>848</v>
      </c>
      <c r="V307" s="133" t="s">
        <v>848</v>
      </c>
      <c r="W307" s="55">
        <v>6.8877862766395479</v>
      </c>
      <c r="X307" s="55">
        <v>3.9708415571907483</v>
      </c>
      <c r="Y307" s="55">
        <v>4.1427540524511279</v>
      </c>
      <c r="Z307" s="55">
        <v>4.4730957100102913</v>
      </c>
      <c r="AA307" s="55">
        <v>4.81354986729065</v>
      </c>
      <c r="AB307" s="55">
        <v>5.130408191888213</v>
      </c>
      <c r="AC307" s="55">
        <v>5.464120682687776</v>
      </c>
      <c r="AD307" s="59">
        <v>27.994770061518807</v>
      </c>
      <c r="AE307" s="55">
        <v>0.38308981132780967</v>
      </c>
      <c r="AF307" s="55"/>
      <c r="AG307" s="55"/>
      <c r="AH307" s="55"/>
      <c r="AI307" s="59">
        <v>34.882556338158352</v>
      </c>
      <c r="AJ307" s="55">
        <v>0.38308981132780967</v>
      </c>
      <c r="AK307" s="55">
        <v>7.5509491490331815</v>
      </c>
      <c r="AL307" s="55">
        <v>4.3531581081292847</v>
      </c>
      <c r="AM307" s="55">
        <v>4.6324549585642698</v>
      </c>
      <c r="AN307" s="55">
        <v>5.1018820867494563</v>
      </c>
      <c r="AO307" s="55">
        <v>5.5999980198008936</v>
      </c>
      <c r="AP307" s="55">
        <v>6.0879978472406862</v>
      </c>
      <c r="AQ307" s="55">
        <v>6.6136776613565686</v>
      </c>
      <c r="AR307" s="59">
        <v>32.389168681841156</v>
      </c>
      <c r="AS307" s="55">
        <v>0.46368531637660582</v>
      </c>
      <c r="AT307" s="55"/>
      <c r="AU307" s="55"/>
      <c r="AV307" s="55"/>
      <c r="AW307" s="59">
        <v>39.940117830874335</v>
      </c>
      <c r="AX307" s="55"/>
      <c r="AY307" s="55"/>
      <c r="AZ307" s="55"/>
      <c r="BA307" s="55"/>
      <c r="BB307" s="55"/>
      <c r="BC307" s="55"/>
      <c r="BD307" s="55"/>
      <c r="BE307" s="55"/>
      <c r="BF307" s="59">
        <v>0</v>
      </c>
      <c r="BG307" s="55"/>
      <c r="BH307" s="55"/>
      <c r="BI307" s="55"/>
      <c r="BJ307" s="55"/>
      <c r="BK307" s="59">
        <v>0</v>
      </c>
      <c r="BL307" s="55"/>
      <c r="BM307" s="23" t="s">
        <v>864</v>
      </c>
      <c r="BN307" s="23" t="s">
        <v>903</v>
      </c>
      <c r="BO307" s="23" t="s">
        <v>569</v>
      </c>
      <c r="BP307" s="23" t="s">
        <v>386</v>
      </c>
      <c r="BQ307" s="23" t="s">
        <v>351</v>
      </c>
      <c r="BR307" s="23"/>
      <c r="BS307" s="57"/>
      <c r="BT307" s="135" t="s">
        <v>23</v>
      </c>
      <c r="BU307" s="58">
        <v>0.15841348582539616</v>
      </c>
      <c r="BV307" s="57">
        <v>0</v>
      </c>
      <c r="BW307" s="57">
        <v>0</v>
      </c>
      <c r="BX307" s="57">
        <v>0</v>
      </c>
      <c r="BY307" s="57">
        <v>0</v>
      </c>
      <c r="BZ307" s="57">
        <v>0</v>
      </c>
      <c r="CA307" s="57">
        <v>0</v>
      </c>
      <c r="CB307" s="67">
        <v>0</v>
      </c>
      <c r="CC307" s="134"/>
      <c r="CD307" s="134"/>
      <c r="CE307" s="57"/>
      <c r="CF307" s="57"/>
      <c r="CG307" s="57"/>
      <c r="CH307" s="57"/>
      <c r="CI307" s="57"/>
      <c r="CJ307" s="57"/>
      <c r="CK307" s="67"/>
      <c r="CL307" s="23"/>
      <c r="CM307" s="23"/>
      <c r="CN307" s="23"/>
      <c r="CO307" s="23"/>
      <c r="CP307" s="23"/>
      <c r="CQ307" s="23"/>
      <c r="CR307" s="57"/>
      <c r="CS307" s="134"/>
      <c r="CT307" s="58"/>
      <c r="CU307" s="57"/>
      <c r="CV307" s="57"/>
      <c r="CW307" s="57"/>
      <c r="CX307" s="57"/>
      <c r="CY307" s="57"/>
      <c r="CZ307" s="57"/>
      <c r="DA307" s="67"/>
      <c r="DB307" s="23"/>
      <c r="DC307" s="23"/>
      <c r="DD307" s="57"/>
      <c r="DE307" s="57"/>
      <c r="DF307" s="57"/>
      <c r="DG307" s="57"/>
      <c r="DH307" s="57"/>
      <c r="DI307" s="57"/>
      <c r="DJ307" s="67"/>
      <c r="DK307" s="23" t="s">
        <v>849</v>
      </c>
      <c r="DL307" s="55">
        <v>0</v>
      </c>
      <c r="DM307" s="55">
        <v>6.8877862766395479</v>
      </c>
      <c r="DN307" s="55">
        <v>27.994770061518807</v>
      </c>
      <c r="DO307" s="59">
        <v>34.882556338158352</v>
      </c>
      <c r="DP307" s="23" t="s">
        <v>849</v>
      </c>
      <c r="DQ307" s="57"/>
      <c r="DR307" s="57"/>
      <c r="DS307" s="57"/>
      <c r="DT307" s="23" t="s">
        <v>854</v>
      </c>
      <c r="DU307" s="57"/>
      <c r="DV307" s="23" t="s">
        <v>849</v>
      </c>
      <c r="DW307" s="23" t="s">
        <v>854</v>
      </c>
      <c r="DX307" s="57"/>
      <c r="DY307" s="23" t="s">
        <v>849</v>
      </c>
      <c r="DZ307" s="23" t="s">
        <v>854</v>
      </c>
      <c r="EA307" s="56"/>
      <c r="EB307" s="57"/>
      <c r="EC307" s="57"/>
      <c r="ED307" s="23"/>
      <c r="EE307" s="57"/>
      <c r="EF307" s="57"/>
      <c r="EG307" s="57"/>
      <c r="EH307" s="23">
        <v>2276</v>
      </c>
      <c r="EI307" s="23" t="s">
        <v>384</v>
      </c>
      <c r="EJ307" s="23"/>
      <c r="EK307" s="23" t="s">
        <v>385</v>
      </c>
    </row>
    <row r="308" spans="2:141">
      <c r="B308" s="132" t="s">
        <v>1443</v>
      </c>
      <c r="C308" s="23" t="s">
        <v>1444</v>
      </c>
      <c r="D308" s="23" t="s">
        <v>155</v>
      </c>
      <c r="E308" s="23" t="s">
        <v>846</v>
      </c>
      <c r="F308" s="23" t="s">
        <v>847</v>
      </c>
      <c r="G308" s="23"/>
      <c r="H308" s="23" t="s">
        <v>848</v>
      </c>
      <c r="I308" s="58">
        <v>0.84457866758139843</v>
      </c>
      <c r="J308" s="58">
        <v>0.15542133241860165</v>
      </c>
      <c r="K308" s="58">
        <v>0</v>
      </c>
      <c r="L308" s="58">
        <v>0</v>
      </c>
      <c r="M308" s="176"/>
      <c r="N308" s="23" t="s">
        <v>849</v>
      </c>
      <c r="O308" s="23" t="s">
        <v>850</v>
      </c>
      <c r="P308" s="23" t="s">
        <v>851</v>
      </c>
      <c r="Q308" s="56" t="s">
        <v>848</v>
      </c>
      <c r="R308" s="133" t="s">
        <v>848</v>
      </c>
      <c r="S308" s="133" t="s">
        <v>848</v>
      </c>
      <c r="T308" s="133" t="s">
        <v>848</v>
      </c>
      <c r="U308" s="133" t="s">
        <v>848</v>
      </c>
      <c r="V308" s="133" t="s">
        <v>848</v>
      </c>
      <c r="W308" s="55">
        <v>7.6042877113437246</v>
      </c>
      <c r="X308" s="55">
        <v>24.745753496307714</v>
      </c>
      <c r="Y308" s="55">
        <v>25.817089173991647</v>
      </c>
      <c r="Z308" s="55">
        <v>27.875734201698059</v>
      </c>
      <c r="AA308" s="55">
        <v>29.997398975150602</v>
      </c>
      <c r="AB308" s="55">
        <v>31.972017675195517</v>
      </c>
      <c r="AC308" s="55">
        <v>34.051669284817294</v>
      </c>
      <c r="AD308" s="59">
        <v>174.45966280716084</v>
      </c>
      <c r="AE308" s="55">
        <v>0.74624186295826123</v>
      </c>
      <c r="AF308" s="55"/>
      <c r="AG308" s="55"/>
      <c r="AH308" s="55"/>
      <c r="AI308" s="59">
        <v>182.06395051850456</v>
      </c>
      <c r="AJ308" s="55">
        <v>0.74624186295826123</v>
      </c>
      <c r="AK308" s="55">
        <v>8.3364360502469843</v>
      </c>
      <c r="AL308" s="55">
        <v>27.128299108068845</v>
      </c>
      <c r="AM308" s="55">
        <v>28.868839724866689</v>
      </c>
      <c r="AN308" s="55">
        <v>31.794246803251461</v>
      </c>
      <c r="AO308" s="55">
        <v>34.898438676521437</v>
      </c>
      <c r="AP308" s="55">
        <v>37.939588332618314</v>
      </c>
      <c r="AQ308" s="55">
        <v>41.215554626095773</v>
      </c>
      <c r="AR308" s="59">
        <v>201.84496727142252</v>
      </c>
      <c r="AS308" s="55">
        <v>0.90323831145480082</v>
      </c>
      <c r="AT308" s="55"/>
      <c r="AU308" s="55"/>
      <c r="AV308" s="55"/>
      <c r="AW308" s="59">
        <v>210.18140332166951</v>
      </c>
      <c r="AX308" s="55"/>
      <c r="AY308" s="55"/>
      <c r="AZ308" s="55"/>
      <c r="BA308" s="55"/>
      <c r="BB308" s="55"/>
      <c r="BC308" s="55"/>
      <c r="BD308" s="55"/>
      <c r="BE308" s="55"/>
      <c r="BF308" s="59">
        <v>0</v>
      </c>
      <c r="BG308" s="55"/>
      <c r="BH308" s="55"/>
      <c r="BI308" s="55"/>
      <c r="BJ308" s="55"/>
      <c r="BK308" s="59">
        <v>0</v>
      </c>
      <c r="BL308" s="55"/>
      <c r="BM308" s="23" t="s">
        <v>864</v>
      </c>
      <c r="BN308" s="23" t="s">
        <v>1445</v>
      </c>
      <c r="BO308" s="23" t="s">
        <v>569</v>
      </c>
      <c r="BP308" s="23" t="s">
        <v>386</v>
      </c>
      <c r="BQ308" s="23" t="s">
        <v>358</v>
      </c>
      <c r="BR308" s="23"/>
      <c r="BS308" s="57"/>
      <c r="BT308" s="135" t="s">
        <v>23</v>
      </c>
      <c r="BU308" s="58">
        <v>0.84457866758139843</v>
      </c>
      <c r="BV308" s="57">
        <v>50</v>
      </c>
      <c r="BW308" s="57">
        <v>58</v>
      </c>
      <c r="BX308" s="57">
        <v>50</v>
      </c>
      <c r="BY308" s="57">
        <v>54</v>
      </c>
      <c r="BZ308" s="57">
        <v>57</v>
      </c>
      <c r="CA308" s="57">
        <v>61</v>
      </c>
      <c r="CB308" s="67">
        <v>330</v>
      </c>
      <c r="CC308" s="134"/>
      <c r="CD308" s="134"/>
      <c r="CE308" s="57"/>
      <c r="CF308" s="57"/>
      <c r="CG308" s="57"/>
      <c r="CH308" s="57"/>
      <c r="CI308" s="57"/>
      <c r="CJ308" s="57"/>
      <c r="CK308" s="67"/>
      <c r="CL308" s="23"/>
      <c r="CM308" s="23"/>
      <c r="CN308" s="23"/>
      <c r="CO308" s="23"/>
      <c r="CP308" s="23"/>
      <c r="CQ308" s="23"/>
      <c r="CR308" s="57"/>
      <c r="CS308" s="134"/>
      <c r="CT308" s="58"/>
      <c r="CU308" s="57"/>
      <c r="CV308" s="57"/>
      <c r="CW308" s="57"/>
      <c r="CX308" s="57"/>
      <c r="CY308" s="57"/>
      <c r="CZ308" s="57"/>
      <c r="DA308" s="67"/>
      <c r="DB308" s="23"/>
      <c r="DC308" s="23"/>
      <c r="DD308" s="57"/>
      <c r="DE308" s="57"/>
      <c r="DF308" s="57"/>
      <c r="DG308" s="57"/>
      <c r="DH308" s="57"/>
      <c r="DI308" s="57"/>
      <c r="DJ308" s="67"/>
      <c r="DK308" s="23" t="s">
        <v>849</v>
      </c>
      <c r="DL308" s="55">
        <v>0</v>
      </c>
      <c r="DM308" s="55">
        <v>7.6042877113437246</v>
      </c>
      <c r="DN308" s="55">
        <v>174.45966280716084</v>
      </c>
      <c r="DO308" s="59">
        <v>182.06395051850456</v>
      </c>
      <c r="DP308" s="23" t="s">
        <v>849</v>
      </c>
      <c r="DQ308" s="57"/>
      <c r="DR308" s="57"/>
      <c r="DS308" s="57"/>
      <c r="DT308" s="23" t="s">
        <v>854</v>
      </c>
      <c r="DU308" s="57"/>
      <c r="DV308" s="23" t="s">
        <v>849</v>
      </c>
      <c r="DW308" s="23" t="s">
        <v>854</v>
      </c>
      <c r="DX308" s="57"/>
      <c r="DY308" s="23" t="s">
        <v>849</v>
      </c>
      <c r="DZ308" s="23" t="s">
        <v>854</v>
      </c>
      <c r="EA308" s="56"/>
      <c r="EB308" s="57"/>
      <c r="EC308" s="57"/>
      <c r="ED308" s="23"/>
      <c r="EE308" s="57"/>
      <c r="EF308" s="57"/>
      <c r="EG308" s="57"/>
      <c r="EH308" s="23">
        <v>2274</v>
      </c>
      <c r="EI308" s="23" t="s">
        <v>387</v>
      </c>
      <c r="EJ308" s="23"/>
      <c r="EK308" s="23" t="s">
        <v>388</v>
      </c>
    </row>
    <row r="309" spans="2:141">
      <c r="B309" s="132" t="s">
        <v>1446</v>
      </c>
      <c r="C309" s="23" t="s">
        <v>1444</v>
      </c>
      <c r="D309" s="23" t="s">
        <v>155</v>
      </c>
      <c r="E309" s="23" t="s">
        <v>846</v>
      </c>
      <c r="F309" s="23" t="s">
        <v>847</v>
      </c>
      <c r="G309" s="23"/>
      <c r="H309" s="23" t="s">
        <v>848</v>
      </c>
      <c r="I309" s="58">
        <v>0</v>
      </c>
      <c r="J309" s="58">
        <v>1</v>
      </c>
      <c r="K309" s="58">
        <v>0</v>
      </c>
      <c r="L309" s="58">
        <v>0</v>
      </c>
      <c r="M309" s="176"/>
      <c r="N309" s="23" t="s">
        <v>849</v>
      </c>
      <c r="O309" s="23" t="s">
        <v>850</v>
      </c>
      <c r="P309" s="23" t="s">
        <v>851</v>
      </c>
      <c r="Q309" s="56" t="s">
        <v>848</v>
      </c>
      <c r="R309" s="133" t="s">
        <v>848</v>
      </c>
      <c r="S309" s="133" t="s">
        <v>848</v>
      </c>
      <c r="T309" s="133" t="s">
        <v>848</v>
      </c>
      <c r="U309" s="133" t="s">
        <v>848</v>
      </c>
      <c r="V309" s="133" t="s">
        <v>848</v>
      </c>
      <c r="W309" s="55">
        <v>0</v>
      </c>
      <c r="X309" s="55">
        <v>1.7457163606447224E-2</v>
      </c>
      <c r="Y309" s="55">
        <v>1.8212949127609204E-2</v>
      </c>
      <c r="Z309" s="55">
        <v>1.9665242874155751E-2</v>
      </c>
      <c r="AA309" s="55">
        <v>2.1161994592535344E-2</v>
      </c>
      <c r="AB309" s="55">
        <v>2.2555011043304478E-2</v>
      </c>
      <c r="AC309" s="55">
        <v>2.4022124113795368E-2</v>
      </c>
      <c r="AD309" s="59">
        <v>0.12307448535784737</v>
      </c>
      <c r="AE309" s="55">
        <v>0</v>
      </c>
      <c r="AF309" s="55"/>
      <c r="AG309" s="55"/>
      <c r="AH309" s="55"/>
      <c r="AI309" s="59">
        <v>0.12307448535784737</v>
      </c>
      <c r="AJ309" s="55">
        <v>0</v>
      </c>
      <c r="AK309" s="55">
        <v>0</v>
      </c>
      <c r="AL309" s="55">
        <v>1.9137956577675325E-2</v>
      </c>
      <c r="AM309" s="55">
        <v>2.036584007355029E-2</v>
      </c>
      <c r="AN309" s="55">
        <v>2.2429600629091346E-2</v>
      </c>
      <c r="AO309" s="55">
        <v>2.4619486881921084E-2</v>
      </c>
      <c r="AP309" s="55">
        <v>2.6764899310202782E-2</v>
      </c>
      <c r="AQ309" s="55">
        <v>2.9075965714504253E-2</v>
      </c>
      <c r="AR309" s="59">
        <v>0.14239374918694508</v>
      </c>
      <c r="AS309" s="55">
        <v>0</v>
      </c>
      <c r="AT309" s="55"/>
      <c r="AU309" s="55"/>
      <c r="AV309" s="55"/>
      <c r="AW309" s="59">
        <v>0.14239374918694508</v>
      </c>
      <c r="AX309" s="55"/>
      <c r="AY309" s="55"/>
      <c r="AZ309" s="55"/>
      <c r="BA309" s="55"/>
      <c r="BB309" s="55"/>
      <c r="BC309" s="55"/>
      <c r="BD309" s="55"/>
      <c r="BE309" s="55"/>
      <c r="BF309" s="59">
        <v>0</v>
      </c>
      <c r="BG309" s="55"/>
      <c r="BH309" s="55"/>
      <c r="BI309" s="55"/>
      <c r="BJ309" s="55"/>
      <c r="BK309" s="59">
        <v>0</v>
      </c>
      <c r="BL309" s="55"/>
      <c r="BM309" s="23" t="s">
        <v>1164</v>
      </c>
      <c r="BN309" s="23" t="s">
        <v>1447</v>
      </c>
      <c r="BO309" s="23" t="s">
        <v>569</v>
      </c>
      <c r="BP309" s="23" t="s">
        <v>386</v>
      </c>
      <c r="BQ309" s="23" t="s">
        <v>358</v>
      </c>
      <c r="BR309" s="23"/>
      <c r="BS309" s="57"/>
      <c r="BT309" s="135" t="s">
        <v>23</v>
      </c>
      <c r="BU309" s="58" t="s">
        <v>1165</v>
      </c>
      <c r="BV309" s="57">
        <v>0</v>
      </c>
      <c r="BW309" s="57">
        <v>0</v>
      </c>
      <c r="BX309" s="57">
        <v>0</v>
      </c>
      <c r="BY309" s="57">
        <v>0</v>
      </c>
      <c r="BZ309" s="57">
        <v>0</v>
      </c>
      <c r="CA309" s="57">
        <v>0</v>
      </c>
      <c r="CB309" s="67">
        <v>0</v>
      </c>
      <c r="CC309" s="134"/>
      <c r="CD309" s="134"/>
      <c r="CE309" s="57"/>
      <c r="CF309" s="57"/>
      <c r="CG309" s="57"/>
      <c r="CH309" s="57"/>
      <c r="CI309" s="57"/>
      <c r="CJ309" s="57"/>
      <c r="CK309" s="67"/>
      <c r="CL309" s="23"/>
      <c r="CM309" s="23"/>
      <c r="CN309" s="23"/>
      <c r="CO309" s="23"/>
      <c r="CP309" s="23"/>
      <c r="CQ309" s="23"/>
      <c r="CR309" s="57"/>
      <c r="CS309" s="134"/>
      <c r="CT309" s="58"/>
      <c r="CU309" s="57"/>
      <c r="CV309" s="57"/>
      <c r="CW309" s="57"/>
      <c r="CX309" s="57"/>
      <c r="CY309" s="57"/>
      <c r="CZ309" s="57"/>
      <c r="DA309" s="67"/>
      <c r="DB309" s="23"/>
      <c r="DC309" s="23"/>
      <c r="DD309" s="57"/>
      <c r="DE309" s="57"/>
      <c r="DF309" s="57"/>
      <c r="DG309" s="57"/>
      <c r="DH309" s="57"/>
      <c r="DI309" s="57"/>
      <c r="DJ309" s="67"/>
      <c r="DK309" s="23" t="s">
        <v>849</v>
      </c>
      <c r="DL309" s="55">
        <v>0</v>
      </c>
      <c r="DM309" s="55">
        <v>0</v>
      </c>
      <c r="DN309" s="55">
        <v>0</v>
      </c>
      <c r="DO309" s="59">
        <v>0</v>
      </c>
      <c r="DP309" s="23" t="s">
        <v>849</v>
      </c>
      <c r="DQ309" s="57"/>
      <c r="DR309" s="57"/>
      <c r="DS309" s="57"/>
      <c r="DT309" s="23" t="s">
        <v>854</v>
      </c>
      <c r="DU309" s="57"/>
      <c r="DV309" s="23" t="s">
        <v>849</v>
      </c>
      <c r="DW309" s="23" t="s">
        <v>854</v>
      </c>
      <c r="DX309" s="57"/>
      <c r="DY309" s="23" t="s">
        <v>849</v>
      </c>
      <c r="DZ309" s="23" t="s">
        <v>854</v>
      </c>
      <c r="EA309" s="56"/>
      <c r="EB309" s="57"/>
      <c r="EC309" s="57"/>
      <c r="ED309" s="23"/>
      <c r="EE309" s="57"/>
      <c r="EF309" s="57"/>
      <c r="EG309" s="57"/>
      <c r="EH309" s="23">
        <v>2275</v>
      </c>
      <c r="EI309" s="23" t="s">
        <v>387</v>
      </c>
      <c r="EJ309" s="23"/>
      <c r="EK309" s="23" t="s">
        <v>388</v>
      </c>
    </row>
    <row r="310" spans="2:141">
      <c r="B310" s="132" t="s">
        <v>1448</v>
      </c>
      <c r="C310" s="23" t="s">
        <v>1449</v>
      </c>
      <c r="D310" s="23" t="s">
        <v>155</v>
      </c>
      <c r="E310" s="23" t="s">
        <v>846</v>
      </c>
      <c r="F310" s="23" t="s">
        <v>847</v>
      </c>
      <c r="G310" s="23"/>
      <c r="H310" s="23" t="s">
        <v>848</v>
      </c>
      <c r="I310" s="58">
        <v>0.46544633550040232</v>
      </c>
      <c r="J310" s="58">
        <v>0.53455366449959774</v>
      </c>
      <c r="K310" s="58">
        <v>0</v>
      </c>
      <c r="L310" s="58">
        <v>0</v>
      </c>
      <c r="M310" s="176"/>
      <c r="N310" s="23" t="s">
        <v>849</v>
      </c>
      <c r="O310" s="23" t="s">
        <v>850</v>
      </c>
      <c r="P310" s="23" t="s">
        <v>851</v>
      </c>
      <c r="Q310" s="56" t="s">
        <v>848</v>
      </c>
      <c r="R310" s="133" t="s">
        <v>848</v>
      </c>
      <c r="S310" s="133" t="s">
        <v>848</v>
      </c>
      <c r="T310" s="133" t="s">
        <v>848</v>
      </c>
      <c r="U310" s="133" t="s">
        <v>848</v>
      </c>
      <c r="V310" s="133" t="s">
        <v>848</v>
      </c>
      <c r="W310" s="55">
        <v>5.630886787011014</v>
      </c>
      <c r="X310" s="55">
        <v>6.9299778182010572</v>
      </c>
      <c r="Y310" s="55">
        <v>7.2300023247615437</v>
      </c>
      <c r="Z310" s="55">
        <v>7.8065200040346374</v>
      </c>
      <c r="AA310" s="55">
        <v>8.4006861836936402</v>
      </c>
      <c r="AB310" s="55">
        <v>8.9536725291188493</v>
      </c>
      <c r="AC310" s="55">
        <v>9.5360730418539141</v>
      </c>
      <c r="AD310" s="59">
        <v>48.856931901663643</v>
      </c>
      <c r="AE310" s="55">
        <v>0.38308981132780967</v>
      </c>
      <c r="AF310" s="55"/>
      <c r="AG310" s="55"/>
      <c r="AH310" s="55"/>
      <c r="AI310" s="59">
        <v>54.487818688674658</v>
      </c>
      <c r="AJ310" s="55">
        <v>0.38308981132780967</v>
      </c>
      <c r="AK310" s="55">
        <v>6.1730341338969632</v>
      </c>
      <c r="AL310" s="55">
        <v>7.597202933929319</v>
      </c>
      <c r="AM310" s="55">
        <v>8.0846363785357553</v>
      </c>
      <c r="AN310" s="55">
        <v>8.9038883025250506</v>
      </c>
      <c r="AO310" s="55">
        <v>9.7732083993412839</v>
      </c>
      <c r="AP310" s="55">
        <v>10.624873702712456</v>
      </c>
      <c r="AQ310" s="55">
        <v>11.542298736884904</v>
      </c>
      <c r="AR310" s="59">
        <v>56.526108453928771</v>
      </c>
      <c r="AS310" s="55">
        <v>0.46368531637660582</v>
      </c>
      <c r="AT310" s="55"/>
      <c r="AU310" s="55"/>
      <c r="AV310" s="55"/>
      <c r="AW310" s="59">
        <v>62.699142587825733</v>
      </c>
      <c r="AX310" s="55"/>
      <c r="AY310" s="55"/>
      <c r="AZ310" s="55"/>
      <c r="BA310" s="55"/>
      <c r="BB310" s="55"/>
      <c r="BC310" s="55"/>
      <c r="BD310" s="55"/>
      <c r="BE310" s="55"/>
      <c r="BF310" s="59">
        <v>0</v>
      </c>
      <c r="BG310" s="55"/>
      <c r="BH310" s="55"/>
      <c r="BI310" s="55"/>
      <c r="BJ310" s="55"/>
      <c r="BK310" s="59">
        <v>0</v>
      </c>
      <c r="BL310" s="55"/>
      <c r="BM310" s="23" t="s">
        <v>864</v>
      </c>
      <c r="BN310" s="23" t="s">
        <v>1278</v>
      </c>
      <c r="BO310" s="23" t="s">
        <v>569</v>
      </c>
      <c r="BP310" s="23" t="s">
        <v>386</v>
      </c>
      <c r="BQ310" s="23" t="s">
        <v>351</v>
      </c>
      <c r="BR310" s="23"/>
      <c r="BS310" s="57"/>
      <c r="BT310" s="135" t="s">
        <v>23</v>
      </c>
      <c r="BU310" s="58">
        <v>0.46544633550040232</v>
      </c>
      <c r="BV310" s="57">
        <v>14</v>
      </c>
      <c r="BW310" s="57">
        <v>20</v>
      </c>
      <c r="BX310" s="57">
        <v>30</v>
      </c>
      <c r="BY310" s="57">
        <v>5</v>
      </c>
      <c r="BZ310" s="57">
        <v>5.9</v>
      </c>
      <c r="CA310" s="57">
        <v>7.45</v>
      </c>
      <c r="CB310" s="67">
        <v>82.350000000000009</v>
      </c>
      <c r="CC310" s="134"/>
      <c r="CD310" s="134"/>
      <c r="CE310" s="57"/>
      <c r="CF310" s="57"/>
      <c r="CG310" s="57"/>
      <c r="CH310" s="57"/>
      <c r="CI310" s="57"/>
      <c r="CJ310" s="57"/>
      <c r="CK310" s="67"/>
      <c r="CL310" s="23"/>
      <c r="CM310" s="23"/>
      <c r="CN310" s="23"/>
      <c r="CO310" s="23"/>
      <c r="CP310" s="23"/>
      <c r="CQ310" s="23"/>
      <c r="CR310" s="57"/>
      <c r="CS310" s="134"/>
      <c r="CT310" s="58"/>
      <c r="CU310" s="57"/>
      <c r="CV310" s="57"/>
      <c r="CW310" s="57"/>
      <c r="CX310" s="57"/>
      <c r="CY310" s="57"/>
      <c r="CZ310" s="57"/>
      <c r="DA310" s="67"/>
      <c r="DB310" s="23"/>
      <c r="DC310" s="23"/>
      <c r="DD310" s="57"/>
      <c r="DE310" s="57"/>
      <c r="DF310" s="57"/>
      <c r="DG310" s="57"/>
      <c r="DH310" s="57"/>
      <c r="DI310" s="57"/>
      <c r="DJ310" s="67"/>
      <c r="DK310" s="23" t="s">
        <v>849</v>
      </c>
      <c r="DL310" s="55">
        <v>0</v>
      </c>
      <c r="DM310" s="55">
        <v>5.630886787011014</v>
      </c>
      <c r="DN310" s="55">
        <v>48.856931901663643</v>
      </c>
      <c r="DO310" s="59">
        <v>54.487818688674658</v>
      </c>
      <c r="DP310" s="23" t="s">
        <v>849</v>
      </c>
      <c r="DQ310" s="57"/>
      <c r="DR310" s="57"/>
      <c r="DS310" s="57"/>
      <c r="DT310" s="23" t="s">
        <v>854</v>
      </c>
      <c r="DU310" s="57"/>
      <c r="DV310" s="23" t="s">
        <v>849</v>
      </c>
      <c r="DW310" s="23" t="s">
        <v>854</v>
      </c>
      <c r="DX310" s="57"/>
      <c r="DY310" s="23" t="s">
        <v>849</v>
      </c>
      <c r="DZ310" s="23" t="s">
        <v>854</v>
      </c>
      <c r="EA310" s="56"/>
      <c r="EB310" s="57"/>
      <c r="EC310" s="57"/>
      <c r="ED310" s="23"/>
      <c r="EE310" s="57"/>
      <c r="EF310" s="57"/>
      <c r="EG310" s="57"/>
      <c r="EH310" s="23">
        <v>2271</v>
      </c>
      <c r="EI310" s="23" t="s">
        <v>384</v>
      </c>
      <c r="EJ310" s="23"/>
      <c r="EK310" s="23" t="s">
        <v>385</v>
      </c>
    </row>
    <row r="311" spans="2:141">
      <c r="B311" s="132" t="s">
        <v>1450</v>
      </c>
      <c r="C311" s="23" t="s">
        <v>1451</v>
      </c>
      <c r="D311" s="23" t="s">
        <v>159</v>
      </c>
      <c r="E311" s="23" t="s">
        <v>846</v>
      </c>
      <c r="F311" s="23" t="s">
        <v>847</v>
      </c>
      <c r="G311" s="23"/>
      <c r="H311" s="23" t="s">
        <v>848</v>
      </c>
      <c r="I311" s="58">
        <v>0.30983039633604675</v>
      </c>
      <c r="J311" s="58">
        <v>0.6901696036639533</v>
      </c>
      <c r="K311" s="58">
        <v>0</v>
      </c>
      <c r="L311" s="58">
        <v>0</v>
      </c>
      <c r="M311" s="176"/>
      <c r="N311" s="23" t="s">
        <v>849</v>
      </c>
      <c r="O311" s="23" t="s">
        <v>850</v>
      </c>
      <c r="P311" s="23" t="s">
        <v>851</v>
      </c>
      <c r="Q311" s="56" t="s">
        <v>848</v>
      </c>
      <c r="R311" s="133" t="s">
        <v>848</v>
      </c>
      <c r="S311" s="133" t="s">
        <v>848</v>
      </c>
      <c r="T311" s="133" t="s">
        <v>848</v>
      </c>
      <c r="U311" s="133" t="s">
        <v>848</v>
      </c>
      <c r="V311" s="133" t="s">
        <v>848</v>
      </c>
      <c r="W311" s="55">
        <v>0</v>
      </c>
      <c r="X311" s="55">
        <v>4.7057037730982607</v>
      </c>
      <c r="Y311" s="55">
        <v>4.909431186025266</v>
      </c>
      <c r="Z311" s="55">
        <v>5.3009073912575504</v>
      </c>
      <c r="AA311" s="55">
        <v>5.7043675619561247</v>
      </c>
      <c r="AB311" s="55">
        <v>6.0798651465666831</v>
      </c>
      <c r="AC311" s="55">
        <v>6.4753360069543966</v>
      </c>
      <c r="AD311" s="59">
        <v>33.175611065858277</v>
      </c>
      <c r="AE311" s="55">
        <v>0</v>
      </c>
      <c r="AF311" s="55"/>
      <c r="AG311" s="55"/>
      <c r="AH311" s="55"/>
      <c r="AI311" s="59">
        <v>33.175611065858277</v>
      </c>
      <c r="AJ311" s="55">
        <v>0</v>
      </c>
      <c r="AK311" s="55">
        <v>0</v>
      </c>
      <c r="AL311" s="55">
        <v>5.1587735847132512</v>
      </c>
      <c r="AM311" s="55">
        <v>5.4897583958614922</v>
      </c>
      <c r="AN311" s="55">
        <v>6.0460598691085154</v>
      </c>
      <c r="AO311" s="55">
        <v>6.6363594295016552</v>
      </c>
      <c r="AP311" s="55">
        <v>7.2146707512153716</v>
      </c>
      <c r="AQ311" s="55">
        <v>7.8376352913761647</v>
      </c>
      <c r="AR311" s="59">
        <v>38.383257321776455</v>
      </c>
      <c r="AS311" s="55">
        <v>0</v>
      </c>
      <c r="AT311" s="55"/>
      <c r="AU311" s="55"/>
      <c r="AV311" s="55"/>
      <c r="AW311" s="59">
        <v>38.383257321776455</v>
      </c>
      <c r="AX311" s="55"/>
      <c r="AY311" s="55"/>
      <c r="AZ311" s="55"/>
      <c r="BA311" s="55"/>
      <c r="BB311" s="55"/>
      <c r="BC311" s="55"/>
      <c r="BD311" s="55"/>
      <c r="BE311" s="55"/>
      <c r="BF311" s="59">
        <v>0</v>
      </c>
      <c r="BG311" s="55"/>
      <c r="BH311" s="55"/>
      <c r="BI311" s="55"/>
      <c r="BJ311" s="55"/>
      <c r="BK311" s="59">
        <v>0</v>
      </c>
      <c r="BL311" s="55"/>
      <c r="BM311" s="23" t="s">
        <v>864</v>
      </c>
      <c r="BN311" s="23" t="s">
        <v>1452</v>
      </c>
      <c r="BO311" s="23" t="s">
        <v>582</v>
      </c>
      <c r="BP311" s="23" t="s">
        <v>462</v>
      </c>
      <c r="BQ311" s="23" t="s">
        <v>351</v>
      </c>
      <c r="BR311" s="23"/>
      <c r="BS311" s="57"/>
      <c r="BT311" s="135" t="s">
        <v>23</v>
      </c>
      <c r="BU311" s="58">
        <v>0.30983039633604675</v>
      </c>
      <c r="BV311" s="57">
        <v>0</v>
      </c>
      <c r="BW311" s="57">
        <v>0</v>
      </c>
      <c r="BX311" s="57">
        <v>3</v>
      </c>
      <c r="BY311" s="57">
        <v>1</v>
      </c>
      <c r="BZ311" s="57">
        <v>0</v>
      </c>
      <c r="CA311" s="57">
        <v>3.5</v>
      </c>
      <c r="CB311" s="67">
        <v>7.5</v>
      </c>
      <c r="CC311" s="134"/>
      <c r="CD311" s="134"/>
      <c r="CE311" s="57"/>
      <c r="CF311" s="57"/>
      <c r="CG311" s="57"/>
      <c r="CH311" s="57"/>
      <c r="CI311" s="57"/>
      <c r="CJ311" s="57"/>
      <c r="CK311" s="67"/>
      <c r="CL311" s="23"/>
      <c r="CM311" s="23"/>
      <c r="CN311" s="23"/>
      <c r="CO311" s="23"/>
      <c r="CP311" s="23"/>
      <c r="CQ311" s="23"/>
      <c r="CR311" s="57"/>
      <c r="CS311" s="134"/>
      <c r="CT311" s="58"/>
      <c r="CU311" s="57"/>
      <c r="CV311" s="57"/>
      <c r="CW311" s="57"/>
      <c r="CX311" s="57"/>
      <c r="CY311" s="57"/>
      <c r="CZ311" s="57"/>
      <c r="DA311" s="67"/>
      <c r="DB311" s="23"/>
      <c r="DC311" s="23"/>
      <c r="DD311" s="57"/>
      <c r="DE311" s="57"/>
      <c r="DF311" s="57"/>
      <c r="DG311" s="57"/>
      <c r="DH311" s="57"/>
      <c r="DI311" s="57"/>
      <c r="DJ311" s="67"/>
      <c r="DK311" s="23" t="s">
        <v>849</v>
      </c>
      <c r="DL311" s="55">
        <v>0</v>
      </c>
      <c r="DM311" s="55">
        <v>0</v>
      </c>
      <c r="DN311" s="55">
        <v>0</v>
      </c>
      <c r="DO311" s="59">
        <v>0</v>
      </c>
      <c r="DP311" s="23" t="s">
        <v>849</v>
      </c>
      <c r="DQ311" s="57"/>
      <c r="DR311" s="57"/>
      <c r="DS311" s="57"/>
      <c r="DT311" s="23" t="s">
        <v>854</v>
      </c>
      <c r="DU311" s="57"/>
      <c r="DV311" s="23" t="s">
        <v>849</v>
      </c>
      <c r="DW311" s="23" t="s">
        <v>854</v>
      </c>
      <c r="DX311" s="57"/>
      <c r="DY311" s="23" t="s">
        <v>849</v>
      </c>
      <c r="DZ311" s="23" t="s">
        <v>854</v>
      </c>
      <c r="EA311" s="56"/>
      <c r="EB311" s="57"/>
      <c r="EC311" s="57"/>
      <c r="ED311" s="23"/>
      <c r="EE311" s="57"/>
      <c r="EF311" s="57"/>
      <c r="EG311" s="57"/>
      <c r="EH311" s="23">
        <v>2300</v>
      </c>
      <c r="EI311" s="23" t="s">
        <v>459</v>
      </c>
      <c r="EJ311" s="23"/>
      <c r="EK311" s="23" t="s">
        <v>460</v>
      </c>
    </row>
    <row r="312" spans="2:141">
      <c r="B312" s="132" t="s">
        <v>1453</v>
      </c>
      <c r="C312" s="23" t="s">
        <v>1454</v>
      </c>
      <c r="D312" s="23" t="s">
        <v>155</v>
      </c>
      <c r="E312" s="23" t="s">
        <v>846</v>
      </c>
      <c r="F312" s="23" t="s">
        <v>847</v>
      </c>
      <c r="G312" s="23"/>
      <c r="H312" s="23" t="s">
        <v>848</v>
      </c>
      <c r="I312" s="58">
        <v>0.22857103985116511</v>
      </c>
      <c r="J312" s="58">
        <v>0.771428960148835</v>
      </c>
      <c r="K312" s="58">
        <v>0</v>
      </c>
      <c r="L312" s="58">
        <v>0</v>
      </c>
      <c r="M312" s="176"/>
      <c r="N312" s="23" t="s">
        <v>849</v>
      </c>
      <c r="O312" s="23" t="s">
        <v>850</v>
      </c>
      <c r="P312" s="23" t="s">
        <v>851</v>
      </c>
      <c r="Q312" s="56" t="s">
        <v>848</v>
      </c>
      <c r="R312" s="133" t="s">
        <v>848</v>
      </c>
      <c r="S312" s="133" t="s">
        <v>848</v>
      </c>
      <c r="T312" s="133" t="s">
        <v>848</v>
      </c>
      <c r="U312" s="133" t="s">
        <v>848</v>
      </c>
      <c r="V312" s="133" t="s">
        <v>848</v>
      </c>
      <c r="W312" s="55">
        <v>0.59480529275730998</v>
      </c>
      <c r="X312" s="55">
        <v>6.9485584998158556</v>
      </c>
      <c r="Y312" s="55">
        <v>7.2493874331695132</v>
      </c>
      <c r="Z312" s="55">
        <v>7.8274508737314434</v>
      </c>
      <c r="AA312" s="55">
        <v>8.4232101339024119</v>
      </c>
      <c r="AB312" s="55">
        <v>8.9776791483189555</v>
      </c>
      <c r="AC312" s="55">
        <v>9.5616411954172325</v>
      </c>
      <c r="AD312" s="59">
        <v>48.987927284355415</v>
      </c>
      <c r="AE312" s="55">
        <v>3.2754890931374063E-2</v>
      </c>
      <c r="AF312" s="55"/>
      <c r="AG312" s="55"/>
      <c r="AH312" s="55"/>
      <c r="AI312" s="59">
        <v>49.582732577112722</v>
      </c>
      <c r="AJ312" s="55">
        <v>3.2754890931374063E-2</v>
      </c>
      <c r="AK312" s="55">
        <v>0.65207373440418426</v>
      </c>
      <c r="AL312" s="55">
        <v>7.6175725819399709</v>
      </c>
      <c r="AM312" s="55">
        <v>8.1063129348627392</v>
      </c>
      <c r="AN312" s="55">
        <v>8.9277614400765763</v>
      </c>
      <c r="AO312" s="55">
        <v>9.7994123610836024</v>
      </c>
      <c r="AP312" s="55">
        <v>10.65336115254946</v>
      </c>
      <c r="AQ312" s="55">
        <v>11.573245990044891</v>
      </c>
      <c r="AR312" s="59">
        <v>56.677666460557234</v>
      </c>
      <c r="AS312" s="55">
        <v>3.9645956418817602E-2</v>
      </c>
      <c r="AT312" s="55"/>
      <c r="AU312" s="55"/>
      <c r="AV312" s="55"/>
      <c r="AW312" s="59">
        <v>57.329740194961417</v>
      </c>
      <c r="AX312" s="55"/>
      <c r="AY312" s="55"/>
      <c r="AZ312" s="55"/>
      <c r="BA312" s="55"/>
      <c r="BB312" s="55"/>
      <c r="BC312" s="55"/>
      <c r="BD312" s="55"/>
      <c r="BE312" s="55"/>
      <c r="BF312" s="59">
        <v>0</v>
      </c>
      <c r="BG312" s="55"/>
      <c r="BH312" s="55"/>
      <c r="BI312" s="55"/>
      <c r="BJ312" s="55"/>
      <c r="BK312" s="59">
        <v>0</v>
      </c>
      <c r="BL312" s="55"/>
      <c r="BM312" s="23" t="s">
        <v>864</v>
      </c>
      <c r="BN312" s="23" t="s">
        <v>1455</v>
      </c>
      <c r="BO312" s="23" t="s">
        <v>571</v>
      </c>
      <c r="BP312" s="23" t="s">
        <v>403</v>
      </c>
      <c r="BQ312" s="23" t="s">
        <v>406</v>
      </c>
      <c r="BR312" s="23"/>
      <c r="BS312" s="57"/>
      <c r="BT312" s="135" t="s">
        <v>1240</v>
      </c>
      <c r="BU312" s="58">
        <v>0.22857103985116511</v>
      </c>
      <c r="BV312" s="57">
        <v>3061.4674039735105</v>
      </c>
      <c r="BW312" s="57">
        <v>31229657.239999998</v>
      </c>
      <c r="BX312" s="57">
        <v>31227492.239999998</v>
      </c>
      <c r="BY312" s="57">
        <v>31227492.239999998</v>
      </c>
      <c r="BZ312" s="57">
        <v>31227492.239999998</v>
      </c>
      <c r="CA312" s="57">
        <v>31227492.239999998</v>
      </c>
      <c r="CB312" s="67">
        <v>156142687.66740397</v>
      </c>
      <c r="CC312" s="134"/>
      <c r="CD312" s="134"/>
      <c r="CE312" s="57"/>
      <c r="CF312" s="57"/>
      <c r="CG312" s="57"/>
      <c r="CH312" s="57"/>
      <c r="CI312" s="57"/>
      <c r="CJ312" s="57"/>
      <c r="CK312" s="67"/>
      <c r="CL312" s="23"/>
      <c r="CM312" s="23"/>
      <c r="CN312" s="23"/>
      <c r="CO312" s="23"/>
      <c r="CP312" s="23"/>
      <c r="CQ312" s="23"/>
      <c r="CR312" s="57"/>
      <c r="CS312" s="134"/>
      <c r="CT312" s="58"/>
      <c r="CU312" s="57"/>
      <c r="CV312" s="57"/>
      <c r="CW312" s="57"/>
      <c r="CX312" s="57"/>
      <c r="CY312" s="57"/>
      <c r="CZ312" s="57"/>
      <c r="DA312" s="67"/>
      <c r="DB312" s="23"/>
      <c r="DC312" s="23"/>
      <c r="DD312" s="57"/>
      <c r="DE312" s="57"/>
      <c r="DF312" s="57"/>
      <c r="DG312" s="57"/>
      <c r="DH312" s="57"/>
      <c r="DI312" s="57"/>
      <c r="DJ312" s="67"/>
      <c r="DK312" s="23" t="s">
        <v>849</v>
      </c>
      <c r="DL312" s="55">
        <v>0</v>
      </c>
      <c r="DM312" s="55">
        <v>0.59480529275730998</v>
      </c>
      <c r="DN312" s="55">
        <v>48.987927284355415</v>
      </c>
      <c r="DO312" s="59">
        <v>49.582732577112722</v>
      </c>
      <c r="DP312" s="23" t="s">
        <v>849</v>
      </c>
      <c r="DQ312" s="57"/>
      <c r="DR312" s="57"/>
      <c r="DS312" s="57"/>
      <c r="DT312" s="23" t="s">
        <v>854</v>
      </c>
      <c r="DU312" s="57"/>
      <c r="DV312" s="23" t="s">
        <v>849</v>
      </c>
      <c r="DW312" s="23" t="s">
        <v>854</v>
      </c>
      <c r="DX312" s="57"/>
      <c r="DY312" s="23" t="s">
        <v>849</v>
      </c>
      <c r="DZ312" s="23" t="s">
        <v>854</v>
      </c>
      <c r="EA312" s="56"/>
      <c r="EB312" s="57"/>
      <c r="EC312" s="57"/>
      <c r="ED312" s="23"/>
      <c r="EE312" s="57"/>
      <c r="EF312" s="57"/>
      <c r="EG312" s="57"/>
      <c r="EH312" s="23">
        <v>560</v>
      </c>
      <c r="EI312" s="23" t="s">
        <v>405</v>
      </c>
      <c r="EJ312" s="23"/>
      <c r="EK312" s="23" t="s">
        <v>402</v>
      </c>
    </row>
    <row r="313" spans="2:141">
      <c r="B313" s="132" t="s">
        <v>1456</v>
      </c>
      <c r="C313" s="23" t="s">
        <v>1457</v>
      </c>
      <c r="D313" s="23" t="s">
        <v>159</v>
      </c>
      <c r="E313" s="23" t="s">
        <v>846</v>
      </c>
      <c r="F313" s="23" t="s">
        <v>847</v>
      </c>
      <c r="G313" s="23"/>
      <c r="H313" s="23" t="s">
        <v>848</v>
      </c>
      <c r="I313" s="58">
        <v>0.36688098712243089</v>
      </c>
      <c r="J313" s="58">
        <v>0.63311901287756911</v>
      </c>
      <c r="K313" s="58">
        <v>0</v>
      </c>
      <c r="L313" s="58">
        <v>0</v>
      </c>
      <c r="M313" s="176"/>
      <c r="N313" s="23" t="s">
        <v>849</v>
      </c>
      <c r="O313" s="23" t="s">
        <v>850</v>
      </c>
      <c r="P313" s="23" t="s">
        <v>851</v>
      </c>
      <c r="Q313" s="56" t="s">
        <v>848</v>
      </c>
      <c r="R313" s="133" t="s">
        <v>848</v>
      </c>
      <c r="S313" s="133" t="s">
        <v>848</v>
      </c>
      <c r="T313" s="133" t="s">
        <v>848</v>
      </c>
      <c r="U313" s="133" t="s">
        <v>848</v>
      </c>
      <c r="V313" s="133" t="s">
        <v>848</v>
      </c>
      <c r="W313" s="55">
        <v>2.9529847692306159</v>
      </c>
      <c r="X313" s="55">
        <v>12.85972227638919</v>
      </c>
      <c r="Y313" s="55">
        <v>13.416467468321148</v>
      </c>
      <c r="Z313" s="55">
        <v>14.486291562621773</v>
      </c>
      <c r="AA313" s="55">
        <v>15.588865374094873</v>
      </c>
      <c r="AB313" s="55">
        <v>16.6150231788322</v>
      </c>
      <c r="AC313" s="55">
        <v>17.695763845523658</v>
      </c>
      <c r="AD313" s="59">
        <v>90.662133705782836</v>
      </c>
      <c r="AE313" s="55">
        <v>0.30599883859837462</v>
      </c>
      <c r="AF313" s="55"/>
      <c r="AG313" s="55"/>
      <c r="AH313" s="55"/>
      <c r="AI313" s="59">
        <v>93.615118475013446</v>
      </c>
      <c r="AJ313" s="55">
        <v>0.30599883859837462</v>
      </c>
      <c r="AK313" s="55">
        <v>3.2373010623100611</v>
      </c>
      <c r="AL313" s="55">
        <v>14.097869051052957</v>
      </c>
      <c r="AM313" s="55">
        <v>15.002382584905749</v>
      </c>
      <c r="AN313" s="55">
        <v>16.522640296154044</v>
      </c>
      <c r="AO313" s="55">
        <v>18.135807799371623</v>
      </c>
      <c r="AP313" s="55">
        <v>19.716213907602576</v>
      </c>
      <c r="AQ313" s="55">
        <v>21.418648094026445</v>
      </c>
      <c r="AR313" s="59">
        <v>104.89356173311339</v>
      </c>
      <c r="AS313" s="55">
        <v>0.37037572937419772</v>
      </c>
      <c r="AT313" s="55"/>
      <c r="AU313" s="55"/>
      <c r="AV313" s="55"/>
      <c r="AW313" s="59">
        <v>108.13086279542345</v>
      </c>
      <c r="AX313" s="55"/>
      <c r="AY313" s="55"/>
      <c r="AZ313" s="55"/>
      <c r="BA313" s="55"/>
      <c r="BB313" s="55"/>
      <c r="BC313" s="55"/>
      <c r="BD313" s="55"/>
      <c r="BE313" s="55"/>
      <c r="BF313" s="59">
        <v>0</v>
      </c>
      <c r="BG313" s="55"/>
      <c r="BH313" s="55"/>
      <c r="BI313" s="55"/>
      <c r="BJ313" s="55"/>
      <c r="BK313" s="59">
        <v>0</v>
      </c>
      <c r="BL313" s="55"/>
      <c r="BM313" s="23" t="s">
        <v>864</v>
      </c>
      <c r="BN313" s="23" t="s">
        <v>906</v>
      </c>
      <c r="BO313" s="23" t="s">
        <v>582</v>
      </c>
      <c r="BP313" s="23" t="s">
        <v>462</v>
      </c>
      <c r="BQ313" s="23" t="s">
        <v>351</v>
      </c>
      <c r="BR313" s="23"/>
      <c r="BS313" s="57"/>
      <c r="BT313" s="135" t="s">
        <v>23</v>
      </c>
      <c r="BU313" s="58">
        <v>0.36688098712243089</v>
      </c>
      <c r="BV313" s="57">
        <v>15</v>
      </c>
      <c r="BW313" s="57">
        <v>14</v>
      </c>
      <c r="BX313" s="57">
        <v>33</v>
      </c>
      <c r="BY313" s="57">
        <v>17</v>
      </c>
      <c r="BZ313" s="57">
        <v>17</v>
      </c>
      <c r="CA313" s="57">
        <v>24</v>
      </c>
      <c r="CB313" s="67">
        <v>120</v>
      </c>
      <c r="CC313" s="134"/>
      <c r="CD313" s="134"/>
      <c r="CE313" s="57"/>
      <c r="CF313" s="57"/>
      <c r="CG313" s="57"/>
      <c r="CH313" s="57"/>
      <c r="CI313" s="57"/>
      <c r="CJ313" s="57"/>
      <c r="CK313" s="67"/>
      <c r="CL313" s="23"/>
      <c r="CM313" s="23"/>
      <c r="CN313" s="23"/>
      <c r="CO313" s="23"/>
      <c r="CP313" s="23"/>
      <c r="CQ313" s="23"/>
      <c r="CR313" s="57"/>
      <c r="CS313" s="134"/>
      <c r="CT313" s="58"/>
      <c r="CU313" s="57"/>
      <c r="CV313" s="57"/>
      <c r="CW313" s="57"/>
      <c r="CX313" s="57"/>
      <c r="CY313" s="57"/>
      <c r="CZ313" s="57"/>
      <c r="DA313" s="67"/>
      <c r="DB313" s="23"/>
      <c r="DC313" s="23"/>
      <c r="DD313" s="57"/>
      <c r="DE313" s="57"/>
      <c r="DF313" s="57"/>
      <c r="DG313" s="57"/>
      <c r="DH313" s="57"/>
      <c r="DI313" s="57"/>
      <c r="DJ313" s="67"/>
      <c r="DK313" s="23" t="s">
        <v>849</v>
      </c>
      <c r="DL313" s="55">
        <v>0</v>
      </c>
      <c r="DM313" s="55">
        <v>2.9529847692306159</v>
      </c>
      <c r="DN313" s="55">
        <v>90.662133705782836</v>
      </c>
      <c r="DO313" s="59">
        <v>93.615118475013446</v>
      </c>
      <c r="DP313" s="23" t="s">
        <v>849</v>
      </c>
      <c r="DQ313" s="57"/>
      <c r="DR313" s="57"/>
      <c r="DS313" s="57"/>
      <c r="DT313" s="23" t="s">
        <v>854</v>
      </c>
      <c r="DU313" s="57"/>
      <c r="DV313" s="23" t="s">
        <v>849</v>
      </c>
      <c r="DW313" s="23" t="s">
        <v>854</v>
      </c>
      <c r="DX313" s="57"/>
      <c r="DY313" s="23" t="s">
        <v>849</v>
      </c>
      <c r="DZ313" s="23" t="s">
        <v>854</v>
      </c>
      <c r="EA313" s="56"/>
      <c r="EB313" s="57"/>
      <c r="EC313" s="57"/>
      <c r="ED313" s="23"/>
      <c r="EE313" s="57"/>
      <c r="EF313" s="57"/>
      <c r="EG313" s="57"/>
      <c r="EH313" s="23">
        <v>731</v>
      </c>
      <c r="EI313" s="23" t="s">
        <v>459</v>
      </c>
      <c r="EJ313" s="23"/>
      <c r="EK313" s="23" t="s">
        <v>460</v>
      </c>
    </row>
    <row r="314" spans="2:141">
      <c r="B314" s="132" t="s">
        <v>1458</v>
      </c>
      <c r="C314" s="23" t="s">
        <v>1459</v>
      </c>
      <c r="D314" s="23" t="s">
        <v>155</v>
      </c>
      <c r="E314" s="23" t="s">
        <v>846</v>
      </c>
      <c r="F314" s="23" t="s">
        <v>847</v>
      </c>
      <c r="G314" s="23"/>
      <c r="H314" s="23" t="s">
        <v>848</v>
      </c>
      <c r="I314" s="58">
        <v>0.17881114453951175</v>
      </c>
      <c r="J314" s="58">
        <v>0.82118885546048836</v>
      </c>
      <c r="K314" s="58">
        <v>0</v>
      </c>
      <c r="L314" s="58">
        <v>0</v>
      </c>
      <c r="M314" s="176"/>
      <c r="N314" s="23" t="s">
        <v>849</v>
      </c>
      <c r="O314" s="23" t="s">
        <v>850</v>
      </c>
      <c r="P314" s="23" t="s">
        <v>851</v>
      </c>
      <c r="Q314" s="56" t="s">
        <v>848</v>
      </c>
      <c r="R314" s="133" t="s">
        <v>848</v>
      </c>
      <c r="S314" s="133" t="s">
        <v>848</v>
      </c>
      <c r="T314" s="133" t="s">
        <v>848</v>
      </c>
      <c r="U314" s="133" t="s">
        <v>848</v>
      </c>
      <c r="V314" s="133" t="s">
        <v>848</v>
      </c>
      <c r="W314" s="55">
        <v>6.4211867410758172</v>
      </c>
      <c r="X314" s="55">
        <v>55.487459774352637</v>
      </c>
      <c r="Y314" s="55">
        <v>50.518183171402121</v>
      </c>
      <c r="Z314" s="55">
        <v>61.277233508294849</v>
      </c>
      <c r="AA314" s="55">
        <v>74.634771514892407</v>
      </c>
      <c r="AB314" s="55">
        <v>72.919517677724386</v>
      </c>
      <c r="AC314" s="55">
        <v>76.354136073196599</v>
      </c>
      <c r="AD314" s="59">
        <v>391.19130171986296</v>
      </c>
      <c r="AE314" s="55">
        <v>0.39485593780063633</v>
      </c>
      <c r="AF314" s="55"/>
      <c r="AG314" s="55"/>
      <c r="AH314" s="55"/>
      <c r="AI314" s="59">
        <v>397.61248846093878</v>
      </c>
      <c r="AJ314" s="55">
        <v>0.39485593780063633</v>
      </c>
      <c r="AK314" s="55">
        <v>7.0394249488770777</v>
      </c>
      <c r="AL314" s="55">
        <v>60.829847259659275</v>
      </c>
      <c r="AM314" s="55">
        <v>56.489766268300706</v>
      </c>
      <c r="AN314" s="55">
        <v>69.891019604589189</v>
      </c>
      <c r="AO314" s="55">
        <v>86.828761353819559</v>
      </c>
      <c r="AP314" s="55">
        <v>86.529930960606123</v>
      </c>
      <c r="AQ314" s="55">
        <v>92.417732591345683</v>
      </c>
      <c r="AR314" s="59">
        <v>452.98705803832053</v>
      </c>
      <c r="AS314" s="55">
        <v>0.47792683341713932</v>
      </c>
      <c r="AT314" s="55"/>
      <c r="AU314" s="55"/>
      <c r="AV314" s="55"/>
      <c r="AW314" s="59">
        <v>460.0264829871976</v>
      </c>
      <c r="AX314" s="55"/>
      <c r="AY314" s="55"/>
      <c r="AZ314" s="55"/>
      <c r="BA314" s="55"/>
      <c r="BB314" s="55"/>
      <c r="BC314" s="55"/>
      <c r="BD314" s="55"/>
      <c r="BE314" s="55"/>
      <c r="BF314" s="59">
        <v>0</v>
      </c>
      <c r="BG314" s="55"/>
      <c r="BH314" s="55"/>
      <c r="BI314" s="55"/>
      <c r="BJ314" s="55"/>
      <c r="BK314" s="59">
        <v>0</v>
      </c>
      <c r="BL314" s="55"/>
      <c r="BM314" s="23" t="s">
        <v>864</v>
      </c>
      <c r="BN314" s="23" t="s">
        <v>1460</v>
      </c>
      <c r="BO314" s="23" t="s">
        <v>571</v>
      </c>
      <c r="BP314" s="23" t="s">
        <v>397</v>
      </c>
      <c r="BQ314" s="23" t="s">
        <v>400</v>
      </c>
      <c r="BR314" s="23"/>
      <c r="BS314" s="57"/>
      <c r="BT314" s="135" t="s">
        <v>23</v>
      </c>
      <c r="BU314" s="58">
        <v>0.17881114453951175</v>
      </c>
      <c r="BV314" s="57">
        <v>34</v>
      </c>
      <c r="BW314" s="57">
        <v>27</v>
      </c>
      <c r="BX314" s="57">
        <v>28</v>
      </c>
      <c r="BY314" s="57">
        <v>27</v>
      </c>
      <c r="BZ314" s="57">
        <v>31</v>
      </c>
      <c r="CA314" s="57">
        <v>29.75</v>
      </c>
      <c r="CB314" s="67">
        <v>176.75</v>
      </c>
      <c r="CC314" s="134"/>
      <c r="CD314" s="134"/>
      <c r="CE314" s="57"/>
      <c r="CF314" s="57"/>
      <c r="CG314" s="57"/>
      <c r="CH314" s="57"/>
      <c r="CI314" s="57"/>
      <c r="CJ314" s="57"/>
      <c r="CK314" s="67"/>
      <c r="CL314" s="23"/>
      <c r="CM314" s="23"/>
      <c r="CN314" s="23"/>
      <c r="CO314" s="23"/>
      <c r="CP314" s="23"/>
      <c r="CQ314" s="23"/>
      <c r="CR314" s="57"/>
      <c r="CS314" s="134"/>
      <c r="CT314" s="58"/>
      <c r="CU314" s="57"/>
      <c r="CV314" s="57"/>
      <c r="CW314" s="57"/>
      <c r="CX314" s="57"/>
      <c r="CY314" s="57"/>
      <c r="CZ314" s="57"/>
      <c r="DA314" s="67"/>
      <c r="DB314" s="23"/>
      <c r="DC314" s="23"/>
      <c r="DD314" s="57"/>
      <c r="DE314" s="57"/>
      <c r="DF314" s="57"/>
      <c r="DG314" s="57"/>
      <c r="DH314" s="57"/>
      <c r="DI314" s="57"/>
      <c r="DJ314" s="67"/>
      <c r="DK314" s="23" t="s">
        <v>849</v>
      </c>
      <c r="DL314" s="55">
        <v>0</v>
      </c>
      <c r="DM314" s="55">
        <v>6.4211867410758172</v>
      </c>
      <c r="DN314" s="55">
        <v>391.19130171986296</v>
      </c>
      <c r="DO314" s="59">
        <v>397.61248846093878</v>
      </c>
      <c r="DP314" s="23" t="s">
        <v>849</v>
      </c>
      <c r="DQ314" s="57"/>
      <c r="DR314" s="57"/>
      <c r="DS314" s="57"/>
      <c r="DT314" s="23" t="s">
        <v>854</v>
      </c>
      <c r="DU314" s="57"/>
      <c r="DV314" s="23" t="s">
        <v>849</v>
      </c>
      <c r="DW314" s="23" t="s">
        <v>854</v>
      </c>
      <c r="DX314" s="57"/>
      <c r="DY314" s="23" t="s">
        <v>849</v>
      </c>
      <c r="DZ314" s="23" t="s">
        <v>854</v>
      </c>
      <c r="EA314" s="56"/>
      <c r="EB314" s="57"/>
      <c r="EC314" s="57"/>
      <c r="ED314" s="23"/>
      <c r="EE314" s="57"/>
      <c r="EF314" s="57"/>
      <c r="EG314" s="57"/>
      <c r="EH314" s="23">
        <v>529</v>
      </c>
      <c r="EI314" s="23" t="s">
        <v>399</v>
      </c>
      <c r="EJ314" s="23"/>
      <c r="EK314" s="23" t="s">
        <v>572</v>
      </c>
    </row>
    <row r="315" spans="2:141">
      <c r="B315" s="132" t="s">
        <v>1461</v>
      </c>
      <c r="C315" s="23" t="s">
        <v>1462</v>
      </c>
      <c r="D315" s="23" t="s">
        <v>155</v>
      </c>
      <c r="E315" s="23" t="s">
        <v>846</v>
      </c>
      <c r="F315" s="23" t="s">
        <v>847</v>
      </c>
      <c r="G315" s="23"/>
      <c r="H315" s="23" t="s">
        <v>848</v>
      </c>
      <c r="I315" s="58">
        <v>0.59759186885118953</v>
      </c>
      <c r="J315" s="58">
        <v>0.40240813114881041</v>
      </c>
      <c r="K315" s="58">
        <v>0</v>
      </c>
      <c r="L315" s="58">
        <v>0</v>
      </c>
      <c r="M315" s="176"/>
      <c r="N315" s="23" t="s">
        <v>849</v>
      </c>
      <c r="O315" s="23" t="s">
        <v>850</v>
      </c>
      <c r="P315" s="23" t="s">
        <v>851</v>
      </c>
      <c r="Q315" s="56" t="s">
        <v>848</v>
      </c>
      <c r="R315" s="133" t="s">
        <v>848</v>
      </c>
      <c r="S315" s="133" t="s">
        <v>848</v>
      </c>
      <c r="T315" s="133" t="s">
        <v>848</v>
      </c>
      <c r="U315" s="133" t="s">
        <v>848</v>
      </c>
      <c r="V315" s="133" t="s">
        <v>848</v>
      </c>
      <c r="W315" s="55">
        <v>0.43301387098381394</v>
      </c>
      <c r="X315" s="55">
        <v>3.9520424785877903</v>
      </c>
      <c r="Y315" s="55">
        <v>4.1231410918373435</v>
      </c>
      <c r="Z315" s="55">
        <v>4.4519188192580614</v>
      </c>
      <c r="AA315" s="55">
        <v>4.7907611709875733</v>
      </c>
      <c r="AB315" s="55">
        <v>5.1061193993298977</v>
      </c>
      <c r="AC315" s="55">
        <v>5.4382520015202047</v>
      </c>
      <c r="AD315" s="59">
        <v>27.862234961520873</v>
      </c>
      <c r="AE315" s="55">
        <v>0</v>
      </c>
      <c r="AF315" s="55"/>
      <c r="AG315" s="55"/>
      <c r="AH315" s="55"/>
      <c r="AI315" s="59">
        <v>28.295248832504686</v>
      </c>
      <c r="AJ315" s="55">
        <v>0</v>
      </c>
      <c r="AK315" s="55">
        <v>0.47470487458562904</v>
      </c>
      <c r="AL315" s="55">
        <v>4.3325490356525389</v>
      </c>
      <c r="AM315" s="55">
        <v>4.6105236163949961</v>
      </c>
      <c r="AN315" s="55">
        <v>5.0777283447805415</v>
      </c>
      <c r="AO315" s="55">
        <v>5.5734860571767486</v>
      </c>
      <c r="AP315" s="55">
        <v>6.0591755564450116</v>
      </c>
      <c r="AQ315" s="55">
        <v>6.5823666547551261</v>
      </c>
      <c r="AR315" s="59">
        <v>32.235829265204963</v>
      </c>
      <c r="AS315" s="55">
        <v>0</v>
      </c>
      <c r="AT315" s="55"/>
      <c r="AU315" s="55"/>
      <c r="AV315" s="55"/>
      <c r="AW315" s="59">
        <v>32.710534139790589</v>
      </c>
      <c r="AX315" s="55"/>
      <c r="AY315" s="55"/>
      <c r="AZ315" s="55"/>
      <c r="BA315" s="55"/>
      <c r="BB315" s="55"/>
      <c r="BC315" s="55"/>
      <c r="BD315" s="55"/>
      <c r="BE315" s="55"/>
      <c r="BF315" s="59">
        <v>0</v>
      </c>
      <c r="BG315" s="55"/>
      <c r="BH315" s="55"/>
      <c r="BI315" s="55"/>
      <c r="BJ315" s="55"/>
      <c r="BK315" s="59">
        <v>0</v>
      </c>
      <c r="BL315" s="55"/>
      <c r="BM315" s="23" t="s">
        <v>864</v>
      </c>
      <c r="BN315" s="23" t="s">
        <v>1463</v>
      </c>
      <c r="BO315" s="23" t="s">
        <v>571</v>
      </c>
      <c r="BP315" s="23" t="s">
        <v>1464</v>
      </c>
      <c r="BQ315" s="23" t="s">
        <v>351</v>
      </c>
      <c r="BR315" s="23"/>
      <c r="BS315" s="57"/>
      <c r="BT315" s="135" t="s">
        <v>23</v>
      </c>
      <c r="BU315" s="58">
        <v>0.59759186885118953</v>
      </c>
      <c r="BV315" s="57">
        <v>32</v>
      </c>
      <c r="BW315" s="57">
        <v>33</v>
      </c>
      <c r="BX315" s="57">
        <v>35</v>
      </c>
      <c r="BY315" s="57">
        <v>38</v>
      </c>
      <c r="BZ315" s="57">
        <v>41</v>
      </c>
      <c r="CA315" s="57">
        <v>43</v>
      </c>
      <c r="CB315" s="67">
        <v>222</v>
      </c>
      <c r="CC315" s="134"/>
      <c r="CD315" s="134"/>
      <c r="CE315" s="57"/>
      <c r="CF315" s="57"/>
      <c r="CG315" s="57"/>
      <c r="CH315" s="57"/>
      <c r="CI315" s="57"/>
      <c r="CJ315" s="57"/>
      <c r="CK315" s="67"/>
      <c r="CL315" s="23"/>
      <c r="CM315" s="23"/>
      <c r="CN315" s="23"/>
      <c r="CO315" s="23"/>
      <c r="CP315" s="23"/>
      <c r="CQ315" s="23"/>
      <c r="CR315" s="57"/>
      <c r="CS315" s="134"/>
      <c r="CT315" s="58"/>
      <c r="CU315" s="57"/>
      <c r="CV315" s="57"/>
      <c r="CW315" s="57"/>
      <c r="CX315" s="57"/>
      <c r="CY315" s="57"/>
      <c r="CZ315" s="57"/>
      <c r="DA315" s="67"/>
      <c r="DB315" s="23"/>
      <c r="DC315" s="23"/>
      <c r="DD315" s="57"/>
      <c r="DE315" s="57"/>
      <c r="DF315" s="57"/>
      <c r="DG315" s="57"/>
      <c r="DH315" s="57"/>
      <c r="DI315" s="57"/>
      <c r="DJ315" s="67"/>
      <c r="DK315" s="23" t="s">
        <v>849</v>
      </c>
      <c r="DL315" s="55">
        <v>0</v>
      </c>
      <c r="DM315" s="55">
        <v>0.43301387098381394</v>
      </c>
      <c r="DN315" s="55">
        <v>27.862234961520873</v>
      </c>
      <c r="DO315" s="59">
        <v>28.295248832504686</v>
      </c>
      <c r="DP315" s="23" t="s">
        <v>849</v>
      </c>
      <c r="DQ315" s="57"/>
      <c r="DR315" s="57"/>
      <c r="DS315" s="57"/>
      <c r="DT315" s="23" t="s">
        <v>854</v>
      </c>
      <c r="DU315" s="57"/>
      <c r="DV315" s="23" t="s">
        <v>849</v>
      </c>
      <c r="DW315" s="23" t="s">
        <v>854</v>
      </c>
      <c r="DX315" s="57"/>
      <c r="DY315" s="23" t="s">
        <v>849</v>
      </c>
      <c r="DZ315" s="23" t="s">
        <v>854</v>
      </c>
      <c r="EA315" s="56"/>
      <c r="EB315" s="57"/>
      <c r="EC315" s="57"/>
      <c r="ED315" s="23"/>
      <c r="EE315" s="57"/>
      <c r="EF315" s="57"/>
      <c r="EG315" s="57"/>
      <c r="EH315" s="23">
        <v>565</v>
      </c>
      <c r="EI315" s="23" t="s">
        <v>848</v>
      </c>
      <c r="EJ315" s="23"/>
      <c r="EK315" s="23"/>
    </row>
    <row r="316" spans="2:141">
      <c r="B316" s="132" t="s">
        <v>1465</v>
      </c>
      <c r="C316" s="23" t="s">
        <v>1466</v>
      </c>
      <c r="D316" s="23" t="s">
        <v>159</v>
      </c>
      <c r="E316" s="23" t="s">
        <v>846</v>
      </c>
      <c r="F316" s="23" t="s">
        <v>847</v>
      </c>
      <c r="G316" s="23"/>
      <c r="H316" s="23" t="s">
        <v>848</v>
      </c>
      <c r="I316" s="58">
        <v>0.76923076923076927</v>
      </c>
      <c r="J316" s="58">
        <v>0.23076923076923078</v>
      </c>
      <c r="K316" s="58">
        <v>0</v>
      </c>
      <c r="L316" s="58">
        <v>0</v>
      </c>
      <c r="M316" s="176"/>
      <c r="N316" s="23" t="s">
        <v>849</v>
      </c>
      <c r="O316" s="23" t="s">
        <v>850</v>
      </c>
      <c r="P316" s="23" t="s">
        <v>851</v>
      </c>
      <c r="Q316" s="56" t="s">
        <v>848</v>
      </c>
      <c r="R316" s="133" t="s">
        <v>848</v>
      </c>
      <c r="S316" s="133" t="s">
        <v>848</v>
      </c>
      <c r="T316" s="133" t="s">
        <v>848</v>
      </c>
      <c r="U316" s="133" t="s">
        <v>848</v>
      </c>
      <c r="V316" s="133" t="s">
        <v>848</v>
      </c>
      <c r="W316" s="55">
        <v>0</v>
      </c>
      <c r="X316" s="55">
        <v>0.36595832635384629</v>
      </c>
      <c r="Y316" s="55">
        <v>0.38180202299565114</v>
      </c>
      <c r="Z316" s="55">
        <v>0.41224677340539384</v>
      </c>
      <c r="AA316" s="55">
        <v>0.4436235059705369</v>
      </c>
      <c r="AB316" s="55">
        <v>0.47282561350641239</v>
      </c>
      <c r="AC316" s="55">
        <v>0.50358102463462207</v>
      </c>
      <c r="AD316" s="59">
        <v>2.5800372668664626</v>
      </c>
      <c r="AE316" s="55">
        <v>0</v>
      </c>
      <c r="AF316" s="55"/>
      <c r="AG316" s="55"/>
      <c r="AH316" s="55"/>
      <c r="AI316" s="59">
        <v>2.5800372668664626</v>
      </c>
      <c r="AJ316" s="55">
        <v>0</v>
      </c>
      <c r="AK316" s="55">
        <v>0</v>
      </c>
      <c r="AL316" s="55">
        <v>0.40119315582355342</v>
      </c>
      <c r="AM316" s="55">
        <v>0.42693354522690141</v>
      </c>
      <c r="AN316" s="55">
        <v>0.47019660765371862</v>
      </c>
      <c r="AO316" s="55">
        <v>0.51610367056827489</v>
      </c>
      <c r="AP316" s="55">
        <v>0.56107841900351008</v>
      </c>
      <c r="AQ316" s="55">
        <v>0.60952580785071198</v>
      </c>
      <c r="AR316" s="59">
        <v>2.9850312061266706</v>
      </c>
      <c r="AS316" s="55">
        <v>0</v>
      </c>
      <c r="AT316" s="55"/>
      <c r="AU316" s="55"/>
      <c r="AV316" s="55"/>
      <c r="AW316" s="59">
        <v>2.9850312061266706</v>
      </c>
      <c r="AX316" s="55"/>
      <c r="AY316" s="55"/>
      <c r="AZ316" s="55"/>
      <c r="BA316" s="55"/>
      <c r="BB316" s="55"/>
      <c r="BC316" s="55"/>
      <c r="BD316" s="55"/>
      <c r="BE316" s="55"/>
      <c r="BF316" s="59">
        <v>0</v>
      </c>
      <c r="BG316" s="55"/>
      <c r="BH316" s="55"/>
      <c r="BI316" s="55"/>
      <c r="BJ316" s="55"/>
      <c r="BK316" s="59">
        <v>0</v>
      </c>
      <c r="BL316" s="55"/>
      <c r="BM316" s="23" t="s">
        <v>864</v>
      </c>
      <c r="BN316" s="23" t="s">
        <v>1467</v>
      </c>
      <c r="BO316" s="23" t="s">
        <v>580</v>
      </c>
      <c r="BP316" s="23" t="s">
        <v>454</v>
      </c>
      <c r="BQ316" s="23" t="s">
        <v>148</v>
      </c>
      <c r="BR316" s="23"/>
      <c r="BS316" s="57"/>
      <c r="BT316" s="135" t="s">
        <v>23</v>
      </c>
      <c r="BU316" s="58">
        <v>0.76923076923076927</v>
      </c>
      <c r="BV316" s="57">
        <v>1</v>
      </c>
      <c r="BW316" s="57">
        <v>1</v>
      </c>
      <c r="BX316" s="57">
        <v>1</v>
      </c>
      <c r="BY316" s="57">
        <v>1</v>
      </c>
      <c r="BZ316" s="57">
        <v>1</v>
      </c>
      <c r="CA316" s="57">
        <v>3</v>
      </c>
      <c r="CB316" s="67">
        <v>8</v>
      </c>
      <c r="CC316" s="134"/>
      <c r="CD316" s="134"/>
      <c r="CE316" s="57"/>
      <c r="CF316" s="57"/>
      <c r="CG316" s="57"/>
      <c r="CH316" s="57"/>
      <c r="CI316" s="57"/>
      <c r="CJ316" s="57"/>
      <c r="CK316" s="67"/>
      <c r="CL316" s="23"/>
      <c r="CM316" s="23"/>
      <c r="CN316" s="23"/>
      <c r="CO316" s="23"/>
      <c r="CP316" s="23"/>
      <c r="CQ316" s="23"/>
      <c r="CR316" s="57"/>
      <c r="CS316" s="134"/>
      <c r="CT316" s="58"/>
      <c r="CU316" s="57"/>
      <c r="CV316" s="57"/>
      <c r="CW316" s="57"/>
      <c r="CX316" s="57"/>
      <c r="CY316" s="57"/>
      <c r="CZ316" s="57"/>
      <c r="DA316" s="67"/>
      <c r="DB316" s="23"/>
      <c r="DC316" s="23"/>
      <c r="DD316" s="57"/>
      <c r="DE316" s="57"/>
      <c r="DF316" s="57"/>
      <c r="DG316" s="57"/>
      <c r="DH316" s="57"/>
      <c r="DI316" s="57"/>
      <c r="DJ316" s="67"/>
      <c r="DK316" s="23" t="s">
        <v>849</v>
      </c>
      <c r="DL316" s="55">
        <v>0</v>
      </c>
      <c r="DM316" s="55">
        <v>0</v>
      </c>
      <c r="DN316" s="55">
        <v>0</v>
      </c>
      <c r="DO316" s="59">
        <v>0</v>
      </c>
      <c r="DP316" s="23" t="s">
        <v>849</v>
      </c>
      <c r="DQ316" s="57"/>
      <c r="DR316" s="57"/>
      <c r="DS316" s="57"/>
      <c r="DT316" s="23" t="s">
        <v>854</v>
      </c>
      <c r="DU316" s="57"/>
      <c r="DV316" s="23" t="s">
        <v>849</v>
      </c>
      <c r="DW316" s="23" t="s">
        <v>854</v>
      </c>
      <c r="DX316" s="57"/>
      <c r="DY316" s="23" t="s">
        <v>849</v>
      </c>
      <c r="DZ316" s="23" t="s">
        <v>854</v>
      </c>
      <c r="EA316" s="56"/>
      <c r="EB316" s="57"/>
      <c r="EC316" s="57"/>
      <c r="ED316" s="23"/>
      <c r="EE316" s="57"/>
      <c r="EF316" s="57"/>
      <c r="EG316" s="57"/>
      <c r="EH316" s="23">
        <v>721</v>
      </c>
      <c r="EI316" s="23" t="s">
        <v>453</v>
      </c>
      <c r="EJ316" s="23"/>
      <c r="EK316" s="23" t="s">
        <v>613</v>
      </c>
    </row>
    <row r="317" spans="2:141">
      <c r="B317" s="132" t="s">
        <v>1468</v>
      </c>
      <c r="C317" s="23" t="s">
        <v>1469</v>
      </c>
      <c r="D317" s="23" t="s">
        <v>502</v>
      </c>
      <c r="E317" s="23" t="s">
        <v>846</v>
      </c>
      <c r="F317" s="23" t="s">
        <v>847</v>
      </c>
      <c r="G317" s="23"/>
      <c r="H317" s="23" t="s">
        <v>848</v>
      </c>
      <c r="I317" s="58">
        <v>0</v>
      </c>
      <c r="J317" s="58">
        <v>1</v>
      </c>
      <c r="K317" s="58">
        <v>0</v>
      </c>
      <c r="L317" s="58">
        <v>0</v>
      </c>
      <c r="M317" s="176"/>
      <c r="N317" s="23" t="s">
        <v>849</v>
      </c>
      <c r="O317" s="23" t="s">
        <v>850</v>
      </c>
      <c r="P317" s="23" t="s">
        <v>851</v>
      </c>
      <c r="Q317" s="56" t="s">
        <v>848</v>
      </c>
      <c r="R317" s="133" t="s">
        <v>848</v>
      </c>
      <c r="S317" s="133" t="s">
        <v>848</v>
      </c>
      <c r="T317" s="133" t="s">
        <v>848</v>
      </c>
      <c r="U317" s="133" t="s">
        <v>848</v>
      </c>
      <c r="V317" s="133" t="s">
        <v>848</v>
      </c>
      <c r="W317" s="55">
        <v>0</v>
      </c>
      <c r="X317" s="55">
        <v>7.8419641361538478E-2</v>
      </c>
      <c r="Y317" s="55">
        <v>8.1814719213353815E-2</v>
      </c>
      <c r="Z317" s="55">
        <v>8.8338594301155829E-2</v>
      </c>
      <c r="AA317" s="55">
        <v>9.506217985082932E-2</v>
      </c>
      <c r="AB317" s="55">
        <v>0.10131977432280269</v>
      </c>
      <c r="AC317" s="55">
        <v>0.10791021956456186</v>
      </c>
      <c r="AD317" s="59">
        <v>0.55286512861424197</v>
      </c>
      <c r="AE317" s="55">
        <v>0</v>
      </c>
      <c r="AF317" s="55"/>
      <c r="AG317" s="55"/>
      <c r="AH317" s="55"/>
      <c r="AI317" s="59">
        <v>0.55286512861424197</v>
      </c>
      <c r="AJ317" s="55">
        <v>0</v>
      </c>
      <c r="AK317" s="55">
        <v>0</v>
      </c>
      <c r="AL317" s="55">
        <v>8.5969961962189992E-2</v>
      </c>
      <c r="AM317" s="55">
        <v>9.1485759691478902E-2</v>
      </c>
      <c r="AN317" s="55">
        <v>0.10075641592579689</v>
      </c>
      <c r="AO317" s="55">
        <v>0.11059364369320172</v>
      </c>
      <c r="AP317" s="55">
        <v>0.12023108978646646</v>
      </c>
      <c r="AQ317" s="55">
        <v>0.13061267311086686</v>
      </c>
      <c r="AR317" s="59">
        <v>0.63964954417000086</v>
      </c>
      <c r="AS317" s="55">
        <v>0</v>
      </c>
      <c r="AT317" s="55"/>
      <c r="AU317" s="55"/>
      <c r="AV317" s="55"/>
      <c r="AW317" s="59">
        <v>0.63964954417000086</v>
      </c>
      <c r="AX317" s="55"/>
      <c r="AY317" s="55"/>
      <c r="AZ317" s="55"/>
      <c r="BA317" s="55"/>
      <c r="BB317" s="55"/>
      <c r="BC317" s="55"/>
      <c r="BD317" s="55"/>
      <c r="BE317" s="55"/>
      <c r="BF317" s="59">
        <v>0</v>
      </c>
      <c r="BG317" s="55"/>
      <c r="BH317" s="55"/>
      <c r="BI317" s="55"/>
      <c r="BJ317" s="55"/>
      <c r="BK317" s="59">
        <v>0</v>
      </c>
      <c r="BL317" s="55"/>
      <c r="BM317" s="23" t="s">
        <v>1164</v>
      </c>
      <c r="BN317" s="23" t="s">
        <v>1470</v>
      </c>
      <c r="BO317" s="23" t="s">
        <v>582</v>
      </c>
      <c r="BP317" s="23" t="s">
        <v>514</v>
      </c>
      <c r="BQ317" s="23" t="s">
        <v>515</v>
      </c>
      <c r="BR317" s="23"/>
      <c r="BS317" s="57"/>
      <c r="BT317" s="135" t="s">
        <v>23</v>
      </c>
      <c r="BU317" s="58" t="s">
        <v>1165</v>
      </c>
      <c r="BV317" s="57">
        <v>0</v>
      </c>
      <c r="BW317" s="57">
        <v>0</v>
      </c>
      <c r="BX317" s="57">
        <v>0</v>
      </c>
      <c r="BY317" s="57">
        <v>0</v>
      </c>
      <c r="BZ317" s="57">
        <v>0</v>
      </c>
      <c r="CA317" s="57">
        <v>0</v>
      </c>
      <c r="CB317" s="67">
        <v>0</v>
      </c>
      <c r="CC317" s="134"/>
      <c r="CD317" s="134"/>
      <c r="CE317" s="57"/>
      <c r="CF317" s="57"/>
      <c r="CG317" s="57"/>
      <c r="CH317" s="57"/>
      <c r="CI317" s="57"/>
      <c r="CJ317" s="57"/>
      <c r="CK317" s="67"/>
      <c r="CL317" s="23"/>
      <c r="CM317" s="23"/>
      <c r="CN317" s="23"/>
      <c r="CO317" s="23"/>
      <c r="CP317" s="23"/>
      <c r="CQ317" s="23"/>
      <c r="CR317" s="57"/>
      <c r="CS317" s="134"/>
      <c r="CT317" s="58"/>
      <c r="CU317" s="57"/>
      <c r="CV317" s="57"/>
      <c r="CW317" s="57"/>
      <c r="CX317" s="57"/>
      <c r="CY317" s="57"/>
      <c r="CZ317" s="57"/>
      <c r="DA317" s="67"/>
      <c r="DB317" s="23"/>
      <c r="DC317" s="23"/>
      <c r="DD317" s="57"/>
      <c r="DE317" s="57"/>
      <c r="DF317" s="57"/>
      <c r="DG317" s="57"/>
      <c r="DH317" s="57"/>
      <c r="DI317" s="57"/>
      <c r="DJ317" s="67"/>
      <c r="DK317" s="23" t="s">
        <v>849</v>
      </c>
      <c r="DL317" s="55">
        <v>0</v>
      </c>
      <c r="DM317" s="55">
        <v>0</v>
      </c>
      <c r="DN317" s="55">
        <v>0</v>
      </c>
      <c r="DO317" s="59">
        <v>0</v>
      </c>
      <c r="DP317" s="23" t="s">
        <v>849</v>
      </c>
      <c r="DQ317" s="57"/>
      <c r="DR317" s="57"/>
      <c r="DS317" s="57"/>
      <c r="DT317" s="23" t="s">
        <v>854</v>
      </c>
      <c r="DU317" s="57"/>
      <c r="DV317" s="23" t="s">
        <v>849</v>
      </c>
      <c r="DW317" s="23" t="s">
        <v>854</v>
      </c>
      <c r="DX317" s="57"/>
      <c r="DY317" s="23" t="s">
        <v>849</v>
      </c>
      <c r="DZ317" s="23" t="s">
        <v>854</v>
      </c>
      <c r="EA317" s="56"/>
      <c r="EB317" s="57"/>
      <c r="EC317" s="57"/>
      <c r="ED317" s="23"/>
      <c r="EE317" s="57"/>
      <c r="EF317" s="57"/>
      <c r="EG317" s="57"/>
      <c r="EH317" s="23">
        <v>719</v>
      </c>
      <c r="EI317" s="23" t="s">
        <v>513</v>
      </c>
      <c r="EJ317" s="23"/>
      <c r="EK317" s="23" t="s">
        <v>622</v>
      </c>
    </row>
    <row r="318" spans="2:141">
      <c r="B318" s="132" t="s">
        <v>1471</v>
      </c>
      <c r="C318" s="23" t="s">
        <v>1472</v>
      </c>
      <c r="D318" s="23" t="s">
        <v>159</v>
      </c>
      <c r="E318" s="23" t="s">
        <v>846</v>
      </c>
      <c r="F318" s="23" t="s">
        <v>847</v>
      </c>
      <c r="G318" s="23"/>
      <c r="H318" s="23" t="s">
        <v>848</v>
      </c>
      <c r="I318" s="58">
        <v>0.88224596749926287</v>
      </c>
      <c r="J318" s="58">
        <v>0.11775403250073707</v>
      </c>
      <c r="K318" s="58">
        <v>0</v>
      </c>
      <c r="L318" s="58">
        <v>0</v>
      </c>
      <c r="M318" s="176"/>
      <c r="N318" s="23" t="s">
        <v>849</v>
      </c>
      <c r="O318" s="23" t="s">
        <v>850</v>
      </c>
      <c r="P318" s="23" t="s">
        <v>851</v>
      </c>
      <c r="Q318" s="56" t="s">
        <v>848</v>
      </c>
      <c r="R318" s="133" t="s">
        <v>848</v>
      </c>
      <c r="S318" s="133" t="s">
        <v>848</v>
      </c>
      <c r="T318" s="133" t="s">
        <v>848</v>
      </c>
      <c r="U318" s="133" t="s">
        <v>848</v>
      </c>
      <c r="V318" s="133" t="s">
        <v>848</v>
      </c>
      <c r="W318" s="55">
        <v>0</v>
      </c>
      <c r="X318" s="55">
        <v>6.9706347876923118</v>
      </c>
      <c r="Y318" s="55">
        <v>7.2724194856314517</v>
      </c>
      <c r="Z318" s="55">
        <v>7.8523194934360738</v>
      </c>
      <c r="AA318" s="55">
        <v>8.4499715422959358</v>
      </c>
      <c r="AB318" s="55">
        <v>9.006202162026911</v>
      </c>
      <c r="AC318" s="55">
        <v>9.5920195168499429</v>
      </c>
      <c r="AD318" s="59">
        <v>49.14356698793263</v>
      </c>
      <c r="AE318" s="55">
        <v>0</v>
      </c>
      <c r="AF318" s="55"/>
      <c r="AG318" s="55"/>
      <c r="AH318" s="55"/>
      <c r="AI318" s="59">
        <v>49.14356698793263</v>
      </c>
      <c r="AJ318" s="55">
        <v>0</v>
      </c>
      <c r="AK318" s="55">
        <v>0</v>
      </c>
      <c r="AL318" s="55">
        <v>7.6417743966391098</v>
      </c>
      <c r="AM318" s="55">
        <v>8.1320675281314596</v>
      </c>
      <c r="AN318" s="55">
        <v>8.9561258600708342</v>
      </c>
      <c r="AO318" s="55">
        <v>9.8305461060623767</v>
      </c>
      <c r="AP318" s="55">
        <v>10.687207981019242</v>
      </c>
      <c r="AQ318" s="55">
        <v>11.610015387632611</v>
      </c>
      <c r="AR318" s="59">
        <v>56.857737259555634</v>
      </c>
      <c r="AS318" s="55">
        <v>0</v>
      </c>
      <c r="AT318" s="55"/>
      <c r="AU318" s="55"/>
      <c r="AV318" s="55"/>
      <c r="AW318" s="59">
        <v>56.857737259555634</v>
      </c>
      <c r="AX318" s="55"/>
      <c r="AY318" s="55"/>
      <c r="AZ318" s="55"/>
      <c r="BA318" s="55"/>
      <c r="BB318" s="55"/>
      <c r="BC318" s="55"/>
      <c r="BD318" s="55"/>
      <c r="BE318" s="55"/>
      <c r="BF318" s="59">
        <v>0</v>
      </c>
      <c r="BG318" s="55"/>
      <c r="BH318" s="55"/>
      <c r="BI318" s="55"/>
      <c r="BJ318" s="55"/>
      <c r="BK318" s="59">
        <v>0</v>
      </c>
      <c r="BL318" s="55"/>
      <c r="BM318" s="23" t="s">
        <v>864</v>
      </c>
      <c r="BN318" s="23" t="s">
        <v>1473</v>
      </c>
      <c r="BO318" s="23" t="s">
        <v>582</v>
      </c>
      <c r="BP318" s="23" t="s">
        <v>462</v>
      </c>
      <c r="BQ318" s="23" t="s">
        <v>358</v>
      </c>
      <c r="BR318" s="23"/>
      <c r="BS318" s="57"/>
      <c r="BT318" s="135" t="s">
        <v>23</v>
      </c>
      <c r="BU318" s="58">
        <v>0.88224596749926287</v>
      </c>
      <c r="BV318" s="57">
        <v>33</v>
      </c>
      <c r="BW318" s="57">
        <v>36</v>
      </c>
      <c r="BX318" s="57">
        <v>43</v>
      </c>
      <c r="BY318" s="57">
        <v>40</v>
      </c>
      <c r="BZ318" s="57">
        <v>42</v>
      </c>
      <c r="CA318" s="57">
        <v>79</v>
      </c>
      <c r="CB318" s="67">
        <v>273</v>
      </c>
      <c r="CC318" s="134"/>
      <c r="CD318" s="134"/>
      <c r="CE318" s="57"/>
      <c r="CF318" s="57"/>
      <c r="CG318" s="57"/>
      <c r="CH318" s="57"/>
      <c r="CI318" s="57"/>
      <c r="CJ318" s="57"/>
      <c r="CK318" s="67"/>
      <c r="CL318" s="23"/>
      <c r="CM318" s="23"/>
      <c r="CN318" s="23"/>
      <c r="CO318" s="23"/>
      <c r="CP318" s="23"/>
      <c r="CQ318" s="23"/>
      <c r="CR318" s="57"/>
      <c r="CS318" s="134"/>
      <c r="CT318" s="58"/>
      <c r="CU318" s="57"/>
      <c r="CV318" s="57"/>
      <c r="CW318" s="57"/>
      <c r="CX318" s="57"/>
      <c r="CY318" s="57"/>
      <c r="CZ318" s="57"/>
      <c r="DA318" s="67"/>
      <c r="DB318" s="23"/>
      <c r="DC318" s="23"/>
      <c r="DD318" s="57"/>
      <c r="DE318" s="57"/>
      <c r="DF318" s="57"/>
      <c r="DG318" s="57"/>
      <c r="DH318" s="57"/>
      <c r="DI318" s="57"/>
      <c r="DJ318" s="67"/>
      <c r="DK318" s="23" t="s">
        <v>849</v>
      </c>
      <c r="DL318" s="55">
        <v>0</v>
      </c>
      <c r="DM318" s="55">
        <v>0</v>
      </c>
      <c r="DN318" s="55">
        <v>0</v>
      </c>
      <c r="DO318" s="59">
        <v>0</v>
      </c>
      <c r="DP318" s="23" t="s">
        <v>849</v>
      </c>
      <c r="DQ318" s="57"/>
      <c r="DR318" s="57"/>
      <c r="DS318" s="57"/>
      <c r="DT318" s="23" t="s">
        <v>854</v>
      </c>
      <c r="DU318" s="57"/>
      <c r="DV318" s="23" t="s">
        <v>849</v>
      </c>
      <c r="DW318" s="23" t="s">
        <v>854</v>
      </c>
      <c r="DX318" s="57"/>
      <c r="DY318" s="23" t="s">
        <v>849</v>
      </c>
      <c r="DZ318" s="23" t="s">
        <v>854</v>
      </c>
      <c r="EA318" s="56"/>
      <c r="EB318" s="57"/>
      <c r="EC318" s="57"/>
      <c r="ED318" s="23"/>
      <c r="EE318" s="57"/>
      <c r="EF318" s="57"/>
      <c r="EG318" s="57"/>
      <c r="EH318" s="23">
        <v>759</v>
      </c>
      <c r="EI318" s="23" t="s">
        <v>463</v>
      </c>
      <c r="EJ318" s="23"/>
      <c r="EK318" s="23" t="s">
        <v>464</v>
      </c>
    </row>
    <row r="319" spans="2:141">
      <c r="B319" s="132" t="s">
        <v>1474</v>
      </c>
      <c r="C319" s="23" t="s">
        <v>1475</v>
      </c>
      <c r="D319" s="23" t="s">
        <v>159</v>
      </c>
      <c r="E319" s="23" t="s">
        <v>846</v>
      </c>
      <c r="F319" s="23" t="s">
        <v>847</v>
      </c>
      <c r="G319" s="23"/>
      <c r="H319" s="23" t="s">
        <v>848</v>
      </c>
      <c r="I319" s="58">
        <v>5.7142138360974945E-4</v>
      </c>
      <c r="J319" s="58">
        <v>0.99942857861639012</v>
      </c>
      <c r="K319" s="58">
        <v>0</v>
      </c>
      <c r="L319" s="58">
        <v>0</v>
      </c>
      <c r="M319" s="176"/>
      <c r="N319" s="23" t="s">
        <v>849</v>
      </c>
      <c r="O319" s="23" t="s">
        <v>850</v>
      </c>
      <c r="P319" s="23" t="s">
        <v>851</v>
      </c>
      <c r="Q319" s="56" t="s">
        <v>848</v>
      </c>
      <c r="R319" s="133" t="s">
        <v>848</v>
      </c>
      <c r="S319" s="133" t="s">
        <v>848</v>
      </c>
      <c r="T319" s="133" t="s">
        <v>848</v>
      </c>
      <c r="U319" s="133" t="s">
        <v>848</v>
      </c>
      <c r="V319" s="133" t="s">
        <v>848</v>
      </c>
      <c r="W319" s="55">
        <v>0</v>
      </c>
      <c r="X319" s="55">
        <v>4.9439227231707701</v>
      </c>
      <c r="Y319" s="55">
        <v>5.157963520184107</v>
      </c>
      <c r="Z319" s="55">
        <v>5.5692576007195349</v>
      </c>
      <c r="AA319" s="55">
        <v>5.9931423163733957</v>
      </c>
      <c r="AB319" s="55">
        <v>6.3876488834175831</v>
      </c>
      <c r="AC319" s="55">
        <v>6.8031398423258205</v>
      </c>
      <c r="AD319" s="59">
        <v>34.855074886191211</v>
      </c>
      <c r="AE319" s="55">
        <v>0</v>
      </c>
      <c r="AF319" s="55"/>
      <c r="AG319" s="55"/>
      <c r="AH319" s="55"/>
      <c r="AI319" s="59">
        <v>34.855074886191211</v>
      </c>
      <c r="AJ319" s="55">
        <v>0</v>
      </c>
      <c r="AK319" s="55">
        <v>0</v>
      </c>
      <c r="AL319" s="55">
        <v>5.4199284908162895</v>
      </c>
      <c r="AM319" s="55">
        <v>5.7676688943272376</v>
      </c>
      <c r="AN319" s="55">
        <v>6.3521322662552384</v>
      </c>
      <c r="AO319" s="55">
        <v>6.97231482572474</v>
      </c>
      <c r="AP319" s="55">
        <v>7.5799022605378958</v>
      </c>
      <c r="AQ319" s="55">
        <v>8.234403413678427</v>
      </c>
      <c r="AR319" s="59">
        <v>40.326350151339831</v>
      </c>
      <c r="AS319" s="55">
        <v>0</v>
      </c>
      <c r="AT319" s="55"/>
      <c r="AU319" s="55"/>
      <c r="AV319" s="55"/>
      <c r="AW319" s="59">
        <v>40.326350151339831</v>
      </c>
      <c r="AX319" s="55"/>
      <c r="AY319" s="55"/>
      <c r="AZ319" s="55"/>
      <c r="BA319" s="55"/>
      <c r="BB319" s="55"/>
      <c r="BC319" s="55"/>
      <c r="BD319" s="55"/>
      <c r="BE319" s="55"/>
      <c r="BF319" s="59">
        <v>0</v>
      </c>
      <c r="BG319" s="55"/>
      <c r="BH319" s="55"/>
      <c r="BI319" s="55"/>
      <c r="BJ319" s="55"/>
      <c r="BK319" s="59">
        <v>0</v>
      </c>
      <c r="BL319" s="55"/>
      <c r="BM319" s="23" t="s">
        <v>864</v>
      </c>
      <c r="BN319" s="23" t="s">
        <v>1476</v>
      </c>
      <c r="BO319" s="23" t="s">
        <v>571</v>
      </c>
      <c r="BP319" s="23" t="s">
        <v>403</v>
      </c>
      <c r="BQ319" s="23" t="s">
        <v>425</v>
      </c>
      <c r="BR319" s="23"/>
      <c r="BS319" s="57"/>
      <c r="BT319" s="135" t="s">
        <v>23</v>
      </c>
      <c r="BU319" s="58">
        <v>5.7142138360974945E-4</v>
      </c>
      <c r="BV319" s="57">
        <v>0</v>
      </c>
      <c r="BW319" s="57">
        <v>0</v>
      </c>
      <c r="BX319" s="57">
        <v>0</v>
      </c>
      <c r="BY319" s="57">
        <v>0</v>
      </c>
      <c r="BZ319" s="57">
        <v>0</v>
      </c>
      <c r="CA319" s="57">
        <v>0</v>
      </c>
      <c r="CB319" s="67">
        <v>0</v>
      </c>
      <c r="CC319" s="134"/>
      <c r="CD319" s="134"/>
      <c r="CE319" s="57"/>
      <c r="CF319" s="57"/>
      <c r="CG319" s="57"/>
      <c r="CH319" s="57"/>
      <c r="CI319" s="57"/>
      <c r="CJ319" s="57"/>
      <c r="CK319" s="67"/>
      <c r="CL319" s="23"/>
      <c r="CM319" s="23"/>
      <c r="CN319" s="23"/>
      <c r="CO319" s="23"/>
      <c r="CP319" s="23"/>
      <c r="CQ319" s="23"/>
      <c r="CR319" s="57"/>
      <c r="CS319" s="134"/>
      <c r="CT319" s="58"/>
      <c r="CU319" s="57"/>
      <c r="CV319" s="57"/>
      <c r="CW319" s="57"/>
      <c r="CX319" s="57"/>
      <c r="CY319" s="57"/>
      <c r="CZ319" s="57"/>
      <c r="DA319" s="67"/>
      <c r="DB319" s="23"/>
      <c r="DC319" s="23"/>
      <c r="DD319" s="57"/>
      <c r="DE319" s="57"/>
      <c r="DF319" s="57"/>
      <c r="DG319" s="57"/>
      <c r="DH319" s="57"/>
      <c r="DI319" s="57"/>
      <c r="DJ319" s="67"/>
      <c r="DK319" s="23" t="s">
        <v>849</v>
      </c>
      <c r="DL319" s="55">
        <v>0</v>
      </c>
      <c r="DM319" s="55">
        <v>0</v>
      </c>
      <c r="DN319" s="55">
        <v>0</v>
      </c>
      <c r="DO319" s="59">
        <v>0</v>
      </c>
      <c r="DP319" s="23" t="s">
        <v>849</v>
      </c>
      <c r="DQ319" s="57"/>
      <c r="DR319" s="57"/>
      <c r="DS319" s="57"/>
      <c r="DT319" s="23" t="s">
        <v>854</v>
      </c>
      <c r="DU319" s="57"/>
      <c r="DV319" s="23" t="s">
        <v>849</v>
      </c>
      <c r="DW319" s="23" t="s">
        <v>854</v>
      </c>
      <c r="DX319" s="57"/>
      <c r="DY319" s="23" t="s">
        <v>849</v>
      </c>
      <c r="DZ319" s="23" t="s">
        <v>854</v>
      </c>
      <c r="EA319" s="56"/>
      <c r="EB319" s="57"/>
      <c r="EC319" s="57"/>
      <c r="ED319" s="23"/>
      <c r="EE319" s="57"/>
      <c r="EF319" s="57"/>
      <c r="EG319" s="57"/>
      <c r="EH319" s="23">
        <v>1239</v>
      </c>
      <c r="EI319" s="23" t="s">
        <v>424</v>
      </c>
      <c r="EJ319" s="23"/>
      <c r="EK319" s="23" t="s">
        <v>603</v>
      </c>
    </row>
    <row r="320" spans="2:141">
      <c r="B320" s="132" t="s">
        <v>1477</v>
      </c>
      <c r="C320" s="23" t="s">
        <v>1478</v>
      </c>
      <c r="D320" s="23" t="s">
        <v>159</v>
      </c>
      <c r="E320" s="23" t="s">
        <v>846</v>
      </c>
      <c r="F320" s="23" t="s">
        <v>847</v>
      </c>
      <c r="G320" s="23"/>
      <c r="H320" s="23" t="s">
        <v>848</v>
      </c>
      <c r="I320" s="58">
        <v>0</v>
      </c>
      <c r="J320" s="58">
        <v>1</v>
      </c>
      <c r="K320" s="58">
        <v>0</v>
      </c>
      <c r="L320" s="58">
        <v>0</v>
      </c>
      <c r="M320" s="176"/>
      <c r="N320" s="23" t="s">
        <v>849</v>
      </c>
      <c r="O320" s="23" t="s">
        <v>850</v>
      </c>
      <c r="P320" s="23" t="s">
        <v>851</v>
      </c>
      <c r="Q320" s="56" t="s">
        <v>848</v>
      </c>
      <c r="R320" s="133" t="s">
        <v>848</v>
      </c>
      <c r="S320" s="133" t="s">
        <v>848</v>
      </c>
      <c r="T320" s="133" t="s">
        <v>848</v>
      </c>
      <c r="U320" s="133" t="s">
        <v>848</v>
      </c>
      <c r="V320" s="133" t="s">
        <v>848</v>
      </c>
      <c r="W320" s="55">
        <v>0</v>
      </c>
      <c r="X320" s="55">
        <v>3.5497957656323083</v>
      </c>
      <c r="Y320" s="55">
        <v>3.7034796230578158</v>
      </c>
      <c r="Z320" s="55">
        <v>3.9987937020323203</v>
      </c>
      <c r="AA320" s="55">
        <v>4.3031480079142064</v>
      </c>
      <c r="AB320" s="55">
        <v>4.5864084510122014</v>
      </c>
      <c r="AC320" s="55">
        <v>4.8847359389558314</v>
      </c>
      <c r="AD320" s="59">
        <v>25.026361488604682</v>
      </c>
      <c r="AE320" s="55">
        <v>0</v>
      </c>
      <c r="AF320" s="55"/>
      <c r="AG320" s="55"/>
      <c r="AH320" s="55"/>
      <c r="AI320" s="59">
        <v>25.026361488604682</v>
      </c>
      <c r="AJ320" s="55">
        <v>0</v>
      </c>
      <c r="AK320" s="55">
        <v>0</v>
      </c>
      <c r="AL320" s="55">
        <v>3.8915736114884667</v>
      </c>
      <c r="AM320" s="55">
        <v>4.1412553887009453</v>
      </c>
      <c r="AN320" s="55">
        <v>4.5609070942410721</v>
      </c>
      <c r="AO320" s="55">
        <v>5.0062056045122638</v>
      </c>
      <c r="AP320" s="55">
        <v>5.4424606643340478</v>
      </c>
      <c r="AQ320" s="55">
        <v>5.9124003361519044</v>
      </c>
      <c r="AR320" s="59">
        <v>28.954802699428704</v>
      </c>
      <c r="AS320" s="55">
        <v>0</v>
      </c>
      <c r="AT320" s="55"/>
      <c r="AU320" s="55"/>
      <c r="AV320" s="55"/>
      <c r="AW320" s="59">
        <v>28.954802699428704</v>
      </c>
      <c r="AX320" s="55"/>
      <c r="AY320" s="55"/>
      <c r="AZ320" s="55"/>
      <c r="BA320" s="55"/>
      <c r="BB320" s="55"/>
      <c r="BC320" s="55"/>
      <c r="BD320" s="55"/>
      <c r="BE320" s="55"/>
      <c r="BF320" s="59">
        <v>0</v>
      </c>
      <c r="BG320" s="55"/>
      <c r="BH320" s="55"/>
      <c r="BI320" s="55"/>
      <c r="BJ320" s="55"/>
      <c r="BK320" s="59">
        <v>0</v>
      </c>
      <c r="BL320" s="55"/>
      <c r="BM320" s="23" t="s">
        <v>1164</v>
      </c>
      <c r="BN320" s="23" t="s">
        <v>1476</v>
      </c>
      <c r="BO320" s="23" t="s">
        <v>580</v>
      </c>
      <c r="BP320" s="23" t="s">
        <v>454</v>
      </c>
      <c r="BQ320" s="23" t="s">
        <v>148</v>
      </c>
      <c r="BR320" s="23"/>
      <c r="BS320" s="57"/>
      <c r="BT320" s="135" t="s">
        <v>23</v>
      </c>
      <c r="BU320" s="58" t="s">
        <v>1165</v>
      </c>
      <c r="BV320" s="57">
        <v>0</v>
      </c>
      <c r="BW320" s="57">
        <v>0</v>
      </c>
      <c r="BX320" s="57">
        <v>0</v>
      </c>
      <c r="BY320" s="57">
        <v>0</v>
      </c>
      <c r="BZ320" s="57">
        <v>0</v>
      </c>
      <c r="CA320" s="57">
        <v>0</v>
      </c>
      <c r="CB320" s="67">
        <v>0</v>
      </c>
      <c r="CC320" s="134"/>
      <c r="CD320" s="134"/>
      <c r="CE320" s="57"/>
      <c r="CF320" s="57"/>
      <c r="CG320" s="57"/>
      <c r="CH320" s="57"/>
      <c r="CI320" s="57"/>
      <c r="CJ320" s="57"/>
      <c r="CK320" s="67"/>
      <c r="CL320" s="23"/>
      <c r="CM320" s="23"/>
      <c r="CN320" s="23"/>
      <c r="CO320" s="23"/>
      <c r="CP320" s="23"/>
      <c r="CQ320" s="23"/>
      <c r="CR320" s="57"/>
      <c r="CS320" s="134"/>
      <c r="CT320" s="58"/>
      <c r="CU320" s="57"/>
      <c r="CV320" s="57"/>
      <c r="CW320" s="57"/>
      <c r="CX320" s="57"/>
      <c r="CY320" s="57"/>
      <c r="CZ320" s="57"/>
      <c r="DA320" s="67"/>
      <c r="DB320" s="23"/>
      <c r="DC320" s="23"/>
      <c r="DD320" s="57"/>
      <c r="DE320" s="57"/>
      <c r="DF320" s="57"/>
      <c r="DG320" s="57"/>
      <c r="DH320" s="57"/>
      <c r="DI320" s="57"/>
      <c r="DJ320" s="67"/>
      <c r="DK320" s="23" t="s">
        <v>849</v>
      </c>
      <c r="DL320" s="55">
        <v>0</v>
      </c>
      <c r="DM320" s="55">
        <v>0</v>
      </c>
      <c r="DN320" s="55">
        <v>0</v>
      </c>
      <c r="DO320" s="59">
        <v>0</v>
      </c>
      <c r="DP320" s="23" t="s">
        <v>849</v>
      </c>
      <c r="DQ320" s="57"/>
      <c r="DR320" s="57"/>
      <c r="DS320" s="57"/>
      <c r="DT320" s="23" t="s">
        <v>854</v>
      </c>
      <c r="DU320" s="57"/>
      <c r="DV320" s="23" t="s">
        <v>849</v>
      </c>
      <c r="DW320" s="23" t="s">
        <v>854</v>
      </c>
      <c r="DX320" s="57"/>
      <c r="DY320" s="23" t="s">
        <v>849</v>
      </c>
      <c r="DZ320" s="23" t="s">
        <v>854</v>
      </c>
      <c r="EA320" s="56"/>
      <c r="EB320" s="57"/>
      <c r="EC320" s="57"/>
      <c r="ED320" s="23"/>
      <c r="EE320" s="57"/>
      <c r="EF320" s="57"/>
      <c r="EG320" s="57"/>
      <c r="EH320" s="23">
        <v>1243</v>
      </c>
      <c r="EI320" s="23" t="s">
        <v>453</v>
      </c>
      <c r="EJ320" s="23"/>
      <c r="EK320" s="23" t="s">
        <v>613</v>
      </c>
    </row>
    <row r="321" spans="2:141">
      <c r="B321" s="132" t="s">
        <v>1479</v>
      </c>
      <c r="C321" s="23" t="s">
        <v>1480</v>
      </c>
      <c r="D321" s="23" t="s">
        <v>155</v>
      </c>
      <c r="E321" s="23" t="s">
        <v>846</v>
      </c>
      <c r="F321" s="23" t="s">
        <v>847</v>
      </c>
      <c r="G321" s="23"/>
      <c r="H321" s="23" t="s">
        <v>848</v>
      </c>
      <c r="I321" s="58">
        <v>0.34794187369723401</v>
      </c>
      <c r="J321" s="58">
        <v>0.65205812630276605</v>
      </c>
      <c r="K321" s="58">
        <v>0</v>
      </c>
      <c r="L321" s="58">
        <v>0</v>
      </c>
      <c r="M321" s="176"/>
      <c r="N321" s="23" t="s">
        <v>849</v>
      </c>
      <c r="O321" s="23" t="s">
        <v>850</v>
      </c>
      <c r="P321" s="23" t="s">
        <v>851</v>
      </c>
      <c r="Q321" s="56" t="s">
        <v>848</v>
      </c>
      <c r="R321" s="133" t="s">
        <v>848</v>
      </c>
      <c r="S321" s="133" t="s">
        <v>848</v>
      </c>
      <c r="T321" s="133" t="s">
        <v>848</v>
      </c>
      <c r="U321" s="133" t="s">
        <v>848</v>
      </c>
      <c r="V321" s="133" t="s">
        <v>848</v>
      </c>
      <c r="W321" s="55">
        <v>0</v>
      </c>
      <c r="X321" s="55">
        <v>1.7929866800902157</v>
      </c>
      <c r="Y321" s="55">
        <v>1.8706117400941216</v>
      </c>
      <c r="Z321" s="55">
        <v>2.0197736201016268</v>
      </c>
      <c r="AA321" s="55">
        <v>2.1735016801093616</v>
      </c>
      <c r="AB321" s="55">
        <v>2.3165753201165606</v>
      </c>
      <c r="AC321" s="55">
        <v>2.4672592601241421</v>
      </c>
      <c r="AD321" s="59">
        <v>12.640708300636028</v>
      </c>
      <c r="AE321" s="55">
        <v>0</v>
      </c>
      <c r="AF321" s="55"/>
      <c r="AG321" s="55"/>
      <c r="AH321" s="55"/>
      <c r="AI321" s="59">
        <v>12.640708300636028</v>
      </c>
      <c r="AJ321" s="55">
        <v>0</v>
      </c>
      <c r="AK321" s="55">
        <v>0</v>
      </c>
      <c r="AL321" s="55">
        <v>1.9656172103035119</v>
      </c>
      <c r="AM321" s="55">
        <v>2.0917304095859737</v>
      </c>
      <c r="AN321" s="55">
        <v>2.3036946937274196</v>
      </c>
      <c r="AO321" s="55">
        <v>2.5286130694013642</v>
      </c>
      <c r="AP321" s="55">
        <v>2.7489636368777695</v>
      </c>
      <c r="AQ321" s="55">
        <v>2.9863281580068595</v>
      </c>
      <c r="AR321" s="59">
        <v>14.624947177902898</v>
      </c>
      <c r="AS321" s="55">
        <v>0</v>
      </c>
      <c r="AT321" s="55"/>
      <c r="AU321" s="55"/>
      <c r="AV321" s="55"/>
      <c r="AW321" s="59">
        <v>14.624947177902898</v>
      </c>
      <c r="AX321" s="55"/>
      <c r="AY321" s="55"/>
      <c r="AZ321" s="55"/>
      <c r="BA321" s="55"/>
      <c r="BB321" s="55"/>
      <c r="BC321" s="55"/>
      <c r="BD321" s="55"/>
      <c r="BE321" s="55"/>
      <c r="BF321" s="59">
        <v>0</v>
      </c>
      <c r="BG321" s="55"/>
      <c r="BH321" s="55"/>
      <c r="BI321" s="55"/>
      <c r="BJ321" s="55"/>
      <c r="BK321" s="59">
        <v>0</v>
      </c>
      <c r="BL321" s="55"/>
      <c r="BM321" s="23" t="s">
        <v>864</v>
      </c>
      <c r="BN321" s="23" t="s">
        <v>1481</v>
      </c>
      <c r="BO321" s="23" t="s">
        <v>571</v>
      </c>
      <c r="BP321" s="23" t="s">
        <v>403</v>
      </c>
      <c r="BQ321" s="23" t="s">
        <v>412</v>
      </c>
      <c r="BR321" s="23"/>
      <c r="BS321" s="57"/>
      <c r="BT321" s="135" t="s">
        <v>23</v>
      </c>
      <c r="BU321" s="58">
        <v>0.34794187369723401</v>
      </c>
      <c r="BV321" s="57">
        <v>2557610</v>
      </c>
      <c r="BW321" s="57">
        <v>2557610</v>
      </c>
      <c r="BX321" s="57">
        <v>2557610</v>
      </c>
      <c r="BY321" s="57">
        <v>2557610</v>
      </c>
      <c r="BZ321" s="57">
        <v>2557610</v>
      </c>
      <c r="CA321" s="57">
        <v>2557610</v>
      </c>
      <c r="CB321" s="67">
        <v>15345660</v>
      </c>
      <c r="CC321" s="134"/>
      <c r="CD321" s="134"/>
      <c r="CE321" s="57"/>
      <c r="CF321" s="57"/>
      <c r="CG321" s="57"/>
      <c r="CH321" s="57"/>
      <c r="CI321" s="57"/>
      <c r="CJ321" s="57"/>
      <c r="CK321" s="67"/>
      <c r="CL321" s="23"/>
      <c r="CM321" s="23"/>
      <c r="CN321" s="23"/>
      <c r="CO321" s="23"/>
      <c r="CP321" s="23"/>
      <c r="CQ321" s="23"/>
      <c r="CR321" s="57"/>
      <c r="CS321" s="134"/>
      <c r="CT321" s="58"/>
      <c r="CU321" s="57"/>
      <c r="CV321" s="57"/>
      <c r="CW321" s="57"/>
      <c r="CX321" s="57"/>
      <c r="CY321" s="57"/>
      <c r="CZ321" s="57"/>
      <c r="DA321" s="67"/>
      <c r="DB321" s="23"/>
      <c r="DC321" s="23"/>
      <c r="DD321" s="57"/>
      <c r="DE321" s="57"/>
      <c r="DF321" s="57"/>
      <c r="DG321" s="57"/>
      <c r="DH321" s="57"/>
      <c r="DI321" s="57"/>
      <c r="DJ321" s="67"/>
      <c r="DK321" s="23" t="s">
        <v>849</v>
      </c>
      <c r="DL321" s="55">
        <v>0</v>
      </c>
      <c r="DM321" s="55">
        <v>0</v>
      </c>
      <c r="DN321" s="55">
        <v>0</v>
      </c>
      <c r="DO321" s="59">
        <v>0</v>
      </c>
      <c r="DP321" s="23" t="s">
        <v>849</v>
      </c>
      <c r="DQ321" s="57"/>
      <c r="DR321" s="57"/>
      <c r="DS321" s="57"/>
      <c r="DT321" s="23" t="s">
        <v>854</v>
      </c>
      <c r="DU321" s="57"/>
      <c r="DV321" s="23" t="s">
        <v>849</v>
      </c>
      <c r="DW321" s="23" t="s">
        <v>854</v>
      </c>
      <c r="DX321" s="57"/>
      <c r="DY321" s="23" t="s">
        <v>849</v>
      </c>
      <c r="DZ321" s="23" t="s">
        <v>854</v>
      </c>
      <c r="EA321" s="56"/>
      <c r="EB321" s="57"/>
      <c r="EC321" s="57"/>
      <c r="ED321" s="23"/>
      <c r="EE321" s="57"/>
      <c r="EF321" s="57"/>
      <c r="EG321" s="57"/>
      <c r="EH321" s="23">
        <v>585</v>
      </c>
      <c r="EI321" s="23" t="s">
        <v>410</v>
      </c>
      <c r="EJ321" s="23"/>
      <c r="EK321" s="23" t="s">
        <v>411</v>
      </c>
    </row>
    <row r="322" spans="2:141">
      <c r="B322" s="132" t="s">
        <v>1482</v>
      </c>
      <c r="C322" s="23" t="s">
        <v>1483</v>
      </c>
      <c r="D322" s="23" t="s">
        <v>159</v>
      </c>
      <c r="E322" s="23" t="s">
        <v>846</v>
      </c>
      <c r="F322" s="23" t="s">
        <v>847</v>
      </c>
      <c r="G322" s="23"/>
      <c r="H322" s="23" t="s">
        <v>848</v>
      </c>
      <c r="I322" s="58">
        <v>0</v>
      </c>
      <c r="J322" s="58">
        <v>1</v>
      </c>
      <c r="K322" s="58">
        <v>0</v>
      </c>
      <c r="L322" s="58">
        <v>0</v>
      </c>
      <c r="M322" s="176"/>
      <c r="N322" s="23" t="s">
        <v>849</v>
      </c>
      <c r="O322" s="23" t="s">
        <v>850</v>
      </c>
      <c r="P322" s="23" t="s">
        <v>851</v>
      </c>
      <c r="Q322" s="56" t="s">
        <v>848</v>
      </c>
      <c r="R322" s="133" t="s">
        <v>848</v>
      </c>
      <c r="S322" s="133" t="s">
        <v>848</v>
      </c>
      <c r="T322" s="133" t="s">
        <v>848</v>
      </c>
      <c r="U322" s="133" t="s">
        <v>848</v>
      </c>
      <c r="V322" s="133" t="s">
        <v>848</v>
      </c>
      <c r="W322" s="55">
        <v>0</v>
      </c>
      <c r="X322" s="55">
        <v>1.6124549067872522</v>
      </c>
      <c r="Y322" s="55">
        <v>1.6822640750777014</v>
      </c>
      <c r="Z322" s="55">
        <v>1.8164071827730761</v>
      </c>
      <c r="AA322" s="55">
        <v>1.9546567121325933</v>
      </c>
      <c r="AB322" s="55">
        <v>2.0833245909424423</v>
      </c>
      <c r="AC322" s="55">
        <v>2.2188365058591977</v>
      </c>
      <c r="AD322" s="59">
        <v>11.367943973572263</v>
      </c>
      <c r="AE322" s="55">
        <v>0</v>
      </c>
      <c r="AF322" s="55"/>
      <c r="AG322" s="55"/>
      <c r="AH322" s="55"/>
      <c r="AI322" s="59">
        <v>11.367943973572263</v>
      </c>
      <c r="AJ322" s="55">
        <v>0</v>
      </c>
      <c r="AK322" s="55">
        <v>0</v>
      </c>
      <c r="AL322" s="55">
        <v>1.7677036593823956</v>
      </c>
      <c r="AM322" s="55">
        <v>1.8811188058816501</v>
      </c>
      <c r="AN322" s="55">
        <v>2.0717408856900321</v>
      </c>
      <c r="AO322" s="55">
        <v>2.2740127388550659</v>
      </c>
      <c r="AP322" s="55">
        <v>2.4721767060981494</v>
      </c>
      <c r="AQ322" s="55">
        <v>2.6856415304841024</v>
      </c>
      <c r="AR322" s="59">
        <v>13.152394326391395</v>
      </c>
      <c r="AS322" s="55">
        <v>0</v>
      </c>
      <c r="AT322" s="55"/>
      <c r="AU322" s="55"/>
      <c r="AV322" s="55"/>
      <c r="AW322" s="59">
        <v>13.152394326391395</v>
      </c>
      <c r="AX322" s="55"/>
      <c r="AY322" s="55"/>
      <c r="AZ322" s="55"/>
      <c r="BA322" s="55"/>
      <c r="BB322" s="55"/>
      <c r="BC322" s="55"/>
      <c r="BD322" s="55"/>
      <c r="BE322" s="55"/>
      <c r="BF322" s="59">
        <v>0</v>
      </c>
      <c r="BG322" s="55"/>
      <c r="BH322" s="55"/>
      <c r="BI322" s="55"/>
      <c r="BJ322" s="55"/>
      <c r="BK322" s="59">
        <v>0</v>
      </c>
      <c r="BL322" s="55"/>
      <c r="BM322" s="23" t="s">
        <v>1164</v>
      </c>
      <c r="BN322" s="23" t="s">
        <v>1484</v>
      </c>
      <c r="BO322" s="23" t="s">
        <v>580</v>
      </c>
      <c r="BP322" s="23" t="s">
        <v>454</v>
      </c>
      <c r="BQ322" s="23" t="s">
        <v>148</v>
      </c>
      <c r="BR322" s="23"/>
      <c r="BS322" s="57"/>
      <c r="BT322" s="135" t="s">
        <v>23</v>
      </c>
      <c r="BU322" s="58" t="s">
        <v>1165</v>
      </c>
      <c r="BV322" s="57">
        <v>20</v>
      </c>
      <c r="BW322" s="57">
        <v>19</v>
      </c>
      <c r="BX322" s="57">
        <v>21</v>
      </c>
      <c r="BY322" s="57">
        <v>22</v>
      </c>
      <c r="BZ322" s="57">
        <v>24</v>
      </c>
      <c r="CA322" s="57">
        <v>25</v>
      </c>
      <c r="CB322" s="67">
        <v>131</v>
      </c>
      <c r="CC322" s="134"/>
      <c r="CD322" s="134"/>
      <c r="CE322" s="57"/>
      <c r="CF322" s="57"/>
      <c r="CG322" s="57"/>
      <c r="CH322" s="57"/>
      <c r="CI322" s="57"/>
      <c r="CJ322" s="57"/>
      <c r="CK322" s="67"/>
      <c r="CL322" s="23"/>
      <c r="CM322" s="23"/>
      <c r="CN322" s="23"/>
      <c r="CO322" s="23"/>
      <c r="CP322" s="23"/>
      <c r="CQ322" s="23"/>
      <c r="CR322" s="57"/>
      <c r="CS322" s="134"/>
      <c r="CT322" s="58"/>
      <c r="CU322" s="57"/>
      <c r="CV322" s="57"/>
      <c r="CW322" s="57"/>
      <c r="CX322" s="57"/>
      <c r="CY322" s="57"/>
      <c r="CZ322" s="57"/>
      <c r="DA322" s="67"/>
      <c r="DB322" s="23"/>
      <c r="DC322" s="23"/>
      <c r="DD322" s="57"/>
      <c r="DE322" s="57"/>
      <c r="DF322" s="57"/>
      <c r="DG322" s="57"/>
      <c r="DH322" s="57"/>
      <c r="DI322" s="57"/>
      <c r="DJ322" s="67"/>
      <c r="DK322" s="23" t="s">
        <v>849</v>
      </c>
      <c r="DL322" s="55">
        <v>0</v>
      </c>
      <c r="DM322" s="55">
        <v>0</v>
      </c>
      <c r="DN322" s="55">
        <v>0</v>
      </c>
      <c r="DO322" s="59">
        <v>0</v>
      </c>
      <c r="DP322" s="23" t="s">
        <v>849</v>
      </c>
      <c r="DQ322" s="57"/>
      <c r="DR322" s="57"/>
      <c r="DS322" s="57"/>
      <c r="DT322" s="23" t="s">
        <v>854</v>
      </c>
      <c r="DU322" s="57"/>
      <c r="DV322" s="23" t="s">
        <v>849</v>
      </c>
      <c r="DW322" s="23" t="s">
        <v>854</v>
      </c>
      <c r="DX322" s="57"/>
      <c r="DY322" s="23" t="s">
        <v>849</v>
      </c>
      <c r="DZ322" s="23" t="s">
        <v>854</v>
      </c>
      <c r="EA322" s="56"/>
      <c r="EB322" s="57"/>
      <c r="EC322" s="57"/>
      <c r="ED322" s="23"/>
      <c r="EE322" s="57"/>
      <c r="EF322" s="57"/>
      <c r="EG322" s="57"/>
      <c r="EH322" s="23">
        <v>717</v>
      </c>
      <c r="EI322" s="23" t="s">
        <v>453</v>
      </c>
      <c r="EJ322" s="23"/>
      <c r="EK322" s="23" t="s">
        <v>613</v>
      </c>
    </row>
    <row r="323" spans="2:141">
      <c r="B323" s="132" t="s">
        <v>1485</v>
      </c>
      <c r="C323" s="23" t="s">
        <v>1486</v>
      </c>
      <c r="D323" s="23" t="s">
        <v>155</v>
      </c>
      <c r="E323" s="23" t="s">
        <v>846</v>
      </c>
      <c r="F323" s="23" t="s">
        <v>847</v>
      </c>
      <c r="G323" s="23"/>
      <c r="H323" s="23" t="s">
        <v>848</v>
      </c>
      <c r="I323" s="58">
        <v>0.89353332832181542</v>
      </c>
      <c r="J323" s="58">
        <v>0.10646667167818465</v>
      </c>
      <c r="K323" s="58">
        <v>0</v>
      </c>
      <c r="L323" s="58">
        <v>0</v>
      </c>
      <c r="M323" s="176"/>
      <c r="N323" s="23" t="s">
        <v>849</v>
      </c>
      <c r="O323" s="23" t="s">
        <v>850</v>
      </c>
      <c r="P323" s="23" t="s">
        <v>851</v>
      </c>
      <c r="Q323" s="56" t="s">
        <v>848</v>
      </c>
      <c r="R323" s="133" t="s">
        <v>848</v>
      </c>
      <c r="S323" s="133" t="s">
        <v>848</v>
      </c>
      <c r="T323" s="133" t="s">
        <v>848</v>
      </c>
      <c r="U323" s="133" t="s">
        <v>848</v>
      </c>
      <c r="V323" s="133" t="s">
        <v>848</v>
      </c>
      <c r="W323" s="55">
        <v>0</v>
      </c>
      <c r="X323" s="55">
        <v>1.6076683283692943</v>
      </c>
      <c r="Y323" s="55">
        <v>1.6772702678827356</v>
      </c>
      <c r="Z323" s="55">
        <v>1.8110151712615055</v>
      </c>
      <c r="AA323" s="55">
        <v>1.9488543063763599</v>
      </c>
      <c r="AB323" s="55">
        <v>2.0771402341070164</v>
      </c>
      <c r="AC323" s="55">
        <v>2.2122498813978142</v>
      </c>
      <c r="AD323" s="59">
        <v>11.334198189394726</v>
      </c>
      <c r="AE323" s="55">
        <v>0</v>
      </c>
      <c r="AF323" s="55"/>
      <c r="AG323" s="55"/>
      <c r="AH323" s="55"/>
      <c r="AI323" s="59">
        <v>11.334198189394726</v>
      </c>
      <c r="AJ323" s="55">
        <v>0</v>
      </c>
      <c r="AK323" s="55">
        <v>0</v>
      </c>
      <c r="AL323" s="55">
        <v>1.7624562244620585</v>
      </c>
      <c r="AM323" s="55">
        <v>1.8755346976749978</v>
      </c>
      <c r="AN323" s="55">
        <v>2.0655909151269465</v>
      </c>
      <c r="AO323" s="55">
        <v>2.2672623235397924</v>
      </c>
      <c r="AP323" s="55">
        <v>2.4648380403054029</v>
      </c>
      <c r="AQ323" s="55">
        <v>2.6776691935622594</v>
      </c>
      <c r="AR323" s="59">
        <v>13.113351394671458</v>
      </c>
      <c r="AS323" s="55">
        <v>0</v>
      </c>
      <c r="AT323" s="55"/>
      <c r="AU323" s="55"/>
      <c r="AV323" s="55"/>
      <c r="AW323" s="59">
        <v>13.113351394671458</v>
      </c>
      <c r="AX323" s="55"/>
      <c r="AY323" s="55"/>
      <c r="AZ323" s="55"/>
      <c r="BA323" s="55"/>
      <c r="BB323" s="55"/>
      <c r="BC323" s="55"/>
      <c r="BD323" s="55"/>
      <c r="BE323" s="55"/>
      <c r="BF323" s="59">
        <v>0</v>
      </c>
      <c r="BG323" s="55"/>
      <c r="BH323" s="55"/>
      <c r="BI323" s="55"/>
      <c r="BJ323" s="55"/>
      <c r="BK323" s="59">
        <v>0</v>
      </c>
      <c r="BL323" s="55"/>
      <c r="BM323" s="23" t="s">
        <v>864</v>
      </c>
      <c r="BN323" s="23" t="s">
        <v>1487</v>
      </c>
      <c r="BO323" s="23" t="s">
        <v>569</v>
      </c>
      <c r="BP323" s="23" t="s">
        <v>386</v>
      </c>
      <c r="BQ323" s="23" t="s">
        <v>358</v>
      </c>
      <c r="BR323" s="23"/>
      <c r="BS323" s="57"/>
      <c r="BT323" s="135" t="s">
        <v>23</v>
      </c>
      <c r="BU323" s="58">
        <v>0.89353332832181542</v>
      </c>
      <c r="BV323" s="57">
        <v>64</v>
      </c>
      <c r="BW323" s="57">
        <v>67</v>
      </c>
      <c r="BX323" s="57">
        <v>74</v>
      </c>
      <c r="BY323" s="57">
        <v>79</v>
      </c>
      <c r="BZ323" s="57">
        <v>83</v>
      </c>
      <c r="CA323" s="57">
        <v>89</v>
      </c>
      <c r="CB323" s="67">
        <v>456</v>
      </c>
      <c r="CC323" s="134"/>
      <c r="CD323" s="134"/>
      <c r="CE323" s="57"/>
      <c r="CF323" s="57"/>
      <c r="CG323" s="57"/>
      <c r="CH323" s="57"/>
      <c r="CI323" s="57"/>
      <c r="CJ323" s="57"/>
      <c r="CK323" s="67"/>
      <c r="CL323" s="23"/>
      <c r="CM323" s="23"/>
      <c r="CN323" s="23"/>
      <c r="CO323" s="23"/>
      <c r="CP323" s="23"/>
      <c r="CQ323" s="23"/>
      <c r="CR323" s="57"/>
      <c r="CS323" s="134"/>
      <c r="CT323" s="58"/>
      <c r="CU323" s="57"/>
      <c r="CV323" s="57"/>
      <c r="CW323" s="57"/>
      <c r="CX323" s="57"/>
      <c r="CY323" s="57"/>
      <c r="CZ323" s="57"/>
      <c r="DA323" s="67"/>
      <c r="DB323" s="23"/>
      <c r="DC323" s="23"/>
      <c r="DD323" s="57"/>
      <c r="DE323" s="57"/>
      <c r="DF323" s="57"/>
      <c r="DG323" s="57"/>
      <c r="DH323" s="57"/>
      <c r="DI323" s="57"/>
      <c r="DJ323" s="67"/>
      <c r="DK323" s="23" t="s">
        <v>849</v>
      </c>
      <c r="DL323" s="55">
        <v>0</v>
      </c>
      <c r="DM323" s="55">
        <v>0</v>
      </c>
      <c r="DN323" s="55">
        <v>0</v>
      </c>
      <c r="DO323" s="59">
        <v>0</v>
      </c>
      <c r="DP323" s="23" t="s">
        <v>849</v>
      </c>
      <c r="DQ323" s="57"/>
      <c r="DR323" s="57"/>
      <c r="DS323" s="57"/>
      <c r="DT323" s="23" t="s">
        <v>854</v>
      </c>
      <c r="DU323" s="57"/>
      <c r="DV323" s="23" t="s">
        <v>849</v>
      </c>
      <c r="DW323" s="23" t="s">
        <v>854</v>
      </c>
      <c r="DX323" s="57"/>
      <c r="DY323" s="23" t="s">
        <v>849</v>
      </c>
      <c r="DZ323" s="23" t="s">
        <v>854</v>
      </c>
      <c r="EA323" s="56"/>
      <c r="EB323" s="57"/>
      <c r="EC323" s="57"/>
      <c r="ED323" s="23"/>
      <c r="EE323" s="57"/>
      <c r="EF323" s="57"/>
      <c r="EG323" s="57"/>
      <c r="EH323" s="23">
        <v>2244</v>
      </c>
      <c r="EI323" s="23" t="s">
        <v>387</v>
      </c>
      <c r="EJ323" s="23"/>
      <c r="EK323" s="23" t="s">
        <v>388</v>
      </c>
    </row>
    <row r="324" spans="2:141">
      <c r="B324" s="132" t="s">
        <v>1488</v>
      </c>
      <c r="C324" s="23" t="s">
        <v>1489</v>
      </c>
      <c r="D324" s="23" t="s">
        <v>159</v>
      </c>
      <c r="E324" s="23" t="s">
        <v>846</v>
      </c>
      <c r="F324" s="23" t="s">
        <v>847</v>
      </c>
      <c r="G324" s="23"/>
      <c r="H324" s="23" t="s">
        <v>848</v>
      </c>
      <c r="I324" s="58">
        <v>0.65339738757118893</v>
      </c>
      <c r="J324" s="58">
        <v>0.34660261242881113</v>
      </c>
      <c r="K324" s="58">
        <v>0</v>
      </c>
      <c r="L324" s="58">
        <v>0</v>
      </c>
      <c r="M324" s="176"/>
      <c r="N324" s="23" t="s">
        <v>849</v>
      </c>
      <c r="O324" s="23" t="s">
        <v>850</v>
      </c>
      <c r="P324" s="23" t="s">
        <v>851</v>
      </c>
      <c r="Q324" s="56" t="s">
        <v>848</v>
      </c>
      <c r="R324" s="133" t="s">
        <v>848</v>
      </c>
      <c r="S324" s="133" t="s">
        <v>848</v>
      </c>
      <c r="T324" s="133" t="s">
        <v>848</v>
      </c>
      <c r="U324" s="133" t="s">
        <v>848</v>
      </c>
      <c r="V324" s="133" t="s">
        <v>848</v>
      </c>
      <c r="W324" s="55">
        <v>2.3988833647786101</v>
      </c>
      <c r="X324" s="55">
        <v>15.131853997122459</v>
      </c>
      <c r="Y324" s="55">
        <v>15.786968219408754</v>
      </c>
      <c r="Z324" s="55">
        <v>17.045815156351026</v>
      </c>
      <c r="AA324" s="55">
        <v>18.343198224016017</v>
      </c>
      <c r="AB324" s="55">
        <v>19.550663653327998</v>
      </c>
      <c r="AC324" s="55">
        <v>20.822355967177856</v>
      </c>
      <c r="AD324" s="59">
        <v>106.68085521740412</v>
      </c>
      <c r="AE324" s="55">
        <v>0</v>
      </c>
      <c r="AF324" s="55"/>
      <c r="AG324" s="55"/>
      <c r="AH324" s="55"/>
      <c r="AI324" s="59">
        <v>109.07973858218273</v>
      </c>
      <c r="AJ324" s="55">
        <v>0</v>
      </c>
      <c r="AK324" s="55">
        <v>2.6298502268195212</v>
      </c>
      <c r="AL324" s="55">
        <v>16.588763860224169</v>
      </c>
      <c r="AM324" s="55">
        <v>17.653092190067763</v>
      </c>
      <c r="AN324" s="55">
        <v>19.441958017041763</v>
      </c>
      <c r="AO324" s="55">
        <v>21.340149487040186</v>
      </c>
      <c r="AP324" s="55">
        <v>23.199791085196562</v>
      </c>
      <c r="AQ324" s="55">
        <v>25.20302140347286</v>
      </c>
      <c r="AR324" s="59">
        <v>123.4267760430433</v>
      </c>
      <c r="AS324" s="55">
        <v>0</v>
      </c>
      <c r="AT324" s="55"/>
      <c r="AU324" s="55"/>
      <c r="AV324" s="55"/>
      <c r="AW324" s="59">
        <v>126.05662626986283</v>
      </c>
      <c r="AX324" s="55"/>
      <c r="AY324" s="55"/>
      <c r="AZ324" s="55"/>
      <c r="BA324" s="55"/>
      <c r="BB324" s="55"/>
      <c r="BC324" s="55"/>
      <c r="BD324" s="55"/>
      <c r="BE324" s="55"/>
      <c r="BF324" s="59">
        <v>0</v>
      </c>
      <c r="BG324" s="55"/>
      <c r="BH324" s="55"/>
      <c r="BI324" s="55"/>
      <c r="BJ324" s="55"/>
      <c r="BK324" s="59">
        <v>0</v>
      </c>
      <c r="BL324" s="55"/>
      <c r="BM324" s="23" t="s">
        <v>864</v>
      </c>
      <c r="BN324" s="23" t="s">
        <v>1490</v>
      </c>
      <c r="BO324" s="23">
        <v>0</v>
      </c>
      <c r="BP324" s="23" t="s">
        <v>1491</v>
      </c>
      <c r="BQ324" s="23" t="s">
        <v>351</v>
      </c>
      <c r="BR324" s="23"/>
      <c r="BS324" s="57"/>
      <c r="BT324" s="135" t="s">
        <v>23</v>
      </c>
      <c r="BU324" s="58">
        <v>0.65339738757118893</v>
      </c>
      <c r="BV324" s="57">
        <v>5</v>
      </c>
      <c r="BW324" s="57">
        <v>2</v>
      </c>
      <c r="BX324" s="57">
        <v>1</v>
      </c>
      <c r="BY324" s="57">
        <v>5</v>
      </c>
      <c r="BZ324" s="57">
        <v>11</v>
      </c>
      <c r="CA324" s="57">
        <v>10</v>
      </c>
      <c r="CB324" s="67">
        <v>34</v>
      </c>
      <c r="CC324" s="134"/>
      <c r="CD324" s="134"/>
      <c r="CE324" s="57"/>
      <c r="CF324" s="57"/>
      <c r="CG324" s="57"/>
      <c r="CH324" s="57"/>
      <c r="CI324" s="57"/>
      <c r="CJ324" s="57"/>
      <c r="CK324" s="67"/>
      <c r="CL324" s="23"/>
      <c r="CM324" s="23"/>
      <c r="CN324" s="23"/>
      <c r="CO324" s="23"/>
      <c r="CP324" s="23"/>
      <c r="CQ324" s="23"/>
      <c r="CR324" s="57"/>
      <c r="CS324" s="134"/>
      <c r="CT324" s="58"/>
      <c r="CU324" s="57"/>
      <c r="CV324" s="57"/>
      <c r="CW324" s="57"/>
      <c r="CX324" s="57"/>
      <c r="CY324" s="57"/>
      <c r="CZ324" s="57"/>
      <c r="DA324" s="67"/>
      <c r="DB324" s="23"/>
      <c r="DC324" s="23"/>
      <c r="DD324" s="57"/>
      <c r="DE324" s="57"/>
      <c r="DF324" s="57"/>
      <c r="DG324" s="57"/>
      <c r="DH324" s="57"/>
      <c r="DI324" s="57"/>
      <c r="DJ324" s="67"/>
      <c r="DK324" s="23" t="s">
        <v>849</v>
      </c>
      <c r="DL324" s="55">
        <v>0</v>
      </c>
      <c r="DM324" s="55">
        <v>2.3988833647786101</v>
      </c>
      <c r="DN324" s="55">
        <v>106.68085521740412</v>
      </c>
      <c r="DO324" s="59">
        <v>109.07973858218273</v>
      </c>
      <c r="DP324" s="23" t="s">
        <v>849</v>
      </c>
      <c r="DQ324" s="57"/>
      <c r="DR324" s="57"/>
      <c r="DS324" s="57"/>
      <c r="DT324" s="23" t="s">
        <v>854</v>
      </c>
      <c r="DU324" s="57"/>
      <c r="DV324" s="23" t="s">
        <v>849</v>
      </c>
      <c r="DW324" s="23" t="s">
        <v>854</v>
      </c>
      <c r="DX324" s="57"/>
      <c r="DY324" s="23" t="s">
        <v>849</v>
      </c>
      <c r="DZ324" s="23" t="s">
        <v>854</v>
      </c>
      <c r="EA324" s="56"/>
      <c r="EB324" s="57"/>
      <c r="EC324" s="57"/>
      <c r="ED324" s="23"/>
      <c r="EE324" s="57"/>
      <c r="EF324" s="57"/>
      <c r="EG324" s="57"/>
      <c r="EH324" s="23">
        <v>765</v>
      </c>
      <c r="EI324" s="23" t="s">
        <v>848</v>
      </c>
      <c r="EJ324" s="23"/>
      <c r="EK324" s="23"/>
    </row>
    <row r="325" spans="2:141">
      <c r="B325" s="132" t="s">
        <v>1492</v>
      </c>
      <c r="C325" s="23" t="s">
        <v>1493</v>
      </c>
      <c r="D325" s="23" t="s">
        <v>155</v>
      </c>
      <c r="E325" s="23" t="s">
        <v>846</v>
      </c>
      <c r="F325" s="23" t="s">
        <v>847</v>
      </c>
      <c r="G325" s="23"/>
      <c r="H325" s="23" t="s">
        <v>848</v>
      </c>
      <c r="I325" s="58">
        <v>0.51042930755521088</v>
      </c>
      <c r="J325" s="58">
        <v>0.48957069244478907</v>
      </c>
      <c r="K325" s="58">
        <v>0</v>
      </c>
      <c r="L325" s="58">
        <v>0</v>
      </c>
      <c r="M325" s="176"/>
      <c r="N325" s="23" t="s">
        <v>849</v>
      </c>
      <c r="O325" s="23" t="s">
        <v>850</v>
      </c>
      <c r="P325" s="23" t="s">
        <v>851</v>
      </c>
      <c r="Q325" s="56" t="s">
        <v>848</v>
      </c>
      <c r="R325" s="133" t="s">
        <v>848</v>
      </c>
      <c r="S325" s="133" t="s">
        <v>848</v>
      </c>
      <c r="T325" s="133" t="s">
        <v>848</v>
      </c>
      <c r="U325" s="133" t="s">
        <v>848</v>
      </c>
      <c r="V325" s="133" t="s">
        <v>848</v>
      </c>
      <c r="W325" s="55">
        <v>0.40618568799424781</v>
      </c>
      <c r="X325" s="55">
        <v>4.2590367878259237</v>
      </c>
      <c r="Y325" s="55">
        <v>4.4434263261783169</v>
      </c>
      <c r="Z325" s="55">
        <v>4.7977434783064519</v>
      </c>
      <c r="AA325" s="55">
        <v>5.1629070738670775</v>
      </c>
      <c r="AB325" s="55">
        <v>5.502762301418552</v>
      </c>
      <c r="AC325" s="55">
        <v>5.860694934690847</v>
      </c>
      <c r="AD325" s="59">
        <v>30.026570902287173</v>
      </c>
      <c r="AE325" s="55">
        <v>0</v>
      </c>
      <c r="AF325" s="55"/>
      <c r="AG325" s="55"/>
      <c r="AH325" s="55"/>
      <c r="AI325" s="59">
        <v>30.432756590281421</v>
      </c>
      <c r="AJ325" s="55">
        <v>0</v>
      </c>
      <c r="AK325" s="55">
        <v>0.44529364761387613</v>
      </c>
      <c r="AL325" s="55">
        <v>4.6691010604971135</v>
      </c>
      <c r="AM325" s="55">
        <v>4.9686686820186488</v>
      </c>
      <c r="AN325" s="55">
        <v>5.4721658322697513</v>
      </c>
      <c r="AO325" s="55">
        <v>6.0064339597971568</v>
      </c>
      <c r="AP325" s="55">
        <v>6.5298517762937669</v>
      </c>
      <c r="AQ325" s="55">
        <v>7.0936843127198665</v>
      </c>
      <c r="AR325" s="59">
        <v>34.739905623596307</v>
      </c>
      <c r="AS325" s="55">
        <v>0</v>
      </c>
      <c r="AT325" s="55"/>
      <c r="AU325" s="55"/>
      <c r="AV325" s="55"/>
      <c r="AW325" s="59">
        <v>35.18519927121018</v>
      </c>
      <c r="AX325" s="55"/>
      <c r="AY325" s="55"/>
      <c r="AZ325" s="55"/>
      <c r="BA325" s="55"/>
      <c r="BB325" s="55"/>
      <c r="BC325" s="55"/>
      <c r="BD325" s="55"/>
      <c r="BE325" s="55"/>
      <c r="BF325" s="59">
        <v>0</v>
      </c>
      <c r="BG325" s="55"/>
      <c r="BH325" s="55"/>
      <c r="BI325" s="55"/>
      <c r="BJ325" s="55"/>
      <c r="BK325" s="59">
        <v>0</v>
      </c>
      <c r="BL325" s="55"/>
      <c r="BM325" s="23" t="s">
        <v>864</v>
      </c>
      <c r="BN325" s="23" t="s">
        <v>1494</v>
      </c>
      <c r="BO325" s="23" t="s">
        <v>569</v>
      </c>
      <c r="BP325" s="23" t="s">
        <v>386</v>
      </c>
      <c r="BQ325" s="23" t="s">
        <v>358</v>
      </c>
      <c r="BR325" s="23"/>
      <c r="BS325" s="57"/>
      <c r="BT325" s="135" t="s">
        <v>23</v>
      </c>
      <c r="BU325" s="58">
        <v>0.51042930755521088</v>
      </c>
      <c r="BV325" s="57">
        <v>1</v>
      </c>
      <c r="BW325" s="57">
        <v>2</v>
      </c>
      <c r="BX325" s="57">
        <v>1</v>
      </c>
      <c r="BY325" s="57">
        <v>0</v>
      </c>
      <c r="BZ325" s="57">
        <v>0</v>
      </c>
      <c r="CA325" s="57">
        <v>0</v>
      </c>
      <c r="CB325" s="67">
        <v>4</v>
      </c>
      <c r="CC325" s="134"/>
      <c r="CD325" s="134"/>
      <c r="CE325" s="57"/>
      <c r="CF325" s="57"/>
      <c r="CG325" s="57"/>
      <c r="CH325" s="57"/>
      <c r="CI325" s="57"/>
      <c r="CJ325" s="57"/>
      <c r="CK325" s="67"/>
      <c r="CL325" s="23"/>
      <c r="CM325" s="23"/>
      <c r="CN325" s="23"/>
      <c r="CO325" s="23"/>
      <c r="CP325" s="23"/>
      <c r="CQ325" s="23"/>
      <c r="CR325" s="57"/>
      <c r="CS325" s="134"/>
      <c r="CT325" s="58"/>
      <c r="CU325" s="57"/>
      <c r="CV325" s="57"/>
      <c r="CW325" s="57"/>
      <c r="CX325" s="57"/>
      <c r="CY325" s="57"/>
      <c r="CZ325" s="57"/>
      <c r="DA325" s="67"/>
      <c r="DB325" s="23"/>
      <c r="DC325" s="23"/>
      <c r="DD325" s="57"/>
      <c r="DE325" s="57"/>
      <c r="DF325" s="57"/>
      <c r="DG325" s="57"/>
      <c r="DH325" s="57"/>
      <c r="DI325" s="57"/>
      <c r="DJ325" s="67"/>
      <c r="DK325" s="23" t="s">
        <v>849</v>
      </c>
      <c r="DL325" s="55">
        <v>0</v>
      </c>
      <c r="DM325" s="55">
        <v>0.40618568799424781</v>
      </c>
      <c r="DN325" s="55">
        <v>30.026570902287173</v>
      </c>
      <c r="DO325" s="59">
        <v>30.432756590281421</v>
      </c>
      <c r="DP325" s="23" t="s">
        <v>849</v>
      </c>
      <c r="DQ325" s="57"/>
      <c r="DR325" s="57"/>
      <c r="DS325" s="57"/>
      <c r="DT325" s="23" t="s">
        <v>854</v>
      </c>
      <c r="DU325" s="57"/>
      <c r="DV325" s="23" t="s">
        <v>849</v>
      </c>
      <c r="DW325" s="23" t="s">
        <v>854</v>
      </c>
      <c r="DX325" s="57"/>
      <c r="DY325" s="23" t="s">
        <v>849</v>
      </c>
      <c r="DZ325" s="23" t="s">
        <v>854</v>
      </c>
      <c r="EA325" s="56"/>
      <c r="EB325" s="57"/>
      <c r="EC325" s="57"/>
      <c r="ED325" s="23"/>
      <c r="EE325" s="57"/>
      <c r="EF325" s="57"/>
      <c r="EG325" s="57"/>
      <c r="EH325" s="23">
        <v>672</v>
      </c>
      <c r="EI325" s="23" t="s">
        <v>387</v>
      </c>
      <c r="EJ325" s="23"/>
      <c r="EK325" s="23" t="s">
        <v>388</v>
      </c>
    </row>
    <row r="326" spans="2:141">
      <c r="B326" s="132" t="s">
        <v>1495</v>
      </c>
      <c r="C326" s="23" t="s">
        <v>1496</v>
      </c>
      <c r="D326" s="23" t="s">
        <v>159</v>
      </c>
      <c r="E326" s="23" t="s">
        <v>846</v>
      </c>
      <c r="F326" s="23" t="s">
        <v>847</v>
      </c>
      <c r="G326" s="23"/>
      <c r="H326" s="23" t="s">
        <v>848</v>
      </c>
      <c r="I326" s="58">
        <v>0</v>
      </c>
      <c r="J326" s="58">
        <v>1</v>
      </c>
      <c r="K326" s="58">
        <v>0</v>
      </c>
      <c r="L326" s="58">
        <v>0</v>
      </c>
      <c r="M326" s="176"/>
      <c r="N326" s="23" t="s">
        <v>849</v>
      </c>
      <c r="O326" s="23" t="s">
        <v>850</v>
      </c>
      <c r="P326" s="23" t="s">
        <v>851</v>
      </c>
      <c r="Q326" s="56" t="s">
        <v>848</v>
      </c>
      <c r="R326" s="133" t="s">
        <v>848</v>
      </c>
      <c r="S326" s="133" t="s">
        <v>848</v>
      </c>
      <c r="T326" s="133" t="s">
        <v>848</v>
      </c>
      <c r="U326" s="133" t="s">
        <v>848</v>
      </c>
      <c r="V326" s="133" t="s">
        <v>848</v>
      </c>
      <c r="W326" s="55">
        <v>0</v>
      </c>
      <c r="X326" s="55">
        <v>7.2140836500016806E-3</v>
      </c>
      <c r="Y326" s="55">
        <v>7.5264081543735704E-3</v>
      </c>
      <c r="Z326" s="55">
        <v>8.12656112355877E-3</v>
      </c>
      <c r="AA326" s="55">
        <v>8.7450861224129036E-3</v>
      </c>
      <c r="AB326" s="55">
        <v>9.3207430520395214E-3</v>
      </c>
      <c r="AC326" s="55">
        <v>9.9270200311143662E-3</v>
      </c>
      <c r="AD326" s="59">
        <v>5.085990213350082E-2</v>
      </c>
      <c r="AE326" s="55">
        <v>0</v>
      </c>
      <c r="AF326" s="55"/>
      <c r="AG326" s="55"/>
      <c r="AH326" s="55"/>
      <c r="AI326" s="59">
        <v>5.085990213350082E-2</v>
      </c>
      <c r="AJ326" s="55">
        <v>0</v>
      </c>
      <c r="AK326" s="55">
        <v>0</v>
      </c>
      <c r="AL326" s="55">
        <v>7.9086627560997803E-3</v>
      </c>
      <c r="AM326" s="55">
        <v>8.4160793359860479E-3</v>
      </c>
      <c r="AN326" s="55">
        <v>9.2689178392437403E-3</v>
      </c>
      <c r="AO326" s="55">
        <v>1.0173877142372917E-2</v>
      </c>
      <c r="AP326" s="55">
        <v>1.1060457864779698E-2</v>
      </c>
      <c r="AQ326" s="55">
        <v>1.2015494246244448E-2</v>
      </c>
      <c r="AR326" s="59">
        <v>5.8843489184726629E-2</v>
      </c>
      <c r="AS326" s="55">
        <v>0</v>
      </c>
      <c r="AT326" s="55"/>
      <c r="AU326" s="55"/>
      <c r="AV326" s="55"/>
      <c r="AW326" s="59">
        <v>5.8843489184726629E-2</v>
      </c>
      <c r="AX326" s="55"/>
      <c r="AY326" s="55"/>
      <c r="AZ326" s="55"/>
      <c r="BA326" s="55"/>
      <c r="BB326" s="55"/>
      <c r="BC326" s="55"/>
      <c r="BD326" s="55"/>
      <c r="BE326" s="55"/>
      <c r="BF326" s="59">
        <v>0</v>
      </c>
      <c r="BG326" s="55"/>
      <c r="BH326" s="55"/>
      <c r="BI326" s="55"/>
      <c r="BJ326" s="55"/>
      <c r="BK326" s="59">
        <v>0</v>
      </c>
      <c r="BL326" s="55"/>
      <c r="BM326" s="23" t="s">
        <v>1164</v>
      </c>
      <c r="BN326" s="23" t="s">
        <v>1497</v>
      </c>
      <c r="BO326" s="23" t="s">
        <v>582</v>
      </c>
      <c r="BP326" s="23" t="s">
        <v>462</v>
      </c>
      <c r="BQ326" s="23" t="s">
        <v>351</v>
      </c>
      <c r="BR326" s="23"/>
      <c r="BS326" s="57"/>
      <c r="BT326" s="135" t="s">
        <v>23</v>
      </c>
      <c r="BU326" s="58" t="s">
        <v>1165</v>
      </c>
      <c r="BV326" s="57">
        <v>0</v>
      </c>
      <c r="BW326" s="57">
        <v>2</v>
      </c>
      <c r="BX326" s="57">
        <v>0</v>
      </c>
      <c r="BY326" s="57">
        <v>0</v>
      </c>
      <c r="BZ326" s="57">
        <v>0</v>
      </c>
      <c r="CA326" s="57">
        <v>0</v>
      </c>
      <c r="CB326" s="67">
        <v>2</v>
      </c>
      <c r="CC326" s="134"/>
      <c r="CD326" s="134"/>
      <c r="CE326" s="57"/>
      <c r="CF326" s="57"/>
      <c r="CG326" s="57"/>
      <c r="CH326" s="57"/>
      <c r="CI326" s="57"/>
      <c r="CJ326" s="57"/>
      <c r="CK326" s="67"/>
      <c r="CL326" s="23"/>
      <c r="CM326" s="23"/>
      <c r="CN326" s="23"/>
      <c r="CO326" s="23"/>
      <c r="CP326" s="23"/>
      <c r="CQ326" s="23"/>
      <c r="CR326" s="57"/>
      <c r="CS326" s="134"/>
      <c r="CT326" s="58"/>
      <c r="CU326" s="57"/>
      <c r="CV326" s="57"/>
      <c r="CW326" s="57"/>
      <c r="CX326" s="57"/>
      <c r="CY326" s="57"/>
      <c r="CZ326" s="57"/>
      <c r="DA326" s="67"/>
      <c r="DB326" s="23"/>
      <c r="DC326" s="23"/>
      <c r="DD326" s="57"/>
      <c r="DE326" s="57"/>
      <c r="DF326" s="57"/>
      <c r="DG326" s="57"/>
      <c r="DH326" s="57"/>
      <c r="DI326" s="57"/>
      <c r="DJ326" s="67"/>
      <c r="DK326" s="23" t="s">
        <v>849</v>
      </c>
      <c r="DL326" s="55">
        <v>0</v>
      </c>
      <c r="DM326" s="55">
        <v>0</v>
      </c>
      <c r="DN326" s="55">
        <v>0</v>
      </c>
      <c r="DO326" s="59">
        <v>0</v>
      </c>
      <c r="DP326" s="23" t="s">
        <v>849</v>
      </c>
      <c r="DQ326" s="57"/>
      <c r="DR326" s="57"/>
      <c r="DS326" s="57"/>
      <c r="DT326" s="23" t="s">
        <v>854</v>
      </c>
      <c r="DU326" s="57"/>
      <c r="DV326" s="23" t="s">
        <v>849</v>
      </c>
      <c r="DW326" s="23" t="s">
        <v>854</v>
      </c>
      <c r="DX326" s="57"/>
      <c r="DY326" s="23" t="s">
        <v>849</v>
      </c>
      <c r="DZ326" s="23" t="s">
        <v>854</v>
      </c>
      <c r="EA326" s="56"/>
      <c r="EB326" s="57"/>
      <c r="EC326" s="57"/>
      <c r="ED326" s="23"/>
      <c r="EE326" s="57"/>
      <c r="EF326" s="57"/>
      <c r="EG326" s="57"/>
      <c r="EH326" s="23">
        <v>741</v>
      </c>
      <c r="EI326" s="23" t="s">
        <v>459</v>
      </c>
      <c r="EJ326" s="23"/>
      <c r="EK326" s="23" t="s">
        <v>460</v>
      </c>
    </row>
    <row r="327" spans="2:141">
      <c r="B327" s="132" t="s">
        <v>1498</v>
      </c>
      <c r="C327" s="23" t="s">
        <v>1499</v>
      </c>
      <c r="D327" s="23" t="s">
        <v>159</v>
      </c>
      <c r="E327" s="23" t="s">
        <v>846</v>
      </c>
      <c r="F327" s="23" t="s">
        <v>847</v>
      </c>
      <c r="G327" s="23"/>
      <c r="H327" s="23" t="s">
        <v>848</v>
      </c>
      <c r="I327" s="58">
        <v>0.53881506623986841</v>
      </c>
      <c r="J327" s="58">
        <v>0.46118493376013164</v>
      </c>
      <c r="K327" s="58">
        <v>0</v>
      </c>
      <c r="L327" s="58">
        <v>0</v>
      </c>
      <c r="M327" s="176"/>
      <c r="N327" s="23" t="s">
        <v>849</v>
      </c>
      <c r="O327" s="23" t="s">
        <v>850</v>
      </c>
      <c r="P327" s="23" t="s">
        <v>851</v>
      </c>
      <c r="Q327" s="56" t="s">
        <v>848</v>
      </c>
      <c r="R327" s="133" t="s">
        <v>848</v>
      </c>
      <c r="S327" s="133" t="s">
        <v>848</v>
      </c>
      <c r="T327" s="133" t="s">
        <v>848</v>
      </c>
      <c r="U327" s="133" t="s">
        <v>848</v>
      </c>
      <c r="V327" s="133" t="s">
        <v>848</v>
      </c>
      <c r="W327" s="55">
        <v>0</v>
      </c>
      <c r="X327" s="55">
        <v>19.866309144923079</v>
      </c>
      <c r="Y327" s="55">
        <v>20.72639553404963</v>
      </c>
      <c r="Z327" s="55">
        <v>22.379110556292808</v>
      </c>
      <c r="AA327" s="55">
        <v>24.08241889554342</v>
      </c>
      <c r="AB327" s="55">
        <v>25.667676161776669</v>
      </c>
      <c r="AC327" s="55">
        <v>27.33725562302233</v>
      </c>
      <c r="AD327" s="59">
        <v>140.05916591560793</v>
      </c>
      <c r="AE327" s="55">
        <v>0</v>
      </c>
      <c r="AF327" s="55"/>
      <c r="AG327" s="55"/>
      <c r="AH327" s="55"/>
      <c r="AI327" s="59">
        <v>140.05916591560793</v>
      </c>
      <c r="AJ327" s="55">
        <v>0</v>
      </c>
      <c r="AK327" s="55">
        <v>0</v>
      </c>
      <c r="AL327" s="55">
        <v>21.779057030421466</v>
      </c>
      <c r="AM327" s="55">
        <v>23.17639245517465</v>
      </c>
      <c r="AN327" s="55">
        <v>25.524958701201871</v>
      </c>
      <c r="AO327" s="55">
        <v>28.017056402277767</v>
      </c>
      <c r="AP327" s="55">
        <v>30.458542745904836</v>
      </c>
      <c r="AQ327" s="55">
        <v>33.088543854752928</v>
      </c>
      <c r="AR327" s="59">
        <v>162.04455118973351</v>
      </c>
      <c r="AS327" s="55">
        <v>0</v>
      </c>
      <c r="AT327" s="55"/>
      <c r="AU327" s="55"/>
      <c r="AV327" s="55"/>
      <c r="AW327" s="59">
        <v>162.04455118973351</v>
      </c>
      <c r="AX327" s="55"/>
      <c r="AY327" s="55"/>
      <c r="AZ327" s="55"/>
      <c r="BA327" s="55"/>
      <c r="BB327" s="55"/>
      <c r="BC327" s="55"/>
      <c r="BD327" s="55"/>
      <c r="BE327" s="55"/>
      <c r="BF327" s="59">
        <v>0</v>
      </c>
      <c r="BG327" s="55"/>
      <c r="BH327" s="55"/>
      <c r="BI327" s="55"/>
      <c r="BJ327" s="55"/>
      <c r="BK327" s="59">
        <v>0</v>
      </c>
      <c r="BL327" s="55"/>
      <c r="BM327" s="23" t="s">
        <v>864</v>
      </c>
      <c r="BN327" s="23" t="s">
        <v>1500</v>
      </c>
      <c r="BO327" s="23">
        <v>0</v>
      </c>
      <c r="BP327" s="23" t="s">
        <v>1501</v>
      </c>
      <c r="BQ327" s="23" t="s">
        <v>351</v>
      </c>
      <c r="BR327" s="23"/>
      <c r="BS327" s="57"/>
      <c r="BT327" s="135" t="s">
        <v>23</v>
      </c>
      <c r="BU327" s="58">
        <v>0.53881506623986841</v>
      </c>
      <c r="BV327" s="57">
        <v>26</v>
      </c>
      <c r="BW327" s="57">
        <v>28</v>
      </c>
      <c r="BX327" s="57">
        <v>28</v>
      </c>
      <c r="BY327" s="57">
        <v>31</v>
      </c>
      <c r="BZ327" s="57">
        <v>33</v>
      </c>
      <c r="CA327" s="57">
        <v>34</v>
      </c>
      <c r="CB327" s="67">
        <v>180</v>
      </c>
      <c r="CC327" s="134"/>
      <c r="CD327" s="134"/>
      <c r="CE327" s="57"/>
      <c r="CF327" s="57"/>
      <c r="CG327" s="57"/>
      <c r="CH327" s="57"/>
      <c r="CI327" s="57"/>
      <c r="CJ327" s="57"/>
      <c r="CK327" s="67"/>
      <c r="CL327" s="23"/>
      <c r="CM327" s="23"/>
      <c r="CN327" s="23"/>
      <c r="CO327" s="23"/>
      <c r="CP327" s="23"/>
      <c r="CQ327" s="23"/>
      <c r="CR327" s="57"/>
      <c r="CS327" s="134"/>
      <c r="CT327" s="58"/>
      <c r="CU327" s="57"/>
      <c r="CV327" s="57"/>
      <c r="CW327" s="57"/>
      <c r="CX327" s="57"/>
      <c r="CY327" s="57"/>
      <c r="CZ327" s="57"/>
      <c r="DA327" s="67"/>
      <c r="DB327" s="23"/>
      <c r="DC327" s="23"/>
      <c r="DD327" s="57"/>
      <c r="DE327" s="57"/>
      <c r="DF327" s="57"/>
      <c r="DG327" s="57"/>
      <c r="DH327" s="57"/>
      <c r="DI327" s="57"/>
      <c r="DJ327" s="67"/>
      <c r="DK327" s="23" t="s">
        <v>849</v>
      </c>
      <c r="DL327" s="55">
        <v>0</v>
      </c>
      <c r="DM327" s="55">
        <v>0</v>
      </c>
      <c r="DN327" s="55">
        <v>0</v>
      </c>
      <c r="DO327" s="59">
        <v>0</v>
      </c>
      <c r="DP327" s="23" t="s">
        <v>849</v>
      </c>
      <c r="DQ327" s="57"/>
      <c r="DR327" s="57"/>
      <c r="DS327" s="57"/>
      <c r="DT327" s="23" t="s">
        <v>854</v>
      </c>
      <c r="DU327" s="57"/>
      <c r="DV327" s="23" t="s">
        <v>849</v>
      </c>
      <c r="DW327" s="23" t="s">
        <v>854</v>
      </c>
      <c r="DX327" s="57"/>
      <c r="DY327" s="23" t="s">
        <v>849</v>
      </c>
      <c r="DZ327" s="23" t="s">
        <v>854</v>
      </c>
      <c r="EA327" s="56"/>
      <c r="EB327" s="57"/>
      <c r="EC327" s="57"/>
      <c r="ED327" s="23"/>
      <c r="EE327" s="57"/>
      <c r="EF327" s="57"/>
      <c r="EG327" s="57"/>
      <c r="EH327" s="23">
        <v>701</v>
      </c>
      <c r="EI327" s="23" t="s">
        <v>848</v>
      </c>
      <c r="EJ327" s="23"/>
      <c r="EK327" s="23"/>
    </row>
    <row r="328" spans="2:141">
      <c r="B328" s="132" t="s">
        <v>1502</v>
      </c>
      <c r="C328" s="23" t="s">
        <v>1503</v>
      </c>
      <c r="D328" s="23" t="s">
        <v>159</v>
      </c>
      <c r="E328" s="23" t="s">
        <v>846</v>
      </c>
      <c r="F328" s="23" t="s">
        <v>847</v>
      </c>
      <c r="G328" s="23"/>
      <c r="H328" s="23" t="s">
        <v>848</v>
      </c>
      <c r="I328" s="58">
        <v>0.93959999999999999</v>
      </c>
      <c r="J328" s="58">
        <v>6.0400000000000009E-2</v>
      </c>
      <c r="K328" s="58">
        <v>0</v>
      </c>
      <c r="L328" s="58">
        <v>0</v>
      </c>
      <c r="M328" s="176"/>
      <c r="N328" s="23" t="s">
        <v>849</v>
      </c>
      <c r="O328" s="23" t="s">
        <v>850</v>
      </c>
      <c r="P328" s="23" t="s">
        <v>851</v>
      </c>
      <c r="Q328" s="56" t="s">
        <v>848</v>
      </c>
      <c r="R328" s="133" t="s">
        <v>848</v>
      </c>
      <c r="S328" s="133" t="s">
        <v>848</v>
      </c>
      <c r="T328" s="133" t="s">
        <v>848</v>
      </c>
      <c r="U328" s="133" t="s">
        <v>848</v>
      </c>
      <c r="V328" s="133" t="s">
        <v>848</v>
      </c>
      <c r="W328" s="55">
        <v>0</v>
      </c>
      <c r="X328" s="55">
        <v>1.0455952181538464</v>
      </c>
      <c r="Y328" s="55">
        <v>1.0908629228447175</v>
      </c>
      <c r="Z328" s="55">
        <v>1.1778479240154112</v>
      </c>
      <c r="AA328" s="55">
        <v>1.2674957313443906</v>
      </c>
      <c r="AB328" s="55">
        <v>1.3509303243040356</v>
      </c>
      <c r="AC328" s="55">
        <v>1.4388029275274914</v>
      </c>
      <c r="AD328" s="59">
        <v>7.3715350481898936</v>
      </c>
      <c r="AE328" s="55">
        <v>0</v>
      </c>
      <c r="AF328" s="55"/>
      <c r="AG328" s="55"/>
      <c r="AH328" s="55"/>
      <c r="AI328" s="59">
        <v>7.3715350481898936</v>
      </c>
      <c r="AJ328" s="55">
        <v>0</v>
      </c>
      <c r="AK328" s="55">
        <v>0</v>
      </c>
      <c r="AL328" s="55">
        <v>1.1462661594958665</v>
      </c>
      <c r="AM328" s="55">
        <v>1.2198101292197188</v>
      </c>
      <c r="AN328" s="55">
        <v>1.3434188790106252</v>
      </c>
      <c r="AO328" s="55">
        <v>1.4745819159093561</v>
      </c>
      <c r="AP328" s="55">
        <v>1.603081197152886</v>
      </c>
      <c r="AQ328" s="55">
        <v>1.7415023081448915</v>
      </c>
      <c r="AR328" s="59">
        <v>8.5286605889333433</v>
      </c>
      <c r="AS328" s="55">
        <v>0</v>
      </c>
      <c r="AT328" s="55"/>
      <c r="AU328" s="55"/>
      <c r="AV328" s="55"/>
      <c r="AW328" s="59">
        <v>8.5286605889333433</v>
      </c>
      <c r="AX328" s="55"/>
      <c r="AY328" s="55"/>
      <c r="AZ328" s="55"/>
      <c r="BA328" s="55"/>
      <c r="BB328" s="55"/>
      <c r="BC328" s="55"/>
      <c r="BD328" s="55"/>
      <c r="BE328" s="55"/>
      <c r="BF328" s="59">
        <v>0</v>
      </c>
      <c r="BG328" s="55"/>
      <c r="BH328" s="55"/>
      <c r="BI328" s="55"/>
      <c r="BJ328" s="55"/>
      <c r="BK328" s="59">
        <v>0</v>
      </c>
      <c r="BL328" s="55"/>
      <c r="BM328" s="23" t="s">
        <v>864</v>
      </c>
      <c r="BN328" s="23" t="s">
        <v>1504</v>
      </c>
      <c r="BO328" s="23" t="s">
        <v>569</v>
      </c>
      <c r="BP328" s="23" t="s">
        <v>386</v>
      </c>
      <c r="BQ328" s="23" t="s">
        <v>358</v>
      </c>
      <c r="BR328" s="23"/>
      <c r="BS328" s="57"/>
      <c r="BT328" s="135" t="s">
        <v>23</v>
      </c>
      <c r="BU328" s="58">
        <v>0.93959999999999999</v>
      </c>
      <c r="BV328" s="57">
        <v>0</v>
      </c>
      <c r="BW328" s="57">
        <v>0</v>
      </c>
      <c r="BX328" s="57">
        <v>0</v>
      </c>
      <c r="BY328" s="57">
        <v>0</v>
      </c>
      <c r="BZ328" s="57">
        <v>0</v>
      </c>
      <c r="CA328" s="57">
        <v>1585</v>
      </c>
      <c r="CB328" s="67">
        <v>1585</v>
      </c>
      <c r="CC328" s="134"/>
      <c r="CD328" s="134"/>
      <c r="CE328" s="57"/>
      <c r="CF328" s="57"/>
      <c r="CG328" s="57"/>
      <c r="CH328" s="57"/>
      <c r="CI328" s="57"/>
      <c r="CJ328" s="57"/>
      <c r="CK328" s="67"/>
      <c r="CL328" s="23"/>
      <c r="CM328" s="23"/>
      <c r="CN328" s="23"/>
      <c r="CO328" s="23"/>
      <c r="CP328" s="23"/>
      <c r="CQ328" s="23"/>
      <c r="CR328" s="57"/>
      <c r="CS328" s="134"/>
      <c r="CT328" s="58"/>
      <c r="CU328" s="57"/>
      <c r="CV328" s="57"/>
      <c r="CW328" s="57"/>
      <c r="CX328" s="57"/>
      <c r="CY328" s="57"/>
      <c r="CZ328" s="57"/>
      <c r="DA328" s="67"/>
      <c r="DB328" s="23"/>
      <c r="DC328" s="23"/>
      <c r="DD328" s="57"/>
      <c r="DE328" s="57"/>
      <c r="DF328" s="57"/>
      <c r="DG328" s="57"/>
      <c r="DH328" s="57"/>
      <c r="DI328" s="57"/>
      <c r="DJ328" s="67"/>
      <c r="DK328" s="23" t="s">
        <v>849</v>
      </c>
      <c r="DL328" s="55">
        <v>0</v>
      </c>
      <c r="DM328" s="55">
        <v>0</v>
      </c>
      <c r="DN328" s="55">
        <v>0</v>
      </c>
      <c r="DO328" s="59">
        <v>0</v>
      </c>
      <c r="DP328" s="23" t="s">
        <v>849</v>
      </c>
      <c r="DQ328" s="57"/>
      <c r="DR328" s="57"/>
      <c r="DS328" s="57"/>
      <c r="DT328" s="23" t="s">
        <v>854</v>
      </c>
      <c r="DU328" s="57"/>
      <c r="DV328" s="23" t="s">
        <v>849</v>
      </c>
      <c r="DW328" s="23" t="s">
        <v>854</v>
      </c>
      <c r="DX328" s="57"/>
      <c r="DY328" s="23" t="s">
        <v>849</v>
      </c>
      <c r="DZ328" s="23" t="s">
        <v>854</v>
      </c>
      <c r="EA328" s="56"/>
      <c r="EB328" s="57"/>
      <c r="EC328" s="57"/>
      <c r="ED328" s="23"/>
      <c r="EE328" s="57"/>
      <c r="EF328" s="57"/>
      <c r="EG328" s="57"/>
      <c r="EH328" s="23">
        <v>2242</v>
      </c>
      <c r="EI328" s="23" t="s">
        <v>387</v>
      </c>
      <c r="EJ328" s="23"/>
      <c r="EK328" s="23" t="s">
        <v>388</v>
      </c>
    </row>
    <row r="329" spans="2:141">
      <c r="B329" s="132" t="s">
        <v>1505</v>
      </c>
      <c r="C329" s="23" t="s">
        <v>1506</v>
      </c>
      <c r="D329" s="23" t="s">
        <v>159</v>
      </c>
      <c r="E329" s="23" t="s">
        <v>846</v>
      </c>
      <c r="F329" s="23" t="s">
        <v>847</v>
      </c>
      <c r="G329" s="23"/>
      <c r="H329" s="23" t="s">
        <v>848</v>
      </c>
      <c r="I329" s="58">
        <v>0.61015133760331908</v>
      </c>
      <c r="J329" s="58">
        <v>0.38984866239668081</v>
      </c>
      <c r="K329" s="58">
        <v>0</v>
      </c>
      <c r="L329" s="58">
        <v>0</v>
      </c>
      <c r="M329" s="176"/>
      <c r="N329" s="23" t="s">
        <v>849</v>
      </c>
      <c r="O329" s="23" t="s">
        <v>850</v>
      </c>
      <c r="P329" s="23" t="s">
        <v>851</v>
      </c>
      <c r="Q329" s="56" t="s">
        <v>848</v>
      </c>
      <c r="R329" s="133" t="s">
        <v>848</v>
      </c>
      <c r="S329" s="133" t="s">
        <v>848</v>
      </c>
      <c r="T329" s="133" t="s">
        <v>848</v>
      </c>
      <c r="U329" s="133" t="s">
        <v>848</v>
      </c>
      <c r="V329" s="133" t="s">
        <v>848</v>
      </c>
      <c r="W329" s="55">
        <v>35.043039229884279</v>
      </c>
      <c r="X329" s="55">
        <v>22.5754463548983</v>
      </c>
      <c r="Y329" s="55">
        <v>23.55282136686759</v>
      </c>
      <c r="Z329" s="55">
        <v>25.430914527122276</v>
      </c>
      <c r="AA329" s="55">
        <v>27.366500335139879</v>
      </c>
      <c r="AB329" s="55">
        <v>29.167936631710702</v>
      </c>
      <c r="AC329" s="55">
        <v>31.065194007886369</v>
      </c>
      <c r="AD329" s="59">
        <v>159.15881322362509</v>
      </c>
      <c r="AE329" s="55">
        <v>0.94216717456300214</v>
      </c>
      <c r="AF329" s="55"/>
      <c r="AG329" s="55"/>
      <c r="AH329" s="55"/>
      <c r="AI329" s="59">
        <v>194.20185245350936</v>
      </c>
      <c r="AJ329" s="55">
        <v>0.94216717456300214</v>
      </c>
      <c r="AK329" s="55">
        <v>38.417017692588686</v>
      </c>
      <c r="AL329" s="55">
        <v>24.749032649388706</v>
      </c>
      <c r="AM329" s="55">
        <v>26.336920499678008</v>
      </c>
      <c r="AN329" s="55">
        <v>29.005757016382578</v>
      </c>
      <c r="AO329" s="55">
        <v>31.837698146030277</v>
      </c>
      <c r="AP329" s="55">
        <v>34.612126127327208</v>
      </c>
      <c r="AQ329" s="55">
        <v>37.60077633472099</v>
      </c>
      <c r="AR329" s="59">
        <v>184.14231077352775</v>
      </c>
      <c r="AS329" s="55">
        <v>1.1403829376267851</v>
      </c>
      <c r="AT329" s="55"/>
      <c r="AU329" s="55"/>
      <c r="AV329" s="55"/>
      <c r="AW329" s="59">
        <v>222.55932846611643</v>
      </c>
      <c r="AX329" s="55"/>
      <c r="AY329" s="55"/>
      <c r="AZ329" s="55"/>
      <c r="BA329" s="55"/>
      <c r="BB329" s="55"/>
      <c r="BC329" s="55"/>
      <c r="BD329" s="55"/>
      <c r="BE329" s="55"/>
      <c r="BF329" s="59">
        <v>0</v>
      </c>
      <c r="BG329" s="55"/>
      <c r="BH329" s="55"/>
      <c r="BI329" s="55"/>
      <c r="BJ329" s="55"/>
      <c r="BK329" s="59">
        <v>0</v>
      </c>
      <c r="BL329" s="55"/>
      <c r="BM329" s="23" t="s">
        <v>864</v>
      </c>
      <c r="BN329" s="23" t="s">
        <v>1507</v>
      </c>
      <c r="BO329" s="23">
        <v>0</v>
      </c>
      <c r="BP329" s="23" t="s">
        <v>907</v>
      </c>
      <c r="BQ329" s="23" t="s">
        <v>351</v>
      </c>
      <c r="BR329" s="23"/>
      <c r="BS329" s="57"/>
      <c r="BT329" s="135" t="s">
        <v>23</v>
      </c>
      <c r="BU329" s="58">
        <v>0.61015133760331908</v>
      </c>
      <c r="BV329" s="57">
        <v>63</v>
      </c>
      <c r="BW329" s="57">
        <v>41</v>
      </c>
      <c r="BX329" s="57">
        <v>47</v>
      </c>
      <c r="BY329" s="57">
        <v>56</v>
      </c>
      <c r="BZ329" s="57">
        <v>47</v>
      </c>
      <c r="CA329" s="57">
        <v>59</v>
      </c>
      <c r="CB329" s="67">
        <v>313</v>
      </c>
      <c r="CC329" s="134"/>
      <c r="CD329" s="134"/>
      <c r="CE329" s="57"/>
      <c r="CF329" s="57"/>
      <c r="CG329" s="57"/>
      <c r="CH329" s="57"/>
      <c r="CI329" s="57"/>
      <c r="CJ329" s="57"/>
      <c r="CK329" s="67"/>
      <c r="CL329" s="23"/>
      <c r="CM329" s="23"/>
      <c r="CN329" s="23"/>
      <c r="CO329" s="23"/>
      <c r="CP329" s="23"/>
      <c r="CQ329" s="23"/>
      <c r="CR329" s="57"/>
      <c r="CS329" s="134"/>
      <c r="CT329" s="58"/>
      <c r="CU329" s="57"/>
      <c r="CV329" s="57"/>
      <c r="CW329" s="57"/>
      <c r="CX329" s="57"/>
      <c r="CY329" s="57"/>
      <c r="CZ329" s="57"/>
      <c r="DA329" s="67"/>
      <c r="DB329" s="23"/>
      <c r="DC329" s="23"/>
      <c r="DD329" s="57"/>
      <c r="DE329" s="57"/>
      <c r="DF329" s="57"/>
      <c r="DG329" s="57"/>
      <c r="DH329" s="57"/>
      <c r="DI329" s="57"/>
      <c r="DJ329" s="67"/>
      <c r="DK329" s="23" t="s">
        <v>849</v>
      </c>
      <c r="DL329" s="55">
        <v>0</v>
      </c>
      <c r="DM329" s="55">
        <v>35.043039229884279</v>
      </c>
      <c r="DN329" s="55">
        <v>159.15881322362509</v>
      </c>
      <c r="DO329" s="59">
        <v>194.20185245350936</v>
      </c>
      <c r="DP329" s="23" t="s">
        <v>849</v>
      </c>
      <c r="DQ329" s="57"/>
      <c r="DR329" s="57"/>
      <c r="DS329" s="57"/>
      <c r="DT329" s="23" t="s">
        <v>854</v>
      </c>
      <c r="DU329" s="57"/>
      <c r="DV329" s="23" t="s">
        <v>849</v>
      </c>
      <c r="DW329" s="23" t="s">
        <v>854</v>
      </c>
      <c r="DX329" s="57"/>
      <c r="DY329" s="23" t="s">
        <v>849</v>
      </c>
      <c r="DZ329" s="23" t="s">
        <v>854</v>
      </c>
      <c r="EA329" s="56"/>
      <c r="EB329" s="57"/>
      <c r="EC329" s="57"/>
      <c r="ED329" s="23"/>
      <c r="EE329" s="57"/>
      <c r="EF329" s="57"/>
      <c r="EG329" s="57"/>
      <c r="EH329" s="23">
        <v>729</v>
      </c>
      <c r="EI329" s="23" t="s">
        <v>848</v>
      </c>
      <c r="EJ329" s="23"/>
      <c r="EK329" s="23"/>
    </row>
    <row r="330" spans="2:141">
      <c r="B330" s="132" t="s">
        <v>1508</v>
      </c>
      <c r="C330" s="23" t="s">
        <v>1509</v>
      </c>
      <c r="D330" s="23" t="s">
        <v>155</v>
      </c>
      <c r="E330" s="23" t="s">
        <v>846</v>
      </c>
      <c r="F330" s="23" t="s">
        <v>847</v>
      </c>
      <c r="G330" s="23"/>
      <c r="H330" s="23" t="s">
        <v>848</v>
      </c>
      <c r="I330" s="58">
        <v>0.60560000000000003</v>
      </c>
      <c r="J330" s="58">
        <v>0.39439999999999997</v>
      </c>
      <c r="K330" s="58">
        <v>0</v>
      </c>
      <c r="L330" s="58">
        <v>0</v>
      </c>
      <c r="M330" s="176"/>
      <c r="N330" s="23" t="s">
        <v>849</v>
      </c>
      <c r="O330" s="23" t="s">
        <v>850</v>
      </c>
      <c r="P330" s="23" t="s">
        <v>863</v>
      </c>
      <c r="Q330" s="56">
        <v>45777</v>
      </c>
      <c r="R330" s="133">
        <v>45832</v>
      </c>
      <c r="S330" s="133">
        <v>46223</v>
      </c>
      <c r="T330" s="133" t="s">
        <v>848</v>
      </c>
      <c r="U330" s="133">
        <v>46408</v>
      </c>
      <c r="V330" s="133" t="s">
        <v>848</v>
      </c>
      <c r="W330" s="55">
        <v>0.40618568799424781</v>
      </c>
      <c r="X330" s="55">
        <v>0.75144512238735839</v>
      </c>
      <c r="Y330" s="55">
        <v>0.78397797573350037</v>
      </c>
      <c r="Z330" s="55">
        <v>0.84649208608491044</v>
      </c>
      <c r="AA330" s="55">
        <v>0.91091989369197601</v>
      </c>
      <c r="AB330" s="55">
        <v>0.97088240770251211</v>
      </c>
      <c r="AC330" s="55">
        <v>1.0340344171391407</v>
      </c>
      <c r="AD330" s="59">
        <v>5.2977519027393978</v>
      </c>
      <c r="AE330" s="55">
        <v>0</v>
      </c>
      <c r="AF330" s="55"/>
      <c r="AG330" s="55"/>
      <c r="AH330" s="55"/>
      <c r="AI330" s="59">
        <v>5.7039375907336458</v>
      </c>
      <c r="AJ330" s="55">
        <v>0</v>
      </c>
      <c r="AK330" s="55">
        <v>0.44529364761387613</v>
      </c>
      <c r="AL330" s="55">
        <v>0.82379500169454756</v>
      </c>
      <c r="AM330" s="55">
        <v>0.87664935333128269</v>
      </c>
      <c r="AN330" s="55">
        <v>0.96548410553948283</v>
      </c>
      <c r="AO330" s="55">
        <v>1.0597479493327726</v>
      </c>
      <c r="AP330" s="55">
        <v>1.1520974134889141</v>
      </c>
      <c r="AQ330" s="55">
        <v>1.2515774674184232</v>
      </c>
      <c r="AR330" s="59">
        <v>6.1293512908054231</v>
      </c>
      <c r="AS330" s="55">
        <v>0</v>
      </c>
      <c r="AT330" s="55"/>
      <c r="AU330" s="55"/>
      <c r="AV330" s="55"/>
      <c r="AW330" s="59">
        <v>6.5746449384192989</v>
      </c>
      <c r="AX330" s="55"/>
      <c r="AY330" s="55"/>
      <c r="AZ330" s="55"/>
      <c r="BA330" s="55"/>
      <c r="BB330" s="55"/>
      <c r="BC330" s="55"/>
      <c r="BD330" s="55"/>
      <c r="BE330" s="55"/>
      <c r="BF330" s="59">
        <v>0</v>
      </c>
      <c r="BG330" s="55"/>
      <c r="BH330" s="55"/>
      <c r="BI330" s="55"/>
      <c r="BJ330" s="55"/>
      <c r="BK330" s="59">
        <v>0</v>
      </c>
      <c r="BL330" s="55"/>
      <c r="BM330" s="23" t="s">
        <v>864</v>
      </c>
      <c r="BN330" s="23" t="s">
        <v>1510</v>
      </c>
      <c r="BO330" s="23" t="s">
        <v>571</v>
      </c>
      <c r="BP330" s="23" t="s">
        <v>397</v>
      </c>
      <c r="BQ330" s="23" t="s">
        <v>853</v>
      </c>
      <c r="BR330" s="23"/>
      <c r="BS330" s="57"/>
      <c r="BT330" s="135" t="s">
        <v>23</v>
      </c>
      <c r="BU330" s="58">
        <v>0.60560000000000003</v>
      </c>
      <c r="BV330" s="57">
        <v>0</v>
      </c>
      <c r="BW330" s="57">
        <v>0</v>
      </c>
      <c r="BX330" s="57">
        <v>0</v>
      </c>
      <c r="BY330" s="57">
        <v>0</v>
      </c>
      <c r="BZ330" s="57">
        <v>0</v>
      </c>
      <c r="CA330" s="57">
        <v>82</v>
      </c>
      <c r="CB330" s="67">
        <v>82</v>
      </c>
      <c r="CC330" s="134"/>
      <c r="CD330" s="134"/>
      <c r="CE330" s="57"/>
      <c r="CF330" s="57"/>
      <c r="CG330" s="57"/>
      <c r="CH330" s="57"/>
      <c r="CI330" s="57"/>
      <c r="CJ330" s="57"/>
      <c r="CK330" s="67"/>
      <c r="CL330" s="23"/>
      <c r="CM330" s="23"/>
      <c r="CN330" s="23"/>
      <c r="CO330" s="23"/>
      <c r="CP330" s="23"/>
      <c r="CQ330" s="23"/>
      <c r="CR330" s="57"/>
      <c r="CS330" s="134"/>
      <c r="CT330" s="58"/>
      <c r="CU330" s="57"/>
      <c r="CV330" s="57"/>
      <c r="CW330" s="57"/>
      <c r="CX330" s="57"/>
      <c r="CY330" s="57"/>
      <c r="CZ330" s="57"/>
      <c r="DA330" s="67"/>
      <c r="DB330" s="23"/>
      <c r="DC330" s="23"/>
      <c r="DD330" s="57"/>
      <c r="DE330" s="57"/>
      <c r="DF330" s="57"/>
      <c r="DG330" s="57"/>
      <c r="DH330" s="57"/>
      <c r="DI330" s="57"/>
      <c r="DJ330" s="67"/>
      <c r="DK330" s="23" t="s">
        <v>849</v>
      </c>
      <c r="DL330" s="55">
        <v>0</v>
      </c>
      <c r="DM330" s="55">
        <v>0.40618568799424781</v>
      </c>
      <c r="DN330" s="55">
        <v>5.2977519027393978</v>
      </c>
      <c r="DO330" s="59">
        <v>5.7039375907336458</v>
      </c>
      <c r="DP330" s="23" t="s">
        <v>849</v>
      </c>
      <c r="DQ330" s="57"/>
      <c r="DR330" s="57"/>
      <c r="DS330" s="57"/>
      <c r="DT330" s="23" t="s">
        <v>854</v>
      </c>
      <c r="DU330" s="57"/>
      <c r="DV330" s="23" t="s">
        <v>849</v>
      </c>
      <c r="DW330" s="23" t="s">
        <v>854</v>
      </c>
      <c r="DX330" s="57"/>
      <c r="DY330" s="23" t="s">
        <v>849</v>
      </c>
      <c r="DZ330" s="23" t="s">
        <v>854</v>
      </c>
      <c r="EA330" s="56"/>
      <c r="EB330" s="57"/>
      <c r="EC330" s="57"/>
      <c r="ED330" s="23"/>
      <c r="EE330" s="57"/>
      <c r="EF330" s="57"/>
      <c r="EG330" s="57"/>
      <c r="EH330" s="23">
        <v>530</v>
      </c>
      <c r="EI330" s="23" t="s">
        <v>848</v>
      </c>
      <c r="EJ330" s="23"/>
      <c r="EK330" s="23"/>
    </row>
    <row r="331" spans="2:141">
      <c r="B331" s="132" t="s">
        <v>1511</v>
      </c>
      <c r="C331" s="23" t="s">
        <v>1512</v>
      </c>
      <c r="D331" s="23" t="s">
        <v>159</v>
      </c>
      <c r="E331" s="23" t="s">
        <v>846</v>
      </c>
      <c r="F331" s="23" t="s">
        <v>847</v>
      </c>
      <c r="G331" s="23"/>
      <c r="H331" s="23" t="s">
        <v>848</v>
      </c>
      <c r="I331" s="58">
        <v>0.62068811769614096</v>
      </c>
      <c r="J331" s="58">
        <v>0.37931188230385915</v>
      </c>
      <c r="K331" s="58">
        <v>0</v>
      </c>
      <c r="L331" s="58">
        <v>0</v>
      </c>
      <c r="M331" s="176"/>
      <c r="N331" s="23" t="s">
        <v>849</v>
      </c>
      <c r="O331" s="23" t="s">
        <v>850</v>
      </c>
      <c r="P331" s="23" t="s">
        <v>851</v>
      </c>
      <c r="Q331" s="56" t="s">
        <v>848</v>
      </c>
      <c r="R331" s="133" t="s">
        <v>848</v>
      </c>
      <c r="S331" s="133" t="s">
        <v>848</v>
      </c>
      <c r="T331" s="133" t="s">
        <v>848</v>
      </c>
      <c r="U331" s="133" t="s">
        <v>848</v>
      </c>
      <c r="V331" s="133" t="s">
        <v>848</v>
      </c>
      <c r="W331" s="55">
        <v>0</v>
      </c>
      <c r="X331" s="55">
        <v>1.009546232200941</v>
      </c>
      <c r="Y331" s="55">
        <v>1.053253242253783</v>
      </c>
      <c r="Z331" s="55">
        <v>1.1372392615710092</v>
      </c>
      <c r="AA331" s="55">
        <v>1.2237962814795789</v>
      </c>
      <c r="AB331" s="55">
        <v>1.3043543000083464</v>
      </c>
      <c r="AC331" s="55">
        <v>1.3891973195226872</v>
      </c>
      <c r="AD331" s="59">
        <v>7.1173866370363452</v>
      </c>
      <c r="AE331" s="55">
        <v>0</v>
      </c>
      <c r="AF331" s="55"/>
      <c r="AG331" s="55"/>
      <c r="AH331" s="55"/>
      <c r="AI331" s="59">
        <v>7.1173866370363452</v>
      </c>
      <c r="AJ331" s="55">
        <v>0</v>
      </c>
      <c r="AK331" s="55">
        <v>0</v>
      </c>
      <c r="AL331" s="55">
        <v>1.106746341535225</v>
      </c>
      <c r="AM331" s="55">
        <v>1.1777547358418738</v>
      </c>
      <c r="AN331" s="55">
        <v>1.2971018268115626</v>
      </c>
      <c r="AO331" s="55">
        <v>1.4237427557352296</v>
      </c>
      <c r="AP331" s="55">
        <v>1.5478117673064422</v>
      </c>
      <c r="AQ331" s="55">
        <v>1.6814605337055308</v>
      </c>
      <c r="AR331" s="59">
        <v>8.2346179609358643</v>
      </c>
      <c r="AS331" s="55">
        <v>0</v>
      </c>
      <c r="AT331" s="55"/>
      <c r="AU331" s="55"/>
      <c r="AV331" s="55"/>
      <c r="AW331" s="59">
        <v>8.2346179609358643</v>
      </c>
      <c r="AX331" s="55"/>
      <c r="AY331" s="55"/>
      <c r="AZ331" s="55"/>
      <c r="BA331" s="55"/>
      <c r="BB331" s="55"/>
      <c r="BC331" s="55"/>
      <c r="BD331" s="55"/>
      <c r="BE331" s="55"/>
      <c r="BF331" s="59">
        <v>0</v>
      </c>
      <c r="BG331" s="55"/>
      <c r="BH331" s="55"/>
      <c r="BI331" s="55"/>
      <c r="BJ331" s="55"/>
      <c r="BK331" s="59">
        <v>0</v>
      </c>
      <c r="BL331" s="55"/>
      <c r="BM331" s="23" t="s">
        <v>864</v>
      </c>
      <c r="BN331" s="23" t="s">
        <v>1513</v>
      </c>
      <c r="BO331" s="23" t="s">
        <v>582</v>
      </c>
      <c r="BP331" s="23" t="s">
        <v>462</v>
      </c>
      <c r="BQ331" s="23" t="s">
        <v>358</v>
      </c>
      <c r="BR331" s="23"/>
      <c r="BS331" s="57"/>
      <c r="BT331" s="135" t="s">
        <v>23</v>
      </c>
      <c r="BU331" s="58">
        <v>0.62068811769614096</v>
      </c>
      <c r="BV331" s="57">
        <v>0</v>
      </c>
      <c r="BW331" s="57">
        <v>0</v>
      </c>
      <c r="BX331" s="57">
        <v>0</v>
      </c>
      <c r="BY331" s="57">
        <v>0</v>
      </c>
      <c r="BZ331" s="57">
        <v>0</v>
      </c>
      <c r="CA331" s="57">
        <v>0</v>
      </c>
      <c r="CB331" s="67">
        <v>0</v>
      </c>
      <c r="CC331" s="134"/>
      <c r="CD331" s="134"/>
      <c r="CE331" s="57"/>
      <c r="CF331" s="57"/>
      <c r="CG331" s="57"/>
      <c r="CH331" s="57"/>
      <c r="CI331" s="57"/>
      <c r="CJ331" s="57"/>
      <c r="CK331" s="67"/>
      <c r="CL331" s="23"/>
      <c r="CM331" s="23"/>
      <c r="CN331" s="23"/>
      <c r="CO331" s="23"/>
      <c r="CP331" s="23"/>
      <c r="CQ331" s="23"/>
      <c r="CR331" s="57"/>
      <c r="CS331" s="134"/>
      <c r="CT331" s="58"/>
      <c r="CU331" s="57"/>
      <c r="CV331" s="57"/>
      <c r="CW331" s="57"/>
      <c r="CX331" s="57"/>
      <c r="CY331" s="57"/>
      <c r="CZ331" s="57"/>
      <c r="DA331" s="67"/>
      <c r="DB331" s="23"/>
      <c r="DC331" s="23"/>
      <c r="DD331" s="57"/>
      <c r="DE331" s="57"/>
      <c r="DF331" s="57"/>
      <c r="DG331" s="57"/>
      <c r="DH331" s="57"/>
      <c r="DI331" s="57"/>
      <c r="DJ331" s="67"/>
      <c r="DK331" s="23" t="s">
        <v>849</v>
      </c>
      <c r="DL331" s="55">
        <v>0</v>
      </c>
      <c r="DM331" s="55">
        <v>0</v>
      </c>
      <c r="DN331" s="55">
        <v>0</v>
      </c>
      <c r="DO331" s="59">
        <v>0</v>
      </c>
      <c r="DP331" s="23" t="s">
        <v>849</v>
      </c>
      <c r="DQ331" s="57"/>
      <c r="DR331" s="57"/>
      <c r="DS331" s="57"/>
      <c r="DT331" s="23" t="s">
        <v>854</v>
      </c>
      <c r="DU331" s="57"/>
      <c r="DV331" s="23" t="s">
        <v>849</v>
      </c>
      <c r="DW331" s="23" t="s">
        <v>854</v>
      </c>
      <c r="DX331" s="57"/>
      <c r="DY331" s="23" t="s">
        <v>849</v>
      </c>
      <c r="DZ331" s="23" t="s">
        <v>854</v>
      </c>
      <c r="EA331" s="56"/>
      <c r="EB331" s="57"/>
      <c r="EC331" s="57"/>
      <c r="ED331" s="23"/>
      <c r="EE331" s="57"/>
      <c r="EF331" s="57"/>
      <c r="EG331" s="57"/>
      <c r="EH331" s="23">
        <v>755</v>
      </c>
      <c r="EI331" s="23" t="s">
        <v>463</v>
      </c>
      <c r="EJ331" s="23"/>
      <c r="EK331" s="23" t="s">
        <v>464</v>
      </c>
    </row>
    <row r="332" spans="2:141">
      <c r="B332" s="132" t="s">
        <v>1514</v>
      </c>
      <c r="C332" s="23" t="s">
        <v>1512</v>
      </c>
      <c r="D332" s="23" t="s">
        <v>159</v>
      </c>
      <c r="E332" s="23" t="s">
        <v>846</v>
      </c>
      <c r="F332" s="23" t="s">
        <v>847</v>
      </c>
      <c r="G332" s="23"/>
      <c r="H332" s="23" t="s">
        <v>848</v>
      </c>
      <c r="I332" s="58">
        <v>0.13283091354837417</v>
      </c>
      <c r="J332" s="58">
        <v>0.86716908645162583</v>
      </c>
      <c r="K332" s="58">
        <v>0</v>
      </c>
      <c r="L332" s="58">
        <v>0</v>
      </c>
      <c r="M332" s="176"/>
      <c r="N332" s="23" t="s">
        <v>849</v>
      </c>
      <c r="O332" s="23" t="s">
        <v>850</v>
      </c>
      <c r="P332" s="23" t="s">
        <v>851</v>
      </c>
      <c r="Q332" s="56" t="s">
        <v>848</v>
      </c>
      <c r="R332" s="133" t="s">
        <v>848</v>
      </c>
      <c r="S332" s="133" t="s">
        <v>848</v>
      </c>
      <c r="T332" s="133" t="s">
        <v>848</v>
      </c>
      <c r="U332" s="133" t="s">
        <v>848</v>
      </c>
      <c r="V332" s="133" t="s">
        <v>848</v>
      </c>
      <c r="W332" s="55">
        <v>0</v>
      </c>
      <c r="X332" s="55">
        <v>2.5831604293647588</v>
      </c>
      <c r="Y332" s="55">
        <v>2.6949950489722316</v>
      </c>
      <c r="Z332" s="55">
        <v>2.909892945472865</v>
      </c>
      <c r="AA332" s="55">
        <v>3.131369349009232</v>
      </c>
      <c r="AB332" s="55">
        <v>3.3374959027955535</v>
      </c>
      <c r="AC332" s="55">
        <v>3.5545866349747648</v>
      </c>
      <c r="AD332" s="59">
        <v>18.211500310589404</v>
      </c>
      <c r="AE332" s="55">
        <v>0</v>
      </c>
      <c r="AF332" s="55"/>
      <c r="AG332" s="55"/>
      <c r="AH332" s="55"/>
      <c r="AI332" s="59">
        <v>18.211500310589404</v>
      </c>
      <c r="AJ332" s="55">
        <v>0</v>
      </c>
      <c r="AK332" s="55">
        <v>0</v>
      </c>
      <c r="AL332" s="55">
        <v>2.8318696693713865</v>
      </c>
      <c r="AM332" s="55">
        <v>3.0135612734555037</v>
      </c>
      <c r="AN332" s="55">
        <v>3.318938751890125</v>
      </c>
      <c r="AO332" s="55">
        <v>3.6429792226473841</v>
      </c>
      <c r="AP332" s="55">
        <v>3.9604388406209421</v>
      </c>
      <c r="AQ332" s="55">
        <v>4.3024105045068834</v>
      </c>
      <c r="AR332" s="59">
        <v>21.070198262492227</v>
      </c>
      <c r="AS332" s="55">
        <v>0</v>
      </c>
      <c r="AT332" s="55"/>
      <c r="AU332" s="55"/>
      <c r="AV332" s="55"/>
      <c r="AW332" s="59">
        <v>21.070198262492227</v>
      </c>
      <c r="AX332" s="55"/>
      <c r="AY332" s="55"/>
      <c r="AZ332" s="55"/>
      <c r="BA332" s="55"/>
      <c r="BB332" s="55"/>
      <c r="BC332" s="55"/>
      <c r="BD332" s="55"/>
      <c r="BE332" s="55"/>
      <c r="BF332" s="59">
        <v>0</v>
      </c>
      <c r="BG332" s="55"/>
      <c r="BH332" s="55"/>
      <c r="BI332" s="55"/>
      <c r="BJ332" s="55"/>
      <c r="BK332" s="59">
        <v>0</v>
      </c>
      <c r="BL332" s="55"/>
      <c r="BM332" s="23" t="s">
        <v>864</v>
      </c>
      <c r="BN332" s="23" t="s">
        <v>1513</v>
      </c>
      <c r="BO332" s="23" t="s">
        <v>580</v>
      </c>
      <c r="BP332" s="23" t="s">
        <v>450</v>
      </c>
      <c r="BQ332" s="23" t="s">
        <v>358</v>
      </c>
      <c r="BR332" s="23"/>
      <c r="BS332" s="57"/>
      <c r="BT332" s="135" t="s">
        <v>23</v>
      </c>
      <c r="BU332" s="58">
        <v>0.13283091354837417</v>
      </c>
      <c r="BV332" s="57">
        <v>0</v>
      </c>
      <c r="BW332" s="57">
        <v>0</v>
      </c>
      <c r="BX332" s="57">
        <v>0</v>
      </c>
      <c r="BY332" s="57">
        <v>1</v>
      </c>
      <c r="BZ332" s="57">
        <v>1</v>
      </c>
      <c r="CA332" s="57">
        <v>3</v>
      </c>
      <c r="CB332" s="67">
        <v>5</v>
      </c>
      <c r="CC332" s="134"/>
      <c r="CD332" s="134"/>
      <c r="CE332" s="57"/>
      <c r="CF332" s="57"/>
      <c r="CG332" s="57"/>
      <c r="CH332" s="57"/>
      <c r="CI332" s="57"/>
      <c r="CJ332" s="57"/>
      <c r="CK332" s="67"/>
      <c r="CL332" s="23"/>
      <c r="CM332" s="23"/>
      <c r="CN332" s="23"/>
      <c r="CO332" s="23"/>
      <c r="CP332" s="23"/>
      <c r="CQ332" s="23"/>
      <c r="CR332" s="57"/>
      <c r="CS332" s="134"/>
      <c r="CT332" s="58"/>
      <c r="CU332" s="57"/>
      <c r="CV332" s="57"/>
      <c r="CW332" s="57"/>
      <c r="CX332" s="57"/>
      <c r="CY332" s="57"/>
      <c r="CZ332" s="57"/>
      <c r="DA332" s="67"/>
      <c r="DB332" s="23"/>
      <c r="DC332" s="23"/>
      <c r="DD332" s="57"/>
      <c r="DE332" s="57"/>
      <c r="DF332" s="57"/>
      <c r="DG332" s="57"/>
      <c r="DH332" s="57"/>
      <c r="DI332" s="57"/>
      <c r="DJ332" s="67"/>
      <c r="DK332" s="23" t="s">
        <v>849</v>
      </c>
      <c r="DL332" s="55">
        <v>0</v>
      </c>
      <c r="DM332" s="55">
        <v>0</v>
      </c>
      <c r="DN332" s="55">
        <v>0</v>
      </c>
      <c r="DO332" s="59">
        <v>0</v>
      </c>
      <c r="DP332" s="23" t="s">
        <v>849</v>
      </c>
      <c r="DQ332" s="57"/>
      <c r="DR332" s="57"/>
      <c r="DS332" s="57"/>
      <c r="DT332" s="23" t="s">
        <v>854</v>
      </c>
      <c r="DU332" s="57"/>
      <c r="DV332" s="23" t="s">
        <v>849</v>
      </c>
      <c r="DW332" s="23" t="s">
        <v>854</v>
      </c>
      <c r="DX332" s="57"/>
      <c r="DY332" s="23" t="s">
        <v>849</v>
      </c>
      <c r="DZ332" s="23" t="s">
        <v>854</v>
      </c>
      <c r="EA332" s="56"/>
      <c r="EB332" s="57"/>
      <c r="EC332" s="57"/>
      <c r="ED332" s="23"/>
      <c r="EE332" s="57"/>
      <c r="EF332" s="57"/>
      <c r="EG332" s="57"/>
      <c r="EH332" s="23">
        <v>709</v>
      </c>
      <c r="EI332" s="23" t="s">
        <v>451</v>
      </c>
      <c r="EJ332" s="23"/>
      <c r="EK332" s="23" t="s">
        <v>452</v>
      </c>
    </row>
    <row r="333" spans="2:141">
      <c r="B333" s="132" t="s">
        <v>1515</v>
      </c>
      <c r="C333" s="23" t="s">
        <v>1516</v>
      </c>
      <c r="D333" s="23" t="s">
        <v>155</v>
      </c>
      <c r="E333" s="23" t="s">
        <v>846</v>
      </c>
      <c r="F333" s="23" t="s">
        <v>847</v>
      </c>
      <c r="G333" s="23"/>
      <c r="H333" s="23" t="s">
        <v>848</v>
      </c>
      <c r="I333" s="58">
        <v>0.88803682020023267</v>
      </c>
      <c r="J333" s="58">
        <v>0.11196317979976739</v>
      </c>
      <c r="K333" s="58">
        <v>0</v>
      </c>
      <c r="L333" s="58">
        <v>0</v>
      </c>
      <c r="M333" s="176"/>
      <c r="N333" s="23" t="s">
        <v>849</v>
      </c>
      <c r="O333" s="23" t="s">
        <v>850</v>
      </c>
      <c r="P333" s="23" t="s">
        <v>851</v>
      </c>
      <c r="Q333" s="56" t="s">
        <v>848</v>
      </c>
      <c r="R333" s="133" t="s">
        <v>848</v>
      </c>
      <c r="S333" s="133" t="s">
        <v>848</v>
      </c>
      <c r="T333" s="133" t="s">
        <v>848</v>
      </c>
      <c r="U333" s="133" t="s">
        <v>848</v>
      </c>
      <c r="V333" s="133" t="s">
        <v>848</v>
      </c>
      <c r="W333" s="55">
        <v>3.6407587970882358</v>
      </c>
      <c r="X333" s="55">
        <v>23.151917852101846</v>
      </c>
      <c r="Y333" s="55">
        <v>24.154250458602021</v>
      </c>
      <c r="Z333" s="55">
        <v>26.0803013495239</v>
      </c>
      <c r="AA333" s="55">
        <v>28.06531298200461</v>
      </c>
      <c r="AB333" s="55">
        <v>29.912749550848055</v>
      </c>
      <c r="AC333" s="55">
        <v>31.85845402228955</v>
      </c>
      <c r="AD333" s="59">
        <v>163.22298621536999</v>
      </c>
      <c r="AE333" s="55">
        <v>0.3631520516304515</v>
      </c>
      <c r="AF333" s="55"/>
      <c r="AG333" s="55"/>
      <c r="AH333" s="55"/>
      <c r="AI333" s="59">
        <v>166.86374501245822</v>
      </c>
      <c r="AJ333" s="55">
        <v>0.3631520516304515</v>
      </c>
      <c r="AK333" s="55">
        <v>3.991294653544482</v>
      </c>
      <c r="AL333" s="55">
        <v>25.381007392277308</v>
      </c>
      <c r="AM333" s="55">
        <v>27.009442484559408</v>
      </c>
      <c r="AN333" s="55">
        <v>29.746428625346262</v>
      </c>
      <c r="AO333" s="55">
        <v>32.650684309370263</v>
      </c>
      <c r="AP333" s="55">
        <v>35.495958227758265</v>
      </c>
      <c r="AQ333" s="55">
        <v>38.560924607713552</v>
      </c>
      <c r="AR333" s="59">
        <v>188.84444564702505</v>
      </c>
      <c r="AS333" s="55">
        <v>0.43955299507819506</v>
      </c>
      <c r="AT333" s="55"/>
      <c r="AU333" s="55"/>
      <c r="AV333" s="55"/>
      <c r="AW333" s="59">
        <v>192.83574030056954</v>
      </c>
      <c r="AX333" s="55"/>
      <c r="AY333" s="55"/>
      <c r="AZ333" s="55"/>
      <c r="BA333" s="55"/>
      <c r="BB333" s="55"/>
      <c r="BC333" s="55"/>
      <c r="BD333" s="55"/>
      <c r="BE333" s="55"/>
      <c r="BF333" s="59">
        <v>0</v>
      </c>
      <c r="BG333" s="55"/>
      <c r="BH333" s="55"/>
      <c r="BI333" s="55"/>
      <c r="BJ333" s="55"/>
      <c r="BK333" s="59">
        <v>0</v>
      </c>
      <c r="BL333" s="55"/>
      <c r="BM333" s="23" t="s">
        <v>864</v>
      </c>
      <c r="BN333" s="23" t="s">
        <v>1517</v>
      </c>
      <c r="BO333" s="23" t="s">
        <v>569</v>
      </c>
      <c r="BP333" s="23" t="s">
        <v>386</v>
      </c>
      <c r="BQ333" s="23" t="s">
        <v>358</v>
      </c>
      <c r="BR333" s="23"/>
      <c r="BS333" s="57"/>
      <c r="BT333" s="135" t="s">
        <v>23</v>
      </c>
      <c r="BU333" s="58">
        <v>0.88803682020023267</v>
      </c>
      <c r="BV333" s="57">
        <v>67</v>
      </c>
      <c r="BW333" s="57">
        <v>92</v>
      </c>
      <c r="BX333" s="57">
        <v>81</v>
      </c>
      <c r="BY333" s="57">
        <v>67</v>
      </c>
      <c r="BZ333" s="57">
        <v>116</v>
      </c>
      <c r="CA333" s="57">
        <v>74</v>
      </c>
      <c r="CB333" s="67">
        <v>497</v>
      </c>
      <c r="CC333" s="134"/>
      <c r="CD333" s="134"/>
      <c r="CE333" s="57"/>
      <c r="CF333" s="57"/>
      <c r="CG333" s="57"/>
      <c r="CH333" s="57"/>
      <c r="CI333" s="57"/>
      <c r="CJ333" s="57"/>
      <c r="CK333" s="67"/>
      <c r="CL333" s="23"/>
      <c r="CM333" s="23"/>
      <c r="CN333" s="23"/>
      <c r="CO333" s="23"/>
      <c r="CP333" s="23"/>
      <c r="CQ333" s="23"/>
      <c r="CR333" s="57"/>
      <c r="CS333" s="134"/>
      <c r="CT333" s="58"/>
      <c r="CU333" s="57"/>
      <c r="CV333" s="57"/>
      <c r="CW333" s="57"/>
      <c r="CX333" s="57"/>
      <c r="CY333" s="57"/>
      <c r="CZ333" s="57"/>
      <c r="DA333" s="67"/>
      <c r="DB333" s="23"/>
      <c r="DC333" s="23"/>
      <c r="DD333" s="57"/>
      <c r="DE333" s="57"/>
      <c r="DF333" s="57"/>
      <c r="DG333" s="57"/>
      <c r="DH333" s="57"/>
      <c r="DI333" s="57"/>
      <c r="DJ333" s="67"/>
      <c r="DK333" s="23" t="s">
        <v>849</v>
      </c>
      <c r="DL333" s="55">
        <v>0</v>
      </c>
      <c r="DM333" s="55">
        <v>3.6407587970882358</v>
      </c>
      <c r="DN333" s="55">
        <v>163.22298621536999</v>
      </c>
      <c r="DO333" s="59">
        <v>166.86374501245822</v>
      </c>
      <c r="DP333" s="23" t="s">
        <v>849</v>
      </c>
      <c r="DQ333" s="57"/>
      <c r="DR333" s="57"/>
      <c r="DS333" s="57"/>
      <c r="DT333" s="23" t="s">
        <v>854</v>
      </c>
      <c r="DU333" s="57"/>
      <c r="DV333" s="23" t="s">
        <v>849</v>
      </c>
      <c r="DW333" s="23" t="s">
        <v>854</v>
      </c>
      <c r="DX333" s="57"/>
      <c r="DY333" s="23" t="s">
        <v>849</v>
      </c>
      <c r="DZ333" s="23" t="s">
        <v>854</v>
      </c>
      <c r="EA333" s="56"/>
      <c r="EB333" s="57"/>
      <c r="EC333" s="57"/>
      <c r="ED333" s="23"/>
      <c r="EE333" s="57"/>
      <c r="EF333" s="57"/>
      <c r="EG333" s="57"/>
      <c r="EH333" s="23">
        <v>632</v>
      </c>
      <c r="EI333" s="23" t="s">
        <v>387</v>
      </c>
      <c r="EJ333" s="23"/>
      <c r="EK333" s="23" t="s">
        <v>388</v>
      </c>
    </row>
    <row r="334" spans="2:141">
      <c r="B334" s="132" t="s">
        <v>1518</v>
      </c>
      <c r="C334" s="23" t="s">
        <v>1519</v>
      </c>
      <c r="D334" s="23" t="s">
        <v>155</v>
      </c>
      <c r="E334" s="23" t="s">
        <v>846</v>
      </c>
      <c r="F334" s="23" t="s">
        <v>847</v>
      </c>
      <c r="G334" s="23"/>
      <c r="H334" s="23" t="s">
        <v>848</v>
      </c>
      <c r="I334" s="58">
        <v>0.17116681725211827</v>
      </c>
      <c r="J334" s="58">
        <v>0.82883318274788176</v>
      </c>
      <c r="K334" s="58">
        <v>0</v>
      </c>
      <c r="L334" s="58">
        <v>0</v>
      </c>
      <c r="M334" s="176"/>
      <c r="N334" s="23" t="s">
        <v>849</v>
      </c>
      <c r="O334" s="23" t="s">
        <v>850</v>
      </c>
      <c r="P334" s="23" t="s">
        <v>851</v>
      </c>
      <c r="Q334" s="56" t="s">
        <v>848</v>
      </c>
      <c r="R334" s="133" t="s">
        <v>848</v>
      </c>
      <c r="S334" s="133" t="s">
        <v>848</v>
      </c>
      <c r="T334" s="133" t="s">
        <v>848</v>
      </c>
      <c r="U334" s="133" t="s">
        <v>848</v>
      </c>
      <c r="V334" s="133" t="s">
        <v>848</v>
      </c>
      <c r="W334" s="55">
        <v>0.40618568799424781</v>
      </c>
      <c r="X334" s="55">
        <v>5.1309178171225929</v>
      </c>
      <c r="Y334" s="55">
        <v>5.3530543270319741</v>
      </c>
      <c r="Z334" s="55">
        <v>5.7799048754852969</v>
      </c>
      <c r="AA334" s="55">
        <v>6.2198222774627006</v>
      </c>
      <c r="AB334" s="55">
        <v>6.6292503545505816</v>
      </c>
      <c r="AC334" s="55">
        <v>7.0604565208452623</v>
      </c>
      <c r="AD334" s="59">
        <v>36.17340617249841</v>
      </c>
      <c r="AE334" s="55">
        <v>0</v>
      </c>
      <c r="AF334" s="55"/>
      <c r="AG334" s="55"/>
      <c r="AH334" s="55"/>
      <c r="AI334" s="59">
        <v>36.579591860492656</v>
      </c>
      <c r="AJ334" s="55">
        <v>0</v>
      </c>
      <c r="AK334" s="55">
        <v>0.44529364761387613</v>
      </c>
      <c r="AL334" s="55">
        <v>5.624927657288362</v>
      </c>
      <c r="AM334" s="55">
        <v>5.9858207237890877</v>
      </c>
      <c r="AN334" s="55">
        <v>6.5923903844405896</v>
      </c>
      <c r="AO334" s="55">
        <v>7.2360302474459548</v>
      </c>
      <c r="AP334" s="55">
        <v>7.8665985975805324</v>
      </c>
      <c r="AQ334" s="55">
        <v>8.5458550940943496</v>
      </c>
      <c r="AR334" s="59">
        <v>41.851622704638878</v>
      </c>
      <c r="AS334" s="55">
        <v>0</v>
      </c>
      <c r="AT334" s="55"/>
      <c r="AU334" s="55"/>
      <c r="AV334" s="55"/>
      <c r="AW334" s="59">
        <v>42.296916352252751</v>
      </c>
      <c r="AX334" s="55"/>
      <c r="AY334" s="55"/>
      <c r="AZ334" s="55"/>
      <c r="BA334" s="55"/>
      <c r="BB334" s="55"/>
      <c r="BC334" s="55"/>
      <c r="BD334" s="55"/>
      <c r="BE334" s="55"/>
      <c r="BF334" s="59">
        <v>0</v>
      </c>
      <c r="BG334" s="55"/>
      <c r="BH334" s="55"/>
      <c r="BI334" s="55"/>
      <c r="BJ334" s="55"/>
      <c r="BK334" s="59">
        <v>0</v>
      </c>
      <c r="BL334" s="55"/>
      <c r="BM334" s="23" t="s">
        <v>864</v>
      </c>
      <c r="BN334" s="23" t="s">
        <v>1520</v>
      </c>
      <c r="BO334" s="23" t="s">
        <v>569</v>
      </c>
      <c r="BP334" s="23" t="s">
        <v>386</v>
      </c>
      <c r="BQ334" s="23" t="s">
        <v>351</v>
      </c>
      <c r="BR334" s="23"/>
      <c r="BS334" s="57"/>
      <c r="BT334" s="135" t="s">
        <v>23</v>
      </c>
      <c r="BU334" s="58">
        <v>0.17116681725211827</v>
      </c>
      <c r="BV334" s="57">
        <v>2</v>
      </c>
      <c r="BW334" s="57">
        <v>13</v>
      </c>
      <c r="BX334" s="57">
        <v>1</v>
      </c>
      <c r="BY334" s="57">
        <v>1</v>
      </c>
      <c r="BZ334" s="57">
        <v>1</v>
      </c>
      <c r="CA334" s="57">
        <v>1</v>
      </c>
      <c r="CB334" s="67">
        <v>19</v>
      </c>
      <c r="CC334" s="134"/>
      <c r="CD334" s="134"/>
      <c r="CE334" s="57"/>
      <c r="CF334" s="57"/>
      <c r="CG334" s="57"/>
      <c r="CH334" s="57"/>
      <c r="CI334" s="57"/>
      <c r="CJ334" s="57"/>
      <c r="CK334" s="67"/>
      <c r="CL334" s="23"/>
      <c r="CM334" s="23"/>
      <c r="CN334" s="23"/>
      <c r="CO334" s="23"/>
      <c r="CP334" s="23"/>
      <c r="CQ334" s="23"/>
      <c r="CR334" s="57"/>
      <c r="CS334" s="134"/>
      <c r="CT334" s="58"/>
      <c r="CU334" s="57"/>
      <c r="CV334" s="57"/>
      <c r="CW334" s="57"/>
      <c r="CX334" s="57"/>
      <c r="CY334" s="57"/>
      <c r="CZ334" s="57"/>
      <c r="DA334" s="67"/>
      <c r="DB334" s="23"/>
      <c r="DC334" s="23"/>
      <c r="DD334" s="57"/>
      <c r="DE334" s="57"/>
      <c r="DF334" s="57"/>
      <c r="DG334" s="57"/>
      <c r="DH334" s="57"/>
      <c r="DI334" s="57"/>
      <c r="DJ334" s="67"/>
      <c r="DK334" s="23" t="s">
        <v>849</v>
      </c>
      <c r="DL334" s="55">
        <v>0</v>
      </c>
      <c r="DM334" s="55">
        <v>0.40618568799424781</v>
      </c>
      <c r="DN334" s="55">
        <v>36.17340617249841</v>
      </c>
      <c r="DO334" s="59">
        <v>36.579591860492656</v>
      </c>
      <c r="DP334" s="23" t="s">
        <v>849</v>
      </c>
      <c r="DQ334" s="57"/>
      <c r="DR334" s="57"/>
      <c r="DS334" s="57"/>
      <c r="DT334" s="23" t="s">
        <v>854</v>
      </c>
      <c r="DU334" s="57"/>
      <c r="DV334" s="23" t="s">
        <v>849</v>
      </c>
      <c r="DW334" s="23" t="s">
        <v>854</v>
      </c>
      <c r="DX334" s="57"/>
      <c r="DY334" s="23" t="s">
        <v>849</v>
      </c>
      <c r="DZ334" s="23" t="s">
        <v>854</v>
      </c>
      <c r="EA334" s="56"/>
      <c r="EB334" s="57"/>
      <c r="EC334" s="57"/>
      <c r="ED334" s="23"/>
      <c r="EE334" s="57"/>
      <c r="EF334" s="57"/>
      <c r="EG334" s="57"/>
      <c r="EH334" s="23">
        <v>524</v>
      </c>
      <c r="EI334" s="23" t="s">
        <v>384</v>
      </c>
      <c r="EJ334" s="23"/>
      <c r="EK334" s="23" t="s">
        <v>385</v>
      </c>
    </row>
    <row r="335" spans="2:141">
      <c r="B335" s="132" t="s">
        <v>1521</v>
      </c>
      <c r="C335" s="23" t="s">
        <v>1522</v>
      </c>
      <c r="D335" s="23" t="s">
        <v>159</v>
      </c>
      <c r="E335" s="23" t="s">
        <v>846</v>
      </c>
      <c r="F335" s="23" t="s">
        <v>847</v>
      </c>
      <c r="G335" s="23"/>
      <c r="H335" s="23" t="s">
        <v>848</v>
      </c>
      <c r="I335" s="58">
        <v>0.99831285484328924</v>
      </c>
      <c r="J335" s="58">
        <v>1.6871451567107565E-3</v>
      </c>
      <c r="K335" s="58">
        <v>0</v>
      </c>
      <c r="L335" s="58">
        <v>0</v>
      </c>
      <c r="M335" s="176"/>
      <c r="N335" s="23" t="s">
        <v>849</v>
      </c>
      <c r="O335" s="23" t="s">
        <v>850</v>
      </c>
      <c r="P335" s="23" t="s">
        <v>851</v>
      </c>
      <c r="Q335" s="56" t="s">
        <v>848</v>
      </c>
      <c r="R335" s="133" t="s">
        <v>848</v>
      </c>
      <c r="S335" s="133" t="s">
        <v>848</v>
      </c>
      <c r="T335" s="133" t="s">
        <v>848</v>
      </c>
      <c r="U335" s="133" t="s">
        <v>848</v>
      </c>
      <c r="V335" s="133" t="s">
        <v>848</v>
      </c>
      <c r="W335" s="55">
        <v>0</v>
      </c>
      <c r="X335" s="55">
        <v>1.7426586969230775</v>
      </c>
      <c r="Y335" s="55">
        <v>1.8181048714078625</v>
      </c>
      <c r="Z335" s="55">
        <v>1.9630798733590182</v>
      </c>
      <c r="AA335" s="55">
        <v>2.1124928855739848</v>
      </c>
      <c r="AB335" s="55">
        <v>2.251550540506726</v>
      </c>
      <c r="AC335" s="55">
        <v>2.3980048792124857</v>
      </c>
      <c r="AD335" s="59">
        <v>12.285891746983156</v>
      </c>
      <c r="AE335" s="55">
        <v>0</v>
      </c>
      <c r="AF335" s="55"/>
      <c r="AG335" s="55"/>
      <c r="AH335" s="55"/>
      <c r="AI335" s="59">
        <v>12.285891746983156</v>
      </c>
      <c r="AJ335" s="55">
        <v>0</v>
      </c>
      <c r="AK335" s="55">
        <v>0</v>
      </c>
      <c r="AL335" s="55">
        <v>1.9104435991597779</v>
      </c>
      <c r="AM335" s="55">
        <v>2.0330168820328645</v>
      </c>
      <c r="AN335" s="55">
        <v>2.2390314650177081</v>
      </c>
      <c r="AO335" s="55">
        <v>2.4576365265155937</v>
      </c>
      <c r="AP335" s="55">
        <v>2.67180199525481</v>
      </c>
      <c r="AQ335" s="55">
        <v>2.9025038469081523</v>
      </c>
      <c r="AR335" s="59">
        <v>14.214434314888907</v>
      </c>
      <c r="AS335" s="55">
        <v>0</v>
      </c>
      <c r="AT335" s="55"/>
      <c r="AU335" s="55"/>
      <c r="AV335" s="55"/>
      <c r="AW335" s="59">
        <v>14.214434314888907</v>
      </c>
      <c r="AX335" s="55"/>
      <c r="AY335" s="55"/>
      <c r="AZ335" s="55"/>
      <c r="BA335" s="55"/>
      <c r="BB335" s="55"/>
      <c r="BC335" s="55"/>
      <c r="BD335" s="55"/>
      <c r="BE335" s="55"/>
      <c r="BF335" s="59">
        <v>0</v>
      </c>
      <c r="BG335" s="55"/>
      <c r="BH335" s="55"/>
      <c r="BI335" s="55"/>
      <c r="BJ335" s="55"/>
      <c r="BK335" s="59">
        <v>0</v>
      </c>
      <c r="BL335" s="55"/>
      <c r="BM335" s="23" t="s">
        <v>864</v>
      </c>
      <c r="BN335" s="23" t="s">
        <v>1523</v>
      </c>
      <c r="BO335" s="23" t="s">
        <v>569</v>
      </c>
      <c r="BP335" s="23" t="s">
        <v>386</v>
      </c>
      <c r="BQ335" s="23" t="s">
        <v>358</v>
      </c>
      <c r="BR335" s="23"/>
      <c r="BS335" s="57"/>
      <c r="BT335" s="135" t="s">
        <v>23</v>
      </c>
      <c r="BU335" s="58">
        <v>0.99831285484328924</v>
      </c>
      <c r="BV335" s="57">
        <v>0</v>
      </c>
      <c r="BW335" s="57">
        <v>0</v>
      </c>
      <c r="BX335" s="57">
        <v>0</v>
      </c>
      <c r="BY335" s="57">
        <v>0</v>
      </c>
      <c r="BZ335" s="57">
        <v>0</v>
      </c>
      <c r="CA335" s="57">
        <v>0</v>
      </c>
      <c r="CB335" s="67">
        <v>0</v>
      </c>
      <c r="CC335" s="134"/>
      <c r="CD335" s="134"/>
      <c r="CE335" s="57"/>
      <c r="CF335" s="57"/>
      <c r="CG335" s="57"/>
      <c r="CH335" s="57"/>
      <c r="CI335" s="57"/>
      <c r="CJ335" s="57"/>
      <c r="CK335" s="67"/>
      <c r="CL335" s="23"/>
      <c r="CM335" s="23"/>
      <c r="CN335" s="23"/>
      <c r="CO335" s="23"/>
      <c r="CP335" s="23"/>
      <c r="CQ335" s="23"/>
      <c r="CR335" s="57"/>
      <c r="CS335" s="134"/>
      <c r="CT335" s="58"/>
      <c r="CU335" s="57"/>
      <c r="CV335" s="57"/>
      <c r="CW335" s="57"/>
      <c r="CX335" s="57"/>
      <c r="CY335" s="57"/>
      <c r="CZ335" s="57"/>
      <c r="DA335" s="67"/>
      <c r="DB335" s="23"/>
      <c r="DC335" s="23"/>
      <c r="DD335" s="57"/>
      <c r="DE335" s="57"/>
      <c r="DF335" s="57"/>
      <c r="DG335" s="57"/>
      <c r="DH335" s="57"/>
      <c r="DI335" s="57"/>
      <c r="DJ335" s="67"/>
      <c r="DK335" s="23" t="s">
        <v>849</v>
      </c>
      <c r="DL335" s="55">
        <v>0</v>
      </c>
      <c r="DM335" s="55">
        <v>0</v>
      </c>
      <c r="DN335" s="55">
        <v>0</v>
      </c>
      <c r="DO335" s="59">
        <v>0</v>
      </c>
      <c r="DP335" s="23" t="s">
        <v>849</v>
      </c>
      <c r="DQ335" s="57"/>
      <c r="DR335" s="57"/>
      <c r="DS335" s="57"/>
      <c r="DT335" s="23" t="s">
        <v>854</v>
      </c>
      <c r="DU335" s="57"/>
      <c r="DV335" s="23" t="s">
        <v>849</v>
      </c>
      <c r="DW335" s="23" t="s">
        <v>854</v>
      </c>
      <c r="DX335" s="57"/>
      <c r="DY335" s="23" t="s">
        <v>849</v>
      </c>
      <c r="DZ335" s="23" t="s">
        <v>854</v>
      </c>
      <c r="EA335" s="56"/>
      <c r="EB335" s="57"/>
      <c r="EC335" s="57"/>
      <c r="ED335" s="23"/>
      <c r="EE335" s="57"/>
      <c r="EF335" s="57"/>
      <c r="EG335" s="57"/>
      <c r="EH335" s="23">
        <v>2240</v>
      </c>
      <c r="EI335" s="23" t="s">
        <v>387</v>
      </c>
      <c r="EJ335" s="23"/>
      <c r="EK335" s="23" t="s">
        <v>388</v>
      </c>
    </row>
    <row r="336" spans="2:141">
      <c r="B336" s="132" t="s">
        <v>1524</v>
      </c>
      <c r="C336" s="23" t="s">
        <v>1525</v>
      </c>
      <c r="D336" s="23" t="s">
        <v>155</v>
      </c>
      <c r="E336" s="23" t="s">
        <v>846</v>
      </c>
      <c r="F336" s="23" t="s">
        <v>847</v>
      </c>
      <c r="G336" s="23"/>
      <c r="H336" s="23" t="s">
        <v>848</v>
      </c>
      <c r="I336" s="58">
        <v>0.76939999999999997</v>
      </c>
      <c r="J336" s="58">
        <v>0.2306</v>
      </c>
      <c r="K336" s="58">
        <v>0</v>
      </c>
      <c r="L336" s="58">
        <v>0</v>
      </c>
      <c r="M336" s="176"/>
      <c r="N336" s="23" t="s">
        <v>849</v>
      </c>
      <c r="O336" s="23" t="s">
        <v>850</v>
      </c>
      <c r="P336" s="23" t="s">
        <v>851</v>
      </c>
      <c r="Q336" s="56" t="s">
        <v>848</v>
      </c>
      <c r="R336" s="133" t="s">
        <v>848</v>
      </c>
      <c r="S336" s="133" t="s">
        <v>848</v>
      </c>
      <c r="T336" s="133" t="s">
        <v>848</v>
      </c>
      <c r="U336" s="133" t="s">
        <v>848</v>
      </c>
      <c r="V336" s="133" t="s">
        <v>848</v>
      </c>
      <c r="W336" s="55">
        <v>0</v>
      </c>
      <c r="X336" s="55">
        <v>0.24612316004296639</v>
      </c>
      <c r="Y336" s="55">
        <v>0.25677874676808632</v>
      </c>
      <c r="Z336" s="55">
        <v>0.27725418792615991</v>
      </c>
      <c r="AA336" s="55">
        <v>0.29835642830335823</v>
      </c>
      <c r="AB336" s="55">
        <v>0.3179961371692655</v>
      </c>
      <c r="AC336" s="55">
        <v>0.33868051140038069</v>
      </c>
      <c r="AD336" s="59">
        <v>1.7351891716102168</v>
      </c>
      <c r="AE336" s="55">
        <v>0</v>
      </c>
      <c r="AF336" s="55"/>
      <c r="AG336" s="55"/>
      <c r="AH336" s="55"/>
      <c r="AI336" s="59">
        <v>1.7351891716102168</v>
      </c>
      <c r="AJ336" s="55">
        <v>0</v>
      </c>
      <c r="AK336" s="55">
        <v>0</v>
      </c>
      <c r="AL336" s="55">
        <v>0.26982014122402648</v>
      </c>
      <c r="AM336" s="55">
        <v>0.28713169154126922</v>
      </c>
      <c r="AN336" s="55">
        <v>0.31622801445790849</v>
      </c>
      <c r="AO336" s="55">
        <v>0.34710254464115392</v>
      </c>
      <c r="AP336" s="55">
        <v>0.37735005210274014</v>
      </c>
      <c r="AQ336" s="55">
        <v>0.40993306382898331</v>
      </c>
      <c r="AR336" s="59">
        <v>2.0075655077960817</v>
      </c>
      <c r="AS336" s="55">
        <v>0</v>
      </c>
      <c r="AT336" s="55"/>
      <c r="AU336" s="55"/>
      <c r="AV336" s="55"/>
      <c r="AW336" s="59">
        <v>2.0075655077960817</v>
      </c>
      <c r="AX336" s="55"/>
      <c r="AY336" s="55"/>
      <c r="AZ336" s="55"/>
      <c r="BA336" s="55"/>
      <c r="BB336" s="55"/>
      <c r="BC336" s="55"/>
      <c r="BD336" s="55"/>
      <c r="BE336" s="55"/>
      <c r="BF336" s="59">
        <v>0</v>
      </c>
      <c r="BG336" s="55"/>
      <c r="BH336" s="55"/>
      <c r="BI336" s="55"/>
      <c r="BJ336" s="55"/>
      <c r="BK336" s="59">
        <v>0</v>
      </c>
      <c r="BL336" s="55"/>
      <c r="BM336" s="23" t="s">
        <v>864</v>
      </c>
      <c r="BN336" s="23" t="s">
        <v>1278</v>
      </c>
      <c r="BO336" s="23" t="s">
        <v>569</v>
      </c>
      <c r="BP336" s="23" t="s">
        <v>386</v>
      </c>
      <c r="BQ336" s="23" t="s">
        <v>351</v>
      </c>
      <c r="BR336" s="23"/>
      <c r="BS336" s="57"/>
      <c r="BT336" s="135" t="s">
        <v>23</v>
      </c>
      <c r="BU336" s="58">
        <v>0.76939999999999997</v>
      </c>
      <c r="BV336" s="57">
        <v>0</v>
      </c>
      <c r="BW336" s="57">
        <v>0</v>
      </c>
      <c r="BX336" s="57">
        <v>0</v>
      </c>
      <c r="BY336" s="57">
        <v>0</v>
      </c>
      <c r="BZ336" s="57">
        <v>0</v>
      </c>
      <c r="CA336" s="57">
        <v>0</v>
      </c>
      <c r="CB336" s="67">
        <v>0</v>
      </c>
      <c r="CC336" s="134"/>
      <c r="CD336" s="134"/>
      <c r="CE336" s="57"/>
      <c r="CF336" s="57"/>
      <c r="CG336" s="57"/>
      <c r="CH336" s="57"/>
      <c r="CI336" s="57"/>
      <c r="CJ336" s="57"/>
      <c r="CK336" s="67"/>
      <c r="CL336" s="23"/>
      <c r="CM336" s="23"/>
      <c r="CN336" s="23"/>
      <c r="CO336" s="23"/>
      <c r="CP336" s="23"/>
      <c r="CQ336" s="23"/>
      <c r="CR336" s="57"/>
      <c r="CS336" s="134"/>
      <c r="CT336" s="58"/>
      <c r="CU336" s="57"/>
      <c r="CV336" s="57"/>
      <c r="CW336" s="57"/>
      <c r="CX336" s="57"/>
      <c r="CY336" s="57"/>
      <c r="CZ336" s="57"/>
      <c r="DA336" s="67"/>
      <c r="DB336" s="23"/>
      <c r="DC336" s="23"/>
      <c r="DD336" s="57"/>
      <c r="DE336" s="57"/>
      <c r="DF336" s="57"/>
      <c r="DG336" s="57"/>
      <c r="DH336" s="57"/>
      <c r="DI336" s="57"/>
      <c r="DJ336" s="67"/>
      <c r="DK336" s="23" t="s">
        <v>849</v>
      </c>
      <c r="DL336" s="55">
        <v>0</v>
      </c>
      <c r="DM336" s="55">
        <v>0</v>
      </c>
      <c r="DN336" s="55">
        <v>0</v>
      </c>
      <c r="DO336" s="59">
        <v>0</v>
      </c>
      <c r="DP336" s="23" t="s">
        <v>849</v>
      </c>
      <c r="DQ336" s="57"/>
      <c r="DR336" s="57"/>
      <c r="DS336" s="57"/>
      <c r="DT336" s="23" t="s">
        <v>854</v>
      </c>
      <c r="DU336" s="57"/>
      <c r="DV336" s="23" t="s">
        <v>849</v>
      </c>
      <c r="DW336" s="23" t="s">
        <v>854</v>
      </c>
      <c r="DX336" s="57"/>
      <c r="DY336" s="23" t="s">
        <v>849</v>
      </c>
      <c r="DZ336" s="23" t="s">
        <v>854</v>
      </c>
      <c r="EA336" s="56"/>
      <c r="EB336" s="57"/>
      <c r="EC336" s="57"/>
      <c r="ED336" s="23"/>
      <c r="EE336" s="57"/>
      <c r="EF336" s="57"/>
      <c r="EG336" s="57"/>
      <c r="EH336" s="23">
        <v>3293</v>
      </c>
      <c r="EI336" s="23" t="s">
        <v>384</v>
      </c>
      <c r="EJ336" s="23"/>
      <c r="EK336" s="23" t="s">
        <v>385</v>
      </c>
    </row>
    <row r="337" spans="2:141">
      <c r="B337" s="132" t="s">
        <v>1526</v>
      </c>
      <c r="C337" s="23" t="s">
        <v>1527</v>
      </c>
      <c r="D337" s="23" t="s">
        <v>159</v>
      </c>
      <c r="E337" s="23" t="s">
        <v>846</v>
      </c>
      <c r="F337" s="23" t="s">
        <v>847</v>
      </c>
      <c r="G337" s="23"/>
      <c r="H337" s="23" t="s">
        <v>848</v>
      </c>
      <c r="I337" s="58">
        <v>9.2499999999999999E-2</v>
      </c>
      <c r="J337" s="58">
        <v>0.90749999999999997</v>
      </c>
      <c r="K337" s="58">
        <v>0</v>
      </c>
      <c r="L337" s="58">
        <v>0</v>
      </c>
      <c r="M337" s="176"/>
      <c r="N337" s="23" t="s">
        <v>849</v>
      </c>
      <c r="O337" s="23" t="s">
        <v>850</v>
      </c>
      <c r="P337" s="23" t="s">
        <v>851</v>
      </c>
      <c r="Q337" s="56" t="s">
        <v>848</v>
      </c>
      <c r="R337" s="133" t="s">
        <v>848</v>
      </c>
      <c r="S337" s="133" t="s">
        <v>848</v>
      </c>
      <c r="T337" s="133" t="s">
        <v>848</v>
      </c>
      <c r="U337" s="133" t="s">
        <v>848</v>
      </c>
      <c r="V337" s="133" t="s">
        <v>848</v>
      </c>
      <c r="W337" s="55">
        <v>0</v>
      </c>
      <c r="X337" s="55">
        <v>1.2930527531169234</v>
      </c>
      <c r="Y337" s="55">
        <v>1.3490338145846339</v>
      </c>
      <c r="Z337" s="55">
        <v>1.4566052660323914</v>
      </c>
      <c r="AA337" s="55">
        <v>1.5674697210958966</v>
      </c>
      <c r="AB337" s="55">
        <v>1.6706505010559907</v>
      </c>
      <c r="AC337" s="55">
        <v>1.779319620375664</v>
      </c>
      <c r="AD337" s="59">
        <v>9.1161316762614995</v>
      </c>
      <c r="AE337" s="55">
        <v>0</v>
      </c>
      <c r="AF337" s="55"/>
      <c r="AG337" s="55"/>
      <c r="AH337" s="55"/>
      <c r="AI337" s="59">
        <v>9.1161316762614995</v>
      </c>
      <c r="AJ337" s="55">
        <v>0</v>
      </c>
      <c r="AK337" s="55">
        <v>0</v>
      </c>
      <c r="AL337" s="55">
        <v>1.4175491505765552</v>
      </c>
      <c r="AM337" s="55">
        <v>1.5084985264683857</v>
      </c>
      <c r="AN337" s="55">
        <v>1.6613613470431394</v>
      </c>
      <c r="AO337" s="55">
        <v>1.8235663026745705</v>
      </c>
      <c r="AP337" s="55">
        <v>1.9824770804790688</v>
      </c>
      <c r="AQ337" s="55">
        <v>2.1536578544058491</v>
      </c>
      <c r="AR337" s="59">
        <v>10.547110261647568</v>
      </c>
      <c r="AS337" s="55">
        <v>0</v>
      </c>
      <c r="AT337" s="55"/>
      <c r="AU337" s="55"/>
      <c r="AV337" s="55"/>
      <c r="AW337" s="59">
        <v>10.547110261647568</v>
      </c>
      <c r="AX337" s="55"/>
      <c r="AY337" s="55"/>
      <c r="AZ337" s="55"/>
      <c r="BA337" s="55"/>
      <c r="BB337" s="55"/>
      <c r="BC337" s="55"/>
      <c r="BD337" s="55"/>
      <c r="BE337" s="55"/>
      <c r="BF337" s="59">
        <v>0</v>
      </c>
      <c r="BG337" s="55"/>
      <c r="BH337" s="55"/>
      <c r="BI337" s="55"/>
      <c r="BJ337" s="55"/>
      <c r="BK337" s="59">
        <v>0</v>
      </c>
      <c r="BL337" s="55"/>
      <c r="BM337" s="23" t="s">
        <v>864</v>
      </c>
      <c r="BN337" s="23" t="s">
        <v>1452</v>
      </c>
      <c r="BO337" s="23" t="s">
        <v>582</v>
      </c>
      <c r="BP337" s="23" t="s">
        <v>462</v>
      </c>
      <c r="BQ337" s="23" t="s">
        <v>351</v>
      </c>
      <c r="BR337" s="23"/>
      <c r="BS337" s="57"/>
      <c r="BT337" s="135" t="s">
        <v>23</v>
      </c>
      <c r="BU337" s="58">
        <v>9.2499999999999999E-2</v>
      </c>
      <c r="BV337" s="57">
        <v>0</v>
      </c>
      <c r="BW337" s="57">
        <v>0</v>
      </c>
      <c r="BX337" s="57">
        <v>0</v>
      </c>
      <c r="BY337" s="57">
        <v>0</v>
      </c>
      <c r="BZ337" s="57">
        <v>0</v>
      </c>
      <c r="CA337" s="57">
        <v>0</v>
      </c>
      <c r="CB337" s="67">
        <v>0</v>
      </c>
      <c r="CC337" s="134"/>
      <c r="CD337" s="134"/>
      <c r="CE337" s="57"/>
      <c r="CF337" s="57"/>
      <c r="CG337" s="57"/>
      <c r="CH337" s="57"/>
      <c r="CI337" s="57"/>
      <c r="CJ337" s="57"/>
      <c r="CK337" s="67"/>
      <c r="CL337" s="23"/>
      <c r="CM337" s="23"/>
      <c r="CN337" s="23"/>
      <c r="CO337" s="23"/>
      <c r="CP337" s="23"/>
      <c r="CQ337" s="23"/>
      <c r="CR337" s="57"/>
      <c r="CS337" s="134"/>
      <c r="CT337" s="58"/>
      <c r="CU337" s="57"/>
      <c r="CV337" s="57"/>
      <c r="CW337" s="57"/>
      <c r="CX337" s="57"/>
      <c r="CY337" s="57"/>
      <c r="CZ337" s="57"/>
      <c r="DA337" s="67"/>
      <c r="DB337" s="23"/>
      <c r="DC337" s="23"/>
      <c r="DD337" s="57"/>
      <c r="DE337" s="57"/>
      <c r="DF337" s="57"/>
      <c r="DG337" s="57"/>
      <c r="DH337" s="57"/>
      <c r="DI337" s="57"/>
      <c r="DJ337" s="67"/>
      <c r="DK337" s="23" t="s">
        <v>849</v>
      </c>
      <c r="DL337" s="55">
        <v>0</v>
      </c>
      <c r="DM337" s="55">
        <v>0</v>
      </c>
      <c r="DN337" s="55">
        <v>0</v>
      </c>
      <c r="DO337" s="59">
        <v>0</v>
      </c>
      <c r="DP337" s="23" t="s">
        <v>849</v>
      </c>
      <c r="DQ337" s="57"/>
      <c r="DR337" s="57"/>
      <c r="DS337" s="57"/>
      <c r="DT337" s="23" t="s">
        <v>854</v>
      </c>
      <c r="DU337" s="57"/>
      <c r="DV337" s="23" t="s">
        <v>849</v>
      </c>
      <c r="DW337" s="23" t="s">
        <v>854</v>
      </c>
      <c r="DX337" s="57"/>
      <c r="DY337" s="23" t="s">
        <v>849</v>
      </c>
      <c r="DZ337" s="23" t="s">
        <v>854</v>
      </c>
      <c r="EA337" s="56"/>
      <c r="EB337" s="57"/>
      <c r="EC337" s="57"/>
      <c r="ED337" s="23"/>
      <c r="EE337" s="57"/>
      <c r="EF337" s="57"/>
      <c r="EG337" s="57"/>
      <c r="EH337" s="23">
        <v>3294</v>
      </c>
      <c r="EI337" s="23" t="s">
        <v>459</v>
      </c>
      <c r="EJ337" s="23"/>
      <c r="EK337" s="23" t="s">
        <v>460</v>
      </c>
    </row>
    <row r="338" spans="2:141">
      <c r="B338" s="132" t="s">
        <v>1528</v>
      </c>
      <c r="C338" s="23" t="s">
        <v>1529</v>
      </c>
      <c r="D338" s="23" t="s">
        <v>159</v>
      </c>
      <c r="E338" s="23" t="s">
        <v>846</v>
      </c>
      <c r="F338" s="23" t="s">
        <v>847</v>
      </c>
      <c r="G338" s="23"/>
      <c r="H338" s="23" t="s">
        <v>848</v>
      </c>
      <c r="I338" s="58">
        <v>0.61935108739795253</v>
      </c>
      <c r="J338" s="58">
        <v>0.38064891260204736</v>
      </c>
      <c r="K338" s="58">
        <v>0</v>
      </c>
      <c r="L338" s="58">
        <v>0</v>
      </c>
      <c r="M338" s="176"/>
      <c r="N338" s="23" t="s">
        <v>849</v>
      </c>
      <c r="O338" s="23" t="s">
        <v>850</v>
      </c>
      <c r="P338" s="23" t="s">
        <v>851</v>
      </c>
      <c r="Q338" s="56" t="s">
        <v>848</v>
      </c>
      <c r="R338" s="133" t="s">
        <v>848</v>
      </c>
      <c r="S338" s="133" t="s">
        <v>848</v>
      </c>
      <c r="T338" s="133" t="s">
        <v>848</v>
      </c>
      <c r="U338" s="133" t="s">
        <v>848</v>
      </c>
      <c r="V338" s="133" t="s">
        <v>848</v>
      </c>
      <c r="W338" s="55">
        <v>0</v>
      </c>
      <c r="X338" s="55">
        <v>19.766147694101956</v>
      </c>
      <c r="Y338" s="55">
        <v>20.62189772160551</v>
      </c>
      <c r="Z338" s="55">
        <v>22.266280127396669</v>
      </c>
      <c r="AA338" s="55">
        <v>23.961000770099808</v>
      </c>
      <c r="AB338" s="55">
        <v>25.538265526675008</v>
      </c>
      <c r="AC338" s="55">
        <v>27.199427344770157</v>
      </c>
      <c r="AD338" s="59">
        <v>139.3530191846491</v>
      </c>
      <c r="AE338" s="55">
        <v>0</v>
      </c>
      <c r="AF338" s="55"/>
      <c r="AG338" s="55"/>
      <c r="AH338" s="55"/>
      <c r="AI338" s="59">
        <v>139.3530191846491</v>
      </c>
      <c r="AJ338" s="55">
        <v>0</v>
      </c>
      <c r="AK338" s="55">
        <v>0</v>
      </c>
      <c r="AL338" s="55">
        <v>21.669251936089651</v>
      </c>
      <c r="AM338" s="55">
        <v>23.059542310732827</v>
      </c>
      <c r="AN338" s="55">
        <v>25.396267615353388</v>
      </c>
      <c r="AO338" s="55">
        <v>27.875800721792857</v>
      </c>
      <c r="AP338" s="55">
        <v>30.304977641834821</v>
      </c>
      <c r="AQ338" s="55">
        <v>32.921718878161947</v>
      </c>
      <c r="AR338" s="59">
        <v>161.22755910396549</v>
      </c>
      <c r="AS338" s="55">
        <v>0</v>
      </c>
      <c r="AT338" s="55"/>
      <c r="AU338" s="55"/>
      <c r="AV338" s="55"/>
      <c r="AW338" s="59">
        <v>161.22755910396549</v>
      </c>
      <c r="AX338" s="55"/>
      <c r="AY338" s="55"/>
      <c r="AZ338" s="55"/>
      <c r="BA338" s="55"/>
      <c r="BB338" s="55"/>
      <c r="BC338" s="55"/>
      <c r="BD338" s="55"/>
      <c r="BE338" s="55"/>
      <c r="BF338" s="59">
        <v>0</v>
      </c>
      <c r="BG338" s="55"/>
      <c r="BH338" s="55"/>
      <c r="BI338" s="55"/>
      <c r="BJ338" s="55"/>
      <c r="BK338" s="59">
        <v>0</v>
      </c>
      <c r="BL338" s="55"/>
      <c r="BM338" s="23" t="s">
        <v>864</v>
      </c>
      <c r="BN338" s="23" t="s">
        <v>1530</v>
      </c>
      <c r="BO338" s="23" t="s">
        <v>580</v>
      </c>
      <c r="BP338" s="23" t="s">
        <v>438</v>
      </c>
      <c r="BQ338" s="23" t="s">
        <v>148</v>
      </c>
      <c r="BR338" s="23"/>
      <c r="BS338" s="57"/>
      <c r="BT338" s="135" t="s">
        <v>1240</v>
      </c>
      <c r="BU338" s="58">
        <v>0.61935108739795253</v>
      </c>
      <c r="BV338" s="57">
        <v>6184</v>
      </c>
      <c r="BW338" s="57">
        <v>6450</v>
      </c>
      <c r="BX338" s="57">
        <v>6450</v>
      </c>
      <c r="BY338" s="57">
        <v>3798</v>
      </c>
      <c r="BZ338" s="57">
        <v>4049</v>
      </c>
      <c r="CA338" s="57">
        <v>4310</v>
      </c>
      <c r="CB338" s="67">
        <v>31241</v>
      </c>
      <c r="CC338" s="134"/>
      <c r="CD338" s="134"/>
      <c r="CE338" s="57"/>
      <c r="CF338" s="57"/>
      <c r="CG338" s="57"/>
      <c r="CH338" s="57"/>
      <c r="CI338" s="57"/>
      <c r="CJ338" s="57"/>
      <c r="CK338" s="67"/>
      <c r="CL338" s="23"/>
      <c r="CM338" s="23"/>
      <c r="CN338" s="23"/>
      <c r="CO338" s="23"/>
      <c r="CP338" s="23"/>
      <c r="CQ338" s="23"/>
      <c r="CR338" s="57"/>
      <c r="CS338" s="134"/>
      <c r="CT338" s="58"/>
      <c r="CU338" s="57"/>
      <c r="CV338" s="57"/>
      <c r="CW338" s="57"/>
      <c r="CX338" s="57"/>
      <c r="CY338" s="57"/>
      <c r="CZ338" s="57"/>
      <c r="DA338" s="67"/>
      <c r="DB338" s="23"/>
      <c r="DC338" s="23"/>
      <c r="DD338" s="57"/>
      <c r="DE338" s="57"/>
      <c r="DF338" s="57"/>
      <c r="DG338" s="57"/>
      <c r="DH338" s="57"/>
      <c r="DI338" s="57"/>
      <c r="DJ338" s="67"/>
      <c r="DK338" s="23" t="s">
        <v>849</v>
      </c>
      <c r="DL338" s="55">
        <v>0</v>
      </c>
      <c r="DM338" s="55">
        <v>0</v>
      </c>
      <c r="DN338" s="55">
        <v>0</v>
      </c>
      <c r="DO338" s="59">
        <v>0</v>
      </c>
      <c r="DP338" s="23" t="s">
        <v>849</v>
      </c>
      <c r="DQ338" s="57"/>
      <c r="DR338" s="57"/>
      <c r="DS338" s="57"/>
      <c r="DT338" s="23" t="s">
        <v>854</v>
      </c>
      <c r="DU338" s="57"/>
      <c r="DV338" s="23" t="s">
        <v>849</v>
      </c>
      <c r="DW338" s="23" t="s">
        <v>854</v>
      </c>
      <c r="DX338" s="57"/>
      <c r="DY338" s="23" t="s">
        <v>849</v>
      </c>
      <c r="DZ338" s="23" t="s">
        <v>854</v>
      </c>
      <c r="EA338" s="56"/>
      <c r="EB338" s="57"/>
      <c r="EC338" s="57"/>
      <c r="ED338" s="23"/>
      <c r="EE338" s="57"/>
      <c r="EF338" s="57"/>
      <c r="EG338" s="57"/>
      <c r="EH338" s="23">
        <v>695</v>
      </c>
      <c r="EI338" s="23" t="s">
        <v>436</v>
      </c>
      <c r="EJ338" s="23"/>
      <c r="EK338" s="23" t="s">
        <v>608</v>
      </c>
    </row>
    <row r="339" spans="2:141">
      <c r="B339" s="132" t="s">
        <v>1531</v>
      </c>
      <c r="C339" s="23" t="s">
        <v>1532</v>
      </c>
      <c r="D339" s="23" t="s">
        <v>159</v>
      </c>
      <c r="E339" s="23" t="s">
        <v>846</v>
      </c>
      <c r="F339" s="23" t="s">
        <v>847</v>
      </c>
      <c r="G339" s="23"/>
      <c r="H339" s="23" t="s">
        <v>848</v>
      </c>
      <c r="I339" s="58">
        <v>0.99751177634259602</v>
      </c>
      <c r="J339" s="58">
        <v>2.4882236574040014E-3</v>
      </c>
      <c r="K339" s="58">
        <v>0</v>
      </c>
      <c r="L339" s="58">
        <v>0</v>
      </c>
      <c r="M339" s="176"/>
      <c r="N339" s="23" t="s">
        <v>849</v>
      </c>
      <c r="O339" s="23" t="s">
        <v>850</v>
      </c>
      <c r="P339" s="23" t="s">
        <v>851</v>
      </c>
      <c r="Q339" s="56" t="s">
        <v>848</v>
      </c>
      <c r="R339" s="133" t="s">
        <v>848</v>
      </c>
      <c r="S339" s="133" t="s">
        <v>848</v>
      </c>
      <c r="T339" s="133" t="s">
        <v>848</v>
      </c>
      <c r="U339" s="133" t="s">
        <v>848</v>
      </c>
      <c r="V339" s="133" t="s">
        <v>848</v>
      </c>
      <c r="W339" s="55">
        <v>0</v>
      </c>
      <c r="X339" s="55">
        <v>3.4853173938461541</v>
      </c>
      <c r="Y339" s="55">
        <v>3.6362097428157254</v>
      </c>
      <c r="Z339" s="55">
        <v>3.9261597467180351</v>
      </c>
      <c r="AA339" s="55">
        <v>4.2249857711479706</v>
      </c>
      <c r="AB339" s="55">
        <v>4.5031010810134511</v>
      </c>
      <c r="AC339" s="55">
        <v>4.7960097584249706</v>
      </c>
      <c r="AD339" s="59">
        <v>24.571783493966308</v>
      </c>
      <c r="AE339" s="55">
        <v>0</v>
      </c>
      <c r="AF339" s="55"/>
      <c r="AG339" s="55"/>
      <c r="AH339" s="55"/>
      <c r="AI339" s="59">
        <v>24.571783493966308</v>
      </c>
      <c r="AJ339" s="55">
        <v>0</v>
      </c>
      <c r="AK339" s="55">
        <v>0</v>
      </c>
      <c r="AL339" s="55">
        <v>3.8208871983195554</v>
      </c>
      <c r="AM339" s="55">
        <v>4.0660337640657307</v>
      </c>
      <c r="AN339" s="55">
        <v>4.4780629300354162</v>
      </c>
      <c r="AO339" s="55">
        <v>4.9152730530311883</v>
      </c>
      <c r="AP339" s="55">
        <v>5.3436039905096191</v>
      </c>
      <c r="AQ339" s="55">
        <v>5.8050076938163055</v>
      </c>
      <c r="AR339" s="59">
        <v>28.428868629777817</v>
      </c>
      <c r="AS339" s="55">
        <v>0</v>
      </c>
      <c r="AT339" s="55"/>
      <c r="AU339" s="55"/>
      <c r="AV339" s="55"/>
      <c r="AW339" s="59">
        <v>28.428868629777817</v>
      </c>
      <c r="AX339" s="55"/>
      <c r="AY339" s="55"/>
      <c r="AZ339" s="55"/>
      <c r="BA339" s="55"/>
      <c r="BB339" s="55"/>
      <c r="BC339" s="55"/>
      <c r="BD339" s="55"/>
      <c r="BE339" s="55"/>
      <c r="BF339" s="59">
        <v>0</v>
      </c>
      <c r="BG339" s="55"/>
      <c r="BH339" s="55"/>
      <c r="BI339" s="55"/>
      <c r="BJ339" s="55"/>
      <c r="BK339" s="59">
        <v>0</v>
      </c>
      <c r="BL339" s="55"/>
      <c r="BM339" s="23" t="s">
        <v>864</v>
      </c>
      <c r="BN339" s="23" t="s">
        <v>1533</v>
      </c>
      <c r="BO339" s="23" t="s">
        <v>582</v>
      </c>
      <c r="BP339" s="23" t="s">
        <v>462</v>
      </c>
      <c r="BQ339" s="23" t="s">
        <v>358</v>
      </c>
      <c r="BR339" s="23"/>
      <c r="BS339" s="57"/>
      <c r="BT339" s="135" t="s">
        <v>23</v>
      </c>
      <c r="BU339" s="58">
        <v>0.99751177634259602</v>
      </c>
      <c r="BV339" s="57">
        <v>326</v>
      </c>
      <c r="BW339" s="57">
        <v>156</v>
      </c>
      <c r="BX339" s="57">
        <v>169</v>
      </c>
      <c r="BY339" s="57">
        <v>181</v>
      </c>
      <c r="BZ339" s="57">
        <v>194</v>
      </c>
      <c r="CA339" s="57">
        <v>206</v>
      </c>
      <c r="CB339" s="67">
        <v>1232</v>
      </c>
      <c r="CC339" s="134"/>
      <c r="CD339" s="134"/>
      <c r="CE339" s="57"/>
      <c r="CF339" s="57"/>
      <c r="CG339" s="57"/>
      <c r="CH339" s="57"/>
      <c r="CI339" s="57"/>
      <c r="CJ339" s="57"/>
      <c r="CK339" s="67"/>
      <c r="CL339" s="23"/>
      <c r="CM339" s="23"/>
      <c r="CN339" s="23"/>
      <c r="CO339" s="23"/>
      <c r="CP339" s="23"/>
      <c r="CQ339" s="23"/>
      <c r="CR339" s="57"/>
      <c r="CS339" s="134"/>
      <c r="CT339" s="58"/>
      <c r="CU339" s="57"/>
      <c r="CV339" s="57"/>
      <c r="CW339" s="57"/>
      <c r="CX339" s="57"/>
      <c r="CY339" s="57"/>
      <c r="CZ339" s="57"/>
      <c r="DA339" s="67"/>
      <c r="DB339" s="23"/>
      <c r="DC339" s="23"/>
      <c r="DD339" s="57"/>
      <c r="DE339" s="57"/>
      <c r="DF339" s="57"/>
      <c r="DG339" s="57"/>
      <c r="DH339" s="57"/>
      <c r="DI339" s="57"/>
      <c r="DJ339" s="67"/>
      <c r="DK339" s="23" t="s">
        <v>849</v>
      </c>
      <c r="DL339" s="55">
        <v>0</v>
      </c>
      <c r="DM339" s="55">
        <v>0</v>
      </c>
      <c r="DN339" s="55">
        <v>0</v>
      </c>
      <c r="DO339" s="59">
        <v>0</v>
      </c>
      <c r="DP339" s="23" t="s">
        <v>849</v>
      </c>
      <c r="DQ339" s="57"/>
      <c r="DR339" s="57"/>
      <c r="DS339" s="57"/>
      <c r="DT339" s="23" t="s">
        <v>854</v>
      </c>
      <c r="DU339" s="57"/>
      <c r="DV339" s="23" t="s">
        <v>849</v>
      </c>
      <c r="DW339" s="23" t="s">
        <v>854</v>
      </c>
      <c r="DX339" s="57"/>
      <c r="DY339" s="23" t="s">
        <v>849</v>
      </c>
      <c r="DZ339" s="23" t="s">
        <v>854</v>
      </c>
      <c r="EA339" s="56"/>
      <c r="EB339" s="57"/>
      <c r="EC339" s="57"/>
      <c r="ED339" s="23"/>
      <c r="EE339" s="57"/>
      <c r="EF339" s="57"/>
      <c r="EG339" s="57"/>
      <c r="EH339" s="23">
        <v>761</v>
      </c>
      <c r="EI339" s="23" t="s">
        <v>463</v>
      </c>
      <c r="EJ339" s="23"/>
      <c r="EK339" s="23" t="s">
        <v>464</v>
      </c>
    </row>
    <row r="340" spans="2:141">
      <c r="B340" s="132" t="s">
        <v>1534</v>
      </c>
      <c r="C340" s="23" t="s">
        <v>1532</v>
      </c>
      <c r="D340" s="23" t="s">
        <v>155</v>
      </c>
      <c r="E340" s="23" t="s">
        <v>846</v>
      </c>
      <c r="F340" s="23" t="s">
        <v>847</v>
      </c>
      <c r="G340" s="23"/>
      <c r="H340" s="23" t="s">
        <v>848</v>
      </c>
      <c r="I340" s="58">
        <v>0.70607218390006243</v>
      </c>
      <c r="J340" s="58">
        <v>0.29392781609993757</v>
      </c>
      <c r="K340" s="58">
        <v>0</v>
      </c>
      <c r="L340" s="58">
        <v>0</v>
      </c>
      <c r="M340" s="176"/>
      <c r="N340" s="23" t="s">
        <v>849</v>
      </c>
      <c r="O340" s="23" t="s">
        <v>850</v>
      </c>
      <c r="P340" s="23" t="s">
        <v>851</v>
      </c>
      <c r="Q340" s="56" t="s">
        <v>848</v>
      </c>
      <c r="R340" s="133" t="s">
        <v>848</v>
      </c>
      <c r="S340" s="133" t="s">
        <v>848</v>
      </c>
      <c r="T340" s="133" t="s">
        <v>848</v>
      </c>
      <c r="U340" s="133" t="s">
        <v>848</v>
      </c>
      <c r="V340" s="133" t="s">
        <v>848</v>
      </c>
      <c r="W340" s="55">
        <v>0</v>
      </c>
      <c r="X340" s="55">
        <v>2.0105053386401543</v>
      </c>
      <c r="Y340" s="55">
        <v>2.0975475901432503</v>
      </c>
      <c r="Z340" s="55">
        <v>2.2648052498942994</v>
      </c>
      <c r="AA340" s="55">
        <v>2.4371830420867067</v>
      </c>
      <c r="AB340" s="55">
        <v>2.5976138585826103</v>
      </c>
      <c r="AC340" s="55">
        <v>2.7665782291474437</v>
      </c>
      <c r="AD340" s="59">
        <v>14.174233308494465</v>
      </c>
      <c r="AE340" s="55">
        <v>0</v>
      </c>
      <c r="AF340" s="55"/>
      <c r="AG340" s="55"/>
      <c r="AH340" s="55"/>
      <c r="AI340" s="59">
        <v>14.174233308494465</v>
      </c>
      <c r="AJ340" s="55">
        <v>0</v>
      </c>
      <c r="AK340" s="55">
        <v>0</v>
      </c>
      <c r="AL340" s="55">
        <v>2.2040787803506348</v>
      </c>
      <c r="AM340" s="55">
        <v>2.3454915768013143</v>
      </c>
      <c r="AN340" s="55">
        <v>2.5831706011909294</v>
      </c>
      <c r="AO340" s="55">
        <v>2.8353752606410407</v>
      </c>
      <c r="AP340" s="55">
        <v>3.0824579619254755</v>
      </c>
      <c r="AQ340" s="55">
        <v>3.3486186881779343</v>
      </c>
      <c r="AR340" s="59">
        <v>16.399192869087329</v>
      </c>
      <c r="AS340" s="55">
        <v>0</v>
      </c>
      <c r="AT340" s="55"/>
      <c r="AU340" s="55"/>
      <c r="AV340" s="55"/>
      <c r="AW340" s="59">
        <v>16.399192869087329</v>
      </c>
      <c r="AX340" s="55"/>
      <c r="AY340" s="55"/>
      <c r="AZ340" s="55"/>
      <c r="BA340" s="55"/>
      <c r="BB340" s="55"/>
      <c r="BC340" s="55"/>
      <c r="BD340" s="55"/>
      <c r="BE340" s="55"/>
      <c r="BF340" s="59">
        <v>0</v>
      </c>
      <c r="BG340" s="55"/>
      <c r="BH340" s="55"/>
      <c r="BI340" s="55"/>
      <c r="BJ340" s="55"/>
      <c r="BK340" s="59">
        <v>0</v>
      </c>
      <c r="BL340" s="55"/>
      <c r="BM340" s="23" t="s">
        <v>864</v>
      </c>
      <c r="BN340" s="23" t="s">
        <v>1535</v>
      </c>
      <c r="BO340" s="23" t="s">
        <v>569</v>
      </c>
      <c r="BP340" s="23" t="s">
        <v>386</v>
      </c>
      <c r="BQ340" s="23" t="s">
        <v>358</v>
      </c>
      <c r="BR340" s="23"/>
      <c r="BS340" s="57"/>
      <c r="BT340" s="135" t="s">
        <v>23</v>
      </c>
      <c r="BU340" s="58">
        <v>0.70607218390006243</v>
      </c>
      <c r="BV340" s="57">
        <v>111</v>
      </c>
      <c r="BW340" s="57">
        <v>9</v>
      </c>
      <c r="BX340" s="57">
        <v>10</v>
      </c>
      <c r="BY340" s="57">
        <v>10</v>
      </c>
      <c r="BZ340" s="57">
        <v>11</v>
      </c>
      <c r="CA340" s="57">
        <v>926</v>
      </c>
      <c r="CB340" s="67">
        <v>1077</v>
      </c>
      <c r="CC340" s="134"/>
      <c r="CD340" s="134"/>
      <c r="CE340" s="57"/>
      <c r="CF340" s="57"/>
      <c r="CG340" s="57"/>
      <c r="CH340" s="57"/>
      <c r="CI340" s="57"/>
      <c r="CJ340" s="57"/>
      <c r="CK340" s="67"/>
      <c r="CL340" s="23"/>
      <c r="CM340" s="23"/>
      <c r="CN340" s="23"/>
      <c r="CO340" s="23"/>
      <c r="CP340" s="23"/>
      <c r="CQ340" s="23"/>
      <c r="CR340" s="57"/>
      <c r="CS340" s="134"/>
      <c r="CT340" s="58"/>
      <c r="CU340" s="57"/>
      <c r="CV340" s="57"/>
      <c r="CW340" s="57"/>
      <c r="CX340" s="57"/>
      <c r="CY340" s="57"/>
      <c r="CZ340" s="57"/>
      <c r="DA340" s="67"/>
      <c r="DB340" s="23"/>
      <c r="DC340" s="23"/>
      <c r="DD340" s="57"/>
      <c r="DE340" s="57"/>
      <c r="DF340" s="57"/>
      <c r="DG340" s="57"/>
      <c r="DH340" s="57"/>
      <c r="DI340" s="57"/>
      <c r="DJ340" s="67"/>
      <c r="DK340" s="23" t="s">
        <v>849</v>
      </c>
      <c r="DL340" s="55">
        <v>0</v>
      </c>
      <c r="DM340" s="55">
        <v>0</v>
      </c>
      <c r="DN340" s="55">
        <v>0</v>
      </c>
      <c r="DO340" s="59">
        <v>0</v>
      </c>
      <c r="DP340" s="23" t="s">
        <v>849</v>
      </c>
      <c r="DQ340" s="57"/>
      <c r="DR340" s="57"/>
      <c r="DS340" s="57"/>
      <c r="DT340" s="23" t="s">
        <v>854</v>
      </c>
      <c r="DU340" s="57"/>
      <c r="DV340" s="23" t="s">
        <v>849</v>
      </c>
      <c r="DW340" s="23" t="s">
        <v>854</v>
      </c>
      <c r="DX340" s="57"/>
      <c r="DY340" s="23" t="s">
        <v>849</v>
      </c>
      <c r="DZ340" s="23" t="s">
        <v>854</v>
      </c>
      <c r="EA340" s="56"/>
      <c r="EB340" s="57"/>
      <c r="EC340" s="57"/>
      <c r="ED340" s="23"/>
      <c r="EE340" s="57"/>
      <c r="EF340" s="57"/>
      <c r="EG340" s="57"/>
      <c r="EH340" s="23">
        <v>2246</v>
      </c>
      <c r="EI340" s="23" t="s">
        <v>387</v>
      </c>
      <c r="EJ340" s="23"/>
      <c r="EK340" s="23" t="s">
        <v>388</v>
      </c>
    </row>
    <row r="341" spans="2:141">
      <c r="B341" s="132" t="s">
        <v>1536</v>
      </c>
      <c r="C341" s="23" t="s">
        <v>1537</v>
      </c>
      <c r="D341" s="23" t="s">
        <v>155</v>
      </c>
      <c r="E341" s="23" t="s">
        <v>846</v>
      </c>
      <c r="F341" s="23" t="s">
        <v>847</v>
      </c>
      <c r="G341" s="23"/>
      <c r="H341" s="23" t="s">
        <v>848</v>
      </c>
      <c r="I341" s="58">
        <v>3.1941749069981963E-2</v>
      </c>
      <c r="J341" s="58">
        <v>0.96805825093001807</v>
      </c>
      <c r="K341" s="58">
        <v>0</v>
      </c>
      <c r="L341" s="58">
        <v>0</v>
      </c>
      <c r="M341" s="176"/>
      <c r="N341" s="23" t="s">
        <v>849</v>
      </c>
      <c r="O341" s="23" t="s">
        <v>850</v>
      </c>
      <c r="P341" s="23" t="s">
        <v>851</v>
      </c>
      <c r="Q341" s="56" t="s">
        <v>848</v>
      </c>
      <c r="R341" s="133" t="s">
        <v>848</v>
      </c>
      <c r="S341" s="133" t="s">
        <v>848</v>
      </c>
      <c r="T341" s="133" t="s">
        <v>848</v>
      </c>
      <c r="U341" s="133" t="s">
        <v>848</v>
      </c>
      <c r="V341" s="133" t="s">
        <v>848</v>
      </c>
      <c r="W341" s="55">
        <v>0</v>
      </c>
      <c r="X341" s="55">
        <v>0.34131922031101847</v>
      </c>
      <c r="Y341" s="55">
        <v>0.35609619843993351</v>
      </c>
      <c r="Z341" s="55">
        <v>0.38449117602098604</v>
      </c>
      <c r="AA341" s="55">
        <v>0.41375538760962166</v>
      </c>
      <c r="AB341" s="55">
        <v>0.44099138651389647</v>
      </c>
      <c r="AC341" s="55">
        <v>0.46967610876414334</v>
      </c>
      <c r="AD341" s="59">
        <v>2.4063294776595994</v>
      </c>
      <c r="AE341" s="55">
        <v>0</v>
      </c>
      <c r="AF341" s="55"/>
      <c r="AG341" s="55"/>
      <c r="AH341" s="55"/>
      <c r="AI341" s="59">
        <v>2.4063294776595994</v>
      </c>
      <c r="AJ341" s="55">
        <v>0</v>
      </c>
      <c r="AK341" s="55">
        <v>0</v>
      </c>
      <c r="AL341" s="55">
        <v>0.37418177229122351</v>
      </c>
      <c r="AM341" s="55">
        <v>0.3981891223334737</v>
      </c>
      <c r="AN341" s="55">
        <v>0.4385393853891375</v>
      </c>
      <c r="AO341" s="55">
        <v>0.48135563465139569</v>
      </c>
      <c r="AP341" s="55">
        <v>0.5233023399567317</v>
      </c>
      <c r="AQ341" s="55">
        <v>0.56848788103236481</v>
      </c>
      <c r="AR341" s="59">
        <v>2.7840561356543265</v>
      </c>
      <c r="AS341" s="55">
        <v>0</v>
      </c>
      <c r="AT341" s="55"/>
      <c r="AU341" s="55"/>
      <c r="AV341" s="55"/>
      <c r="AW341" s="59">
        <v>2.7840561356543265</v>
      </c>
      <c r="AX341" s="55"/>
      <c r="AY341" s="55"/>
      <c r="AZ341" s="55"/>
      <c r="BA341" s="55"/>
      <c r="BB341" s="55"/>
      <c r="BC341" s="55"/>
      <c r="BD341" s="55"/>
      <c r="BE341" s="55"/>
      <c r="BF341" s="59">
        <v>0</v>
      </c>
      <c r="BG341" s="55"/>
      <c r="BH341" s="55"/>
      <c r="BI341" s="55"/>
      <c r="BJ341" s="55"/>
      <c r="BK341" s="59">
        <v>0</v>
      </c>
      <c r="BL341" s="55"/>
      <c r="BM341" s="23" t="s">
        <v>864</v>
      </c>
      <c r="BN341" s="23" t="s">
        <v>1538</v>
      </c>
      <c r="BO341" s="23" t="s">
        <v>566</v>
      </c>
      <c r="BP341" s="23" t="s">
        <v>367</v>
      </c>
      <c r="BQ341" s="23" t="s">
        <v>373</v>
      </c>
      <c r="BR341" s="23"/>
      <c r="BS341" s="57"/>
      <c r="BT341" s="135" t="s">
        <v>23</v>
      </c>
      <c r="BU341" s="58">
        <v>3.1941749069981963E-2</v>
      </c>
      <c r="BV341" s="57">
        <v>0</v>
      </c>
      <c r="BW341" s="57">
        <v>6</v>
      </c>
      <c r="BX341" s="57">
        <v>1</v>
      </c>
      <c r="BY341" s="57">
        <v>0</v>
      </c>
      <c r="BZ341" s="57">
        <v>0</v>
      </c>
      <c r="CA341" s="57">
        <v>4</v>
      </c>
      <c r="CB341" s="67">
        <v>11</v>
      </c>
      <c r="CC341" s="134"/>
      <c r="CD341" s="134"/>
      <c r="CE341" s="57"/>
      <c r="CF341" s="57"/>
      <c r="CG341" s="57"/>
      <c r="CH341" s="57"/>
      <c r="CI341" s="57"/>
      <c r="CJ341" s="57"/>
      <c r="CK341" s="67"/>
      <c r="CL341" s="23"/>
      <c r="CM341" s="23"/>
      <c r="CN341" s="23"/>
      <c r="CO341" s="23"/>
      <c r="CP341" s="23"/>
      <c r="CQ341" s="23"/>
      <c r="CR341" s="57"/>
      <c r="CS341" s="134"/>
      <c r="CT341" s="58"/>
      <c r="CU341" s="57"/>
      <c r="CV341" s="57"/>
      <c r="CW341" s="57"/>
      <c r="CX341" s="57"/>
      <c r="CY341" s="57"/>
      <c r="CZ341" s="57"/>
      <c r="DA341" s="67"/>
      <c r="DB341" s="23"/>
      <c r="DC341" s="23"/>
      <c r="DD341" s="57"/>
      <c r="DE341" s="57"/>
      <c r="DF341" s="57"/>
      <c r="DG341" s="57"/>
      <c r="DH341" s="57"/>
      <c r="DI341" s="57"/>
      <c r="DJ341" s="67"/>
      <c r="DK341" s="23" t="s">
        <v>849</v>
      </c>
      <c r="DL341" s="55">
        <v>0</v>
      </c>
      <c r="DM341" s="55">
        <v>0</v>
      </c>
      <c r="DN341" s="55">
        <v>0</v>
      </c>
      <c r="DO341" s="59">
        <v>0</v>
      </c>
      <c r="DP341" s="23" t="s">
        <v>849</v>
      </c>
      <c r="DQ341" s="57"/>
      <c r="DR341" s="57"/>
      <c r="DS341" s="57"/>
      <c r="DT341" s="23" t="s">
        <v>854</v>
      </c>
      <c r="DU341" s="57"/>
      <c r="DV341" s="23" t="s">
        <v>849</v>
      </c>
      <c r="DW341" s="23" t="s">
        <v>854</v>
      </c>
      <c r="DX341" s="57"/>
      <c r="DY341" s="23" t="s">
        <v>849</v>
      </c>
      <c r="DZ341" s="23" t="s">
        <v>854</v>
      </c>
      <c r="EA341" s="56"/>
      <c r="EB341" s="57"/>
      <c r="EC341" s="57"/>
      <c r="ED341" s="23"/>
      <c r="EE341" s="57"/>
      <c r="EF341" s="57"/>
      <c r="EG341" s="57"/>
      <c r="EH341" s="23">
        <v>625</v>
      </c>
      <c r="EI341" s="23" t="s">
        <v>372</v>
      </c>
      <c r="EJ341" s="23"/>
      <c r="EK341" s="23" t="s">
        <v>589</v>
      </c>
    </row>
    <row r="342" spans="2:141">
      <c r="B342" s="132" t="s">
        <v>1539</v>
      </c>
      <c r="C342" s="23" t="s">
        <v>1540</v>
      </c>
      <c r="D342" s="23" t="s">
        <v>193</v>
      </c>
      <c r="E342" s="23" t="s">
        <v>846</v>
      </c>
      <c r="F342" s="23" t="s">
        <v>847</v>
      </c>
      <c r="G342" s="23"/>
      <c r="H342" s="23" t="s">
        <v>848</v>
      </c>
      <c r="I342" s="58">
        <v>0.7672234580661309</v>
      </c>
      <c r="J342" s="58">
        <v>0.23277654193386918</v>
      </c>
      <c r="K342" s="58">
        <v>0</v>
      </c>
      <c r="L342" s="58">
        <v>0</v>
      </c>
      <c r="M342" s="176"/>
      <c r="N342" s="23" t="s">
        <v>849</v>
      </c>
      <c r="O342" s="23" t="s">
        <v>850</v>
      </c>
      <c r="P342" s="23" t="s">
        <v>863</v>
      </c>
      <c r="Q342" s="56">
        <v>46569</v>
      </c>
      <c r="R342" s="133">
        <v>46569</v>
      </c>
      <c r="S342" s="133">
        <v>46826</v>
      </c>
      <c r="T342" s="133" t="s">
        <v>848</v>
      </c>
      <c r="U342" s="133">
        <v>46932</v>
      </c>
      <c r="V342" s="133" t="s">
        <v>848</v>
      </c>
      <c r="W342" s="55">
        <v>1.2422268650295401E-3</v>
      </c>
      <c r="X342" s="55">
        <v>2.1562209887428123</v>
      </c>
      <c r="Y342" s="55">
        <v>1.5724819858309447</v>
      </c>
      <c r="Z342" s="55">
        <v>1.055133613989006</v>
      </c>
      <c r="AA342" s="55">
        <v>0</v>
      </c>
      <c r="AB342" s="55">
        <v>0</v>
      </c>
      <c r="AC342" s="55">
        <v>0</v>
      </c>
      <c r="AD342" s="59">
        <v>4.7838365885627629</v>
      </c>
      <c r="AE342" s="55">
        <v>0</v>
      </c>
      <c r="AF342" s="55"/>
      <c r="AG342" s="55"/>
      <c r="AH342" s="55"/>
      <c r="AI342" s="59">
        <v>4.7850788154277923</v>
      </c>
      <c r="AJ342" s="55">
        <v>0</v>
      </c>
      <c r="AK342" s="55">
        <v>1.361829695734596E-3</v>
      </c>
      <c r="AL342" s="55">
        <v>2.3638240773084118</v>
      </c>
      <c r="AM342" s="55">
        <v>1.7583597481983233</v>
      </c>
      <c r="AN342" s="55">
        <v>1.2034545275413613</v>
      </c>
      <c r="AO342" s="55">
        <v>0</v>
      </c>
      <c r="AP342" s="55">
        <v>0</v>
      </c>
      <c r="AQ342" s="55">
        <v>0</v>
      </c>
      <c r="AR342" s="59">
        <v>5.3256383530480962</v>
      </c>
      <c r="AS342" s="55">
        <v>0</v>
      </c>
      <c r="AT342" s="55"/>
      <c r="AU342" s="55"/>
      <c r="AV342" s="55"/>
      <c r="AW342" s="59">
        <v>5.3270001827438307</v>
      </c>
      <c r="AX342" s="55"/>
      <c r="AY342" s="55"/>
      <c r="AZ342" s="55"/>
      <c r="BA342" s="55"/>
      <c r="BB342" s="55"/>
      <c r="BC342" s="55"/>
      <c r="BD342" s="55"/>
      <c r="BE342" s="55"/>
      <c r="BF342" s="59">
        <v>0</v>
      </c>
      <c r="BG342" s="55"/>
      <c r="BH342" s="55"/>
      <c r="BI342" s="55"/>
      <c r="BJ342" s="55"/>
      <c r="BK342" s="59">
        <v>0</v>
      </c>
      <c r="BL342" s="55"/>
      <c r="BM342" s="23" t="s">
        <v>864</v>
      </c>
      <c r="BN342" s="23" t="s">
        <v>1541</v>
      </c>
      <c r="BO342" s="23" t="s">
        <v>566</v>
      </c>
      <c r="BP342" s="23" t="s">
        <v>1542</v>
      </c>
      <c r="BQ342" s="23" t="s">
        <v>351</v>
      </c>
      <c r="BR342" s="23"/>
      <c r="BS342" s="57"/>
      <c r="BT342" s="135" t="s">
        <v>23</v>
      </c>
      <c r="BU342" s="58">
        <v>0.7672234580661309</v>
      </c>
      <c r="BV342" s="57">
        <v>0</v>
      </c>
      <c r="BW342" s="57">
        <v>0</v>
      </c>
      <c r="BX342" s="57">
        <v>0</v>
      </c>
      <c r="BY342" s="57">
        <v>0</v>
      </c>
      <c r="BZ342" s="57">
        <v>0</v>
      </c>
      <c r="CA342" s="57">
        <v>0</v>
      </c>
      <c r="CB342" s="67">
        <v>0</v>
      </c>
      <c r="CC342" s="134"/>
      <c r="CD342" s="134"/>
      <c r="CE342" s="57"/>
      <c r="CF342" s="57"/>
      <c r="CG342" s="57"/>
      <c r="CH342" s="57"/>
      <c r="CI342" s="57"/>
      <c r="CJ342" s="57"/>
      <c r="CK342" s="67"/>
      <c r="CL342" s="23"/>
      <c r="CM342" s="23"/>
      <c r="CN342" s="23"/>
      <c r="CO342" s="23"/>
      <c r="CP342" s="23"/>
      <c r="CQ342" s="23"/>
      <c r="CR342" s="57"/>
      <c r="CS342" s="134"/>
      <c r="CT342" s="58"/>
      <c r="CU342" s="57"/>
      <c r="CV342" s="57"/>
      <c r="CW342" s="57"/>
      <c r="CX342" s="57"/>
      <c r="CY342" s="57"/>
      <c r="CZ342" s="57"/>
      <c r="DA342" s="67"/>
      <c r="DB342" s="23"/>
      <c r="DC342" s="23"/>
      <c r="DD342" s="57"/>
      <c r="DE342" s="57"/>
      <c r="DF342" s="57"/>
      <c r="DG342" s="57"/>
      <c r="DH342" s="57"/>
      <c r="DI342" s="57"/>
      <c r="DJ342" s="67"/>
      <c r="DK342" s="23" t="s">
        <v>849</v>
      </c>
      <c r="DL342" s="55">
        <v>0</v>
      </c>
      <c r="DM342" s="55">
        <v>1.2422268650295401E-3</v>
      </c>
      <c r="DN342" s="55">
        <v>4.7838365885627629</v>
      </c>
      <c r="DO342" s="59">
        <v>4.7850788154277923</v>
      </c>
      <c r="DP342" s="23" t="s">
        <v>849</v>
      </c>
      <c r="DQ342" s="57"/>
      <c r="DR342" s="57"/>
      <c r="DS342" s="57"/>
      <c r="DT342" s="23" t="s">
        <v>854</v>
      </c>
      <c r="DU342" s="57"/>
      <c r="DV342" s="23" t="s">
        <v>849</v>
      </c>
      <c r="DW342" s="23" t="s">
        <v>854</v>
      </c>
      <c r="DX342" s="57"/>
      <c r="DY342" s="23" t="s">
        <v>849</v>
      </c>
      <c r="DZ342" s="23" t="s">
        <v>854</v>
      </c>
      <c r="EA342" s="56"/>
      <c r="EB342" s="57"/>
      <c r="EC342" s="57"/>
      <c r="ED342" s="23"/>
      <c r="EE342" s="57"/>
      <c r="EF342" s="57"/>
      <c r="EG342" s="57"/>
      <c r="EH342" s="23">
        <v>566</v>
      </c>
      <c r="EI342" s="23" t="s">
        <v>848</v>
      </c>
      <c r="EJ342" s="23"/>
      <c r="EK342" s="23"/>
    </row>
    <row r="343" spans="2:141">
      <c r="B343" s="132" t="s">
        <v>1543</v>
      </c>
      <c r="C343" s="23" t="s">
        <v>1544</v>
      </c>
      <c r="D343" s="23" t="s">
        <v>155</v>
      </c>
      <c r="E343" s="23" t="s">
        <v>846</v>
      </c>
      <c r="F343" s="23" t="s">
        <v>847</v>
      </c>
      <c r="G343" s="23"/>
      <c r="H343" s="23" t="s">
        <v>848</v>
      </c>
      <c r="I343" s="58">
        <v>0.2293</v>
      </c>
      <c r="J343" s="58">
        <v>0.77070000000000005</v>
      </c>
      <c r="K343" s="58">
        <v>0</v>
      </c>
      <c r="L343" s="58">
        <v>0</v>
      </c>
      <c r="M343" s="176"/>
      <c r="N343" s="23" t="s">
        <v>849</v>
      </c>
      <c r="O343" s="23" t="s">
        <v>850</v>
      </c>
      <c r="P343" s="23" t="s">
        <v>851</v>
      </c>
      <c r="Q343" s="56" t="s">
        <v>848</v>
      </c>
      <c r="R343" s="133" t="s">
        <v>848</v>
      </c>
      <c r="S343" s="133" t="s">
        <v>848</v>
      </c>
      <c r="T343" s="133" t="s">
        <v>848</v>
      </c>
      <c r="U343" s="133" t="s">
        <v>848</v>
      </c>
      <c r="V343" s="133" t="s">
        <v>848</v>
      </c>
      <c r="W343" s="55">
        <v>0.36381759303749189</v>
      </c>
      <c r="X343" s="55">
        <v>0.66938541574880595</v>
      </c>
      <c r="Y343" s="55">
        <v>0.6983655992829223</v>
      </c>
      <c r="Z343" s="55">
        <v>0.75405301077985187</v>
      </c>
      <c r="AA343" s="55">
        <v>0.81144513895525883</v>
      </c>
      <c r="AB343" s="55">
        <v>0.86485959488088515</v>
      </c>
      <c r="AC343" s="55">
        <v>0.92111524527064026</v>
      </c>
      <c r="AD343" s="59">
        <v>4.719224004918364</v>
      </c>
      <c r="AE343" s="55">
        <v>3.2754890931374063E-2</v>
      </c>
      <c r="AF343" s="55"/>
      <c r="AG343" s="55"/>
      <c r="AH343" s="55"/>
      <c r="AI343" s="59">
        <v>5.0830415979558561</v>
      </c>
      <c r="AJ343" s="55">
        <v>3.2754890931374063E-2</v>
      </c>
      <c r="AK343" s="55">
        <v>0.39884631058704301</v>
      </c>
      <c r="AL343" s="55">
        <v>0.73383450537168571</v>
      </c>
      <c r="AM343" s="55">
        <v>0.78091702822057552</v>
      </c>
      <c r="AN343" s="55">
        <v>0.8600508009582406</v>
      </c>
      <c r="AO343" s="55">
        <v>0.94402079475790124</v>
      </c>
      <c r="AP343" s="55">
        <v>1.0262854640153758</v>
      </c>
      <c r="AQ343" s="55">
        <v>1.1149020446204352</v>
      </c>
      <c r="AR343" s="59">
        <v>5.4600106379442144</v>
      </c>
      <c r="AS343" s="55">
        <v>3.9645956418817602E-2</v>
      </c>
      <c r="AT343" s="55"/>
      <c r="AU343" s="55"/>
      <c r="AV343" s="55"/>
      <c r="AW343" s="59">
        <v>5.8588569485312574</v>
      </c>
      <c r="AX343" s="55"/>
      <c r="AY343" s="55"/>
      <c r="AZ343" s="55"/>
      <c r="BA343" s="55"/>
      <c r="BB343" s="55"/>
      <c r="BC343" s="55"/>
      <c r="BD343" s="55"/>
      <c r="BE343" s="55"/>
      <c r="BF343" s="59">
        <v>0</v>
      </c>
      <c r="BG343" s="55"/>
      <c r="BH343" s="55"/>
      <c r="BI343" s="55"/>
      <c r="BJ343" s="55"/>
      <c r="BK343" s="59">
        <v>0</v>
      </c>
      <c r="BL343" s="55"/>
      <c r="BM343" s="23" t="s">
        <v>864</v>
      </c>
      <c r="BN343" s="23" t="s">
        <v>1545</v>
      </c>
      <c r="BO343" s="23" t="s">
        <v>566</v>
      </c>
      <c r="BP343" s="23" t="s">
        <v>362</v>
      </c>
      <c r="BQ343" s="23" t="s">
        <v>148</v>
      </c>
      <c r="BR343" s="23"/>
      <c r="BS343" s="57"/>
      <c r="BT343" s="135" t="s">
        <v>1240</v>
      </c>
      <c r="BU343" s="58">
        <v>0.2293</v>
      </c>
      <c r="BV343" s="57">
        <v>0</v>
      </c>
      <c r="BW343" s="57">
        <v>2650</v>
      </c>
      <c r="BX343" s="57">
        <v>0</v>
      </c>
      <c r="BY343" s="57">
        <v>0</v>
      </c>
      <c r="BZ343" s="57">
        <v>0</v>
      </c>
      <c r="CA343" s="57">
        <v>0</v>
      </c>
      <c r="CB343" s="67">
        <v>2650</v>
      </c>
      <c r="CC343" s="134"/>
      <c r="CD343" s="134"/>
      <c r="CE343" s="57"/>
      <c r="CF343" s="57"/>
      <c r="CG343" s="57"/>
      <c r="CH343" s="57"/>
      <c r="CI343" s="57"/>
      <c r="CJ343" s="57"/>
      <c r="CK343" s="67"/>
      <c r="CL343" s="23"/>
      <c r="CM343" s="23"/>
      <c r="CN343" s="23"/>
      <c r="CO343" s="23"/>
      <c r="CP343" s="23"/>
      <c r="CQ343" s="23"/>
      <c r="CR343" s="57"/>
      <c r="CS343" s="134"/>
      <c r="CT343" s="58"/>
      <c r="CU343" s="57"/>
      <c r="CV343" s="57"/>
      <c r="CW343" s="57"/>
      <c r="CX343" s="57"/>
      <c r="CY343" s="57"/>
      <c r="CZ343" s="57"/>
      <c r="DA343" s="67"/>
      <c r="DB343" s="23"/>
      <c r="DC343" s="23"/>
      <c r="DD343" s="57"/>
      <c r="DE343" s="57"/>
      <c r="DF343" s="57"/>
      <c r="DG343" s="57"/>
      <c r="DH343" s="57"/>
      <c r="DI343" s="57"/>
      <c r="DJ343" s="67"/>
      <c r="DK343" s="23" t="s">
        <v>849</v>
      </c>
      <c r="DL343" s="55">
        <v>0</v>
      </c>
      <c r="DM343" s="55">
        <v>0.36381759303749189</v>
      </c>
      <c r="DN343" s="55">
        <v>4.719224004918364</v>
      </c>
      <c r="DO343" s="59">
        <v>5.0830415979558561</v>
      </c>
      <c r="DP343" s="23" t="s">
        <v>849</v>
      </c>
      <c r="DQ343" s="57"/>
      <c r="DR343" s="57"/>
      <c r="DS343" s="57"/>
      <c r="DT343" s="23" t="s">
        <v>854</v>
      </c>
      <c r="DU343" s="57"/>
      <c r="DV343" s="23" t="s">
        <v>849</v>
      </c>
      <c r="DW343" s="23" t="s">
        <v>854</v>
      </c>
      <c r="DX343" s="57"/>
      <c r="DY343" s="23" t="s">
        <v>849</v>
      </c>
      <c r="DZ343" s="23" t="s">
        <v>854</v>
      </c>
      <c r="EA343" s="56"/>
      <c r="EB343" s="57"/>
      <c r="EC343" s="57"/>
      <c r="ED343" s="23"/>
      <c r="EE343" s="57"/>
      <c r="EF343" s="57"/>
      <c r="EG343" s="57"/>
      <c r="EH343" s="23">
        <v>568</v>
      </c>
      <c r="EI343" s="23" t="s">
        <v>360</v>
      </c>
      <c r="EJ343" s="23"/>
      <c r="EK343" s="23" t="s">
        <v>599</v>
      </c>
    </row>
    <row r="344" spans="2:141">
      <c r="B344" s="132" t="s">
        <v>1546</v>
      </c>
      <c r="C344" s="23" t="s">
        <v>1547</v>
      </c>
      <c r="D344" s="23" t="s">
        <v>155</v>
      </c>
      <c r="E344" s="23" t="s">
        <v>846</v>
      </c>
      <c r="F344" s="23" t="s">
        <v>847</v>
      </c>
      <c r="G344" s="23"/>
      <c r="H344" s="23" t="s">
        <v>848</v>
      </c>
      <c r="I344" s="58">
        <v>0.59035741300383138</v>
      </c>
      <c r="J344" s="58">
        <v>0.40964258699616868</v>
      </c>
      <c r="K344" s="58">
        <v>0</v>
      </c>
      <c r="L344" s="58">
        <v>0</v>
      </c>
      <c r="M344" s="176"/>
      <c r="N344" s="23" t="s">
        <v>849</v>
      </c>
      <c r="O344" s="23" t="s">
        <v>850</v>
      </c>
      <c r="P344" s="23" t="s">
        <v>983</v>
      </c>
      <c r="Q344" s="56">
        <v>45230</v>
      </c>
      <c r="R344" s="133">
        <v>45236</v>
      </c>
      <c r="S344" s="133">
        <v>45596</v>
      </c>
      <c r="T344" s="133" t="s">
        <v>848</v>
      </c>
      <c r="U344" s="133">
        <v>45639</v>
      </c>
      <c r="V344" s="133" t="s">
        <v>848</v>
      </c>
      <c r="W344" s="55">
        <v>0.76430678343970493</v>
      </c>
      <c r="X344" s="55">
        <v>1.5855270723991077</v>
      </c>
      <c r="Y344" s="55">
        <v>1.6541704346167261</v>
      </c>
      <c r="Z344" s="55">
        <v>1.7860733659368555</v>
      </c>
      <c r="AA344" s="55">
        <v>1.9220141420933154</v>
      </c>
      <c r="AB344" s="55">
        <v>2.0485332802983374</v>
      </c>
      <c r="AC344" s="55">
        <v>2.1817821598972436</v>
      </c>
      <c r="AD344" s="59">
        <v>11.178100455241585</v>
      </c>
      <c r="AE344" s="55">
        <v>0</v>
      </c>
      <c r="AF344" s="55"/>
      <c r="AG344" s="55"/>
      <c r="AH344" s="55"/>
      <c r="AI344" s="59">
        <v>11.942407238681291</v>
      </c>
      <c r="AJ344" s="55">
        <v>0</v>
      </c>
      <c r="AK344" s="55">
        <v>0.83789499618882401</v>
      </c>
      <c r="AL344" s="55">
        <v>1.7381831864768884</v>
      </c>
      <c r="AM344" s="55">
        <v>1.849704311463241</v>
      </c>
      <c r="AN344" s="55">
        <v>2.0371430217558628</v>
      </c>
      <c r="AO344" s="55">
        <v>2.2360369553645212</v>
      </c>
      <c r="AP344" s="55">
        <v>2.4308916043320012</v>
      </c>
      <c r="AQ344" s="55">
        <v>2.6407915876705754</v>
      </c>
      <c r="AR344" s="59">
        <v>12.93275066706309</v>
      </c>
      <c r="AS344" s="55">
        <v>0</v>
      </c>
      <c r="AT344" s="55"/>
      <c r="AU344" s="55"/>
      <c r="AV344" s="55"/>
      <c r="AW344" s="59">
        <v>13.770645663251914</v>
      </c>
      <c r="AX344" s="55"/>
      <c r="AY344" s="55"/>
      <c r="AZ344" s="55"/>
      <c r="BA344" s="55"/>
      <c r="BB344" s="55"/>
      <c r="BC344" s="55"/>
      <c r="BD344" s="55"/>
      <c r="BE344" s="55"/>
      <c r="BF344" s="59">
        <v>0</v>
      </c>
      <c r="BG344" s="55"/>
      <c r="BH344" s="55"/>
      <c r="BI344" s="55"/>
      <c r="BJ344" s="55"/>
      <c r="BK344" s="59">
        <v>0</v>
      </c>
      <c r="BL344" s="55"/>
      <c r="BM344" s="23" t="s">
        <v>864</v>
      </c>
      <c r="BN344" s="23" t="s">
        <v>1548</v>
      </c>
      <c r="BO344" s="23" t="s">
        <v>566</v>
      </c>
      <c r="BP344" s="23" t="s">
        <v>367</v>
      </c>
      <c r="BQ344" s="23" t="s">
        <v>377</v>
      </c>
      <c r="BR344" s="23"/>
      <c r="BS344" s="57"/>
      <c r="BT344" s="135" t="s">
        <v>23</v>
      </c>
      <c r="BU344" s="58">
        <v>0.59035741300383138</v>
      </c>
      <c r="BV344" s="57">
        <v>38</v>
      </c>
      <c r="BW344" s="57">
        <v>42</v>
      </c>
      <c r="BX344" s="57">
        <v>42</v>
      </c>
      <c r="BY344" s="57">
        <v>44</v>
      </c>
      <c r="BZ344" s="57">
        <v>48</v>
      </c>
      <c r="CA344" s="57">
        <v>57</v>
      </c>
      <c r="CB344" s="67">
        <v>271</v>
      </c>
      <c r="CC344" s="134"/>
      <c r="CD344" s="134"/>
      <c r="CE344" s="57"/>
      <c r="CF344" s="57"/>
      <c r="CG344" s="57"/>
      <c r="CH344" s="57"/>
      <c r="CI344" s="57"/>
      <c r="CJ344" s="57"/>
      <c r="CK344" s="67"/>
      <c r="CL344" s="23"/>
      <c r="CM344" s="23"/>
      <c r="CN344" s="23"/>
      <c r="CO344" s="23"/>
      <c r="CP344" s="23"/>
      <c r="CQ344" s="23"/>
      <c r="CR344" s="57"/>
      <c r="CS344" s="134"/>
      <c r="CT344" s="58"/>
      <c r="CU344" s="57"/>
      <c r="CV344" s="57"/>
      <c r="CW344" s="57"/>
      <c r="CX344" s="57"/>
      <c r="CY344" s="57"/>
      <c r="CZ344" s="57"/>
      <c r="DA344" s="67"/>
      <c r="DB344" s="23"/>
      <c r="DC344" s="23"/>
      <c r="DD344" s="57"/>
      <c r="DE344" s="57"/>
      <c r="DF344" s="57"/>
      <c r="DG344" s="57"/>
      <c r="DH344" s="57"/>
      <c r="DI344" s="57"/>
      <c r="DJ344" s="67"/>
      <c r="DK344" s="23" t="s">
        <v>849</v>
      </c>
      <c r="DL344" s="55">
        <v>0</v>
      </c>
      <c r="DM344" s="55">
        <v>0.76430678343970493</v>
      </c>
      <c r="DN344" s="55">
        <v>11.178100455241585</v>
      </c>
      <c r="DO344" s="59">
        <v>11.942407238681291</v>
      </c>
      <c r="DP344" s="23" t="s">
        <v>849</v>
      </c>
      <c r="DQ344" s="57"/>
      <c r="DR344" s="57"/>
      <c r="DS344" s="57"/>
      <c r="DT344" s="23" t="s">
        <v>854</v>
      </c>
      <c r="DU344" s="57"/>
      <c r="DV344" s="23" t="s">
        <v>849</v>
      </c>
      <c r="DW344" s="23" t="s">
        <v>854</v>
      </c>
      <c r="DX344" s="57"/>
      <c r="DY344" s="23" t="s">
        <v>849</v>
      </c>
      <c r="DZ344" s="23" t="s">
        <v>854</v>
      </c>
      <c r="EA344" s="56"/>
      <c r="EB344" s="57"/>
      <c r="EC344" s="57"/>
      <c r="ED344" s="23"/>
      <c r="EE344" s="57"/>
      <c r="EF344" s="57"/>
      <c r="EG344" s="57"/>
      <c r="EH344" s="23">
        <v>563</v>
      </c>
      <c r="EI344" s="23" t="s">
        <v>376</v>
      </c>
      <c r="EJ344" s="23"/>
      <c r="EK344" s="23" t="s">
        <v>591</v>
      </c>
    </row>
    <row r="345" spans="2:141">
      <c r="B345" s="132" t="s">
        <v>1549</v>
      </c>
      <c r="C345" s="23" t="s">
        <v>1550</v>
      </c>
      <c r="D345" s="23" t="s">
        <v>159</v>
      </c>
      <c r="E345" s="23" t="s">
        <v>846</v>
      </c>
      <c r="F345" s="23" t="s">
        <v>847</v>
      </c>
      <c r="G345" s="23"/>
      <c r="H345" s="23" t="s">
        <v>848</v>
      </c>
      <c r="I345" s="58">
        <v>0.47158860174480621</v>
      </c>
      <c r="J345" s="58">
        <v>0.52841139825519379</v>
      </c>
      <c r="K345" s="58">
        <v>0</v>
      </c>
      <c r="L345" s="58">
        <v>0</v>
      </c>
      <c r="M345" s="176"/>
      <c r="N345" s="23" t="s">
        <v>849</v>
      </c>
      <c r="O345" s="23" t="s">
        <v>850</v>
      </c>
      <c r="P345" s="23" t="s">
        <v>851</v>
      </c>
      <c r="Q345" s="56" t="s">
        <v>848</v>
      </c>
      <c r="R345" s="133" t="s">
        <v>848</v>
      </c>
      <c r="S345" s="133" t="s">
        <v>848</v>
      </c>
      <c r="T345" s="133" t="s">
        <v>848</v>
      </c>
      <c r="U345" s="133" t="s">
        <v>848</v>
      </c>
      <c r="V345" s="133" t="s">
        <v>848</v>
      </c>
      <c r="W345" s="55">
        <v>5.6741322762923021</v>
      </c>
      <c r="X345" s="55">
        <v>10.45595218127707</v>
      </c>
      <c r="Y345" s="55">
        <v>10.908629228174462</v>
      </c>
      <c r="Z345" s="55">
        <v>11.778479239859646</v>
      </c>
      <c r="AA345" s="55">
        <v>12.674957313127038</v>
      </c>
      <c r="AB345" s="55">
        <v>13.509303242702625</v>
      </c>
      <c r="AC345" s="55">
        <v>14.388029274915212</v>
      </c>
      <c r="AD345" s="59">
        <v>73.71535048005606</v>
      </c>
      <c r="AE345" s="55">
        <v>0.69330457070582741</v>
      </c>
      <c r="AF345" s="55"/>
      <c r="AG345" s="55"/>
      <c r="AH345" s="55"/>
      <c r="AI345" s="59">
        <v>79.389482756348357</v>
      </c>
      <c r="AJ345" s="55">
        <v>0.69330457070582741</v>
      </c>
      <c r="AK345" s="55">
        <v>6.2204433416413378</v>
      </c>
      <c r="AL345" s="55">
        <v>11.462661594672101</v>
      </c>
      <c r="AM345" s="55">
        <v>12.198101291892234</v>
      </c>
      <c r="AN345" s="55">
        <v>13.434188789770401</v>
      </c>
      <c r="AO345" s="55">
        <v>14.745819158724915</v>
      </c>
      <c r="AP345" s="55">
        <v>16.030811971128088</v>
      </c>
      <c r="AQ345" s="55">
        <v>17.41502308101354</v>
      </c>
      <c r="AR345" s="59">
        <v>85.28660588720129</v>
      </c>
      <c r="AS345" s="55">
        <v>0.83916392372542759</v>
      </c>
      <c r="AT345" s="55"/>
      <c r="AU345" s="55"/>
      <c r="AV345" s="55"/>
      <c r="AW345" s="59">
        <v>91.507049228842632</v>
      </c>
      <c r="AX345" s="55"/>
      <c r="AY345" s="55"/>
      <c r="AZ345" s="55"/>
      <c r="BA345" s="55"/>
      <c r="BB345" s="55"/>
      <c r="BC345" s="55"/>
      <c r="BD345" s="55"/>
      <c r="BE345" s="55"/>
      <c r="BF345" s="59">
        <v>0</v>
      </c>
      <c r="BG345" s="55"/>
      <c r="BH345" s="55"/>
      <c r="BI345" s="55"/>
      <c r="BJ345" s="55"/>
      <c r="BK345" s="59">
        <v>0</v>
      </c>
      <c r="BL345" s="55"/>
      <c r="BM345" s="23" t="s">
        <v>864</v>
      </c>
      <c r="BN345" s="23" t="s">
        <v>1551</v>
      </c>
      <c r="BO345" s="23">
        <v>0</v>
      </c>
      <c r="BP345" s="23" t="s">
        <v>907</v>
      </c>
      <c r="BQ345" s="23" t="s">
        <v>351</v>
      </c>
      <c r="BR345" s="23"/>
      <c r="BS345" s="57"/>
      <c r="BT345" s="135" t="s">
        <v>23</v>
      </c>
      <c r="BU345" s="58">
        <v>0.47158860174480621</v>
      </c>
      <c r="BV345" s="57">
        <v>20</v>
      </c>
      <c r="BW345" s="57">
        <v>8</v>
      </c>
      <c r="BX345" s="57">
        <v>7</v>
      </c>
      <c r="BY345" s="57">
        <v>7</v>
      </c>
      <c r="BZ345" s="57">
        <v>4</v>
      </c>
      <c r="CA345" s="57">
        <v>10</v>
      </c>
      <c r="CB345" s="67">
        <v>56</v>
      </c>
      <c r="CC345" s="134"/>
      <c r="CD345" s="134"/>
      <c r="CE345" s="57"/>
      <c r="CF345" s="57"/>
      <c r="CG345" s="57"/>
      <c r="CH345" s="57"/>
      <c r="CI345" s="57"/>
      <c r="CJ345" s="57"/>
      <c r="CK345" s="67"/>
      <c r="CL345" s="23"/>
      <c r="CM345" s="23"/>
      <c r="CN345" s="23"/>
      <c r="CO345" s="23"/>
      <c r="CP345" s="23"/>
      <c r="CQ345" s="23"/>
      <c r="CR345" s="57"/>
      <c r="CS345" s="134"/>
      <c r="CT345" s="58"/>
      <c r="CU345" s="57"/>
      <c r="CV345" s="57"/>
      <c r="CW345" s="57"/>
      <c r="CX345" s="57"/>
      <c r="CY345" s="57"/>
      <c r="CZ345" s="57"/>
      <c r="DA345" s="67"/>
      <c r="DB345" s="23"/>
      <c r="DC345" s="23"/>
      <c r="DD345" s="57"/>
      <c r="DE345" s="57"/>
      <c r="DF345" s="57"/>
      <c r="DG345" s="57"/>
      <c r="DH345" s="57"/>
      <c r="DI345" s="57"/>
      <c r="DJ345" s="67"/>
      <c r="DK345" s="23" t="s">
        <v>849</v>
      </c>
      <c r="DL345" s="55">
        <v>0</v>
      </c>
      <c r="DM345" s="55">
        <v>5.6741322762923021</v>
      </c>
      <c r="DN345" s="55">
        <v>73.71535048005606</v>
      </c>
      <c r="DO345" s="59">
        <v>79.389482756348357</v>
      </c>
      <c r="DP345" s="23" t="s">
        <v>849</v>
      </c>
      <c r="DQ345" s="57"/>
      <c r="DR345" s="57"/>
      <c r="DS345" s="57"/>
      <c r="DT345" s="23" t="s">
        <v>854</v>
      </c>
      <c r="DU345" s="57"/>
      <c r="DV345" s="23" t="s">
        <v>849</v>
      </c>
      <c r="DW345" s="23" t="s">
        <v>854</v>
      </c>
      <c r="DX345" s="57"/>
      <c r="DY345" s="23" t="s">
        <v>849</v>
      </c>
      <c r="DZ345" s="23" t="s">
        <v>854</v>
      </c>
      <c r="EA345" s="56"/>
      <c r="EB345" s="57"/>
      <c r="EC345" s="57"/>
      <c r="ED345" s="23"/>
      <c r="EE345" s="57"/>
      <c r="EF345" s="57"/>
      <c r="EG345" s="57"/>
      <c r="EH345" s="23">
        <v>727</v>
      </c>
      <c r="EI345" s="23" t="s">
        <v>848</v>
      </c>
      <c r="EJ345" s="23"/>
      <c r="EK345" s="23"/>
    </row>
    <row r="346" spans="2:141">
      <c r="B346" s="132" t="s">
        <v>1552</v>
      </c>
      <c r="C346" s="23" t="s">
        <v>1553</v>
      </c>
      <c r="D346" s="23" t="s">
        <v>155</v>
      </c>
      <c r="E346" s="23" t="s">
        <v>846</v>
      </c>
      <c r="F346" s="23" t="s">
        <v>847</v>
      </c>
      <c r="G346" s="23"/>
      <c r="H346" s="23" t="s">
        <v>848</v>
      </c>
      <c r="I346" s="58">
        <v>0.23849608383999299</v>
      </c>
      <c r="J346" s="58">
        <v>0.76150391616000701</v>
      </c>
      <c r="K346" s="58">
        <v>0</v>
      </c>
      <c r="L346" s="58">
        <v>0</v>
      </c>
      <c r="M346" s="176"/>
      <c r="N346" s="23" t="s">
        <v>849</v>
      </c>
      <c r="O346" s="23" t="s">
        <v>850</v>
      </c>
      <c r="P346" s="23" t="s">
        <v>851</v>
      </c>
      <c r="Q346" s="56" t="s">
        <v>848</v>
      </c>
      <c r="R346" s="133" t="s">
        <v>848</v>
      </c>
      <c r="S346" s="133" t="s">
        <v>848</v>
      </c>
      <c r="T346" s="133" t="s">
        <v>848</v>
      </c>
      <c r="U346" s="133" t="s">
        <v>848</v>
      </c>
      <c r="V346" s="133" t="s">
        <v>848</v>
      </c>
      <c r="W346" s="55">
        <v>0</v>
      </c>
      <c r="X346" s="55">
        <v>4.288190403081023</v>
      </c>
      <c r="Y346" s="55">
        <v>4.4738421098358039</v>
      </c>
      <c r="Z346" s="55">
        <v>4.8305846051685197</v>
      </c>
      <c r="AA346" s="55">
        <v>5.1982477891338705</v>
      </c>
      <c r="AB346" s="55">
        <v>5.5404293662897413</v>
      </c>
      <c r="AC346" s="55">
        <v>5.900812091166669</v>
      </c>
      <c r="AD346" s="59">
        <v>30.23210636467563</v>
      </c>
      <c r="AE346" s="55">
        <v>0</v>
      </c>
      <c r="AF346" s="55"/>
      <c r="AG346" s="55"/>
      <c r="AH346" s="55"/>
      <c r="AI346" s="59">
        <v>30.23210636467563</v>
      </c>
      <c r="AJ346" s="55">
        <v>0</v>
      </c>
      <c r="AK346" s="55">
        <v>0</v>
      </c>
      <c r="AL346" s="55">
        <v>4.7010616146519864</v>
      </c>
      <c r="AM346" s="55">
        <v>5.0026798123051233</v>
      </c>
      <c r="AN346" s="55">
        <v>5.5096234606570205</v>
      </c>
      <c r="AO346" s="55">
        <v>6.0475487172981079</v>
      </c>
      <c r="AP346" s="55">
        <v>6.5745493912340853</v>
      </c>
      <c r="AQ346" s="55">
        <v>7.1422414286821683</v>
      </c>
      <c r="AR346" s="59">
        <v>34.977704424828495</v>
      </c>
      <c r="AS346" s="55">
        <v>0</v>
      </c>
      <c r="AT346" s="55"/>
      <c r="AU346" s="55"/>
      <c r="AV346" s="55"/>
      <c r="AW346" s="59">
        <v>34.977704424828495</v>
      </c>
      <c r="AX346" s="55"/>
      <c r="AY346" s="55"/>
      <c r="AZ346" s="55"/>
      <c r="BA346" s="55"/>
      <c r="BB346" s="55"/>
      <c r="BC346" s="55"/>
      <c r="BD346" s="55"/>
      <c r="BE346" s="55"/>
      <c r="BF346" s="59">
        <v>0</v>
      </c>
      <c r="BG346" s="55"/>
      <c r="BH346" s="55"/>
      <c r="BI346" s="55"/>
      <c r="BJ346" s="55"/>
      <c r="BK346" s="59">
        <v>0</v>
      </c>
      <c r="BL346" s="55"/>
      <c r="BM346" s="23" t="s">
        <v>864</v>
      </c>
      <c r="BN346" s="23" t="s">
        <v>1554</v>
      </c>
      <c r="BO346" s="23" t="s">
        <v>571</v>
      </c>
      <c r="BP346" s="23" t="s">
        <v>403</v>
      </c>
      <c r="BQ346" s="23" t="s">
        <v>425</v>
      </c>
      <c r="BR346" s="23"/>
      <c r="BS346" s="57"/>
      <c r="BT346" s="135" t="s">
        <v>23</v>
      </c>
      <c r="BU346" s="58">
        <v>0.23849608383999299</v>
      </c>
      <c r="BV346" s="57">
        <v>53</v>
      </c>
      <c r="BW346" s="57">
        <v>58</v>
      </c>
      <c r="BX346" s="57">
        <v>60</v>
      </c>
      <c r="BY346" s="57">
        <v>64</v>
      </c>
      <c r="BZ346" s="57">
        <v>68</v>
      </c>
      <c r="CA346" s="57">
        <v>72</v>
      </c>
      <c r="CB346" s="67">
        <v>375</v>
      </c>
      <c r="CC346" s="134"/>
      <c r="CD346" s="134"/>
      <c r="CE346" s="57"/>
      <c r="CF346" s="57"/>
      <c r="CG346" s="57"/>
      <c r="CH346" s="57"/>
      <c r="CI346" s="57"/>
      <c r="CJ346" s="57"/>
      <c r="CK346" s="67"/>
      <c r="CL346" s="23"/>
      <c r="CM346" s="23"/>
      <c r="CN346" s="23"/>
      <c r="CO346" s="23"/>
      <c r="CP346" s="23"/>
      <c r="CQ346" s="23"/>
      <c r="CR346" s="57"/>
      <c r="CS346" s="134"/>
      <c r="CT346" s="58"/>
      <c r="CU346" s="57"/>
      <c r="CV346" s="57"/>
      <c r="CW346" s="57"/>
      <c r="CX346" s="57"/>
      <c r="CY346" s="57"/>
      <c r="CZ346" s="57"/>
      <c r="DA346" s="67"/>
      <c r="DB346" s="23"/>
      <c r="DC346" s="23"/>
      <c r="DD346" s="57"/>
      <c r="DE346" s="57"/>
      <c r="DF346" s="57"/>
      <c r="DG346" s="57"/>
      <c r="DH346" s="57"/>
      <c r="DI346" s="57"/>
      <c r="DJ346" s="67"/>
      <c r="DK346" s="23" t="s">
        <v>849</v>
      </c>
      <c r="DL346" s="55">
        <v>0</v>
      </c>
      <c r="DM346" s="55">
        <v>0</v>
      </c>
      <c r="DN346" s="55">
        <v>0</v>
      </c>
      <c r="DO346" s="59">
        <v>0</v>
      </c>
      <c r="DP346" s="23" t="s">
        <v>849</v>
      </c>
      <c r="DQ346" s="57"/>
      <c r="DR346" s="57"/>
      <c r="DS346" s="57"/>
      <c r="DT346" s="23" t="s">
        <v>854</v>
      </c>
      <c r="DU346" s="57"/>
      <c r="DV346" s="23" t="s">
        <v>849</v>
      </c>
      <c r="DW346" s="23" t="s">
        <v>854</v>
      </c>
      <c r="DX346" s="57"/>
      <c r="DY346" s="23" t="s">
        <v>849</v>
      </c>
      <c r="DZ346" s="23" t="s">
        <v>854</v>
      </c>
      <c r="EA346" s="56"/>
      <c r="EB346" s="57"/>
      <c r="EC346" s="57"/>
      <c r="ED346" s="23"/>
      <c r="EE346" s="57"/>
      <c r="EF346" s="57"/>
      <c r="EG346" s="57"/>
      <c r="EH346" s="23">
        <v>627</v>
      </c>
      <c r="EI346" s="23" t="s">
        <v>424</v>
      </c>
      <c r="EJ346" s="23"/>
      <c r="EK346" s="23" t="s">
        <v>603</v>
      </c>
    </row>
    <row r="347" spans="2:141">
      <c r="B347" s="132" t="s">
        <v>1555</v>
      </c>
      <c r="C347" s="23" t="s">
        <v>1553</v>
      </c>
      <c r="D347" s="23" t="s">
        <v>159</v>
      </c>
      <c r="E347" s="23" t="s">
        <v>846</v>
      </c>
      <c r="F347" s="23" t="s">
        <v>847</v>
      </c>
      <c r="G347" s="23"/>
      <c r="H347" s="23" t="s">
        <v>848</v>
      </c>
      <c r="I347" s="58">
        <v>0.15138458002480454</v>
      </c>
      <c r="J347" s="58">
        <v>0.84861541997519552</v>
      </c>
      <c r="K347" s="58">
        <v>0</v>
      </c>
      <c r="L347" s="58">
        <v>0</v>
      </c>
      <c r="M347" s="176"/>
      <c r="N347" s="23" t="s">
        <v>849</v>
      </c>
      <c r="O347" s="23" t="s">
        <v>850</v>
      </c>
      <c r="P347" s="23" t="s">
        <v>851</v>
      </c>
      <c r="Q347" s="56" t="s">
        <v>848</v>
      </c>
      <c r="R347" s="133" t="s">
        <v>848</v>
      </c>
      <c r="S347" s="133" t="s">
        <v>848</v>
      </c>
      <c r="T347" s="133" t="s">
        <v>848</v>
      </c>
      <c r="U347" s="133" t="s">
        <v>848</v>
      </c>
      <c r="V347" s="133" t="s">
        <v>848</v>
      </c>
      <c r="W347" s="55">
        <v>0</v>
      </c>
      <c r="X347" s="55">
        <v>12.43690795716884</v>
      </c>
      <c r="Y347" s="55">
        <v>12.975347945127758</v>
      </c>
      <c r="Z347" s="55">
        <v>14.009997333754708</v>
      </c>
      <c r="AA347" s="55">
        <v>15.076319662849823</v>
      </c>
      <c r="AB347" s="55">
        <v>16.068738464185881</v>
      </c>
      <c r="AC347" s="55">
        <v>17.113945499635559</v>
      </c>
      <c r="AD347" s="59">
        <v>87.681256862722577</v>
      </c>
      <c r="AE347" s="55">
        <v>0</v>
      </c>
      <c r="AF347" s="55"/>
      <c r="AG347" s="55"/>
      <c r="AH347" s="55"/>
      <c r="AI347" s="59">
        <v>87.681256862722577</v>
      </c>
      <c r="AJ347" s="55">
        <v>0</v>
      </c>
      <c r="AK347" s="55">
        <v>0</v>
      </c>
      <c r="AL347" s="55">
        <v>13.63434575115847</v>
      </c>
      <c r="AM347" s="55">
        <v>14.509119818961999</v>
      </c>
      <c r="AN347" s="55">
        <v>15.979393034790736</v>
      </c>
      <c r="AO347" s="55">
        <v>17.539521265075205</v>
      </c>
      <c r="AP347" s="55">
        <v>19.06796526103177</v>
      </c>
      <c r="AQ347" s="55">
        <v>20.714425178643321</v>
      </c>
      <c r="AR347" s="59">
        <v>101.44477030966151</v>
      </c>
      <c r="AS347" s="55">
        <v>0</v>
      </c>
      <c r="AT347" s="55"/>
      <c r="AU347" s="55"/>
      <c r="AV347" s="55"/>
      <c r="AW347" s="59">
        <v>101.44477030966151</v>
      </c>
      <c r="AX347" s="55"/>
      <c r="AY347" s="55"/>
      <c r="AZ347" s="55"/>
      <c r="BA347" s="55"/>
      <c r="BB347" s="55"/>
      <c r="BC347" s="55"/>
      <c r="BD347" s="55"/>
      <c r="BE347" s="55"/>
      <c r="BF347" s="59">
        <v>0</v>
      </c>
      <c r="BG347" s="55"/>
      <c r="BH347" s="55"/>
      <c r="BI347" s="55"/>
      <c r="BJ347" s="55"/>
      <c r="BK347" s="59">
        <v>0</v>
      </c>
      <c r="BL347" s="55"/>
      <c r="BM347" s="23" t="s">
        <v>864</v>
      </c>
      <c r="BN347" s="23" t="s">
        <v>1556</v>
      </c>
      <c r="BO347" s="23" t="s">
        <v>580</v>
      </c>
      <c r="BP347" s="23" t="s">
        <v>454</v>
      </c>
      <c r="BQ347" s="23" t="s">
        <v>148</v>
      </c>
      <c r="BR347" s="23"/>
      <c r="BS347" s="57"/>
      <c r="BT347" s="135" t="s">
        <v>23</v>
      </c>
      <c r="BU347" s="58">
        <v>0.15138458002480454</v>
      </c>
      <c r="BV347" s="57">
        <v>29</v>
      </c>
      <c r="BW347" s="57">
        <v>33</v>
      </c>
      <c r="BX347" s="57">
        <v>43</v>
      </c>
      <c r="BY347" s="57">
        <v>38</v>
      </c>
      <c r="BZ347" s="57">
        <v>41</v>
      </c>
      <c r="CA347" s="57">
        <v>45</v>
      </c>
      <c r="CB347" s="67">
        <v>229</v>
      </c>
      <c r="CC347" s="134"/>
      <c r="CD347" s="134"/>
      <c r="CE347" s="57"/>
      <c r="CF347" s="57"/>
      <c r="CG347" s="57"/>
      <c r="CH347" s="57"/>
      <c r="CI347" s="57"/>
      <c r="CJ347" s="57"/>
      <c r="CK347" s="67"/>
      <c r="CL347" s="23"/>
      <c r="CM347" s="23"/>
      <c r="CN347" s="23"/>
      <c r="CO347" s="23"/>
      <c r="CP347" s="23"/>
      <c r="CQ347" s="23"/>
      <c r="CR347" s="57"/>
      <c r="CS347" s="134"/>
      <c r="CT347" s="58"/>
      <c r="CU347" s="57"/>
      <c r="CV347" s="57"/>
      <c r="CW347" s="57"/>
      <c r="CX347" s="57"/>
      <c r="CY347" s="57"/>
      <c r="CZ347" s="57"/>
      <c r="DA347" s="67"/>
      <c r="DB347" s="23"/>
      <c r="DC347" s="23"/>
      <c r="DD347" s="57"/>
      <c r="DE347" s="57"/>
      <c r="DF347" s="57"/>
      <c r="DG347" s="57"/>
      <c r="DH347" s="57"/>
      <c r="DI347" s="57"/>
      <c r="DJ347" s="67"/>
      <c r="DK347" s="23" t="s">
        <v>849</v>
      </c>
      <c r="DL347" s="55">
        <v>0</v>
      </c>
      <c r="DM347" s="55">
        <v>0</v>
      </c>
      <c r="DN347" s="55">
        <v>0</v>
      </c>
      <c r="DO347" s="59">
        <v>0</v>
      </c>
      <c r="DP347" s="23" t="s">
        <v>849</v>
      </c>
      <c r="DQ347" s="57"/>
      <c r="DR347" s="57"/>
      <c r="DS347" s="57"/>
      <c r="DT347" s="23" t="s">
        <v>854</v>
      </c>
      <c r="DU347" s="57"/>
      <c r="DV347" s="23" t="s">
        <v>849</v>
      </c>
      <c r="DW347" s="23" t="s">
        <v>854</v>
      </c>
      <c r="DX347" s="57"/>
      <c r="DY347" s="23" t="s">
        <v>849</v>
      </c>
      <c r="DZ347" s="23" t="s">
        <v>854</v>
      </c>
      <c r="EA347" s="56"/>
      <c r="EB347" s="57"/>
      <c r="EC347" s="57"/>
      <c r="ED347" s="23"/>
      <c r="EE347" s="57"/>
      <c r="EF347" s="57"/>
      <c r="EG347" s="57"/>
      <c r="EH347" s="23">
        <v>693</v>
      </c>
      <c r="EI347" s="23" t="s">
        <v>453</v>
      </c>
      <c r="EJ347" s="23"/>
      <c r="EK347" s="23" t="s">
        <v>613</v>
      </c>
    </row>
    <row r="348" spans="2:141">
      <c r="B348" s="132" t="s">
        <v>1557</v>
      </c>
      <c r="C348" s="23" t="s">
        <v>1558</v>
      </c>
      <c r="D348" s="23" t="s">
        <v>159</v>
      </c>
      <c r="E348" s="23" t="s">
        <v>846</v>
      </c>
      <c r="F348" s="23" t="s">
        <v>847</v>
      </c>
      <c r="G348" s="23"/>
      <c r="H348" s="23" t="s">
        <v>848</v>
      </c>
      <c r="I348" s="58">
        <v>0.56583022913835213</v>
      </c>
      <c r="J348" s="58">
        <v>0.43416977086164782</v>
      </c>
      <c r="K348" s="58">
        <v>0</v>
      </c>
      <c r="L348" s="58">
        <v>0</v>
      </c>
      <c r="M348" s="176"/>
      <c r="N348" s="23" t="s">
        <v>849</v>
      </c>
      <c r="O348" s="23" t="s">
        <v>850</v>
      </c>
      <c r="P348" s="23" t="s">
        <v>851</v>
      </c>
      <c r="Q348" s="56" t="s">
        <v>848</v>
      </c>
      <c r="R348" s="133" t="s">
        <v>848</v>
      </c>
      <c r="S348" s="133" t="s">
        <v>848</v>
      </c>
      <c r="T348" s="133" t="s">
        <v>848</v>
      </c>
      <c r="U348" s="133" t="s">
        <v>848</v>
      </c>
      <c r="V348" s="133" t="s">
        <v>848</v>
      </c>
      <c r="W348" s="55">
        <v>0</v>
      </c>
      <c r="X348" s="55">
        <v>3.5527582854170765</v>
      </c>
      <c r="Y348" s="55">
        <v>3.70657040133921</v>
      </c>
      <c r="Z348" s="55">
        <v>4.0021309378170304</v>
      </c>
      <c r="AA348" s="55">
        <v>4.3067392458196823</v>
      </c>
      <c r="AB348" s="55">
        <v>4.5902360869310632</v>
      </c>
      <c r="AC348" s="55">
        <v>4.8888125472504962</v>
      </c>
      <c r="AD348" s="59">
        <v>25.047247504574557</v>
      </c>
      <c r="AE348" s="55">
        <v>0</v>
      </c>
      <c r="AF348" s="55"/>
      <c r="AG348" s="55"/>
      <c r="AH348" s="55"/>
      <c r="AI348" s="59">
        <v>25.047247504574557</v>
      </c>
      <c r="AJ348" s="55">
        <v>0</v>
      </c>
      <c r="AK348" s="55">
        <v>0</v>
      </c>
      <c r="AL348" s="55">
        <v>3.8948213656070383</v>
      </c>
      <c r="AM348" s="55">
        <v>4.1447115174004008</v>
      </c>
      <c r="AN348" s="55">
        <v>4.5647134477316005</v>
      </c>
      <c r="AO348" s="55">
        <v>5.0103835866073414</v>
      </c>
      <c r="AP348" s="55">
        <v>5.4470027277259803</v>
      </c>
      <c r="AQ348" s="55">
        <v>5.9173345926916499</v>
      </c>
      <c r="AR348" s="59">
        <v>28.97896723776401</v>
      </c>
      <c r="AS348" s="55">
        <v>0</v>
      </c>
      <c r="AT348" s="55"/>
      <c r="AU348" s="55"/>
      <c r="AV348" s="55"/>
      <c r="AW348" s="59">
        <v>28.97896723776401</v>
      </c>
      <c r="AX348" s="55"/>
      <c r="AY348" s="55"/>
      <c r="AZ348" s="55"/>
      <c r="BA348" s="55"/>
      <c r="BB348" s="55"/>
      <c r="BC348" s="55"/>
      <c r="BD348" s="55"/>
      <c r="BE348" s="55"/>
      <c r="BF348" s="59">
        <v>0</v>
      </c>
      <c r="BG348" s="55"/>
      <c r="BH348" s="55"/>
      <c r="BI348" s="55"/>
      <c r="BJ348" s="55"/>
      <c r="BK348" s="59">
        <v>0</v>
      </c>
      <c r="BL348" s="55"/>
      <c r="BM348" s="23" t="s">
        <v>864</v>
      </c>
      <c r="BN348" s="23" t="s">
        <v>1559</v>
      </c>
      <c r="BO348" s="23" t="s">
        <v>474</v>
      </c>
      <c r="BP348" s="23" t="s">
        <v>475</v>
      </c>
      <c r="BQ348" s="23" t="s">
        <v>148</v>
      </c>
      <c r="BR348" s="23"/>
      <c r="BS348" s="57"/>
      <c r="BT348" s="135" t="s">
        <v>1240</v>
      </c>
      <c r="BU348" s="58">
        <v>0.56583022913835213</v>
      </c>
      <c r="BV348" s="57">
        <v>1400</v>
      </c>
      <c r="BW348" s="57">
        <v>873</v>
      </c>
      <c r="BX348" s="57">
        <v>669</v>
      </c>
      <c r="BY348" s="57">
        <v>36</v>
      </c>
      <c r="BZ348" s="57">
        <v>2778</v>
      </c>
      <c r="CA348" s="57">
        <v>192</v>
      </c>
      <c r="CB348" s="67">
        <v>5948</v>
      </c>
      <c r="CC348" s="134"/>
      <c r="CD348" s="134"/>
      <c r="CE348" s="57"/>
      <c r="CF348" s="57"/>
      <c r="CG348" s="57"/>
      <c r="CH348" s="57"/>
      <c r="CI348" s="57"/>
      <c r="CJ348" s="57"/>
      <c r="CK348" s="67"/>
      <c r="CL348" s="23"/>
      <c r="CM348" s="23"/>
      <c r="CN348" s="23"/>
      <c r="CO348" s="23"/>
      <c r="CP348" s="23"/>
      <c r="CQ348" s="23"/>
      <c r="CR348" s="57"/>
      <c r="CS348" s="134"/>
      <c r="CT348" s="58"/>
      <c r="CU348" s="57"/>
      <c r="CV348" s="57"/>
      <c r="CW348" s="57"/>
      <c r="CX348" s="57"/>
      <c r="CY348" s="57"/>
      <c r="CZ348" s="57"/>
      <c r="DA348" s="67"/>
      <c r="DB348" s="23"/>
      <c r="DC348" s="23"/>
      <c r="DD348" s="57"/>
      <c r="DE348" s="57"/>
      <c r="DF348" s="57"/>
      <c r="DG348" s="57"/>
      <c r="DH348" s="57"/>
      <c r="DI348" s="57"/>
      <c r="DJ348" s="67"/>
      <c r="DK348" s="23" t="s">
        <v>849</v>
      </c>
      <c r="DL348" s="55">
        <v>0</v>
      </c>
      <c r="DM348" s="55">
        <v>0</v>
      </c>
      <c r="DN348" s="55">
        <v>0</v>
      </c>
      <c r="DO348" s="59">
        <v>0</v>
      </c>
      <c r="DP348" s="23" t="s">
        <v>849</v>
      </c>
      <c r="DQ348" s="57"/>
      <c r="DR348" s="57"/>
      <c r="DS348" s="57"/>
      <c r="DT348" s="23" t="s">
        <v>854</v>
      </c>
      <c r="DU348" s="57"/>
      <c r="DV348" s="23" t="s">
        <v>849</v>
      </c>
      <c r="DW348" s="23" t="s">
        <v>854</v>
      </c>
      <c r="DX348" s="57"/>
      <c r="DY348" s="23" t="s">
        <v>849</v>
      </c>
      <c r="DZ348" s="23" t="s">
        <v>854</v>
      </c>
      <c r="EA348" s="56"/>
      <c r="EB348" s="57"/>
      <c r="EC348" s="57"/>
      <c r="ED348" s="23"/>
      <c r="EE348" s="57"/>
      <c r="EF348" s="57"/>
      <c r="EG348" s="57"/>
      <c r="EH348" s="23">
        <v>723</v>
      </c>
      <c r="EI348" s="23" t="s">
        <v>473</v>
      </c>
      <c r="EJ348" s="23"/>
      <c r="EK348" s="23" t="s">
        <v>614</v>
      </c>
    </row>
    <row r="349" spans="2:141">
      <c r="B349" s="132" t="s">
        <v>1560</v>
      </c>
      <c r="C349" s="23" t="s">
        <v>1561</v>
      </c>
      <c r="D349" s="23" t="s">
        <v>159</v>
      </c>
      <c r="E349" s="23" t="s">
        <v>846</v>
      </c>
      <c r="F349" s="23" t="s">
        <v>847</v>
      </c>
      <c r="G349" s="23"/>
      <c r="H349" s="23" t="s">
        <v>848</v>
      </c>
      <c r="I349" s="58">
        <v>0.69319941925719919</v>
      </c>
      <c r="J349" s="58">
        <v>0.3068005807428007</v>
      </c>
      <c r="K349" s="58">
        <v>0</v>
      </c>
      <c r="L349" s="58">
        <v>0</v>
      </c>
      <c r="M349" s="176"/>
      <c r="N349" s="23" t="s">
        <v>849</v>
      </c>
      <c r="O349" s="23" t="s">
        <v>850</v>
      </c>
      <c r="P349" s="23" t="s">
        <v>851</v>
      </c>
      <c r="Q349" s="56" t="s">
        <v>848</v>
      </c>
      <c r="R349" s="133" t="s">
        <v>848</v>
      </c>
      <c r="S349" s="133" t="s">
        <v>848</v>
      </c>
      <c r="T349" s="133" t="s">
        <v>848</v>
      </c>
      <c r="U349" s="133" t="s">
        <v>848</v>
      </c>
      <c r="V349" s="133" t="s">
        <v>848</v>
      </c>
      <c r="W349" s="55">
        <v>0</v>
      </c>
      <c r="X349" s="55">
        <v>1.03706750757362</v>
      </c>
      <c r="Y349" s="55">
        <v>1.0819660159660263</v>
      </c>
      <c r="Z349" s="55">
        <v>1.1682415811122187</v>
      </c>
      <c r="AA349" s="55">
        <v>1.2571582349873762</v>
      </c>
      <c r="AB349" s="55">
        <v>1.3399123484949487</v>
      </c>
      <c r="AC349" s="55">
        <v>1.4270682765507963</v>
      </c>
      <c r="AD349" s="59">
        <v>7.3114139646849861</v>
      </c>
      <c r="AE349" s="55">
        <v>0</v>
      </c>
      <c r="AF349" s="55"/>
      <c r="AG349" s="55"/>
      <c r="AH349" s="55"/>
      <c r="AI349" s="59">
        <v>7.3114139646849861</v>
      </c>
      <c r="AJ349" s="55">
        <v>0</v>
      </c>
      <c r="AK349" s="55">
        <v>0</v>
      </c>
      <c r="AL349" s="55">
        <v>1.13691739250997</v>
      </c>
      <c r="AM349" s="55">
        <v>1.2098615491533518</v>
      </c>
      <c r="AN349" s="55">
        <v>1.3324621653710558</v>
      </c>
      <c r="AO349" s="55">
        <v>1.4625554571159494</v>
      </c>
      <c r="AP349" s="55">
        <v>1.5900067183789108</v>
      </c>
      <c r="AQ349" s="55">
        <v>1.7272988885033231</v>
      </c>
      <c r="AR349" s="59">
        <v>8.459102171032562</v>
      </c>
      <c r="AS349" s="55">
        <v>0</v>
      </c>
      <c r="AT349" s="55"/>
      <c r="AU349" s="55"/>
      <c r="AV349" s="55"/>
      <c r="AW349" s="59">
        <v>8.459102171032562</v>
      </c>
      <c r="AX349" s="55"/>
      <c r="AY349" s="55"/>
      <c r="AZ349" s="55"/>
      <c r="BA349" s="55"/>
      <c r="BB349" s="55"/>
      <c r="BC349" s="55"/>
      <c r="BD349" s="55"/>
      <c r="BE349" s="55"/>
      <c r="BF349" s="59">
        <v>0</v>
      </c>
      <c r="BG349" s="55"/>
      <c r="BH349" s="55"/>
      <c r="BI349" s="55"/>
      <c r="BJ349" s="55"/>
      <c r="BK349" s="59">
        <v>0</v>
      </c>
      <c r="BL349" s="55"/>
      <c r="BM349" s="23" t="s">
        <v>864</v>
      </c>
      <c r="BN349" s="23" t="s">
        <v>1562</v>
      </c>
      <c r="BO349" s="23" t="s">
        <v>582</v>
      </c>
      <c r="BP349" s="23" t="s">
        <v>462</v>
      </c>
      <c r="BQ349" s="23" t="s">
        <v>358</v>
      </c>
      <c r="BR349" s="23"/>
      <c r="BS349" s="57"/>
      <c r="BT349" s="135" t="s">
        <v>23</v>
      </c>
      <c r="BU349" s="58">
        <v>0.69319941925719919</v>
      </c>
      <c r="BV349" s="57">
        <v>4</v>
      </c>
      <c r="BW349" s="57">
        <v>3</v>
      </c>
      <c r="BX349" s="57">
        <v>6</v>
      </c>
      <c r="BY349" s="57">
        <v>10</v>
      </c>
      <c r="BZ349" s="57">
        <v>6</v>
      </c>
      <c r="CA349" s="57">
        <v>6</v>
      </c>
      <c r="CB349" s="67">
        <v>35</v>
      </c>
      <c r="CC349" s="134"/>
      <c r="CD349" s="134"/>
      <c r="CE349" s="57"/>
      <c r="CF349" s="57"/>
      <c r="CG349" s="57"/>
      <c r="CH349" s="57"/>
      <c r="CI349" s="57"/>
      <c r="CJ349" s="57"/>
      <c r="CK349" s="67"/>
      <c r="CL349" s="23"/>
      <c r="CM349" s="23"/>
      <c r="CN349" s="23"/>
      <c r="CO349" s="23"/>
      <c r="CP349" s="23"/>
      <c r="CQ349" s="23"/>
      <c r="CR349" s="57"/>
      <c r="CS349" s="134"/>
      <c r="CT349" s="58"/>
      <c r="CU349" s="57"/>
      <c r="CV349" s="57"/>
      <c r="CW349" s="57"/>
      <c r="CX349" s="57"/>
      <c r="CY349" s="57"/>
      <c r="CZ349" s="57"/>
      <c r="DA349" s="67"/>
      <c r="DB349" s="23"/>
      <c r="DC349" s="23"/>
      <c r="DD349" s="57"/>
      <c r="DE349" s="57"/>
      <c r="DF349" s="57"/>
      <c r="DG349" s="57"/>
      <c r="DH349" s="57"/>
      <c r="DI349" s="57"/>
      <c r="DJ349" s="67"/>
      <c r="DK349" s="23" t="s">
        <v>849</v>
      </c>
      <c r="DL349" s="55">
        <v>0</v>
      </c>
      <c r="DM349" s="55">
        <v>0</v>
      </c>
      <c r="DN349" s="55">
        <v>0</v>
      </c>
      <c r="DO349" s="59">
        <v>0</v>
      </c>
      <c r="DP349" s="23" t="s">
        <v>849</v>
      </c>
      <c r="DQ349" s="57"/>
      <c r="DR349" s="57"/>
      <c r="DS349" s="57"/>
      <c r="DT349" s="23" t="s">
        <v>854</v>
      </c>
      <c r="DU349" s="57"/>
      <c r="DV349" s="23" t="s">
        <v>849</v>
      </c>
      <c r="DW349" s="23" t="s">
        <v>854</v>
      </c>
      <c r="DX349" s="57"/>
      <c r="DY349" s="23" t="s">
        <v>849</v>
      </c>
      <c r="DZ349" s="23" t="s">
        <v>854</v>
      </c>
      <c r="EA349" s="56"/>
      <c r="EB349" s="57"/>
      <c r="EC349" s="57"/>
      <c r="ED349" s="23"/>
      <c r="EE349" s="57"/>
      <c r="EF349" s="57"/>
      <c r="EG349" s="57"/>
      <c r="EH349" s="23">
        <v>733</v>
      </c>
      <c r="EI349" s="23" t="s">
        <v>463</v>
      </c>
      <c r="EJ349" s="23"/>
      <c r="EK349" s="23" t="s">
        <v>464</v>
      </c>
    </row>
    <row r="350" spans="2:141">
      <c r="B350" s="132" t="s">
        <v>1563</v>
      </c>
      <c r="C350" s="23" t="s">
        <v>1564</v>
      </c>
      <c r="D350" s="23" t="s">
        <v>159</v>
      </c>
      <c r="E350" s="23" t="s">
        <v>846</v>
      </c>
      <c r="F350" s="23" t="s">
        <v>847</v>
      </c>
      <c r="G350" s="23"/>
      <c r="H350" s="23" t="s">
        <v>848</v>
      </c>
      <c r="I350" s="58">
        <v>0.15877157039658649</v>
      </c>
      <c r="J350" s="58">
        <v>0.84122842960341349</v>
      </c>
      <c r="K350" s="58">
        <v>0</v>
      </c>
      <c r="L350" s="58">
        <v>0</v>
      </c>
      <c r="M350" s="176"/>
      <c r="N350" s="23" t="s">
        <v>849</v>
      </c>
      <c r="O350" s="23" t="s">
        <v>850</v>
      </c>
      <c r="P350" s="23" t="s">
        <v>851</v>
      </c>
      <c r="Q350" s="56" t="s">
        <v>848</v>
      </c>
      <c r="R350" s="133" t="s">
        <v>848</v>
      </c>
      <c r="S350" s="133" t="s">
        <v>848</v>
      </c>
      <c r="T350" s="133" t="s">
        <v>848</v>
      </c>
      <c r="U350" s="133" t="s">
        <v>848</v>
      </c>
      <c r="V350" s="133" t="s">
        <v>848</v>
      </c>
      <c r="W350" s="55">
        <v>0</v>
      </c>
      <c r="X350" s="55">
        <v>28.326220055005848</v>
      </c>
      <c r="Y350" s="55">
        <v>29.552567442786238</v>
      </c>
      <c r="Z350" s="55">
        <v>31.90907810950149</v>
      </c>
      <c r="AA350" s="55">
        <v>34.337726857850889</v>
      </c>
      <c r="AB350" s="55">
        <v>36.598053415720621</v>
      </c>
      <c r="AC350" s="55">
        <v>38.978610109647263</v>
      </c>
      <c r="AD350" s="59">
        <v>199.70225599051236</v>
      </c>
      <c r="AE350" s="55">
        <v>0</v>
      </c>
      <c r="AF350" s="55"/>
      <c r="AG350" s="55"/>
      <c r="AH350" s="55"/>
      <c r="AI350" s="59">
        <v>199.70225599051236</v>
      </c>
      <c r="AJ350" s="55">
        <v>0</v>
      </c>
      <c r="AK350" s="55">
        <v>0</v>
      </c>
      <c r="AL350" s="55">
        <v>31.053496526902514</v>
      </c>
      <c r="AM350" s="55">
        <v>33.045876210691397</v>
      </c>
      <c r="AN350" s="55">
        <v>36.394560851276836</v>
      </c>
      <c r="AO350" s="55">
        <v>39.947898683900377</v>
      </c>
      <c r="AP350" s="55">
        <v>43.429072712068823</v>
      </c>
      <c r="AQ350" s="55">
        <v>47.179039029953245</v>
      </c>
      <c r="AR350" s="59">
        <v>231.0499440147932</v>
      </c>
      <c r="AS350" s="55">
        <v>0</v>
      </c>
      <c r="AT350" s="55"/>
      <c r="AU350" s="55"/>
      <c r="AV350" s="55"/>
      <c r="AW350" s="59">
        <v>231.0499440147932</v>
      </c>
      <c r="AX350" s="55"/>
      <c r="AY350" s="55"/>
      <c r="AZ350" s="55"/>
      <c r="BA350" s="55"/>
      <c r="BB350" s="55"/>
      <c r="BC350" s="55"/>
      <c r="BD350" s="55"/>
      <c r="BE350" s="55"/>
      <c r="BF350" s="59">
        <v>0</v>
      </c>
      <c r="BG350" s="55"/>
      <c r="BH350" s="55"/>
      <c r="BI350" s="55"/>
      <c r="BJ350" s="55"/>
      <c r="BK350" s="59">
        <v>0</v>
      </c>
      <c r="BL350" s="55"/>
      <c r="BM350" s="23" t="s">
        <v>864</v>
      </c>
      <c r="BN350" s="23" t="s">
        <v>1565</v>
      </c>
      <c r="BO350" s="23" t="s">
        <v>580</v>
      </c>
      <c r="BP350" s="23" t="s">
        <v>456</v>
      </c>
      <c r="BQ350" s="23" t="s">
        <v>311</v>
      </c>
      <c r="BR350" s="23"/>
      <c r="BS350" s="57"/>
      <c r="BT350" s="135" t="s">
        <v>1240</v>
      </c>
      <c r="BU350" s="58">
        <v>0.15877157039658649</v>
      </c>
      <c r="BV350" s="57">
        <v>15539</v>
      </c>
      <c r="BW350" s="57">
        <v>14132.9</v>
      </c>
      <c r="BX350" s="57">
        <v>9727</v>
      </c>
      <c r="BY350" s="57">
        <v>10303</v>
      </c>
      <c r="BZ350" s="57">
        <v>10835</v>
      </c>
      <c r="CA350" s="57">
        <v>11393</v>
      </c>
      <c r="CB350" s="67">
        <v>71929.899999999994</v>
      </c>
      <c r="CC350" s="134"/>
      <c r="CD350" s="134"/>
      <c r="CE350" s="57"/>
      <c r="CF350" s="57"/>
      <c r="CG350" s="57"/>
      <c r="CH350" s="57"/>
      <c r="CI350" s="57"/>
      <c r="CJ350" s="57"/>
      <c r="CK350" s="67"/>
      <c r="CL350" s="23"/>
      <c r="CM350" s="23"/>
      <c r="CN350" s="23"/>
      <c r="CO350" s="23"/>
      <c r="CP350" s="23"/>
      <c r="CQ350" s="23"/>
      <c r="CR350" s="57"/>
      <c r="CS350" s="134"/>
      <c r="CT350" s="58"/>
      <c r="CU350" s="57"/>
      <c r="CV350" s="57"/>
      <c r="CW350" s="57"/>
      <c r="CX350" s="57"/>
      <c r="CY350" s="57"/>
      <c r="CZ350" s="57"/>
      <c r="DA350" s="67"/>
      <c r="DB350" s="23"/>
      <c r="DC350" s="23"/>
      <c r="DD350" s="57"/>
      <c r="DE350" s="57"/>
      <c r="DF350" s="57"/>
      <c r="DG350" s="57"/>
      <c r="DH350" s="57"/>
      <c r="DI350" s="57"/>
      <c r="DJ350" s="67"/>
      <c r="DK350" s="23" t="s">
        <v>849</v>
      </c>
      <c r="DL350" s="55">
        <v>0</v>
      </c>
      <c r="DM350" s="55">
        <v>0</v>
      </c>
      <c r="DN350" s="55">
        <v>0</v>
      </c>
      <c r="DO350" s="59">
        <v>0</v>
      </c>
      <c r="DP350" s="23" t="s">
        <v>849</v>
      </c>
      <c r="DQ350" s="57"/>
      <c r="DR350" s="57"/>
      <c r="DS350" s="57"/>
      <c r="DT350" s="23" t="s">
        <v>854</v>
      </c>
      <c r="DU350" s="57"/>
      <c r="DV350" s="23" t="s">
        <v>849</v>
      </c>
      <c r="DW350" s="23" t="s">
        <v>854</v>
      </c>
      <c r="DX350" s="57"/>
      <c r="DY350" s="23" t="s">
        <v>849</v>
      </c>
      <c r="DZ350" s="23" t="s">
        <v>854</v>
      </c>
      <c r="EA350" s="56"/>
      <c r="EB350" s="57"/>
      <c r="EC350" s="57"/>
      <c r="ED350" s="23"/>
      <c r="EE350" s="57"/>
      <c r="EF350" s="57"/>
      <c r="EG350" s="57"/>
      <c r="EH350" s="23">
        <v>687</v>
      </c>
      <c r="EI350" s="23" t="s">
        <v>458</v>
      </c>
      <c r="EJ350" s="23"/>
      <c r="EK350" s="23" t="s">
        <v>593</v>
      </c>
    </row>
    <row r="351" spans="2:141">
      <c r="B351" s="132" t="s">
        <v>1566</v>
      </c>
      <c r="C351" s="23" t="s">
        <v>1567</v>
      </c>
      <c r="D351" s="23" t="s">
        <v>193</v>
      </c>
      <c r="E351" s="23" t="s">
        <v>846</v>
      </c>
      <c r="F351" s="23" t="s">
        <v>847</v>
      </c>
      <c r="G351" s="23"/>
      <c r="H351" s="23" t="s">
        <v>848</v>
      </c>
      <c r="I351" s="58">
        <v>0</v>
      </c>
      <c r="J351" s="58">
        <v>1</v>
      </c>
      <c r="K351" s="58">
        <v>0</v>
      </c>
      <c r="L351" s="58">
        <v>0</v>
      </c>
      <c r="M351" s="176"/>
      <c r="N351" s="23" t="s">
        <v>849</v>
      </c>
      <c r="O351" s="23" t="s">
        <v>850</v>
      </c>
      <c r="P351" s="23" t="s">
        <v>851</v>
      </c>
      <c r="Q351" s="56" t="s">
        <v>848</v>
      </c>
      <c r="R351" s="133" t="s">
        <v>848</v>
      </c>
      <c r="S351" s="133" t="s">
        <v>848</v>
      </c>
      <c r="T351" s="133" t="s">
        <v>848</v>
      </c>
      <c r="U351" s="133" t="s">
        <v>848</v>
      </c>
      <c r="V351" s="133" t="s">
        <v>848</v>
      </c>
      <c r="W351" s="55">
        <v>0</v>
      </c>
      <c r="X351" s="55">
        <v>2.2654563060000008</v>
      </c>
      <c r="Y351" s="55">
        <v>2.3635363328302215</v>
      </c>
      <c r="Z351" s="55">
        <v>2.5520038353667243</v>
      </c>
      <c r="AA351" s="55">
        <v>2.7462407512461806</v>
      </c>
      <c r="AB351" s="55">
        <v>2.9270157026587444</v>
      </c>
      <c r="AC351" s="55">
        <v>3.1174063429762313</v>
      </c>
      <c r="AD351" s="59">
        <v>15.971659271078103</v>
      </c>
      <c r="AE351" s="55">
        <v>0</v>
      </c>
      <c r="AF351" s="55"/>
      <c r="AG351" s="55"/>
      <c r="AH351" s="55"/>
      <c r="AI351" s="59">
        <v>15.971659271078103</v>
      </c>
      <c r="AJ351" s="55">
        <v>0</v>
      </c>
      <c r="AK351" s="55">
        <v>0</v>
      </c>
      <c r="AL351" s="55">
        <v>2.4835766789077112</v>
      </c>
      <c r="AM351" s="55">
        <v>2.6429219466427241</v>
      </c>
      <c r="AN351" s="55">
        <v>2.910740904523021</v>
      </c>
      <c r="AO351" s="55">
        <v>3.1949274844702718</v>
      </c>
      <c r="AP351" s="55">
        <v>3.4733425938312532</v>
      </c>
      <c r="AQ351" s="55">
        <v>3.773255000980599</v>
      </c>
      <c r="AR351" s="59">
        <v>18.478764609355579</v>
      </c>
      <c r="AS351" s="55">
        <v>0</v>
      </c>
      <c r="AT351" s="55"/>
      <c r="AU351" s="55"/>
      <c r="AV351" s="55"/>
      <c r="AW351" s="59">
        <v>18.478764609355579</v>
      </c>
      <c r="AX351" s="55"/>
      <c r="AY351" s="55"/>
      <c r="AZ351" s="55"/>
      <c r="BA351" s="55"/>
      <c r="BB351" s="55"/>
      <c r="BC351" s="55"/>
      <c r="BD351" s="55"/>
      <c r="BE351" s="55"/>
      <c r="BF351" s="59">
        <v>0</v>
      </c>
      <c r="BG351" s="55"/>
      <c r="BH351" s="55"/>
      <c r="BI351" s="55"/>
      <c r="BJ351" s="55"/>
      <c r="BK351" s="59">
        <v>0</v>
      </c>
      <c r="BL351" s="55"/>
      <c r="BM351" s="23" t="s">
        <v>1164</v>
      </c>
      <c r="BN351" s="23" t="s">
        <v>1568</v>
      </c>
      <c r="BO351" s="23" t="s">
        <v>532</v>
      </c>
      <c r="BP351" s="23" t="s">
        <v>533</v>
      </c>
      <c r="BQ351" s="23" t="s">
        <v>311</v>
      </c>
      <c r="BR351" s="23"/>
      <c r="BS351" s="57"/>
      <c r="BT351" s="135" t="s">
        <v>23</v>
      </c>
      <c r="BU351" s="58" t="s">
        <v>1165</v>
      </c>
      <c r="BV351" s="57">
        <v>12</v>
      </c>
      <c r="BW351" s="57">
        <v>0</v>
      </c>
      <c r="BX351" s="57">
        <v>0</v>
      </c>
      <c r="BY351" s="57">
        <v>0</v>
      </c>
      <c r="BZ351" s="57">
        <v>0</v>
      </c>
      <c r="CA351" s="57">
        <v>0</v>
      </c>
      <c r="CB351" s="67">
        <v>12</v>
      </c>
      <c r="CC351" s="134"/>
      <c r="CD351" s="134"/>
      <c r="CE351" s="57"/>
      <c r="CF351" s="57"/>
      <c r="CG351" s="57"/>
      <c r="CH351" s="57"/>
      <c r="CI351" s="57"/>
      <c r="CJ351" s="57"/>
      <c r="CK351" s="67"/>
      <c r="CL351" s="23"/>
      <c r="CM351" s="23"/>
      <c r="CN351" s="23"/>
      <c r="CO351" s="23"/>
      <c r="CP351" s="23"/>
      <c r="CQ351" s="23"/>
      <c r="CR351" s="57"/>
      <c r="CS351" s="134"/>
      <c r="CT351" s="58"/>
      <c r="CU351" s="57"/>
      <c r="CV351" s="57"/>
      <c r="CW351" s="57"/>
      <c r="CX351" s="57"/>
      <c r="CY351" s="57"/>
      <c r="CZ351" s="57"/>
      <c r="DA351" s="67"/>
      <c r="DB351" s="23"/>
      <c r="DC351" s="23"/>
      <c r="DD351" s="57"/>
      <c r="DE351" s="57"/>
      <c r="DF351" s="57"/>
      <c r="DG351" s="57"/>
      <c r="DH351" s="57"/>
      <c r="DI351" s="57"/>
      <c r="DJ351" s="67"/>
      <c r="DK351" s="23" t="s">
        <v>849</v>
      </c>
      <c r="DL351" s="55">
        <v>0</v>
      </c>
      <c r="DM351" s="55">
        <v>0</v>
      </c>
      <c r="DN351" s="55">
        <v>0</v>
      </c>
      <c r="DO351" s="59">
        <v>0</v>
      </c>
      <c r="DP351" s="23" t="s">
        <v>849</v>
      </c>
      <c r="DQ351" s="57"/>
      <c r="DR351" s="57"/>
      <c r="DS351" s="57"/>
      <c r="DT351" s="23" t="s">
        <v>854</v>
      </c>
      <c r="DU351" s="57"/>
      <c r="DV351" s="23" t="s">
        <v>849</v>
      </c>
      <c r="DW351" s="23" t="s">
        <v>854</v>
      </c>
      <c r="DX351" s="57"/>
      <c r="DY351" s="23" t="s">
        <v>849</v>
      </c>
      <c r="DZ351" s="23" t="s">
        <v>854</v>
      </c>
      <c r="EA351" s="56"/>
      <c r="EB351" s="57"/>
      <c r="EC351" s="57"/>
      <c r="ED351" s="23"/>
      <c r="EE351" s="57"/>
      <c r="EF351" s="57"/>
      <c r="EG351" s="57"/>
      <c r="EH351" s="23">
        <v>944</v>
      </c>
      <c r="EI351" s="23" t="s">
        <v>543</v>
      </c>
      <c r="EJ351" s="23"/>
      <c r="EK351" s="23" t="s">
        <v>635</v>
      </c>
    </row>
    <row r="352" spans="2:141">
      <c r="B352" s="132" t="s">
        <v>1569</v>
      </c>
      <c r="C352" s="23" t="s">
        <v>1570</v>
      </c>
      <c r="D352" s="23" t="s">
        <v>159</v>
      </c>
      <c r="E352" s="23" t="s">
        <v>846</v>
      </c>
      <c r="F352" s="23" t="s">
        <v>847</v>
      </c>
      <c r="G352" s="23"/>
      <c r="H352" s="23" t="s">
        <v>848</v>
      </c>
      <c r="I352" s="58">
        <v>0.99261176503264448</v>
      </c>
      <c r="J352" s="58">
        <v>7.3882349673555468E-3</v>
      </c>
      <c r="K352" s="58">
        <v>0</v>
      </c>
      <c r="L352" s="58">
        <v>0</v>
      </c>
      <c r="M352" s="176"/>
      <c r="N352" s="23" t="s">
        <v>849</v>
      </c>
      <c r="O352" s="23" t="s">
        <v>850</v>
      </c>
      <c r="P352" s="23" t="s">
        <v>851</v>
      </c>
      <c r="Q352" s="56" t="s">
        <v>848</v>
      </c>
      <c r="R352" s="133" t="s">
        <v>848</v>
      </c>
      <c r="S352" s="133" t="s">
        <v>848</v>
      </c>
      <c r="T352" s="133" t="s">
        <v>848</v>
      </c>
      <c r="U352" s="133" t="s">
        <v>848</v>
      </c>
      <c r="V352" s="133" t="s">
        <v>848</v>
      </c>
      <c r="W352" s="55">
        <v>0</v>
      </c>
      <c r="X352" s="55">
        <v>6.8177362048545067</v>
      </c>
      <c r="Y352" s="55">
        <v>7.1129013546402273</v>
      </c>
      <c r="Z352" s="55">
        <v>7.6800814463853406</v>
      </c>
      <c r="AA352" s="55">
        <v>8.2646241940002021</v>
      </c>
      <c r="AB352" s="55">
        <v>8.8086540779189804</v>
      </c>
      <c r="AC352" s="55">
        <v>9.3816217216206752</v>
      </c>
      <c r="AD352" s="59">
        <v>48.065618999419932</v>
      </c>
      <c r="AE352" s="55">
        <v>0</v>
      </c>
      <c r="AF352" s="55"/>
      <c r="AG352" s="55"/>
      <c r="AH352" s="55"/>
      <c r="AI352" s="59">
        <v>48.065618999419932</v>
      </c>
      <c r="AJ352" s="55">
        <v>0</v>
      </c>
      <c r="AK352" s="55">
        <v>0</v>
      </c>
      <c r="AL352" s="55">
        <v>7.4741545870809736</v>
      </c>
      <c r="AM352" s="55">
        <v>7.9536932998921603</v>
      </c>
      <c r="AN352" s="55">
        <v>8.759676183186361</v>
      </c>
      <c r="AO352" s="55">
        <v>9.6149163085018259</v>
      </c>
      <c r="AP352" s="55">
        <v>10.452787586814127</v>
      </c>
      <c r="AQ352" s="55">
        <v>11.355353516287922</v>
      </c>
      <c r="AR352" s="59">
        <v>55.610581481763361</v>
      </c>
      <c r="AS352" s="55">
        <v>0</v>
      </c>
      <c r="AT352" s="55"/>
      <c r="AU352" s="55"/>
      <c r="AV352" s="55"/>
      <c r="AW352" s="59">
        <v>55.610581481763361</v>
      </c>
      <c r="AX352" s="55"/>
      <c r="AY352" s="55"/>
      <c r="AZ352" s="55"/>
      <c r="BA352" s="55"/>
      <c r="BB352" s="55"/>
      <c r="BC352" s="55"/>
      <c r="BD352" s="55"/>
      <c r="BE352" s="55"/>
      <c r="BF352" s="59">
        <v>0</v>
      </c>
      <c r="BG352" s="55"/>
      <c r="BH352" s="55"/>
      <c r="BI352" s="55"/>
      <c r="BJ352" s="55"/>
      <c r="BK352" s="59">
        <v>0</v>
      </c>
      <c r="BL352" s="55"/>
      <c r="BM352" s="23" t="s">
        <v>864</v>
      </c>
      <c r="BN352" s="23" t="s">
        <v>1571</v>
      </c>
      <c r="BO352" s="23" t="s">
        <v>582</v>
      </c>
      <c r="BP352" s="23" t="s">
        <v>462</v>
      </c>
      <c r="BQ352" s="23" t="s">
        <v>358</v>
      </c>
      <c r="BR352" s="23"/>
      <c r="BS352" s="57"/>
      <c r="BT352" s="135" t="s">
        <v>23</v>
      </c>
      <c r="BU352" s="58">
        <v>0.99261176503264448</v>
      </c>
      <c r="BV352" s="57">
        <v>12</v>
      </c>
      <c r="BW352" s="57">
        <v>3</v>
      </c>
      <c r="BX352" s="57">
        <v>8</v>
      </c>
      <c r="BY352" s="57">
        <v>7</v>
      </c>
      <c r="BZ352" s="57">
        <v>4</v>
      </c>
      <c r="CA352" s="57">
        <v>5</v>
      </c>
      <c r="CB352" s="67">
        <v>39</v>
      </c>
      <c r="CC352" s="134"/>
      <c r="CD352" s="134"/>
      <c r="CE352" s="57"/>
      <c r="CF352" s="57"/>
      <c r="CG352" s="57"/>
      <c r="CH352" s="57"/>
      <c r="CI352" s="57"/>
      <c r="CJ352" s="57"/>
      <c r="CK352" s="67"/>
      <c r="CL352" s="23"/>
      <c r="CM352" s="23"/>
      <c r="CN352" s="23"/>
      <c r="CO352" s="23"/>
      <c r="CP352" s="23"/>
      <c r="CQ352" s="23"/>
      <c r="CR352" s="57"/>
      <c r="CS352" s="134"/>
      <c r="CT352" s="58"/>
      <c r="CU352" s="57"/>
      <c r="CV352" s="57"/>
      <c r="CW352" s="57"/>
      <c r="CX352" s="57"/>
      <c r="CY352" s="57"/>
      <c r="CZ352" s="57"/>
      <c r="DA352" s="67"/>
      <c r="DB352" s="23"/>
      <c r="DC352" s="23"/>
      <c r="DD352" s="57"/>
      <c r="DE352" s="57"/>
      <c r="DF352" s="57"/>
      <c r="DG352" s="57"/>
      <c r="DH352" s="57"/>
      <c r="DI352" s="57"/>
      <c r="DJ352" s="67"/>
      <c r="DK352" s="23" t="s">
        <v>849</v>
      </c>
      <c r="DL352" s="55">
        <v>0</v>
      </c>
      <c r="DM352" s="55">
        <v>0</v>
      </c>
      <c r="DN352" s="55">
        <v>0</v>
      </c>
      <c r="DO352" s="59">
        <v>0</v>
      </c>
      <c r="DP352" s="23" t="s">
        <v>849</v>
      </c>
      <c r="DQ352" s="57"/>
      <c r="DR352" s="57"/>
      <c r="DS352" s="57"/>
      <c r="DT352" s="23" t="s">
        <v>854</v>
      </c>
      <c r="DU352" s="57"/>
      <c r="DV352" s="23" t="s">
        <v>849</v>
      </c>
      <c r="DW352" s="23" t="s">
        <v>854</v>
      </c>
      <c r="DX352" s="57"/>
      <c r="DY352" s="23" t="s">
        <v>849</v>
      </c>
      <c r="DZ352" s="23" t="s">
        <v>854</v>
      </c>
      <c r="EA352" s="56"/>
      <c r="EB352" s="57"/>
      <c r="EC352" s="57"/>
      <c r="ED352" s="23"/>
      <c r="EE352" s="57"/>
      <c r="EF352" s="57"/>
      <c r="EG352" s="57"/>
      <c r="EH352" s="23">
        <v>757</v>
      </c>
      <c r="EI352" s="23" t="s">
        <v>463</v>
      </c>
      <c r="EJ352" s="23"/>
      <c r="EK352" s="23" t="s">
        <v>464</v>
      </c>
    </row>
    <row r="353" spans="2:141">
      <c r="B353" s="132" t="s">
        <v>1572</v>
      </c>
      <c r="C353" s="23" t="s">
        <v>1573</v>
      </c>
      <c r="D353" s="23" t="s">
        <v>159</v>
      </c>
      <c r="E353" s="23" t="s">
        <v>846</v>
      </c>
      <c r="F353" s="23" t="s">
        <v>847</v>
      </c>
      <c r="G353" s="23"/>
      <c r="H353" s="23" t="s">
        <v>848</v>
      </c>
      <c r="I353" s="58">
        <v>0.94768861549686045</v>
      </c>
      <c r="J353" s="58">
        <v>5.2311384503139532E-2</v>
      </c>
      <c r="K353" s="58">
        <v>0</v>
      </c>
      <c r="L353" s="58">
        <v>0</v>
      </c>
      <c r="M353" s="176"/>
      <c r="N353" s="23" t="s">
        <v>849</v>
      </c>
      <c r="O353" s="23" t="s">
        <v>850</v>
      </c>
      <c r="P353" s="23" t="s">
        <v>851</v>
      </c>
      <c r="Q353" s="56" t="s">
        <v>848</v>
      </c>
      <c r="R353" s="133" t="s">
        <v>848</v>
      </c>
      <c r="S353" s="133" t="s">
        <v>848</v>
      </c>
      <c r="T353" s="133" t="s">
        <v>848</v>
      </c>
      <c r="U353" s="133" t="s">
        <v>848</v>
      </c>
      <c r="V353" s="133" t="s">
        <v>848</v>
      </c>
      <c r="W353" s="55">
        <v>0</v>
      </c>
      <c r="X353" s="55">
        <v>3.913913161750513</v>
      </c>
      <c r="Y353" s="55">
        <v>4.0833610151030397</v>
      </c>
      <c r="Z353" s="55">
        <v>4.4089666940941683</v>
      </c>
      <c r="AA353" s="55">
        <v>4.7445398938707406</v>
      </c>
      <c r="AB353" s="55">
        <v>5.056855545147946</v>
      </c>
      <c r="AC353" s="55">
        <v>5.3857837310675549</v>
      </c>
      <c r="AD353" s="59">
        <v>27.593420041033966</v>
      </c>
      <c r="AE353" s="55">
        <v>0</v>
      </c>
      <c r="AF353" s="55"/>
      <c r="AG353" s="55"/>
      <c r="AH353" s="55"/>
      <c r="AI353" s="59">
        <v>27.593420041033966</v>
      </c>
      <c r="AJ353" s="55">
        <v>0</v>
      </c>
      <c r="AK353" s="55">
        <v>0</v>
      </c>
      <c r="AL353" s="55">
        <v>4.2907485904932372</v>
      </c>
      <c r="AM353" s="55">
        <v>4.5660412717067169</v>
      </c>
      <c r="AN353" s="55">
        <v>5.0287384075719359</v>
      </c>
      <c r="AO353" s="55">
        <v>5.5197130481785823</v>
      </c>
      <c r="AP353" s="55">
        <v>6.0007166138055741</v>
      </c>
      <c r="AQ353" s="55">
        <v>6.5188599629424511</v>
      </c>
      <c r="AR353" s="59">
        <v>31.924817894698492</v>
      </c>
      <c r="AS353" s="55">
        <v>0</v>
      </c>
      <c r="AT353" s="55"/>
      <c r="AU353" s="55"/>
      <c r="AV353" s="55"/>
      <c r="AW353" s="59">
        <v>31.924817894698492</v>
      </c>
      <c r="AX353" s="55"/>
      <c r="AY353" s="55"/>
      <c r="AZ353" s="55"/>
      <c r="BA353" s="55"/>
      <c r="BB353" s="55"/>
      <c r="BC353" s="55"/>
      <c r="BD353" s="55"/>
      <c r="BE353" s="55"/>
      <c r="BF353" s="59">
        <v>0</v>
      </c>
      <c r="BG353" s="55"/>
      <c r="BH353" s="55"/>
      <c r="BI353" s="55"/>
      <c r="BJ353" s="55"/>
      <c r="BK353" s="59">
        <v>0</v>
      </c>
      <c r="BL353" s="55"/>
      <c r="BM353" s="23" t="s">
        <v>864</v>
      </c>
      <c r="BN353" s="23" t="s">
        <v>1574</v>
      </c>
      <c r="BO353" s="23" t="s">
        <v>580</v>
      </c>
      <c r="BP353" s="23" t="s">
        <v>450</v>
      </c>
      <c r="BQ353" s="23" t="s">
        <v>358</v>
      </c>
      <c r="BR353" s="23"/>
      <c r="BS353" s="57"/>
      <c r="BT353" s="135" t="s">
        <v>23</v>
      </c>
      <c r="BU353" s="58">
        <v>0.94768861549686045</v>
      </c>
      <c r="BV353" s="57">
        <v>2</v>
      </c>
      <c r="BW353" s="57">
        <v>3</v>
      </c>
      <c r="BX353" s="57">
        <v>3</v>
      </c>
      <c r="BY353" s="57">
        <v>2</v>
      </c>
      <c r="BZ353" s="57">
        <v>2</v>
      </c>
      <c r="CA353" s="57">
        <v>2</v>
      </c>
      <c r="CB353" s="67">
        <v>14</v>
      </c>
      <c r="CC353" s="134"/>
      <c r="CD353" s="134"/>
      <c r="CE353" s="57"/>
      <c r="CF353" s="57"/>
      <c r="CG353" s="57"/>
      <c r="CH353" s="57"/>
      <c r="CI353" s="57"/>
      <c r="CJ353" s="57"/>
      <c r="CK353" s="67"/>
      <c r="CL353" s="23"/>
      <c r="CM353" s="23"/>
      <c r="CN353" s="23"/>
      <c r="CO353" s="23"/>
      <c r="CP353" s="23"/>
      <c r="CQ353" s="23"/>
      <c r="CR353" s="57"/>
      <c r="CS353" s="134"/>
      <c r="CT353" s="58"/>
      <c r="CU353" s="57"/>
      <c r="CV353" s="57"/>
      <c r="CW353" s="57"/>
      <c r="CX353" s="57"/>
      <c r="CY353" s="57"/>
      <c r="CZ353" s="57"/>
      <c r="DA353" s="67"/>
      <c r="DB353" s="23"/>
      <c r="DC353" s="23"/>
      <c r="DD353" s="57"/>
      <c r="DE353" s="57"/>
      <c r="DF353" s="57"/>
      <c r="DG353" s="57"/>
      <c r="DH353" s="57"/>
      <c r="DI353" s="57"/>
      <c r="DJ353" s="67"/>
      <c r="DK353" s="23" t="s">
        <v>849</v>
      </c>
      <c r="DL353" s="55">
        <v>0</v>
      </c>
      <c r="DM353" s="55">
        <v>0</v>
      </c>
      <c r="DN353" s="55">
        <v>0</v>
      </c>
      <c r="DO353" s="59">
        <v>0</v>
      </c>
      <c r="DP353" s="23" t="s">
        <v>849</v>
      </c>
      <c r="DQ353" s="57"/>
      <c r="DR353" s="57"/>
      <c r="DS353" s="57"/>
      <c r="DT353" s="23" t="s">
        <v>854</v>
      </c>
      <c r="DU353" s="57"/>
      <c r="DV353" s="23" t="s">
        <v>849</v>
      </c>
      <c r="DW353" s="23" t="s">
        <v>854</v>
      </c>
      <c r="DX353" s="57"/>
      <c r="DY353" s="23" t="s">
        <v>849</v>
      </c>
      <c r="DZ353" s="23" t="s">
        <v>854</v>
      </c>
      <c r="EA353" s="56"/>
      <c r="EB353" s="57"/>
      <c r="EC353" s="57"/>
      <c r="ED353" s="23"/>
      <c r="EE353" s="57"/>
      <c r="EF353" s="57"/>
      <c r="EG353" s="57"/>
      <c r="EH353" s="23">
        <v>707</v>
      </c>
      <c r="EI353" s="23" t="s">
        <v>451</v>
      </c>
      <c r="EJ353" s="23"/>
      <c r="EK353" s="23" t="s">
        <v>452</v>
      </c>
    </row>
    <row r="354" spans="2:141">
      <c r="B354" s="132" t="s">
        <v>1575</v>
      </c>
      <c r="C354" s="23" t="s">
        <v>1576</v>
      </c>
      <c r="D354" s="23" t="s">
        <v>155</v>
      </c>
      <c r="E354" s="23" t="s">
        <v>846</v>
      </c>
      <c r="F354" s="23" t="s">
        <v>847</v>
      </c>
      <c r="G354" s="23"/>
      <c r="H354" s="23" t="s">
        <v>848</v>
      </c>
      <c r="I354" s="58">
        <v>0.94866965374499157</v>
      </c>
      <c r="J354" s="58">
        <v>5.133034625500852E-2</v>
      </c>
      <c r="K354" s="58">
        <v>0</v>
      </c>
      <c r="L354" s="58">
        <v>0</v>
      </c>
      <c r="M354" s="176"/>
      <c r="N354" s="23" t="s">
        <v>849</v>
      </c>
      <c r="O354" s="23" t="s">
        <v>850</v>
      </c>
      <c r="P354" s="23" t="s">
        <v>851</v>
      </c>
      <c r="Q354" s="56" t="s">
        <v>848</v>
      </c>
      <c r="R354" s="133" t="s">
        <v>848</v>
      </c>
      <c r="S354" s="133" t="s">
        <v>848</v>
      </c>
      <c r="T354" s="133" t="s">
        <v>848</v>
      </c>
      <c r="U354" s="133" t="s">
        <v>848</v>
      </c>
      <c r="V354" s="133" t="s">
        <v>848</v>
      </c>
      <c r="W354" s="55">
        <v>8.0104733993379718</v>
      </c>
      <c r="X354" s="55">
        <v>3.8038927781216811</v>
      </c>
      <c r="Y354" s="55">
        <v>3.9685774399928238</v>
      </c>
      <c r="Z354" s="55">
        <v>4.2850303196667836</v>
      </c>
      <c r="AA354" s="55">
        <v>4.6111705323919878</v>
      </c>
      <c r="AB354" s="55">
        <v>4.9147069679976214</v>
      </c>
      <c r="AC354" s="55">
        <v>5.2343889586886627</v>
      </c>
      <c r="AD354" s="59">
        <v>26.817766996859557</v>
      </c>
      <c r="AE354" s="55">
        <v>0.74624186295826123</v>
      </c>
      <c r="AF354" s="55"/>
      <c r="AG354" s="55"/>
      <c r="AH354" s="55"/>
      <c r="AI354" s="59">
        <v>34.828240396197529</v>
      </c>
      <c r="AJ354" s="55">
        <v>0.74624186295826123</v>
      </c>
      <c r="AK354" s="55">
        <v>8.781729697860861</v>
      </c>
      <c r="AL354" s="55">
        <v>4.1701353355558695</v>
      </c>
      <c r="AM354" s="55">
        <v>4.4376895194788855</v>
      </c>
      <c r="AN354" s="55">
        <v>4.8873802052037858</v>
      </c>
      <c r="AO354" s="55">
        <v>5.364553512955256</v>
      </c>
      <c r="AP354" s="55">
        <v>5.8320360333699286</v>
      </c>
      <c r="AQ354" s="55">
        <v>6.3356143352789136</v>
      </c>
      <c r="AR354" s="59">
        <v>31.027408941842637</v>
      </c>
      <c r="AS354" s="55">
        <v>0.90323831145480082</v>
      </c>
      <c r="AT354" s="55"/>
      <c r="AU354" s="55"/>
      <c r="AV354" s="55"/>
      <c r="AW354" s="59">
        <v>39.809138639703498</v>
      </c>
      <c r="AX354" s="55"/>
      <c r="AY354" s="55"/>
      <c r="AZ354" s="55"/>
      <c r="BA354" s="55"/>
      <c r="BB354" s="55"/>
      <c r="BC354" s="55"/>
      <c r="BD354" s="55"/>
      <c r="BE354" s="55"/>
      <c r="BF354" s="59">
        <v>0</v>
      </c>
      <c r="BG354" s="55"/>
      <c r="BH354" s="55"/>
      <c r="BI354" s="55"/>
      <c r="BJ354" s="55"/>
      <c r="BK354" s="59">
        <v>0</v>
      </c>
      <c r="BL354" s="55"/>
      <c r="BM354" s="23" t="s">
        <v>864</v>
      </c>
      <c r="BN354" s="23" t="s">
        <v>1577</v>
      </c>
      <c r="BO354" s="23" t="s">
        <v>569</v>
      </c>
      <c r="BP354" s="23" t="s">
        <v>386</v>
      </c>
      <c r="BQ354" s="23" t="s">
        <v>358</v>
      </c>
      <c r="BR354" s="23"/>
      <c r="BS354" s="57"/>
      <c r="BT354" s="135" t="s">
        <v>23</v>
      </c>
      <c r="BU354" s="58">
        <v>0.94866965374499157</v>
      </c>
      <c r="BV354" s="57">
        <v>31</v>
      </c>
      <c r="BW354" s="57">
        <v>41</v>
      </c>
      <c r="BX354" s="57">
        <v>39</v>
      </c>
      <c r="BY354" s="57">
        <v>39</v>
      </c>
      <c r="BZ354" s="57">
        <v>40</v>
      </c>
      <c r="CA354" s="57">
        <v>44</v>
      </c>
      <c r="CB354" s="67">
        <v>234</v>
      </c>
      <c r="CC354" s="134"/>
      <c r="CD354" s="134"/>
      <c r="CE354" s="57"/>
      <c r="CF354" s="57"/>
      <c r="CG354" s="57"/>
      <c r="CH354" s="57"/>
      <c r="CI354" s="57"/>
      <c r="CJ354" s="57"/>
      <c r="CK354" s="67"/>
      <c r="CL354" s="23"/>
      <c r="CM354" s="23"/>
      <c r="CN354" s="23"/>
      <c r="CO354" s="23"/>
      <c r="CP354" s="23"/>
      <c r="CQ354" s="23"/>
      <c r="CR354" s="57"/>
      <c r="CS354" s="134"/>
      <c r="CT354" s="58"/>
      <c r="CU354" s="57"/>
      <c r="CV354" s="57"/>
      <c r="CW354" s="57"/>
      <c r="CX354" s="57"/>
      <c r="CY354" s="57"/>
      <c r="CZ354" s="57"/>
      <c r="DA354" s="67"/>
      <c r="DB354" s="23"/>
      <c r="DC354" s="23"/>
      <c r="DD354" s="57"/>
      <c r="DE354" s="57"/>
      <c r="DF354" s="57"/>
      <c r="DG354" s="57"/>
      <c r="DH354" s="57"/>
      <c r="DI354" s="57"/>
      <c r="DJ354" s="67"/>
      <c r="DK354" s="23" t="s">
        <v>849</v>
      </c>
      <c r="DL354" s="55">
        <v>0</v>
      </c>
      <c r="DM354" s="55">
        <v>8.0104733993379718</v>
      </c>
      <c r="DN354" s="55">
        <v>26.817766996859557</v>
      </c>
      <c r="DO354" s="59">
        <v>34.828240396197529</v>
      </c>
      <c r="DP354" s="23" t="s">
        <v>849</v>
      </c>
      <c r="DQ354" s="57"/>
      <c r="DR354" s="57"/>
      <c r="DS354" s="57"/>
      <c r="DT354" s="23" t="s">
        <v>854</v>
      </c>
      <c r="DU354" s="57"/>
      <c r="DV354" s="23" t="s">
        <v>849</v>
      </c>
      <c r="DW354" s="23" t="s">
        <v>854</v>
      </c>
      <c r="DX354" s="57"/>
      <c r="DY354" s="23" t="s">
        <v>849</v>
      </c>
      <c r="DZ354" s="23" t="s">
        <v>854</v>
      </c>
      <c r="EA354" s="56"/>
      <c r="EB354" s="57"/>
      <c r="EC354" s="57"/>
      <c r="ED354" s="23"/>
      <c r="EE354" s="57"/>
      <c r="EF354" s="57"/>
      <c r="EG354" s="57"/>
      <c r="EH354" s="23">
        <v>2238</v>
      </c>
      <c r="EI354" s="23" t="s">
        <v>387</v>
      </c>
      <c r="EJ354" s="23"/>
      <c r="EK354" s="23" t="s">
        <v>388</v>
      </c>
    </row>
    <row r="355" spans="2:141">
      <c r="B355" s="132" t="s">
        <v>1578</v>
      </c>
      <c r="C355" s="23" t="s">
        <v>1579</v>
      </c>
      <c r="D355" s="23" t="s">
        <v>155</v>
      </c>
      <c r="E355" s="23" t="s">
        <v>846</v>
      </c>
      <c r="F355" s="23" t="s">
        <v>847</v>
      </c>
      <c r="G355" s="23"/>
      <c r="H355" s="23" t="s">
        <v>848</v>
      </c>
      <c r="I355" s="58">
        <v>0</v>
      </c>
      <c r="J355" s="58">
        <v>1</v>
      </c>
      <c r="K355" s="58">
        <v>0</v>
      </c>
      <c r="L355" s="58">
        <v>0</v>
      </c>
      <c r="M355" s="176"/>
      <c r="N355" s="23" t="s">
        <v>849</v>
      </c>
      <c r="O355" s="23" t="s">
        <v>850</v>
      </c>
      <c r="P355" s="23" t="s">
        <v>851</v>
      </c>
      <c r="Q355" s="56" t="s">
        <v>848</v>
      </c>
      <c r="R355" s="133" t="s">
        <v>848</v>
      </c>
      <c r="S355" s="133" t="s">
        <v>848</v>
      </c>
      <c r="T355" s="133" t="s">
        <v>848</v>
      </c>
      <c r="U355" s="133" t="s">
        <v>848</v>
      </c>
      <c r="V355" s="133" t="s">
        <v>848</v>
      </c>
      <c r="W355" s="55">
        <v>5.630886787011014</v>
      </c>
      <c r="X355" s="55">
        <v>3.2738432399747617</v>
      </c>
      <c r="Y355" s="55">
        <v>3.4155800865271502</v>
      </c>
      <c r="Z355" s="55">
        <v>3.6879371642160526</v>
      </c>
      <c r="AA355" s="55">
        <v>3.9686317034668606</v>
      </c>
      <c r="AB355" s="55">
        <v>4.2298721657398879</v>
      </c>
      <c r="AC355" s="55">
        <v>4.5050083972827588</v>
      </c>
      <c r="AD355" s="59">
        <v>23.080872757207469</v>
      </c>
      <c r="AE355" s="55">
        <v>0.38308981132780967</v>
      </c>
      <c r="AF355" s="55"/>
      <c r="AG355" s="55"/>
      <c r="AH355" s="55"/>
      <c r="AI355" s="59">
        <v>28.711759544218484</v>
      </c>
      <c r="AJ355" s="55">
        <v>0.38308981132780967</v>
      </c>
      <c r="AK355" s="55">
        <v>6.1730341338969632</v>
      </c>
      <c r="AL355" s="55">
        <v>3.5890521038373877</v>
      </c>
      <c r="AM355" s="55">
        <v>3.8193242243874987</v>
      </c>
      <c r="AN355" s="55">
        <v>4.20635322268304</v>
      </c>
      <c r="AO355" s="55">
        <v>4.6170353052232169</v>
      </c>
      <c r="AP355" s="55">
        <v>5.0193769532498109</v>
      </c>
      <c r="AQ355" s="55">
        <v>5.4527846531158346</v>
      </c>
      <c r="AR355" s="59">
        <v>26.703926462496788</v>
      </c>
      <c r="AS355" s="55">
        <v>0.46368531637660582</v>
      </c>
      <c r="AT355" s="55"/>
      <c r="AU355" s="55"/>
      <c r="AV355" s="55"/>
      <c r="AW355" s="59">
        <v>32.876960596393751</v>
      </c>
      <c r="AX355" s="55"/>
      <c r="AY355" s="55"/>
      <c r="AZ355" s="55"/>
      <c r="BA355" s="55"/>
      <c r="BB355" s="55"/>
      <c r="BC355" s="55"/>
      <c r="BD355" s="55"/>
      <c r="BE355" s="55"/>
      <c r="BF355" s="59">
        <v>0</v>
      </c>
      <c r="BG355" s="55"/>
      <c r="BH355" s="55"/>
      <c r="BI355" s="55"/>
      <c r="BJ355" s="55"/>
      <c r="BK355" s="59">
        <v>0</v>
      </c>
      <c r="BL355" s="55"/>
      <c r="BM355" s="23" t="s">
        <v>1164</v>
      </c>
      <c r="BN355" s="23" t="s">
        <v>1580</v>
      </c>
      <c r="BO355" s="23" t="s">
        <v>569</v>
      </c>
      <c r="BP355" s="23" t="s">
        <v>386</v>
      </c>
      <c r="BQ355" s="23" t="s">
        <v>351</v>
      </c>
      <c r="BR355" s="23"/>
      <c r="BS355" s="57"/>
      <c r="BT355" s="135" t="s">
        <v>23</v>
      </c>
      <c r="BU355" s="58" t="s">
        <v>1165</v>
      </c>
      <c r="BV355" s="57">
        <v>0</v>
      </c>
      <c r="BW355" s="57">
        <v>4</v>
      </c>
      <c r="BX355" s="57">
        <v>0</v>
      </c>
      <c r="BY355" s="57">
        <v>0</v>
      </c>
      <c r="BZ355" s="57">
        <v>0</v>
      </c>
      <c r="CA355" s="57">
        <v>0</v>
      </c>
      <c r="CB355" s="67">
        <v>4</v>
      </c>
      <c r="CC355" s="134"/>
      <c r="CD355" s="134"/>
      <c r="CE355" s="57"/>
      <c r="CF355" s="57"/>
      <c r="CG355" s="57"/>
      <c r="CH355" s="57"/>
      <c r="CI355" s="57"/>
      <c r="CJ355" s="57"/>
      <c r="CK355" s="67"/>
      <c r="CL355" s="23"/>
      <c r="CM355" s="23"/>
      <c r="CN355" s="23"/>
      <c r="CO355" s="23"/>
      <c r="CP355" s="23"/>
      <c r="CQ355" s="23"/>
      <c r="CR355" s="57"/>
      <c r="CS355" s="134"/>
      <c r="CT355" s="58"/>
      <c r="CU355" s="57"/>
      <c r="CV355" s="57"/>
      <c r="CW355" s="57"/>
      <c r="CX355" s="57"/>
      <c r="CY355" s="57"/>
      <c r="CZ355" s="57"/>
      <c r="DA355" s="67"/>
      <c r="DB355" s="23"/>
      <c r="DC355" s="23"/>
      <c r="DD355" s="57"/>
      <c r="DE355" s="57"/>
      <c r="DF355" s="57"/>
      <c r="DG355" s="57"/>
      <c r="DH355" s="57"/>
      <c r="DI355" s="57"/>
      <c r="DJ355" s="67"/>
      <c r="DK355" s="23" t="s">
        <v>849</v>
      </c>
      <c r="DL355" s="55">
        <v>0</v>
      </c>
      <c r="DM355" s="55">
        <v>5.630886787011014</v>
      </c>
      <c r="DN355" s="55">
        <v>23.080872757207469</v>
      </c>
      <c r="DO355" s="59">
        <v>28.711759544218484</v>
      </c>
      <c r="DP355" s="23" t="s">
        <v>849</v>
      </c>
      <c r="DQ355" s="57"/>
      <c r="DR355" s="57"/>
      <c r="DS355" s="57"/>
      <c r="DT355" s="23" t="s">
        <v>854</v>
      </c>
      <c r="DU355" s="57"/>
      <c r="DV355" s="23" t="s">
        <v>849</v>
      </c>
      <c r="DW355" s="23" t="s">
        <v>854</v>
      </c>
      <c r="DX355" s="57"/>
      <c r="DY355" s="23" t="s">
        <v>849</v>
      </c>
      <c r="DZ355" s="23" t="s">
        <v>854</v>
      </c>
      <c r="EA355" s="56"/>
      <c r="EB355" s="57"/>
      <c r="EC355" s="57"/>
      <c r="ED355" s="23"/>
      <c r="EE355" s="57"/>
      <c r="EF355" s="57"/>
      <c r="EG355" s="57"/>
      <c r="EH355" s="23">
        <v>523</v>
      </c>
      <c r="EI355" s="23" t="s">
        <v>384</v>
      </c>
      <c r="EJ355" s="23"/>
      <c r="EK355" s="23" t="s">
        <v>385</v>
      </c>
    </row>
    <row r="356" spans="2:141">
      <c r="B356" s="132" t="s">
        <v>1581</v>
      </c>
      <c r="C356" s="23" t="s">
        <v>1582</v>
      </c>
      <c r="D356" s="23" t="s">
        <v>159</v>
      </c>
      <c r="E356" s="23" t="s">
        <v>846</v>
      </c>
      <c r="F356" s="23" t="s">
        <v>847</v>
      </c>
      <c r="G356" s="23"/>
      <c r="H356" s="23" t="s">
        <v>848</v>
      </c>
      <c r="I356" s="58">
        <v>0.79278836608416026</v>
      </c>
      <c r="J356" s="58">
        <v>0.20721163391583972</v>
      </c>
      <c r="K356" s="58">
        <v>0</v>
      </c>
      <c r="L356" s="58">
        <v>0</v>
      </c>
      <c r="M356" s="176"/>
      <c r="N356" s="23" t="s">
        <v>849</v>
      </c>
      <c r="O356" s="23" t="s">
        <v>850</v>
      </c>
      <c r="P356" s="23" t="s">
        <v>851</v>
      </c>
      <c r="Q356" s="56" t="s">
        <v>848</v>
      </c>
      <c r="R356" s="133" t="s">
        <v>848</v>
      </c>
      <c r="S356" s="133" t="s">
        <v>848</v>
      </c>
      <c r="T356" s="133" t="s">
        <v>848</v>
      </c>
      <c r="U356" s="133" t="s">
        <v>848</v>
      </c>
      <c r="V356" s="133" t="s">
        <v>848</v>
      </c>
      <c r="W356" s="55">
        <v>3.6077950137973489</v>
      </c>
      <c r="X356" s="55">
        <v>15.509662402353985</v>
      </c>
      <c r="Y356" s="55">
        <v>16.181133355257263</v>
      </c>
      <c r="Z356" s="55">
        <v>17.471410872600796</v>
      </c>
      <c r="AA356" s="55">
        <v>18.801186681291586</v>
      </c>
      <c r="AB356" s="55">
        <v>20.038799810172122</v>
      </c>
      <c r="AC356" s="55">
        <v>21.342243424631423</v>
      </c>
      <c r="AD356" s="59">
        <v>109.34443654630716</v>
      </c>
      <c r="AE356" s="55">
        <v>0.44634364144511995</v>
      </c>
      <c r="AF356" s="55"/>
      <c r="AG356" s="55"/>
      <c r="AH356" s="55"/>
      <c r="AI356" s="59">
        <v>112.95223156010451</v>
      </c>
      <c r="AJ356" s="55">
        <v>0.44634364144511995</v>
      </c>
      <c r="AK356" s="55">
        <v>3.9551570846083748</v>
      </c>
      <c r="AL356" s="55">
        <v>17.002948032235455</v>
      </c>
      <c r="AM356" s="55">
        <v>18.093850249787547</v>
      </c>
      <c r="AN356" s="55">
        <v>19.927380038321751</v>
      </c>
      <c r="AO356" s="55">
        <v>21.872965085620141</v>
      </c>
      <c r="AP356" s="55">
        <v>23.779037757367043</v>
      </c>
      <c r="AQ356" s="55">
        <v>25.83228423704718</v>
      </c>
      <c r="AR356" s="59">
        <v>126.50846540037911</v>
      </c>
      <c r="AS356" s="55">
        <v>0.54024666403635746</v>
      </c>
      <c r="AT356" s="55"/>
      <c r="AU356" s="55"/>
      <c r="AV356" s="55"/>
      <c r="AW356" s="59">
        <v>130.4636224849875</v>
      </c>
      <c r="AX356" s="55"/>
      <c r="AY356" s="55"/>
      <c r="AZ356" s="55"/>
      <c r="BA356" s="55"/>
      <c r="BB356" s="55"/>
      <c r="BC356" s="55"/>
      <c r="BD356" s="55"/>
      <c r="BE356" s="55"/>
      <c r="BF356" s="59">
        <v>0</v>
      </c>
      <c r="BG356" s="55"/>
      <c r="BH356" s="55"/>
      <c r="BI356" s="55"/>
      <c r="BJ356" s="55"/>
      <c r="BK356" s="59">
        <v>0</v>
      </c>
      <c r="BL356" s="55"/>
      <c r="BM356" s="23" t="s">
        <v>864</v>
      </c>
      <c r="BN356" s="23" t="s">
        <v>1583</v>
      </c>
      <c r="BO356" s="23">
        <v>0</v>
      </c>
      <c r="BP356" s="23" t="s">
        <v>907</v>
      </c>
      <c r="BQ356" s="23" t="s">
        <v>351</v>
      </c>
      <c r="BR356" s="23"/>
      <c r="BS356" s="57"/>
      <c r="BT356" s="135" t="s">
        <v>23</v>
      </c>
      <c r="BU356" s="58">
        <v>0.79278836608416026</v>
      </c>
      <c r="BV356" s="57">
        <v>24</v>
      </c>
      <c r="BW356" s="57">
        <v>8</v>
      </c>
      <c r="BX356" s="57">
        <v>16</v>
      </c>
      <c r="BY356" s="57">
        <v>12</v>
      </c>
      <c r="BZ356" s="57">
        <v>9</v>
      </c>
      <c r="CA356" s="57">
        <v>19</v>
      </c>
      <c r="CB356" s="67">
        <v>88</v>
      </c>
      <c r="CC356" s="134"/>
      <c r="CD356" s="134"/>
      <c r="CE356" s="57"/>
      <c r="CF356" s="57"/>
      <c r="CG356" s="57"/>
      <c r="CH356" s="57"/>
      <c r="CI356" s="57"/>
      <c r="CJ356" s="57"/>
      <c r="CK356" s="67"/>
      <c r="CL356" s="23"/>
      <c r="CM356" s="23"/>
      <c r="CN356" s="23"/>
      <c r="CO356" s="23"/>
      <c r="CP356" s="23"/>
      <c r="CQ356" s="23"/>
      <c r="CR356" s="57"/>
      <c r="CS356" s="134"/>
      <c r="CT356" s="58"/>
      <c r="CU356" s="57"/>
      <c r="CV356" s="57"/>
      <c r="CW356" s="57"/>
      <c r="CX356" s="57"/>
      <c r="CY356" s="57"/>
      <c r="CZ356" s="57"/>
      <c r="DA356" s="67"/>
      <c r="DB356" s="23"/>
      <c r="DC356" s="23"/>
      <c r="DD356" s="57"/>
      <c r="DE356" s="57"/>
      <c r="DF356" s="57"/>
      <c r="DG356" s="57"/>
      <c r="DH356" s="57"/>
      <c r="DI356" s="57"/>
      <c r="DJ356" s="67"/>
      <c r="DK356" s="23" t="s">
        <v>849</v>
      </c>
      <c r="DL356" s="55">
        <v>0</v>
      </c>
      <c r="DM356" s="55">
        <v>3.6077950137973489</v>
      </c>
      <c r="DN356" s="55">
        <v>109.34443654630716</v>
      </c>
      <c r="DO356" s="59">
        <v>112.95223156010451</v>
      </c>
      <c r="DP356" s="23" t="s">
        <v>849</v>
      </c>
      <c r="DQ356" s="57"/>
      <c r="DR356" s="57"/>
      <c r="DS356" s="57"/>
      <c r="DT356" s="23" t="s">
        <v>854</v>
      </c>
      <c r="DU356" s="57"/>
      <c r="DV356" s="23" t="s">
        <v>849</v>
      </c>
      <c r="DW356" s="23" t="s">
        <v>854</v>
      </c>
      <c r="DX356" s="57"/>
      <c r="DY356" s="23" t="s">
        <v>849</v>
      </c>
      <c r="DZ356" s="23" t="s">
        <v>854</v>
      </c>
      <c r="EA356" s="56"/>
      <c r="EB356" s="57"/>
      <c r="EC356" s="57"/>
      <c r="ED356" s="23"/>
      <c r="EE356" s="57"/>
      <c r="EF356" s="57"/>
      <c r="EG356" s="57"/>
      <c r="EH356" s="23">
        <v>725</v>
      </c>
      <c r="EI356" s="23" t="s">
        <v>848</v>
      </c>
      <c r="EJ356" s="23"/>
      <c r="EK356" s="23"/>
    </row>
    <row r="357" spans="2:141">
      <c r="B357" s="132" t="s">
        <v>1584</v>
      </c>
      <c r="C357" s="23" t="s">
        <v>1585</v>
      </c>
      <c r="D357" s="23" t="s">
        <v>155</v>
      </c>
      <c r="E357" s="23" t="s">
        <v>846</v>
      </c>
      <c r="F357" s="23" t="s">
        <v>847</v>
      </c>
      <c r="G357" s="23"/>
      <c r="H357" s="23" t="s">
        <v>848</v>
      </c>
      <c r="I357" s="58">
        <v>0.54476383218797508</v>
      </c>
      <c r="J357" s="58">
        <v>0.45523616781202497</v>
      </c>
      <c r="K357" s="58">
        <v>0</v>
      </c>
      <c r="L357" s="58">
        <v>0</v>
      </c>
      <c r="M357" s="176"/>
      <c r="N357" s="23" t="s">
        <v>849</v>
      </c>
      <c r="O357" s="23" t="s">
        <v>850</v>
      </c>
      <c r="P357" s="23" t="s">
        <v>851</v>
      </c>
      <c r="Q357" s="56" t="s">
        <v>848</v>
      </c>
      <c r="R357" s="133" t="s">
        <v>848</v>
      </c>
      <c r="S357" s="133" t="s">
        <v>848</v>
      </c>
      <c r="T357" s="133" t="s">
        <v>848</v>
      </c>
      <c r="U357" s="133" t="s">
        <v>848</v>
      </c>
      <c r="V357" s="133" t="s">
        <v>848</v>
      </c>
      <c r="W357" s="55">
        <v>0</v>
      </c>
      <c r="X357" s="55">
        <v>1.9469237432889506</v>
      </c>
      <c r="Y357" s="55">
        <v>2.0312133111223436</v>
      </c>
      <c r="Z357" s="55">
        <v>2.1931815002923916</v>
      </c>
      <c r="AA357" s="55">
        <v>2.3601078993349924</v>
      </c>
      <c r="AB357" s="55">
        <v>2.5154651420083045</v>
      </c>
      <c r="AC357" s="55">
        <v>2.6790860678025372</v>
      </c>
      <c r="AD357" s="59">
        <v>13.72597766384952</v>
      </c>
      <c r="AE357" s="55">
        <v>0</v>
      </c>
      <c r="AF357" s="55"/>
      <c r="AG357" s="55"/>
      <c r="AH357" s="55"/>
      <c r="AI357" s="59">
        <v>13.72597766384952</v>
      </c>
      <c r="AJ357" s="55">
        <v>0</v>
      </c>
      <c r="AK357" s="55">
        <v>0</v>
      </c>
      <c r="AL357" s="55">
        <v>2.1343754861384383</v>
      </c>
      <c r="AM357" s="55">
        <v>2.2713161476344856</v>
      </c>
      <c r="AN357" s="55">
        <v>2.5014786480627995</v>
      </c>
      <c r="AO357" s="55">
        <v>2.7457074149377183</v>
      </c>
      <c r="AP357" s="55">
        <v>2.9849762039537198</v>
      </c>
      <c r="AQ357" s="55">
        <v>3.2427196814330879</v>
      </c>
      <c r="AR357" s="59">
        <v>15.880573582160249</v>
      </c>
      <c r="AS357" s="55">
        <v>0</v>
      </c>
      <c r="AT357" s="55"/>
      <c r="AU357" s="55"/>
      <c r="AV357" s="55"/>
      <c r="AW357" s="59">
        <v>15.880573582160249</v>
      </c>
      <c r="AX357" s="55"/>
      <c r="AY357" s="55"/>
      <c r="AZ357" s="55"/>
      <c r="BA357" s="55"/>
      <c r="BB357" s="55"/>
      <c r="BC357" s="55"/>
      <c r="BD357" s="55"/>
      <c r="BE357" s="55"/>
      <c r="BF357" s="59">
        <v>0</v>
      </c>
      <c r="BG357" s="55"/>
      <c r="BH357" s="55"/>
      <c r="BI357" s="55"/>
      <c r="BJ357" s="55"/>
      <c r="BK357" s="59">
        <v>0</v>
      </c>
      <c r="BL357" s="55"/>
      <c r="BM357" s="23" t="s">
        <v>864</v>
      </c>
      <c r="BN357" s="23" t="s">
        <v>1586</v>
      </c>
      <c r="BO357" s="23" t="s">
        <v>569</v>
      </c>
      <c r="BP357" s="23" t="s">
        <v>386</v>
      </c>
      <c r="BQ357" s="23" t="s">
        <v>358</v>
      </c>
      <c r="BR357" s="23"/>
      <c r="BS357" s="57"/>
      <c r="BT357" s="135" t="s">
        <v>23</v>
      </c>
      <c r="BU357" s="58">
        <v>0.54476383218797508</v>
      </c>
      <c r="BV357" s="57">
        <v>6</v>
      </c>
      <c r="BW357" s="57">
        <v>6</v>
      </c>
      <c r="BX357" s="57">
        <v>6</v>
      </c>
      <c r="BY357" s="57">
        <v>7</v>
      </c>
      <c r="BZ357" s="57">
        <v>7</v>
      </c>
      <c r="CA357" s="57">
        <v>8</v>
      </c>
      <c r="CB357" s="67">
        <v>40</v>
      </c>
      <c r="CC357" s="134"/>
      <c r="CD357" s="134"/>
      <c r="CE357" s="57"/>
      <c r="CF357" s="57"/>
      <c r="CG357" s="57"/>
      <c r="CH357" s="57"/>
      <c r="CI357" s="57"/>
      <c r="CJ357" s="57"/>
      <c r="CK357" s="67"/>
      <c r="CL357" s="23"/>
      <c r="CM357" s="23"/>
      <c r="CN357" s="23"/>
      <c r="CO357" s="23"/>
      <c r="CP357" s="23"/>
      <c r="CQ357" s="23"/>
      <c r="CR357" s="57"/>
      <c r="CS357" s="134"/>
      <c r="CT357" s="58"/>
      <c r="CU357" s="57"/>
      <c r="CV357" s="57"/>
      <c r="CW357" s="57"/>
      <c r="CX357" s="57"/>
      <c r="CY357" s="57"/>
      <c r="CZ357" s="57"/>
      <c r="DA357" s="67"/>
      <c r="DB357" s="23"/>
      <c r="DC357" s="23"/>
      <c r="DD357" s="57"/>
      <c r="DE357" s="57"/>
      <c r="DF357" s="57"/>
      <c r="DG357" s="57"/>
      <c r="DH357" s="57"/>
      <c r="DI357" s="57"/>
      <c r="DJ357" s="67"/>
      <c r="DK357" s="23" t="s">
        <v>849</v>
      </c>
      <c r="DL357" s="55">
        <v>0</v>
      </c>
      <c r="DM357" s="55">
        <v>0</v>
      </c>
      <c r="DN357" s="55">
        <v>0</v>
      </c>
      <c r="DO357" s="59">
        <v>0</v>
      </c>
      <c r="DP357" s="23" t="s">
        <v>849</v>
      </c>
      <c r="DQ357" s="57"/>
      <c r="DR357" s="57"/>
      <c r="DS357" s="57"/>
      <c r="DT357" s="23" t="s">
        <v>854</v>
      </c>
      <c r="DU357" s="57"/>
      <c r="DV357" s="23" t="s">
        <v>849</v>
      </c>
      <c r="DW357" s="23" t="s">
        <v>854</v>
      </c>
      <c r="DX357" s="57"/>
      <c r="DY357" s="23" t="s">
        <v>849</v>
      </c>
      <c r="DZ357" s="23" t="s">
        <v>854</v>
      </c>
      <c r="EA357" s="56"/>
      <c r="EB357" s="57"/>
      <c r="EC357" s="57"/>
      <c r="ED357" s="23"/>
      <c r="EE357" s="57"/>
      <c r="EF357" s="57"/>
      <c r="EG357" s="57"/>
      <c r="EH357" s="23">
        <v>2415</v>
      </c>
      <c r="EI357" s="23" t="s">
        <v>387</v>
      </c>
      <c r="EJ357" s="23"/>
      <c r="EK357" s="23" t="s">
        <v>388</v>
      </c>
    </row>
    <row r="358" spans="2:141">
      <c r="B358" s="132" t="s">
        <v>1587</v>
      </c>
      <c r="C358" s="23" t="s">
        <v>1588</v>
      </c>
      <c r="D358" s="23" t="s">
        <v>155</v>
      </c>
      <c r="E358" s="23" t="s">
        <v>846</v>
      </c>
      <c r="F358" s="23" t="s">
        <v>847</v>
      </c>
      <c r="G358" s="23"/>
      <c r="H358" s="23" t="s">
        <v>848</v>
      </c>
      <c r="I358" s="58">
        <v>0.67218588987592742</v>
      </c>
      <c r="J358" s="58">
        <v>0.32781411012407258</v>
      </c>
      <c r="K358" s="58">
        <v>0</v>
      </c>
      <c r="L358" s="58">
        <v>0</v>
      </c>
      <c r="M358" s="176"/>
      <c r="N358" s="23" t="s">
        <v>849</v>
      </c>
      <c r="O358" s="23" t="s">
        <v>850</v>
      </c>
      <c r="P358" s="23" t="s">
        <v>851</v>
      </c>
      <c r="Q358" s="56" t="s">
        <v>848</v>
      </c>
      <c r="R358" s="133" t="s">
        <v>848</v>
      </c>
      <c r="S358" s="133" t="s">
        <v>848</v>
      </c>
      <c r="T358" s="133" t="s">
        <v>848</v>
      </c>
      <c r="U358" s="133" t="s">
        <v>848</v>
      </c>
      <c r="V358" s="133" t="s">
        <v>848</v>
      </c>
      <c r="W358" s="55">
        <v>0</v>
      </c>
      <c r="X358" s="55">
        <v>2.9713786346754096</v>
      </c>
      <c r="Y358" s="55">
        <v>3.1000206638506613</v>
      </c>
      <c r="Z358" s="55">
        <v>3.3472151512854573</v>
      </c>
      <c r="AA358" s="55">
        <v>3.6019768169070323</v>
      </c>
      <c r="AB358" s="55">
        <v>3.839081733426124</v>
      </c>
      <c r="AC358" s="55">
        <v>4.0887986135898462</v>
      </c>
      <c r="AD358" s="59">
        <v>20.948471613734533</v>
      </c>
      <c r="AE358" s="55">
        <v>0</v>
      </c>
      <c r="AF358" s="55"/>
      <c r="AG358" s="55"/>
      <c r="AH358" s="55"/>
      <c r="AI358" s="59">
        <v>20.948471613734533</v>
      </c>
      <c r="AJ358" s="55">
        <v>0</v>
      </c>
      <c r="AK358" s="55">
        <v>0</v>
      </c>
      <c r="AL358" s="55">
        <v>3.2574659073051584</v>
      </c>
      <c r="AM358" s="55">
        <v>3.4664635925972838</v>
      </c>
      <c r="AN358" s="55">
        <v>3.8177356640554332</v>
      </c>
      <c r="AO358" s="55">
        <v>4.1904755530042062</v>
      </c>
      <c r="AP358" s="55">
        <v>4.5556455654802894</v>
      </c>
      <c r="AQ358" s="55">
        <v>4.9490114920344395</v>
      </c>
      <c r="AR358" s="59">
        <v>24.236797774476813</v>
      </c>
      <c r="AS358" s="55">
        <v>0</v>
      </c>
      <c r="AT358" s="55"/>
      <c r="AU358" s="55"/>
      <c r="AV358" s="55"/>
      <c r="AW358" s="59">
        <v>24.236797774476813</v>
      </c>
      <c r="AX358" s="55"/>
      <c r="AY358" s="55"/>
      <c r="AZ358" s="55"/>
      <c r="BA358" s="55"/>
      <c r="BB358" s="55"/>
      <c r="BC358" s="55"/>
      <c r="BD358" s="55"/>
      <c r="BE358" s="55"/>
      <c r="BF358" s="59">
        <v>0</v>
      </c>
      <c r="BG358" s="55"/>
      <c r="BH358" s="55"/>
      <c r="BI358" s="55"/>
      <c r="BJ358" s="55"/>
      <c r="BK358" s="59">
        <v>0</v>
      </c>
      <c r="BL358" s="55"/>
      <c r="BM358" s="23" t="s">
        <v>864</v>
      </c>
      <c r="BN358" s="23" t="s">
        <v>1586</v>
      </c>
      <c r="BO358" s="23" t="s">
        <v>571</v>
      </c>
      <c r="BP358" s="23" t="s">
        <v>392</v>
      </c>
      <c r="BQ358" s="23" t="s">
        <v>358</v>
      </c>
      <c r="BR358" s="23"/>
      <c r="BS358" s="57"/>
      <c r="BT358" s="135" t="s">
        <v>23</v>
      </c>
      <c r="BU358" s="58">
        <v>0.67218588987592742</v>
      </c>
      <c r="BV358" s="57">
        <v>2</v>
      </c>
      <c r="BW358" s="57">
        <v>2</v>
      </c>
      <c r="BX358" s="57">
        <v>2</v>
      </c>
      <c r="BY358" s="57">
        <v>3</v>
      </c>
      <c r="BZ358" s="57">
        <v>3</v>
      </c>
      <c r="CA358" s="57">
        <v>3</v>
      </c>
      <c r="CB358" s="67">
        <v>15</v>
      </c>
      <c r="CC358" s="134"/>
      <c r="CD358" s="134"/>
      <c r="CE358" s="57"/>
      <c r="CF358" s="57"/>
      <c r="CG358" s="57"/>
      <c r="CH358" s="57"/>
      <c r="CI358" s="57"/>
      <c r="CJ358" s="57"/>
      <c r="CK358" s="67"/>
      <c r="CL358" s="23"/>
      <c r="CM358" s="23"/>
      <c r="CN358" s="23"/>
      <c r="CO358" s="23"/>
      <c r="CP358" s="23"/>
      <c r="CQ358" s="23"/>
      <c r="CR358" s="57"/>
      <c r="CS358" s="134"/>
      <c r="CT358" s="58"/>
      <c r="CU358" s="57"/>
      <c r="CV358" s="57"/>
      <c r="CW358" s="57"/>
      <c r="CX358" s="57"/>
      <c r="CY358" s="57"/>
      <c r="CZ358" s="57"/>
      <c r="DA358" s="67"/>
      <c r="DB358" s="23"/>
      <c r="DC358" s="23"/>
      <c r="DD358" s="57"/>
      <c r="DE358" s="57"/>
      <c r="DF358" s="57"/>
      <c r="DG358" s="57"/>
      <c r="DH358" s="57"/>
      <c r="DI358" s="57"/>
      <c r="DJ358" s="67"/>
      <c r="DK358" s="23" t="s">
        <v>849</v>
      </c>
      <c r="DL358" s="55">
        <v>0</v>
      </c>
      <c r="DM358" s="55">
        <v>0</v>
      </c>
      <c r="DN358" s="55">
        <v>0</v>
      </c>
      <c r="DO358" s="59">
        <v>0</v>
      </c>
      <c r="DP358" s="23" t="s">
        <v>849</v>
      </c>
      <c r="DQ358" s="57"/>
      <c r="DR358" s="57"/>
      <c r="DS358" s="57"/>
      <c r="DT358" s="23" t="s">
        <v>854</v>
      </c>
      <c r="DU358" s="57"/>
      <c r="DV358" s="23" t="s">
        <v>849</v>
      </c>
      <c r="DW358" s="23" t="s">
        <v>854</v>
      </c>
      <c r="DX358" s="57"/>
      <c r="DY358" s="23" t="s">
        <v>849</v>
      </c>
      <c r="DZ358" s="23" t="s">
        <v>854</v>
      </c>
      <c r="EA358" s="56"/>
      <c r="EB358" s="57"/>
      <c r="EC358" s="57"/>
      <c r="ED358" s="23"/>
      <c r="EE358" s="57"/>
      <c r="EF358" s="57"/>
      <c r="EG358" s="57"/>
      <c r="EH358" s="23">
        <v>2236</v>
      </c>
      <c r="EI358" s="23" t="s">
        <v>393</v>
      </c>
      <c r="EJ358" s="23"/>
      <c r="EK358" s="23" t="s">
        <v>394</v>
      </c>
    </row>
    <row r="359" spans="2:141">
      <c r="B359" s="132" t="s">
        <v>1589</v>
      </c>
      <c r="C359" s="23" t="s">
        <v>1590</v>
      </c>
      <c r="D359" s="23" t="s">
        <v>159</v>
      </c>
      <c r="E359" s="23" t="s">
        <v>846</v>
      </c>
      <c r="F359" s="23" t="s">
        <v>847</v>
      </c>
      <c r="G359" s="23"/>
      <c r="H359" s="23" t="s">
        <v>848</v>
      </c>
      <c r="I359" s="58">
        <v>0.940464164716866</v>
      </c>
      <c r="J359" s="58">
        <v>5.9535835283133935E-2</v>
      </c>
      <c r="K359" s="58">
        <v>0</v>
      </c>
      <c r="L359" s="58">
        <v>0</v>
      </c>
      <c r="M359" s="176"/>
      <c r="N359" s="23" t="s">
        <v>849</v>
      </c>
      <c r="O359" s="23" t="s">
        <v>850</v>
      </c>
      <c r="P359" s="23" t="s">
        <v>851</v>
      </c>
      <c r="Q359" s="56" t="s">
        <v>848</v>
      </c>
      <c r="R359" s="133" t="s">
        <v>848</v>
      </c>
      <c r="S359" s="133" t="s">
        <v>848</v>
      </c>
      <c r="T359" s="133" t="s">
        <v>848</v>
      </c>
      <c r="U359" s="133" t="s">
        <v>848</v>
      </c>
      <c r="V359" s="133" t="s">
        <v>848</v>
      </c>
      <c r="W359" s="55">
        <v>0</v>
      </c>
      <c r="X359" s="55">
        <v>6.1305669935948703</v>
      </c>
      <c r="Y359" s="55">
        <v>6.3959820332157058</v>
      </c>
      <c r="Z359" s="55">
        <v>6.9059952466047534</v>
      </c>
      <c r="AA359" s="55">
        <v>7.4316211093832569</v>
      </c>
      <c r="AB359" s="55">
        <v>7.920817456919691</v>
      </c>
      <c r="AC359" s="55">
        <v>8.4360348867718962</v>
      </c>
      <c r="AD359" s="59">
        <v>43.221017726490174</v>
      </c>
      <c r="AE359" s="55">
        <v>0</v>
      </c>
      <c r="AF359" s="55"/>
      <c r="AG359" s="55"/>
      <c r="AH359" s="55"/>
      <c r="AI359" s="59">
        <v>43.221017726490174</v>
      </c>
      <c r="AJ359" s="55">
        <v>0</v>
      </c>
      <c r="AK359" s="55">
        <v>0</v>
      </c>
      <c r="AL359" s="55">
        <v>6.7208240447845498</v>
      </c>
      <c r="AM359" s="55">
        <v>7.1520293769618135</v>
      </c>
      <c r="AN359" s="55">
        <v>7.876776113012931</v>
      </c>
      <c r="AO359" s="55">
        <v>8.6458153844537406</v>
      </c>
      <c r="AP359" s="55">
        <v>9.3992364393847119</v>
      </c>
      <c r="AQ359" s="55">
        <v>10.210831480688224</v>
      </c>
      <c r="AR359" s="59">
        <v>50.00551283928597</v>
      </c>
      <c r="AS359" s="55">
        <v>0</v>
      </c>
      <c r="AT359" s="55"/>
      <c r="AU359" s="55"/>
      <c r="AV359" s="55"/>
      <c r="AW359" s="59">
        <v>50.00551283928597</v>
      </c>
      <c r="AX359" s="55"/>
      <c r="AY359" s="55"/>
      <c r="AZ359" s="55"/>
      <c r="BA359" s="55"/>
      <c r="BB359" s="55"/>
      <c r="BC359" s="55"/>
      <c r="BD359" s="55"/>
      <c r="BE359" s="55"/>
      <c r="BF359" s="59">
        <v>0</v>
      </c>
      <c r="BG359" s="55"/>
      <c r="BH359" s="55"/>
      <c r="BI359" s="55"/>
      <c r="BJ359" s="55"/>
      <c r="BK359" s="59">
        <v>0</v>
      </c>
      <c r="BL359" s="55"/>
      <c r="BM359" s="23" t="s">
        <v>864</v>
      </c>
      <c r="BN359" s="23" t="s">
        <v>1586</v>
      </c>
      <c r="BO359" s="23" t="s">
        <v>582</v>
      </c>
      <c r="BP359" s="23" t="s">
        <v>462</v>
      </c>
      <c r="BQ359" s="23" t="s">
        <v>358</v>
      </c>
      <c r="BR359" s="23"/>
      <c r="BS359" s="57"/>
      <c r="BT359" s="135" t="s">
        <v>23</v>
      </c>
      <c r="BU359" s="58">
        <v>0.940464164716866</v>
      </c>
      <c r="BV359" s="57">
        <v>0</v>
      </c>
      <c r="BW359" s="57">
        <v>0</v>
      </c>
      <c r="BX359" s="57">
        <v>0</v>
      </c>
      <c r="BY359" s="57">
        <v>0</v>
      </c>
      <c r="BZ359" s="57">
        <v>0</v>
      </c>
      <c r="CA359" s="57">
        <v>0</v>
      </c>
      <c r="CB359" s="67">
        <v>0</v>
      </c>
      <c r="CC359" s="134"/>
      <c r="CD359" s="134"/>
      <c r="CE359" s="57"/>
      <c r="CF359" s="57"/>
      <c r="CG359" s="57"/>
      <c r="CH359" s="57"/>
      <c r="CI359" s="57"/>
      <c r="CJ359" s="57"/>
      <c r="CK359" s="67"/>
      <c r="CL359" s="23"/>
      <c r="CM359" s="23"/>
      <c r="CN359" s="23"/>
      <c r="CO359" s="23"/>
      <c r="CP359" s="23"/>
      <c r="CQ359" s="23"/>
      <c r="CR359" s="57"/>
      <c r="CS359" s="134"/>
      <c r="CT359" s="58"/>
      <c r="CU359" s="57"/>
      <c r="CV359" s="57"/>
      <c r="CW359" s="57"/>
      <c r="CX359" s="57"/>
      <c r="CY359" s="57"/>
      <c r="CZ359" s="57"/>
      <c r="DA359" s="67"/>
      <c r="DB359" s="23"/>
      <c r="DC359" s="23"/>
      <c r="DD359" s="57"/>
      <c r="DE359" s="57"/>
      <c r="DF359" s="57"/>
      <c r="DG359" s="57"/>
      <c r="DH359" s="57"/>
      <c r="DI359" s="57"/>
      <c r="DJ359" s="67"/>
      <c r="DK359" s="23" t="s">
        <v>849</v>
      </c>
      <c r="DL359" s="55">
        <v>0</v>
      </c>
      <c r="DM359" s="55">
        <v>0</v>
      </c>
      <c r="DN359" s="55">
        <v>0</v>
      </c>
      <c r="DO359" s="59">
        <v>0</v>
      </c>
      <c r="DP359" s="23" t="s">
        <v>849</v>
      </c>
      <c r="DQ359" s="57"/>
      <c r="DR359" s="57"/>
      <c r="DS359" s="57"/>
      <c r="DT359" s="23" t="s">
        <v>854</v>
      </c>
      <c r="DU359" s="57"/>
      <c r="DV359" s="23" t="s">
        <v>849</v>
      </c>
      <c r="DW359" s="23" t="s">
        <v>854</v>
      </c>
      <c r="DX359" s="57"/>
      <c r="DY359" s="23" t="s">
        <v>849</v>
      </c>
      <c r="DZ359" s="23" t="s">
        <v>854</v>
      </c>
      <c r="EA359" s="56"/>
      <c r="EB359" s="57"/>
      <c r="EC359" s="57"/>
      <c r="ED359" s="23"/>
      <c r="EE359" s="57"/>
      <c r="EF359" s="57"/>
      <c r="EG359" s="57"/>
      <c r="EH359" s="23">
        <v>952</v>
      </c>
      <c r="EI359" s="23" t="s">
        <v>463</v>
      </c>
      <c r="EJ359" s="23"/>
      <c r="EK359" s="23" t="s">
        <v>464</v>
      </c>
    </row>
    <row r="360" spans="2:141">
      <c r="B360" s="132" t="s">
        <v>1591</v>
      </c>
      <c r="C360" s="23" t="s">
        <v>1592</v>
      </c>
      <c r="D360" s="23" t="s">
        <v>159</v>
      </c>
      <c r="E360" s="23" t="s">
        <v>846</v>
      </c>
      <c r="F360" s="23" t="s">
        <v>847</v>
      </c>
      <c r="G360" s="23"/>
      <c r="H360" s="23" t="s">
        <v>848</v>
      </c>
      <c r="I360" s="58">
        <v>0.46152005987528305</v>
      </c>
      <c r="J360" s="58">
        <v>0.53847994012471689</v>
      </c>
      <c r="K360" s="58">
        <v>0</v>
      </c>
      <c r="L360" s="58">
        <v>0</v>
      </c>
      <c r="M360" s="176"/>
      <c r="N360" s="23" t="s">
        <v>849</v>
      </c>
      <c r="O360" s="23" t="s">
        <v>850</v>
      </c>
      <c r="P360" s="23" t="s">
        <v>851</v>
      </c>
      <c r="Q360" s="56" t="s">
        <v>848</v>
      </c>
      <c r="R360" s="133" t="s">
        <v>848</v>
      </c>
      <c r="S360" s="133" t="s">
        <v>848</v>
      </c>
      <c r="T360" s="133" t="s">
        <v>848</v>
      </c>
      <c r="U360" s="133" t="s">
        <v>848</v>
      </c>
      <c r="V360" s="133" t="s">
        <v>848</v>
      </c>
      <c r="W360" s="55">
        <v>0</v>
      </c>
      <c r="X360" s="55">
        <v>3.0871457226137187</v>
      </c>
      <c r="Y360" s="55">
        <v>3.2207997394671146</v>
      </c>
      <c r="Z360" s="55">
        <v>3.4776251051854032</v>
      </c>
      <c r="AA360" s="55">
        <v>3.742312471895068</v>
      </c>
      <c r="AB360" s="55">
        <v>3.9886551696248556</v>
      </c>
      <c r="AC360" s="55">
        <v>4.24810120234027</v>
      </c>
      <c r="AD360" s="59">
        <v>21.764639411126431</v>
      </c>
      <c r="AE360" s="55">
        <v>0</v>
      </c>
      <c r="AF360" s="55"/>
      <c r="AG360" s="55"/>
      <c r="AH360" s="55"/>
      <c r="AI360" s="59">
        <v>21.764639411126431</v>
      </c>
      <c r="AJ360" s="55">
        <v>0</v>
      </c>
      <c r="AK360" s="55">
        <v>0</v>
      </c>
      <c r="AL360" s="55">
        <v>3.3843791649244563</v>
      </c>
      <c r="AM360" s="55">
        <v>3.601519553112055</v>
      </c>
      <c r="AN360" s="55">
        <v>3.9664774417569495</v>
      </c>
      <c r="AO360" s="55">
        <v>4.3537395497856082</v>
      </c>
      <c r="AP360" s="55">
        <v>4.7331368534097829</v>
      </c>
      <c r="AQ360" s="55">
        <v>5.1418286045760855</v>
      </c>
      <c r="AR360" s="59">
        <v>25.181081167564933</v>
      </c>
      <c r="AS360" s="55">
        <v>0</v>
      </c>
      <c r="AT360" s="55"/>
      <c r="AU360" s="55"/>
      <c r="AV360" s="55"/>
      <c r="AW360" s="59">
        <v>25.181081167564933</v>
      </c>
      <c r="AX360" s="55"/>
      <c r="AY360" s="55"/>
      <c r="AZ360" s="55"/>
      <c r="BA360" s="55"/>
      <c r="BB360" s="55"/>
      <c r="BC360" s="55"/>
      <c r="BD360" s="55"/>
      <c r="BE360" s="55"/>
      <c r="BF360" s="59">
        <v>0</v>
      </c>
      <c r="BG360" s="55"/>
      <c r="BH360" s="55"/>
      <c r="BI360" s="55"/>
      <c r="BJ360" s="55"/>
      <c r="BK360" s="59">
        <v>0</v>
      </c>
      <c r="BL360" s="55"/>
      <c r="BM360" s="23" t="s">
        <v>864</v>
      </c>
      <c r="BN360" s="23" t="s">
        <v>1586</v>
      </c>
      <c r="BO360" s="23" t="s">
        <v>580</v>
      </c>
      <c r="BP360" s="23" t="s">
        <v>450</v>
      </c>
      <c r="BQ360" s="23" t="s">
        <v>358</v>
      </c>
      <c r="BR360" s="23"/>
      <c r="BS360" s="57"/>
      <c r="BT360" s="135" t="s">
        <v>23</v>
      </c>
      <c r="BU360" s="58">
        <v>0.46152005987528305</v>
      </c>
      <c r="BV360" s="57">
        <v>4</v>
      </c>
      <c r="BW360" s="57">
        <v>5</v>
      </c>
      <c r="BX360" s="57">
        <v>14</v>
      </c>
      <c r="BY360" s="57">
        <v>6</v>
      </c>
      <c r="BZ360" s="57">
        <v>4</v>
      </c>
      <c r="CA360" s="57">
        <v>4</v>
      </c>
      <c r="CB360" s="67">
        <v>37</v>
      </c>
      <c r="CC360" s="134"/>
      <c r="CD360" s="134"/>
      <c r="CE360" s="57"/>
      <c r="CF360" s="57"/>
      <c r="CG360" s="57"/>
      <c r="CH360" s="57"/>
      <c r="CI360" s="57"/>
      <c r="CJ360" s="57"/>
      <c r="CK360" s="67"/>
      <c r="CL360" s="23"/>
      <c r="CM360" s="23"/>
      <c r="CN360" s="23"/>
      <c r="CO360" s="23"/>
      <c r="CP360" s="23"/>
      <c r="CQ360" s="23"/>
      <c r="CR360" s="57"/>
      <c r="CS360" s="134"/>
      <c r="CT360" s="58"/>
      <c r="CU360" s="57"/>
      <c r="CV360" s="57"/>
      <c r="CW360" s="57"/>
      <c r="CX360" s="57"/>
      <c r="CY360" s="57"/>
      <c r="CZ360" s="57"/>
      <c r="DA360" s="67"/>
      <c r="DB360" s="23"/>
      <c r="DC360" s="23"/>
      <c r="DD360" s="57"/>
      <c r="DE360" s="57"/>
      <c r="DF360" s="57"/>
      <c r="DG360" s="57"/>
      <c r="DH360" s="57"/>
      <c r="DI360" s="57"/>
      <c r="DJ360" s="67"/>
      <c r="DK360" s="23" t="s">
        <v>849</v>
      </c>
      <c r="DL360" s="55">
        <v>0</v>
      </c>
      <c r="DM360" s="55">
        <v>0</v>
      </c>
      <c r="DN360" s="55">
        <v>0</v>
      </c>
      <c r="DO360" s="59">
        <v>0</v>
      </c>
      <c r="DP360" s="23" t="s">
        <v>849</v>
      </c>
      <c r="DQ360" s="57"/>
      <c r="DR360" s="57"/>
      <c r="DS360" s="57"/>
      <c r="DT360" s="23" t="s">
        <v>854</v>
      </c>
      <c r="DU360" s="57"/>
      <c r="DV360" s="23" t="s">
        <v>849</v>
      </c>
      <c r="DW360" s="23" t="s">
        <v>854</v>
      </c>
      <c r="DX360" s="57"/>
      <c r="DY360" s="23" t="s">
        <v>849</v>
      </c>
      <c r="DZ360" s="23" t="s">
        <v>854</v>
      </c>
      <c r="EA360" s="56"/>
      <c r="EB360" s="57"/>
      <c r="EC360" s="57"/>
      <c r="ED360" s="23"/>
      <c r="EE360" s="57"/>
      <c r="EF360" s="57"/>
      <c r="EG360" s="57"/>
      <c r="EH360" s="23">
        <v>946</v>
      </c>
      <c r="EI360" s="23" t="s">
        <v>451</v>
      </c>
      <c r="EJ360" s="23"/>
      <c r="EK360" s="23" t="s">
        <v>452</v>
      </c>
    </row>
    <row r="361" spans="2:141">
      <c r="B361" s="132" t="s">
        <v>1593</v>
      </c>
      <c r="C361" s="23" t="s">
        <v>1594</v>
      </c>
      <c r="D361" s="23" t="s">
        <v>155</v>
      </c>
      <c r="E361" s="23" t="s">
        <v>846</v>
      </c>
      <c r="F361" s="23" t="s">
        <v>847</v>
      </c>
      <c r="G361" s="23"/>
      <c r="H361" s="23" t="s">
        <v>848</v>
      </c>
      <c r="I361" s="58">
        <v>0</v>
      </c>
      <c r="J361" s="58">
        <v>1</v>
      </c>
      <c r="K361" s="58">
        <v>0</v>
      </c>
      <c r="L361" s="58">
        <v>0</v>
      </c>
      <c r="M361" s="176"/>
      <c r="N361" s="23" t="s">
        <v>849</v>
      </c>
      <c r="O361" s="23" t="s">
        <v>850</v>
      </c>
      <c r="P361" s="23" t="s">
        <v>851</v>
      </c>
      <c r="Q361" s="56" t="s">
        <v>848</v>
      </c>
      <c r="R361" s="133" t="s">
        <v>848</v>
      </c>
      <c r="S361" s="133" t="s">
        <v>848</v>
      </c>
      <c r="T361" s="133" t="s">
        <v>848</v>
      </c>
      <c r="U361" s="133" t="s">
        <v>848</v>
      </c>
      <c r="V361" s="133" t="s">
        <v>848</v>
      </c>
      <c r="W361" s="55">
        <v>0</v>
      </c>
      <c r="X361" s="55">
        <v>1.6641969811410653</v>
      </c>
      <c r="Y361" s="55">
        <v>1.7362462562159331</v>
      </c>
      <c r="Z361" s="55">
        <v>1.874693882830385</v>
      </c>
      <c r="AA361" s="55">
        <v>2.0173797020962998</v>
      </c>
      <c r="AB361" s="55">
        <v>2.1501764051754679</v>
      </c>
      <c r="AC361" s="55">
        <v>2.2900367626737403</v>
      </c>
      <c r="AD361" s="59">
        <v>11.73272999013289</v>
      </c>
      <c r="AE361" s="55">
        <v>0</v>
      </c>
      <c r="AF361" s="55"/>
      <c r="AG361" s="55"/>
      <c r="AH361" s="55"/>
      <c r="AI361" s="59">
        <v>11.73272999013289</v>
      </c>
      <c r="AJ361" s="55">
        <v>0</v>
      </c>
      <c r="AK361" s="55">
        <v>0</v>
      </c>
      <c r="AL361" s="55">
        <v>1.8244275118103137</v>
      </c>
      <c r="AM361" s="55">
        <v>1.9414820375680588</v>
      </c>
      <c r="AN361" s="55">
        <v>2.1382209903416358</v>
      </c>
      <c r="AO361" s="55">
        <v>2.346983546113047</v>
      </c>
      <c r="AP361" s="55">
        <v>2.5515063979886126</v>
      </c>
      <c r="AQ361" s="55">
        <v>2.7718210962958807</v>
      </c>
      <c r="AR361" s="59">
        <v>13.574441580117549</v>
      </c>
      <c r="AS361" s="55">
        <v>0</v>
      </c>
      <c r="AT361" s="55"/>
      <c r="AU361" s="55"/>
      <c r="AV361" s="55"/>
      <c r="AW361" s="59">
        <v>13.574441580117549</v>
      </c>
      <c r="AX361" s="55"/>
      <c r="AY361" s="55"/>
      <c r="AZ361" s="55"/>
      <c r="BA361" s="55"/>
      <c r="BB361" s="55"/>
      <c r="BC361" s="55"/>
      <c r="BD361" s="55"/>
      <c r="BE361" s="55"/>
      <c r="BF361" s="59">
        <v>0</v>
      </c>
      <c r="BG361" s="55"/>
      <c r="BH361" s="55"/>
      <c r="BI361" s="55"/>
      <c r="BJ361" s="55"/>
      <c r="BK361" s="59">
        <v>0</v>
      </c>
      <c r="BL361" s="55"/>
      <c r="BM361" s="23" t="s">
        <v>1164</v>
      </c>
      <c r="BN361" s="23" t="s">
        <v>1595</v>
      </c>
      <c r="BO361" s="23" t="s">
        <v>569</v>
      </c>
      <c r="BP361" s="23" t="s">
        <v>386</v>
      </c>
      <c r="BQ361" s="23" t="s">
        <v>351</v>
      </c>
      <c r="BR361" s="23"/>
      <c r="BS361" s="57"/>
      <c r="BT361" s="135" t="s">
        <v>23</v>
      </c>
      <c r="BU361" s="58" t="s">
        <v>1165</v>
      </c>
      <c r="BV361" s="57">
        <v>25</v>
      </c>
      <c r="BW361" s="57">
        <v>26</v>
      </c>
      <c r="BX361" s="57">
        <v>28</v>
      </c>
      <c r="BY361" s="57">
        <v>31</v>
      </c>
      <c r="BZ361" s="57">
        <v>32</v>
      </c>
      <c r="CA361" s="57">
        <v>34</v>
      </c>
      <c r="CB361" s="67">
        <v>176</v>
      </c>
      <c r="CC361" s="134"/>
      <c r="CD361" s="134"/>
      <c r="CE361" s="57"/>
      <c r="CF361" s="57"/>
      <c r="CG361" s="57"/>
      <c r="CH361" s="57"/>
      <c r="CI361" s="57"/>
      <c r="CJ361" s="57"/>
      <c r="CK361" s="67"/>
      <c r="CL361" s="23"/>
      <c r="CM361" s="23"/>
      <c r="CN361" s="23"/>
      <c r="CO361" s="23"/>
      <c r="CP361" s="23"/>
      <c r="CQ361" s="23"/>
      <c r="CR361" s="57"/>
      <c r="CS361" s="134"/>
      <c r="CT361" s="58"/>
      <c r="CU361" s="57"/>
      <c r="CV361" s="57"/>
      <c r="CW361" s="57"/>
      <c r="CX361" s="57"/>
      <c r="CY361" s="57"/>
      <c r="CZ361" s="57"/>
      <c r="DA361" s="67"/>
      <c r="DB361" s="23"/>
      <c r="DC361" s="23"/>
      <c r="DD361" s="57"/>
      <c r="DE361" s="57"/>
      <c r="DF361" s="57"/>
      <c r="DG361" s="57"/>
      <c r="DH361" s="57"/>
      <c r="DI361" s="57"/>
      <c r="DJ361" s="67"/>
      <c r="DK361" s="23" t="s">
        <v>849</v>
      </c>
      <c r="DL361" s="55">
        <v>0</v>
      </c>
      <c r="DM361" s="55">
        <v>0</v>
      </c>
      <c r="DN361" s="55">
        <v>0</v>
      </c>
      <c r="DO361" s="59">
        <v>0</v>
      </c>
      <c r="DP361" s="23" t="s">
        <v>849</v>
      </c>
      <c r="DQ361" s="57"/>
      <c r="DR361" s="57"/>
      <c r="DS361" s="57"/>
      <c r="DT361" s="23" t="s">
        <v>854</v>
      </c>
      <c r="DU361" s="57"/>
      <c r="DV361" s="23" t="s">
        <v>849</v>
      </c>
      <c r="DW361" s="23" t="s">
        <v>854</v>
      </c>
      <c r="DX361" s="57"/>
      <c r="DY361" s="23" t="s">
        <v>849</v>
      </c>
      <c r="DZ361" s="23" t="s">
        <v>854</v>
      </c>
      <c r="EA361" s="56"/>
      <c r="EB361" s="57"/>
      <c r="EC361" s="57"/>
      <c r="ED361" s="23"/>
      <c r="EE361" s="57"/>
      <c r="EF361" s="57"/>
      <c r="EG361" s="57"/>
      <c r="EH361" s="23">
        <v>525</v>
      </c>
      <c r="EI361" s="23" t="s">
        <v>384</v>
      </c>
      <c r="EJ361" s="23"/>
      <c r="EK361" s="23" t="s">
        <v>385</v>
      </c>
    </row>
    <row r="362" spans="2:141">
      <c r="B362" s="132" t="s">
        <v>1596</v>
      </c>
      <c r="C362" s="23" t="s">
        <v>1597</v>
      </c>
      <c r="D362" s="23" t="s">
        <v>193</v>
      </c>
      <c r="E362" s="23" t="s">
        <v>846</v>
      </c>
      <c r="F362" s="23" t="s">
        <v>847</v>
      </c>
      <c r="G362" s="23"/>
      <c r="H362" s="23" t="s">
        <v>848</v>
      </c>
      <c r="I362" s="58">
        <v>0.16400539535778344</v>
      </c>
      <c r="J362" s="58">
        <v>0.83599460464221653</v>
      </c>
      <c r="K362" s="58">
        <v>0</v>
      </c>
      <c r="L362" s="58">
        <v>0</v>
      </c>
      <c r="M362" s="176"/>
      <c r="N362" s="23" t="s">
        <v>849</v>
      </c>
      <c r="O362" s="23" t="s">
        <v>850</v>
      </c>
      <c r="P362" s="23" t="s">
        <v>851</v>
      </c>
      <c r="Q362" s="56" t="s">
        <v>848</v>
      </c>
      <c r="R362" s="133" t="s">
        <v>848</v>
      </c>
      <c r="S362" s="133" t="s">
        <v>848</v>
      </c>
      <c r="T362" s="133" t="s">
        <v>848</v>
      </c>
      <c r="U362" s="133" t="s">
        <v>848</v>
      </c>
      <c r="V362" s="133" t="s">
        <v>848</v>
      </c>
      <c r="W362" s="55">
        <v>0</v>
      </c>
      <c r="X362" s="55">
        <v>1.3399302720641537</v>
      </c>
      <c r="Y362" s="55">
        <v>1.3979408356255056</v>
      </c>
      <c r="Z362" s="55">
        <v>1.5094121146257495</v>
      </c>
      <c r="AA362" s="55">
        <v>1.6242957797178363</v>
      </c>
      <c r="AB362" s="55">
        <v>1.7312172105956218</v>
      </c>
      <c r="AC362" s="55">
        <v>1.8438259516264808</v>
      </c>
      <c r="AD362" s="59">
        <v>9.4466221642553467</v>
      </c>
      <c r="AE362" s="55">
        <v>0</v>
      </c>
      <c r="AF362" s="55"/>
      <c r="AG362" s="55"/>
      <c r="AH362" s="55"/>
      <c r="AI362" s="59">
        <v>9.4466221642553467</v>
      </c>
      <c r="AJ362" s="55">
        <v>0</v>
      </c>
      <c r="AK362" s="55">
        <v>0</v>
      </c>
      <c r="AL362" s="55">
        <v>1.4689400833939523</v>
      </c>
      <c r="AM362" s="55">
        <v>1.5631866805950696</v>
      </c>
      <c r="AN362" s="55">
        <v>1.721591293452116</v>
      </c>
      <c r="AO362" s="55">
        <v>1.8896767252378399</v>
      </c>
      <c r="AP362" s="55">
        <v>2.054348554151423</v>
      </c>
      <c r="AQ362" s="55">
        <v>2.2317352078876787</v>
      </c>
      <c r="AR362" s="59">
        <v>10.92947854471808</v>
      </c>
      <c r="AS362" s="55">
        <v>0</v>
      </c>
      <c r="AT362" s="55"/>
      <c r="AU362" s="55"/>
      <c r="AV362" s="55"/>
      <c r="AW362" s="59">
        <v>10.92947854471808</v>
      </c>
      <c r="AX362" s="55"/>
      <c r="AY362" s="55"/>
      <c r="AZ362" s="55"/>
      <c r="BA362" s="55"/>
      <c r="BB362" s="55"/>
      <c r="BC362" s="55"/>
      <c r="BD362" s="55"/>
      <c r="BE362" s="55"/>
      <c r="BF362" s="59">
        <v>0</v>
      </c>
      <c r="BG362" s="55"/>
      <c r="BH362" s="55"/>
      <c r="BI362" s="55"/>
      <c r="BJ362" s="55"/>
      <c r="BK362" s="59">
        <v>0</v>
      </c>
      <c r="BL362" s="55"/>
      <c r="BM362" s="23" t="s">
        <v>864</v>
      </c>
      <c r="BN362" s="23" t="s">
        <v>1598</v>
      </c>
      <c r="BO362" s="23" t="s">
        <v>532</v>
      </c>
      <c r="BP362" s="23" t="s">
        <v>533</v>
      </c>
      <c r="BQ362" s="23" t="s">
        <v>538</v>
      </c>
      <c r="BR362" s="23"/>
      <c r="BS362" s="57"/>
      <c r="BT362" s="135" t="s">
        <v>23</v>
      </c>
      <c r="BU362" s="58">
        <v>0.16400539535778344</v>
      </c>
      <c r="BV362" s="57">
        <v>5</v>
      </c>
      <c r="BW362" s="57">
        <v>2</v>
      </c>
      <c r="BX362" s="57">
        <v>2</v>
      </c>
      <c r="BY362" s="57">
        <v>2</v>
      </c>
      <c r="BZ362" s="57">
        <v>2</v>
      </c>
      <c r="CA362" s="57">
        <v>9</v>
      </c>
      <c r="CB362" s="67">
        <v>22</v>
      </c>
      <c r="CC362" s="134"/>
      <c r="CD362" s="134"/>
      <c r="CE362" s="57"/>
      <c r="CF362" s="57"/>
      <c r="CG362" s="57"/>
      <c r="CH362" s="57"/>
      <c r="CI362" s="57"/>
      <c r="CJ362" s="57"/>
      <c r="CK362" s="67"/>
      <c r="CL362" s="23"/>
      <c r="CM362" s="23"/>
      <c r="CN362" s="23"/>
      <c r="CO362" s="23"/>
      <c r="CP362" s="23"/>
      <c r="CQ362" s="23"/>
      <c r="CR362" s="57"/>
      <c r="CS362" s="134"/>
      <c r="CT362" s="58"/>
      <c r="CU362" s="57"/>
      <c r="CV362" s="57"/>
      <c r="CW362" s="57"/>
      <c r="CX362" s="57"/>
      <c r="CY362" s="57"/>
      <c r="CZ362" s="57"/>
      <c r="DA362" s="67"/>
      <c r="DB362" s="23"/>
      <c r="DC362" s="23"/>
      <c r="DD362" s="57"/>
      <c r="DE362" s="57"/>
      <c r="DF362" s="57"/>
      <c r="DG362" s="57"/>
      <c r="DH362" s="57"/>
      <c r="DI362" s="57"/>
      <c r="DJ362" s="67"/>
      <c r="DK362" s="23" t="s">
        <v>849</v>
      </c>
      <c r="DL362" s="55">
        <v>0</v>
      </c>
      <c r="DM362" s="55">
        <v>0</v>
      </c>
      <c r="DN362" s="55">
        <v>0</v>
      </c>
      <c r="DO362" s="59">
        <v>0</v>
      </c>
      <c r="DP362" s="23" t="s">
        <v>849</v>
      </c>
      <c r="DQ362" s="57"/>
      <c r="DR362" s="57"/>
      <c r="DS362" s="57"/>
      <c r="DT362" s="23" t="s">
        <v>854</v>
      </c>
      <c r="DU362" s="57"/>
      <c r="DV362" s="23" t="s">
        <v>849</v>
      </c>
      <c r="DW362" s="23" t="s">
        <v>854</v>
      </c>
      <c r="DX362" s="57"/>
      <c r="DY362" s="23" t="s">
        <v>849</v>
      </c>
      <c r="DZ362" s="23" t="s">
        <v>854</v>
      </c>
      <c r="EA362" s="56"/>
      <c r="EB362" s="57"/>
      <c r="EC362" s="57"/>
      <c r="ED362" s="23"/>
      <c r="EE362" s="57"/>
      <c r="EF362" s="57"/>
      <c r="EG362" s="57"/>
      <c r="EH362" s="23">
        <v>745</v>
      </c>
      <c r="EI362" s="23" t="s">
        <v>537</v>
      </c>
      <c r="EJ362" s="23"/>
      <c r="EK362" s="23" t="s">
        <v>632</v>
      </c>
    </row>
    <row r="363" spans="2:141">
      <c r="B363" s="132" t="s">
        <v>1599</v>
      </c>
      <c r="C363" s="23" t="s">
        <v>1600</v>
      </c>
      <c r="D363" s="23" t="s">
        <v>193</v>
      </c>
      <c r="E363" s="23" t="s">
        <v>846</v>
      </c>
      <c r="F363" s="23" t="s">
        <v>847</v>
      </c>
      <c r="G363" s="23"/>
      <c r="H363" s="23" t="s">
        <v>848</v>
      </c>
      <c r="I363" s="58">
        <v>0.99961999823868197</v>
      </c>
      <c r="J363" s="58">
        <v>3.8000176131804255E-4</v>
      </c>
      <c r="K363" s="58">
        <v>0</v>
      </c>
      <c r="L363" s="58">
        <v>0</v>
      </c>
      <c r="M363" s="176"/>
      <c r="N363" s="23" t="s">
        <v>849</v>
      </c>
      <c r="O363" s="23" t="s">
        <v>850</v>
      </c>
      <c r="P363" s="23" t="s">
        <v>851</v>
      </c>
      <c r="Q363" s="56" t="s">
        <v>848</v>
      </c>
      <c r="R363" s="133" t="s">
        <v>848</v>
      </c>
      <c r="S363" s="133" t="s">
        <v>848</v>
      </c>
      <c r="T363" s="133" t="s">
        <v>848</v>
      </c>
      <c r="U363" s="133" t="s">
        <v>848</v>
      </c>
      <c r="V363" s="133" t="s">
        <v>848</v>
      </c>
      <c r="W363" s="55">
        <v>0</v>
      </c>
      <c r="X363" s="55">
        <v>3.2415519430449922</v>
      </c>
      <c r="Y363" s="55">
        <v>3.381890779288875</v>
      </c>
      <c r="Z363" s="55">
        <v>3.6515614842281021</v>
      </c>
      <c r="AA363" s="55">
        <v>3.929487414828734</v>
      </c>
      <c r="AB363" s="55">
        <v>4.1881511522194215</v>
      </c>
      <c r="AC363" s="55">
        <v>4.460573599045782</v>
      </c>
      <c r="AD363" s="59">
        <v>22.853216372655908</v>
      </c>
      <c r="AE363" s="55">
        <v>0</v>
      </c>
      <c r="AF363" s="55"/>
      <c r="AG363" s="55"/>
      <c r="AH363" s="55"/>
      <c r="AI363" s="59">
        <v>22.853216372655908</v>
      </c>
      <c r="AJ363" s="55">
        <v>0</v>
      </c>
      <c r="AK363" s="55">
        <v>0</v>
      </c>
      <c r="AL363" s="55">
        <v>3.5536517689141065</v>
      </c>
      <c r="AM363" s="55">
        <v>3.7816526184001233</v>
      </c>
      <c r="AN363" s="55">
        <v>4.1648641864192868</v>
      </c>
      <c r="AO363" s="55">
        <v>4.5714955383352507</v>
      </c>
      <c r="AP363" s="55">
        <v>4.9698687209616086</v>
      </c>
      <c r="AQ363" s="55">
        <v>5.3990015378530494</v>
      </c>
      <c r="AR363" s="59">
        <v>26.440534370883423</v>
      </c>
      <c r="AS363" s="55">
        <v>0</v>
      </c>
      <c r="AT363" s="55"/>
      <c r="AU363" s="55"/>
      <c r="AV363" s="55"/>
      <c r="AW363" s="59">
        <v>26.440534370883423</v>
      </c>
      <c r="AX363" s="55"/>
      <c r="AY363" s="55"/>
      <c r="AZ363" s="55"/>
      <c r="BA363" s="55"/>
      <c r="BB363" s="55"/>
      <c r="BC363" s="55"/>
      <c r="BD363" s="55"/>
      <c r="BE363" s="55"/>
      <c r="BF363" s="59">
        <v>0</v>
      </c>
      <c r="BG363" s="55"/>
      <c r="BH363" s="55"/>
      <c r="BI363" s="55"/>
      <c r="BJ363" s="55"/>
      <c r="BK363" s="59">
        <v>0</v>
      </c>
      <c r="BL363" s="55"/>
      <c r="BM363" s="23" t="s">
        <v>864</v>
      </c>
      <c r="BN363" s="23" t="s">
        <v>1601</v>
      </c>
      <c r="BO363" s="23" t="s">
        <v>532</v>
      </c>
      <c r="BP363" s="23" t="s">
        <v>533</v>
      </c>
      <c r="BQ363" s="23" t="s">
        <v>540</v>
      </c>
      <c r="BR363" s="23"/>
      <c r="BS363" s="57"/>
      <c r="BT363" s="135" t="s">
        <v>23</v>
      </c>
      <c r="BU363" s="58">
        <v>0.99961999823868197</v>
      </c>
      <c r="BV363" s="57">
        <v>9</v>
      </c>
      <c r="BW363" s="57">
        <v>9</v>
      </c>
      <c r="BX363" s="57">
        <v>10</v>
      </c>
      <c r="BY363" s="57">
        <v>11</v>
      </c>
      <c r="BZ363" s="57">
        <v>12</v>
      </c>
      <c r="CA363" s="57">
        <v>12</v>
      </c>
      <c r="CB363" s="67">
        <v>63</v>
      </c>
      <c r="CC363" s="134"/>
      <c r="CD363" s="134"/>
      <c r="CE363" s="57"/>
      <c r="CF363" s="57"/>
      <c r="CG363" s="57"/>
      <c r="CH363" s="57"/>
      <c r="CI363" s="57"/>
      <c r="CJ363" s="57"/>
      <c r="CK363" s="67"/>
      <c r="CL363" s="23"/>
      <c r="CM363" s="23"/>
      <c r="CN363" s="23"/>
      <c r="CO363" s="23"/>
      <c r="CP363" s="23"/>
      <c r="CQ363" s="23"/>
      <c r="CR363" s="57"/>
      <c r="CS363" s="134"/>
      <c r="CT363" s="58"/>
      <c r="CU363" s="57"/>
      <c r="CV363" s="57"/>
      <c r="CW363" s="57"/>
      <c r="CX363" s="57"/>
      <c r="CY363" s="57"/>
      <c r="CZ363" s="57"/>
      <c r="DA363" s="67"/>
      <c r="DB363" s="23"/>
      <c r="DC363" s="23"/>
      <c r="DD363" s="57"/>
      <c r="DE363" s="57"/>
      <c r="DF363" s="57"/>
      <c r="DG363" s="57"/>
      <c r="DH363" s="57"/>
      <c r="DI363" s="57"/>
      <c r="DJ363" s="67"/>
      <c r="DK363" s="23" t="s">
        <v>849</v>
      </c>
      <c r="DL363" s="55">
        <v>0</v>
      </c>
      <c r="DM363" s="55">
        <v>0</v>
      </c>
      <c r="DN363" s="55">
        <v>0</v>
      </c>
      <c r="DO363" s="59">
        <v>0</v>
      </c>
      <c r="DP363" s="23" t="s">
        <v>849</v>
      </c>
      <c r="DQ363" s="57"/>
      <c r="DR363" s="57"/>
      <c r="DS363" s="57"/>
      <c r="DT363" s="23" t="s">
        <v>854</v>
      </c>
      <c r="DU363" s="57"/>
      <c r="DV363" s="23" t="s">
        <v>849</v>
      </c>
      <c r="DW363" s="23" t="s">
        <v>854</v>
      </c>
      <c r="DX363" s="57"/>
      <c r="DY363" s="23" t="s">
        <v>849</v>
      </c>
      <c r="DZ363" s="23" t="s">
        <v>854</v>
      </c>
      <c r="EA363" s="56"/>
      <c r="EB363" s="57"/>
      <c r="EC363" s="57"/>
      <c r="ED363" s="23"/>
      <c r="EE363" s="57"/>
      <c r="EF363" s="57"/>
      <c r="EG363" s="57"/>
      <c r="EH363" s="23">
        <v>883</v>
      </c>
      <c r="EI363" s="23" t="s">
        <v>539</v>
      </c>
      <c r="EJ363" s="23"/>
      <c r="EK363" s="23" t="s">
        <v>633</v>
      </c>
    </row>
    <row r="364" spans="2:141">
      <c r="B364" s="132" t="s">
        <v>1602</v>
      </c>
      <c r="C364" s="23" t="s">
        <v>1603</v>
      </c>
      <c r="D364" s="23" t="s">
        <v>193</v>
      </c>
      <c r="E364" s="23" t="s">
        <v>846</v>
      </c>
      <c r="F364" s="23" t="s">
        <v>847</v>
      </c>
      <c r="G364" s="23"/>
      <c r="H364" s="23" t="s">
        <v>848</v>
      </c>
      <c r="I364" s="58">
        <v>1</v>
      </c>
      <c r="J364" s="58">
        <v>0</v>
      </c>
      <c r="K364" s="58">
        <v>0</v>
      </c>
      <c r="L364" s="58">
        <v>0</v>
      </c>
      <c r="M364" s="176"/>
      <c r="N364" s="23" t="s">
        <v>849</v>
      </c>
      <c r="O364" s="23" t="s">
        <v>850</v>
      </c>
      <c r="P364" s="23" t="s">
        <v>851</v>
      </c>
      <c r="Q364" s="56" t="s">
        <v>848</v>
      </c>
      <c r="R364" s="133" t="s">
        <v>848</v>
      </c>
      <c r="S364" s="133" t="s">
        <v>848</v>
      </c>
      <c r="T364" s="133" t="s">
        <v>848</v>
      </c>
      <c r="U364" s="133" t="s">
        <v>848</v>
      </c>
      <c r="V364" s="133" t="s">
        <v>848</v>
      </c>
      <c r="W364" s="55">
        <v>0</v>
      </c>
      <c r="X364" s="55">
        <v>15.239665523154091</v>
      </c>
      <c r="Y364" s="55">
        <v>8.1251350558478563</v>
      </c>
      <c r="Z364" s="55">
        <v>15.124413566043454</v>
      </c>
      <c r="AA364" s="55">
        <v>29.919833423343423</v>
      </c>
      <c r="AB364" s="55">
        <v>23.881272271208147</v>
      </c>
      <c r="AC364" s="55">
        <v>18.981773123654744</v>
      </c>
      <c r="AD364" s="59">
        <v>111.27209296325172</v>
      </c>
      <c r="AE364" s="55">
        <v>0</v>
      </c>
      <c r="AF364" s="55"/>
      <c r="AG364" s="55"/>
      <c r="AH364" s="55"/>
      <c r="AI364" s="59">
        <v>111.27209296325172</v>
      </c>
      <c r="AJ364" s="55">
        <v>0</v>
      </c>
      <c r="AK364" s="55">
        <v>0</v>
      </c>
      <c r="AL364" s="55">
        <v>16.706955586571077</v>
      </c>
      <c r="AM364" s="55">
        <v>9.0855797138613283</v>
      </c>
      <c r="AN364" s="55">
        <v>17.25046358219106</v>
      </c>
      <c r="AO364" s="55">
        <v>34.808200297674148</v>
      </c>
      <c r="AP364" s="55">
        <v>28.338706929082448</v>
      </c>
      <c r="AQ364" s="55">
        <v>22.975211597834189</v>
      </c>
      <c r="AR364" s="59">
        <v>129.16511770721425</v>
      </c>
      <c r="AS364" s="55">
        <v>0</v>
      </c>
      <c r="AT364" s="55"/>
      <c r="AU364" s="55"/>
      <c r="AV364" s="55"/>
      <c r="AW364" s="59">
        <v>129.16511770721425</v>
      </c>
      <c r="AX364" s="55"/>
      <c r="AY364" s="55"/>
      <c r="AZ364" s="55"/>
      <c r="BA364" s="55"/>
      <c r="BB364" s="55"/>
      <c r="BC364" s="55"/>
      <c r="BD364" s="55"/>
      <c r="BE364" s="55"/>
      <c r="BF364" s="59">
        <v>0</v>
      </c>
      <c r="BG364" s="55"/>
      <c r="BH364" s="55"/>
      <c r="BI364" s="55"/>
      <c r="BJ364" s="55"/>
      <c r="BK364" s="59">
        <v>0</v>
      </c>
      <c r="BL364" s="55"/>
      <c r="BM364" s="23" t="s">
        <v>864</v>
      </c>
      <c r="BN364" s="23" t="s">
        <v>1604</v>
      </c>
      <c r="BO364" s="23" t="s">
        <v>532</v>
      </c>
      <c r="BP364" s="23" t="s">
        <v>533</v>
      </c>
      <c r="BQ364" s="23" t="s">
        <v>534</v>
      </c>
      <c r="BR364" s="23"/>
      <c r="BS364" s="57"/>
      <c r="BT364" s="135" t="s">
        <v>23</v>
      </c>
      <c r="BU364" s="58">
        <v>1</v>
      </c>
      <c r="BV364" s="57">
        <v>309</v>
      </c>
      <c r="BW364" s="57">
        <v>309</v>
      </c>
      <c r="BX364" s="57">
        <v>309</v>
      </c>
      <c r="BY364" s="57">
        <v>309</v>
      </c>
      <c r="BZ364" s="57">
        <v>309</v>
      </c>
      <c r="CA364" s="57">
        <v>309</v>
      </c>
      <c r="CB364" s="67">
        <v>1854</v>
      </c>
      <c r="CC364" s="134"/>
      <c r="CD364" s="134"/>
      <c r="CE364" s="57"/>
      <c r="CF364" s="57"/>
      <c r="CG364" s="57"/>
      <c r="CH364" s="57"/>
      <c r="CI364" s="57"/>
      <c r="CJ364" s="57"/>
      <c r="CK364" s="67"/>
      <c r="CL364" s="23"/>
      <c r="CM364" s="23"/>
      <c r="CN364" s="23"/>
      <c r="CO364" s="23"/>
      <c r="CP364" s="23"/>
      <c r="CQ364" s="23"/>
      <c r="CR364" s="57"/>
      <c r="CS364" s="134"/>
      <c r="CT364" s="58"/>
      <c r="CU364" s="57"/>
      <c r="CV364" s="57"/>
      <c r="CW364" s="57"/>
      <c r="CX364" s="57"/>
      <c r="CY364" s="57"/>
      <c r="CZ364" s="57"/>
      <c r="DA364" s="67"/>
      <c r="DB364" s="23"/>
      <c r="DC364" s="23"/>
      <c r="DD364" s="57"/>
      <c r="DE364" s="57"/>
      <c r="DF364" s="57"/>
      <c r="DG364" s="57"/>
      <c r="DH364" s="57"/>
      <c r="DI364" s="57"/>
      <c r="DJ364" s="67"/>
      <c r="DK364" s="23" t="s">
        <v>849</v>
      </c>
      <c r="DL364" s="55">
        <v>0</v>
      </c>
      <c r="DM364" s="55">
        <v>0</v>
      </c>
      <c r="DN364" s="55">
        <v>0</v>
      </c>
      <c r="DO364" s="59">
        <v>0</v>
      </c>
      <c r="DP364" s="23" t="s">
        <v>849</v>
      </c>
      <c r="DQ364" s="57"/>
      <c r="DR364" s="57"/>
      <c r="DS364" s="57"/>
      <c r="DT364" s="23" t="s">
        <v>854</v>
      </c>
      <c r="DU364" s="57"/>
      <c r="DV364" s="23" t="s">
        <v>849</v>
      </c>
      <c r="DW364" s="23" t="s">
        <v>854</v>
      </c>
      <c r="DX364" s="57"/>
      <c r="DY364" s="23" t="s">
        <v>849</v>
      </c>
      <c r="DZ364" s="23" t="s">
        <v>854</v>
      </c>
      <c r="EA364" s="56"/>
      <c r="EB364" s="57"/>
      <c r="EC364" s="57"/>
      <c r="ED364" s="23"/>
      <c r="EE364" s="57"/>
      <c r="EF364" s="57"/>
      <c r="EG364" s="57"/>
      <c r="EH364" s="23">
        <v>879</v>
      </c>
      <c r="EI364" s="23" t="s">
        <v>531</v>
      </c>
      <c r="EJ364" s="23"/>
      <c r="EK364" s="23" t="s">
        <v>630</v>
      </c>
    </row>
    <row r="365" spans="2:141">
      <c r="B365" s="132" t="s">
        <v>1605</v>
      </c>
      <c r="C365" s="23" t="s">
        <v>1606</v>
      </c>
      <c r="D365" s="23" t="s">
        <v>155</v>
      </c>
      <c r="E365" s="23" t="s">
        <v>846</v>
      </c>
      <c r="F365" s="23" t="s">
        <v>847</v>
      </c>
      <c r="G365" s="23"/>
      <c r="H365" s="23" t="s">
        <v>848</v>
      </c>
      <c r="I365" s="58">
        <v>0.73691052834510873</v>
      </c>
      <c r="J365" s="58">
        <v>0.26308947165489138</v>
      </c>
      <c r="K365" s="58">
        <v>0</v>
      </c>
      <c r="L365" s="58">
        <v>0</v>
      </c>
      <c r="M365" s="176"/>
      <c r="N365" s="23" t="s">
        <v>849</v>
      </c>
      <c r="O365" s="23" t="s">
        <v>850</v>
      </c>
      <c r="P365" s="23" t="s">
        <v>851</v>
      </c>
      <c r="Q365" s="56" t="s">
        <v>848</v>
      </c>
      <c r="R365" s="133" t="s">
        <v>848</v>
      </c>
      <c r="S365" s="133" t="s">
        <v>848</v>
      </c>
      <c r="T365" s="133" t="s">
        <v>848</v>
      </c>
      <c r="U365" s="133" t="s">
        <v>848</v>
      </c>
      <c r="V365" s="133" t="s">
        <v>848</v>
      </c>
      <c r="W365" s="55">
        <v>0</v>
      </c>
      <c r="X365" s="55">
        <v>8.8170383466004754E-2</v>
      </c>
      <c r="Y365" s="55">
        <v>9.1987607198403945E-2</v>
      </c>
      <c r="Z365" s="55">
        <v>9.9322664566543539E-2</v>
      </c>
      <c r="AA365" s="55">
        <v>0.10688226450717724</v>
      </c>
      <c r="AB365" s="55">
        <v>0.1139179317786581</v>
      </c>
      <c r="AC365" s="55">
        <v>0.12132783667096236</v>
      </c>
      <c r="AD365" s="59">
        <v>0.62160868818774995</v>
      </c>
      <c r="AE365" s="55">
        <v>0</v>
      </c>
      <c r="AF365" s="55"/>
      <c r="AG365" s="55"/>
      <c r="AH365" s="55"/>
      <c r="AI365" s="59">
        <v>0.62160868818774995</v>
      </c>
      <c r="AJ365" s="55">
        <v>0</v>
      </c>
      <c r="AK365" s="55">
        <v>0</v>
      </c>
      <c r="AL365" s="55">
        <v>9.6659515156642964E-2</v>
      </c>
      <c r="AM365" s="55">
        <v>0.10286115026321266</v>
      </c>
      <c r="AN365" s="55">
        <v>0.11328452508321304</v>
      </c>
      <c r="AO365" s="55">
        <v>0.12434491925787854</v>
      </c>
      <c r="AP365" s="55">
        <v>0.13518069079320796</v>
      </c>
      <c r="AQ365" s="55">
        <v>0.14685312599954392</v>
      </c>
      <c r="AR365" s="59">
        <v>0.71918392655369912</v>
      </c>
      <c r="AS365" s="55">
        <v>0</v>
      </c>
      <c r="AT365" s="55"/>
      <c r="AU365" s="55"/>
      <c r="AV365" s="55"/>
      <c r="AW365" s="59">
        <v>0.71918392655369912</v>
      </c>
      <c r="AX365" s="55"/>
      <c r="AY365" s="55"/>
      <c r="AZ365" s="55"/>
      <c r="BA365" s="55"/>
      <c r="BB365" s="55"/>
      <c r="BC365" s="55"/>
      <c r="BD365" s="55"/>
      <c r="BE365" s="55"/>
      <c r="BF365" s="59">
        <v>0</v>
      </c>
      <c r="BG365" s="55"/>
      <c r="BH365" s="55"/>
      <c r="BI365" s="55"/>
      <c r="BJ365" s="55"/>
      <c r="BK365" s="59">
        <v>0</v>
      </c>
      <c r="BL365" s="55"/>
      <c r="BM365" s="23" t="s">
        <v>864</v>
      </c>
      <c r="BN365" s="23" t="s">
        <v>1607</v>
      </c>
      <c r="BO365" s="23" t="s">
        <v>569</v>
      </c>
      <c r="BP365" s="23" t="s">
        <v>386</v>
      </c>
      <c r="BQ365" s="23" t="s">
        <v>358</v>
      </c>
      <c r="BR365" s="23"/>
      <c r="BS365" s="57"/>
      <c r="BT365" s="135" t="s">
        <v>23</v>
      </c>
      <c r="BU365" s="58">
        <v>0.73691052834510873</v>
      </c>
      <c r="BV365" s="57">
        <v>0</v>
      </c>
      <c r="BW365" s="57">
        <v>0</v>
      </c>
      <c r="BX365" s="57">
        <v>0</v>
      </c>
      <c r="BY365" s="57">
        <v>0</v>
      </c>
      <c r="BZ365" s="57">
        <v>0</v>
      </c>
      <c r="CA365" s="57">
        <v>2</v>
      </c>
      <c r="CB365" s="67">
        <v>2</v>
      </c>
      <c r="CC365" s="134"/>
      <c r="CD365" s="134"/>
      <c r="CE365" s="57"/>
      <c r="CF365" s="57"/>
      <c r="CG365" s="57"/>
      <c r="CH365" s="57"/>
      <c r="CI365" s="57"/>
      <c r="CJ365" s="57"/>
      <c r="CK365" s="67"/>
      <c r="CL365" s="23"/>
      <c r="CM365" s="23"/>
      <c r="CN365" s="23"/>
      <c r="CO365" s="23"/>
      <c r="CP365" s="23"/>
      <c r="CQ365" s="23"/>
      <c r="CR365" s="57"/>
      <c r="CS365" s="134"/>
      <c r="CT365" s="58"/>
      <c r="CU365" s="57"/>
      <c r="CV365" s="57"/>
      <c r="CW365" s="57"/>
      <c r="CX365" s="57"/>
      <c r="CY365" s="57"/>
      <c r="CZ365" s="57"/>
      <c r="DA365" s="67"/>
      <c r="DB365" s="23"/>
      <c r="DC365" s="23"/>
      <c r="DD365" s="57"/>
      <c r="DE365" s="57"/>
      <c r="DF365" s="57"/>
      <c r="DG365" s="57"/>
      <c r="DH365" s="57"/>
      <c r="DI365" s="57"/>
      <c r="DJ365" s="67"/>
      <c r="DK365" s="23" t="s">
        <v>849</v>
      </c>
      <c r="DL365" s="55">
        <v>0</v>
      </c>
      <c r="DM365" s="55">
        <v>0</v>
      </c>
      <c r="DN365" s="55">
        <v>0</v>
      </c>
      <c r="DO365" s="59">
        <v>0</v>
      </c>
      <c r="DP365" s="23" t="s">
        <v>849</v>
      </c>
      <c r="DQ365" s="57"/>
      <c r="DR365" s="57"/>
      <c r="DS365" s="57"/>
      <c r="DT365" s="23" t="s">
        <v>854</v>
      </c>
      <c r="DU365" s="57"/>
      <c r="DV365" s="23" t="s">
        <v>849</v>
      </c>
      <c r="DW365" s="23" t="s">
        <v>854</v>
      </c>
      <c r="DX365" s="57"/>
      <c r="DY365" s="23" t="s">
        <v>849</v>
      </c>
      <c r="DZ365" s="23" t="s">
        <v>854</v>
      </c>
      <c r="EA365" s="56"/>
      <c r="EB365" s="57"/>
      <c r="EC365" s="57"/>
      <c r="ED365" s="23"/>
      <c r="EE365" s="57"/>
      <c r="EF365" s="57"/>
      <c r="EG365" s="57"/>
      <c r="EH365" s="23">
        <v>614</v>
      </c>
      <c r="EI365" s="23" t="s">
        <v>387</v>
      </c>
      <c r="EJ365" s="23"/>
      <c r="EK365" s="23" t="s">
        <v>388</v>
      </c>
    </row>
    <row r="366" spans="2:141">
      <c r="B366" s="132" t="s">
        <v>1608</v>
      </c>
      <c r="C366" s="23" t="s">
        <v>1609</v>
      </c>
      <c r="D366" s="23" t="s">
        <v>159</v>
      </c>
      <c r="E366" s="23" t="s">
        <v>846</v>
      </c>
      <c r="F366" s="23" t="s">
        <v>847</v>
      </c>
      <c r="G366" s="23"/>
      <c r="H366" s="23" t="s">
        <v>848</v>
      </c>
      <c r="I366" s="58">
        <v>0.47418148775115498</v>
      </c>
      <c r="J366" s="58">
        <v>0.52581851224884502</v>
      </c>
      <c r="K366" s="58">
        <v>0</v>
      </c>
      <c r="L366" s="58">
        <v>0</v>
      </c>
      <c r="M366" s="176"/>
      <c r="N366" s="23" t="s">
        <v>849</v>
      </c>
      <c r="O366" s="23" t="s">
        <v>850</v>
      </c>
      <c r="P366" s="23" t="s">
        <v>851</v>
      </c>
      <c r="Q366" s="56" t="s">
        <v>848</v>
      </c>
      <c r="R366" s="133" t="s">
        <v>848</v>
      </c>
      <c r="S366" s="133" t="s">
        <v>848</v>
      </c>
      <c r="T366" s="133" t="s">
        <v>848</v>
      </c>
      <c r="U366" s="133" t="s">
        <v>848</v>
      </c>
      <c r="V366" s="133" t="s">
        <v>848</v>
      </c>
      <c r="W366" s="55">
        <v>0</v>
      </c>
      <c r="X366" s="55">
        <v>1.662672311934219</v>
      </c>
      <c r="Y366" s="55">
        <v>1.7346555784101487</v>
      </c>
      <c r="Z366" s="55">
        <v>1.8729763649717388</v>
      </c>
      <c r="AA366" s="55">
        <v>2.0155314613260309</v>
      </c>
      <c r="AB366" s="55">
        <v>2.1482065014973526</v>
      </c>
      <c r="AC366" s="55">
        <v>2.2879387246565099</v>
      </c>
      <c r="AD366" s="59">
        <v>11.721980942796</v>
      </c>
      <c r="AE366" s="55">
        <v>0</v>
      </c>
      <c r="AF366" s="55"/>
      <c r="AG366" s="55"/>
      <c r="AH366" s="55"/>
      <c r="AI366" s="59">
        <v>11.721980942796</v>
      </c>
      <c r="AJ366" s="55">
        <v>0</v>
      </c>
      <c r="AK366" s="55">
        <v>0</v>
      </c>
      <c r="AL366" s="55">
        <v>1.8227560459448526</v>
      </c>
      <c r="AM366" s="55">
        <v>1.9397033311337426</v>
      </c>
      <c r="AN366" s="55">
        <v>2.1362620397256031</v>
      </c>
      <c r="AO366" s="55">
        <v>2.3448333357820075</v>
      </c>
      <c r="AP366" s="55">
        <v>2.5491688121858687</v>
      </c>
      <c r="AQ366" s="55">
        <v>2.7692816671776339</v>
      </c>
      <c r="AR366" s="59">
        <v>13.562005231949708</v>
      </c>
      <c r="AS366" s="55">
        <v>0</v>
      </c>
      <c r="AT366" s="55"/>
      <c r="AU366" s="55"/>
      <c r="AV366" s="55"/>
      <c r="AW366" s="59">
        <v>13.562005231949708</v>
      </c>
      <c r="AX366" s="55"/>
      <c r="AY366" s="55"/>
      <c r="AZ366" s="55"/>
      <c r="BA366" s="55"/>
      <c r="BB366" s="55"/>
      <c r="BC366" s="55"/>
      <c r="BD366" s="55"/>
      <c r="BE366" s="55"/>
      <c r="BF366" s="59">
        <v>0</v>
      </c>
      <c r="BG366" s="55"/>
      <c r="BH366" s="55"/>
      <c r="BI366" s="55"/>
      <c r="BJ366" s="55"/>
      <c r="BK366" s="59">
        <v>0</v>
      </c>
      <c r="BL366" s="55"/>
      <c r="BM366" s="23" t="s">
        <v>864</v>
      </c>
      <c r="BN366" s="23" t="s">
        <v>1610</v>
      </c>
      <c r="BO366" s="23" t="s">
        <v>580</v>
      </c>
      <c r="BP366" s="23" t="s">
        <v>444</v>
      </c>
      <c r="BQ366" s="23" t="s">
        <v>445</v>
      </c>
      <c r="BR366" s="23"/>
      <c r="BS366" s="57"/>
      <c r="BT366" s="135" t="s">
        <v>23</v>
      </c>
      <c r="BU366" s="58">
        <v>0.47418148775115498</v>
      </c>
      <c r="BV366" s="57">
        <v>17</v>
      </c>
      <c r="BW366" s="57">
        <v>16</v>
      </c>
      <c r="BX366" s="57">
        <v>17</v>
      </c>
      <c r="BY366" s="57">
        <v>17</v>
      </c>
      <c r="BZ366" s="57">
        <v>18</v>
      </c>
      <c r="CA366" s="57">
        <v>20</v>
      </c>
      <c r="CB366" s="67">
        <v>105</v>
      </c>
      <c r="CC366" s="134"/>
      <c r="CD366" s="134"/>
      <c r="CE366" s="57"/>
      <c r="CF366" s="57"/>
      <c r="CG366" s="57"/>
      <c r="CH366" s="57"/>
      <c r="CI366" s="57"/>
      <c r="CJ366" s="57"/>
      <c r="CK366" s="67"/>
      <c r="CL366" s="23"/>
      <c r="CM366" s="23"/>
      <c r="CN366" s="23"/>
      <c r="CO366" s="23"/>
      <c r="CP366" s="23"/>
      <c r="CQ366" s="23"/>
      <c r="CR366" s="57"/>
      <c r="CS366" s="134"/>
      <c r="CT366" s="58"/>
      <c r="CU366" s="57"/>
      <c r="CV366" s="57"/>
      <c r="CW366" s="57"/>
      <c r="CX366" s="57"/>
      <c r="CY366" s="57"/>
      <c r="CZ366" s="57"/>
      <c r="DA366" s="67"/>
      <c r="DB366" s="23"/>
      <c r="DC366" s="23"/>
      <c r="DD366" s="57"/>
      <c r="DE366" s="57"/>
      <c r="DF366" s="57"/>
      <c r="DG366" s="57"/>
      <c r="DH366" s="57"/>
      <c r="DI366" s="57"/>
      <c r="DJ366" s="67"/>
      <c r="DK366" s="23" t="s">
        <v>849</v>
      </c>
      <c r="DL366" s="55">
        <v>0</v>
      </c>
      <c r="DM366" s="55">
        <v>0</v>
      </c>
      <c r="DN366" s="55">
        <v>0</v>
      </c>
      <c r="DO366" s="59">
        <v>0</v>
      </c>
      <c r="DP366" s="23" t="s">
        <v>849</v>
      </c>
      <c r="DQ366" s="57"/>
      <c r="DR366" s="57"/>
      <c r="DS366" s="57"/>
      <c r="DT366" s="23" t="s">
        <v>854</v>
      </c>
      <c r="DU366" s="57"/>
      <c r="DV366" s="23" t="s">
        <v>849</v>
      </c>
      <c r="DW366" s="23" t="s">
        <v>854</v>
      </c>
      <c r="DX366" s="57"/>
      <c r="DY366" s="23" t="s">
        <v>849</v>
      </c>
      <c r="DZ366" s="23" t="s">
        <v>854</v>
      </c>
      <c r="EA366" s="56"/>
      <c r="EB366" s="57"/>
      <c r="EC366" s="57"/>
      <c r="ED366" s="23"/>
      <c r="EE366" s="57"/>
      <c r="EF366" s="57"/>
      <c r="EG366" s="57"/>
      <c r="EH366" s="23">
        <v>713</v>
      </c>
      <c r="EI366" s="23" t="s">
        <v>443</v>
      </c>
      <c r="EJ366" s="23"/>
      <c r="EK366" s="23" t="s">
        <v>611</v>
      </c>
    </row>
    <row r="367" spans="2:141">
      <c r="B367" s="132" t="s">
        <v>1611</v>
      </c>
      <c r="C367" s="23" t="s">
        <v>1612</v>
      </c>
      <c r="D367" s="23" t="s">
        <v>159</v>
      </c>
      <c r="E367" s="23" t="s">
        <v>846</v>
      </c>
      <c r="F367" s="23" t="s">
        <v>847</v>
      </c>
      <c r="G367" s="23"/>
      <c r="H367" s="23" t="s">
        <v>848</v>
      </c>
      <c r="I367" s="58">
        <v>0.22291474375568784</v>
      </c>
      <c r="J367" s="58">
        <v>0.77708525624431224</v>
      </c>
      <c r="K367" s="58">
        <v>0</v>
      </c>
      <c r="L367" s="58">
        <v>0</v>
      </c>
      <c r="M367" s="176"/>
      <c r="N367" s="23" t="s">
        <v>849</v>
      </c>
      <c r="O367" s="23" t="s">
        <v>850</v>
      </c>
      <c r="P367" s="23" t="s">
        <v>851</v>
      </c>
      <c r="Q367" s="56" t="s">
        <v>848</v>
      </c>
      <c r="R367" s="133" t="s">
        <v>848</v>
      </c>
      <c r="S367" s="133" t="s">
        <v>848</v>
      </c>
      <c r="T367" s="133" t="s">
        <v>848</v>
      </c>
      <c r="U367" s="133" t="s">
        <v>848</v>
      </c>
      <c r="V367" s="133" t="s">
        <v>848</v>
      </c>
      <c r="W367" s="55">
        <v>0.40689304691026384</v>
      </c>
      <c r="X367" s="55">
        <v>6.9877128429221518</v>
      </c>
      <c r="Y367" s="55">
        <v>7.2902369133712464</v>
      </c>
      <c r="Z367" s="55">
        <v>7.8715576761949935</v>
      </c>
      <c r="AA367" s="55">
        <v>8.4706739725745681</v>
      </c>
      <c r="AB367" s="55">
        <v>9.0282673573238732</v>
      </c>
      <c r="AC367" s="55">
        <v>9.6155199646662268</v>
      </c>
      <c r="AD367" s="59">
        <v>49.263968727053062</v>
      </c>
      <c r="AE367" s="55">
        <v>0</v>
      </c>
      <c r="AF367" s="55"/>
      <c r="AG367" s="55"/>
      <c r="AH367" s="55"/>
      <c r="AI367" s="59">
        <v>49.670861773963324</v>
      </c>
      <c r="AJ367" s="55">
        <v>0</v>
      </c>
      <c r="AK367" s="55">
        <v>0.4460691117456636</v>
      </c>
      <c r="AL367" s="55">
        <v>7.6604967439108744</v>
      </c>
      <c r="AM367" s="55">
        <v>8.1519910935753774</v>
      </c>
      <c r="AN367" s="55">
        <v>8.9780683684280067</v>
      </c>
      <c r="AO367" s="55">
        <v>9.8546309440222331</v>
      </c>
      <c r="AP367" s="55">
        <v>10.713391640572741</v>
      </c>
      <c r="AQ367" s="55">
        <v>11.63845992533231</v>
      </c>
      <c r="AR367" s="59">
        <v>56.997038715841541</v>
      </c>
      <c r="AS367" s="55">
        <v>0</v>
      </c>
      <c r="AT367" s="55"/>
      <c r="AU367" s="55"/>
      <c r="AV367" s="55"/>
      <c r="AW367" s="59">
        <v>57.443107827587205</v>
      </c>
      <c r="AX367" s="55"/>
      <c r="AY367" s="55"/>
      <c r="AZ367" s="55"/>
      <c r="BA367" s="55"/>
      <c r="BB367" s="55"/>
      <c r="BC367" s="55"/>
      <c r="BD367" s="55"/>
      <c r="BE367" s="55"/>
      <c r="BF367" s="59">
        <v>0</v>
      </c>
      <c r="BG367" s="55"/>
      <c r="BH367" s="55"/>
      <c r="BI367" s="55"/>
      <c r="BJ367" s="55"/>
      <c r="BK367" s="59">
        <v>0</v>
      </c>
      <c r="BL367" s="55"/>
      <c r="BM367" s="23" t="s">
        <v>864</v>
      </c>
      <c r="BN367" s="23" t="s">
        <v>1613</v>
      </c>
      <c r="BO367" s="23" t="s">
        <v>580</v>
      </c>
      <c r="BP367" s="23" t="s">
        <v>456</v>
      </c>
      <c r="BQ367" s="23" t="s">
        <v>311</v>
      </c>
      <c r="BR367" s="23"/>
      <c r="BS367" s="57"/>
      <c r="BT367" s="135" t="s">
        <v>1240</v>
      </c>
      <c r="BU367" s="58">
        <v>0.22291474375568784</v>
      </c>
      <c r="BV367" s="57">
        <v>3951</v>
      </c>
      <c r="BW367" s="57">
        <v>5762.3</v>
      </c>
      <c r="BX367" s="57">
        <v>3470</v>
      </c>
      <c r="BY367" s="57">
        <v>3735</v>
      </c>
      <c r="BZ367" s="57">
        <v>3981</v>
      </c>
      <c r="CA367" s="57">
        <v>4242</v>
      </c>
      <c r="CB367" s="67">
        <v>25141.3</v>
      </c>
      <c r="CC367" s="134"/>
      <c r="CD367" s="134"/>
      <c r="CE367" s="57"/>
      <c r="CF367" s="57"/>
      <c r="CG367" s="57"/>
      <c r="CH367" s="57"/>
      <c r="CI367" s="57"/>
      <c r="CJ367" s="57"/>
      <c r="CK367" s="67"/>
      <c r="CL367" s="23"/>
      <c r="CM367" s="23"/>
      <c r="CN367" s="23"/>
      <c r="CO367" s="23"/>
      <c r="CP367" s="23"/>
      <c r="CQ367" s="23"/>
      <c r="CR367" s="57"/>
      <c r="CS367" s="134"/>
      <c r="CT367" s="58"/>
      <c r="CU367" s="57"/>
      <c r="CV367" s="57"/>
      <c r="CW367" s="57"/>
      <c r="CX367" s="57"/>
      <c r="CY367" s="57"/>
      <c r="CZ367" s="57"/>
      <c r="DA367" s="67"/>
      <c r="DB367" s="23"/>
      <c r="DC367" s="23"/>
      <c r="DD367" s="57"/>
      <c r="DE367" s="57"/>
      <c r="DF367" s="57"/>
      <c r="DG367" s="57"/>
      <c r="DH367" s="57"/>
      <c r="DI367" s="57"/>
      <c r="DJ367" s="67"/>
      <c r="DK367" s="23" t="s">
        <v>849</v>
      </c>
      <c r="DL367" s="55">
        <v>0</v>
      </c>
      <c r="DM367" s="55">
        <v>0.40689304691026384</v>
      </c>
      <c r="DN367" s="55">
        <v>49.263968727053062</v>
      </c>
      <c r="DO367" s="59">
        <v>49.670861773963324</v>
      </c>
      <c r="DP367" s="23" t="s">
        <v>849</v>
      </c>
      <c r="DQ367" s="57"/>
      <c r="DR367" s="57"/>
      <c r="DS367" s="57"/>
      <c r="DT367" s="23" t="s">
        <v>854</v>
      </c>
      <c r="DU367" s="57"/>
      <c r="DV367" s="23" t="s">
        <v>849</v>
      </c>
      <c r="DW367" s="23" t="s">
        <v>854</v>
      </c>
      <c r="DX367" s="57"/>
      <c r="DY367" s="23" t="s">
        <v>849</v>
      </c>
      <c r="DZ367" s="23" t="s">
        <v>854</v>
      </c>
      <c r="EA367" s="56"/>
      <c r="EB367" s="57"/>
      <c r="EC367" s="57"/>
      <c r="ED367" s="23"/>
      <c r="EE367" s="57"/>
      <c r="EF367" s="57"/>
      <c r="EG367" s="57"/>
      <c r="EH367" s="23">
        <v>691</v>
      </c>
      <c r="EI367" s="23" t="s">
        <v>458</v>
      </c>
      <c r="EJ367" s="23"/>
      <c r="EK367" s="23" t="s">
        <v>593</v>
      </c>
    </row>
    <row r="368" spans="2:141">
      <c r="B368" s="132" t="s">
        <v>1614</v>
      </c>
      <c r="C368" s="23" t="s">
        <v>1615</v>
      </c>
      <c r="D368" s="23" t="s">
        <v>155</v>
      </c>
      <c r="E368" s="23" t="s">
        <v>846</v>
      </c>
      <c r="F368" s="23" t="s">
        <v>847</v>
      </c>
      <c r="G368" s="23"/>
      <c r="H368" s="23" t="s">
        <v>848</v>
      </c>
      <c r="I368" s="58">
        <v>0.52025723661774836</v>
      </c>
      <c r="J368" s="58">
        <v>0.47974276338225164</v>
      </c>
      <c r="K368" s="58">
        <v>0</v>
      </c>
      <c r="L368" s="58">
        <v>0</v>
      </c>
      <c r="M368" s="176"/>
      <c r="N368" s="23" t="s">
        <v>849</v>
      </c>
      <c r="O368" s="23" t="s">
        <v>850</v>
      </c>
      <c r="P368" s="23" t="s">
        <v>851</v>
      </c>
      <c r="Q368" s="56" t="s">
        <v>848</v>
      </c>
      <c r="R368" s="133" t="s">
        <v>848</v>
      </c>
      <c r="S368" s="133" t="s">
        <v>848</v>
      </c>
      <c r="T368" s="133" t="s">
        <v>848</v>
      </c>
      <c r="U368" s="133" t="s">
        <v>848</v>
      </c>
      <c r="V368" s="133" t="s">
        <v>848</v>
      </c>
      <c r="W368" s="55">
        <v>0.40618568799424781</v>
      </c>
      <c r="X368" s="55">
        <v>0.10989115432995278</v>
      </c>
      <c r="Y368" s="55">
        <v>0.11464875099449232</v>
      </c>
      <c r="Z368" s="55">
        <v>0.12379079948713695</v>
      </c>
      <c r="AA368" s="55">
        <v>0.13321270660710741</v>
      </c>
      <c r="AB368" s="55">
        <v>0.14198161026331757</v>
      </c>
      <c r="AC368" s="55">
        <v>0.15121694496507079</v>
      </c>
      <c r="AD368" s="59">
        <v>0.77474196664707773</v>
      </c>
      <c r="AE368" s="55">
        <v>0</v>
      </c>
      <c r="AF368" s="55"/>
      <c r="AG368" s="55"/>
      <c r="AH368" s="55"/>
      <c r="AI368" s="59">
        <v>1.1809276546413257</v>
      </c>
      <c r="AJ368" s="55">
        <v>0</v>
      </c>
      <c r="AK368" s="55">
        <v>0.44529364761387613</v>
      </c>
      <c r="AL368" s="55">
        <v>0.12047158331382921</v>
      </c>
      <c r="AM368" s="55">
        <v>0.12820099101065366</v>
      </c>
      <c r="AN368" s="55">
        <v>0.1411921638507406</v>
      </c>
      <c r="AO368" s="55">
        <v>0.1549772857410962</v>
      </c>
      <c r="AP368" s="55">
        <v>0.16848244921282035</v>
      </c>
      <c r="AQ368" s="55">
        <v>0.18303038842145952</v>
      </c>
      <c r="AR368" s="59">
        <v>0.8963548615505994</v>
      </c>
      <c r="AS368" s="55">
        <v>0</v>
      </c>
      <c r="AT368" s="55"/>
      <c r="AU368" s="55"/>
      <c r="AV368" s="55"/>
      <c r="AW368" s="59">
        <v>1.3416485091644756</v>
      </c>
      <c r="AX368" s="55"/>
      <c r="AY368" s="55"/>
      <c r="AZ368" s="55"/>
      <c r="BA368" s="55"/>
      <c r="BB368" s="55"/>
      <c r="BC368" s="55"/>
      <c r="BD368" s="55"/>
      <c r="BE368" s="55"/>
      <c r="BF368" s="59">
        <v>0</v>
      </c>
      <c r="BG368" s="55"/>
      <c r="BH368" s="55"/>
      <c r="BI368" s="55"/>
      <c r="BJ368" s="55"/>
      <c r="BK368" s="59">
        <v>0</v>
      </c>
      <c r="BL368" s="55"/>
      <c r="BM368" s="23" t="s">
        <v>864</v>
      </c>
      <c r="BN368" s="23" t="s">
        <v>1616</v>
      </c>
      <c r="BO368" s="23" t="s">
        <v>569</v>
      </c>
      <c r="BP368" s="23" t="s">
        <v>386</v>
      </c>
      <c r="BQ368" s="23" t="s">
        <v>358</v>
      </c>
      <c r="BR368" s="23"/>
      <c r="BS368" s="57"/>
      <c r="BT368" s="135" t="s">
        <v>23</v>
      </c>
      <c r="BU368" s="58">
        <v>0.52025723661774836</v>
      </c>
      <c r="BV368" s="57">
        <v>1</v>
      </c>
      <c r="BW368" s="57">
        <v>1</v>
      </c>
      <c r="BX368" s="57">
        <v>1</v>
      </c>
      <c r="BY368" s="57">
        <v>1</v>
      </c>
      <c r="BZ368" s="57">
        <v>1</v>
      </c>
      <c r="CA368" s="57">
        <v>1</v>
      </c>
      <c r="CB368" s="67">
        <v>6</v>
      </c>
      <c r="CC368" s="134"/>
      <c r="CD368" s="134"/>
      <c r="CE368" s="57"/>
      <c r="CF368" s="57"/>
      <c r="CG368" s="57"/>
      <c r="CH368" s="57"/>
      <c r="CI368" s="57"/>
      <c r="CJ368" s="57"/>
      <c r="CK368" s="67"/>
      <c r="CL368" s="23"/>
      <c r="CM368" s="23"/>
      <c r="CN368" s="23"/>
      <c r="CO368" s="23"/>
      <c r="CP368" s="23"/>
      <c r="CQ368" s="23"/>
      <c r="CR368" s="57"/>
      <c r="CS368" s="134"/>
      <c r="CT368" s="58"/>
      <c r="CU368" s="57"/>
      <c r="CV368" s="57"/>
      <c r="CW368" s="57"/>
      <c r="CX368" s="57"/>
      <c r="CY368" s="57"/>
      <c r="CZ368" s="57"/>
      <c r="DA368" s="67"/>
      <c r="DB368" s="23"/>
      <c r="DC368" s="23"/>
      <c r="DD368" s="57"/>
      <c r="DE368" s="57"/>
      <c r="DF368" s="57"/>
      <c r="DG368" s="57"/>
      <c r="DH368" s="57"/>
      <c r="DI368" s="57"/>
      <c r="DJ368" s="67"/>
      <c r="DK368" s="23" t="s">
        <v>849</v>
      </c>
      <c r="DL368" s="55">
        <v>0</v>
      </c>
      <c r="DM368" s="55">
        <v>0.40618568799424781</v>
      </c>
      <c r="DN368" s="55">
        <v>0.77474196664707773</v>
      </c>
      <c r="DO368" s="59">
        <v>1.1809276546413257</v>
      </c>
      <c r="DP368" s="23" t="s">
        <v>849</v>
      </c>
      <c r="DQ368" s="57"/>
      <c r="DR368" s="57"/>
      <c r="DS368" s="57"/>
      <c r="DT368" s="23" t="s">
        <v>854</v>
      </c>
      <c r="DU368" s="57"/>
      <c r="DV368" s="23" t="s">
        <v>849</v>
      </c>
      <c r="DW368" s="23" t="s">
        <v>854</v>
      </c>
      <c r="DX368" s="57"/>
      <c r="DY368" s="23" t="s">
        <v>849</v>
      </c>
      <c r="DZ368" s="23" t="s">
        <v>854</v>
      </c>
      <c r="EA368" s="56"/>
      <c r="EB368" s="57"/>
      <c r="EC368" s="57"/>
      <c r="ED368" s="23"/>
      <c r="EE368" s="57"/>
      <c r="EF368" s="57"/>
      <c r="EG368" s="57"/>
      <c r="EH368" s="23">
        <v>636</v>
      </c>
      <c r="EI368" s="23" t="s">
        <v>387</v>
      </c>
      <c r="EJ368" s="23"/>
      <c r="EK368" s="23" t="s">
        <v>388</v>
      </c>
    </row>
    <row r="369" spans="2:141">
      <c r="B369" s="132" t="s">
        <v>1617</v>
      </c>
      <c r="C369" s="23" t="s">
        <v>1618</v>
      </c>
      <c r="D369" s="23" t="s">
        <v>155</v>
      </c>
      <c r="E369" s="23" t="s">
        <v>846</v>
      </c>
      <c r="F369" s="23" t="s">
        <v>847</v>
      </c>
      <c r="G369" s="23"/>
      <c r="H369" s="23" t="s">
        <v>848</v>
      </c>
      <c r="I369" s="58">
        <v>0.65567948996717373</v>
      </c>
      <c r="J369" s="58">
        <v>0.34432051003282627</v>
      </c>
      <c r="K369" s="58">
        <v>0</v>
      </c>
      <c r="L369" s="58">
        <v>0</v>
      </c>
      <c r="M369" s="176"/>
      <c r="N369" s="23" t="s">
        <v>849</v>
      </c>
      <c r="O369" s="23" t="s">
        <v>850</v>
      </c>
      <c r="P369" s="23" t="s">
        <v>851</v>
      </c>
      <c r="Q369" s="56" t="s">
        <v>848</v>
      </c>
      <c r="R369" s="133" t="s">
        <v>848</v>
      </c>
      <c r="S369" s="133" t="s">
        <v>848</v>
      </c>
      <c r="T369" s="133" t="s">
        <v>848</v>
      </c>
      <c r="U369" s="133" t="s">
        <v>848</v>
      </c>
      <c r="V369" s="133" t="s">
        <v>848</v>
      </c>
      <c r="W369" s="55">
        <v>1.3151933690191004E-2</v>
      </c>
      <c r="X369" s="55">
        <v>1.4416272527245215</v>
      </c>
      <c r="Y369" s="55">
        <v>1.5040406567049549</v>
      </c>
      <c r="Z369" s="55">
        <v>1.6239722957261797</v>
      </c>
      <c r="AA369" s="55">
        <v>1.7475753114521362</v>
      </c>
      <c r="AB369" s="55">
        <v>1.8626117815337189</v>
      </c>
      <c r="AC369" s="55">
        <v>1.9837672127898547</v>
      </c>
      <c r="AD369" s="59">
        <v>10.163594510931366</v>
      </c>
      <c r="AE369" s="55">
        <v>0</v>
      </c>
      <c r="AF369" s="55"/>
      <c r="AG369" s="55"/>
      <c r="AH369" s="55"/>
      <c r="AI369" s="59">
        <v>10.176746444621557</v>
      </c>
      <c r="AJ369" s="55">
        <v>0</v>
      </c>
      <c r="AK369" s="55">
        <v>1.4418214868673351E-2</v>
      </c>
      <c r="AL369" s="55">
        <v>1.5804285498960375</v>
      </c>
      <c r="AM369" s="55">
        <v>1.6818282016796895</v>
      </c>
      <c r="AN369" s="55">
        <v>1.852255284053318</v>
      </c>
      <c r="AO369" s="55">
        <v>2.0330979325853056</v>
      </c>
      <c r="AP369" s="55">
        <v>2.2102678952820254</v>
      </c>
      <c r="AQ369" s="55">
        <v>2.4011177026394255</v>
      </c>
      <c r="AR369" s="59">
        <v>11.758995566135802</v>
      </c>
      <c r="AS369" s="55">
        <v>0</v>
      </c>
      <c r="AT369" s="55"/>
      <c r="AU369" s="55"/>
      <c r="AV369" s="55"/>
      <c r="AW369" s="59">
        <v>11.773413781004475</v>
      </c>
      <c r="AX369" s="55"/>
      <c r="AY369" s="55"/>
      <c r="AZ369" s="55"/>
      <c r="BA369" s="55"/>
      <c r="BB369" s="55"/>
      <c r="BC369" s="55"/>
      <c r="BD369" s="55"/>
      <c r="BE369" s="55"/>
      <c r="BF369" s="59">
        <v>0</v>
      </c>
      <c r="BG369" s="55"/>
      <c r="BH369" s="55"/>
      <c r="BI369" s="55"/>
      <c r="BJ369" s="55"/>
      <c r="BK369" s="59">
        <v>0</v>
      </c>
      <c r="BL369" s="55"/>
      <c r="BM369" s="23" t="s">
        <v>864</v>
      </c>
      <c r="BN369" s="23" t="s">
        <v>1619</v>
      </c>
      <c r="BO369" s="23">
        <v>0</v>
      </c>
      <c r="BP369" s="23" t="s">
        <v>1620</v>
      </c>
      <c r="BQ369" s="23" t="s">
        <v>351</v>
      </c>
      <c r="BR369" s="23"/>
      <c r="BS369" s="57"/>
      <c r="BT369" s="135" t="s">
        <v>23</v>
      </c>
      <c r="BU369" s="58">
        <v>0.65567948996717373</v>
      </c>
      <c r="BV369" s="57">
        <v>3</v>
      </c>
      <c r="BW369" s="57">
        <v>3</v>
      </c>
      <c r="BX369" s="57">
        <v>1</v>
      </c>
      <c r="BY369" s="57">
        <v>2</v>
      </c>
      <c r="BZ369" s="57">
        <v>2</v>
      </c>
      <c r="CA369" s="57">
        <v>2</v>
      </c>
      <c r="CB369" s="67">
        <v>13</v>
      </c>
      <c r="CC369" s="134"/>
      <c r="CD369" s="134"/>
      <c r="CE369" s="57"/>
      <c r="CF369" s="57"/>
      <c r="CG369" s="57"/>
      <c r="CH369" s="57"/>
      <c r="CI369" s="57"/>
      <c r="CJ369" s="57"/>
      <c r="CK369" s="67"/>
      <c r="CL369" s="23"/>
      <c r="CM369" s="23"/>
      <c r="CN369" s="23"/>
      <c r="CO369" s="23"/>
      <c r="CP369" s="23"/>
      <c r="CQ369" s="23"/>
      <c r="CR369" s="57"/>
      <c r="CS369" s="134"/>
      <c r="CT369" s="58"/>
      <c r="CU369" s="57"/>
      <c r="CV369" s="57"/>
      <c r="CW369" s="57"/>
      <c r="CX369" s="57"/>
      <c r="CY369" s="57"/>
      <c r="CZ369" s="57"/>
      <c r="DA369" s="67"/>
      <c r="DB369" s="23"/>
      <c r="DC369" s="23"/>
      <c r="DD369" s="57"/>
      <c r="DE369" s="57"/>
      <c r="DF369" s="57"/>
      <c r="DG369" s="57"/>
      <c r="DH369" s="57"/>
      <c r="DI369" s="57"/>
      <c r="DJ369" s="67"/>
      <c r="DK369" s="23" t="s">
        <v>849</v>
      </c>
      <c r="DL369" s="55">
        <v>0</v>
      </c>
      <c r="DM369" s="55">
        <v>1.3151933690191004E-2</v>
      </c>
      <c r="DN369" s="55">
        <v>10.163594510931366</v>
      </c>
      <c r="DO369" s="59">
        <v>10.176746444621557</v>
      </c>
      <c r="DP369" s="23" t="s">
        <v>849</v>
      </c>
      <c r="DQ369" s="57"/>
      <c r="DR369" s="57"/>
      <c r="DS369" s="57"/>
      <c r="DT369" s="23" t="s">
        <v>854</v>
      </c>
      <c r="DU369" s="57"/>
      <c r="DV369" s="23" t="s">
        <v>849</v>
      </c>
      <c r="DW369" s="23" t="s">
        <v>854</v>
      </c>
      <c r="DX369" s="57"/>
      <c r="DY369" s="23" t="s">
        <v>849</v>
      </c>
      <c r="DZ369" s="23" t="s">
        <v>854</v>
      </c>
      <c r="EA369" s="56"/>
      <c r="EB369" s="57"/>
      <c r="EC369" s="57"/>
      <c r="ED369" s="23"/>
      <c r="EE369" s="57"/>
      <c r="EF369" s="57"/>
      <c r="EG369" s="57"/>
      <c r="EH369" s="23">
        <v>2234</v>
      </c>
      <c r="EI369" s="23" t="s">
        <v>848</v>
      </c>
      <c r="EJ369" s="23"/>
      <c r="EK369" s="23"/>
    </row>
    <row r="370" spans="2:141">
      <c r="B370" s="132" t="s">
        <v>1621</v>
      </c>
      <c r="C370" s="23" t="s">
        <v>1622</v>
      </c>
      <c r="D370" s="23" t="s">
        <v>159</v>
      </c>
      <c r="E370" s="23" t="s">
        <v>846</v>
      </c>
      <c r="F370" s="23" t="s">
        <v>847</v>
      </c>
      <c r="G370" s="23"/>
      <c r="H370" s="23" t="s">
        <v>848</v>
      </c>
      <c r="I370" s="58">
        <v>0</v>
      </c>
      <c r="J370" s="58">
        <v>1</v>
      </c>
      <c r="K370" s="58">
        <v>0</v>
      </c>
      <c r="L370" s="58">
        <v>0</v>
      </c>
      <c r="M370" s="176"/>
      <c r="N370" s="23" t="s">
        <v>849</v>
      </c>
      <c r="O370" s="23" t="s">
        <v>850</v>
      </c>
      <c r="P370" s="23" t="s">
        <v>851</v>
      </c>
      <c r="Q370" s="56" t="s">
        <v>848</v>
      </c>
      <c r="R370" s="133" t="s">
        <v>848</v>
      </c>
      <c r="S370" s="133" t="s">
        <v>848</v>
      </c>
      <c r="T370" s="133" t="s">
        <v>848</v>
      </c>
      <c r="U370" s="133" t="s">
        <v>848</v>
      </c>
      <c r="V370" s="133" t="s">
        <v>848</v>
      </c>
      <c r="W370" s="55">
        <v>0</v>
      </c>
      <c r="X370" s="55">
        <v>0.39758757996034133</v>
      </c>
      <c r="Y370" s="55">
        <v>0.4148006245935989</v>
      </c>
      <c r="Z370" s="55">
        <v>0.44787667114378016</v>
      </c>
      <c r="AA370" s="55">
        <v>0.4819652497312118</v>
      </c>
      <c r="AB370" s="55">
        <v>0.51369125356505896</v>
      </c>
      <c r="AC370" s="55">
        <v>0.54710481079432371</v>
      </c>
      <c r="AD370" s="59">
        <v>2.8030261897883149</v>
      </c>
      <c r="AE370" s="55">
        <v>0</v>
      </c>
      <c r="AF370" s="55"/>
      <c r="AG370" s="55"/>
      <c r="AH370" s="55"/>
      <c r="AI370" s="59">
        <v>2.8030261897883149</v>
      </c>
      <c r="AJ370" s="55">
        <v>0</v>
      </c>
      <c r="AK370" s="55">
        <v>0</v>
      </c>
      <c r="AL370" s="55">
        <v>0.43586770523785962</v>
      </c>
      <c r="AM370" s="55">
        <v>0.46383279960278112</v>
      </c>
      <c r="AN370" s="55">
        <v>0.51083502650475865</v>
      </c>
      <c r="AO370" s="55">
        <v>0.56070977106689623</v>
      </c>
      <c r="AP370" s="55">
        <v>0.60957162254558284</v>
      </c>
      <c r="AQ370" s="55">
        <v>0.66220624976959108</v>
      </c>
      <c r="AR370" s="59">
        <v>3.2430231747274698</v>
      </c>
      <c r="AS370" s="55">
        <v>0</v>
      </c>
      <c r="AT370" s="55"/>
      <c r="AU370" s="55"/>
      <c r="AV370" s="55"/>
      <c r="AW370" s="59">
        <v>3.2430231747274698</v>
      </c>
      <c r="AX370" s="55"/>
      <c r="AY370" s="55"/>
      <c r="AZ370" s="55"/>
      <c r="BA370" s="55"/>
      <c r="BB370" s="55"/>
      <c r="BC370" s="55"/>
      <c r="BD370" s="55"/>
      <c r="BE370" s="55"/>
      <c r="BF370" s="59">
        <v>0</v>
      </c>
      <c r="BG370" s="55"/>
      <c r="BH370" s="55"/>
      <c r="BI370" s="55"/>
      <c r="BJ370" s="55"/>
      <c r="BK370" s="59">
        <v>0</v>
      </c>
      <c r="BL370" s="55"/>
      <c r="BM370" s="23" t="s">
        <v>1164</v>
      </c>
      <c r="BN370" s="23" t="s">
        <v>1623</v>
      </c>
      <c r="BO370" s="23" t="s">
        <v>580</v>
      </c>
      <c r="BP370" s="23" t="s">
        <v>454</v>
      </c>
      <c r="BQ370" s="23" t="s">
        <v>148</v>
      </c>
      <c r="BR370" s="23"/>
      <c r="BS370" s="57"/>
      <c r="BT370" s="135" t="s">
        <v>23</v>
      </c>
      <c r="BU370" s="58" t="s">
        <v>1165</v>
      </c>
      <c r="BV370" s="57">
        <v>4</v>
      </c>
      <c r="BW370" s="57">
        <v>4</v>
      </c>
      <c r="BX370" s="57">
        <v>4</v>
      </c>
      <c r="BY370" s="57">
        <v>4</v>
      </c>
      <c r="BZ370" s="57">
        <v>5</v>
      </c>
      <c r="CA370" s="57">
        <v>5</v>
      </c>
      <c r="CB370" s="67">
        <v>26</v>
      </c>
      <c r="CC370" s="134"/>
      <c r="CD370" s="134"/>
      <c r="CE370" s="57"/>
      <c r="CF370" s="57"/>
      <c r="CG370" s="57"/>
      <c r="CH370" s="57"/>
      <c r="CI370" s="57"/>
      <c r="CJ370" s="57"/>
      <c r="CK370" s="67"/>
      <c r="CL370" s="23"/>
      <c r="CM370" s="23"/>
      <c r="CN370" s="23"/>
      <c r="CO370" s="23"/>
      <c r="CP370" s="23"/>
      <c r="CQ370" s="23"/>
      <c r="CR370" s="57"/>
      <c r="CS370" s="134"/>
      <c r="CT370" s="58"/>
      <c r="CU370" s="57"/>
      <c r="CV370" s="57"/>
      <c r="CW370" s="57"/>
      <c r="CX370" s="57"/>
      <c r="CY370" s="57"/>
      <c r="CZ370" s="57"/>
      <c r="DA370" s="67"/>
      <c r="DB370" s="23"/>
      <c r="DC370" s="23"/>
      <c r="DD370" s="57"/>
      <c r="DE370" s="57"/>
      <c r="DF370" s="57"/>
      <c r="DG370" s="57"/>
      <c r="DH370" s="57"/>
      <c r="DI370" s="57"/>
      <c r="DJ370" s="67"/>
      <c r="DK370" s="23" t="s">
        <v>849</v>
      </c>
      <c r="DL370" s="55">
        <v>0</v>
      </c>
      <c r="DM370" s="55">
        <v>0</v>
      </c>
      <c r="DN370" s="55">
        <v>0</v>
      </c>
      <c r="DO370" s="59">
        <v>0</v>
      </c>
      <c r="DP370" s="23" t="s">
        <v>849</v>
      </c>
      <c r="DQ370" s="57"/>
      <c r="DR370" s="57"/>
      <c r="DS370" s="57"/>
      <c r="DT370" s="23" t="s">
        <v>854</v>
      </c>
      <c r="DU370" s="57"/>
      <c r="DV370" s="23" t="s">
        <v>849</v>
      </c>
      <c r="DW370" s="23" t="s">
        <v>854</v>
      </c>
      <c r="DX370" s="57"/>
      <c r="DY370" s="23" t="s">
        <v>849</v>
      </c>
      <c r="DZ370" s="23" t="s">
        <v>854</v>
      </c>
      <c r="EA370" s="56"/>
      <c r="EB370" s="57"/>
      <c r="EC370" s="57"/>
      <c r="ED370" s="23"/>
      <c r="EE370" s="57"/>
      <c r="EF370" s="57"/>
      <c r="EG370" s="57"/>
      <c r="EH370" s="23">
        <v>711</v>
      </c>
      <c r="EI370" s="23" t="s">
        <v>453</v>
      </c>
      <c r="EJ370" s="23"/>
      <c r="EK370" s="23" t="s">
        <v>613</v>
      </c>
    </row>
    <row r="371" spans="2:141">
      <c r="B371" s="132" t="s">
        <v>1624</v>
      </c>
      <c r="C371" s="23" t="s">
        <v>1625</v>
      </c>
      <c r="D371" s="23" t="s">
        <v>155</v>
      </c>
      <c r="E371" s="23" t="s">
        <v>846</v>
      </c>
      <c r="F371" s="23" t="s">
        <v>847</v>
      </c>
      <c r="G371" s="23"/>
      <c r="H371" s="23" t="s">
        <v>848</v>
      </c>
      <c r="I371" s="58">
        <v>0.77866341861479604</v>
      </c>
      <c r="J371" s="58">
        <v>0.22133658138520396</v>
      </c>
      <c r="K371" s="58">
        <v>0</v>
      </c>
      <c r="L371" s="58">
        <v>0</v>
      </c>
      <c r="M371" s="176"/>
      <c r="N371" s="23" t="s">
        <v>849</v>
      </c>
      <c r="O371" s="23" t="s">
        <v>850</v>
      </c>
      <c r="P371" s="23" t="s">
        <v>851</v>
      </c>
      <c r="Q371" s="56" t="s">
        <v>848</v>
      </c>
      <c r="R371" s="133" t="s">
        <v>848</v>
      </c>
      <c r="S371" s="133" t="s">
        <v>848</v>
      </c>
      <c r="T371" s="133" t="s">
        <v>848</v>
      </c>
      <c r="U371" s="133" t="s">
        <v>848</v>
      </c>
      <c r="V371" s="133" t="s">
        <v>848</v>
      </c>
      <c r="W371" s="55">
        <v>0.46355000774716337</v>
      </c>
      <c r="X371" s="55">
        <v>2.6645012144610654</v>
      </c>
      <c r="Y371" s="55">
        <v>2.7798573790939294</v>
      </c>
      <c r="Z371" s="55">
        <v>3.0015221660355134</v>
      </c>
      <c r="AA371" s="55">
        <v>3.2299726097202046</v>
      </c>
      <c r="AB371" s="55">
        <v>3.4425898543376428</v>
      </c>
      <c r="AC371" s="55">
        <v>3.6665165268602617</v>
      </c>
      <c r="AD371" s="59">
        <v>18.784959750508619</v>
      </c>
      <c r="AE371" s="55">
        <v>0.36108724976533668</v>
      </c>
      <c r="AF371" s="55"/>
      <c r="AG371" s="55"/>
      <c r="AH371" s="55"/>
      <c r="AI371" s="59">
        <v>19.248509758255782</v>
      </c>
      <c r="AJ371" s="55">
        <v>0.36108724976533668</v>
      </c>
      <c r="AK371" s="55">
        <v>0.50818106078641057</v>
      </c>
      <c r="AL371" s="55">
        <v>2.9210420256751477</v>
      </c>
      <c r="AM371" s="55">
        <v>3.1084548918046297</v>
      </c>
      <c r="AN371" s="55">
        <v>3.423448359848035</v>
      </c>
      <c r="AO371" s="55">
        <v>3.7576924966241547</v>
      </c>
      <c r="AP371" s="55">
        <v>4.0851485570442625</v>
      </c>
      <c r="AQ371" s="55">
        <v>4.4378885198345053</v>
      </c>
      <c r="AR371" s="59">
        <v>21.733674850830734</v>
      </c>
      <c r="AS371" s="55">
        <v>0.43705379442662384</v>
      </c>
      <c r="AT371" s="55"/>
      <c r="AU371" s="55"/>
      <c r="AV371" s="55"/>
      <c r="AW371" s="59">
        <v>22.241855911617144</v>
      </c>
      <c r="AX371" s="55"/>
      <c r="AY371" s="55"/>
      <c r="AZ371" s="55"/>
      <c r="BA371" s="55"/>
      <c r="BB371" s="55"/>
      <c r="BC371" s="55"/>
      <c r="BD371" s="55"/>
      <c r="BE371" s="55"/>
      <c r="BF371" s="59">
        <v>0</v>
      </c>
      <c r="BG371" s="55"/>
      <c r="BH371" s="55"/>
      <c r="BI371" s="55"/>
      <c r="BJ371" s="55"/>
      <c r="BK371" s="59">
        <v>0</v>
      </c>
      <c r="BL371" s="55"/>
      <c r="BM371" s="23" t="s">
        <v>864</v>
      </c>
      <c r="BN371" s="23" t="s">
        <v>1626</v>
      </c>
      <c r="BO371" s="23" t="s">
        <v>566</v>
      </c>
      <c r="BP371" s="23" t="s">
        <v>367</v>
      </c>
      <c r="BQ371" s="23" t="s">
        <v>375</v>
      </c>
      <c r="BR371" s="23"/>
      <c r="BS371" s="57"/>
      <c r="BT371" s="135" t="s">
        <v>1240</v>
      </c>
      <c r="BU371" s="58">
        <v>0.77866341861479604</v>
      </c>
      <c r="BV371" s="57">
        <v>81</v>
      </c>
      <c r="BW371" s="57">
        <v>92</v>
      </c>
      <c r="BX371" s="57">
        <v>89</v>
      </c>
      <c r="BY371" s="57">
        <v>95</v>
      </c>
      <c r="BZ371" s="57">
        <v>101</v>
      </c>
      <c r="CA371" s="57">
        <v>109</v>
      </c>
      <c r="CB371" s="67">
        <v>567</v>
      </c>
      <c r="CC371" s="134"/>
      <c r="CD371" s="134"/>
      <c r="CE371" s="57"/>
      <c r="CF371" s="57"/>
      <c r="CG371" s="57"/>
      <c r="CH371" s="57"/>
      <c r="CI371" s="57"/>
      <c r="CJ371" s="57"/>
      <c r="CK371" s="67"/>
      <c r="CL371" s="23"/>
      <c r="CM371" s="23"/>
      <c r="CN371" s="23"/>
      <c r="CO371" s="23"/>
      <c r="CP371" s="23"/>
      <c r="CQ371" s="23"/>
      <c r="CR371" s="57"/>
      <c r="CS371" s="134"/>
      <c r="CT371" s="58"/>
      <c r="CU371" s="57"/>
      <c r="CV371" s="57"/>
      <c r="CW371" s="57"/>
      <c r="CX371" s="57"/>
      <c r="CY371" s="57"/>
      <c r="CZ371" s="57"/>
      <c r="DA371" s="67"/>
      <c r="DB371" s="23"/>
      <c r="DC371" s="23"/>
      <c r="DD371" s="57"/>
      <c r="DE371" s="57"/>
      <c r="DF371" s="57"/>
      <c r="DG371" s="57"/>
      <c r="DH371" s="57"/>
      <c r="DI371" s="57"/>
      <c r="DJ371" s="67"/>
      <c r="DK371" s="23" t="s">
        <v>849</v>
      </c>
      <c r="DL371" s="55">
        <v>0</v>
      </c>
      <c r="DM371" s="55">
        <v>0.46355000774716337</v>
      </c>
      <c r="DN371" s="55">
        <v>18.784959750508619</v>
      </c>
      <c r="DO371" s="59">
        <v>19.248509758255782</v>
      </c>
      <c r="DP371" s="23" t="s">
        <v>849</v>
      </c>
      <c r="DQ371" s="57"/>
      <c r="DR371" s="57"/>
      <c r="DS371" s="57"/>
      <c r="DT371" s="23" t="s">
        <v>854</v>
      </c>
      <c r="DU371" s="57"/>
      <c r="DV371" s="23" t="s">
        <v>849</v>
      </c>
      <c r="DW371" s="23" t="s">
        <v>854</v>
      </c>
      <c r="DX371" s="57"/>
      <c r="DY371" s="23" t="s">
        <v>849</v>
      </c>
      <c r="DZ371" s="23" t="s">
        <v>854</v>
      </c>
      <c r="EA371" s="56"/>
      <c r="EB371" s="57"/>
      <c r="EC371" s="57"/>
      <c r="ED371" s="23"/>
      <c r="EE371" s="57"/>
      <c r="EF371" s="57"/>
      <c r="EG371" s="57"/>
      <c r="EH371" s="23">
        <v>570</v>
      </c>
      <c r="EI371" s="23" t="s">
        <v>374</v>
      </c>
      <c r="EJ371" s="23"/>
      <c r="EK371" s="23" t="s">
        <v>590</v>
      </c>
    </row>
    <row r="372" spans="2:141">
      <c r="B372" s="132" t="s">
        <v>1627</v>
      </c>
      <c r="C372" s="23" t="s">
        <v>1628</v>
      </c>
      <c r="D372" s="23" t="s">
        <v>159</v>
      </c>
      <c r="E372" s="23" t="s">
        <v>846</v>
      </c>
      <c r="F372" s="23" t="s">
        <v>847</v>
      </c>
      <c r="G372" s="23"/>
      <c r="H372" s="23" t="s">
        <v>848</v>
      </c>
      <c r="I372" s="58">
        <v>0.80010000000000003</v>
      </c>
      <c r="J372" s="58">
        <v>0.19989999999999999</v>
      </c>
      <c r="K372" s="58">
        <v>0</v>
      </c>
      <c r="L372" s="58">
        <v>0</v>
      </c>
      <c r="M372" s="176"/>
      <c r="N372" s="23" t="s">
        <v>849</v>
      </c>
      <c r="O372" s="23" t="s">
        <v>850</v>
      </c>
      <c r="P372" s="23" t="s">
        <v>851</v>
      </c>
      <c r="Q372" s="56" t="s">
        <v>848</v>
      </c>
      <c r="R372" s="133" t="s">
        <v>848</v>
      </c>
      <c r="S372" s="133" t="s">
        <v>848</v>
      </c>
      <c r="T372" s="133" t="s">
        <v>848</v>
      </c>
      <c r="U372" s="133" t="s">
        <v>848</v>
      </c>
      <c r="V372" s="133" t="s">
        <v>848</v>
      </c>
      <c r="W372" s="55">
        <v>0</v>
      </c>
      <c r="X372" s="55">
        <v>0.17426586969230773</v>
      </c>
      <c r="Y372" s="55">
        <v>0.18181048714078624</v>
      </c>
      <c r="Z372" s="55">
        <v>0.19630798733590182</v>
      </c>
      <c r="AA372" s="55">
        <v>0.2112492885573985</v>
      </c>
      <c r="AB372" s="55">
        <v>0.2251550540506726</v>
      </c>
      <c r="AC372" s="55">
        <v>0.23980048792124856</v>
      </c>
      <c r="AD372" s="59">
        <v>1.2285891746983153</v>
      </c>
      <c r="AE372" s="55">
        <v>0</v>
      </c>
      <c r="AF372" s="55"/>
      <c r="AG372" s="55"/>
      <c r="AH372" s="55"/>
      <c r="AI372" s="59">
        <v>1.2285891746983153</v>
      </c>
      <c r="AJ372" s="55">
        <v>0</v>
      </c>
      <c r="AK372" s="55">
        <v>0</v>
      </c>
      <c r="AL372" s="55">
        <v>0.19104435991597776</v>
      </c>
      <c r="AM372" s="55">
        <v>0.20330168820328642</v>
      </c>
      <c r="AN372" s="55">
        <v>0.22390314650177082</v>
      </c>
      <c r="AO372" s="55">
        <v>0.24576365265155939</v>
      </c>
      <c r="AP372" s="55">
        <v>0.267180199525481</v>
      </c>
      <c r="AQ372" s="55">
        <v>0.29025038469081521</v>
      </c>
      <c r="AR372" s="59">
        <v>1.4214434314888904</v>
      </c>
      <c r="AS372" s="55">
        <v>0</v>
      </c>
      <c r="AT372" s="55"/>
      <c r="AU372" s="55"/>
      <c r="AV372" s="55"/>
      <c r="AW372" s="59">
        <v>1.4214434314888904</v>
      </c>
      <c r="AX372" s="55"/>
      <c r="AY372" s="55"/>
      <c r="AZ372" s="55"/>
      <c r="BA372" s="55"/>
      <c r="BB372" s="55"/>
      <c r="BC372" s="55"/>
      <c r="BD372" s="55"/>
      <c r="BE372" s="55"/>
      <c r="BF372" s="59">
        <v>0</v>
      </c>
      <c r="BG372" s="55"/>
      <c r="BH372" s="55"/>
      <c r="BI372" s="55"/>
      <c r="BJ372" s="55"/>
      <c r="BK372" s="59">
        <v>0</v>
      </c>
      <c r="BL372" s="55"/>
      <c r="BM372" s="23" t="s">
        <v>864</v>
      </c>
      <c r="BN372" s="23" t="s">
        <v>1629</v>
      </c>
      <c r="BO372" s="23" t="s">
        <v>580</v>
      </c>
      <c r="BP372" s="23" t="s">
        <v>438</v>
      </c>
      <c r="BQ372" s="23" t="s">
        <v>148</v>
      </c>
      <c r="BR372" s="23"/>
      <c r="BS372" s="57"/>
      <c r="BT372" s="135" t="s">
        <v>23</v>
      </c>
      <c r="BU372" s="58">
        <v>0.80010000000000003</v>
      </c>
      <c r="BV372" s="57">
        <v>0</v>
      </c>
      <c r="BW372" s="57">
        <v>0</v>
      </c>
      <c r="BX372" s="57">
        <v>0</v>
      </c>
      <c r="BY372" s="57">
        <v>0</v>
      </c>
      <c r="BZ372" s="57">
        <v>0</v>
      </c>
      <c r="CA372" s="57">
        <v>0</v>
      </c>
      <c r="CB372" s="67">
        <v>0</v>
      </c>
      <c r="CC372" s="134"/>
      <c r="CD372" s="134"/>
      <c r="CE372" s="57"/>
      <c r="CF372" s="57"/>
      <c r="CG372" s="57"/>
      <c r="CH372" s="57"/>
      <c r="CI372" s="57"/>
      <c r="CJ372" s="57"/>
      <c r="CK372" s="67"/>
      <c r="CL372" s="23"/>
      <c r="CM372" s="23"/>
      <c r="CN372" s="23"/>
      <c r="CO372" s="23"/>
      <c r="CP372" s="23"/>
      <c r="CQ372" s="23"/>
      <c r="CR372" s="57"/>
      <c r="CS372" s="134"/>
      <c r="CT372" s="58"/>
      <c r="CU372" s="57"/>
      <c r="CV372" s="57"/>
      <c r="CW372" s="57"/>
      <c r="CX372" s="57"/>
      <c r="CY372" s="57"/>
      <c r="CZ372" s="57"/>
      <c r="DA372" s="67"/>
      <c r="DB372" s="23"/>
      <c r="DC372" s="23"/>
      <c r="DD372" s="57"/>
      <c r="DE372" s="57"/>
      <c r="DF372" s="57"/>
      <c r="DG372" s="57"/>
      <c r="DH372" s="57"/>
      <c r="DI372" s="57"/>
      <c r="DJ372" s="67"/>
      <c r="DK372" s="23" t="s">
        <v>849</v>
      </c>
      <c r="DL372" s="55">
        <v>0</v>
      </c>
      <c r="DM372" s="55">
        <v>0</v>
      </c>
      <c r="DN372" s="55">
        <v>0</v>
      </c>
      <c r="DO372" s="59">
        <v>0</v>
      </c>
      <c r="DP372" s="23" t="s">
        <v>849</v>
      </c>
      <c r="DQ372" s="57"/>
      <c r="DR372" s="57"/>
      <c r="DS372" s="57"/>
      <c r="DT372" s="23" t="s">
        <v>854</v>
      </c>
      <c r="DU372" s="57"/>
      <c r="DV372" s="23" t="s">
        <v>849</v>
      </c>
      <c r="DW372" s="23" t="s">
        <v>854</v>
      </c>
      <c r="DX372" s="57"/>
      <c r="DY372" s="23" t="s">
        <v>849</v>
      </c>
      <c r="DZ372" s="23" t="s">
        <v>854</v>
      </c>
      <c r="EA372" s="56"/>
      <c r="EB372" s="57"/>
      <c r="EC372" s="57"/>
      <c r="ED372" s="23"/>
      <c r="EE372" s="57"/>
      <c r="EF372" s="57"/>
      <c r="EG372" s="57"/>
      <c r="EH372" s="23">
        <v>697</v>
      </c>
      <c r="EI372" s="23" t="s">
        <v>436</v>
      </c>
      <c r="EJ372" s="23"/>
      <c r="EK372" s="23" t="s">
        <v>608</v>
      </c>
    </row>
    <row r="373" spans="2:141" ht="29.1">
      <c r="B373" s="132" t="s">
        <v>1630</v>
      </c>
      <c r="C373" s="23" t="s">
        <v>1631</v>
      </c>
      <c r="D373" s="23" t="s">
        <v>155</v>
      </c>
      <c r="E373" s="23" t="s">
        <v>846</v>
      </c>
      <c r="F373" s="23" t="s">
        <v>847</v>
      </c>
      <c r="G373" s="23"/>
      <c r="H373" s="23" t="s">
        <v>848</v>
      </c>
      <c r="I373" s="58">
        <v>0</v>
      </c>
      <c r="J373" s="58">
        <v>0</v>
      </c>
      <c r="K373" s="58">
        <v>1</v>
      </c>
      <c r="L373" s="58">
        <v>0</v>
      </c>
      <c r="M373" s="176"/>
      <c r="N373" s="23" t="s">
        <v>849</v>
      </c>
      <c r="O373" s="23" t="s">
        <v>850</v>
      </c>
      <c r="P373" s="23" t="s">
        <v>851</v>
      </c>
      <c r="Q373" s="56" t="s">
        <v>848</v>
      </c>
      <c r="R373" s="133" t="s">
        <v>848</v>
      </c>
      <c r="S373" s="133" t="s">
        <v>848</v>
      </c>
      <c r="T373" s="133" t="s">
        <v>848</v>
      </c>
      <c r="U373" s="133" t="s">
        <v>848</v>
      </c>
      <c r="V373" s="133" t="s">
        <v>848</v>
      </c>
      <c r="W373" s="55">
        <v>0</v>
      </c>
      <c r="X373" s="55">
        <v>0.61429458734915765</v>
      </c>
      <c r="Y373" s="55">
        <v>2.7643256430712095</v>
      </c>
      <c r="Z373" s="55">
        <v>2.7643256430712095</v>
      </c>
      <c r="AA373" s="55">
        <v>2.7643256430712095</v>
      </c>
      <c r="AB373" s="55">
        <v>2.7643256430712095</v>
      </c>
      <c r="AC373" s="55">
        <v>0</v>
      </c>
      <c r="AD373" s="59">
        <v>11.671597159633997</v>
      </c>
      <c r="AE373" s="55">
        <v>0</v>
      </c>
      <c r="AF373" s="55"/>
      <c r="AG373" s="55"/>
      <c r="AH373" s="55"/>
      <c r="AI373" s="59">
        <v>11.671597159633997</v>
      </c>
      <c r="AJ373" s="55">
        <v>0</v>
      </c>
      <c r="AK373" s="55">
        <v>0</v>
      </c>
      <c r="AL373" s="55">
        <v>0.67343947754762101</v>
      </c>
      <c r="AM373" s="55">
        <v>3.0910872019435809</v>
      </c>
      <c r="AN373" s="55">
        <v>3.1529089459824524</v>
      </c>
      <c r="AO373" s="55">
        <v>3.2159671249021016</v>
      </c>
      <c r="AP373" s="55">
        <v>3.2802864674001442</v>
      </c>
      <c r="AQ373" s="55">
        <v>0</v>
      </c>
      <c r="AR373" s="59">
        <v>13.4136892177759</v>
      </c>
      <c r="AS373" s="55">
        <v>0</v>
      </c>
      <c r="AT373" s="55"/>
      <c r="AU373" s="55"/>
      <c r="AV373" s="55"/>
      <c r="AW373" s="59">
        <v>13.4136892177759</v>
      </c>
      <c r="AX373" s="55"/>
      <c r="AY373" s="55"/>
      <c r="AZ373" s="55"/>
      <c r="BA373" s="55"/>
      <c r="BB373" s="55"/>
      <c r="BC373" s="55"/>
      <c r="BD373" s="55"/>
      <c r="BE373" s="55"/>
      <c r="BF373" s="59">
        <v>0</v>
      </c>
      <c r="BG373" s="55"/>
      <c r="BH373" s="55"/>
      <c r="BI373" s="55"/>
      <c r="BJ373" s="55"/>
      <c r="BK373" s="59">
        <v>0</v>
      </c>
      <c r="BL373" s="55"/>
      <c r="BM373" s="23" t="s">
        <v>852</v>
      </c>
      <c r="BN373" s="23" t="s">
        <v>1632</v>
      </c>
      <c r="BO373" s="23" t="s">
        <v>571</v>
      </c>
      <c r="BP373" s="23" t="s">
        <v>397</v>
      </c>
      <c r="BQ373" s="23" t="s">
        <v>351</v>
      </c>
      <c r="BR373" s="23"/>
      <c r="BS373" s="57"/>
      <c r="BT373" s="135" t="s">
        <v>23</v>
      </c>
      <c r="BU373" s="58">
        <v>1</v>
      </c>
      <c r="BV373" s="57">
        <v>0</v>
      </c>
      <c r="BW373" s="57">
        <v>0</v>
      </c>
      <c r="BX373" s="57">
        <v>1</v>
      </c>
      <c r="BY373" s="57">
        <v>0</v>
      </c>
      <c r="BZ373" s="57">
        <v>0</v>
      </c>
      <c r="CA373" s="57">
        <v>0</v>
      </c>
      <c r="CB373" s="67">
        <v>1</v>
      </c>
      <c r="CC373" s="134"/>
      <c r="CD373" s="134"/>
      <c r="CE373" s="57"/>
      <c r="CF373" s="57"/>
      <c r="CG373" s="57"/>
      <c r="CH373" s="57"/>
      <c r="CI373" s="57"/>
      <c r="CJ373" s="57"/>
      <c r="CK373" s="67"/>
      <c r="CL373" s="23"/>
      <c r="CM373" s="23"/>
      <c r="CN373" s="23"/>
      <c r="CO373" s="23"/>
      <c r="CP373" s="23"/>
      <c r="CQ373" s="23"/>
      <c r="CR373" s="57"/>
      <c r="CS373" s="134"/>
      <c r="CT373" s="58"/>
      <c r="CU373" s="57"/>
      <c r="CV373" s="57"/>
      <c r="CW373" s="57"/>
      <c r="CX373" s="57"/>
      <c r="CY373" s="57"/>
      <c r="CZ373" s="57"/>
      <c r="DA373" s="67"/>
      <c r="DB373" s="23"/>
      <c r="DC373" s="23"/>
      <c r="DD373" s="57"/>
      <c r="DE373" s="57"/>
      <c r="DF373" s="57"/>
      <c r="DG373" s="57"/>
      <c r="DH373" s="57"/>
      <c r="DI373" s="57"/>
      <c r="DJ373" s="67"/>
      <c r="DK373" s="23" t="s">
        <v>849</v>
      </c>
      <c r="DL373" s="55">
        <v>0</v>
      </c>
      <c r="DM373" s="55">
        <v>0</v>
      </c>
      <c r="DN373" s="55">
        <v>0</v>
      </c>
      <c r="DO373" s="59">
        <v>0</v>
      </c>
      <c r="DP373" s="23" t="s">
        <v>849</v>
      </c>
      <c r="DQ373" s="57"/>
      <c r="DR373" s="57"/>
      <c r="DS373" s="57"/>
      <c r="DT373" s="23" t="s">
        <v>854</v>
      </c>
      <c r="DU373" s="57"/>
      <c r="DV373" s="23" t="s">
        <v>849</v>
      </c>
      <c r="DW373" s="23" t="s">
        <v>854</v>
      </c>
      <c r="DX373" s="57"/>
      <c r="DY373" s="23" t="s">
        <v>849</v>
      </c>
      <c r="DZ373" s="23" t="s">
        <v>854</v>
      </c>
      <c r="EA373" s="56"/>
      <c r="EB373" s="57"/>
      <c r="EC373" s="57"/>
      <c r="ED373" s="23"/>
      <c r="EE373" s="57"/>
      <c r="EF373" s="57"/>
      <c r="EG373" s="57"/>
      <c r="EH373" s="23">
        <v>544</v>
      </c>
      <c r="EI373" s="23" t="s">
        <v>848</v>
      </c>
      <c r="EJ373" s="23" t="s">
        <v>891</v>
      </c>
      <c r="EK373" s="23"/>
    </row>
    <row r="374" spans="2:141">
      <c r="B374" s="132" t="s">
        <v>1633</v>
      </c>
      <c r="C374" s="23" t="s">
        <v>1634</v>
      </c>
      <c r="D374" s="23" t="s">
        <v>155</v>
      </c>
      <c r="E374" s="23" t="s">
        <v>846</v>
      </c>
      <c r="F374" s="23" t="s">
        <v>847</v>
      </c>
      <c r="G374" s="23"/>
      <c r="H374" s="23" t="s">
        <v>848</v>
      </c>
      <c r="I374" s="58">
        <v>1</v>
      </c>
      <c r="J374" s="58">
        <v>0</v>
      </c>
      <c r="K374" s="58">
        <v>0</v>
      </c>
      <c r="L374" s="58">
        <v>0</v>
      </c>
      <c r="M374" s="176"/>
      <c r="N374" s="23" t="s">
        <v>849</v>
      </c>
      <c r="O374" s="23" t="s">
        <v>850</v>
      </c>
      <c r="P374" s="23" t="s">
        <v>851</v>
      </c>
      <c r="Q374" s="56" t="s">
        <v>848</v>
      </c>
      <c r="R374" s="133" t="s">
        <v>848</v>
      </c>
      <c r="S374" s="133" t="s">
        <v>848</v>
      </c>
      <c r="T374" s="133" t="s">
        <v>848</v>
      </c>
      <c r="U374" s="133" t="s">
        <v>848</v>
      </c>
      <c r="V374" s="133" t="s">
        <v>848</v>
      </c>
      <c r="W374" s="55">
        <v>0</v>
      </c>
      <c r="X374" s="55">
        <v>2.3109022769077914</v>
      </c>
      <c r="Y374" s="55">
        <v>0.12657506333557791</v>
      </c>
      <c r="Z374" s="55">
        <v>0</v>
      </c>
      <c r="AA374" s="55">
        <v>0</v>
      </c>
      <c r="AB374" s="55">
        <v>0</v>
      </c>
      <c r="AC374" s="55">
        <v>0</v>
      </c>
      <c r="AD374" s="59">
        <v>2.4374773402433694</v>
      </c>
      <c r="AE374" s="55">
        <v>0</v>
      </c>
      <c r="AF374" s="55"/>
      <c r="AG374" s="55"/>
      <c r="AH374" s="55"/>
      <c r="AI374" s="59">
        <v>2.4374773402433694</v>
      </c>
      <c r="AJ374" s="55">
        <v>0</v>
      </c>
      <c r="AK374" s="55">
        <v>0</v>
      </c>
      <c r="AL374" s="55">
        <v>2.5333982328251174</v>
      </c>
      <c r="AM374" s="55">
        <v>0.141537072284694</v>
      </c>
      <c r="AN374" s="55">
        <v>0</v>
      </c>
      <c r="AO374" s="55">
        <v>0</v>
      </c>
      <c r="AP374" s="55">
        <v>0</v>
      </c>
      <c r="AQ374" s="55">
        <v>0</v>
      </c>
      <c r="AR374" s="59">
        <v>2.6749353051098113</v>
      </c>
      <c r="AS374" s="55">
        <v>0</v>
      </c>
      <c r="AT374" s="55"/>
      <c r="AU374" s="55"/>
      <c r="AV374" s="55"/>
      <c r="AW374" s="59">
        <v>2.6749353051098113</v>
      </c>
      <c r="AX374" s="55"/>
      <c r="AY374" s="55"/>
      <c r="AZ374" s="55"/>
      <c r="BA374" s="55"/>
      <c r="BB374" s="55"/>
      <c r="BC374" s="55"/>
      <c r="BD374" s="55"/>
      <c r="BE374" s="55"/>
      <c r="BF374" s="59">
        <v>0</v>
      </c>
      <c r="BG374" s="55"/>
      <c r="BH374" s="55"/>
      <c r="BI374" s="55"/>
      <c r="BJ374" s="55"/>
      <c r="BK374" s="59">
        <v>0</v>
      </c>
      <c r="BL374" s="55"/>
      <c r="BM374" s="23" t="s">
        <v>864</v>
      </c>
      <c r="BN374" s="23" t="s">
        <v>1580</v>
      </c>
      <c r="BO374" s="23" t="s">
        <v>566</v>
      </c>
      <c r="BP374" s="23" t="s">
        <v>367</v>
      </c>
      <c r="BQ374" s="23" t="s">
        <v>373</v>
      </c>
      <c r="BR374" s="23"/>
      <c r="BS374" s="57"/>
      <c r="BT374" s="135" t="s">
        <v>23</v>
      </c>
      <c r="BU374" s="58">
        <v>1</v>
      </c>
      <c r="BV374" s="57">
        <v>0</v>
      </c>
      <c r="BW374" s="57">
        <v>0</v>
      </c>
      <c r="BX374" s="57">
        <v>0</v>
      </c>
      <c r="BY374" s="57">
        <v>0</v>
      </c>
      <c r="BZ374" s="57">
        <v>0</v>
      </c>
      <c r="CA374" s="57">
        <v>0</v>
      </c>
      <c r="CB374" s="67">
        <v>0</v>
      </c>
      <c r="CC374" s="134"/>
      <c r="CD374" s="134"/>
      <c r="CE374" s="57"/>
      <c r="CF374" s="57"/>
      <c r="CG374" s="57"/>
      <c r="CH374" s="57"/>
      <c r="CI374" s="57"/>
      <c r="CJ374" s="57"/>
      <c r="CK374" s="67"/>
      <c r="CL374" s="23"/>
      <c r="CM374" s="23"/>
      <c r="CN374" s="23"/>
      <c r="CO374" s="23"/>
      <c r="CP374" s="23"/>
      <c r="CQ374" s="23"/>
      <c r="CR374" s="57"/>
      <c r="CS374" s="134"/>
      <c r="CT374" s="58"/>
      <c r="CU374" s="57"/>
      <c r="CV374" s="57"/>
      <c r="CW374" s="57"/>
      <c r="CX374" s="57"/>
      <c r="CY374" s="57"/>
      <c r="CZ374" s="57"/>
      <c r="DA374" s="67"/>
      <c r="DB374" s="23"/>
      <c r="DC374" s="23"/>
      <c r="DD374" s="57"/>
      <c r="DE374" s="57"/>
      <c r="DF374" s="57"/>
      <c r="DG374" s="57"/>
      <c r="DH374" s="57"/>
      <c r="DI374" s="57"/>
      <c r="DJ374" s="67"/>
      <c r="DK374" s="23" t="s">
        <v>849</v>
      </c>
      <c r="DL374" s="55">
        <v>0</v>
      </c>
      <c r="DM374" s="55">
        <v>0</v>
      </c>
      <c r="DN374" s="55">
        <v>0</v>
      </c>
      <c r="DO374" s="59">
        <v>0</v>
      </c>
      <c r="DP374" s="23" t="s">
        <v>849</v>
      </c>
      <c r="DQ374" s="57"/>
      <c r="DR374" s="57"/>
      <c r="DS374" s="57"/>
      <c r="DT374" s="23" t="s">
        <v>854</v>
      </c>
      <c r="DU374" s="57"/>
      <c r="DV374" s="23" t="s">
        <v>849</v>
      </c>
      <c r="DW374" s="23" t="s">
        <v>854</v>
      </c>
      <c r="DX374" s="57"/>
      <c r="DY374" s="23" t="s">
        <v>849</v>
      </c>
      <c r="DZ374" s="23" t="s">
        <v>854</v>
      </c>
      <c r="EA374" s="56"/>
      <c r="EB374" s="57"/>
      <c r="EC374" s="57"/>
      <c r="ED374" s="23"/>
      <c r="EE374" s="57"/>
      <c r="EF374" s="57"/>
      <c r="EG374" s="57"/>
      <c r="EH374" s="23">
        <v>2268</v>
      </c>
      <c r="EI374" s="23" t="s">
        <v>372</v>
      </c>
      <c r="EJ374" s="23"/>
      <c r="EK374" s="23" t="s">
        <v>589</v>
      </c>
    </row>
    <row r="375" spans="2:141" ht="57.95">
      <c r="B375" s="132" t="s">
        <v>1635</v>
      </c>
      <c r="C375" s="23" t="s">
        <v>1636</v>
      </c>
      <c r="D375" s="23" t="s">
        <v>159</v>
      </c>
      <c r="E375" s="23" t="s">
        <v>846</v>
      </c>
      <c r="F375" s="23" t="s">
        <v>847</v>
      </c>
      <c r="G375" s="23"/>
      <c r="H375" s="23" t="s">
        <v>848</v>
      </c>
      <c r="I375" s="58">
        <v>0</v>
      </c>
      <c r="J375" s="58">
        <v>0</v>
      </c>
      <c r="K375" s="58">
        <v>1</v>
      </c>
      <c r="L375" s="58">
        <v>0</v>
      </c>
      <c r="M375" s="176"/>
      <c r="N375" s="23" t="s">
        <v>849</v>
      </c>
      <c r="O375" s="23" t="s">
        <v>850</v>
      </c>
      <c r="P375" s="23" t="s">
        <v>851</v>
      </c>
      <c r="Q375" s="56">
        <v>46173</v>
      </c>
      <c r="R375" s="133">
        <v>46265</v>
      </c>
      <c r="S375" s="133">
        <v>46538</v>
      </c>
      <c r="T375" s="133" t="s">
        <v>848</v>
      </c>
      <c r="U375" s="133">
        <v>46568</v>
      </c>
      <c r="V375" s="133" t="s">
        <v>848</v>
      </c>
      <c r="W375" s="55">
        <v>0</v>
      </c>
      <c r="X375" s="55">
        <v>1.1020262082974691E-2</v>
      </c>
      <c r="Y375" s="55">
        <v>0</v>
      </c>
      <c r="Z375" s="55">
        <v>0</v>
      </c>
      <c r="AA375" s="55">
        <v>0</v>
      </c>
      <c r="AB375" s="55">
        <v>0</v>
      </c>
      <c r="AC375" s="55">
        <v>0</v>
      </c>
      <c r="AD375" s="59">
        <v>1.1020262082974691E-2</v>
      </c>
      <c r="AE375" s="55">
        <v>0</v>
      </c>
      <c r="AF375" s="55"/>
      <c r="AG375" s="55"/>
      <c r="AH375" s="55"/>
      <c r="AI375" s="59">
        <v>1.1020262082974691E-2</v>
      </c>
      <c r="AJ375" s="55">
        <v>0</v>
      </c>
      <c r="AK375" s="55">
        <v>0</v>
      </c>
      <c r="AL375" s="55">
        <v>1.20813038116158E-2</v>
      </c>
      <c r="AM375" s="55">
        <v>0</v>
      </c>
      <c r="AN375" s="55">
        <v>0</v>
      </c>
      <c r="AO375" s="55">
        <v>0</v>
      </c>
      <c r="AP375" s="55">
        <v>0</v>
      </c>
      <c r="AQ375" s="55">
        <v>0</v>
      </c>
      <c r="AR375" s="59">
        <v>1.20813038116158E-2</v>
      </c>
      <c r="AS375" s="55">
        <v>0</v>
      </c>
      <c r="AT375" s="55"/>
      <c r="AU375" s="55"/>
      <c r="AV375" s="55"/>
      <c r="AW375" s="59">
        <v>1.20813038116158E-2</v>
      </c>
      <c r="AX375" s="55"/>
      <c r="AY375" s="55"/>
      <c r="AZ375" s="55"/>
      <c r="BA375" s="55"/>
      <c r="BB375" s="55"/>
      <c r="BC375" s="55"/>
      <c r="BD375" s="55"/>
      <c r="BE375" s="55"/>
      <c r="BF375" s="59">
        <v>0</v>
      </c>
      <c r="BG375" s="55"/>
      <c r="BH375" s="55"/>
      <c r="BI375" s="55"/>
      <c r="BJ375" s="55"/>
      <c r="BK375" s="59">
        <v>0</v>
      </c>
      <c r="BL375" s="55"/>
      <c r="BM375" s="23" t="s">
        <v>852</v>
      </c>
      <c r="BN375" s="23" t="s">
        <v>290</v>
      </c>
      <c r="BO375" s="23" t="s">
        <v>853</v>
      </c>
      <c r="BP375" s="23" t="s">
        <v>853</v>
      </c>
      <c r="BQ375" s="23" t="s">
        <v>853</v>
      </c>
      <c r="BR375" s="23"/>
      <c r="BS375" s="57"/>
      <c r="BT375" s="135" t="s">
        <v>859</v>
      </c>
      <c r="BU375" s="58">
        <v>1</v>
      </c>
      <c r="BV375" s="57">
        <v>300</v>
      </c>
      <c r="BW375" s="57">
        <v>0</v>
      </c>
      <c r="BX375" s="57">
        <v>0</v>
      </c>
      <c r="BY375" s="57">
        <v>0</v>
      </c>
      <c r="BZ375" s="57">
        <v>0</v>
      </c>
      <c r="CA375" s="57">
        <v>0</v>
      </c>
      <c r="CB375" s="67">
        <v>300</v>
      </c>
      <c r="CC375" s="134"/>
      <c r="CD375" s="134"/>
      <c r="CE375" s="57"/>
      <c r="CF375" s="57"/>
      <c r="CG375" s="57"/>
      <c r="CH375" s="57"/>
      <c r="CI375" s="57"/>
      <c r="CJ375" s="57"/>
      <c r="CK375" s="67"/>
      <c r="CL375" s="23"/>
      <c r="CM375" s="23"/>
      <c r="CN375" s="23"/>
      <c r="CO375" s="23"/>
      <c r="CP375" s="23"/>
      <c r="CQ375" s="23"/>
      <c r="CR375" s="57"/>
      <c r="CS375" s="134"/>
      <c r="CT375" s="58"/>
      <c r="CU375" s="57"/>
      <c r="CV375" s="57"/>
      <c r="CW375" s="57"/>
      <c r="CX375" s="57"/>
      <c r="CY375" s="57"/>
      <c r="CZ375" s="57"/>
      <c r="DA375" s="67"/>
      <c r="DB375" s="23"/>
      <c r="DC375" s="23"/>
      <c r="DD375" s="57"/>
      <c r="DE375" s="57"/>
      <c r="DF375" s="57"/>
      <c r="DG375" s="57"/>
      <c r="DH375" s="57"/>
      <c r="DI375" s="57"/>
      <c r="DJ375" s="67"/>
      <c r="DK375" s="23" t="s">
        <v>849</v>
      </c>
      <c r="DL375" s="55">
        <v>0</v>
      </c>
      <c r="DM375" s="55">
        <v>0</v>
      </c>
      <c r="DN375" s="55">
        <v>0</v>
      </c>
      <c r="DO375" s="59">
        <v>0</v>
      </c>
      <c r="DP375" s="23" t="s">
        <v>858</v>
      </c>
      <c r="DQ375" s="57"/>
      <c r="DR375" s="57"/>
      <c r="DS375" s="57"/>
      <c r="DT375" s="23" t="s">
        <v>854</v>
      </c>
      <c r="DU375" s="57"/>
      <c r="DV375" s="23" t="s">
        <v>849</v>
      </c>
      <c r="DW375" s="23" t="s">
        <v>854</v>
      </c>
      <c r="DX375" s="57"/>
      <c r="DY375" s="23" t="s">
        <v>849</v>
      </c>
      <c r="DZ375" s="23" t="s">
        <v>854</v>
      </c>
      <c r="EA375" s="56"/>
      <c r="EB375" s="57"/>
      <c r="EC375" s="57"/>
      <c r="ED375" s="23"/>
      <c r="EE375" s="57"/>
      <c r="EF375" s="57"/>
      <c r="EG375" s="57"/>
      <c r="EH375" s="23">
        <v>953</v>
      </c>
      <c r="EI375" s="23"/>
      <c r="EJ375" s="23" t="s">
        <v>860</v>
      </c>
      <c r="EK375" s="23"/>
    </row>
    <row r="376" spans="2:141" ht="29.1">
      <c r="B376" s="132" t="s">
        <v>1637</v>
      </c>
      <c r="C376" s="23" t="s">
        <v>1638</v>
      </c>
      <c r="D376" s="23" t="s">
        <v>159</v>
      </c>
      <c r="E376" s="23" t="s">
        <v>846</v>
      </c>
      <c r="F376" s="23" t="s">
        <v>847</v>
      </c>
      <c r="G376" s="23"/>
      <c r="H376" s="23" t="s">
        <v>848</v>
      </c>
      <c r="I376" s="58">
        <v>0</v>
      </c>
      <c r="J376" s="58">
        <v>0</v>
      </c>
      <c r="K376" s="58">
        <v>1</v>
      </c>
      <c r="L376" s="58">
        <v>0</v>
      </c>
      <c r="M376" s="176"/>
      <c r="N376" s="23" t="s">
        <v>849</v>
      </c>
      <c r="O376" s="23" t="s">
        <v>850</v>
      </c>
      <c r="P376" s="23" t="s">
        <v>851</v>
      </c>
      <c r="Q376" s="56">
        <v>46227</v>
      </c>
      <c r="R376" s="133">
        <v>46255</v>
      </c>
      <c r="S376" s="133">
        <v>46752</v>
      </c>
      <c r="T376" s="133" t="s">
        <v>848</v>
      </c>
      <c r="U376" s="133">
        <v>46842</v>
      </c>
      <c r="V376" s="133" t="s">
        <v>848</v>
      </c>
      <c r="W376" s="55">
        <v>2.1180815925720213</v>
      </c>
      <c r="X376" s="55">
        <v>1.006271252142888</v>
      </c>
      <c r="Y376" s="55">
        <v>0</v>
      </c>
      <c r="Z376" s="55">
        <v>0</v>
      </c>
      <c r="AA376" s="55">
        <v>0</v>
      </c>
      <c r="AB376" s="55">
        <v>0</v>
      </c>
      <c r="AC376" s="55">
        <v>0</v>
      </c>
      <c r="AD376" s="59">
        <v>1.006271252142888</v>
      </c>
      <c r="AE376" s="55">
        <v>0</v>
      </c>
      <c r="AF376" s="55"/>
      <c r="AG376" s="55"/>
      <c r="AH376" s="55"/>
      <c r="AI376" s="59">
        <v>3.1243528447149096</v>
      </c>
      <c r="AJ376" s="55">
        <v>0</v>
      </c>
      <c r="AK376" s="55">
        <v>2.3220125823674018</v>
      </c>
      <c r="AL376" s="55">
        <v>1.103156043159341</v>
      </c>
      <c r="AM376" s="55">
        <v>0</v>
      </c>
      <c r="AN376" s="55">
        <v>0</v>
      </c>
      <c r="AO376" s="55">
        <v>0</v>
      </c>
      <c r="AP376" s="55">
        <v>0</v>
      </c>
      <c r="AQ376" s="55">
        <v>0</v>
      </c>
      <c r="AR376" s="59">
        <v>1.103156043159341</v>
      </c>
      <c r="AS376" s="55">
        <v>0</v>
      </c>
      <c r="AT376" s="55"/>
      <c r="AU376" s="55"/>
      <c r="AV376" s="55"/>
      <c r="AW376" s="59">
        <v>3.4251686255267426</v>
      </c>
      <c r="AX376" s="55"/>
      <c r="AY376" s="55"/>
      <c r="AZ376" s="55"/>
      <c r="BA376" s="55"/>
      <c r="BB376" s="55"/>
      <c r="BC376" s="55"/>
      <c r="BD376" s="55"/>
      <c r="BE376" s="55"/>
      <c r="BF376" s="59">
        <v>0</v>
      </c>
      <c r="BG376" s="55"/>
      <c r="BH376" s="55"/>
      <c r="BI376" s="55"/>
      <c r="BJ376" s="55"/>
      <c r="BK376" s="59">
        <v>0</v>
      </c>
      <c r="BL376" s="55"/>
      <c r="BM376" s="23" t="s">
        <v>852</v>
      </c>
      <c r="BN376" s="23" t="s">
        <v>184</v>
      </c>
      <c r="BO376" s="23" t="s">
        <v>853</v>
      </c>
      <c r="BP376" s="23" t="s">
        <v>853</v>
      </c>
      <c r="BQ376" s="23" t="s">
        <v>853</v>
      </c>
      <c r="BR376" s="23"/>
      <c r="BS376" s="57"/>
      <c r="BT376" s="135" t="s">
        <v>23</v>
      </c>
      <c r="BU376" s="58">
        <v>1</v>
      </c>
      <c r="BV376" s="57">
        <v>0</v>
      </c>
      <c r="BW376" s="57">
        <v>0</v>
      </c>
      <c r="BX376" s="57">
        <v>0</v>
      </c>
      <c r="BY376" s="57">
        <v>0</v>
      </c>
      <c r="BZ376" s="57">
        <v>0</v>
      </c>
      <c r="CA376" s="57">
        <v>0</v>
      </c>
      <c r="CB376" s="67">
        <v>0</v>
      </c>
      <c r="CC376" s="134"/>
      <c r="CD376" s="134"/>
      <c r="CE376" s="57"/>
      <c r="CF376" s="57"/>
      <c r="CG376" s="57"/>
      <c r="CH376" s="57"/>
      <c r="CI376" s="57"/>
      <c r="CJ376" s="57"/>
      <c r="CK376" s="67"/>
      <c r="CL376" s="23"/>
      <c r="CM376" s="23"/>
      <c r="CN376" s="23"/>
      <c r="CO376" s="23"/>
      <c r="CP376" s="23"/>
      <c r="CQ376" s="23"/>
      <c r="CR376" s="57"/>
      <c r="CS376" s="134"/>
      <c r="CT376" s="58"/>
      <c r="CU376" s="57"/>
      <c r="CV376" s="57"/>
      <c r="CW376" s="57"/>
      <c r="CX376" s="57"/>
      <c r="CY376" s="57"/>
      <c r="CZ376" s="57"/>
      <c r="DA376" s="67"/>
      <c r="DB376" s="23"/>
      <c r="DC376" s="23"/>
      <c r="DD376" s="57"/>
      <c r="DE376" s="57"/>
      <c r="DF376" s="57"/>
      <c r="DG376" s="57"/>
      <c r="DH376" s="57"/>
      <c r="DI376" s="57"/>
      <c r="DJ376" s="67"/>
      <c r="DK376" s="23" t="s">
        <v>849</v>
      </c>
      <c r="DL376" s="55">
        <v>0</v>
      </c>
      <c r="DM376" s="55">
        <v>2.1180815925720213</v>
      </c>
      <c r="DN376" s="55">
        <v>1.006271252142888</v>
      </c>
      <c r="DO376" s="59">
        <v>3.1243528447149096</v>
      </c>
      <c r="DP376" s="23" t="s">
        <v>849</v>
      </c>
      <c r="DQ376" s="57"/>
      <c r="DR376" s="57"/>
      <c r="DS376" s="57"/>
      <c r="DT376" s="23" t="s">
        <v>854</v>
      </c>
      <c r="DU376" s="57"/>
      <c r="DV376" s="23" t="s">
        <v>858</v>
      </c>
      <c r="DW376" s="23" t="s">
        <v>854</v>
      </c>
      <c r="DX376" s="57"/>
      <c r="DY376" s="23" t="s">
        <v>849</v>
      </c>
      <c r="DZ376" s="23" t="s">
        <v>854</v>
      </c>
      <c r="EA376" s="56"/>
      <c r="EB376" s="57"/>
      <c r="EC376" s="57"/>
      <c r="ED376" s="23"/>
      <c r="EE376" s="57"/>
      <c r="EF376" s="57"/>
      <c r="EG376" s="57"/>
      <c r="EH376" s="23">
        <v>3287</v>
      </c>
      <c r="EI376" s="23"/>
      <c r="EJ376" s="23" t="s">
        <v>921</v>
      </c>
      <c r="EK376" s="23"/>
    </row>
    <row r="377" spans="2:141" ht="29.1">
      <c r="B377" s="132" t="s">
        <v>1639</v>
      </c>
      <c r="C377" s="23" t="s">
        <v>1640</v>
      </c>
      <c r="D377" s="23" t="s">
        <v>155</v>
      </c>
      <c r="E377" s="23" t="s">
        <v>846</v>
      </c>
      <c r="F377" s="23" t="s">
        <v>847</v>
      </c>
      <c r="G377" s="23"/>
      <c r="H377" s="23" t="s">
        <v>848</v>
      </c>
      <c r="I377" s="58">
        <v>0</v>
      </c>
      <c r="J377" s="58">
        <v>0</v>
      </c>
      <c r="K377" s="58">
        <v>1</v>
      </c>
      <c r="L377" s="58">
        <v>0</v>
      </c>
      <c r="M377" s="176"/>
      <c r="N377" s="23" t="s">
        <v>849</v>
      </c>
      <c r="O377" s="23" t="s">
        <v>850</v>
      </c>
      <c r="P377" s="23" t="s">
        <v>851</v>
      </c>
      <c r="Q377" s="56" t="s">
        <v>848</v>
      </c>
      <c r="R377" s="133" t="s">
        <v>848</v>
      </c>
      <c r="S377" s="133" t="s">
        <v>848</v>
      </c>
      <c r="T377" s="133" t="s">
        <v>848</v>
      </c>
      <c r="U377" s="133" t="s">
        <v>848</v>
      </c>
      <c r="V377" s="133" t="s">
        <v>848</v>
      </c>
      <c r="W377" s="55">
        <v>0</v>
      </c>
      <c r="X377" s="55">
        <v>1.2609878330935387</v>
      </c>
      <c r="Y377" s="55">
        <v>1.3155806849507294</v>
      </c>
      <c r="Z377" s="55">
        <v>1.4204845963625858</v>
      </c>
      <c r="AA377" s="55">
        <v>1.5285998520013355</v>
      </c>
      <c r="AB377" s="55">
        <v>1.629221971110667</v>
      </c>
      <c r="AC377" s="55">
        <v>1.7351963305981544</v>
      </c>
      <c r="AD377" s="59">
        <v>8.890071268117012</v>
      </c>
      <c r="AE377" s="55">
        <v>0</v>
      </c>
      <c r="AF377" s="55"/>
      <c r="AG377" s="55"/>
      <c r="AH377" s="55"/>
      <c r="AI377" s="59">
        <v>8.890071268117012</v>
      </c>
      <c r="AJ377" s="55">
        <v>0</v>
      </c>
      <c r="AK377" s="55">
        <v>0</v>
      </c>
      <c r="AL377" s="55">
        <v>1.3823969883520151</v>
      </c>
      <c r="AM377" s="55">
        <v>1.4710910158389809</v>
      </c>
      <c r="AN377" s="55">
        <v>1.620163168086814</v>
      </c>
      <c r="AO377" s="55">
        <v>1.7783457905866837</v>
      </c>
      <c r="AP377" s="55">
        <v>1.9333159237663806</v>
      </c>
      <c r="AQ377" s="55">
        <v>2.1002517836227388</v>
      </c>
      <c r="AR377" s="59">
        <v>10.285564670253613</v>
      </c>
      <c r="AS377" s="55">
        <v>0</v>
      </c>
      <c r="AT377" s="55"/>
      <c r="AU377" s="55"/>
      <c r="AV377" s="55"/>
      <c r="AW377" s="59">
        <v>10.285564670253613</v>
      </c>
      <c r="AX377" s="55"/>
      <c r="AY377" s="55"/>
      <c r="AZ377" s="55"/>
      <c r="BA377" s="55"/>
      <c r="BB377" s="55"/>
      <c r="BC377" s="55"/>
      <c r="BD377" s="55"/>
      <c r="BE377" s="55"/>
      <c r="BF377" s="59">
        <v>0</v>
      </c>
      <c r="BG377" s="55"/>
      <c r="BH377" s="55"/>
      <c r="BI377" s="55"/>
      <c r="BJ377" s="55"/>
      <c r="BK377" s="59">
        <v>0</v>
      </c>
      <c r="BL377" s="55"/>
      <c r="BM377" s="23" t="s">
        <v>852</v>
      </c>
      <c r="BN377" s="23" t="s">
        <v>166</v>
      </c>
      <c r="BO377" s="23" t="s">
        <v>571</v>
      </c>
      <c r="BP377" s="23" t="s">
        <v>403</v>
      </c>
      <c r="BQ377" s="23" t="s">
        <v>853</v>
      </c>
      <c r="BR377" s="23"/>
      <c r="BS377" s="57"/>
      <c r="BT377" s="135" t="s">
        <v>23</v>
      </c>
      <c r="BU377" s="58">
        <v>1</v>
      </c>
      <c r="BV377" s="57">
        <v>1095</v>
      </c>
      <c r="BW377" s="57">
        <v>1078</v>
      </c>
      <c r="BX377" s="57">
        <v>1044</v>
      </c>
      <c r="BY377" s="57">
        <v>1010</v>
      </c>
      <c r="BZ377" s="57">
        <v>977</v>
      </c>
      <c r="CA377" s="57">
        <v>943</v>
      </c>
      <c r="CB377" s="67">
        <v>6147</v>
      </c>
      <c r="CC377" s="134"/>
      <c r="CD377" s="134"/>
      <c r="CE377" s="57"/>
      <c r="CF377" s="57"/>
      <c r="CG377" s="57"/>
      <c r="CH377" s="57"/>
      <c r="CI377" s="57"/>
      <c r="CJ377" s="57"/>
      <c r="CK377" s="67"/>
      <c r="CL377" s="23"/>
      <c r="CM377" s="23"/>
      <c r="CN377" s="23"/>
      <c r="CO377" s="23"/>
      <c r="CP377" s="23"/>
      <c r="CQ377" s="23"/>
      <c r="CR377" s="57"/>
      <c r="CS377" s="134"/>
      <c r="CT377" s="58"/>
      <c r="CU377" s="57"/>
      <c r="CV377" s="57"/>
      <c r="CW377" s="57"/>
      <c r="CX377" s="57"/>
      <c r="CY377" s="57"/>
      <c r="CZ377" s="57"/>
      <c r="DA377" s="67"/>
      <c r="DB377" s="23"/>
      <c r="DC377" s="23"/>
      <c r="DD377" s="57"/>
      <c r="DE377" s="57"/>
      <c r="DF377" s="57"/>
      <c r="DG377" s="57"/>
      <c r="DH377" s="57"/>
      <c r="DI377" s="57"/>
      <c r="DJ377" s="67"/>
      <c r="DK377" s="23" t="s">
        <v>849</v>
      </c>
      <c r="DL377" s="55">
        <v>0</v>
      </c>
      <c r="DM377" s="55">
        <v>0</v>
      </c>
      <c r="DN377" s="55">
        <v>0</v>
      </c>
      <c r="DO377" s="59">
        <v>0</v>
      </c>
      <c r="DP377" s="23" t="s">
        <v>849</v>
      </c>
      <c r="DQ377" s="57"/>
      <c r="DR377" s="57"/>
      <c r="DS377" s="57"/>
      <c r="DT377" s="23" t="s">
        <v>854</v>
      </c>
      <c r="DU377" s="57"/>
      <c r="DV377" s="23" t="s">
        <v>849</v>
      </c>
      <c r="DW377" s="23" t="s">
        <v>854</v>
      </c>
      <c r="DX377" s="57"/>
      <c r="DY377" s="23" t="s">
        <v>849</v>
      </c>
      <c r="DZ377" s="23" t="s">
        <v>854</v>
      </c>
      <c r="EA377" s="56"/>
      <c r="EB377" s="57"/>
      <c r="EC377" s="57"/>
      <c r="ED377" s="23"/>
      <c r="EE377" s="57"/>
      <c r="EF377" s="57"/>
      <c r="EG377" s="57"/>
      <c r="EH377" s="23">
        <v>654</v>
      </c>
      <c r="EI377" s="323" t="s">
        <v>420</v>
      </c>
      <c r="EJ377" s="323" t="s">
        <v>1343</v>
      </c>
      <c r="EK377" s="323" t="s">
        <v>601</v>
      </c>
    </row>
    <row r="378" spans="2:141" ht="29.1">
      <c r="B378" s="132" t="s">
        <v>1641</v>
      </c>
      <c r="C378" s="23" t="s">
        <v>1642</v>
      </c>
      <c r="D378" s="23" t="s">
        <v>155</v>
      </c>
      <c r="E378" s="23" t="s">
        <v>846</v>
      </c>
      <c r="F378" s="23" t="s">
        <v>847</v>
      </c>
      <c r="G378" s="23"/>
      <c r="H378" s="23" t="s">
        <v>848</v>
      </c>
      <c r="I378" s="58">
        <v>0</v>
      </c>
      <c r="J378" s="58">
        <v>0</v>
      </c>
      <c r="K378" s="58">
        <v>1</v>
      </c>
      <c r="L378" s="58">
        <v>0</v>
      </c>
      <c r="M378" s="176"/>
      <c r="N378" s="23" t="s">
        <v>849</v>
      </c>
      <c r="O378" s="23" t="s">
        <v>850</v>
      </c>
      <c r="P378" s="23" t="s">
        <v>851</v>
      </c>
      <c r="Q378" s="56" t="s">
        <v>848</v>
      </c>
      <c r="R378" s="133" t="s">
        <v>848</v>
      </c>
      <c r="S378" s="133" t="s">
        <v>848</v>
      </c>
      <c r="T378" s="133" t="s">
        <v>848</v>
      </c>
      <c r="U378" s="133" t="s">
        <v>848</v>
      </c>
      <c r="V378" s="133" t="s">
        <v>848</v>
      </c>
      <c r="W378" s="55">
        <v>0</v>
      </c>
      <c r="X378" s="55">
        <v>1.2609878330935387</v>
      </c>
      <c r="Y378" s="55">
        <v>1.3155806849507294</v>
      </c>
      <c r="Z378" s="55">
        <v>1.4204845963625858</v>
      </c>
      <c r="AA378" s="55">
        <v>1.5285998520013355</v>
      </c>
      <c r="AB378" s="55">
        <v>1.629221971110667</v>
      </c>
      <c r="AC378" s="55">
        <v>1.7351963305981544</v>
      </c>
      <c r="AD378" s="59">
        <v>8.890071268117012</v>
      </c>
      <c r="AE378" s="55">
        <v>0</v>
      </c>
      <c r="AF378" s="55"/>
      <c r="AG378" s="55"/>
      <c r="AH378" s="55"/>
      <c r="AI378" s="59">
        <v>8.890071268117012</v>
      </c>
      <c r="AJ378" s="55">
        <v>0</v>
      </c>
      <c r="AK378" s="55">
        <v>0</v>
      </c>
      <c r="AL378" s="55">
        <v>1.3823969883520151</v>
      </c>
      <c r="AM378" s="55">
        <v>1.4710910158389809</v>
      </c>
      <c r="AN378" s="55">
        <v>1.620163168086814</v>
      </c>
      <c r="AO378" s="55">
        <v>1.7783457905866837</v>
      </c>
      <c r="AP378" s="55">
        <v>1.9333159237663806</v>
      </c>
      <c r="AQ378" s="55">
        <v>2.1002517836227388</v>
      </c>
      <c r="AR378" s="59">
        <v>10.285564670253613</v>
      </c>
      <c r="AS378" s="55">
        <v>0</v>
      </c>
      <c r="AT378" s="55"/>
      <c r="AU378" s="55"/>
      <c r="AV378" s="55"/>
      <c r="AW378" s="59">
        <v>10.285564670253613</v>
      </c>
      <c r="AX378" s="55"/>
      <c r="AY378" s="55"/>
      <c r="AZ378" s="55"/>
      <c r="BA378" s="55"/>
      <c r="BB378" s="55"/>
      <c r="BC378" s="55"/>
      <c r="BD378" s="55"/>
      <c r="BE378" s="55"/>
      <c r="BF378" s="59">
        <v>0</v>
      </c>
      <c r="BG378" s="55"/>
      <c r="BH378" s="55"/>
      <c r="BI378" s="55"/>
      <c r="BJ378" s="55"/>
      <c r="BK378" s="59">
        <v>0</v>
      </c>
      <c r="BL378" s="55"/>
      <c r="BM378" s="23" t="s">
        <v>852</v>
      </c>
      <c r="BN378" s="23" t="s">
        <v>166</v>
      </c>
      <c r="BO378" s="23" t="s">
        <v>571</v>
      </c>
      <c r="BP378" s="23" t="s">
        <v>403</v>
      </c>
      <c r="BQ378" s="23" t="s">
        <v>853</v>
      </c>
      <c r="BR378" s="23"/>
      <c r="BS378" s="57"/>
      <c r="BT378" s="135" t="s">
        <v>23</v>
      </c>
      <c r="BU378" s="58">
        <v>1</v>
      </c>
      <c r="BV378" s="57">
        <v>1096</v>
      </c>
      <c r="BW378" s="57">
        <v>1078</v>
      </c>
      <c r="BX378" s="57">
        <v>1045</v>
      </c>
      <c r="BY378" s="57">
        <v>1010</v>
      </c>
      <c r="BZ378" s="57">
        <v>978</v>
      </c>
      <c r="CA378" s="57">
        <v>944</v>
      </c>
      <c r="CB378" s="67">
        <v>6151</v>
      </c>
      <c r="CC378" s="134"/>
      <c r="CD378" s="134"/>
      <c r="CE378" s="57"/>
      <c r="CF378" s="57"/>
      <c r="CG378" s="57"/>
      <c r="CH378" s="57"/>
      <c r="CI378" s="57"/>
      <c r="CJ378" s="57"/>
      <c r="CK378" s="67"/>
      <c r="CL378" s="23"/>
      <c r="CM378" s="23"/>
      <c r="CN378" s="23"/>
      <c r="CO378" s="23"/>
      <c r="CP378" s="23"/>
      <c r="CQ378" s="23"/>
      <c r="CR378" s="57"/>
      <c r="CS378" s="134"/>
      <c r="CT378" s="58"/>
      <c r="CU378" s="57"/>
      <c r="CV378" s="57"/>
      <c r="CW378" s="57"/>
      <c r="CX378" s="57"/>
      <c r="CY378" s="57"/>
      <c r="CZ378" s="57"/>
      <c r="DA378" s="67"/>
      <c r="DB378" s="23"/>
      <c r="DC378" s="23"/>
      <c r="DD378" s="57"/>
      <c r="DE378" s="57"/>
      <c r="DF378" s="57"/>
      <c r="DG378" s="57"/>
      <c r="DH378" s="57"/>
      <c r="DI378" s="57"/>
      <c r="DJ378" s="67"/>
      <c r="DK378" s="23" t="s">
        <v>849</v>
      </c>
      <c r="DL378" s="55">
        <v>0</v>
      </c>
      <c r="DM378" s="55">
        <v>0</v>
      </c>
      <c r="DN378" s="55">
        <v>0</v>
      </c>
      <c r="DO378" s="59">
        <v>0</v>
      </c>
      <c r="DP378" s="23" t="s">
        <v>849</v>
      </c>
      <c r="DQ378" s="57"/>
      <c r="DR378" s="57"/>
      <c r="DS378" s="57"/>
      <c r="DT378" s="23" t="s">
        <v>854</v>
      </c>
      <c r="DU378" s="57"/>
      <c r="DV378" s="23" t="s">
        <v>849</v>
      </c>
      <c r="DW378" s="23" t="s">
        <v>854</v>
      </c>
      <c r="DX378" s="57"/>
      <c r="DY378" s="23" t="s">
        <v>849</v>
      </c>
      <c r="DZ378" s="23" t="s">
        <v>854</v>
      </c>
      <c r="EA378" s="56"/>
      <c r="EB378" s="57"/>
      <c r="EC378" s="57"/>
      <c r="ED378" s="23"/>
      <c r="EE378" s="57"/>
      <c r="EF378" s="57"/>
      <c r="EG378" s="57"/>
      <c r="EH378" s="23">
        <v>654</v>
      </c>
      <c r="EI378" s="323" t="s">
        <v>420</v>
      </c>
      <c r="EJ378" s="323" t="s">
        <v>1343</v>
      </c>
      <c r="EK378" s="323" t="s">
        <v>601</v>
      </c>
    </row>
    <row r="379" spans="2:141" ht="29.1">
      <c r="B379" s="132" t="s">
        <v>1643</v>
      </c>
      <c r="C379" s="23" t="s">
        <v>1644</v>
      </c>
      <c r="D379" s="23" t="s">
        <v>159</v>
      </c>
      <c r="E379" s="23" t="s">
        <v>846</v>
      </c>
      <c r="F379" s="23" t="s">
        <v>847</v>
      </c>
      <c r="G379" s="23"/>
      <c r="H379" s="23" t="s">
        <v>848</v>
      </c>
      <c r="I379" s="58">
        <v>0</v>
      </c>
      <c r="J379" s="58">
        <v>0</v>
      </c>
      <c r="K379" s="58">
        <v>1</v>
      </c>
      <c r="L379" s="58">
        <v>0</v>
      </c>
      <c r="M379" s="176"/>
      <c r="N379" s="23" t="s">
        <v>849</v>
      </c>
      <c r="O379" s="23" t="s">
        <v>850</v>
      </c>
      <c r="P379" s="23" t="s">
        <v>851</v>
      </c>
      <c r="Q379" s="56" t="s">
        <v>848</v>
      </c>
      <c r="R379" s="133" t="s">
        <v>848</v>
      </c>
      <c r="S379" s="133" t="s">
        <v>848</v>
      </c>
      <c r="T379" s="133" t="s">
        <v>848</v>
      </c>
      <c r="U379" s="133" t="s">
        <v>848</v>
      </c>
      <c r="V379" s="133" t="s">
        <v>848</v>
      </c>
      <c r="W379" s="55">
        <v>0</v>
      </c>
      <c r="X379" s="55">
        <v>0.8549874176203649</v>
      </c>
      <c r="Y379" s="55">
        <v>0.25419466286733527</v>
      </c>
      <c r="Z379" s="55">
        <v>4.2542603807267008E-2</v>
      </c>
      <c r="AA379" s="55">
        <v>0</v>
      </c>
      <c r="AB379" s="55">
        <v>0</v>
      </c>
      <c r="AC379" s="55">
        <v>0</v>
      </c>
      <c r="AD379" s="59">
        <v>1.1517246842949671</v>
      </c>
      <c r="AE379" s="55">
        <v>0</v>
      </c>
      <c r="AF379" s="55"/>
      <c r="AG379" s="55"/>
      <c r="AH379" s="55"/>
      <c r="AI379" s="59">
        <v>1.1517246842949671</v>
      </c>
      <c r="AJ379" s="55">
        <v>0</v>
      </c>
      <c r="AK379" s="55">
        <v>0</v>
      </c>
      <c r="AL379" s="55">
        <v>0.93730645148071356</v>
      </c>
      <c r="AM379" s="55">
        <v>0.28424215184670354</v>
      </c>
      <c r="AN379" s="55">
        <v>4.85228491315862E-2</v>
      </c>
      <c r="AO379" s="55">
        <v>0</v>
      </c>
      <c r="AP379" s="55">
        <v>0</v>
      </c>
      <c r="AQ379" s="55">
        <v>0</v>
      </c>
      <c r="AR379" s="59">
        <v>1.2700714524590033</v>
      </c>
      <c r="AS379" s="55">
        <v>0</v>
      </c>
      <c r="AT379" s="55"/>
      <c r="AU379" s="55"/>
      <c r="AV379" s="55"/>
      <c r="AW379" s="59">
        <v>1.2700714524590033</v>
      </c>
      <c r="AX379" s="55"/>
      <c r="AY379" s="55"/>
      <c r="AZ379" s="55"/>
      <c r="BA379" s="55"/>
      <c r="BB379" s="55"/>
      <c r="BC379" s="55"/>
      <c r="BD379" s="55"/>
      <c r="BE379" s="55"/>
      <c r="BF379" s="59">
        <v>0</v>
      </c>
      <c r="BG379" s="55"/>
      <c r="BH379" s="55"/>
      <c r="BI379" s="55"/>
      <c r="BJ379" s="55"/>
      <c r="BK379" s="59">
        <v>0</v>
      </c>
      <c r="BL379" s="55"/>
      <c r="BM379" s="23" t="s">
        <v>852</v>
      </c>
      <c r="BN379" s="23" t="s">
        <v>281</v>
      </c>
      <c r="BO379" s="23" t="s">
        <v>853</v>
      </c>
      <c r="BP379" s="23" t="s">
        <v>853</v>
      </c>
      <c r="BQ379" s="23" t="s">
        <v>853</v>
      </c>
      <c r="BR379" s="23"/>
      <c r="BS379" s="57"/>
      <c r="BT379" s="135" t="s">
        <v>282</v>
      </c>
      <c r="BU379" s="58">
        <v>1</v>
      </c>
      <c r="BV379" s="57">
        <v>0</v>
      </c>
      <c r="BW379" s="57">
        <v>0</v>
      </c>
      <c r="BX379" s="57">
        <v>0</v>
      </c>
      <c r="BY379" s="57">
        <v>0</v>
      </c>
      <c r="BZ379" s="57">
        <v>0</v>
      </c>
      <c r="CA379" s="57">
        <v>0</v>
      </c>
      <c r="CB379" s="67">
        <v>0</v>
      </c>
      <c r="CC379" s="134"/>
      <c r="CD379" s="134"/>
      <c r="CE379" s="57"/>
      <c r="CF379" s="57"/>
      <c r="CG379" s="57"/>
      <c r="CH379" s="57"/>
      <c r="CI379" s="57"/>
      <c r="CJ379" s="57"/>
      <c r="CK379" s="67"/>
      <c r="CL379" s="23"/>
      <c r="CM379" s="23"/>
      <c r="CN379" s="23"/>
      <c r="CO379" s="23"/>
      <c r="CP379" s="23"/>
      <c r="CQ379" s="23"/>
      <c r="CR379" s="57"/>
      <c r="CS379" s="134"/>
      <c r="CT379" s="58"/>
      <c r="CU379" s="57"/>
      <c r="CV379" s="57"/>
      <c r="CW379" s="57"/>
      <c r="CX379" s="57"/>
      <c r="CY379" s="57"/>
      <c r="CZ379" s="57"/>
      <c r="DA379" s="67"/>
      <c r="DB379" s="23"/>
      <c r="DC379" s="23"/>
      <c r="DD379" s="57"/>
      <c r="DE379" s="57"/>
      <c r="DF379" s="57"/>
      <c r="DG379" s="57"/>
      <c r="DH379" s="57"/>
      <c r="DI379" s="57"/>
      <c r="DJ379" s="67"/>
      <c r="DK379" s="23" t="s">
        <v>849</v>
      </c>
      <c r="DL379" s="55">
        <v>0</v>
      </c>
      <c r="DM379" s="55">
        <v>0</v>
      </c>
      <c r="DN379" s="55">
        <v>0</v>
      </c>
      <c r="DO379" s="59">
        <v>0</v>
      </c>
      <c r="DP379" s="23" t="s">
        <v>849</v>
      </c>
      <c r="DQ379" s="57"/>
      <c r="DR379" s="57"/>
      <c r="DS379" s="57"/>
      <c r="DT379" s="23" t="s">
        <v>854</v>
      </c>
      <c r="DU379" s="57"/>
      <c r="DV379" s="23" t="s">
        <v>849</v>
      </c>
      <c r="DW379" s="23" t="s">
        <v>854</v>
      </c>
      <c r="DX379" s="57"/>
      <c r="DY379" s="23" t="s">
        <v>849</v>
      </c>
      <c r="DZ379" s="23" t="s">
        <v>854</v>
      </c>
      <c r="EA379" s="56"/>
      <c r="EB379" s="57"/>
      <c r="EC379" s="57"/>
      <c r="ED379" s="23"/>
      <c r="EE379" s="57"/>
      <c r="EF379" s="57"/>
      <c r="EG379" s="57"/>
      <c r="EH379" s="23">
        <v>3295</v>
      </c>
      <c r="EI379" s="23"/>
      <c r="EJ379" s="23" t="s">
        <v>855</v>
      </c>
      <c r="EK379" s="23"/>
    </row>
    <row r="380" spans="2:141" ht="29.1">
      <c r="B380" s="132" t="s">
        <v>1645</v>
      </c>
      <c r="C380" s="23" t="s">
        <v>1644</v>
      </c>
      <c r="D380" s="23" t="s">
        <v>159</v>
      </c>
      <c r="E380" s="23" t="s">
        <v>846</v>
      </c>
      <c r="F380" s="23" t="s">
        <v>847</v>
      </c>
      <c r="G380" s="23"/>
      <c r="H380" s="23" t="s">
        <v>848</v>
      </c>
      <c r="I380" s="58">
        <v>0</v>
      </c>
      <c r="J380" s="58">
        <v>0</v>
      </c>
      <c r="K380" s="58">
        <v>1</v>
      </c>
      <c r="L380" s="58">
        <v>0</v>
      </c>
      <c r="M380" s="176"/>
      <c r="N380" s="23" t="s">
        <v>849</v>
      </c>
      <c r="O380" s="23" t="s">
        <v>850</v>
      </c>
      <c r="P380" s="23" t="s">
        <v>851</v>
      </c>
      <c r="Q380" s="56" t="s">
        <v>848</v>
      </c>
      <c r="R380" s="133" t="s">
        <v>848</v>
      </c>
      <c r="S380" s="133" t="s">
        <v>848</v>
      </c>
      <c r="T380" s="133" t="s">
        <v>848</v>
      </c>
      <c r="U380" s="133" t="s">
        <v>848</v>
      </c>
      <c r="V380" s="133" t="s">
        <v>848</v>
      </c>
      <c r="W380" s="55">
        <v>0</v>
      </c>
      <c r="X380" s="55">
        <v>0.56999161133738019</v>
      </c>
      <c r="Y380" s="55">
        <v>0.16946310833250569</v>
      </c>
      <c r="Z380" s="55">
        <v>2.8361735380075671E-2</v>
      </c>
      <c r="AA380" s="55">
        <v>0</v>
      </c>
      <c r="AB380" s="55">
        <v>0</v>
      </c>
      <c r="AC380" s="55">
        <v>0</v>
      </c>
      <c r="AD380" s="59">
        <v>0.76781645504996154</v>
      </c>
      <c r="AE380" s="55">
        <v>0</v>
      </c>
      <c r="AF380" s="55"/>
      <c r="AG380" s="55"/>
      <c r="AH380" s="55"/>
      <c r="AI380" s="59">
        <v>0.76781645504996154</v>
      </c>
      <c r="AJ380" s="55">
        <v>0</v>
      </c>
      <c r="AK380" s="55">
        <v>0</v>
      </c>
      <c r="AL380" s="55">
        <v>0.62487096720484936</v>
      </c>
      <c r="AM380" s="55">
        <v>0.18949476762303907</v>
      </c>
      <c r="AN380" s="55">
        <v>3.2348565527206989E-2</v>
      </c>
      <c r="AO380" s="55">
        <v>0</v>
      </c>
      <c r="AP380" s="55">
        <v>0</v>
      </c>
      <c r="AQ380" s="55">
        <v>0</v>
      </c>
      <c r="AR380" s="59">
        <v>0.84671430035509543</v>
      </c>
      <c r="AS380" s="55">
        <v>0</v>
      </c>
      <c r="AT380" s="55"/>
      <c r="AU380" s="55"/>
      <c r="AV380" s="55"/>
      <c r="AW380" s="59">
        <v>0.84671430035509543</v>
      </c>
      <c r="AX380" s="55"/>
      <c r="AY380" s="55"/>
      <c r="AZ380" s="55"/>
      <c r="BA380" s="55"/>
      <c r="BB380" s="55"/>
      <c r="BC380" s="55"/>
      <c r="BD380" s="55"/>
      <c r="BE380" s="55"/>
      <c r="BF380" s="59">
        <v>0</v>
      </c>
      <c r="BG380" s="55"/>
      <c r="BH380" s="55"/>
      <c r="BI380" s="55"/>
      <c r="BJ380" s="55"/>
      <c r="BK380" s="59">
        <v>0</v>
      </c>
      <c r="BL380" s="55"/>
      <c r="BM380" s="23" t="s">
        <v>852</v>
      </c>
      <c r="BN380" s="23" t="s">
        <v>263</v>
      </c>
      <c r="BO380" s="23" t="s">
        <v>853</v>
      </c>
      <c r="BP380" s="23" t="s">
        <v>853</v>
      </c>
      <c r="BQ380" s="23" t="s">
        <v>311</v>
      </c>
      <c r="BR380" s="23"/>
      <c r="BS380" s="57"/>
      <c r="BT380" s="135" t="s">
        <v>200</v>
      </c>
      <c r="BU380" s="58">
        <v>1</v>
      </c>
      <c r="BV380" s="57">
        <v>0</v>
      </c>
      <c r="BW380" s="57">
        <v>0</v>
      </c>
      <c r="BX380" s="57">
        <v>0</v>
      </c>
      <c r="BY380" s="57">
        <v>0</v>
      </c>
      <c r="BZ380" s="57">
        <v>0</v>
      </c>
      <c r="CA380" s="57">
        <v>0</v>
      </c>
      <c r="CB380" s="67">
        <v>0</v>
      </c>
      <c r="CC380" s="134"/>
      <c r="CD380" s="134"/>
      <c r="CE380" s="57"/>
      <c r="CF380" s="57"/>
      <c r="CG380" s="57"/>
      <c r="CH380" s="57"/>
      <c r="CI380" s="57"/>
      <c r="CJ380" s="57"/>
      <c r="CK380" s="67"/>
      <c r="CL380" s="23"/>
      <c r="CM380" s="23"/>
      <c r="CN380" s="23"/>
      <c r="CO380" s="23"/>
      <c r="CP380" s="23"/>
      <c r="CQ380" s="23"/>
      <c r="CR380" s="57"/>
      <c r="CS380" s="134"/>
      <c r="CT380" s="58"/>
      <c r="CU380" s="57"/>
      <c r="CV380" s="57"/>
      <c r="CW380" s="57"/>
      <c r="CX380" s="57"/>
      <c r="CY380" s="57"/>
      <c r="CZ380" s="57"/>
      <c r="DA380" s="67"/>
      <c r="DB380" s="23"/>
      <c r="DC380" s="23"/>
      <c r="DD380" s="57"/>
      <c r="DE380" s="57"/>
      <c r="DF380" s="57"/>
      <c r="DG380" s="57"/>
      <c r="DH380" s="57"/>
      <c r="DI380" s="57"/>
      <c r="DJ380" s="67"/>
      <c r="DK380" s="23" t="s">
        <v>849</v>
      </c>
      <c r="DL380" s="55">
        <v>0</v>
      </c>
      <c r="DM380" s="55">
        <v>0</v>
      </c>
      <c r="DN380" s="55">
        <v>0</v>
      </c>
      <c r="DO380" s="59">
        <v>0</v>
      </c>
      <c r="DP380" s="23" t="s">
        <v>849</v>
      </c>
      <c r="DQ380" s="57"/>
      <c r="DR380" s="57"/>
      <c r="DS380" s="57"/>
      <c r="DT380" s="23" t="s">
        <v>854</v>
      </c>
      <c r="DU380" s="57"/>
      <c r="DV380" s="23" t="s">
        <v>849</v>
      </c>
      <c r="DW380" s="23" t="s">
        <v>854</v>
      </c>
      <c r="DX380" s="57"/>
      <c r="DY380" s="23" t="s">
        <v>849</v>
      </c>
      <c r="DZ380" s="23" t="s">
        <v>854</v>
      </c>
      <c r="EA380" s="56"/>
      <c r="EB380" s="57"/>
      <c r="EC380" s="57"/>
      <c r="ED380" s="23"/>
      <c r="EE380" s="57"/>
      <c r="EF380" s="57"/>
      <c r="EG380" s="57"/>
      <c r="EH380" s="23">
        <v>929</v>
      </c>
      <c r="EI380" s="23"/>
      <c r="EJ380" s="23" t="s">
        <v>1147</v>
      </c>
      <c r="EK380" s="23"/>
    </row>
    <row r="381" spans="2:141">
      <c r="B381" s="132" t="s">
        <v>1646</v>
      </c>
      <c r="C381" s="23" t="s">
        <v>1647</v>
      </c>
      <c r="D381" s="23" t="s">
        <v>193</v>
      </c>
      <c r="E381" s="23" t="s">
        <v>846</v>
      </c>
      <c r="F381" s="23" t="s">
        <v>847</v>
      </c>
      <c r="G381" s="23"/>
      <c r="H381" s="23" t="s">
        <v>848</v>
      </c>
      <c r="I381" s="58">
        <v>1</v>
      </c>
      <c r="J381" s="58">
        <v>0</v>
      </c>
      <c r="K381" s="58">
        <v>0</v>
      </c>
      <c r="L381" s="58">
        <v>0</v>
      </c>
      <c r="M381" s="176"/>
      <c r="N381" s="23" t="s">
        <v>849</v>
      </c>
      <c r="O381" s="23" t="s">
        <v>850</v>
      </c>
      <c r="P381" s="23" t="s">
        <v>851</v>
      </c>
      <c r="Q381" s="56" t="s">
        <v>848</v>
      </c>
      <c r="R381" s="133" t="s">
        <v>848</v>
      </c>
      <c r="S381" s="133" t="s">
        <v>848</v>
      </c>
      <c r="T381" s="133" t="s">
        <v>848</v>
      </c>
      <c r="U381" s="133" t="s">
        <v>848</v>
      </c>
      <c r="V381" s="133" t="s">
        <v>848</v>
      </c>
      <c r="W381" s="55">
        <v>0</v>
      </c>
      <c r="X381" s="55">
        <v>2.3387002510316783</v>
      </c>
      <c r="Y381" s="55">
        <v>2.4399512805754937</v>
      </c>
      <c r="Z381" s="55">
        <v>2.6345120824440031</v>
      </c>
      <c r="AA381" s="55">
        <v>2.8350288272268558</v>
      </c>
      <c r="AB381" s="55">
        <v>3.0216483718762417</v>
      </c>
      <c r="AC381" s="55">
        <v>3.2181944880495328</v>
      </c>
      <c r="AD381" s="59">
        <v>16.488035301203805</v>
      </c>
      <c r="AE381" s="55">
        <v>0</v>
      </c>
      <c r="AF381" s="55"/>
      <c r="AG381" s="55"/>
      <c r="AH381" s="55"/>
      <c r="AI381" s="59">
        <v>16.488035301203805</v>
      </c>
      <c r="AJ381" s="55">
        <v>0</v>
      </c>
      <c r="AK381" s="55">
        <v>0</v>
      </c>
      <c r="AL381" s="55">
        <v>2.563872623380397</v>
      </c>
      <c r="AM381" s="55">
        <v>2.7283696461945652</v>
      </c>
      <c r="AN381" s="55">
        <v>3.0048473969977154</v>
      </c>
      <c r="AO381" s="55">
        <v>3.298221947679723</v>
      </c>
      <c r="AP381" s="55">
        <v>3.5856384316918124</v>
      </c>
      <c r="AQ381" s="55">
        <v>3.8952472376661489</v>
      </c>
      <c r="AR381" s="59">
        <v>19.076197283610362</v>
      </c>
      <c r="AS381" s="55">
        <v>0</v>
      </c>
      <c r="AT381" s="55"/>
      <c r="AU381" s="55"/>
      <c r="AV381" s="55"/>
      <c r="AW381" s="59">
        <v>19.076197283610362</v>
      </c>
      <c r="AX381" s="55"/>
      <c r="AY381" s="55"/>
      <c r="AZ381" s="55"/>
      <c r="BA381" s="55"/>
      <c r="BB381" s="55"/>
      <c r="BC381" s="55"/>
      <c r="BD381" s="55"/>
      <c r="BE381" s="55"/>
      <c r="BF381" s="59">
        <v>0</v>
      </c>
      <c r="BG381" s="55"/>
      <c r="BH381" s="55"/>
      <c r="BI381" s="55"/>
      <c r="BJ381" s="55"/>
      <c r="BK381" s="59">
        <v>0</v>
      </c>
      <c r="BL381" s="55"/>
      <c r="BM381" s="23" t="s">
        <v>864</v>
      </c>
      <c r="BN381" s="23" t="s">
        <v>1252</v>
      </c>
      <c r="BO381" s="23" t="s">
        <v>532</v>
      </c>
      <c r="BP381" s="23" t="s">
        <v>533</v>
      </c>
      <c r="BQ381" s="23" t="s">
        <v>536</v>
      </c>
      <c r="BR381" s="23"/>
      <c r="BS381" s="57"/>
      <c r="BT381" s="135" t="s">
        <v>23</v>
      </c>
      <c r="BU381" s="58">
        <v>1</v>
      </c>
      <c r="BV381" s="57">
        <v>2</v>
      </c>
      <c r="BW381" s="57">
        <v>2</v>
      </c>
      <c r="BX381" s="57">
        <v>2</v>
      </c>
      <c r="BY381" s="57">
        <v>2</v>
      </c>
      <c r="BZ381" s="57">
        <v>2</v>
      </c>
      <c r="CA381" s="57">
        <v>2</v>
      </c>
      <c r="CB381" s="67">
        <v>12</v>
      </c>
      <c r="CC381" s="134"/>
      <c r="CD381" s="134"/>
      <c r="CE381" s="57"/>
      <c r="CF381" s="57"/>
      <c r="CG381" s="57"/>
      <c r="CH381" s="57"/>
      <c r="CI381" s="57"/>
      <c r="CJ381" s="57"/>
      <c r="CK381" s="67"/>
      <c r="CL381" s="23"/>
      <c r="CM381" s="23"/>
      <c r="CN381" s="23"/>
      <c r="CO381" s="23"/>
      <c r="CP381" s="23"/>
      <c r="CQ381" s="23"/>
      <c r="CR381" s="57"/>
      <c r="CS381" s="134"/>
      <c r="CT381" s="58"/>
      <c r="CU381" s="57"/>
      <c r="CV381" s="57"/>
      <c r="CW381" s="57"/>
      <c r="CX381" s="57"/>
      <c r="CY381" s="57"/>
      <c r="CZ381" s="57"/>
      <c r="DA381" s="67"/>
      <c r="DB381" s="23"/>
      <c r="DC381" s="23"/>
      <c r="DD381" s="57"/>
      <c r="DE381" s="57"/>
      <c r="DF381" s="57"/>
      <c r="DG381" s="57"/>
      <c r="DH381" s="57"/>
      <c r="DI381" s="57"/>
      <c r="DJ381" s="67"/>
      <c r="DK381" s="23" t="s">
        <v>849</v>
      </c>
      <c r="DL381" s="55">
        <v>0</v>
      </c>
      <c r="DM381" s="55">
        <v>0</v>
      </c>
      <c r="DN381" s="55">
        <v>0</v>
      </c>
      <c r="DO381" s="59">
        <v>0</v>
      </c>
      <c r="DP381" s="23" t="s">
        <v>849</v>
      </c>
      <c r="DQ381" s="57"/>
      <c r="DR381" s="57"/>
      <c r="DS381" s="57"/>
      <c r="DT381" s="23" t="s">
        <v>854</v>
      </c>
      <c r="DU381" s="57"/>
      <c r="DV381" s="23" t="s">
        <v>849</v>
      </c>
      <c r="DW381" s="23" t="s">
        <v>854</v>
      </c>
      <c r="DX381" s="57"/>
      <c r="DY381" s="23" t="s">
        <v>849</v>
      </c>
      <c r="DZ381" s="23" t="s">
        <v>854</v>
      </c>
      <c r="EA381" s="56"/>
      <c r="EB381" s="57"/>
      <c r="EC381" s="57"/>
      <c r="ED381" s="23"/>
      <c r="EE381" s="57"/>
      <c r="EF381" s="57"/>
      <c r="EG381" s="57"/>
      <c r="EH381" s="23">
        <v>875</v>
      </c>
      <c r="EI381" s="23" t="s">
        <v>535</v>
      </c>
      <c r="EJ381" s="23"/>
      <c r="EK381" s="23" t="s">
        <v>631</v>
      </c>
    </row>
    <row r="382" spans="2:141">
      <c r="B382" s="132" t="s">
        <v>1648</v>
      </c>
      <c r="C382" s="23" t="s">
        <v>1649</v>
      </c>
      <c r="D382" s="23" t="s">
        <v>155</v>
      </c>
      <c r="E382" s="23" t="s">
        <v>846</v>
      </c>
      <c r="F382" s="23" t="s">
        <v>847</v>
      </c>
      <c r="G382" s="23"/>
      <c r="H382" s="23" t="s">
        <v>848</v>
      </c>
      <c r="I382" s="58">
        <v>0</v>
      </c>
      <c r="J382" s="58">
        <v>1</v>
      </c>
      <c r="K382" s="58">
        <v>0</v>
      </c>
      <c r="L382" s="58">
        <v>0</v>
      </c>
      <c r="M382" s="176"/>
      <c r="N382" s="23" t="s">
        <v>849</v>
      </c>
      <c r="O382" s="23" t="s">
        <v>850</v>
      </c>
      <c r="P382" s="23" t="s">
        <v>851</v>
      </c>
      <c r="Q382" s="56" t="s">
        <v>848</v>
      </c>
      <c r="R382" s="133" t="s">
        <v>848</v>
      </c>
      <c r="S382" s="133" t="s">
        <v>848</v>
      </c>
      <c r="T382" s="133" t="s">
        <v>848</v>
      </c>
      <c r="U382" s="133" t="s">
        <v>848</v>
      </c>
      <c r="V382" s="133" t="s">
        <v>848</v>
      </c>
      <c r="W382" s="55">
        <v>0</v>
      </c>
      <c r="X382" s="55">
        <v>5.2621887761207224</v>
      </c>
      <c r="Y382" s="55">
        <v>5.4900084939324003</v>
      </c>
      <c r="Z382" s="55">
        <v>10.050421528848929</v>
      </c>
      <c r="AA382" s="55">
        <v>14.62423572363673</v>
      </c>
      <c r="AB382" s="55">
        <v>19.166780545391561</v>
      </c>
      <c r="AC382" s="55">
        <v>23.731660633598512</v>
      </c>
      <c r="AD382" s="59">
        <v>78.325295701528859</v>
      </c>
      <c r="AE382" s="55">
        <v>0</v>
      </c>
      <c r="AF382" s="55"/>
      <c r="AG382" s="55"/>
      <c r="AH382" s="55"/>
      <c r="AI382" s="59">
        <v>78.325295701528859</v>
      </c>
      <c r="AJ382" s="55">
        <v>0</v>
      </c>
      <c r="AK382" s="55">
        <v>0</v>
      </c>
      <c r="AL382" s="55">
        <v>5.7688375140011789</v>
      </c>
      <c r="AM382" s="55">
        <v>6.1389637782696083</v>
      </c>
      <c r="AN382" s="55">
        <v>11.463216726520137</v>
      </c>
      <c r="AO382" s="55">
        <v>17.013574877445471</v>
      </c>
      <c r="AP382" s="55">
        <v>22.74425627250772</v>
      </c>
      <c r="AQ382" s="55">
        <v>28.724393715645526</v>
      </c>
      <c r="AR382" s="59">
        <v>91.853242884389644</v>
      </c>
      <c r="AS382" s="55">
        <v>0</v>
      </c>
      <c r="AT382" s="55"/>
      <c r="AU382" s="55"/>
      <c r="AV382" s="55"/>
      <c r="AW382" s="59">
        <v>91.853242884389644</v>
      </c>
      <c r="AX382" s="55"/>
      <c r="AY382" s="55"/>
      <c r="AZ382" s="55"/>
      <c r="BA382" s="55"/>
      <c r="BB382" s="55"/>
      <c r="BC382" s="55"/>
      <c r="BD382" s="55"/>
      <c r="BE382" s="55"/>
      <c r="BF382" s="59">
        <v>0</v>
      </c>
      <c r="BG382" s="55"/>
      <c r="BH382" s="55"/>
      <c r="BI382" s="55"/>
      <c r="BJ382" s="55"/>
      <c r="BK382" s="59">
        <v>0</v>
      </c>
      <c r="BL382" s="55"/>
      <c r="BM382" s="23" t="s">
        <v>1164</v>
      </c>
      <c r="BN382" s="23" t="s">
        <v>1626</v>
      </c>
      <c r="BO382" s="23" t="s">
        <v>566</v>
      </c>
      <c r="BP382" s="23" t="s">
        <v>367</v>
      </c>
      <c r="BQ382" s="23" t="s">
        <v>375</v>
      </c>
      <c r="BR382" s="23"/>
      <c r="BS382" s="57"/>
      <c r="BT382" s="135" t="s">
        <v>1240</v>
      </c>
      <c r="BU382" s="58" t="s">
        <v>1165</v>
      </c>
      <c r="BV382" s="57">
        <v>0</v>
      </c>
      <c r="BW382" s="57">
        <v>0</v>
      </c>
      <c r="BX382" s="57">
        <v>0</v>
      </c>
      <c r="BY382" s="57">
        <v>0</v>
      </c>
      <c r="BZ382" s="57">
        <v>0</v>
      </c>
      <c r="CA382" s="57">
        <v>0</v>
      </c>
      <c r="CB382" s="67">
        <v>0</v>
      </c>
      <c r="CC382" s="134"/>
      <c r="CD382" s="134"/>
      <c r="CE382" s="57"/>
      <c r="CF382" s="57"/>
      <c r="CG382" s="57"/>
      <c r="CH382" s="57"/>
      <c r="CI382" s="57"/>
      <c r="CJ382" s="57"/>
      <c r="CK382" s="67"/>
      <c r="CL382" s="23"/>
      <c r="CM382" s="23"/>
      <c r="CN382" s="23"/>
      <c r="CO382" s="23"/>
      <c r="CP382" s="23"/>
      <c r="CQ382" s="23"/>
      <c r="CR382" s="57"/>
      <c r="CS382" s="134"/>
      <c r="CT382" s="58"/>
      <c r="CU382" s="57"/>
      <c r="CV382" s="57"/>
      <c r="CW382" s="57"/>
      <c r="CX382" s="57"/>
      <c r="CY382" s="57"/>
      <c r="CZ382" s="57"/>
      <c r="DA382" s="67"/>
      <c r="DB382" s="23"/>
      <c r="DC382" s="23"/>
      <c r="DD382" s="57"/>
      <c r="DE382" s="57"/>
      <c r="DF382" s="57"/>
      <c r="DG382" s="57"/>
      <c r="DH382" s="57"/>
      <c r="DI382" s="57"/>
      <c r="DJ382" s="67"/>
      <c r="DK382" s="23" t="s">
        <v>849</v>
      </c>
      <c r="DL382" s="55">
        <v>0</v>
      </c>
      <c r="DM382" s="55">
        <v>0</v>
      </c>
      <c r="DN382" s="55">
        <v>0</v>
      </c>
      <c r="DO382" s="59">
        <v>0</v>
      </c>
      <c r="DP382" s="23" t="s">
        <v>849</v>
      </c>
      <c r="DQ382" s="57"/>
      <c r="DR382" s="57"/>
      <c r="DS382" s="57"/>
      <c r="DT382" s="23" t="s">
        <v>854</v>
      </c>
      <c r="DU382" s="57"/>
      <c r="DV382" s="23" t="s">
        <v>849</v>
      </c>
      <c r="DW382" s="23" t="s">
        <v>854</v>
      </c>
      <c r="DX382" s="57"/>
      <c r="DY382" s="23" t="s">
        <v>849</v>
      </c>
      <c r="DZ382" s="23" t="s">
        <v>854</v>
      </c>
      <c r="EA382" s="56"/>
      <c r="EB382" s="57"/>
      <c r="EC382" s="57"/>
      <c r="ED382" s="23"/>
      <c r="EE382" s="57"/>
      <c r="EF382" s="57"/>
      <c r="EG382" s="57"/>
      <c r="EH382" s="23">
        <v>571</v>
      </c>
      <c r="EI382" s="23" t="s">
        <v>374</v>
      </c>
      <c r="EJ382" s="23"/>
      <c r="EK382" s="23" t="s">
        <v>590</v>
      </c>
    </row>
    <row r="383" spans="2:141" ht="29.1">
      <c r="B383" s="132" t="s">
        <v>1650</v>
      </c>
      <c r="C383" s="23" t="s">
        <v>1651</v>
      </c>
      <c r="D383" s="23" t="s">
        <v>155</v>
      </c>
      <c r="E383" s="23" t="s">
        <v>846</v>
      </c>
      <c r="F383" s="23" t="s">
        <v>847</v>
      </c>
      <c r="G383" s="23"/>
      <c r="H383" s="23" t="s">
        <v>848</v>
      </c>
      <c r="I383" s="58">
        <v>0</v>
      </c>
      <c r="J383" s="58">
        <v>0</v>
      </c>
      <c r="K383" s="58">
        <v>1</v>
      </c>
      <c r="L383" s="58">
        <v>0</v>
      </c>
      <c r="M383" s="176"/>
      <c r="N383" s="23" t="s">
        <v>849</v>
      </c>
      <c r="O383" s="23" t="s">
        <v>850</v>
      </c>
      <c r="P383" s="23" t="s">
        <v>983</v>
      </c>
      <c r="Q383" s="56">
        <v>45393</v>
      </c>
      <c r="R383" s="133">
        <v>45399</v>
      </c>
      <c r="S383" s="133">
        <v>45709</v>
      </c>
      <c r="T383" s="133" t="s">
        <v>848</v>
      </c>
      <c r="U383" s="133">
        <v>45875</v>
      </c>
      <c r="V383" s="133" t="s">
        <v>848</v>
      </c>
      <c r="W383" s="55">
        <v>0.52243103517247436</v>
      </c>
      <c r="X383" s="55">
        <v>1.2879324890145932E-4</v>
      </c>
      <c r="Y383" s="55">
        <v>2.1044626832324914E-5</v>
      </c>
      <c r="Z383" s="55">
        <v>0</v>
      </c>
      <c r="AA383" s="55">
        <v>0</v>
      </c>
      <c r="AB383" s="55">
        <v>0</v>
      </c>
      <c r="AC383" s="55">
        <v>0</v>
      </c>
      <c r="AD383" s="59">
        <v>1.4983787573378423E-4</v>
      </c>
      <c r="AE383" s="55">
        <v>4.7470856422281243E-2</v>
      </c>
      <c r="AF383" s="55"/>
      <c r="AG383" s="55"/>
      <c r="AH383" s="55"/>
      <c r="AI383" s="59">
        <v>0.52258087304820811</v>
      </c>
      <c r="AJ383" s="55">
        <v>4.7470856422281243E-2</v>
      </c>
      <c r="AK383" s="55">
        <v>0.5727312117455472</v>
      </c>
      <c r="AL383" s="55">
        <v>1.4119359023842523E-4</v>
      </c>
      <c r="AM383" s="55">
        <v>2.3532240795916353E-5</v>
      </c>
      <c r="AN383" s="55">
        <v>0</v>
      </c>
      <c r="AO383" s="55">
        <v>0</v>
      </c>
      <c r="AP383" s="55">
        <v>0</v>
      </c>
      <c r="AQ383" s="55">
        <v>0</v>
      </c>
      <c r="AR383" s="59">
        <v>1.6472583103434158E-4</v>
      </c>
      <c r="AS383" s="55">
        <v>5.7457907853358837E-2</v>
      </c>
      <c r="AT383" s="55"/>
      <c r="AU383" s="55"/>
      <c r="AV383" s="55"/>
      <c r="AW383" s="59">
        <v>0.57289593757658153</v>
      </c>
      <c r="AX383" s="55"/>
      <c r="AY383" s="55"/>
      <c r="AZ383" s="55"/>
      <c r="BA383" s="55"/>
      <c r="BB383" s="55"/>
      <c r="BC383" s="55"/>
      <c r="BD383" s="55"/>
      <c r="BE383" s="55"/>
      <c r="BF383" s="59">
        <v>0</v>
      </c>
      <c r="BG383" s="55"/>
      <c r="BH383" s="55"/>
      <c r="BI383" s="55"/>
      <c r="BJ383" s="55"/>
      <c r="BK383" s="59">
        <v>0</v>
      </c>
      <c r="BL383" s="55"/>
      <c r="BM383" s="23" t="s">
        <v>852</v>
      </c>
      <c r="BN383" s="23" t="s">
        <v>177</v>
      </c>
      <c r="BO383" s="23" t="s">
        <v>853</v>
      </c>
      <c r="BP383" s="23" t="s">
        <v>853</v>
      </c>
      <c r="BQ383" s="23" t="s">
        <v>853</v>
      </c>
      <c r="BR383" s="23"/>
      <c r="BS383" s="57"/>
      <c r="BT383" s="135" t="s">
        <v>154</v>
      </c>
      <c r="BU383" s="58">
        <v>1</v>
      </c>
      <c r="BV383" s="57">
        <v>0</v>
      </c>
      <c r="BW383" s="57">
        <v>0</v>
      </c>
      <c r="BX383" s="57">
        <v>0</v>
      </c>
      <c r="BY383" s="57">
        <v>0</v>
      </c>
      <c r="BZ383" s="57">
        <v>0</v>
      </c>
      <c r="CA383" s="57">
        <v>0</v>
      </c>
      <c r="CB383" s="67">
        <v>0</v>
      </c>
      <c r="CC383" s="134"/>
      <c r="CD383" s="134"/>
      <c r="CE383" s="57"/>
      <c r="CF383" s="57"/>
      <c r="CG383" s="57"/>
      <c r="CH383" s="57"/>
      <c r="CI383" s="57"/>
      <c r="CJ383" s="57"/>
      <c r="CK383" s="67"/>
      <c r="CL383" s="23"/>
      <c r="CM383" s="23"/>
      <c r="CN383" s="23"/>
      <c r="CO383" s="23"/>
      <c r="CP383" s="23"/>
      <c r="CQ383" s="23"/>
      <c r="CR383" s="57"/>
      <c r="CS383" s="134"/>
      <c r="CT383" s="58"/>
      <c r="CU383" s="57"/>
      <c r="CV383" s="57"/>
      <c r="CW383" s="57"/>
      <c r="CX383" s="57"/>
      <c r="CY383" s="57"/>
      <c r="CZ383" s="57"/>
      <c r="DA383" s="67"/>
      <c r="DB383" s="23"/>
      <c r="DC383" s="23"/>
      <c r="DD383" s="57"/>
      <c r="DE383" s="57"/>
      <c r="DF383" s="57"/>
      <c r="DG383" s="57"/>
      <c r="DH383" s="57"/>
      <c r="DI383" s="57"/>
      <c r="DJ383" s="67"/>
      <c r="DK383" s="23" t="s">
        <v>849</v>
      </c>
      <c r="DL383" s="55">
        <v>0</v>
      </c>
      <c r="DM383" s="55">
        <v>0.52243103517247436</v>
      </c>
      <c r="DN383" s="55">
        <v>1.4983787573378423E-4</v>
      </c>
      <c r="DO383" s="59">
        <v>0.52258087304820811</v>
      </c>
      <c r="DP383" s="23" t="s">
        <v>849</v>
      </c>
      <c r="DQ383" s="57"/>
      <c r="DR383" s="57"/>
      <c r="DS383" s="57"/>
      <c r="DT383" s="23" t="s">
        <v>854</v>
      </c>
      <c r="DU383" s="57"/>
      <c r="DV383" s="23" t="s">
        <v>849</v>
      </c>
      <c r="DW383" s="23" t="s">
        <v>854</v>
      </c>
      <c r="DX383" s="57"/>
      <c r="DY383" s="23" t="s">
        <v>849</v>
      </c>
      <c r="DZ383" s="23" t="s">
        <v>854</v>
      </c>
      <c r="EA383" s="56"/>
      <c r="EB383" s="57"/>
      <c r="EC383" s="57"/>
      <c r="ED383" s="23"/>
      <c r="EE383" s="57"/>
      <c r="EF383" s="57"/>
      <c r="EG383" s="57"/>
      <c r="EH383" s="23">
        <v>559</v>
      </c>
      <c r="EI383" s="23"/>
      <c r="EJ383" s="23" t="s">
        <v>1652</v>
      </c>
      <c r="EK383" s="23"/>
    </row>
    <row r="384" spans="2:141" ht="29.1">
      <c r="B384" s="132" t="s">
        <v>1653</v>
      </c>
      <c r="C384" s="23" t="s">
        <v>1654</v>
      </c>
      <c r="D384" s="23" t="s">
        <v>155</v>
      </c>
      <c r="E384" s="23" t="s">
        <v>846</v>
      </c>
      <c r="F384" s="23" t="s">
        <v>847</v>
      </c>
      <c r="G384" s="23"/>
      <c r="H384" s="23" t="s">
        <v>848</v>
      </c>
      <c r="I384" s="58">
        <v>0</v>
      </c>
      <c r="J384" s="58">
        <v>0</v>
      </c>
      <c r="K384" s="58">
        <v>1</v>
      </c>
      <c r="L384" s="58">
        <v>0</v>
      </c>
      <c r="M384" s="176"/>
      <c r="N384" s="23" t="s">
        <v>849</v>
      </c>
      <c r="O384" s="23" t="s">
        <v>850</v>
      </c>
      <c r="P384" s="23" t="s">
        <v>851</v>
      </c>
      <c r="Q384" s="56" t="s">
        <v>848</v>
      </c>
      <c r="R384" s="133" t="s">
        <v>848</v>
      </c>
      <c r="S384" s="133" t="s">
        <v>848</v>
      </c>
      <c r="T384" s="133" t="s">
        <v>848</v>
      </c>
      <c r="U384" s="133" t="s">
        <v>848</v>
      </c>
      <c r="V384" s="133" t="s">
        <v>848</v>
      </c>
      <c r="W384" s="55">
        <v>0</v>
      </c>
      <c r="X384" s="55">
        <v>0.34853173938461546</v>
      </c>
      <c r="Y384" s="55">
        <v>0.36362097428157247</v>
      </c>
      <c r="Z384" s="55">
        <v>0.39261597467180365</v>
      </c>
      <c r="AA384" s="55">
        <v>0.42249857711479699</v>
      </c>
      <c r="AB384" s="55">
        <v>0.4503101081013452</v>
      </c>
      <c r="AC384" s="55">
        <v>0.47960097584249711</v>
      </c>
      <c r="AD384" s="59">
        <v>2.4571783493966306</v>
      </c>
      <c r="AE384" s="55">
        <v>0</v>
      </c>
      <c r="AF384" s="55"/>
      <c r="AG384" s="55"/>
      <c r="AH384" s="55"/>
      <c r="AI384" s="59">
        <v>2.4571783493966306</v>
      </c>
      <c r="AJ384" s="55">
        <v>0</v>
      </c>
      <c r="AK384" s="55">
        <v>0</v>
      </c>
      <c r="AL384" s="55">
        <v>0.38208871983195553</v>
      </c>
      <c r="AM384" s="55">
        <v>0.40660337640657285</v>
      </c>
      <c r="AN384" s="55">
        <v>0.44780629300354163</v>
      </c>
      <c r="AO384" s="55">
        <v>0.49152730530311878</v>
      </c>
      <c r="AP384" s="55">
        <v>0.534360399050962</v>
      </c>
      <c r="AQ384" s="55">
        <v>0.58050076938163042</v>
      </c>
      <c r="AR384" s="59">
        <v>2.8428868629777808</v>
      </c>
      <c r="AS384" s="55">
        <v>0</v>
      </c>
      <c r="AT384" s="55"/>
      <c r="AU384" s="55"/>
      <c r="AV384" s="55"/>
      <c r="AW384" s="59">
        <v>2.8428868629777808</v>
      </c>
      <c r="AX384" s="55"/>
      <c r="AY384" s="55"/>
      <c r="AZ384" s="55"/>
      <c r="BA384" s="55"/>
      <c r="BB384" s="55"/>
      <c r="BC384" s="55"/>
      <c r="BD384" s="55"/>
      <c r="BE384" s="55"/>
      <c r="BF384" s="59">
        <v>0</v>
      </c>
      <c r="BG384" s="55"/>
      <c r="BH384" s="55"/>
      <c r="BI384" s="55"/>
      <c r="BJ384" s="55"/>
      <c r="BK384" s="59">
        <v>0</v>
      </c>
      <c r="BL384" s="55"/>
      <c r="BM384" s="23" t="s">
        <v>852</v>
      </c>
      <c r="BN384" s="23" t="s">
        <v>304</v>
      </c>
      <c r="BO384" s="23" t="s">
        <v>853</v>
      </c>
      <c r="BP384" s="23" t="s">
        <v>853</v>
      </c>
      <c r="BQ384" s="23" t="s">
        <v>311</v>
      </c>
      <c r="BR384" s="23"/>
      <c r="BS384" s="57"/>
      <c r="BT384" s="135" t="s">
        <v>23</v>
      </c>
      <c r="BU384" s="58">
        <v>1</v>
      </c>
      <c r="BV384" s="57">
        <v>0</v>
      </c>
      <c r="BW384" s="57">
        <v>0</v>
      </c>
      <c r="BX384" s="57">
        <v>0</v>
      </c>
      <c r="BY384" s="57">
        <v>0</v>
      </c>
      <c r="BZ384" s="57">
        <v>0</v>
      </c>
      <c r="CA384" s="57">
        <v>0</v>
      </c>
      <c r="CB384" s="67">
        <v>0</v>
      </c>
      <c r="CC384" s="134"/>
      <c r="CD384" s="134"/>
      <c r="CE384" s="57"/>
      <c r="CF384" s="57"/>
      <c r="CG384" s="57"/>
      <c r="CH384" s="57"/>
      <c r="CI384" s="57"/>
      <c r="CJ384" s="57"/>
      <c r="CK384" s="67"/>
      <c r="CL384" s="23"/>
      <c r="CM384" s="23"/>
      <c r="CN384" s="23"/>
      <c r="CO384" s="23"/>
      <c r="CP384" s="23"/>
      <c r="CQ384" s="23"/>
      <c r="CR384" s="57"/>
      <c r="CS384" s="134"/>
      <c r="CT384" s="58"/>
      <c r="CU384" s="57"/>
      <c r="CV384" s="57"/>
      <c r="CW384" s="57"/>
      <c r="CX384" s="57"/>
      <c r="CY384" s="57"/>
      <c r="CZ384" s="57"/>
      <c r="DA384" s="67"/>
      <c r="DB384" s="23"/>
      <c r="DC384" s="23"/>
      <c r="DD384" s="57"/>
      <c r="DE384" s="57"/>
      <c r="DF384" s="57"/>
      <c r="DG384" s="57"/>
      <c r="DH384" s="57"/>
      <c r="DI384" s="57"/>
      <c r="DJ384" s="67"/>
      <c r="DK384" s="23" t="s">
        <v>849</v>
      </c>
      <c r="DL384" s="55">
        <v>0</v>
      </c>
      <c r="DM384" s="55">
        <v>0</v>
      </c>
      <c r="DN384" s="55">
        <v>0</v>
      </c>
      <c r="DO384" s="59">
        <v>0</v>
      </c>
      <c r="DP384" s="23" t="s">
        <v>849</v>
      </c>
      <c r="DQ384" s="57"/>
      <c r="DR384" s="57"/>
      <c r="DS384" s="57"/>
      <c r="DT384" s="23" t="s">
        <v>854</v>
      </c>
      <c r="DU384" s="57"/>
      <c r="DV384" s="23" t="s">
        <v>849</v>
      </c>
      <c r="DW384" s="23" t="s">
        <v>854</v>
      </c>
      <c r="DX384" s="57"/>
      <c r="DY384" s="23" t="s">
        <v>849</v>
      </c>
      <c r="DZ384" s="23" t="s">
        <v>854</v>
      </c>
      <c r="EA384" s="56"/>
      <c r="EB384" s="57"/>
      <c r="EC384" s="57"/>
      <c r="ED384" s="23"/>
      <c r="EE384" s="57"/>
      <c r="EF384" s="57"/>
      <c r="EG384" s="57"/>
      <c r="EH384" s="23">
        <v>2269</v>
      </c>
      <c r="EI384" s="23"/>
      <c r="EJ384" s="23" t="s">
        <v>1655</v>
      </c>
      <c r="EK384" s="23"/>
    </row>
    <row r="385" spans="2:141">
      <c r="B385" s="132" t="s">
        <v>1656</v>
      </c>
      <c r="C385" s="23" t="s">
        <v>1657</v>
      </c>
      <c r="D385" s="23" t="s">
        <v>193</v>
      </c>
      <c r="E385" s="23" t="s">
        <v>846</v>
      </c>
      <c r="F385" s="23" t="s">
        <v>847</v>
      </c>
      <c r="G385" s="23"/>
      <c r="H385" s="23" t="s">
        <v>848</v>
      </c>
      <c r="I385" s="58">
        <v>0.97189999999999999</v>
      </c>
      <c r="J385" s="58">
        <v>2.81E-2</v>
      </c>
      <c r="K385" s="58">
        <v>0</v>
      </c>
      <c r="L385" s="58">
        <v>0</v>
      </c>
      <c r="M385" s="176"/>
      <c r="N385" s="23" t="s">
        <v>849</v>
      </c>
      <c r="O385" s="23" t="s">
        <v>850</v>
      </c>
      <c r="P385" s="23" t="s">
        <v>851</v>
      </c>
      <c r="Q385" s="56" t="s">
        <v>848</v>
      </c>
      <c r="R385" s="133" t="s">
        <v>848</v>
      </c>
      <c r="S385" s="133" t="s">
        <v>848</v>
      </c>
      <c r="T385" s="133" t="s">
        <v>848</v>
      </c>
      <c r="U385" s="133" t="s">
        <v>848</v>
      </c>
      <c r="V385" s="133" t="s">
        <v>848</v>
      </c>
      <c r="W385" s="55">
        <v>0</v>
      </c>
      <c r="X385" s="55">
        <v>8.0641531200115413E-2</v>
      </c>
      <c r="Y385" s="55">
        <v>8.4132802924399286E-2</v>
      </c>
      <c r="Z385" s="55">
        <v>9.0841521139688464E-2</v>
      </c>
      <c r="AA385" s="55">
        <v>9.7755608279936013E-2</v>
      </c>
      <c r="AB385" s="55">
        <v>0.1041905012619484</v>
      </c>
      <c r="AC385" s="55">
        <v>0.11096767578555689</v>
      </c>
      <c r="AD385" s="59">
        <v>0.56852964059164446</v>
      </c>
      <c r="AE385" s="55">
        <v>0</v>
      </c>
      <c r="AF385" s="55"/>
      <c r="AG385" s="55"/>
      <c r="AH385" s="55"/>
      <c r="AI385" s="59">
        <v>0.56852964059164446</v>
      </c>
      <c r="AJ385" s="55">
        <v>0</v>
      </c>
      <c r="AK385" s="55">
        <v>0</v>
      </c>
      <c r="AL385" s="55">
        <v>8.8405777551118447E-2</v>
      </c>
      <c r="AM385" s="55">
        <v>9.4077856216071787E-2</v>
      </c>
      <c r="AN385" s="55">
        <v>0.10361118104369371</v>
      </c>
      <c r="AO385" s="55">
        <v>0.11372713026450931</v>
      </c>
      <c r="AP385" s="55">
        <v>0.12363763733041644</v>
      </c>
      <c r="AQ385" s="55">
        <v>0.13431336551567341</v>
      </c>
      <c r="AR385" s="59">
        <v>0.65777294792148311</v>
      </c>
      <c r="AS385" s="55">
        <v>0</v>
      </c>
      <c r="AT385" s="55"/>
      <c r="AU385" s="55"/>
      <c r="AV385" s="55"/>
      <c r="AW385" s="59">
        <v>0.65777294792148311</v>
      </c>
      <c r="AX385" s="55"/>
      <c r="AY385" s="55"/>
      <c r="AZ385" s="55"/>
      <c r="BA385" s="55"/>
      <c r="BB385" s="55"/>
      <c r="BC385" s="55"/>
      <c r="BD385" s="55"/>
      <c r="BE385" s="55"/>
      <c r="BF385" s="59">
        <v>0</v>
      </c>
      <c r="BG385" s="55"/>
      <c r="BH385" s="55"/>
      <c r="BI385" s="55"/>
      <c r="BJ385" s="55"/>
      <c r="BK385" s="59">
        <v>0</v>
      </c>
      <c r="BL385" s="55"/>
      <c r="BM385" s="23" t="s">
        <v>864</v>
      </c>
      <c r="BN385" s="23" t="s">
        <v>1252</v>
      </c>
      <c r="BO385" s="23" t="s">
        <v>532</v>
      </c>
      <c r="BP385" s="23" t="s">
        <v>533</v>
      </c>
      <c r="BQ385" s="23" t="s">
        <v>536</v>
      </c>
      <c r="BR385" s="23"/>
      <c r="BS385" s="57"/>
      <c r="BT385" s="135" t="s">
        <v>23</v>
      </c>
      <c r="BU385" s="58">
        <v>0.97189999999999999</v>
      </c>
      <c r="BV385" s="57">
        <v>0</v>
      </c>
      <c r="BW385" s="57">
        <v>0</v>
      </c>
      <c r="BX385" s="57">
        <v>0</v>
      </c>
      <c r="BY385" s="57">
        <v>0</v>
      </c>
      <c r="BZ385" s="57">
        <v>0</v>
      </c>
      <c r="CA385" s="57">
        <v>0</v>
      </c>
      <c r="CB385" s="67">
        <v>0</v>
      </c>
      <c r="CC385" s="134"/>
      <c r="CD385" s="134"/>
      <c r="CE385" s="57"/>
      <c r="CF385" s="57"/>
      <c r="CG385" s="57"/>
      <c r="CH385" s="57"/>
      <c r="CI385" s="57"/>
      <c r="CJ385" s="57"/>
      <c r="CK385" s="67"/>
      <c r="CL385" s="23"/>
      <c r="CM385" s="23"/>
      <c r="CN385" s="23"/>
      <c r="CO385" s="23"/>
      <c r="CP385" s="23"/>
      <c r="CQ385" s="23"/>
      <c r="CR385" s="57"/>
      <c r="CS385" s="134"/>
      <c r="CT385" s="58"/>
      <c r="CU385" s="57"/>
      <c r="CV385" s="57"/>
      <c r="CW385" s="57"/>
      <c r="CX385" s="57"/>
      <c r="CY385" s="57"/>
      <c r="CZ385" s="57"/>
      <c r="DA385" s="67"/>
      <c r="DB385" s="23"/>
      <c r="DC385" s="23"/>
      <c r="DD385" s="57"/>
      <c r="DE385" s="57"/>
      <c r="DF385" s="57"/>
      <c r="DG385" s="57"/>
      <c r="DH385" s="57"/>
      <c r="DI385" s="57"/>
      <c r="DJ385" s="67"/>
      <c r="DK385" s="23" t="s">
        <v>849</v>
      </c>
      <c r="DL385" s="55">
        <v>0</v>
      </c>
      <c r="DM385" s="55">
        <v>0</v>
      </c>
      <c r="DN385" s="55">
        <v>0</v>
      </c>
      <c r="DO385" s="59">
        <v>0</v>
      </c>
      <c r="DP385" s="23" t="s">
        <v>849</v>
      </c>
      <c r="DQ385" s="57"/>
      <c r="DR385" s="57"/>
      <c r="DS385" s="57"/>
      <c r="DT385" s="23" t="s">
        <v>854</v>
      </c>
      <c r="DU385" s="57"/>
      <c r="DV385" s="23" t="s">
        <v>849</v>
      </c>
      <c r="DW385" s="23" t="s">
        <v>854</v>
      </c>
      <c r="DX385" s="57"/>
      <c r="DY385" s="23" t="s">
        <v>849</v>
      </c>
      <c r="DZ385" s="23" t="s">
        <v>854</v>
      </c>
      <c r="EA385" s="56"/>
      <c r="EB385" s="57"/>
      <c r="EC385" s="57"/>
      <c r="ED385" s="23"/>
      <c r="EE385" s="57"/>
      <c r="EF385" s="57"/>
      <c r="EG385" s="57"/>
      <c r="EH385" s="23">
        <v>1204</v>
      </c>
      <c r="EI385" s="23" t="s">
        <v>535</v>
      </c>
      <c r="EJ385" s="23"/>
      <c r="EK385" s="23" t="s">
        <v>631</v>
      </c>
    </row>
    <row r="386" spans="2:141">
      <c r="B386" s="132" t="s">
        <v>1658</v>
      </c>
      <c r="C386" s="23" t="s">
        <v>1659</v>
      </c>
      <c r="D386" s="23" t="s">
        <v>155</v>
      </c>
      <c r="E386" s="23" t="s">
        <v>846</v>
      </c>
      <c r="F386" s="23" t="s">
        <v>847</v>
      </c>
      <c r="G386" s="23"/>
      <c r="H386" s="23" t="s">
        <v>848</v>
      </c>
      <c r="I386" s="58">
        <v>0.5</v>
      </c>
      <c r="J386" s="58">
        <v>0.5</v>
      </c>
      <c r="K386" s="58">
        <v>0</v>
      </c>
      <c r="L386" s="58">
        <v>0</v>
      </c>
      <c r="M386" s="176"/>
      <c r="N386" s="23" t="s">
        <v>849</v>
      </c>
      <c r="O386" s="23" t="s">
        <v>850</v>
      </c>
      <c r="P386" s="23" t="s">
        <v>851</v>
      </c>
      <c r="Q386" s="56" t="s">
        <v>848</v>
      </c>
      <c r="R386" s="133" t="s">
        <v>848</v>
      </c>
      <c r="S386" s="133" t="s">
        <v>848</v>
      </c>
      <c r="T386" s="133" t="s">
        <v>848</v>
      </c>
      <c r="U386" s="133" t="s">
        <v>848</v>
      </c>
      <c r="V386" s="133" t="s">
        <v>848</v>
      </c>
      <c r="W386" s="55">
        <v>0</v>
      </c>
      <c r="X386" s="55">
        <v>0.17426586969230773</v>
      </c>
      <c r="Y386" s="55">
        <v>0.18181048714078624</v>
      </c>
      <c r="Z386" s="55">
        <v>0.19630798733590182</v>
      </c>
      <c r="AA386" s="55">
        <v>0.21124928855739847</v>
      </c>
      <c r="AB386" s="55">
        <v>0.22515505405067257</v>
      </c>
      <c r="AC386" s="55">
        <v>0.2398004879212485</v>
      </c>
      <c r="AD386" s="59">
        <v>1.2285891746983153</v>
      </c>
      <c r="AE386" s="55">
        <v>0</v>
      </c>
      <c r="AF386" s="55"/>
      <c r="AG386" s="55"/>
      <c r="AH386" s="55"/>
      <c r="AI386" s="59">
        <v>1.2285891746983153</v>
      </c>
      <c r="AJ386" s="55">
        <v>0</v>
      </c>
      <c r="AK386" s="55">
        <v>0</v>
      </c>
      <c r="AL386" s="55">
        <v>0.19104435991597776</v>
      </c>
      <c r="AM386" s="55">
        <v>0.20330168820328642</v>
      </c>
      <c r="AN386" s="55">
        <v>0.22390314650177082</v>
      </c>
      <c r="AO386" s="55">
        <v>0.24576365265155936</v>
      </c>
      <c r="AP386" s="55">
        <v>0.26718019952548094</v>
      </c>
      <c r="AQ386" s="55">
        <v>0.29025038469081516</v>
      </c>
      <c r="AR386" s="59">
        <v>1.4214434314888904</v>
      </c>
      <c r="AS386" s="55">
        <v>0</v>
      </c>
      <c r="AT386" s="55"/>
      <c r="AU386" s="55"/>
      <c r="AV386" s="55"/>
      <c r="AW386" s="59">
        <v>1.4214434314888904</v>
      </c>
      <c r="AX386" s="55"/>
      <c r="AY386" s="55"/>
      <c r="AZ386" s="55"/>
      <c r="BA386" s="55"/>
      <c r="BB386" s="55"/>
      <c r="BC386" s="55"/>
      <c r="BD386" s="55"/>
      <c r="BE386" s="55"/>
      <c r="BF386" s="59">
        <v>0</v>
      </c>
      <c r="BG386" s="55"/>
      <c r="BH386" s="55"/>
      <c r="BI386" s="55"/>
      <c r="BJ386" s="55"/>
      <c r="BK386" s="59">
        <v>0</v>
      </c>
      <c r="BL386" s="55"/>
      <c r="BM386" s="23" t="s">
        <v>864</v>
      </c>
      <c r="BN386" s="23" t="s">
        <v>1660</v>
      </c>
      <c r="BO386" s="23" t="s">
        <v>566</v>
      </c>
      <c r="BP386" s="23" t="s">
        <v>381</v>
      </c>
      <c r="BQ386" s="23" t="s">
        <v>351</v>
      </c>
      <c r="BR386" s="23"/>
      <c r="BS386" s="57"/>
      <c r="BT386" s="135" t="s">
        <v>23</v>
      </c>
      <c r="BU386" s="58">
        <v>0.5</v>
      </c>
      <c r="BV386" s="57">
        <v>0</v>
      </c>
      <c r="BW386" s="57">
        <v>0</v>
      </c>
      <c r="BX386" s="57">
        <v>0</v>
      </c>
      <c r="BY386" s="57">
        <v>0</v>
      </c>
      <c r="BZ386" s="57">
        <v>0</v>
      </c>
      <c r="CA386" s="57">
        <v>0</v>
      </c>
      <c r="CB386" s="67">
        <v>0</v>
      </c>
      <c r="CC386" s="134"/>
      <c r="CD386" s="134"/>
      <c r="CE386" s="57"/>
      <c r="CF386" s="57"/>
      <c r="CG386" s="57"/>
      <c r="CH386" s="57"/>
      <c r="CI386" s="57"/>
      <c r="CJ386" s="57"/>
      <c r="CK386" s="67"/>
      <c r="CL386" s="23"/>
      <c r="CM386" s="23"/>
      <c r="CN386" s="23"/>
      <c r="CO386" s="23"/>
      <c r="CP386" s="23"/>
      <c r="CQ386" s="23"/>
      <c r="CR386" s="57"/>
      <c r="CS386" s="134"/>
      <c r="CT386" s="58"/>
      <c r="CU386" s="57"/>
      <c r="CV386" s="57"/>
      <c r="CW386" s="57"/>
      <c r="CX386" s="57"/>
      <c r="CY386" s="57"/>
      <c r="CZ386" s="57"/>
      <c r="DA386" s="67"/>
      <c r="DB386" s="23"/>
      <c r="DC386" s="23"/>
      <c r="DD386" s="57"/>
      <c r="DE386" s="57"/>
      <c r="DF386" s="57"/>
      <c r="DG386" s="57"/>
      <c r="DH386" s="57"/>
      <c r="DI386" s="57"/>
      <c r="DJ386" s="67"/>
      <c r="DK386" s="23" t="s">
        <v>849</v>
      </c>
      <c r="DL386" s="55">
        <v>0</v>
      </c>
      <c r="DM386" s="55">
        <v>0</v>
      </c>
      <c r="DN386" s="55">
        <v>0</v>
      </c>
      <c r="DO386" s="59">
        <v>0</v>
      </c>
      <c r="DP386" s="23" t="s">
        <v>849</v>
      </c>
      <c r="DQ386" s="57"/>
      <c r="DR386" s="57"/>
      <c r="DS386" s="57"/>
      <c r="DT386" s="23" t="s">
        <v>854</v>
      </c>
      <c r="DU386" s="57"/>
      <c r="DV386" s="23" t="s">
        <v>849</v>
      </c>
      <c r="DW386" s="23" t="s">
        <v>854</v>
      </c>
      <c r="DX386" s="57"/>
      <c r="DY386" s="23" t="s">
        <v>849</v>
      </c>
      <c r="DZ386" s="23" t="s">
        <v>854</v>
      </c>
      <c r="EA386" s="56"/>
      <c r="EB386" s="57"/>
      <c r="EC386" s="57"/>
      <c r="ED386" s="23"/>
      <c r="EE386" s="57"/>
      <c r="EF386" s="57"/>
      <c r="EG386" s="57"/>
      <c r="EH386" s="23">
        <v>664</v>
      </c>
      <c r="EI386" s="23" t="s">
        <v>379</v>
      </c>
      <c r="EJ386" s="23"/>
      <c r="EK386" s="23" t="s">
        <v>380</v>
      </c>
    </row>
    <row r="387" spans="2:141" ht="29.1">
      <c r="B387" s="132" t="s">
        <v>1661</v>
      </c>
      <c r="C387" s="23" t="s">
        <v>1662</v>
      </c>
      <c r="D387" s="23" t="s">
        <v>193</v>
      </c>
      <c r="E387" s="23" t="s">
        <v>846</v>
      </c>
      <c r="F387" s="23" t="s">
        <v>847</v>
      </c>
      <c r="G387" s="23"/>
      <c r="H387" s="23" t="s">
        <v>848</v>
      </c>
      <c r="I387" s="58">
        <v>0</v>
      </c>
      <c r="J387" s="58">
        <v>0</v>
      </c>
      <c r="K387" s="58">
        <v>1</v>
      </c>
      <c r="L387" s="58">
        <v>0</v>
      </c>
      <c r="M387" s="176"/>
      <c r="N387" s="23" t="s">
        <v>849</v>
      </c>
      <c r="O387" s="23" t="s">
        <v>850</v>
      </c>
      <c r="P387" s="23" t="s">
        <v>851</v>
      </c>
      <c r="Q387" s="56" t="s">
        <v>848</v>
      </c>
      <c r="R387" s="133" t="s">
        <v>848</v>
      </c>
      <c r="S387" s="133" t="s">
        <v>848</v>
      </c>
      <c r="T387" s="133" t="s">
        <v>848</v>
      </c>
      <c r="U387" s="133" t="s">
        <v>848</v>
      </c>
      <c r="V387" s="133" t="s">
        <v>848</v>
      </c>
      <c r="W387" s="55">
        <v>0</v>
      </c>
      <c r="X387" s="55">
        <v>3.1104503940852286</v>
      </c>
      <c r="Y387" s="55">
        <v>3.2451133568172721</v>
      </c>
      <c r="Z387" s="55">
        <v>3.5038774812827662</v>
      </c>
      <c r="AA387" s="55">
        <v>3.7705629564972036</v>
      </c>
      <c r="AB387" s="55">
        <v>4.0187652799641063</v>
      </c>
      <c r="AC387" s="55">
        <v>4.280169854679249</v>
      </c>
      <c r="AD387" s="59">
        <v>21.928939323325828</v>
      </c>
      <c r="AE387" s="55">
        <v>0</v>
      </c>
      <c r="AF387" s="55"/>
      <c r="AG387" s="55"/>
      <c r="AH387" s="55"/>
      <c r="AI387" s="59">
        <v>21.928939323325828</v>
      </c>
      <c r="AJ387" s="55">
        <v>0</v>
      </c>
      <c r="AK387" s="55">
        <v>0</v>
      </c>
      <c r="AL387" s="55">
        <v>3.4099276332056396</v>
      </c>
      <c r="AM387" s="55">
        <v>3.6287072007079173</v>
      </c>
      <c r="AN387" s="55">
        <v>3.9964201338048775</v>
      </c>
      <c r="AO387" s="55">
        <v>4.3866056594535277</v>
      </c>
      <c r="AP387" s="55">
        <v>4.7688670097773356</v>
      </c>
      <c r="AQ387" s="55">
        <v>5.1806439496097516</v>
      </c>
      <c r="AR387" s="59">
        <v>25.371171586559051</v>
      </c>
      <c r="AS387" s="55">
        <v>0</v>
      </c>
      <c r="AT387" s="55"/>
      <c r="AU387" s="55"/>
      <c r="AV387" s="55"/>
      <c r="AW387" s="59">
        <v>25.371171586559051</v>
      </c>
      <c r="AX387" s="55"/>
      <c r="AY387" s="55"/>
      <c r="AZ387" s="55"/>
      <c r="BA387" s="55"/>
      <c r="BB387" s="55"/>
      <c r="BC387" s="55"/>
      <c r="BD387" s="55"/>
      <c r="BE387" s="55"/>
      <c r="BF387" s="59">
        <v>0</v>
      </c>
      <c r="BG387" s="55"/>
      <c r="BH387" s="55"/>
      <c r="BI387" s="55"/>
      <c r="BJ387" s="55"/>
      <c r="BK387" s="59">
        <v>0</v>
      </c>
      <c r="BL387" s="55"/>
      <c r="BM387" s="23" t="s">
        <v>852</v>
      </c>
      <c r="BN387" s="23" t="s">
        <v>1663</v>
      </c>
      <c r="BO387" s="23" t="s">
        <v>853</v>
      </c>
      <c r="BP387" s="23" t="s">
        <v>853</v>
      </c>
      <c r="BQ387" s="23" t="s">
        <v>311</v>
      </c>
      <c r="BR387" s="23"/>
      <c r="BS387" s="57"/>
      <c r="BT387" s="135" t="s">
        <v>23</v>
      </c>
      <c r="BU387" s="58">
        <v>1</v>
      </c>
      <c r="BV387" s="57">
        <v>11</v>
      </c>
      <c r="BW387" s="57">
        <v>11</v>
      </c>
      <c r="BX387" s="57">
        <v>12</v>
      </c>
      <c r="BY387" s="57">
        <v>13</v>
      </c>
      <c r="BZ387" s="57">
        <v>14</v>
      </c>
      <c r="CA387" s="57">
        <v>15</v>
      </c>
      <c r="CB387" s="67">
        <v>76</v>
      </c>
      <c r="CC387" s="134"/>
      <c r="CD387" s="134"/>
      <c r="CE387" s="57"/>
      <c r="CF387" s="57"/>
      <c r="CG387" s="57"/>
      <c r="CH387" s="57"/>
      <c r="CI387" s="57"/>
      <c r="CJ387" s="57"/>
      <c r="CK387" s="67"/>
      <c r="CL387" s="23"/>
      <c r="CM387" s="23"/>
      <c r="CN387" s="23"/>
      <c r="CO387" s="23"/>
      <c r="CP387" s="23"/>
      <c r="CQ387" s="23"/>
      <c r="CR387" s="57"/>
      <c r="CS387" s="134"/>
      <c r="CT387" s="58"/>
      <c r="CU387" s="57"/>
      <c r="CV387" s="57"/>
      <c r="CW387" s="57"/>
      <c r="CX387" s="57"/>
      <c r="CY387" s="57"/>
      <c r="CZ387" s="57"/>
      <c r="DA387" s="67"/>
      <c r="DB387" s="23"/>
      <c r="DC387" s="23"/>
      <c r="DD387" s="57"/>
      <c r="DE387" s="57"/>
      <c r="DF387" s="57"/>
      <c r="DG387" s="57"/>
      <c r="DH387" s="57"/>
      <c r="DI387" s="57"/>
      <c r="DJ387" s="67"/>
      <c r="DK387" s="23" t="s">
        <v>849</v>
      </c>
      <c r="DL387" s="55">
        <v>0</v>
      </c>
      <c r="DM387" s="55">
        <v>0</v>
      </c>
      <c r="DN387" s="55">
        <v>0</v>
      </c>
      <c r="DO387" s="59">
        <v>0</v>
      </c>
      <c r="DP387" s="23" t="s">
        <v>849</v>
      </c>
      <c r="DQ387" s="57"/>
      <c r="DR387" s="57"/>
      <c r="DS387" s="57"/>
      <c r="DT387" s="23" t="s">
        <v>854</v>
      </c>
      <c r="DU387" s="57"/>
      <c r="DV387" s="23" t="s">
        <v>849</v>
      </c>
      <c r="DW387" s="23" t="s">
        <v>854</v>
      </c>
      <c r="DX387" s="57"/>
      <c r="DY387" s="23" t="s">
        <v>849</v>
      </c>
      <c r="DZ387" s="23" t="s">
        <v>854</v>
      </c>
      <c r="EA387" s="56"/>
      <c r="EB387" s="57"/>
      <c r="EC387" s="57"/>
      <c r="ED387" s="23"/>
      <c r="EE387" s="57"/>
      <c r="EF387" s="57"/>
      <c r="EG387" s="57"/>
      <c r="EH387" s="23">
        <v>889</v>
      </c>
      <c r="EI387" s="23"/>
      <c r="EJ387" s="23" t="s">
        <v>891</v>
      </c>
      <c r="EK387" s="23"/>
    </row>
    <row r="388" spans="2:141" ht="29.1">
      <c r="B388" s="132" t="s">
        <v>1664</v>
      </c>
      <c r="C388" s="23" t="s">
        <v>1665</v>
      </c>
      <c r="D388" s="23" t="s">
        <v>159</v>
      </c>
      <c r="E388" s="23" t="s">
        <v>846</v>
      </c>
      <c r="F388" s="23" t="s">
        <v>847</v>
      </c>
      <c r="G388" s="23"/>
      <c r="H388" s="23" t="s">
        <v>848</v>
      </c>
      <c r="I388" s="58">
        <v>0</v>
      </c>
      <c r="J388" s="58">
        <v>0</v>
      </c>
      <c r="K388" s="58">
        <v>1</v>
      </c>
      <c r="L388" s="58">
        <v>0</v>
      </c>
      <c r="M388" s="176"/>
      <c r="N388" s="23" t="s">
        <v>849</v>
      </c>
      <c r="O388" s="23" t="s">
        <v>850</v>
      </c>
      <c r="P388" s="23" t="s">
        <v>851</v>
      </c>
      <c r="Q388" s="56" t="s">
        <v>848</v>
      </c>
      <c r="R388" s="133" t="s">
        <v>848</v>
      </c>
      <c r="S388" s="133" t="s">
        <v>848</v>
      </c>
      <c r="T388" s="133" t="s">
        <v>848</v>
      </c>
      <c r="U388" s="133" t="s">
        <v>848</v>
      </c>
      <c r="V388" s="133" t="s">
        <v>848</v>
      </c>
      <c r="W388" s="55">
        <v>0</v>
      </c>
      <c r="X388" s="55">
        <v>2.5597342789155713</v>
      </c>
      <c r="Y388" s="55">
        <v>2.6705546933677735</v>
      </c>
      <c r="Z388" s="55">
        <v>2.8835037250602404</v>
      </c>
      <c r="AA388" s="55">
        <v>3.1029716046616604</v>
      </c>
      <c r="AB388" s="55">
        <v>3.3072288391421893</v>
      </c>
      <c r="AC388" s="55">
        <v>3.5223508201376412</v>
      </c>
      <c r="AD388" s="59">
        <v>18.046343961285075</v>
      </c>
      <c r="AE388" s="55">
        <v>0</v>
      </c>
      <c r="AF388" s="55"/>
      <c r="AG388" s="55"/>
      <c r="AH388" s="55"/>
      <c r="AI388" s="59">
        <v>18.046343961285075</v>
      </c>
      <c r="AJ388" s="55">
        <v>0</v>
      </c>
      <c r="AK388" s="55">
        <v>0</v>
      </c>
      <c r="AL388" s="55">
        <v>2.8061880259964536</v>
      </c>
      <c r="AM388" s="55">
        <v>2.9862319063061418</v>
      </c>
      <c r="AN388" s="55">
        <v>3.2888399792201914</v>
      </c>
      <c r="AO388" s="55">
        <v>3.6099417936194134</v>
      </c>
      <c r="AP388" s="55">
        <v>3.9245224356348194</v>
      </c>
      <c r="AQ388" s="55">
        <v>4.263392828861579</v>
      </c>
      <c r="AR388" s="59">
        <v>20.879116969638599</v>
      </c>
      <c r="AS388" s="55">
        <v>0</v>
      </c>
      <c r="AT388" s="55"/>
      <c r="AU388" s="55"/>
      <c r="AV388" s="55"/>
      <c r="AW388" s="59">
        <v>20.879116969638599</v>
      </c>
      <c r="AX388" s="55"/>
      <c r="AY388" s="55"/>
      <c r="AZ388" s="55"/>
      <c r="BA388" s="55"/>
      <c r="BB388" s="55"/>
      <c r="BC388" s="55"/>
      <c r="BD388" s="55"/>
      <c r="BE388" s="55"/>
      <c r="BF388" s="59">
        <v>0</v>
      </c>
      <c r="BG388" s="55"/>
      <c r="BH388" s="55"/>
      <c r="BI388" s="55"/>
      <c r="BJ388" s="55"/>
      <c r="BK388" s="59">
        <v>0</v>
      </c>
      <c r="BL388" s="55"/>
      <c r="BM388" s="23" t="s">
        <v>852</v>
      </c>
      <c r="BN388" s="23" t="s">
        <v>202</v>
      </c>
      <c r="BO388" s="23" t="s">
        <v>853</v>
      </c>
      <c r="BP388" s="23" t="s">
        <v>853</v>
      </c>
      <c r="BQ388" s="23" t="s">
        <v>853</v>
      </c>
      <c r="BR388" s="23"/>
      <c r="BS388" s="57"/>
      <c r="BT388" s="135" t="s">
        <v>23</v>
      </c>
      <c r="BU388" s="58">
        <v>1</v>
      </c>
      <c r="BV388" s="57">
        <v>0</v>
      </c>
      <c r="BW388" s="57">
        <v>0</v>
      </c>
      <c r="BX388" s="57">
        <v>0</v>
      </c>
      <c r="BY388" s="57">
        <v>1</v>
      </c>
      <c r="BZ388" s="57">
        <v>0</v>
      </c>
      <c r="CA388" s="57">
        <v>4</v>
      </c>
      <c r="CB388" s="67">
        <v>5</v>
      </c>
      <c r="CC388" s="134"/>
      <c r="CD388" s="134"/>
      <c r="CE388" s="57"/>
      <c r="CF388" s="57"/>
      <c r="CG388" s="57"/>
      <c r="CH388" s="57"/>
      <c r="CI388" s="57"/>
      <c r="CJ388" s="57"/>
      <c r="CK388" s="67"/>
      <c r="CL388" s="23"/>
      <c r="CM388" s="23"/>
      <c r="CN388" s="23"/>
      <c r="CO388" s="23"/>
      <c r="CP388" s="23"/>
      <c r="CQ388" s="23"/>
      <c r="CR388" s="57"/>
      <c r="CS388" s="134"/>
      <c r="CT388" s="58"/>
      <c r="CU388" s="57"/>
      <c r="CV388" s="57"/>
      <c r="CW388" s="57"/>
      <c r="CX388" s="57"/>
      <c r="CY388" s="57"/>
      <c r="CZ388" s="57"/>
      <c r="DA388" s="67"/>
      <c r="DB388" s="23"/>
      <c r="DC388" s="23"/>
      <c r="DD388" s="57"/>
      <c r="DE388" s="57"/>
      <c r="DF388" s="57"/>
      <c r="DG388" s="57"/>
      <c r="DH388" s="57"/>
      <c r="DI388" s="57"/>
      <c r="DJ388" s="67"/>
      <c r="DK388" s="23" t="s">
        <v>849</v>
      </c>
      <c r="DL388" s="55">
        <v>0</v>
      </c>
      <c r="DM388" s="55">
        <v>0</v>
      </c>
      <c r="DN388" s="55">
        <v>0</v>
      </c>
      <c r="DO388" s="59">
        <v>0</v>
      </c>
      <c r="DP388" s="23" t="s">
        <v>849</v>
      </c>
      <c r="DQ388" s="57"/>
      <c r="DR388" s="57"/>
      <c r="DS388" s="57"/>
      <c r="DT388" s="23" t="s">
        <v>854</v>
      </c>
      <c r="DU388" s="57"/>
      <c r="DV388" s="23" t="s">
        <v>849</v>
      </c>
      <c r="DW388" s="23" t="s">
        <v>854</v>
      </c>
      <c r="DX388" s="57"/>
      <c r="DY388" s="23" t="s">
        <v>849</v>
      </c>
      <c r="DZ388" s="23" t="s">
        <v>854</v>
      </c>
      <c r="EA388" s="56"/>
      <c r="EB388" s="57"/>
      <c r="EC388" s="57"/>
      <c r="ED388" s="23"/>
      <c r="EE388" s="57"/>
      <c r="EF388" s="57"/>
      <c r="EG388" s="57"/>
      <c r="EH388" s="23">
        <v>3296</v>
      </c>
      <c r="EI388" s="23"/>
      <c r="EJ388" s="23" t="s">
        <v>1666</v>
      </c>
      <c r="EK388" s="23"/>
    </row>
    <row r="389" spans="2:141" ht="57.95">
      <c r="B389" s="132" t="s">
        <v>1667</v>
      </c>
      <c r="C389" s="23" t="s">
        <v>1668</v>
      </c>
      <c r="D389" s="23" t="s">
        <v>193</v>
      </c>
      <c r="E389" s="23" t="s">
        <v>846</v>
      </c>
      <c r="F389" s="23" t="s">
        <v>847</v>
      </c>
      <c r="G389" s="23"/>
      <c r="H389" s="23" t="s">
        <v>848</v>
      </c>
      <c r="I389" s="58">
        <v>0</v>
      </c>
      <c r="J389" s="58">
        <v>0</v>
      </c>
      <c r="K389" s="58">
        <v>1</v>
      </c>
      <c r="L389" s="58">
        <v>0</v>
      </c>
      <c r="M389" s="176"/>
      <c r="N389" s="23" t="s">
        <v>849</v>
      </c>
      <c r="O389" s="23" t="s">
        <v>850</v>
      </c>
      <c r="P389" s="23" t="s">
        <v>851</v>
      </c>
      <c r="Q389" s="56" t="s">
        <v>848</v>
      </c>
      <c r="R389" s="133" t="s">
        <v>848</v>
      </c>
      <c r="S389" s="133" t="s">
        <v>848</v>
      </c>
      <c r="T389" s="133" t="s">
        <v>848</v>
      </c>
      <c r="U389" s="133" t="s">
        <v>848</v>
      </c>
      <c r="V389" s="133" t="s">
        <v>848</v>
      </c>
      <c r="W389" s="55">
        <v>0</v>
      </c>
      <c r="X389" s="55">
        <v>0</v>
      </c>
      <c r="Y389" s="55">
        <v>0</v>
      </c>
      <c r="Z389" s="55">
        <v>2.5800372668664622</v>
      </c>
      <c r="AA389" s="55">
        <v>5.1600745337329244</v>
      </c>
      <c r="AB389" s="55">
        <v>7.7401118005993856</v>
      </c>
      <c r="AC389" s="55">
        <v>10.320149067465849</v>
      </c>
      <c r="AD389" s="59">
        <v>25.800372668664622</v>
      </c>
      <c r="AE389" s="55">
        <v>0</v>
      </c>
      <c r="AF389" s="55"/>
      <c r="AG389" s="55"/>
      <c r="AH389" s="55"/>
      <c r="AI389" s="59">
        <v>25.800372668664622</v>
      </c>
      <c r="AJ389" s="55">
        <v>0</v>
      </c>
      <c r="AK389" s="55">
        <v>0</v>
      </c>
      <c r="AL389" s="55">
        <v>0</v>
      </c>
      <c r="AM389" s="55">
        <v>0</v>
      </c>
      <c r="AN389" s="55">
        <v>2.9427150162502889</v>
      </c>
      <c r="AO389" s="55">
        <v>6.0031386331505896</v>
      </c>
      <c r="AP389" s="55">
        <v>9.1848021087204028</v>
      </c>
      <c r="AQ389" s="55">
        <v>12.491330867859748</v>
      </c>
      <c r="AR389" s="59">
        <v>30.621986625981027</v>
      </c>
      <c r="AS389" s="55">
        <v>0</v>
      </c>
      <c r="AT389" s="55"/>
      <c r="AU389" s="55"/>
      <c r="AV389" s="55"/>
      <c r="AW389" s="59">
        <v>30.621986625981027</v>
      </c>
      <c r="AX389" s="55"/>
      <c r="AY389" s="55"/>
      <c r="AZ389" s="55"/>
      <c r="BA389" s="55"/>
      <c r="BB389" s="55"/>
      <c r="BC389" s="55"/>
      <c r="BD389" s="55"/>
      <c r="BE389" s="55"/>
      <c r="BF389" s="59">
        <v>0</v>
      </c>
      <c r="BG389" s="55"/>
      <c r="BH389" s="55"/>
      <c r="BI389" s="55"/>
      <c r="BJ389" s="55"/>
      <c r="BK389" s="59">
        <v>0</v>
      </c>
      <c r="BL389" s="55"/>
      <c r="BM389" s="23" t="s">
        <v>852</v>
      </c>
      <c r="BN389" s="23" t="s">
        <v>214</v>
      </c>
      <c r="BO389" s="23" t="s">
        <v>853</v>
      </c>
      <c r="BP389" s="23" t="s">
        <v>853</v>
      </c>
      <c r="BQ389" s="23" t="s">
        <v>311</v>
      </c>
      <c r="BR389" s="23"/>
      <c r="BS389" s="57"/>
      <c r="BT389" s="135" t="s">
        <v>212</v>
      </c>
      <c r="BU389" s="58">
        <v>1</v>
      </c>
      <c r="BV389" s="57">
        <v>0</v>
      </c>
      <c r="BW389" s="57">
        <v>0</v>
      </c>
      <c r="BX389" s="57">
        <v>0</v>
      </c>
      <c r="BY389" s="57">
        <v>0</v>
      </c>
      <c r="BZ389" s="57">
        <v>0</v>
      </c>
      <c r="CA389" s="57">
        <v>0</v>
      </c>
      <c r="CB389" s="67">
        <v>0</v>
      </c>
      <c r="CC389" s="134"/>
      <c r="CD389" s="134"/>
      <c r="CE389" s="57"/>
      <c r="CF389" s="57"/>
      <c r="CG389" s="57"/>
      <c r="CH389" s="57"/>
      <c r="CI389" s="57"/>
      <c r="CJ389" s="57"/>
      <c r="CK389" s="67"/>
      <c r="CL389" s="23"/>
      <c r="CM389" s="23"/>
      <c r="CN389" s="23"/>
      <c r="CO389" s="23"/>
      <c r="CP389" s="23"/>
      <c r="CQ389" s="23"/>
      <c r="CR389" s="57"/>
      <c r="CS389" s="134"/>
      <c r="CT389" s="58"/>
      <c r="CU389" s="57"/>
      <c r="CV389" s="57"/>
      <c r="CW389" s="57"/>
      <c r="CX389" s="57"/>
      <c r="CY389" s="57"/>
      <c r="CZ389" s="57"/>
      <c r="DA389" s="67"/>
      <c r="DB389" s="23"/>
      <c r="DC389" s="23"/>
      <c r="DD389" s="57"/>
      <c r="DE389" s="57"/>
      <c r="DF389" s="57"/>
      <c r="DG389" s="57"/>
      <c r="DH389" s="57"/>
      <c r="DI389" s="57"/>
      <c r="DJ389" s="67"/>
      <c r="DK389" s="23" t="s">
        <v>849</v>
      </c>
      <c r="DL389" s="55">
        <v>0</v>
      </c>
      <c r="DM389" s="55">
        <v>0</v>
      </c>
      <c r="DN389" s="55">
        <v>0</v>
      </c>
      <c r="DO389" s="59">
        <v>0</v>
      </c>
      <c r="DP389" s="23" t="s">
        <v>849</v>
      </c>
      <c r="DQ389" s="57"/>
      <c r="DR389" s="57"/>
      <c r="DS389" s="57"/>
      <c r="DT389" s="23" t="s">
        <v>854</v>
      </c>
      <c r="DU389" s="57"/>
      <c r="DV389" s="23" t="s">
        <v>849</v>
      </c>
      <c r="DW389" s="23" t="s">
        <v>854</v>
      </c>
      <c r="DX389" s="57"/>
      <c r="DY389" s="23" t="s">
        <v>858</v>
      </c>
      <c r="DZ389" s="23" t="s">
        <v>854</v>
      </c>
      <c r="EA389" s="56"/>
      <c r="EB389" s="57"/>
      <c r="EC389" s="57"/>
      <c r="ED389" s="23"/>
      <c r="EE389" s="57"/>
      <c r="EF389" s="57"/>
      <c r="EG389" s="57"/>
      <c r="EH389" s="23">
        <v>3281</v>
      </c>
      <c r="EI389" s="23"/>
      <c r="EJ389" s="23" t="s">
        <v>868</v>
      </c>
      <c r="EK389" s="23"/>
    </row>
    <row r="390" spans="2:141" ht="29.1">
      <c r="B390" s="132" t="s">
        <v>1669</v>
      </c>
      <c r="C390" s="23" t="s">
        <v>1670</v>
      </c>
      <c r="D390" s="23" t="s">
        <v>159</v>
      </c>
      <c r="E390" s="23" t="s">
        <v>846</v>
      </c>
      <c r="F390" s="23" t="s">
        <v>847</v>
      </c>
      <c r="G390" s="23"/>
      <c r="H390" s="23" t="s">
        <v>848</v>
      </c>
      <c r="I390" s="58">
        <v>0</v>
      </c>
      <c r="J390" s="58">
        <v>0</v>
      </c>
      <c r="K390" s="58">
        <v>1</v>
      </c>
      <c r="L390" s="58">
        <v>0</v>
      </c>
      <c r="M390" s="176"/>
      <c r="N390" s="23" t="s">
        <v>849</v>
      </c>
      <c r="O390" s="23" t="s">
        <v>850</v>
      </c>
      <c r="P390" s="23" t="s">
        <v>851</v>
      </c>
      <c r="Q390" s="56" t="s">
        <v>848</v>
      </c>
      <c r="R390" s="133" t="s">
        <v>848</v>
      </c>
      <c r="S390" s="133" t="s">
        <v>848</v>
      </c>
      <c r="T390" s="133" t="s">
        <v>848</v>
      </c>
      <c r="U390" s="133" t="s">
        <v>848</v>
      </c>
      <c r="V390" s="133" t="s">
        <v>848</v>
      </c>
      <c r="W390" s="55">
        <v>0</v>
      </c>
      <c r="X390" s="55">
        <v>2.2112267876523733E-2</v>
      </c>
      <c r="Y390" s="55">
        <v>0</v>
      </c>
      <c r="Z390" s="55">
        <v>0</v>
      </c>
      <c r="AA390" s="55">
        <v>0</v>
      </c>
      <c r="AB390" s="55">
        <v>0</v>
      </c>
      <c r="AC390" s="55">
        <v>0</v>
      </c>
      <c r="AD390" s="59">
        <v>2.2112267876523733E-2</v>
      </c>
      <c r="AE390" s="55">
        <v>0</v>
      </c>
      <c r="AF390" s="55"/>
      <c r="AG390" s="55"/>
      <c r="AH390" s="55"/>
      <c r="AI390" s="59">
        <v>2.2112267876523733E-2</v>
      </c>
      <c r="AJ390" s="55">
        <v>0</v>
      </c>
      <c r="AK390" s="55">
        <v>0</v>
      </c>
      <c r="AL390" s="55">
        <v>2.4241258889190188E-2</v>
      </c>
      <c r="AM390" s="55">
        <v>0</v>
      </c>
      <c r="AN390" s="55">
        <v>0</v>
      </c>
      <c r="AO390" s="55">
        <v>0</v>
      </c>
      <c r="AP390" s="55">
        <v>0</v>
      </c>
      <c r="AQ390" s="55">
        <v>0</v>
      </c>
      <c r="AR390" s="59">
        <v>2.4241258889190188E-2</v>
      </c>
      <c r="AS390" s="55">
        <v>0</v>
      </c>
      <c r="AT390" s="55"/>
      <c r="AU390" s="55"/>
      <c r="AV390" s="55"/>
      <c r="AW390" s="59">
        <v>2.4241258889190188E-2</v>
      </c>
      <c r="AX390" s="55"/>
      <c r="AY390" s="55"/>
      <c r="AZ390" s="55"/>
      <c r="BA390" s="55"/>
      <c r="BB390" s="55"/>
      <c r="BC390" s="55"/>
      <c r="BD390" s="55"/>
      <c r="BE390" s="55"/>
      <c r="BF390" s="59">
        <v>0</v>
      </c>
      <c r="BG390" s="55"/>
      <c r="BH390" s="55"/>
      <c r="BI390" s="55"/>
      <c r="BJ390" s="55"/>
      <c r="BK390" s="59">
        <v>0</v>
      </c>
      <c r="BL390" s="55"/>
      <c r="BM390" s="23" t="s">
        <v>852</v>
      </c>
      <c r="BN390" s="23" t="s">
        <v>1671</v>
      </c>
      <c r="BO390" s="23" t="s">
        <v>853</v>
      </c>
      <c r="BP390" s="23" t="s">
        <v>853</v>
      </c>
      <c r="BQ390" s="23" t="s">
        <v>853</v>
      </c>
      <c r="BR390" s="23"/>
      <c r="BS390" s="57"/>
      <c r="BT390" s="135" t="s">
        <v>23</v>
      </c>
      <c r="BU390" s="58">
        <v>1</v>
      </c>
      <c r="BV390" s="57">
        <v>1</v>
      </c>
      <c r="BW390" s="57">
        <v>0</v>
      </c>
      <c r="BX390" s="57">
        <v>0</v>
      </c>
      <c r="BY390" s="57">
        <v>0</v>
      </c>
      <c r="BZ390" s="57">
        <v>0</v>
      </c>
      <c r="CA390" s="57">
        <v>0</v>
      </c>
      <c r="CB390" s="67">
        <v>1</v>
      </c>
      <c r="CC390" s="134"/>
      <c r="CD390" s="134"/>
      <c r="CE390" s="57"/>
      <c r="CF390" s="57"/>
      <c r="CG390" s="57"/>
      <c r="CH390" s="57"/>
      <c r="CI390" s="57"/>
      <c r="CJ390" s="57"/>
      <c r="CK390" s="67"/>
      <c r="CL390" s="23"/>
      <c r="CM390" s="23"/>
      <c r="CN390" s="23"/>
      <c r="CO390" s="23"/>
      <c r="CP390" s="23"/>
      <c r="CQ390" s="23"/>
      <c r="CR390" s="57"/>
      <c r="CS390" s="134"/>
      <c r="CT390" s="58"/>
      <c r="CU390" s="57"/>
      <c r="CV390" s="57"/>
      <c r="CW390" s="57"/>
      <c r="CX390" s="57"/>
      <c r="CY390" s="57"/>
      <c r="CZ390" s="57"/>
      <c r="DA390" s="67"/>
      <c r="DB390" s="23"/>
      <c r="DC390" s="23"/>
      <c r="DD390" s="57"/>
      <c r="DE390" s="57"/>
      <c r="DF390" s="57"/>
      <c r="DG390" s="57"/>
      <c r="DH390" s="57"/>
      <c r="DI390" s="57"/>
      <c r="DJ390" s="67"/>
      <c r="DK390" s="23" t="s">
        <v>849</v>
      </c>
      <c r="DL390" s="55">
        <v>0</v>
      </c>
      <c r="DM390" s="55">
        <v>0</v>
      </c>
      <c r="DN390" s="55">
        <v>0</v>
      </c>
      <c r="DO390" s="59">
        <v>0</v>
      </c>
      <c r="DP390" s="23" t="s">
        <v>849</v>
      </c>
      <c r="DQ390" s="57"/>
      <c r="DR390" s="57"/>
      <c r="DS390" s="57"/>
      <c r="DT390" s="23" t="s">
        <v>854</v>
      </c>
      <c r="DU390" s="57"/>
      <c r="DV390" s="23" t="s">
        <v>849</v>
      </c>
      <c r="DW390" s="23" t="s">
        <v>854</v>
      </c>
      <c r="DX390" s="57"/>
      <c r="DY390" s="23" t="s">
        <v>849</v>
      </c>
      <c r="DZ390" s="23" t="s">
        <v>854</v>
      </c>
      <c r="EA390" s="56"/>
      <c r="EB390" s="57"/>
      <c r="EC390" s="57"/>
      <c r="ED390" s="23"/>
      <c r="EE390" s="57"/>
      <c r="EF390" s="57"/>
      <c r="EG390" s="57"/>
      <c r="EH390" s="23">
        <v>863</v>
      </c>
      <c r="EI390" s="23"/>
      <c r="EJ390" s="23" t="s">
        <v>891</v>
      </c>
      <c r="EK390" s="23"/>
    </row>
    <row r="391" spans="2:141">
      <c r="B391" s="132" t="s">
        <v>1672</v>
      </c>
      <c r="C391" s="23" t="s">
        <v>1673</v>
      </c>
      <c r="D391" s="23" t="s">
        <v>193</v>
      </c>
      <c r="E391" s="23" t="s">
        <v>846</v>
      </c>
      <c r="F391" s="23" t="s">
        <v>847</v>
      </c>
      <c r="G391" s="23"/>
      <c r="H391" s="23" t="s">
        <v>848</v>
      </c>
      <c r="I391" s="58">
        <v>0.5</v>
      </c>
      <c r="J391" s="58">
        <v>0.5</v>
      </c>
      <c r="K391" s="58">
        <v>0</v>
      </c>
      <c r="L391" s="58">
        <v>0</v>
      </c>
      <c r="M391" s="176"/>
      <c r="N391" s="23" t="s">
        <v>849</v>
      </c>
      <c r="O391" s="23" t="s">
        <v>850</v>
      </c>
      <c r="P391" s="23" t="s">
        <v>851</v>
      </c>
      <c r="Q391" s="56" t="s">
        <v>848</v>
      </c>
      <c r="R391" s="133" t="s">
        <v>848</v>
      </c>
      <c r="S391" s="133" t="s">
        <v>848</v>
      </c>
      <c r="T391" s="133" t="s">
        <v>848</v>
      </c>
      <c r="U391" s="133" t="s">
        <v>848</v>
      </c>
      <c r="V391" s="133" t="s">
        <v>848</v>
      </c>
      <c r="W391" s="55">
        <v>0</v>
      </c>
      <c r="X391" s="55">
        <v>0.16729523490461543</v>
      </c>
      <c r="Y391" s="55">
        <v>0.17453806765515481</v>
      </c>
      <c r="Z391" s="55">
        <v>0.18845566784246576</v>
      </c>
      <c r="AA391" s="55">
        <v>0.20279931701510254</v>
      </c>
      <c r="AB391" s="55">
        <v>0.21614885188864572</v>
      </c>
      <c r="AC391" s="55">
        <v>0.2302084684043986</v>
      </c>
      <c r="AD391" s="59">
        <v>1.179445607710383</v>
      </c>
      <c r="AE391" s="55">
        <v>0</v>
      </c>
      <c r="AF391" s="55"/>
      <c r="AG391" s="55"/>
      <c r="AH391" s="55"/>
      <c r="AI391" s="59">
        <v>1.179445607710383</v>
      </c>
      <c r="AJ391" s="55">
        <v>0</v>
      </c>
      <c r="AK391" s="55">
        <v>0</v>
      </c>
      <c r="AL391" s="55">
        <v>0.18340258551933866</v>
      </c>
      <c r="AM391" s="55">
        <v>0.195169620675155</v>
      </c>
      <c r="AN391" s="55">
        <v>0.21494702064169999</v>
      </c>
      <c r="AO391" s="55">
        <v>0.23593310654549698</v>
      </c>
      <c r="AP391" s="55">
        <v>0.25649299154446176</v>
      </c>
      <c r="AQ391" s="55">
        <v>0.27864036930318259</v>
      </c>
      <c r="AR391" s="59">
        <v>1.3645856942293348</v>
      </c>
      <c r="AS391" s="55">
        <v>0</v>
      </c>
      <c r="AT391" s="55"/>
      <c r="AU391" s="55"/>
      <c r="AV391" s="55"/>
      <c r="AW391" s="59">
        <v>1.3645856942293348</v>
      </c>
      <c r="AX391" s="55"/>
      <c r="AY391" s="55"/>
      <c r="AZ391" s="55"/>
      <c r="BA391" s="55"/>
      <c r="BB391" s="55"/>
      <c r="BC391" s="55"/>
      <c r="BD391" s="55"/>
      <c r="BE391" s="55"/>
      <c r="BF391" s="59">
        <v>0</v>
      </c>
      <c r="BG391" s="55"/>
      <c r="BH391" s="55"/>
      <c r="BI391" s="55"/>
      <c r="BJ391" s="55"/>
      <c r="BK391" s="59">
        <v>0</v>
      </c>
      <c r="BL391" s="55"/>
      <c r="BM391" s="23" t="s">
        <v>864</v>
      </c>
      <c r="BN391" s="23" t="s">
        <v>1674</v>
      </c>
      <c r="BO391" s="23" t="s">
        <v>532</v>
      </c>
      <c r="BP391" s="23" t="s">
        <v>533</v>
      </c>
      <c r="BQ391" s="23" t="s">
        <v>311</v>
      </c>
      <c r="BR391" s="23"/>
      <c r="BS391" s="57"/>
      <c r="BT391" s="135" t="s">
        <v>23</v>
      </c>
      <c r="BU391" s="58">
        <v>0.5</v>
      </c>
      <c r="BV391" s="57">
        <v>2</v>
      </c>
      <c r="BW391" s="57">
        <v>2</v>
      </c>
      <c r="BX391" s="57">
        <v>2</v>
      </c>
      <c r="BY391" s="57">
        <v>2</v>
      </c>
      <c r="BZ391" s="57">
        <v>2</v>
      </c>
      <c r="CA391" s="57">
        <v>2</v>
      </c>
      <c r="CB391" s="67">
        <v>12</v>
      </c>
      <c r="CC391" s="134"/>
      <c r="CD391" s="134"/>
      <c r="CE391" s="57"/>
      <c r="CF391" s="57"/>
      <c r="CG391" s="57"/>
      <c r="CH391" s="57"/>
      <c r="CI391" s="57"/>
      <c r="CJ391" s="57"/>
      <c r="CK391" s="67"/>
      <c r="CL391" s="23"/>
      <c r="CM391" s="23"/>
      <c r="CN391" s="23"/>
      <c r="CO391" s="23"/>
      <c r="CP391" s="23"/>
      <c r="CQ391" s="23"/>
      <c r="CR391" s="57"/>
      <c r="CS391" s="134"/>
      <c r="CT391" s="58"/>
      <c r="CU391" s="57"/>
      <c r="CV391" s="57"/>
      <c r="CW391" s="57"/>
      <c r="CX391" s="57"/>
      <c r="CY391" s="57"/>
      <c r="CZ391" s="57"/>
      <c r="DA391" s="67"/>
      <c r="DB391" s="23"/>
      <c r="DC391" s="23"/>
      <c r="DD391" s="57"/>
      <c r="DE391" s="57"/>
      <c r="DF391" s="57"/>
      <c r="DG391" s="57"/>
      <c r="DH391" s="57"/>
      <c r="DI391" s="57"/>
      <c r="DJ391" s="67"/>
      <c r="DK391" s="23" t="s">
        <v>849</v>
      </c>
      <c r="DL391" s="55">
        <v>0</v>
      </c>
      <c r="DM391" s="55">
        <v>0</v>
      </c>
      <c r="DN391" s="55">
        <v>0</v>
      </c>
      <c r="DO391" s="59">
        <v>0</v>
      </c>
      <c r="DP391" s="23" t="s">
        <v>849</v>
      </c>
      <c r="DQ391" s="57"/>
      <c r="DR391" s="57"/>
      <c r="DS391" s="57"/>
      <c r="DT391" s="23" t="s">
        <v>854</v>
      </c>
      <c r="DU391" s="57"/>
      <c r="DV391" s="23" t="s">
        <v>849</v>
      </c>
      <c r="DW391" s="23" t="s">
        <v>854</v>
      </c>
      <c r="DX391" s="57"/>
      <c r="DY391" s="23" t="s">
        <v>849</v>
      </c>
      <c r="DZ391" s="23" t="s">
        <v>854</v>
      </c>
      <c r="EA391" s="56"/>
      <c r="EB391" s="57"/>
      <c r="EC391" s="57"/>
      <c r="ED391" s="23"/>
      <c r="EE391" s="57"/>
      <c r="EF391" s="57"/>
      <c r="EG391" s="57"/>
      <c r="EH391" s="23">
        <v>582</v>
      </c>
      <c r="EI391" s="23" t="s">
        <v>543</v>
      </c>
      <c r="EJ391" s="23"/>
      <c r="EK391" s="23" t="s">
        <v>635</v>
      </c>
    </row>
    <row r="392" spans="2:141" ht="29.1">
      <c r="B392" s="132" t="s">
        <v>1675</v>
      </c>
      <c r="C392" s="23" t="s">
        <v>1676</v>
      </c>
      <c r="D392" s="23" t="s">
        <v>155</v>
      </c>
      <c r="E392" s="23" t="s">
        <v>846</v>
      </c>
      <c r="F392" s="23" t="s">
        <v>847</v>
      </c>
      <c r="G392" s="23"/>
      <c r="H392" s="23" t="s">
        <v>848</v>
      </c>
      <c r="I392" s="58">
        <v>0</v>
      </c>
      <c r="J392" s="58">
        <v>0</v>
      </c>
      <c r="K392" s="58">
        <v>1</v>
      </c>
      <c r="L392" s="58">
        <v>0</v>
      </c>
      <c r="M392" s="176"/>
      <c r="N392" s="23" t="s">
        <v>849</v>
      </c>
      <c r="O392" s="23" t="s">
        <v>850</v>
      </c>
      <c r="P392" s="23" t="s">
        <v>863</v>
      </c>
      <c r="Q392" s="56">
        <v>46891</v>
      </c>
      <c r="R392" s="133">
        <v>46968</v>
      </c>
      <c r="S392" s="133">
        <v>47700</v>
      </c>
      <c r="T392" s="133" t="s">
        <v>848</v>
      </c>
      <c r="U392" s="133">
        <v>47808</v>
      </c>
      <c r="V392" s="133" t="s">
        <v>848</v>
      </c>
      <c r="W392" s="55">
        <v>7.8949726033409595</v>
      </c>
      <c r="X392" s="55">
        <v>2.1528488382629849</v>
      </c>
      <c r="Y392" s="55">
        <v>2.1250431527603828</v>
      </c>
      <c r="Z392" s="55">
        <v>0.42270444521827322</v>
      </c>
      <c r="AA392" s="55">
        <v>4.2189375211787539</v>
      </c>
      <c r="AB392" s="55">
        <v>8.2966558714303495</v>
      </c>
      <c r="AC392" s="55">
        <v>2.3343194317793685</v>
      </c>
      <c r="AD392" s="59">
        <v>19.550509260630115</v>
      </c>
      <c r="AE392" s="55">
        <v>1.0518782249474769E-3</v>
      </c>
      <c r="AF392" s="55"/>
      <c r="AG392" s="55"/>
      <c r="AH392" s="55"/>
      <c r="AI392" s="59">
        <v>27.445481863971075</v>
      </c>
      <c r="AJ392" s="55">
        <v>1.0518782249474769E-3</v>
      </c>
      <c r="AK392" s="55">
        <v>8.6551083710342365</v>
      </c>
      <c r="AL392" s="55">
        <v>2.3601272528464765</v>
      </c>
      <c r="AM392" s="55">
        <v>2.376237296622381</v>
      </c>
      <c r="AN392" s="55">
        <v>0.48212432213830586</v>
      </c>
      <c r="AO392" s="55">
        <v>4.9082366269455191</v>
      </c>
      <c r="AP392" s="55">
        <v>9.8452250182406811</v>
      </c>
      <c r="AQ392" s="55">
        <v>2.8254200770755431</v>
      </c>
      <c r="AR392" s="59">
        <v>22.797370593868905</v>
      </c>
      <c r="AS392" s="55">
        <v>1.2731753053778665E-3</v>
      </c>
      <c r="AT392" s="55"/>
      <c r="AU392" s="55"/>
      <c r="AV392" s="55"/>
      <c r="AW392" s="59">
        <v>31.452478964903143</v>
      </c>
      <c r="AX392" s="55"/>
      <c r="AY392" s="55"/>
      <c r="AZ392" s="55"/>
      <c r="BA392" s="55"/>
      <c r="BB392" s="55"/>
      <c r="BC392" s="55"/>
      <c r="BD392" s="55"/>
      <c r="BE392" s="55"/>
      <c r="BF392" s="59">
        <v>0</v>
      </c>
      <c r="BG392" s="55"/>
      <c r="BH392" s="55"/>
      <c r="BI392" s="55"/>
      <c r="BJ392" s="55"/>
      <c r="BK392" s="59">
        <v>0</v>
      </c>
      <c r="BL392" s="55"/>
      <c r="BM392" s="23" t="s">
        <v>852</v>
      </c>
      <c r="BN392" s="23" t="s">
        <v>174</v>
      </c>
      <c r="BO392" s="23" t="s">
        <v>569</v>
      </c>
      <c r="BP392" s="23" t="s">
        <v>386</v>
      </c>
      <c r="BQ392" s="23" t="s">
        <v>853</v>
      </c>
      <c r="BR392" s="23"/>
      <c r="BS392" s="57"/>
      <c r="BT392" s="135" t="s">
        <v>154</v>
      </c>
      <c r="BU392" s="58">
        <v>1</v>
      </c>
      <c r="BV392" s="57">
        <v>0</v>
      </c>
      <c r="BW392" s="57">
        <v>0</v>
      </c>
      <c r="BX392" s="57">
        <v>0</v>
      </c>
      <c r="BY392" s="57">
        <v>0</v>
      </c>
      <c r="BZ392" s="57">
        <v>0</v>
      </c>
      <c r="CA392" s="57">
        <v>0</v>
      </c>
      <c r="CB392" s="67">
        <v>0</v>
      </c>
      <c r="CC392" s="134"/>
      <c r="CD392" s="134"/>
      <c r="CE392" s="57"/>
      <c r="CF392" s="57"/>
      <c r="CG392" s="57"/>
      <c r="CH392" s="57"/>
      <c r="CI392" s="57"/>
      <c r="CJ392" s="57"/>
      <c r="CK392" s="67"/>
      <c r="CL392" s="23"/>
      <c r="CM392" s="23"/>
      <c r="CN392" s="23"/>
      <c r="CO392" s="23"/>
      <c r="CP392" s="23"/>
      <c r="CQ392" s="23"/>
      <c r="CR392" s="57"/>
      <c r="CS392" s="134"/>
      <c r="CT392" s="58"/>
      <c r="CU392" s="57"/>
      <c r="CV392" s="57"/>
      <c r="CW392" s="57"/>
      <c r="CX392" s="57"/>
      <c r="CY392" s="57"/>
      <c r="CZ392" s="57"/>
      <c r="DA392" s="67"/>
      <c r="DB392" s="23"/>
      <c r="DC392" s="23"/>
      <c r="DD392" s="57"/>
      <c r="DE392" s="57"/>
      <c r="DF392" s="57"/>
      <c r="DG392" s="57"/>
      <c r="DH392" s="57"/>
      <c r="DI392" s="57"/>
      <c r="DJ392" s="67"/>
      <c r="DK392" s="23" t="s">
        <v>849</v>
      </c>
      <c r="DL392" s="55">
        <v>0</v>
      </c>
      <c r="DM392" s="55">
        <v>7.8949726033409595</v>
      </c>
      <c r="DN392" s="55">
        <v>19.550509260630115</v>
      </c>
      <c r="DO392" s="59">
        <v>27.445481863971075</v>
      </c>
      <c r="DP392" s="23" t="s">
        <v>849</v>
      </c>
      <c r="DQ392" s="57"/>
      <c r="DR392" s="57"/>
      <c r="DS392" s="57"/>
      <c r="DT392" s="23" t="s">
        <v>854</v>
      </c>
      <c r="DU392" s="57"/>
      <c r="DV392" s="23" t="s">
        <v>849</v>
      </c>
      <c r="DW392" s="23" t="s">
        <v>854</v>
      </c>
      <c r="DX392" s="57"/>
      <c r="DY392" s="23" t="s">
        <v>849</v>
      </c>
      <c r="DZ392" s="23" t="s">
        <v>854</v>
      </c>
      <c r="EA392" s="56"/>
      <c r="EB392" s="57"/>
      <c r="EC392" s="57"/>
      <c r="ED392" s="23"/>
      <c r="EE392" s="57"/>
      <c r="EF392" s="57"/>
      <c r="EG392" s="57"/>
      <c r="EH392" s="23">
        <v>533</v>
      </c>
      <c r="EI392" s="23"/>
      <c r="EJ392" s="23" t="s">
        <v>1182</v>
      </c>
      <c r="EK392" s="23"/>
    </row>
    <row r="393" spans="2:141" ht="29.1">
      <c r="B393" s="132" t="s">
        <v>1677</v>
      </c>
      <c r="C393" s="23" t="s">
        <v>1678</v>
      </c>
      <c r="D393" s="23" t="s">
        <v>155</v>
      </c>
      <c r="E393" s="23" t="s">
        <v>846</v>
      </c>
      <c r="F393" s="23" t="s">
        <v>847</v>
      </c>
      <c r="G393" s="23"/>
      <c r="H393" s="23" t="s">
        <v>848</v>
      </c>
      <c r="I393" s="58">
        <v>0</v>
      </c>
      <c r="J393" s="58">
        <v>0</v>
      </c>
      <c r="K393" s="58">
        <v>1</v>
      </c>
      <c r="L393" s="58">
        <v>0</v>
      </c>
      <c r="M393" s="176"/>
      <c r="N393" s="23" t="s">
        <v>849</v>
      </c>
      <c r="O393" s="23" t="s">
        <v>850</v>
      </c>
      <c r="P393" s="23" t="s">
        <v>863</v>
      </c>
      <c r="Q393" s="56">
        <v>46611</v>
      </c>
      <c r="R393" s="133">
        <v>47170</v>
      </c>
      <c r="S393" s="133">
        <v>47941</v>
      </c>
      <c r="T393" s="133" t="s">
        <v>848</v>
      </c>
      <c r="U393" s="133">
        <v>48026</v>
      </c>
      <c r="V393" s="133" t="s">
        <v>848</v>
      </c>
      <c r="W393" s="55">
        <v>72.483217901617493</v>
      </c>
      <c r="X393" s="55">
        <v>3.0981476202804155</v>
      </c>
      <c r="Y393" s="55">
        <v>2.1249663084389905</v>
      </c>
      <c r="Z393" s="55">
        <v>0.38965293371188786</v>
      </c>
      <c r="AA393" s="55">
        <v>3.1066950590980138</v>
      </c>
      <c r="AB393" s="55">
        <v>7.385108123416499</v>
      </c>
      <c r="AC393" s="55">
        <v>0.11848395306790385</v>
      </c>
      <c r="AD393" s="59">
        <v>16.223053998013715</v>
      </c>
      <c r="AE393" s="55">
        <v>4.7807586954760755</v>
      </c>
      <c r="AF393" s="55"/>
      <c r="AG393" s="55"/>
      <c r="AH393" s="55"/>
      <c r="AI393" s="59">
        <v>88.706271899631204</v>
      </c>
      <c r="AJ393" s="55">
        <v>4.7807586954760755</v>
      </c>
      <c r="AK393" s="55">
        <v>79.461973782443408</v>
      </c>
      <c r="AL393" s="55">
        <v>3.3964403361756395</v>
      </c>
      <c r="AM393" s="55">
        <v>2.37615136879438</v>
      </c>
      <c r="AN393" s="55">
        <v>0.44442673518145687</v>
      </c>
      <c r="AO393" s="55">
        <v>3.6142735940671642</v>
      </c>
      <c r="AP393" s="55">
        <v>8.7635370667166974</v>
      </c>
      <c r="AQ393" s="55">
        <v>0.14341093821686221</v>
      </c>
      <c r="AR393" s="59">
        <v>18.738240039152203</v>
      </c>
      <c r="AS393" s="55">
        <v>5.7865480696252369</v>
      </c>
      <c r="AT393" s="55"/>
      <c r="AU393" s="55"/>
      <c r="AV393" s="55"/>
      <c r="AW393" s="59">
        <v>98.200213821595611</v>
      </c>
      <c r="AX393" s="55"/>
      <c r="AY393" s="55"/>
      <c r="AZ393" s="55"/>
      <c r="BA393" s="55"/>
      <c r="BB393" s="55"/>
      <c r="BC393" s="55"/>
      <c r="BD393" s="55"/>
      <c r="BE393" s="55"/>
      <c r="BF393" s="59">
        <v>0</v>
      </c>
      <c r="BG393" s="55"/>
      <c r="BH393" s="55"/>
      <c r="BI393" s="55"/>
      <c r="BJ393" s="55"/>
      <c r="BK393" s="59">
        <v>0</v>
      </c>
      <c r="BL393" s="55"/>
      <c r="BM393" s="23" t="s">
        <v>852</v>
      </c>
      <c r="BN393" s="23" t="s">
        <v>174</v>
      </c>
      <c r="BO393" s="23" t="s">
        <v>569</v>
      </c>
      <c r="BP393" s="23" t="s">
        <v>386</v>
      </c>
      <c r="BQ393" s="23" t="s">
        <v>853</v>
      </c>
      <c r="BR393" s="23"/>
      <c r="BS393" s="57"/>
      <c r="BT393" s="135" t="s">
        <v>154</v>
      </c>
      <c r="BU393" s="58">
        <v>1</v>
      </c>
      <c r="BV393" s="57">
        <v>0</v>
      </c>
      <c r="BW393" s="57">
        <v>254</v>
      </c>
      <c r="BX393" s="57">
        <v>125</v>
      </c>
      <c r="BY393" s="57">
        <v>0</v>
      </c>
      <c r="BZ393" s="57">
        <v>0</v>
      </c>
      <c r="CA393" s="57">
        <v>0</v>
      </c>
      <c r="CB393" s="67">
        <v>379</v>
      </c>
      <c r="CC393" s="134"/>
      <c r="CD393" s="134"/>
      <c r="CE393" s="57"/>
      <c r="CF393" s="57"/>
      <c r="CG393" s="57"/>
      <c r="CH393" s="57"/>
      <c r="CI393" s="57"/>
      <c r="CJ393" s="57"/>
      <c r="CK393" s="67"/>
      <c r="CL393" s="23"/>
      <c r="CM393" s="23"/>
      <c r="CN393" s="23"/>
      <c r="CO393" s="23"/>
      <c r="CP393" s="23"/>
      <c r="CQ393" s="23"/>
      <c r="CR393" s="57"/>
      <c r="CS393" s="134"/>
      <c r="CT393" s="58"/>
      <c r="CU393" s="57"/>
      <c r="CV393" s="57"/>
      <c r="CW393" s="57"/>
      <c r="CX393" s="57"/>
      <c r="CY393" s="57"/>
      <c r="CZ393" s="57"/>
      <c r="DA393" s="67"/>
      <c r="DB393" s="23"/>
      <c r="DC393" s="23"/>
      <c r="DD393" s="57"/>
      <c r="DE393" s="57"/>
      <c r="DF393" s="57"/>
      <c r="DG393" s="57"/>
      <c r="DH393" s="57"/>
      <c r="DI393" s="57"/>
      <c r="DJ393" s="67"/>
      <c r="DK393" s="23" t="s">
        <v>849</v>
      </c>
      <c r="DL393" s="55">
        <v>0</v>
      </c>
      <c r="DM393" s="55">
        <v>72.483217901617493</v>
      </c>
      <c r="DN393" s="55">
        <v>16.223053998013715</v>
      </c>
      <c r="DO393" s="59">
        <v>88.706271899631204</v>
      </c>
      <c r="DP393" s="23" t="s">
        <v>849</v>
      </c>
      <c r="DQ393" s="57"/>
      <c r="DR393" s="57"/>
      <c r="DS393" s="57"/>
      <c r="DT393" s="23" t="s">
        <v>854</v>
      </c>
      <c r="DU393" s="57"/>
      <c r="DV393" s="23" t="s">
        <v>849</v>
      </c>
      <c r="DW393" s="23" t="s">
        <v>854</v>
      </c>
      <c r="DX393" s="57"/>
      <c r="DY393" s="23" t="s">
        <v>849</v>
      </c>
      <c r="DZ393" s="23" t="s">
        <v>854</v>
      </c>
      <c r="EA393" s="56"/>
      <c r="EB393" s="57"/>
      <c r="EC393" s="57"/>
      <c r="ED393" s="23"/>
      <c r="EE393" s="57"/>
      <c r="EF393" s="57"/>
      <c r="EG393" s="57"/>
      <c r="EH393" s="23">
        <v>532</v>
      </c>
      <c r="EI393" s="23"/>
      <c r="EJ393" s="23" t="s">
        <v>1182</v>
      </c>
      <c r="EK393" s="23"/>
    </row>
    <row r="394" spans="2:141" ht="29.1">
      <c r="B394" s="132" t="s">
        <v>1679</v>
      </c>
      <c r="C394" s="23" t="s">
        <v>1680</v>
      </c>
      <c r="D394" s="23" t="s">
        <v>193</v>
      </c>
      <c r="E394" s="23" t="s">
        <v>846</v>
      </c>
      <c r="F394" s="23" t="s">
        <v>847</v>
      </c>
      <c r="G394" s="23"/>
      <c r="H394" s="23" t="s">
        <v>848</v>
      </c>
      <c r="I394" s="58">
        <v>0</v>
      </c>
      <c r="J394" s="58">
        <v>0</v>
      </c>
      <c r="K394" s="58">
        <v>1</v>
      </c>
      <c r="L394" s="58">
        <v>0</v>
      </c>
      <c r="M394" s="176"/>
      <c r="N394" s="23" t="s">
        <v>849</v>
      </c>
      <c r="O394" s="23" t="s">
        <v>850</v>
      </c>
      <c r="P394" s="23" t="s">
        <v>851</v>
      </c>
      <c r="Q394" s="56" t="s">
        <v>848</v>
      </c>
      <c r="R394" s="133" t="s">
        <v>848</v>
      </c>
      <c r="S394" s="133" t="s">
        <v>848</v>
      </c>
      <c r="T394" s="133" t="s">
        <v>848</v>
      </c>
      <c r="U394" s="133" t="s">
        <v>848</v>
      </c>
      <c r="V394" s="133" t="s">
        <v>848</v>
      </c>
      <c r="W394" s="55">
        <v>0</v>
      </c>
      <c r="X394" s="55">
        <v>0.34853173938461546</v>
      </c>
      <c r="Y394" s="55">
        <v>0.36362097428157247</v>
      </c>
      <c r="Z394" s="55">
        <v>0.39261597467180365</v>
      </c>
      <c r="AA394" s="55">
        <v>0.42249857711479699</v>
      </c>
      <c r="AB394" s="55">
        <v>0.4503101081013452</v>
      </c>
      <c r="AC394" s="55">
        <v>0.47960097584249711</v>
      </c>
      <c r="AD394" s="59">
        <v>2.4571783493966306</v>
      </c>
      <c r="AE394" s="55">
        <v>0</v>
      </c>
      <c r="AF394" s="55"/>
      <c r="AG394" s="55"/>
      <c r="AH394" s="55"/>
      <c r="AI394" s="59">
        <v>2.4571783493966306</v>
      </c>
      <c r="AJ394" s="55">
        <v>0</v>
      </c>
      <c r="AK394" s="55">
        <v>0</v>
      </c>
      <c r="AL394" s="55">
        <v>0.38208871983195553</v>
      </c>
      <c r="AM394" s="55">
        <v>0.40660337640657285</v>
      </c>
      <c r="AN394" s="55">
        <v>0.44780629300354163</v>
      </c>
      <c r="AO394" s="55">
        <v>0.49152730530311878</v>
      </c>
      <c r="AP394" s="55">
        <v>0.534360399050962</v>
      </c>
      <c r="AQ394" s="55">
        <v>0.58050076938163042</v>
      </c>
      <c r="AR394" s="59">
        <v>2.8428868629777808</v>
      </c>
      <c r="AS394" s="55">
        <v>0</v>
      </c>
      <c r="AT394" s="55"/>
      <c r="AU394" s="55"/>
      <c r="AV394" s="55"/>
      <c r="AW394" s="59">
        <v>2.8428868629777808</v>
      </c>
      <c r="AX394" s="55"/>
      <c r="AY394" s="55"/>
      <c r="AZ394" s="55"/>
      <c r="BA394" s="55"/>
      <c r="BB394" s="55"/>
      <c r="BC394" s="55"/>
      <c r="BD394" s="55"/>
      <c r="BE394" s="55"/>
      <c r="BF394" s="59">
        <v>0</v>
      </c>
      <c r="BG394" s="55"/>
      <c r="BH394" s="55"/>
      <c r="BI394" s="55"/>
      <c r="BJ394" s="55"/>
      <c r="BK394" s="59">
        <v>0</v>
      </c>
      <c r="BL394" s="55"/>
      <c r="BM394" s="23" t="s">
        <v>852</v>
      </c>
      <c r="BN394" s="23" t="s">
        <v>1681</v>
      </c>
      <c r="BO394" s="23" t="s">
        <v>853</v>
      </c>
      <c r="BP394" s="23" t="s">
        <v>853</v>
      </c>
      <c r="BQ394" s="23" t="s">
        <v>311</v>
      </c>
      <c r="BR394" s="23"/>
      <c r="BS394" s="57"/>
      <c r="BT394" s="135" t="s">
        <v>23</v>
      </c>
      <c r="BU394" s="58">
        <v>1</v>
      </c>
      <c r="BV394" s="57">
        <v>1</v>
      </c>
      <c r="BW394" s="57">
        <v>0</v>
      </c>
      <c r="BX394" s="57">
        <v>0</v>
      </c>
      <c r="BY394" s="57">
        <v>0</v>
      </c>
      <c r="BZ394" s="57">
        <v>0</v>
      </c>
      <c r="CA394" s="57">
        <v>0</v>
      </c>
      <c r="CB394" s="67">
        <v>1</v>
      </c>
      <c r="CC394" s="134"/>
      <c r="CD394" s="134"/>
      <c r="CE394" s="57"/>
      <c r="CF394" s="57"/>
      <c r="CG394" s="57"/>
      <c r="CH394" s="57"/>
      <c r="CI394" s="57"/>
      <c r="CJ394" s="57"/>
      <c r="CK394" s="67"/>
      <c r="CL394" s="23"/>
      <c r="CM394" s="23"/>
      <c r="CN394" s="23"/>
      <c r="CO394" s="23"/>
      <c r="CP394" s="23"/>
      <c r="CQ394" s="23"/>
      <c r="CR394" s="57"/>
      <c r="CS394" s="134"/>
      <c r="CT394" s="58"/>
      <c r="CU394" s="57"/>
      <c r="CV394" s="57"/>
      <c r="CW394" s="57"/>
      <c r="CX394" s="57"/>
      <c r="CY394" s="57"/>
      <c r="CZ394" s="57"/>
      <c r="DA394" s="67"/>
      <c r="DB394" s="23"/>
      <c r="DC394" s="23"/>
      <c r="DD394" s="57"/>
      <c r="DE394" s="57"/>
      <c r="DF394" s="57"/>
      <c r="DG394" s="57"/>
      <c r="DH394" s="57"/>
      <c r="DI394" s="57"/>
      <c r="DJ394" s="67"/>
      <c r="DK394" s="23" t="s">
        <v>849</v>
      </c>
      <c r="DL394" s="55">
        <v>0</v>
      </c>
      <c r="DM394" s="55">
        <v>0</v>
      </c>
      <c r="DN394" s="55">
        <v>0</v>
      </c>
      <c r="DO394" s="59">
        <v>0</v>
      </c>
      <c r="DP394" s="23" t="s">
        <v>849</v>
      </c>
      <c r="DQ394" s="57"/>
      <c r="DR394" s="57"/>
      <c r="DS394" s="57"/>
      <c r="DT394" s="23" t="s">
        <v>854</v>
      </c>
      <c r="DU394" s="57"/>
      <c r="DV394" s="23" t="s">
        <v>849</v>
      </c>
      <c r="DW394" s="23" t="s">
        <v>854</v>
      </c>
      <c r="DX394" s="57"/>
      <c r="DY394" s="23" t="s">
        <v>849</v>
      </c>
      <c r="DZ394" s="23" t="s">
        <v>854</v>
      </c>
      <c r="EA394" s="56"/>
      <c r="EB394" s="57"/>
      <c r="EC394" s="57"/>
      <c r="ED394" s="23"/>
      <c r="EE394" s="57"/>
      <c r="EF394" s="57"/>
      <c r="EG394" s="57"/>
      <c r="EH394" s="23">
        <v>901</v>
      </c>
      <c r="EI394" s="23"/>
      <c r="EJ394" s="23" t="s">
        <v>891</v>
      </c>
      <c r="EK394" s="23"/>
    </row>
    <row r="395" spans="2:141" ht="57.95">
      <c r="B395" s="132" t="s">
        <v>1682</v>
      </c>
      <c r="C395" s="23" t="s">
        <v>1683</v>
      </c>
      <c r="D395" s="23" t="s">
        <v>155</v>
      </c>
      <c r="E395" s="23" t="s">
        <v>846</v>
      </c>
      <c r="F395" s="23" t="s">
        <v>847</v>
      </c>
      <c r="G395" s="23"/>
      <c r="H395" s="23" t="s">
        <v>848</v>
      </c>
      <c r="I395" s="58">
        <v>0</v>
      </c>
      <c r="J395" s="58">
        <v>0</v>
      </c>
      <c r="K395" s="58">
        <v>1</v>
      </c>
      <c r="L395" s="58">
        <v>0</v>
      </c>
      <c r="M395" s="176"/>
      <c r="N395" s="23" t="s">
        <v>849</v>
      </c>
      <c r="O395" s="23" t="s">
        <v>850</v>
      </c>
      <c r="P395" s="23" t="s">
        <v>851</v>
      </c>
      <c r="Q395" s="56" t="s">
        <v>848</v>
      </c>
      <c r="R395" s="133" t="s">
        <v>848</v>
      </c>
      <c r="S395" s="133" t="s">
        <v>848</v>
      </c>
      <c r="T395" s="133" t="s">
        <v>848</v>
      </c>
      <c r="U395" s="133" t="s">
        <v>848</v>
      </c>
      <c r="V395" s="133" t="s">
        <v>848</v>
      </c>
      <c r="W395" s="55">
        <v>0</v>
      </c>
      <c r="X395" s="55">
        <v>3.7596390986002544E-2</v>
      </c>
      <c r="Y395" s="55">
        <v>-6.3696727623084461</v>
      </c>
      <c r="Z395" s="55">
        <v>-13.02053395777417</v>
      </c>
      <c r="AA395" s="55">
        <v>-7.4010518344804419</v>
      </c>
      <c r="AB395" s="55">
        <v>-7.8882359188229909</v>
      </c>
      <c r="AC395" s="55">
        <v>-8.4013340502050369</v>
      </c>
      <c r="AD395" s="59">
        <v>-43.043232132605084</v>
      </c>
      <c r="AE395" s="55">
        <v>0</v>
      </c>
      <c r="AF395" s="55"/>
      <c r="AG395" s="55"/>
      <c r="AH395" s="55"/>
      <c r="AI395" s="59">
        <v>-43.043232132605084</v>
      </c>
      <c r="AJ395" s="55">
        <v>0</v>
      </c>
      <c r="AK395" s="55">
        <v>0</v>
      </c>
      <c r="AL395" s="55">
        <v>4.1216208680182762E-2</v>
      </c>
      <c r="AM395" s="55">
        <v>-7.1226101763702578</v>
      </c>
      <c r="AN395" s="55">
        <v>-14.850840059250201</v>
      </c>
      <c r="AO395" s="55">
        <v>-8.6102516355278631</v>
      </c>
      <c r="AP395" s="55">
        <v>-9.3605735637667191</v>
      </c>
      <c r="AQ395" s="55">
        <v>-10.168830185153196</v>
      </c>
      <c r="AR395" s="59">
        <v>-50.071889411388057</v>
      </c>
      <c r="AS395" s="55">
        <v>0</v>
      </c>
      <c r="AT395" s="55"/>
      <c r="AU395" s="55"/>
      <c r="AV395" s="55"/>
      <c r="AW395" s="59">
        <v>-50.071889411388057</v>
      </c>
      <c r="AX395" s="55"/>
      <c r="AY395" s="55"/>
      <c r="AZ395" s="55"/>
      <c r="BA395" s="55"/>
      <c r="BB395" s="55"/>
      <c r="BC395" s="55"/>
      <c r="BD395" s="55"/>
      <c r="BE395" s="55"/>
      <c r="BF395" s="59">
        <v>0</v>
      </c>
      <c r="BG395" s="55"/>
      <c r="BH395" s="55"/>
      <c r="BI395" s="55"/>
      <c r="BJ395" s="55"/>
      <c r="BK395" s="59">
        <v>0</v>
      </c>
      <c r="BL395" s="55"/>
      <c r="BM395" s="23" t="s">
        <v>852</v>
      </c>
      <c r="BN395" s="23" t="s">
        <v>214</v>
      </c>
      <c r="BO395" s="23" t="s">
        <v>853</v>
      </c>
      <c r="BP395" s="23" t="s">
        <v>853</v>
      </c>
      <c r="BQ395" s="23" t="s">
        <v>311</v>
      </c>
      <c r="BR395" s="23"/>
      <c r="BS395" s="57"/>
      <c r="BT395" s="135" t="s">
        <v>212</v>
      </c>
      <c r="BU395" s="58">
        <v>1</v>
      </c>
      <c r="BV395" s="57">
        <v>0</v>
      </c>
      <c r="BW395" s="57">
        <v>0</v>
      </c>
      <c r="BX395" s="57">
        <v>0</v>
      </c>
      <c r="BY395" s="57">
        <v>0</v>
      </c>
      <c r="BZ395" s="57">
        <v>0</v>
      </c>
      <c r="CA395" s="57">
        <v>0</v>
      </c>
      <c r="CB395" s="67">
        <v>0</v>
      </c>
      <c r="CC395" s="134"/>
      <c r="CD395" s="134"/>
      <c r="CE395" s="57"/>
      <c r="CF395" s="57"/>
      <c r="CG395" s="57"/>
      <c r="CH395" s="57"/>
      <c r="CI395" s="57"/>
      <c r="CJ395" s="57"/>
      <c r="CK395" s="67"/>
      <c r="CL395" s="23"/>
      <c r="CM395" s="23"/>
      <c r="CN395" s="23"/>
      <c r="CO395" s="23"/>
      <c r="CP395" s="23"/>
      <c r="CQ395" s="23"/>
      <c r="CR395" s="57"/>
      <c r="CS395" s="134"/>
      <c r="CT395" s="58"/>
      <c r="CU395" s="57"/>
      <c r="CV395" s="57"/>
      <c r="CW395" s="57"/>
      <c r="CX395" s="57"/>
      <c r="CY395" s="57"/>
      <c r="CZ395" s="57"/>
      <c r="DA395" s="67"/>
      <c r="DB395" s="23"/>
      <c r="DC395" s="23"/>
      <c r="DD395" s="57"/>
      <c r="DE395" s="57"/>
      <c r="DF395" s="57"/>
      <c r="DG395" s="57"/>
      <c r="DH395" s="57"/>
      <c r="DI395" s="57"/>
      <c r="DJ395" s="67"/>
      <c r="DK395" s="23" t="s">
        <v>849</v>
      </c>
      <c r="DL395" s="55">
        <v>0</v>
      </c>
      <c r="DM395" s="55">
        <v>0</v>
      </c>
      <c r="DN395" s="55">
        <v>0</v>
      </c>
      <c r="DO395" s="59">
        <v>0</v>
      </c>
      <c r="DP395" s="23" t="s">
        <v>849</v>
      </c>
      <c r="DQ395" s="57"/>
      <c r="DR395" s="57"/>
      <c r="DS395" s="57"/>
      <c r="DT395" s="23" t="s">
        <v>854</v>
      </c>
      <c r="DU395" s="57"/>
      <c r="DV395" s="23" t="s">
        <v>849</v>
      </c>
      <c r="DW395" s="23" t="s">
        <v>854</v>
      </c>
      <c r="DX395" s="57"/>
      <c r="DY395" s="23" t="s">
        <v>858</v>
      </c>
      <c r="DZ395" s="23" t="s">
        <v>854</v>
      </c>
      <c r="EA395" s="56"/>
      <c r="EB395" s="57"/>
      <c r="EC395" s="57"/>
      <c r="ED395" s="23"/>
      <c r="EE395" s="57"/>
      <c r="EF395" s="57"/>
      <c r="EG395" s="57"/>
      <c r="EH395" s="23">
        <v>3281</v>
      </c>
      <c r="EI395" s="23"/>
      <c r="EJ395" s="23" t="s">
        <v>868</v>
      </c>
      <c r="EK395" s="23"/>
    </row>
    <row r="396" spans="2:141" ht="29.1">
      <c r="B396" s="132" t="s">
        <v>1684</v>
      </c>
      <c r="C396" s="23" t="s">
        <v>1685</v>
      </c>
      <c r="D396" s="23" t="s">
        <v>193</v>
      </c>
      <c r="E396" s="23" t="s">
        <v>846</v>
      </c>
      <c r="F396" s="23" t="s">
        <v>847</v>
      </c>
      <c r="G396" s="23"/>
      <c r="H396" s="23" t="s">
        <v>848</v>
      </c>
      <c r="I396" s="58">
        <v>0</v>
      </c>
      <c r="J396" s="58">
        <v>0</v>
      </c>
      <c r="K396" s="58">
        <v>1</v>
      </c>
      <c r="L396" s="58">
        <v>0</v>
      </c>
      <c r="M396" s="176"/>
      <c r="N396" s="23" t="s">
        <v>849</v>
      </c>
      <c r="O396" s="23" t="s">
        <v>850</v>
      </c>
      <c r="P396" s="23" t="s">
        <v>851</v>
      </c>
      <c r="Q396" s="56" t="s">
        <v>848</v>
      </c>
      <c r="R396" s="133" t="s">
        <v>848</v>
      </c>
      <c r="S396" s="133" t="s">
        <v>848</v>
      </c>
      <c r="T396" s="133" t="s">
        <v>848</v>
      </c>
      <c r="U396" s="133" t="s">
        <v>848</v>
      </c>
      <c r="V396" s="133" t="s">
        <v>848</v>
      </c>
      <c r="W396" s="55">
        <v>0</v>
      </c>
      <c r="X396" s="55">
        <v>6.5000000000000002E-2</v>
      </c>
      <c r="Y396" s="55">
        <v>6.8000000000000005E-2</v>
      </c>
      <c r="Z396" s="55">
        <v>7.2999999999999995E-2</v>
      </c>
      <c r="AA396" s="55">
        <v>7.9000000000000001E-2</v>
      </c>
      <c r="AB396" s="55">
        <v>8.4000000000000005E-2</v>
      </c>
      <c r="AC396" s="55">
        <v>8.8999999999999996E-2</v>
      </c>
      <c r="AD396" s="59">
        <v>0.45800000000000007</v>
      </c>
      <c r="AE396" s="55">
        <v>0</v>
      </c>
      <c r="AF396" s="55"/>
      <c r="AG396" s="55"/>
      <c r="AH396" s="55"/>
      <c r="AI396" s="59">
        <v>0.45800000000000007</v>
      </c>
      <c r="AJ396" s="55">
        <v>0</v>
      </c>
      <c r="AK396" s="55">
        <v>0</v>
      </c>
      <c r="AL396" s="55">
        <v>7.0999999999999994E-2</v>
      </c>
      <c r="AM396" s="55">
        <v>-1.8879999999999999</v>
      </c>
      <c r="AN396" s="55">
        <v>-2.08</v>
      </c>
      <c r="AO396" s="55">
        <v>-2.2829999999999999</v>
      </c>
      <c r="AP396" s="55">
        <v>-2.4820000000000002</v>
      </c>
      <c r="AQ396" s="55">
        <v>-2.6960000000000002</v>
      </c>
      <c r="AR396" s="59">
        <v>-11.357999999999999</v>
      </c>
      <c r="AS396" s="55">
        <v>0</v>
      </c>
      <c r="AT396" s="55"/>
      <c r="AU396" s="55"/>
      <c r="AV396" s="55"/>
      <c r="AW396" s="59">
        <v>-11.357999999999999</v>
      </c>
      <c r="AX396" s="55"/>
      <c r="AY396" s="55"/>
      <c r="AZ396" s="55"/>
      <c r="BA396" s="55"/>
      <c r="BB396" s="55"/>
      <c r="BC396" s="55"/>
      <c r="BD396" s="55"/>
      <c r="BE396" s="55"/>
      <c r="BF396" s="59">
        <v>0</v>
      </c>
      <c r="BG396" s="55"/>
      <c r="BH396" s="55"/>
      <c r="BI396" s="55"/>
      <c r="BJ396" s="55"/>
      <c r="BK396" s="59">
        <v>0</v>
      </c>
      <c r="BL396" s="55"/>
      <c r="BM396" s="23" t="s">
        <v>852</v>
      </c>
      <c r="BN396" s="23" t="s">
        <v>204</v>
      </c>
      <c r="BO396" s="23" t="s">
        <v>853</v>
      </c>
      <c r="BP396" s="23" t="s">
        <v>853</v>
      </c>
      <c r="BQ396" s="23" t="s">
        <v>853</v>
      </c>
      <c r="BR396" s="23"/>
      <c r="BS396" s="57"/>
      <c r="BT396" s="135" t="s">
        <v>192</v>
      </c>
      <c r="BU396" s="58">
        <v>1</v>
      </c>
      <c r="BV396" s="57">
        <v>0</v>
      </c>
      <c r="BW396" s="57">
        <v>0</v>
      </c>
      <c r="BX396" s="57">
        <v>0</v>
      </c>
      <c r="BY396" s="57">
        <v>0</v>
      </c>
      <c r="BZ396" s="57">
        <v>0</v>
      </c>
      <c r="CA396" s="57">
        <v>0</v>
      </c>
      <c r="CB396" s="67">
        <v>0</v>
      </c>
      <c r="CC396" s="134"/>
      <c r="CD396" s="134"/>
      <c r="CE396" s="57"/>
      <c r="CF396" s="57"/>
      <c r="CG396" s="57"/>
      <c r="CH396" s="57"/>
      <c r="CI396" s="57"/>
      <c r="CJ396" s="57"/>
      <c r="CK396" s="67"/>
      <c r="CL396" s="23"/>
      <c r="CM396" s="23"/>
      <c r="CN396" s="23"/>
      <c r="CO396" s="23"/>
      <c r="CP396" s="23"/>
      <c r="CQ396" s="23"/>
      <c r="CR396" s="57"/>
      <c r="CS396" s="134"/>
      <c r="CT396" s="58"/>
      <c r="CU396" s="57"/>
      <c r="CV396" s="57"/>
      <c r="CW396" s="57"/>
      <c r="CX396" s="57"/>
      <c r="CY396" s="57"/>
      <c r="CZ396" s="57"/>
      <c r="DA396" s="67"/>
      <c r="DB396" s="23"/>
      <c r="DC396" s="23"/>
      <c r="DD396" s="57"/>
      <c r="DE396" s="57"/>
      <c r="DF396" s="57"/>
      <c r="DG396" s="57"/>
      <c r="DH396" s="57"/>
      <c r="DI396" s="57"/>
      <c r="DJ396" s="67"/>
      <c r="DK396" s="23" t="s">
        <v>849</v>
      </c>
      <c r="DL396" s="55">
        <v>0</v>
      </c>
      <c r="DM396" s="55">
        <v>0</v>
      </c>
      <c r="DN396" s="55">
        <v>0</v>
      </c>
      <c r="DO396" s="59">
        <v>0</v>
      </c>
      <c r="DP396" s="23" t="s">
        <v>849</v>
      </c>
      <c r="DQ396" s="57"/>
      <c r="DR396" s="57"/>
      <c r="DS396" s="57"/>
      <c r="DT396" s="23" t="s">
        <v>854</v>
      </c>
      <c r="DU396" s="57"/>
      <c r="DV396" s="23" t="s">
        <v>849</v>
      </c>
      <c r="DW396" s="23" t="s">
        <v>854</v>
      </c>
      <c r="DX396" s="57"/>
      <c r="DY396" s="23" t="s">
        <v>849</v>
      </c>
      <c r="DZ396" s="23" t="s">
        <v>854</v>
      </c>
      <c r="EA396" s="56"/>
      <c r="EB396" s="57"/>
      <c r="EC396" s="57"/>
      <c r="ED396" s="23"/>
      <c r="EE396" s="57"/>
      <c r="EF396" s="57"/>
      <c r="EG396" s="57"/>
      <c r="EH396" s="23">
        <v>2254</v>
      </c>
      <c r="EI396" s="23"/>
      <c r="EJ396" s="23" t="s">
        <v>1174</v>
      </c>
      <c r="EK396" s="23"/>
    </row>
    <row r="397" spans="2:141" ht="29.1">
      <c r="B397" s="132" t="s">
        <v>1686</v>
      </c>
      <c r="C397" s="23" t="s">
        <v>1687</v>
      </c>
      <c r="D397" s="23" t="s">
        <v>159</v>
      </c>
      <c r="E397" s="23" t="s">
        <v>846</v>
      </c>
      <c r="F397" s="23" t="s">
        <v>847</v>
      </c>
      <c r="G397" s="23"/>
      <c r="H397" s="23" t="s">
        <v>848</v>
      </c>
      <c r="I397" s="58">
        <v>0</v>
      </c>
      <c r="J397" s="58">
        <v>0</v>
      </c>
      <c r="K397" s="58">
        <v>1</v>
      </c>
      <c r="L397" s="58">
        <v>0</v>
      </c>
      <c r="M397" s="176"/>
      <c r="N397" s="23" t="s">
        <v>849</v>
      </c>
      <c r="O397" s="23" t="s">
        <v>850</v>
      </c>
      <c r="P397" s="23" t="s">
        <v>863</v>
      </c>
      <c r="Q397" s="56">
        <v>45931</v>
      </c>
      <c r="R397" s="133">
        <v>45982</v>
      </c>
      <c r="S397" s="133">
        <v>46605</v>
      </c>
      <c r="T397" s="133" t="s">
        <v>848</v>
      </c>
      <c r="U397" s="133">
        <v>46675</v>
      </c>
      <c r="V397" s="133" t="s">
        <v>848</v>
      </c>
      <c r="W397" s="55">
        <v>3.818753093417651</v>
      </c>
      <c r="X397" s="55">
        <v>0.42819987496169615</v>
      </c>
      <c r="Y397" s="55">
        <v>3.4726549715447664E-3</v>
      </c>
      <c r="Z397" s="55">
        <v>2.7698203852961302E-3</v>
      </c>
      <c r="AA397" s="55">
        <v>6.1288121836258476E-4</v>
      </c>
      <c r="AB397" s="55">
        <v>0</v>
      </c>
      <c r="AC397" s="55">
        <v>0</v>
      </c>
      <c r="AD397" s="59">
        <v>0.43505523153689957</v>
      </c>
      <c r="AE397" s="55">
        <v>0</v>
      </c>
      <c r="AF397" s="55"/>
      <c r="AG397" s="55"/>
      <c r="AH397" s="55"/>
      <c r="AI397" s="59">
        <v>4.2538083249545506</v>
      </c>
      <c r="AJ397" s="55">
        <v>0</v>
      </c>
      <c r="AK397" s="55">
        <v>4.1864264167003338</v>
      </c>
      <c r="AL397" s="55">
        <v>0.4694273822670964</v>
      </c>
      <c r="AM397" s="55">
        <v>3.8831457379897628E-3</v>
      </c>
      <c r="AN397" s="55">
        <v>3.1591760881913471E-3</v>
      </c>
      <c r="AO397" s="55">
        <v>7.130150728313616E-4</v>
      </c>
      <c r="AP397" s="55">
        <v>0</v>
      </c>
      <c r="AQ397" s="55">
        <v>0</v>
      </c>
      <c r="AR397" s="59">
        <v>0.47718271916610883</v>
      </c>
      <c r="AS397" s="55">
        <v>0</v>
      </c>
      <c r="AT397" s="55"/>
      <c r="AU397" s="55"/>
      <c r="AV397" s="55"/>
      <c r="AW397" s="59">
        <v>4.6636091358664427</v>
      </c>
      <c r="AX397" s="55"/>
      <c r="AY397" s="55"/>
      <c r="AZ397" s="55"/>
      <c r="BA397" s="55"/>
      <c r="BB397" s="55"/>
      <c r="BC397" s="55"/>
      <c r="BD397" s="55"/>
      <c r="BE397" s="55"/>
      <c r="BF397" s="59">
        <v>0</v>
      </c>
      <c r="BG397" s="55"/>
      <c r="BH397" s="55"/>
      <c r="BI397" s="55"/>
      <c r="BJ397" s="55"/>
      <c r="BK397" s="59">
        <v>0</v>
      </c>
      <c r="BL397" s="55"/>
      <c r="BM397" s="23" t="s">
        <v>852</v>
      </c>
      <c r="BN397" s="23" t="s">
        <v>1688</v>
      </c>
      <c r="BO397" s="23" t="s">
        <v>853</v>
      </c>
      <c r="BP397" s="23" t="s">
        <v>853</v>
      </c>
      <c r="BQ397" s="23" t="s">
        <v>853</v>
      </c>
      <c r="BR397" s="23"/>
      <c r="BS397" s="57"/>
      <c r="BT397" s="135" t="s">
        <v>23</v>
      </c>
      <c r="BU397" s="58">
        <v>1</v>
      </c>
      <c r="BV397" s="57">
        <v>1270</v>
      </c>
      <c r="BW397" s="57">
        <v>0</v>
      </c>
      <c r="BX397" s="57">
        <v>0</v>
      </c>
      <c r="BY397" s="57">
        <v>52</v>
      </c>
      <c r="BZ397" s="57">
        <v>10</v>
      </c>
      <c r="CA397" s="57">
        <v>0</v>
      </c>
      <c r="CB397" s="67">
        <v>1332</v>
      </c>
      <c r="CC397" s="134"/>
      <c r="CD397" s="134"/>
      <c r="CE397" s="57"/>
      <c r="CF397" s="57"/>
      <c r="CG397" s="57"/>
      <c r="CH397" s="57"/>
      <c r="CI397" s="57"/>
      <c r="CJ397" s="57"/>
      <c r="CK397" s="67"/>
      <c r="CL397" s="23"/>
      <c r="CM397" s="23"/>
      <c r="CN397" s="23"/>
      <c r="CO397" s="23"/>
      <c r="CP397" s="23"/>
      <c r="CQ397" s="23"/>
      <c r="CR397" s="57"/>
      <c r="CS397" s="134"/>
      <c r="CT397" s="58"/>
      <c r="CU397" s="57"/>
      <c r="CV397" s="57"/>
      <c r="CW397" s="57"/>
      <c r="CX397" s="57"/>
      <c r="CY397" s="57"/>
      <c r="CZ397" s="57"/>
      <c r="DA397" s="67"/>
      <c r="DB397" s="23"/>
      <c r="DC397" s="23"/>
      <c r="DD397" s="57"/>
      <c r="DE397" s="57"/>
      <c r="DF397" s="57"/>
      <c r="DG397" s="57"/>
      <c r="DH397" s="57"/>
      <c r="DI397" s="57"/>
      <c r="DJ397" s="67"/>
      <c r="DK397" s="23" t="s">
        <v>849</v>
      </c>
      <c r="DL397" s="55">
        <v>0</v>
      </c>
      <c r="DM397" s="55">
        <v>3.818753093417651</v>
      </c>
      <c r="DN397" s="55">
        <v>0.43505523153689957</v>
      </c>
      <c r="DO397" s="59">
        <v>4.2538083249545506</v>
      </c>
      <c r="DP397" s="23" t="s">
        <v>849</v>
      </c>
      <c r="DQ397" s="57"/>
      <c r="DR397" s="57"/>
      <c r="DS397" s="57"/>
      <c r="DT397" s="23" t="s">
        <v>854</v>
      </c>
      <c r="DU397" s="57"/>
      <c r="DV397" s="23" t="s">
        <v>849</v>
      </c>
      <c r="DW397" s="23" t="s">
        <v>854</v>
      </c>
      <c r="DX397" s="57"/>
      <c r="DY397" s="23" t="s">
        <v>849</v>
      </c>
      <c r="DZ397" s="23" t="s">
        <v>854</v>
      </c>
      <c r="EA397" s="56"/>
      <c r="EB397" s="57"/>
      <c r="EC397" s="57"/>
      <c r="ED397" s="23"/>
      <c r="EE397" s="57"/>
      <c r="EF397" s="57"/>
      <c r="EG397" s="57"/>
      <c r="EH397" s="23">
        <v>2255</v>
      </c>
      <c r="EI397" s="23"/>
      <c r="EJ397" s="23" t="s">
        <v>1689</v>
      </c>
      <c r="EK397" s="23"/>
    </row>
    <row r="398" spans="2:141" ht="29.1">
      <c r="B398" s="132" t="s">
        <v>1690</v>
      </c>
      <c r="C398" s="23" t="s">
        <v>1691</v>
      </c>
      <c r="D398" s="23" t="s">
        <v>159</v>
      </c>
      <c r="E398" s="23" t="s">
        <v>846</v>
      </c>
      <c r="F398" s="23" t="s">
        <v>847</v>
      </c>
      <c r="G398" s="23"/>
      <c r="H398" s="23" t="s">
        <v>848</v>
      </c>
      <c r="I398" s="58">
        <v>0</v>
      </c>
      <c r="J398" s="58">
        <v>0</v>
      </c>
      <c r="K398" s="58">
        <v>1</v>
      </c>
      <c r="L398" s="58">
        <v>0</v>
      </c>
      <c r="M398" s="176"/>
      <c r="N398" s="23" t="s">
        <v>849</v>
      </c>
      <c r="O398" s="23" t="s">
        <v>850</v>
      </c>
      <c r="P398" s="23" t="s">
        <v>851</v>
      </c>
      <c r="Q398" s="56" t="s">
        <v>848</v>
      </c>
      <c r="R398" s="133" t="s">
        <v>848</v>
      </c>
      <c r="S398" s="133" t="s">
        <v>848</v>
      </c>
      <c r="T398" s="133" t="s">
        <v>848</v>
      </c>
      <c r="U398" s="133" t="s">
        <v>848</v>
      </c>
      <c r="V398" s="133" t="s">
        <v>848</v>
      </c>
      <c r="W398" s="55">
        <v>0</v>
      </c>
      <c r="X398" s="55">
        <v>0</v>
      </c>
      <c r="Y398" s="55">
        <v>0</v>
      </c>
      <c r="Z398" s="55">
        <v>7.3185644259227738</v>
      </c>
      <c r="AA398" s="55">
        <v>14.637128851845548</v>
      </c>
      <c r="AB398" s="55">
        <v>21.955693277768322</v>
      </c>
      <c r="AC398" s="55">
        <v>29.274257703691095</v>
      </c>
      <c r="AD398" s="59">
        <v>73.185644259227743</v>
      </c>
      <c r="AE398" s="55">
        <v>0</v>
      </c>
      <c r="AF398" s="55"/>
      <c r="AG398" s="55"/>
      <c r="AH398" s="55"/>
      <c r="AI398" s="59">
        <v>73.185644259227743</v>
      </c>
      <c r="AJ398" s="55">
        <v>0</v>
      </c>
      <c r="AK398" s="55">
        <v>0</v>
      </c>
      <c r="AL398" s="55">
        <v>0</v>
      </c>
      <c r="AM398" s="55">
        <v>0</v>
      </c>
      <c r="AN398" s="55">
        <v>8.3473404474171922</v>
      </c>
      <c r="AO398" s="55">
        <v>17.028574512731073</v>
      </c>
      <c r="AP398" s="55">
        <v>26.053719004478541</v>
      </c>
      <c r="AQ398" s="55">
        <v>35.433057846090811</v>
      </c>
      <c r="AR398" s="59">
        <v>86.862691810717621</v>
      </c>
      <c r="AS398" s="55">
        <v>0</v>
      </c>
      <c r="AT398" s="55"/>
      <c r="AU398" s="55"/>
      <c r="AV398" s="55"/>
      <c r="AW398" s="59">
        <v>86.862691810717621</v>
      </c>
      <c r="AX398" s="55"/>
      <c r="AY398" s="55"/>
      <c r="AZ398" s="55"/>
      <c r="BA398" s="55"/>
      <c r="BB398" s="55"/>
      <c r="BC398" s="55"/>
      <c r="BD398" s="55"/>
      <c r="BE398" s="55"/>
      <c r="BF398" s="59">
        <v>0</v>
      </c>
      <c r="BG398" s="55"/>
      <c r="BH398" s="55"/>
      <c r="BI398" s="55"/>
      <c r="BJ398" s="55"/>
      <c r="BK398" s="59">
        <v>0</v>
      </c>
      <c r="BL398" s="55"/>
      <c r="BM398" s="23" t="s">
        <v>852</v>
      </c>
      <c r="BN398" s="23" t="s">
        <v>911</v>
      </c>
      <c r="BO398" s="23" t="s">
        <v>853</v>
      </c>
      <c r="BP398" s="23" t="s">
        <v>853</v>
      </c>
      <c r="BQ398" s="23" t="s">
        <v>853</v>
      </c>
      <c r="BR398" s="23"/>
      <c r="BS398" s="57"/>
      <c r="BT398" s="135" t="s">
        <v>23</v>
      </c>
      <c r="BU398" s="58">
        <v>1</v>
      </c>
      <c r="BV398" s="57">
        <v>0</v>
      </c>
      <c r="BW398" s="57">
        <v>0</v>
      </c>
      <c r="BX398" s="57">
        <v>0</v>
      </c>
      <c r="BY398" s="57">
        <v>26</v>
      </c>
      <c r="BZ398" s="57">
        <v>26</v>
      </c>
      <c r="CA398" s="57">
        <v>66</v>
      </c>
      <c r="CB398" s="67">
        <v>118</v>
      </c>
      <c r="CC398" s="134"/>
      <c r="CD398" s="134"/>
      <c r="CE398" s="57"/>
      <c r="CF398" s="57"/>
      <c r="CG398" s="57"/>
      <c r="CH398" s="57"/>
      <c r="CI398" s="57"/>
      <c r="CJ398" s="57"/>
      <c r="CK398" s="67"/>
      <c r="CL398" s="23"/>
      <c r="CM398" s="23"/>
      <c r="CN398" s="23"/>
      <c r="CO398" s="23"/>
      <c r="CP398" s="23"/>
      <c r="CQ398" s="23"/>
      <c r="CR398" s="57"/>
      <c r="CS398" s="134"/>
      <c r="CT398" s="58"/>
      <c r="CU398" s="57"/>
      <c r="CV398" s="57"/>
      <c r="CW398" s="57"/>
      <c r="CX398" s="57"/>
      <c r="CY398" s="57"/>
      <c r="CZ398" s="57"/>
      <c r="DA398" s="67"/>
      <c r="DB398" s="23"/>
      <c r="DC398" s="23"/>
      <c r="DD398" s="57"/>
      <c r="DE398" s="57"/>
      <c r="DF398" s="57"/>
      <c r="DG398" s="57"/>
      <c r="DH398" s="57"/>
      <c r="DI398" s="57"/>
      <c r="DJ398" s="67"/>
      <c r="DK398" s="23" t="s">
        <v>849</v>
      </c>
      <c r="DL398" s="55">
        <v>0</v>
      </c>
      <c r="DM398" s="55">
        <v>0</v>
      </c>
      <c r="DN398" s="55">
        <v>0</v>
      </c>
      <c r="DO398" s="59">
        <v>0</v>
      </c>
      <c r="DP398" s="23" t="s">
        <v>849</v>
      </c>
      <c r="DQ398" s="57"/>
      <c r="DR398" s="57"/>
      <c r="DS398" s="57"/>
      <c r="DT398" s="23" t="s">
        <v>854</v>
      </c>
      <c r="DU398" s="57"/>
      <c r="DV398" s="23" t="s">
        <v>849</v>
      </c>
      <c r="DW398" s="23" t="s">
        <v>854</v>
      </c>
      <c r="DX398" s="57"/>
      <c r="DY398" s="23" t="s">
        <v>849</v>
      </c>
      <c r="DZ398" s="23" t="s">
        <v>854</v>
      </c>
      <c r="EA398" s="56"/>
      <c r="EB398" s="57"/>
      <c r="EC398" s="57"/>
      <c r="ED398" s="23"/>
      <c r="EE398" s="57"/>
      <c r="EF398" s="57"/>
      <c r="EG398" s="57"/>
      <c r="EH398" s="23">
        <v>837</v>
      </c>
      <c r="EI398" s="23"/>
      <c r="EJ398" s="23" t="s">
        <v>912</v>
      </c>
      <c r="EK398" s="23"/>
    </row>
    <row r="399" spans="2:141" ht="15">
      <c r="B399" s="132" t="s">
        <v>1692</v>
      </c>
      <c r="C399" s="478" t="s">
        <v>1693</v>
      </c>
      <c r="D399" s="23" t="s">
        <v>159</v>
      </c>
      <c r="E399" s="23" t="s">
        <v>846</v>
      </c>
      <c r="F399" s="23" t="s">
        <v>847</v>
      </c>
      <c r="G399" s="23"/>
      <c r="H399" s="23" t="s">
        <v>848</v>
      </c>
      <c r="I399" s="58">
        <v>0</v>
      </c>
      <c r="J399" s="58">
        <v>0</v>
      </c>
      <c r="K399" s="58">
        <v>1</v>
      </c>
      <c r="L399" s="58">
        <v>0</v>
      </c>
      <c r="M399" s="176"/>
      <c r="N399" s="23" t="s">
        <v>849</v>
      </c>
      <c r="O399" s="23" t="s">
        <v>850</v>
      </c>
      <c r="P399" s="23" t="s">
        <v>851</v>
      </c>
      <c r="Q399" s="56">
        <v>46891</v>
      </c>
      <c r="R399" s="133">
        <v>46980</v>
      </c>
      <c r="S399" s="133">
        <v>47413</v>
      </c>
      <c r="T399" s="133" t="s">
        <v>848</v>
      </c>
      <c r="U399" s="133">
        <v>47511</v>
      </c>
      <c r="V399" s="133" t="s">
        <v>848</v>
      </c>
      <c r="W399" s="55">
        <v>0.5025443636107978</v>
      </c>
      <c r="X399" s="55">
        <v>0</v>
      </c>
      <c r="Y399" s="55">
        <v>0</v>
      </c>
      <c r="Z399" s="55">
        <v>0.83220467086437722</v>
      </c>
      <c r="AA399" s="55">
        <v>1.6644093417287544</v>
      </c>
      <c r="AB399" s="55">
        <v>2.4966140125931311</v>
      </c>
      <c r="AC399" s="55">
        <v>3.3288186834575089</v>
      </c>
      <c r="AD399" s="59">
        <v>8.3220467086437715</v>
      </c>
      <c r="AE399" s="55">
        <v>0.18988343518329626</v>
      </c>
      <c r="AF399" s="55"/>
      <c r="AG399" s="55"/>
      <c r="AH399" s="55"/>
      <c r="AI399" s="59">
        <v>8.8245910722545702</v>
      </c>
      <c r="AJ399" s="55">
        <v>0.18988343518329626</v>
      </c>
      <c r="AK399" s="55">
        <v>0.55092983178475574</v>
      </c>
      <c r="AL399" s="55">
        <v>0</v>
      </c>
      <c r="AM399" s="55">
        <v>0</v>
      </c>
      <c r="AN399" s="55">
        <v>0.94918829778011293</v>
      </c>
      <c r="AO399" s="55">
        <v>1.9363441274714304</v>
      </c>
      <c r="AP399" s="55">
        <v>2.9626065150312884</v>
      </c>
      <c r="AQ399" s="55">
        <v>4.0291448604425524</v>
      </c>
      <c r="AR399" s="59">
        <v>9.8772838007253831</v>
      </c>
      <c r="AS399" s="55">
        <v>0.2298316429050169</v>
      </c>
      <c r="AT399" s="55"/>
      <c r="AU399" s="55"/>
      <c r="AV399" s="55"/>
      <c r="AW399" s="59">
        <v>10.42821363251014</v>
      </c>
      <c r="AX399" s="55"/>
      <c r="AY399" s="55"/>
      <c r="AZ399" s="55"/>
      <c r="BA399" s="55"/>
      <c r="BB399" s="55"/>
      <c r="BC399" s="55"/>
      <c r="BD399" s="55"/>
      <c r="BE399" s="55"/>
      <c r="BF399" s="59">
        <v>0</v>
      </c>
      <c r="BG399" s="55"/>
      <c r="BH399" s="55"/>
      <c r="BI399" s="55"/>
      <c r="BJ399" s="55"/>
      <c r="BK399" s="59">
        <v>0</v>
      </c>
      <c r="BL399" s="55"/>
      <c r="BM399" s="23" t="s">
        <v>852</v>
      </c>
      <c r="BN399" s="23" t="s">
        <v>911</v>
      </c>
      <c r="BO399" s="23" t="s">
        <v>853</v>
      </c>
      <c r="BP399" s="23" t="s">
        <v>853</v>
      </c>
      <c r="BQ399" s="23" t="s">
        <v>853</v>
      </c>
      <c r="BR399" s="23"/>
      <c r="BS399" s="57"/>
      <c r="BT399" s="135" t="s">
        <v>23</v>
      </c>
      <c r="BU399" s="58">
        <v>1</v>
      </c>
      <c r="BV399" s="57">
        <v>0</v>
      </c>
      <c r="BW399" s="57">
        <v>0</v>
      </c>
      <c r="BX399" s="57">
        <v>0</v>
      </c>
      <c r="BY399" s="57">
        <v>0</v>
      </c>
      <c r="BZ399" s="57">
        <v>2</v>
      </c>
      <c r="CA399" s="57">
        <v>0</v>
      </c>
      <c r="CB399" s="67">
        <v>2</v>
      </c>
      <c r="CC399" s="134"/>
      <c r="CD399" s="134"/>
      <c r="CE399" s="57"/>
      <c r="CF399" s="57"/>
      <c r="CG399" s="57"/>
      <c r="CH399" s="57"/>
      <c r="CI399" s="57"/>
      <c r="CJ399" s="57"/>
      <c r="CK399" s="67"/>
      <c r="CL399" s="23"/>
      <c r="CM399" s="23"/>
      <c r="CN399" s="23"/>
      <c r="CO399" s="23"/>
      <c r="CP399" s="23"/>
      <c r="CQ399" s="23"/>
      <c r="CR399" s="57"/>
      <c r="CS399" s="134"/>
      <c r="CT399" s="58"/>
      <c r="CU399" s="57"/>
      <c r="CV399" s="57"/>
      <c r="CW399" s="57"/>
      <c r="CX399" s="57"/>
      <c r="CY399" s="57"/>
      <c r="CZ399" s="57"/>
      <c r="DA399" s="67"/>
      <c r="DB399" s="23"/>
      <c r="DC399" s="23"/>
      <c r="DD399" s="57"/>
      <c r="DE399" s="57"/>
      <c r="DF399" s="57"/>
      <c r="DG399" s="57"/>
      <c r="DH399" s="57"/>
      <c r="DI399" s="57"/>
      <c r="DJ399" s="67"/>
      <c r="DK399" s="23" t="s">
        <v>849</v>
      </c>
      <c r="DL399" s="55">
        <v>0</v>
      </c>
      <c r="DM399" s="55">
        <v>0.5025443636107978</v>
      </c>
      <c r="DN399" s="55">
        <v>8.3220467086437715</v>
      </c>
      <c r="DO399" s="59">
        <v>8.8245910722545702</v>
      </c>
      <c r="DP399" s="23" t="s">
        <v>849</v>
      </c>
      <c r="DQ399" s="57"/>
      <c r="DR399" s="57"/>
      <c r="DS399" s="57"/>
      <c r="DT399" s="23" t="s">
        <v>854</v>
      </c>
      <c r="DU399" s="57"/>
      <c r="DV399" s="23" t="s">
        <v>849</v>
      </c>
      <c r="DW399" s="23" t="s">
        <v>854</v>
      </c>
      <c r="DX399" s="57"/>
      <c r="DY399" s="23" t="s">
        <v>849</v>
      </c>
      <c r="DZ399" s="23" t="s">
        <v>854</v>
      </c>
      <c r="EA399" s="56"/>
      <c r="EB399" s="57"/>
      <c r="EC399" s="57"/>
      <c r="ED399" s="23"/>
      <c r="EE399" s="57"/>
      <c r="EF399" s="57"/>
      <c r="EG399" s="57"/>
      <c r="EH399" s="23">
        <v>837</v>
      </c>
      <c r="EI399" s="23"/>
      <c r="EJ399" s="23" t="s">
        <v>912</v>
      </c>
      <c r="EK399" s="23"/>
    </row>
    <row r="400" spans="2:141" ht="29.1">
      <c r="B400" s="132" t="s">
        <v>1694</v>
      </c>
      <c r="C400" s="23" t="s">
        <v>1695</v>
      </c>
      <c r="D400" s="23" t="s">
        <v>159</v>
      </c>
      <c r="E400" s="23" t="s">
        <v>846</v>
      </c>
      <c r="F400" s="23" t="s">
        <v>847</v>
      </c>
      <c r="G400" s="23"/>
      <c r="H400" s="23" t="s">
        <v>848</v>
      </c>
      <c r="I400" s="58">
        <v>0</v>
      </c>
      <c r="J400" s="58">
        <v>0</v>
      </c>
      <c r="K400" s="58">
        <v>1</v>
      </c>
      <c r="L400" s="58">
        <v>0</v>
      </c>
      <c r="M400" s="176"/>
      <c r="N400" s="23" t="s">
        <v>849</v>
      </c>
      <c r="O400" s="23" t="s">
        <v>850</v>
      </c>
      <c r="P400" s="23" t="s">
        <v>851</v>
      </c>
      <c r="Q400" s="56" t="s">
        <v>848</v>
      </c>
      <c r="R400" s="133" t="s">
        <v>848</v>
      </c>
      <c r="S400" s="133" t="s">
        <v>848</v>
      </c>
      <c r="T400" s="133" t="s">
        <v>848</v>
      </c>
      <c r="U400" s="133" t="s">
        <v>848</v>
      </c>
      <c r="V400" s="133" t="s">
        <v>848</v>
      </c>
      <c r="W400" s="55">
        <v>0</v>
      </c>
      <c r="X400" s="55">
        <v>1.7426586969230775</v>
      </c>
      <c r="Y400" s="55">
        <v>1.8181048714078625</v>
      </c>
      <c r="Z400" s="55">
        <v>1.9630798733590182</v>
      </c>
      <c r="AA400" s="55">
        <v>2.1124928855739848</v>
      </c>
      <c r="AB400" s="55">
        <v>2.251550540506726</v>
      </c>
      <c r="AC400" s="55">
        <v>2.3980048792124857</v>
      </c>
      <c r="AD400" s="59">
        <v>12.285891746983156</v>
      </c>
      <c r="AE400" s="55">
        <v>0</v>
      </c>
      <c r="AF400" s="55"/>
      <c r="AG400" s="55"/>
      <c r="AH400" s="55"/>
      <c r="AI400" s="59">
        <v>12.285891746983156</v>
      </c>
      <c r="AJ400" s="55">
        <v>0</v>
      </c>
      <c r="AK400" s="55">
        <v>0</v>
      </c>
      <c r="AL400" s="55">
        <v>1.9104435991597779</v>
      </c>
      <c r="AM400" s="55">
        <v>2.0330168820328645</v>
      </c>
      <c r="AN400" s="55">
        <v>2.2390314650177081</v>
      </c>
      <c r="AO400" s="55">
        <v>2.4576365265155937</v>
      </c>
      <c r="AP400" s="55">
        <v>2.67180199525481</v>
      </c>
      <c r="AQ400" s="55">
        <v>2.9025038469081523</v>
      </c>
      <c r="AR400" s="59">
        <v>14.214434314888907</v>
      </c>
      <c r="AS400" s="55">
        <v>0</v>
      </c>
      <c r="AT400" s="55"/>
      <c r="AU400" s="55"/>
      <c r="AV400" s="55"/>
      <c r="AW400" s="59">
        <v>14.214434314888907</v>
      </c>
      <c r="AX400" s="55"/>
      <c r="AY400" s="55"/>
      <c r="AZ400" s="55"/>
      <c r="BA400" s="55"/>
      <c r="BB400" s="55"/>
      <c r="BC400" s="55"/>
      <c r="BD400" s="55"/>
      <c r="BE400" s="55"/>
      <c r="BF400" s="59">
        <v>0</v>
      </c>
      <c r="BG400" s="55"/>
      <c r="BH400" s="55"/>
      <c r="BI400" s="55"/>
      <c r="BJ400" s="55"/>
      <c r="BK400" s="59">
        <v>0</v>
      </c>
      <c r="BL400" s="55"/>
      <c r="BM400" s="23" t="s">
        <v>852</v>
      </c>
      <c r="BN400" s="23" t="s">
        <v>202</v>
      </c>
      <c r="BO400" s="23" t="s">
        <v>853</v>
      </c>
      <c r="BP400" s="23" t="s">
        <v>853</v>
      </c>
      <c r="BQ400" s="23" t="s">
        <v>853</v>
      </c>
      <c r="BR400" s="23"/>
      <c r="BS400" s="57"/>
      <c r="BT400" s="135" t="s">
        <v>23</v>
      </c>
      <c r="BU400" s="58">
        <v>1</v>
      </c>
      <c r="BV400" s="57">
        <v>0</v>
      </c>
      <c r="BW400" s="57">
        <v>0</v>
      </c>
      <c r="BX400" s="57">
        <v>0</v>
      </c>
      <c r="BY400" s="57">
        <v>0</v>
      </c>
      <c r="BZ400" s="57">
        <v>0</v>
      </c>
      <c r="CA400" s="57">
        <v>2</v>
      </c>
      <c r="CB400" s="67">
        <v>2</v>
      </c>
      <c r="CC400" s="134"/>
      <c r="CD400" s="134"/>
      <c r="CE400" s="57"/>
      <c r="CF400" s="57"/>
      <c r="CG400" s="57"/>
      <c r="CH400" s="57"/>
      <c r="CI400" s="57"/>
      <c r="CJ400" s="57"/>
      <c r="CK400" s="67"/>
      <c r="CL400" s="23"/>
      <c r="CM400" s="23"/>
      <c r="CN400" s="23"/>
      <c r="CO400" s="23"/>
      <c r="CP400" s="23"/>
      <c r="CQ400" s="23"/>
      <c r="CR400" s="57"/>
      <c r="CS400" s="134"/>
      <c r="CT400" s="58"/>
      <c r="CU400" s="57"/>
      <c r="CV400" s="57"/>
      <c r="CW400" s="57"/>
      <c r="CX400" s="57"/>
      <c r="CY400" s="57"/>
      <c r="CZ400" s="57"/>
      <c r="DA400" s="67"/>
      <c r="DB400" s="23"/>
      <c r="DC400" s="23"/>
      <c r="DD400" s="57"/>
      <c r="DE400" s="57"/>
      <c r="DF400" s="57"/>
      <c r="DG400" s="57"/>
      <c r="DH400" s="57"/>
      <c r="DI400" s="57"/>
      <c r="DJ400" s="67"/>
      <c r="DK400" s="23" t="s">
        <v>849</v>
      </c>
      <c r="DL400" s="55">
        <v>0</v>
      </c>
      <c r="DM400" s="55">
        <v>0</v>
      </c>
      <c r="DN400" s="55">
        <v>0</v>
      </c>
      <c r="DO400" s="59">
        <v>0</v>
      </c>
      <c r="DP400" s="23" t="s">
        <v>849</v>
      </c>
      <c r="DQ400" s="57"/>
      <c r="DR400" s="57"/>
      <c r="DS400" s="57"/>
      <c r="DT400" s="23" t="s">
        <v>854</v>
      </c>
      <c r="DU400" s="57"/>
      <c r="DV400" s="23" t="s">
        <v>849</v>
      </c>
      <c r="DW400" s="23" t="s">
        <v>854</v>
      </c>
      <c r="DX400" s="57"/>
      <c r="DY400" s="23" t="s">
        <v>849</v>
      </c>
      <c r="DZ400" s="23" t="s">
        <v>854</v>
      </c>
      <c r="EA400" s="56"/>
      <c r="EB400" s="57"/>
      <c r="EC400" s="57"/>
      <c r="ED400" s="23"/>
      <c r="EE400" s="57"/>
      <c r="EF400" s="57"/>
      <c r="EG400" s="57"/>
      <c r="EH400" s="23">
        <v>3296</v>
      </c>
      <c r="EI400" s="23"/>
      <c r="EJ400" s="23" t="s">
        <v>1666</v>
      </c>
      <c r="EK400" s="23"/>
    </row>
    <row r="401" spans="2:141" ht="29.1">
      <c r="B401" s="132" t="s">
        <v>1696</v>
      </c>
      <c r="C401" s="23" t="s">
        <v>1697</v>
      </c>
      <c r="D401" s="23" t="s">
        <v>159</v>
      </c>
      <c r="E401" s="23" t="s">
        <v>846</v>
      </c>
      <c r="F401" s="23" t="s">
        <v>847</v>
      </c>
      <c r="G401" s="23"/>
      <c r="H401" s="23" t="s">
        <v>848</v>
      </c>
      <c r="I401" s="58">
        <v>0</v>
      </c>
      <c r="J401" s="58">
        <v>0</v>
      </c>
      <c r="K401" s="58">
        <v>1</v>
      </c>
      <c r="L401" s="58">
        <v>0</v>
      </c>
      <c r="M401" s="176"/>
      <c r="N401" s="23" t="s">
        <v>849</v>
      </c>
      <c r="O401" s="23" t="s">
        <v>850</v>
      </c>
      <c r="P401" s="23" t="s">
        <v>851</v>
      </c>
      <c r="Q401" s="56" t="s">
        <v>848</v>
      </c>
      <c r="R401" s="133" t="s">
        <v>848</v>
      </c>
      <c r="S401" s="133" t="s">
        <v>848</v>
      </c>
      <c r="T401" s="133" t="s">
        <v>848</v>
      </c>
      <c r="U401" s="133" t="s">
        <v>848</v>
      </c>
      <c r="V401" s="133" t="s">
        <v>848</v>
      </c>
      <c r="W401" s="55">
        <v>0</v>
      </c>
      <c r="X401" s="55">
        <v>1.315194788752611</v>
      </c>
      <c r="Y401" s="55">
        <v>1.3721344612707629</v>
      </c>
      <c r="Z401" s="55">
        <v>1.4815479496389765</v>
      </c>
      <c r="AA401" s="55">
        <v>1.5943108305082581</v>
      </c>
      <c r="AB401" s="55">
        <v>1.6992584622083819</v>
      </c>
      <c r="AC401" s="55">
        <v>1.8097884147436181</v>
      </c>
      <c r="AD401" s="59">
        <v>9.2722349071226073</v>
      </c>
      <c r="AE401" s="55">
        <v>0</v>
      </c>
      <c r="AF401" s="55"/>
      <c r="AG401" s="55"/>
      <c r="AH401" s="55"/>
      <c r="AI401" s="59">
        <v>9.2722349071226073</v>
      </c>
      <c r="AJ401" s="55">
        <v>0</v>
      </c>
      <c r="AK401" s="55">
        <v>0</v>
      </c>
      <c r="AL401" s="55">
        <v>1.4418230432941916</v>
      </c>
      <c r="AM401" s="55">
        <v>1.5343298222518953</v>
      </c>
      <c r="AN401" s="55">
        <v>1.6898102421569001</v>
      </c>
      <c r="AO401" s="55">
        <v>1.8547927703964238</v>
      </c>
      <c r="AP401" s="55">
        <v>2.0164247118166845</v>
      </c>
      <c r="AQ401" s="55">
        <v>2.1905367588777538</v>
      </c>
      <c r="AR401" s="59">
        <v>10.727717348793849</v>
      </c>
      <c r="AS401" s="55">
        <v>0</v>
      </c>
      <c r="AT401" s="55"/>
      <c r="AU401" s="55"/>
      <c r="AV401" s="55"/>
      <c r="AW401" s="59">
        <v>10.727717348793849</v>
      </c>
      <c r="AX401" s="55"/>
      <c r="AY401" s="55"/>
      <c r="AZ401" s="55"/>
      <c r="BA401" s="55"/>
      <c r="BB401" s="55"/>
      <c r="BC401" s="55"/>
      <c r="BD401" s="55"/>
      <c r="BE401" s="55"/>
      <c r="BF401" s="59">
        <v>0</v>
      </c>
      <c r="BG401" s="55"/>
      <c r="BH401" s="55"/>
      <c r="BI401" s="55"/>
      <c r="BJ401" s="55"/>
      <c r="BK401" s="59">
        <v>0</v>
      </c>
      <c r="BL401" s="55"/>
      <c r="BM401" s="23" t="s">
        <v>852</v>
      </c>
      <c r="BN401" s="23" t="s">
        <v>202</v>
      </c>
      <c r="BO401" s="23" t="s">
        <v>853</v>
      </c>
      <c r="BP401" s="23" t="s">
        <v>853</v>
      </c>
      <c r="BQ401" s="23" t="s">
        <v>853</v>
      </c>
      <c r="BR401" s="23"/>
      <c r="BS401" s="57"/>
      <c r="BT401" s="135" t="s">
        <v>23</v>
      </c>
      <c r="BU401" s="58">
        <v>1</v>
      </c>
      <c r="BV401" s="57">
        <v>0</v>
      </c>
      <c r="BW401" s="57">
        <v>0</v>
      </c>
      <c r="BX401" s="57">
        <v>0</v>
      </c>
      <c r="BY401" s="57">
        <v>0</v>
      </c>
      <c r="BZ401" s="57">
        <v>1</v>
      </c>
      <c r="CA401" s="57">
        <v>0</v>
      </c>
      <c r="CB401" s="67">
        <v>1</v>
      </c>
      <c r="CC401" s="134"/>
      <c r="CD401" s="134"/>
      <c r="CE401" s="57"/>
      <c r="CF401" s="57"/>
      <c r="CG401" s="57"/>
      <c r="CH401" s="57"/>
      <c r="CI401" s="57"/>
      <c r="CJ401" s="57"/>
      <c r="CK401" s="67"/>
      <c r="CL401" s="23"/>
      <c r="CM401" s="23"/>
      <c r="CN401" s="23"/>
      <c r="CO401" s="23"/>
      <c r="CP401" s="23"/>
      <c r="CQ401" s="23"/>
      <c r="CR401" s="57"/>
      <c r="CS401" s="134"/>
      <c r="CT401" s="58"/>
      <c r="CU401" s="57"/>
      <c r="CV401" s="57"/>
      <c r="CW401" s="57"/>
      <c r="CX401" s="57"/>
      <c r="CY401" s="57"/>
      <c r="CZ401" s="57"/>
      <c r="DA401" s="67"/>
      <c r="DB401" s="23"/>
      <c r="DC401" s="23"/>
      <c r="DD401" s="57"/>
      <c r="DE401" s="57"/>
      <c r="DF401" s="57"/>
      <c r="DG401" s="57"/>
      <c r="DH401" s="57"/>
      <c r="DI401" s="57"/>
      <c r="DJ401" s="67"/>
      <c r="DK401" s="23" t="s">
        <v>849</v>
      </c>
      <c r="DL401" s="55">
        <v>0</v>
      </c>
      <c r="DM401" s="55">
        <v>0</v>
      </c>
      <c r="DN401" s="55">
        <v>0</v>
      </c>
      <c r="DO401" s="59">
        <v>0</v>
      </c>
      <c r="DP401" s="23" t="s">
        <v>849</v>
      </c>
      <c r="DQ401" s="57"/>
      <c r="DR401" s="57"/>
      <c r="DS401" s="57"/>
      <c r="DT401" s="23" t="s">
        <v>854</v>
      </c>
      <c r="DU401" s="57"/>
      <c r="DV401" s="23" t="s">
        <v>849</v>
      </c>
      <c r="DW401" s="23" t="s">
        <v>854</v>
      </c>
      <c r="DX401" s="57"/>
      <c r="DY401" s="23" t="s">
        <v>849</v>
      </c>
      <c r="DZ401" s="23" t="s">
        <v>854</v>
      </c>
      <c r="EA401" s="56"/>
      <c r="EB401" s="57"/>
      <c r="EC401" s="57"/>
      <c r="ED401" s="23"/>
      <c r="EE401" s="57"/>
      <c r="EF401" s="57"/>
      <c r="EG401" s="57"/>
      <c r="EH401" s="23">
        <v>3296</v>
      </c>
      <c r="EI401" s="23"/>
      <c r="EJ401" s="23" t="s">
        <v>1666</v>
      </c>
      <c r="EK401" s="23"/>
    </row>
    <row r="402" spans="2:141" ht="29.1">
      <c r="B402" s="132" t="s">
        <v>1698</v>
      </c>
      <c r="C402" s="23" t="s">
        <v>1699</v>
      </c>
      <c r="D402" s="23" t="s">
        <v>193</v>
      </c>
      <c r="E402" s="23" t="s">
        <v>846</v>
      </c>
      <c r="F402" s="23" t="s">
        <v>847</v>
      </c>
      <c r="G402" s="23"/>
      <c r="H402" s="23" t="s">
        <v>848</v>
      </c>
      <c r="I402" s="58">
        <v>0</v>
      </c>
      <c r="J402" s="58">
        <v>0</v>
      </c>
      <c r="K402" s="58">
        <v>1</v>
      </c>
      <c r="L402" s="58">
        <v>0</v>
      </c>
      <c r="M402" s="176"/>
      <c r="N402" s="23" t="s">
        <v>849</v>
      </c>
      <c r="O402" s="23" t="s">
        <v>850</v>
      </c>
      <c r="P402" s="23" t="s">
        <v>851</v>
      </c>
      <c r="Q402" s="56" t="s">
        <v>848</v>
      </c>
      <c r="R402" s="133" t="s">
        <v>848</v>
      </c>
      <c r="S402" s="133" t="s">
        <v>848</v>
      </c>
      <c r="T402" s="133" t="s">
        <v>848</v>
      </c>
      <c r="U402" s="133" t="s">
        <v>848</v>
      </c>
      <c r="V402" s="133" t="s">
        <v>848</v>
      </c>
      <c r="W402" s="55">
        <v>0</v>
      </c>
      <c r="X402" s="55">
        <v>0</v>
      </c>
      <c r="Y402" s="55">
        <v>0</v>
      </c>
      <c r="Z402" s="55">
        <v>0</v>
      </c>
      <c r="AA402" s="55">
        <v>0</v>
      </c>
      <c r="AB402" s="55">
        <v>0</v>
      </c>
      <c r="AC402" s="55">
        <v>0</v>
      </c>
      <c r="AD402" s="59">
        <v>0</v>
      </c>
      <c r="AE402" s="55">
        <v>0</v>
      </c>
      <c r="AF402" s="55"/>
      <c r="AG402" s="55"/>
      <c r="AH402" s="55"/>
      <c r="AI402" s="59">
        <v>0</v>
      </c>
      <c r="AJ402" s="55">
        <v>0</v>
      </c>
      <c r="AK402" s="55">
        <v>0</v>
      </c>
      <c r="AL402" s="55">
        <v>0</v>
      </c>
      <c r="AM402" s="55">
        <v>0</v>
      </c>
      <c r="AN402" s="55">
        <v>0</v>
      </c>
      <c r="AO402" s="55">
        <v>0</v>
      </c>
      <c r="AP402" s="55">
        <v>0</v>
      </c>
      <c r="AQ402" s="55">
        <v>0</v>
      </c>
      <c r="AR402" s="59">
        <v>0</v>
      </c>
      <c r="AS402" s="55">
        <v>0</v>
      </c>
      <c r="AT402" s="55"/>
      <c r="AU402" s="55"/>
      <c r="AV402" s="55"/>
      <c r="AW402" s="59">
        <v>0</v>
      </c>
      <c r="AX402" s="55"/>
      <c r="AY402" s="55"/>
      <c r="AZ402" s="55"/>
      <c r="BA402" s="55"/>
      <c r="BB402" s="55"/>
      <c r="BC402" s="55"/>
      <c r="BD402" s="55"/>
      <c r="BE402" s="55"/>
      <c r="BF402" s="59">
        <v>0</v>
      </c>
      <c r="BG402" s="55"/>
      <c r="BH402" s="55"/>
      <c r="BI402" s="55"/>
      <c r="BJ402" s="55"/>
      <c r="BK402" s="59">
        <v>0</v>
      </c>
      <c r="BL402" s="55"/>
      <c r="BM402" s="23" t="s">
        <v>852</v>
      </c>
      <c r="BN402" s="23" t="s">
        <v>244</v>
      </c>
      <c r="BO402" s="23" t="s">
        <v>853</v>
      </c>
      <c r="BP402" s="23" t="s">
        <v>853</v>
      </c>
      <c r="BQ402" s="23" t="s">
        <v>853</v>
      </c>
      <c r="BR402" s="23"/>
      <c r="BS402" s="57"/>
      <c r="BT402" s="135" t="s">
        <v>23</v>
      </c>
      <c r="BU402" s="58">
        <v>1</v>
      </c>
      <c r="BV402" s="57">
        <v>0</v>
      </c>
      <c r="BW402" s="57">
        <v>0</v>
      </c>
      <c r="BX402" s="57">
        <v>0</v>
      </c>
      <c r="BY402" s="57">
        <v>0</v>
      </c>
      <c r="BZ402" s="57">
        <v>0</v>
      </c>
      <c r="CA402" s="57">
        <v>0</v>
      </c>
      <c r="CB402" s="67">
        <v>0</v>
      </c>
      <c r="CC402" s="134"/>
      <c r="CD402" s="134"/>
      <c r="CE402" s="57"/>
      <c r="CF402" s="57"/>
      <c r="CG402" s="57"/>
      <c r="CH402" s="57"/>
      <c r="CI402" s="57"/>
      <c r="CJ402" s="57"/>
      <c r="CK402" s="67"/>
      <c r="CL402" s="23"/>
      <c r="CM402" s="23"/>
      <c r="CN402" s="23"/>
      <c r="CO402" s="23"/>
      <c r="CP402" s="23"/>
      <c r="CQ402" s="23"/>
      <c r="CR402" s="57"/>
      <c r="CS402" s="134"/>
      <c r="CT402" s="58"/>
      <c r="CU402" s="57"/>
      <c r="CV402" s="57"/>
      <c r="CW402" s="57"/>
      <c r="CX402" s="57"/>
      <c r="CY402" s="57"/>
      <c r="CZ402" s="57"/>
      <c r="DA402" s="67"/>
      <c r="DB402" s="23"/>
      <c r="DC402" s="23"/>
      <c r="DD402" s="57"/>
      <c r="DE402" s="57"/>
      <c r="DF402" s="57"/>
      <c r="DG402" s="57"/>
      <c r="DH402" s="57"/>
      <c r="DI402" s="57"/>
      <c r="DJ402" s="67"/>
      <c r="DK402" s="23" t="s">
        <v>849</v>
      </c>
      <c r="DL402" s="55">
        <v>0</v>
      </c>
      <c r="DM402" s="55">
        <v>0</v>
      </c>
      <c r="DN402" s="55">
        <v>0</v>
      </c>
      <c r="DO402" s="59">
        <v>0</v>
      </c>
      <c r="DP402" s="23" t="s">
        <v>849</v>
      </c>
      <c r="DQ402" s="57"/>
      <c r="DR402" s="57"/>
      <c r="DS402" s="57"/>
      <c r="DT402" s="23" t="s">
        <v>854</v>
      </c>
      <c r="DU402" s="57"/>
      <c r="DV402" s="23" t="s">
        <v>849</v>
      </c>
      <c r="DW402" s="23" t="s">
        <v>854</v>
      </c>
      <c r="DX402" s="57"/>
      <c r="DY402" s="23" t="s">
        <v>849</v>
      </c>
      <c r="DZ402" s="23" t="s">
        <v>854</v>
      </c>
      <c r="EA402" s="56"/>
      <c r="EB402" s="57"/>
      <c r="EC402" s="57"/>
      <c r="ED402" s="23"/>
      <c r="EE402" s="57"/>
      <c r="EF402" s="57"/>
      <c r="EG402" s="57"/>
      <c r="EH402" s="23">
        <v>927</v>
      </c>
      <c r="EI402" s="23"/>
      <c r="EJ402" s="23" t="s">
        <v>1700</v>
      </c>
      <c r="EK402" s="23"/>
    </row>
    <row r="403" spans="2:141" ht="29.1">
      <c r="B403" s="132" t="s">
        <v>1701</v>
      </c>
      <c r="C403" s="23" t="s">
        <v>1702</v>
      </c>
      <c r="D403" s="23" t="s">
        <v>155</v>
      </c>
      <c r="E403" s="23" t="s">
        <v>846</v>
      </c>
      <c r="F403" s="23" t="s">
        <v>847</v>
      </c>
      <c r="G403" s="23"/>
      <c r="H403" s="23" t="s">
        <v>848</v>
      </c>
      <c r="I403" s="58">
        <v>0</v>
      </c>
      <c r="J403" s="58">
        <v>0</v>
      </c>
      <c r="K403" s="58">
        <v>0</v>
      </c>
      <c r="L403" s="58">
        <v>1</v>
      </c>
      <c r="M403" s="176"/>
      <c r="N403" s="23" t="s">
        <v>849</v>
      </c>
      <c r="O403" s="23" t="s">
        <v>850</v>
      </c>
      <c r="P403" s="23" t="s">
        <v>851</v>
      </c>
      <c r="Q403" s="56">
        <v>46777</v>
      </c>
      <c r="R403" s="133">
        <v>46839</v>
      </c>
      <c r="S403" s="133">
        <v>47620</v>
      </c>
      <c r="T403" s="133" t="s">
        <v>848</v>
      </c>
      <c r="U403" s="133">
        <v>47730</v>
      </c>
      <c r="V403" s="133" t="s">
        <v>848</v>
      </c>
      <c r="W403" s="55">
        <v>6.7080307676622873E-3</v>
      </c>
      <c r="X403" s="55">
        <v>0.69260095467657057</v>
      </c>
      <c r="Y403" s="55">
        <v>8.1482465247394735</v>
      </c>
      <c r="Z403" s="55">
        <v>7.9884769857324915</v>
      </c>
      <c r="AA403" s="55">
        <v>1.3053066968416649</v>
      </c>
      <c r="AB403" s="55">
        <v>0</v>
      </c>
      <c r="AC403" s="55">
        <v>0</v>
      </c>
      <c r="AD403" s="59">
        <v>18.134631161990203</v>
      </c>
      <c r="AE403" s="55">
        <v>0</v>
      </c>
      <c r="AF403" s="55"/>
      <c r="AG403" s="55"/>
      <c r="AH403" s="55"/>
      <c r="AI403" s="59">
        <v>18.141339192757865</v>
      </c>
      <c r="AJ403" s="55">
        <v>0</v>
      </c>
      <c r="AK403" s="55">
        <v>7.3538866019345079E-3</v>
      </c>
      <c r="AL403" s="55">
        <v>0.75928525933969038</v>
      </c>
      <c r="AM403" s="55">
        <v>9.1114231111065322</v>
      </c>
      <c r="AN403" s="55">
        <v>9.1114231118978513</v>
      </c>
      <c r="AO403" s="55">
        <v>1.5185705184478555</v>
      </c>
      <c r="AP403" s="55">
        <v>0</v>
      </c>
      <c r="AQ403" s="55">
        <v>0</v>
      </c>
      <c r="AR403" s="59">
        <v>20.500702000791929</v>
      </c>
      <c r="AS403" s="55">
        <v>0</v>
      </c>
      <c r="AT403" s="55"/>
      <c r="AU403" s="55"/>
      <c r="AV403" s="55"/>
      <c r="AW403" s="59">
        <v>20.508055887393862</v>
      </c>
      <c r="AX403" s="55"/>
      <c r="AY403" s="55"/>
      <c r="AZ403" s="55"/>
      <c r="BA403" s="55"/>
      <c r="BB403" s="55"/>
      <c r="BC403" s="55"/>
      <c r="BD403" s="55"/>
      <c r="BE403" s="55"/>
      <c r="BF403" s="59">
        <v>0</v>
      </c>
      <c r="BG403" s="55"/>
      <c r="BH403" s="55"/>
      <c r="BI403" s="55"/>
      <c r="BJ403" s="55"/>
      <c r="BK403" s="59">
        <v>0</v>
      </c>
      <c r="BL403" s="55"/>
      <c r="BM403" s="23" t="s">
        <v>1131</v>
      </c>
      <c r="BN403" s="23" t="s">
        <v>161</v>
      </c>
      <c r="BO403" s="23" t="s">
        <v>853</v>
      </c>
      <c r="BP403" s="23" t="s">
        <v>853</v>
      </c>
      <c r="BQ403" s="23" t="s">
        <v>853</v>
      </c>
      <c r="BR403" s="23"/>
      <c r="BS403" s="57"/>
      <c r="BT403" s="135" t="s">
        <v>154</v>
      </c>
      <c r="BU403" s="58">
        <v>1</v>
      </c>
      <c r="BV403" s="57">
        <v>0</v>
      </c>
      <c r="BW403" s="57">
        <v>0</v>
      </c>
      <c r="BX403" s="57">
        <v>0</v>
      </c>
      <c r="BY403" s="57">
        <v>21000</v>
      </c>
      <c r="BZ403" s="57">
        <v>0</v>
      </c>
      <c r="CA403" s="57">
        <v>0</v>
      </c>
      <c r="CB403" s="67">
        <v>21000</v>
      </c>
      <c r="CC403" s="134"/>
      <c r="CD403" s="134"/>
      <c r="CE403" s="57"/>
      <c r="CF403" s="57"/>
      <c r="CG403" s="57"/>
      <c r="CH403" s="57"/>
      <c r="CI403" s="57"/>
      <c r="CJ403" s="57"/>
      <c r="CK403" s="67"/>
      <c r="CL403" s="23"/>
      <c r="CM403" s="23"/>
      <c r="CN403" s="23"/>
      <c r="CO403" s="23"/>
      <c r="CP403" s="23"/>
      <c r="CQ403" s="23"/>
      <c r="CR403" s="57"/>
      <c r="CS403" s="134"/>
      <c r="CT403" s="58"/>
      <c r="CU403" s="57"/>
      <c r="CV403" s="57"/>
      <c r="CW403" s="57"/>
      <c r="CX403" s="57"/>
      <c r="CY403" s="57"/>
      <c r="CZ403" s="57"/>
      <c r="DA403" s="67"/>
      <c r="DB403" s="23"/>
      <c r="DC403" s="23"/>
      <c r="DD403" s="57"/>
      <c r="DE403" s="57"/>
      <c r="DF403" s="57"/>
      <c r="DG403" s="57"/>
      <c r="DH403" s="57"/>
      <c r="DI403" s="57"/>
      <c r="DJ403" s="67"/>
      <c r="DK403" s="23" t="s">
        <v>849</v>
      </c>
      <c r="DL403" s="55">
        <v>0</v>
      </c>
      <c r="DM403" s="55">
        <v>6.7080307676622873E-3</v>
      </c>
      <c r="DN403" s="55">
        <v>18.134631161990203</v>
      </c>
      <c r="DO403" s="59">
        <v>18.141339192757865</v>
      </c>
      <c r="DP403" s="23" t="s">
        <v>849</v>
      </c>
      <c r="DQ403" s="57"/>
      <c r="DR403" s="57"/>
      <c r="DS403" s="57"/>
      <c r="DT403" s="23" t="s">
        <v>854</v>
      </c>
      <c r="DU403" s="57"/>
      <c r="DV403" s="23" t="s">
        <v>849</v>
      </c>
      <c r="DW403" s="23" t="s">
        <v>854</v>
      </c>
      <c r="DX403" s="57"/>
      <c r="DY403" s="23" t="s">
        <v>849</v>
      </c>
      <c r="DZ403" s="23" t="s">
        <v>854</v>
      </c>
      <c r="EA403" s="56"/>
      <c r="EB403" s="57"/>
      <c r="EC403" s="57"/>
      <c r="ED403" s="23"/>
      <c r="EE403" s="57"/>
      <c r="EF403" s="57"/>
      <c r="EG403" s="57"/>
      <c r="EH403" s="23">
        <v>938</v>
      </c>
      <c r="EI403" s="23"/>
      <c r="EJ403" s="23" t="s">
        <v>1281</v>
      </c>
      <c r="EK403" s="23"/>
    </row>
    <row r="404" spans="2:141" ht="57.95">
      <c r="B404" s="132" t="s">
        <v>1703</v>
      </c>
      <c r="C404" s="23" t="s">
        <v>1704</v>
      </c>
      <c r="D404" s="23" t="s">
        <v>159</v>
      </c>
      <c r="E404" s="23" t="s">
        <v>846</v>
      </c>
      <c r="F404" s="23" t="s">
        <v>847</v>
      </c>
      <c r="G404" s="23"/>
      <c r="H404" s="23" t="s">
        <v>848</v>
      </c>
      <c r="I404" s="58">
        <v>0</v>
      </c>
      <c r="J404" s="58">
        <v>0</v>
      </c>
      <c r="K404" s="58">
        <v>0</v>
      </c>
      <c r="L404" s="58">
        <v>1</v>
      </c>
      <c r="M404" s="176"/>
      <c r="N404" s="23" t="s">
        <v>849</v>
      </c>
      <c r="O404" s="23" t="s">
        <v>850</v>
      </c>
      <c r="P404" s="23" t="s">
        <v>851</v>
      </c>
      <c r="Q404" s="56">
        <v>46976</v>
      </c>
      <c r="R404" s="133">
        <v>47038</v>
      </c>
      <c r="S404" s="133">
        <v>47445</v>
      </c>
      <c r="T404" s="133" t="s">
        <v>848</v>
      </c>
      <c r="U404" s="133">
        <v>47561</v>
      </c>
      <c r="V404" s="133" t="s">
        <v>848</v>
      </c>
      <c r="W404" s="55">
        <v>8.2182913798918247E-2</v>
      </c>
      <c r="X404" s="55">
        <v>1.0768489146287528E-2</v>
      </c>
      <c r="Y404" s="55">
        <v>3.2953903368188557</v>
      </c>
      <c r="Z404" s="55">
        <v>4.2830487360804383</v>
      </c>
      <c r="AA404" s="55">
        <v>5.8646460993567497E-3</v>
      </c>
      <c r="AB404" s="55">
        <v>3.8767734573301915E-3</v>
      </c>
      <c r="AC404" s="55">
        <v>1.8290739282881942E-3</v>
      </c>
      <c r="AD404" s="59">
        <v>7.6007780555305571</v>
      </c>
      <c r="AE404" s="55">
        <v>0</v>
      </c>
      <c r="AF404" s="55"/>
      <c r="AG404" s="55"/>
      <c r="AH404" s="55"/>
      <c r="AI404" s="59">
        <v>7.6829609693294749</v>
      </c>
      <c r="AJ404" s="55">
        <v>0</v>
      </c>
      <c r="AK404" s="55">
        <v>9.0095565990437623E-2</v>
      </c>
      <c r="AL404" s="55">
        <v>1.1805289927666565E-2</v>
      </c>
      <c r="AM404" s="55">
        <v>3.6849272519977521</v>
      </c>
      <c r="AN404" s="55">
        <v>4.8851200689451417</v>
      </c>
      <c r="AO404" s="55">
        <v>6.8228246198093825E-3</v>
      </c>
      <c r="AP404" s="55">
        <v>4.6003724420570031E-3</v>
      </c>
      <c r="AQ404" s="55">
        <v>2.2138796126550636E-3</v>
      </c>
      <c r="AR404" s="59">
        <v>8.5954896875450828</v>
      </c>
      <c r="AS404" s="55">
        <v>0</v>
      </c>
      <c r="AT404" s="55"/>
      <c r="AU404" s="55"/>
      <c r="AV404" s="55"/>
      <c r="AW404" s="59">
        <v>8.6855852535355211</v>
      </c>
      <c r="AX404" s="55"/>
      <c r="AY404" s="55"/>
      <c r="AZ404" s="55"/>
      <c r="BA404" s="55"/>
      <c r="BB404" s="55"/>
      <c r="BC404" s="55"/>
      <c r="BD404" s="55"/>
      <c r="BE404" s="55"/>
      <c r="BF404" s="59">
        <v>0</v>
      </c>
      <c r="BG404" s="55"/>
      <c r="BH404" s="55"/>
      <c r="BI404" s="55"/>
      <c r="BJ404" s="55"/>
      <c r="BK404" s="59">
        <v>0</v>
      </c>
      <c r="BL404" s="55"/>
      <c r="BM404" s="23" t="s">
        <v>1131</v>
      </c>
      <c r="BN404" s="23" t="s">
        <v>163</v>
      </c>
      <c r="BO404" s="23" t="s">
        <v>853</v>
      </c>
      <c r="BP404" s="23" t="s">
        <v>853</v>
      </c>
      <c r="BQ404" s="23" t="s">
        <v>853</v>
      </c>
      <c r="BR404" s="23"/>
      <c r="BS404" s="57"/>
      <c r="BT404" s="135" t="s">
        <v>859</v>
      </c>
      <c r="BU404" s="58">
        <v>1</v>
      </c>
      <c r="BV404" s="57">
        <v>0</v>
      </c>
      <c r="BW404" s="57">
        <v>0</v>
      </c>
      <c r="BX404" s="57">
        <v>17000</v>
      </c>
      <c r="BY404" s="57">
        <v>0</v>
      </c>
      <c r="BZ404" s="57">
        <v>0</v>
      </c>
      <c r="CA404" s="57">
        <v>0</v>
      </c>
      <c r="CB404" s="67">
        <v>17000</v>
      </c>
      <c r="CC404" s="134"/>
      <c r="CD404" s="134"/>
      <c r="CE404" s="57"/>
      <c r="CF404" s="57"/>
      <c r="CG404" s="57"/>
      <c r="CH404" s="57"/>
      <c r="CI404" s="57"/>
      <c r="CJ404" s="57"/>
      <c r="CK404" s="67"/>
      <c r="CL404" s="23"/>
      <c r="CM404" s="23"/>
      <c r="CN404" s="23"/>
      <c r="CO404" s="23"/>
      <c r="CP404" s="23"/>
      <c r="CQ404" s="23"/>
      <c r="CR404" s="57"/>
      <c r="CS404" s="134"/>
      <c r="CT404" s="58"/>
      <c r="CU404" s="57"/>
      <c r="CV404" s="57"/>
      <c r="CW404" s="57"/>
      <c r="CX404" s="57"/>
      <c r="CY404" s="57"/>
      <c r="CZ404" s="57"/>
      <c r="DA404" s="67"/>
      <c r="DB404" s="23"/>
      <c r="DC404" s="23"/>
      <c r="DD404" s="57"/>
      <c r="DE404" s="57"/>
      <c r="DF404" s="57"/>
      <c r="DG404" s="57"/>
      <c r="DH404" s="57"/>
      <c r="DI404" s="57"/>
      <c r="DJ404" s="67"/>
      <c r="DK404" s="23" t="s">
        <v>849</v>
      </c>
      <c r="DL404" s="55">
        <v>0</v>
      </c>
      <c r="DM404" s="55">
        <v>8.2182913798918247E-2</v>
      </c>
      <c r="DN404" s="55">
        <v>7.6007780555305571</v>
      </c>
      <c r="DO404" s="59">
        <v>7.6829609693294749</v>
      </c>
      <c r="DP404" s="23" t="s">
        <v>849</v>
      </c>
      <c r="DQ404" s="57"/>
      <c r="DR404" s="57"/>
      <c r="DS404" s="57"/>
      <c r="DT404" s="23" t="s">
        <v>854</v>
      </c>
      <c r="DU404" s="57"/>
      <c r="DV404" s="23" t="s">
        <v>849</v>
      </c>
      <c r="DW404" s="23" t="s">
        <v>854</v>
      </c>
      <c r="DX404" s="57"/>
      <c r="DY404" s="23" t="s">
        <v>849</v>
      </c>
      <c r="DZ404" s="23" t="s">
        <v>854</v>
      </c>
      <c r="EA404" s="56"/>
      <c r="EB404" s="57"/>
      <c r="EC404" s="57"/>
      <c r="ED404" s="23"/>
      <c r="EE404" s="57"/>
      <c r="EF404" s="57"/>
      <c r="EG404" s="57"/>
      <c r="EH404" s="23">
        <v>2841</v>
      </c>
      <c r="EI404" s="23"/>
      <c r="EJ404" s="23" t="s">
        <v>1171</v>
      </c>
      <c r="EK404" s="23"/>
    </row>
    <row r="405" spans="2:141" ht="57.95">
      <c r="B405" s="132" t="s">
        <v>1705</v>
      </c>
      <c r="C405" s="23" t="s">
        <v>1706</v>
      </c>
      <c r="D405" s="23" t="s">
        <v>155</v>
      </c>
      <c r="E405" s="23" t="s">
        <v>846</v>
      </c>
      <c r="F405" s="23" t="s">
        <v>847</v>
      </c>
      <c r="G405" s="23"/>
      <c r="H405" s="23" t="s">
        <v>848</v>
      </c>
      <c r="I405" s="58">
        <v>0</v>
      </c>
      <c r="J405" s="58">
        <v>0</v>
      </c>
      <c r="K405" s="58">
        <v>1</v>
      </c>
      <c r="L405" s="58">
        <v>0</v>
      </c>
      <c r="M405" s="176"/>
      <c r="N405" s="23" t="s">
        <v>849</v>
      </c>
      <c r="O405" s="23" t="s">
        <v>850</v>
      </c>
      <c r="P405" s="23" t="s">
        <v>851</v>
      </c>
      <c r="Q405" s="56" t="s">
        <v>848</v>
      </c>
      <c r="R405" s="133" t="s">
        <v>848</v>
      </c>
      <c r="S405" s="133" t="s">
        <v>848</v>
      </c>
      <c r="T405" s="133" t="s">
        <v>848</v>
      </c>
      <c r="U405" s="133" t="s">
        <v>848</v>
      </c>
      <c r="V405" s="133" t="s">
        <v>848</v>
      </c>
      <c r="W405" s="55">
        <v>0</v>
      </c>
      <c r="X405" s="55">
        <v>0.35831803280076369</v>
      </c>
      <c r="Y405" s="55">
        <v>0.35831803280076369</v>
      </c>
      <c r="Z405" s="55">
        <v>0.35831803280076369</v>
      </c>
      <c r="AA405" s="55">
        <v>0</v>
      </c>
      <c r="AB405" s="55">
        <v>0</v>
      </c>
      <c r="AC405" s="55">
        <v>0</v>
      </c>
      <c r="AD405" s="59">
        <v>1.0749540984022912</v>
      </c>
      <c r="AE405" s="55">
        <v>0</v>
      </c>
      <c r="AF405" s="55"/>
      <c r="AG405" s="55"/>
      <c r="AH405" s="55"/>
      <c r="AI405" s="59">
        <v>1.0749540984022912</v>
      </c>
      <c r="AJ405" s="55">
        <v>0</v>
      </c>
      <c r="AK405" s="55">
        <v>0</v>
      </c>
      <c r="AL405" s="55">
        <v>0.39281724725352735</v>
      </c>
      <c r="AM405" s="55">
        <v>0.40067359219859794</v>
      </c>
      <c r="AN405" s="55">
        <v>0.40868706404256994</v>
      </c>
      <c r="AO405" s="55">
        <v>0</v>
      </c>
      <c r="AP405" s="55">
        <v>0</v>
      </c>
      <c r="AQ405" s="55">
        <v>0</v>
      </c>
      <c r="AR405" s="59">
        <v>1.2021779034946953</v>
      </c>
      <c r="AS405" s="55">
        <v>0</v>
      </c>
      <c r="AT405" s="55"/>
      <c r="AU405" s="55"/>
      <c r="AV405" s="55"/>
      <c r="AW405" s="59">
        <v>1.2021779034946953</v>
      </c>
      <c r="AX405" s="55"/>
      <c r="AY405" s="55"/>
      <c r="AZ405" s="55"/>
      <c r="BA405" s="55"/>
      <c r="BB405" s="55"/>
      <c r="BC405" s="55"/>
      <c r="BD405" s="55"/>
      <c r="BE405" s="55"/>
      <c r="BF405" s="59">
        <v>0</v>
      </c>
      <c r="BG405" s="55"/>
      <c r="BH405" s="55"/>
      <c r="BI405" s="55"/>
      <c r="BJ405" s="55"/>
      <c r="BK405" s="59">
        <v>0</v>
      </c>
      <c r="BL405" s="55"/>
      <c r="BM405" s="23" t="s">
        <v>852</v>
      </c>
      <c r="BN405" s="23" t="s">
        <v>214</v>
      </c>
      <c r="BO405" s="23" t="s">
        <v>853</v>
      </c>
      <c r="BP405" s="23" t="s">
        <v>853</v>
      </c>
      <c r="BQ405" s="23" t="s">
        <v>311</v>
      </c>
      <c r="BR405" s="23"/>
      <c r="BS405" s="57"/>
      <c r="BT405" s="135" t="s">
        <v>212</v>
      </c>
      <c r="BU405" s="58">
        <v>1</v>
      </c>
      <c r="BV405" s="57">
        <v>0</v>
      </c>
      <c r="BW405" s="57">
        <v>0</v>
      </c>
      <c r="BX405" s="57">
        <v>0</v>
      </c>
      <c r="BY405" s="57">
        <v>0</v>
      </c>
      <c r="BZ405" s="57">
        <v>0</v>
      </c>
      <c r="CA405" s="57">
        <v>0</v>
      </c>
      <c r="CB405" s="67">
        <v>0</v>
      </c>
      <c r="CC405" s="134"/>
      <c r="CD405" s="134"/>
      <c r="CE405" s="57"/>
      <c r="CF405" s="57"/>
      <c r="CG405" s="57"/>
      <c r="CH405" s="57"/>
      <c r="CI405" s="57"/>
      <c r="CJ405" s="57"/>
      <c r="CK405" s="67"/>
      <c r="CL405" s="23"/>
      <c r="CM405" s="23"/>
      <c r="CN405" s="23"/>
      <c r="CO405" s="23"/>
      <c r="CP405" s="23"/>
      <c r="CQ405" s="23"/>
      <c r="CR405" s="57"/>
      <c r="CS405" s="134"/>
      <c r="CT405" s="58"/>
      <c r="CU405" s="57"/>
      <c r="CV405" s="57"/>
      <c r="CW405" s="57"/>
      <c r="CX405" s="57"/>
      <c r="CY405" s="57"/>
      <c r="CZ405" s="57"/>
      <c r="DA405" s="67"/>
      <c r="DB405" s="23"/>
      <c r="DC405" s="23"/>
      <c r="DD405" s="57"/>
      <c r="DE405" s="57"/>
      <c r="DF405" s="57"/>
      <c r="DG405" s="57"/>
      <c r="DH405" s="57"/>
      <c r="DI405" s="57"/>
      <c r="DJ405" s="67"/>
      <c r="DK405" s="23" t="s">
        <v>849</v>
      </c>
      <c r="DL405" s="55">
        <v>0</v>
      </c>
      <c r="DM405" s="55">
        <v>0</v>
      </c>
      <c r="DN405" s="55">
        <v>0</v>
      </c>
      <c r="DO405" s="59">
        <v>0</v>
      </c>
      <c r="DP405" s="23" t="s">
        <v>849</v>
      </c>
      <c r="DQ405" s="57"/>
      <c r="DR405" s="57"/>
      <c r="DS405" s="57"/>
      <c r="DT405" s="23" t="s">
        <v>854</v>
      </c>
      <c r="DU405" s="57"/>
      <c r="DV405" s="23" t="s">
        <v>849</v>
      </c>
      <c r="DW405" s="23" t="s">
        <v>854</v>
      </c>
      <c r="DX405" s="57"/>
      <c r="DY405" s="23" t="s">
        <v>858</v>
      </c>
      <c r="DZ405" s="23" t="s">
        <v>854</v>
      </c>
      <c r="EA405" s="56"/>
      <c r="EB405" s="57"/>
      <c r="EC405" s="57"/>
      <c r="ED405" s="23"/>
      <c r="EE405" s="57"/>
      <c r="EF405" s="57"/>
      <c r="EG405" s="57"/>
      <c r="EH405" s="23">
        <v>3281</v>
      </c>
      <c r="EI405" s="23"/>
      <c r="EJ405" s="23" t="s">
        <v>868</v>
      </c>
      <c r="EK405" s="23"/>
    </row>
    <row r="406" spans="2:141" ht="57.95">
      <c r="B406" s="132" t="s">
        <v>1707</v>
      </c>
      <c r="C406" s="23" t="s">
        <v>1708</v>
      </c>
      <c r="D406" s="23" t="s">
        <v>155</v>
      </c>
      <c r="E406" s="23" t="s">
        <v>846</v>
      </c>
      <c r="F406" s="23" t="s">
        <v>847</v>
      </c>
      <c r="G406" s="23"/>
      <c r="H406" s="23" t="s">
        <v>848</v>
      </c>
      <c r="I406" s="58">
        <v>0</v>
      </c>
      <c r="J406" s="58">
        <v>0</v>
      </c>
      <c r="K406" s="58">
        <v>1</v>
      </c>
      <c r="L406" s="58">
        <v>0</v>
      </c>
      <c r="M406" s="176"/>
      <c r="N406" s="23" t="s">
        <v>849</v>
      </c>
      <c r="O406" s="23" t="s">
        <v>850</v>
      </c>
      <c r="P406" s="23" t="s">
        <v>851</v>
      </c>
      <c r="Q406" s="56" t="s">
        <v>848</v>
      </c>
      <c r="R406" s="133" t="s">
        <v>848</v>
      </c>
      <c r="S406" s="133" t="s">
        <v>848</v>
      </c>
      <c r="T406" s="133" t="s">
        <v>848</v>
      </c>
      <c r="U406" s="133" t="s">
        <v>848</v>
      </c>
      <c r="V406" s="133" t="s">
        <v>848</v>
      </c>
      <c r="W406" s="55">
        <v>0</v>
      </c>
      <c r="X406" s="55">
        <v>0.25081648001466106</v>
      </c>
      <c r="Y406" s="55">
        <v>0.25081648001466106</v>
      </c>
      <c r="Z406" s="55">
        <v>0.25081648001466106</v>
      </c>
      <c r="AA406" s="55">
        <v>0</v>
      </c>
      <c r="AB406" s="55">
        <v>0</v>
      </c>
      <c r="AC406" s="55">
        <v>0</v>
      </c>
      <c r="AD406" s="59">
        <v>0.75244944004398318</v>
      </c>
      <c r="AE406" s="55">
        <v>0</v>
      </c>
      <c r="AF406" s="55"/>
      <c r="AG406" s="55"/>
      <c r="AH406" s="55"/>
      <c r="AI406" s="59">
        <v>0.75244944004398318</v>
      </c>
      <c r="AJ406" s="55">
        <v>0</v>
      </c>
      <c r="AK406" s="55">
        <v>0</v>
      </c>
      <c r="AL406" s="55">
        <v>0.27496533868269363</v>
      </c>
      <c r="AM406" s="55">
        <v>0.28046464545634753</v>
      </c>
      <c r="AN406" s="55">
        <v>0.28607393836547451</v>
      </c>
      <c r="AO406" s="55">
        <v>0</v>
      </c>
      <c r="AP406" s="55">
        <v>0</v>
      </c>
      <c r="AQ406" s="55">
        <v>0</v>
      </c>
      <c r="AR406" s="59">
        <v>0.84150392250451556</v>
      </c>
      <c r="AS406" s="55">
        <v>0</v>
      </c>
      <c r="AT406" s="55"/>
      <c r="AU406" s="55"/>
      <c r="AV406" s="55"/>
      <c r="AW406" s="59">
        <v>0.84150392250451556</v>
      </c>
      <c r="AX406" s="55"/>
      <c r="AY406" s="55"/>
      <c r="AZ406" s="55"/>
      <c r="BA406" s="55"/>
      <c r="BB406" s="55"/>
      <c r="BC406" s="55"/>
      <c r="BD406" s="55"/>
      <c r="BE406" s="55"/>
      <c r="BF406" s="59">
        <v>0</v>
      </c>
      <c r="BG406" s="55"/>
      <c r="BH406" s="55"/>
      <c r="BI406" s="55"/>
      <c r="BJ406" s="55"/>
      <c r="BK406" s="59">
        <v>0</v>
      </c>
      <c r="BL406" s="55"/>
      <c r="BM406" s="23" t="s">
        <v>852</v>
      </c>
      <c r="BN406" s="23" t="s">
        <v>214</v>
      </c>
      <c r="BO406" s="23" t="s">
        <v>853</v>
      </c>
      <c r="BP406" s="23" t="s">
        <v>853</v>
      </c>
      <c r="BQ406" s="23" t="s">
        <v>311</v>
      </c>
      <c r="BR406" s="23"/>
      <c r="BS406" s="57"/>
      <c r="BT406" s="135" t="s">
        <v>212</v>
      </c>
      <c r="BU406" s="58">
        <v>1</v>
      </c>
      <c r="BV406" s="57">
        <v>0</v>
      </c>
      <c r="BW406" s="57">
        <v>0</v>
      </c>
      <c r="BX406" s="57">
        <v>0</v>
      </c>
      <c r="BY406" s="57">
        <v>0</v>
      </c>
      <c r="BZ406" s="57">
        <v>0</v>
      </c>
      <c r="CA406" s="57">
        <v>0</v>
      </c>
      <c r="CB406" s="67">
        <v>0</v>
      </c>
      <c r="CC406" s="134"/>
      <c r="CD406" s="134"/>
      <c r="CE406" s="57"/>
      <c r="CF406" s="57"/>
      <c r="CG406" s="57"/>
      <c r="CH406" s="57"/>
      <c r="CI406" s="57"/>
      <c r="CJ406" s="57"/>
      <c r="CK406" s="67"/>
      <c r="CL406" s="23"/>
      <c r="CM406" s="23"/>
      <c r="CN406" s="23"/>
      <c r="CO406" s="23"/>
      <c r="CP406" s="23"/>
      <c r="CQ406" s="23"/>
      <c r="CR406" s="57"/>
      <c r="CS406" s="134"/>
      <c r="CT406" s="58"/>
      <c r="CU406" s="57"/>
      <c r="CV406" s="57"/>
      <c r="CW406" s="57"/>
      <c r="CX406" s="57"/>
      <c r="CY406" s="57"/>
      <c r="CZ406" s="57"/>
      <c r="DA406" s="67"/>
      <c r="DB406" s="23"/>
      <c r="DC406" s="23"/>
      <c r="DD406" s="57"/>
      <c r="DE406" s="57"/>
      <c r="DF406" s="57"/>
      <c r="DG406" s="57"/>
      <c r="DH406" s="57"/>
      <c r="DI406" s="57"/>
      <c r="DJ406" s="67"/>
      <c r="DK406" s="23" t="s">
        <v>849</v>
      </c>
      <c r="DL406" s="55">
        <v>0</v>
      </c>
      <c r="DM406" s="55">
        <v>0</v>
      </c>
      <c r="DN406" s="55">
        <v>0</v>
      </c>
      <c r="DO406" s="59">
        <v>0</v>
      </c>
      <c r="DP406" s="23" t="s">
        <v>849</v>
      </c>
      <c r="DQ406" s="57"/>
      <c r="DR406" s="57"/>
      <c r="DS406" s="57"/>
      <c r="DT406" s="23" t="s">
        <v>854</v>
      </c>
      <c r="DU406" s="57"/>
      <c r="DV406" s="23" t="s">
        <v>849</v>
      </c>
      <c r="DW406" s="23" t="s">
        <v>854</v>
      </c>
      <c r="DX406" s="57"/>
      <c r="DY406" s="23" t="s">
        <v>858</v>
      </c>
      <c r="DZ406" s="23" t="s">
        <v>854</v>
      </c>
      <c r="EA406" s="56"/>
      <c r="EB406" s="57"/>
      <c r="EC406" s="57"/>
      <c r="ED406" s="23"/>
      <c r="EE406" s="57"/>
      <c r="EF406" s="57"/>
      <c r="EG406" s="57"/>
      <c r="EH406" s="23">
        <v>3281</v>
      </c>
      <c r="EI406" s="23"/>
      <c r="EJ406" s="23" t="s">
        <v>868</v>
      </c>
      <c r="EK406" s="23"/>
    </row>
    <row r="407" spans="2:141" ht="57.95">
      <c r="B407" s="132" t="s">
        <v>1709</v>
      </c>
      <c r="C407" s="23" t="s">
        <v>1710</v>
      </c>
      <c r="D407" s="23" t="s">
        <v>155</v>
      </c>
      <c r="E407" s="23" t="s">
        <v>846</v>
      </c>
      <c r="F407" s="23" t="s">
        <v>847</v>
      </c>
      <c r="G407" s="23"/>
      <c r="H407" s="23" t="s">
        <v>848</v>
      </c>
      <c r="I407" s="58">
        <v>0</v>
      </c>
      <c r="J407" s="58">
        <v>0</v>
      </c>
      <c r="K407" s="58">
        <v>1</v>
      </c>
      <c r="L407" s="58">
        <v>0</v>
      </c>
      <c r="M407" s="176"/>
      <c r="N407" s="23" t="s">
        <v>849</v>
      </c>
      <c r="O407" s="23" t="s">
        <v>850</v>
      </c>
      <c r="P407" s="23" t="s">
        <v>851</v>
      </c>
      <c r="Q407" s="56" t="s">
        <v>848</v>
      </c>
      <c r="R407" s="133" t="s">
        <v>848</v>
      </c>
      <c r="S407" s="133" t="s">
        <v>848</v>
      </c>
      <c r="T407" s="133" t="s">
        <v>848</v>
      </c>
      <c r="U407" s="133" t="s">
        <v>848</v>
      </c>
      <c r="V407" s="133" t="s">
        <v>848</v>
      </c>
      <c r="W407" s="55">
        <v>0</v>
      </c>
      <c r="X407" s="55">
        <v>0.39419283670195449</v>
      </c>
      <c r="Y407" s="55">
        <v>0.39419283670195449</v>
      </c>
      <c r="Z407" s="55">
        <v>0.39419283670195449</v>
      </c>
      <c r="AA407" s="55">
        <v>0</v>
      </c>
      <c r="AB407" s="55">
        <v>0</v>
      </c>
      <c r="AC407" s="55">
        <v>0</v>
      </c>
      <c r="AD407" s="59">
        <v>1.1825785101058635</v>
      </c>
      <c r="AE407" s="55">
        <v>0</v>
      </c>
      <c r="AF407" s="55"/>
      <c r="AG407" s="55"/>
      <c r="AH407" s="55"/>
      <c r="AI407" s="59">
        <v>1.1825785101058635</v>
      </c>
      <c r="AJ407" s="55">
        <v>0</v>
      </c>
      <c r="AK407" s="55">
        <v>0</v>
      </c>
      <c r="AL407" s="55">
        <v>0.43214611274230841</v>
      </c>
      <c r="AM407" s="55">
        <v>0.44078903499715461</v>
      </c>
      <c r="AN407" s="55">
        <v>0.44960481569709776</v>
      </c>
      <c r="AO407" s="55">
        <v>0</v>
      </c>
      <c r="AP407" s="55">
        <v>0</v>
      </c>
      <c r="AQ407" s="55">
        <v>0</v>
      </c>
      <c r="AR407" s="59">
        <v>1.3225399634365607</v>
      </c>
      <c r="AS407" s="55">
        <v>0</v>
      </c>
      <c r="AT407" s="55"/>
      <c r="AU407" s="55"/>
      <c r="AV407" s="55"/>
      <c r="AW407" s="59">
        <v>1.3225399634365607</v>
      </c>
      <c r="AX407" s="55"/>
      <c r="AY407" s="55"/>
      <c r="AZ407" s="55"/>
      <c r="BA407" s="55"/>
      <c r="BB407" s="55"/>
      <c r="BC407" s="55"/>
      <c r="BD407" s="55"/>
      <c r="BE407" s="55"/>
      <c r="BF407" s="59">
        <v>0</v>
      </c>
      <c r="BG407" s="55"/>
      <c r="BH407" s="55"/>
      <c r="BI407" s="55"/>
      <c r="BJ407" s="55"/>
      <c r="BK407" s="59">
        <v>0</v>
      </c>
      <c r="BL407" s="55"/>
      <c r="BM407" s="23" t="s">
        <v>852</v>
      </c>
      <c r="BN407" s="23" t="s">
        <v>214</v>
      </c>
      <c r="BO407" s="23" t="s">
        <v>853</v>
      </c>
      <c r="BP407" s="23" t="s">
        <v>853</v>
      </c>
      <c r="BQ407" s="23" t="s">
        <v>311</v>
      </c>
      <c r="BR407" s="23"/>
      <c r="BS407" s="57"/>
      <c r="BT407" s="135" t="s">
        <v>212</v>
      </c>
      <c r="BU407" s="58">
        <v>1</v>
      </c>
      <c r="BV407" s="57">
        <v>0</v>
      </c>
      <c r="BW407" s="57">
        <v>0</v>
      </c>
      <c r="BX407" s="57">
        <v>0</v>
      </c>
      <c r="BY407" s="57">
        <v>0</v>
      </c>
      <c r="BZ407" s="57">
        <v>0</v>
      </c>
      <c r="CA407" s="57">
        <v>0</v>
      </c>
      <c r="CB407" s="67">
        <v>0</v>
      </c>
      <c r="CC407" s="134"/>
      <c r="CD407" s="134"/>
      <c r="CE407" s="57"/>
      <c r="CF407" s="57"/>
      <c r="CG407" s="57"/>
      <c r="CH407" s="57"/>
      <c r="CI407" s="57"/>
      <c r="CJ407" s="57"/>
      <c r="CK407" s="67"/>
      <c r="CL407" s="23"/>
      <c r="CM407" s="23"/>
      <c r="CN407" s="23"/>
      <c r="CO407" s="23"/>
      <c r="CP407" s="23"/>
      <c r="CQ407" s="23"/>
      <c r="CR407" s="57"/>
      <c r="CS407" s="134"/>
      <c r="CT407" s="58"/>
      <c r="CU407" s="57"/>
      <c r="CV407" s="57"/>
      <c r="CW407" s="57"/>
      <c r="CX407" s="57"/>
      <c r="CY407" s="57"/>
      <c r="CZ407" s="57"/>
      <c r="DA407" s="67"/>
      <c r="DB407" s="23"/>
      <c r="DC407" s="23"/>
      <c r="DD407" s="57"/>
      <c r="DE407" s="57"/>
      <c r="DF407" s="57"/>
      <c r="DG407" s="57"/>
      <c r="DH407" s="57"/>
      <c r="DI407" s="57"/>
      <c r="DJ407" s="67"/>
      <c r="DK407" s="23" t="s">
        <v>849</v>
      </c>
      <c r="DL407" s="55">
        <v>0</v>
      </c>
      <c r="DM407" s="55">
        <v>0</v>
      </c>
      <c r="DN407" s="55">
        <v>0</v>
      </c>
      <c r="DO407" s="59">
        <v>0</v>
      </c>
      <c r="DP407" s="23" t="s">
        <v>849</v>
      </c>
      <c r="DQ407" s="57"/>
      <c r="DR407" s="57"/>
      <c r="DS407" s="57"/>
      <c r="DT407" s="23" t="s">
        <v>854</v>
      </c>
      <c r="DU407" s="57"/>
      <c r="DV407" s="23" t="s">
        <v>849</v>
      </c>
      <c r="DW407" s="23" t="s">
        <v>854</v>
      </c>
      <c r="DX407" s="57"/>
      <c r="DY407" s="23" t="s">
        <v>858</v>
      </c>
      <c r="DZ407" s="23" t="s">
        <v>854</v>
      </c>
      <c r="EA407" s="56"/>
      <c r="EB407" s="57"/>
      <c r="EC407" s="57"/>
      <c r="ED407" s="23"/>
      <c r="EE407" s="57"/>
      <c r="EF407" s="57"/>
      <c r="EG407" s="57"/>
      <c r="EH407" s="23">
        <v>3281</v>
      </c>
      <c r="EI407" s="23"/>
      <c r="EJ407" s="23" t="s">
        <v>868</v>
      </c>
      <c r="EK407" s="23"/>
    </row>
    <row r="408" spans="2:141" ht="57.95">
      <c r="B408" s="132" t="s">
        <v>1711</v>
      </c>
      <c r="C408" s="23" t="s">
        <v>1712</v>
      </c>
      <c r="D408" s="23" t="s">
        <v>155</v>
      </c>
      <c r="E408" s="23" t="s">
        <v>846</v>
      </c>
      <c r="F408" s="23" t="s">
        <v>847</v>
      </c>
      <c r="G408" s="23"/>
      <c r="H408" s="23" t="s">
        <v>848</v>
      </c>
      <c r="I408" s="58">
        <v>0</v>
      </c>
      <c r="J408" s="58">
        <v>0</v>
      </c>
      <c r="K408" s="58">
        <v>1</v>
      </c>
      <c r="L408" s="58">
        <v>0</v>
      </c>
      <c r="M408" s="176"/>
      <c r="N408" s="23" t="s">
        <v>849</v>
      </c>
      <c r="O408" s="23" t="s">
        <v>850</v>
      </c>
      <c r="P408" s="23" t="s">
        <v>851</v>
      </c>
      <c r="Q408" s="56" t="s">
        <v>848</v>
      </c>
      <c r="R408" s="133" t="s">
        <v>848</v>
      </c>
      <c r="S408" s="133" t="s">
        <v>848</v>
      </c>
      <c r="T408" s="133" t="s">
        <v>848</v>
      </c>
      <c r="U408" s="133" t="s">
        <v>848</v>
      </c>
      <c r="V408" s="133" t="s">
        <v>848</v>
      </c>
      <c r="W408" s="55">
        <v>0</v>
      </c>
      <c r="X408" s="55">
        <v>0.46581958558686626</v>
      </c>
      <c r="Y408" s="55">
        <v>0.46581958558686626</v>
      </c>
      <c r="Z408" s="55">
        <v>0.46581958558686626</v>
      </c>
      <c r="AA408" s="55">
        <v>0</v>
      </c>
      <c r="AB408" s="55">
        <v>0</v>
      </c>
      <c r="AC408" s="55">
        <v>0</v>
      </c>
      <c r="AD408" s="59">
        <v>1.3974587567605987</v>
      </c>
      <c r="AE408" s="55">
        <v>0</v>
      </c>
      <c r="AF408" s="55"/>
      <c r="AG408" s="55"/>
      <c r="AH408" s="55"/>
      <c r="AI408" s="59">
        <v>1.3974587567605987</v>
      </c>
      <c r="AJ408" s="55">
        <v>0</v>
      </c>
      <c r="AK408" s="55">
        <v>0</v>
      </c>
      <c r="AL408" s="55">
        <v>0.51066915582436101</v>
      </c>
      <c r="AM408" s="55">
        <v>0.52088253894084824</v>
      </c>
      <c r="AN408" s="55">
        <v>0.53130018971966531</v>
      </c>
      <c r="AO408" s="55">
        <v>0</v>
      </c>
      <c r="AP408" s="55">
        <v>0</v>
      </c>
      <c r="AQ408" s="55">
        <v>0</v>
      </c>
      <c r="AR408" s="59">
        <v>1.5628518844848744</v>
      </c>
      <c r="AS408" s="55">
        <v>0</v>
      </c>
      <c r="AT408" s="55"/>
      <c r="AU408" s="55"/>
      <c r="AV408" s="55"/>
      <c r="AW408" s="59">
        <v>1.5628518844848744</v>
      </c>
      <c r="AX408" s="55"/>
      <c r="AY408" s="55"/>
      <c r="AZ408" s="55"/>
      <c r="BA408" s="55"/>
      <c r="BB408" s="55"/>
      <c r="BC408" s="55"/>
      <c r="BD408" s="55"/>
      <c r="BE408" s="55"/>
      <c r="BF408" s="59">
        <v>0</v>
      </c>
      <c r="BG408" s="55"/>
      <c r="BH408" s="55"/>
      <c r="BI408" s="55"/>
      <c r="BJ408" s="55"/>
      <c r="BK408" s="59">
        <v>0</v>
      </c>
      <c r="BL408" s="55"/>
      <c r="BM408" s="23" t="s">
        <v>852</v>
      </c>
      <c r="BN408" s="23" t="s">
        <v>214</v>
      </c>
      <c r="BO408" s="23" t="s">
        <v>853</v>
      </c>
      <c r="BP408" s="23" t="s">
        <v>853</v>
      </c>
      <c r="BQ408" s="23" t="s">
        <v>311</v>
      </c>
      <c r="BR408" s="23"/>
      <c r="BS408" s="57"/>
      <c r="BT408" s="135" t="s">
        <v>212</v>
      </c>
      <c r="BU408" s="58">
        <v>1</v>
      </c>
      <c r="BV408" s="57">
        <v>0</v>
      </c>
      <c r="BW408" s="57">
        <v>0</v>
      </c>
      <c r="BX408" s="57">
        <v>0</v>
      </c>
      <c r="BY408" s="57">
        <v>0</v>
      </c>
      <c r="BZ408" s="57">
        <v>0</v>
      </c>
      <c r="CA408" s="57">
        <v>0</v>
      </c>
      <c r="CB408" s="67">
        <v>0</v>
      </c>
      <c r="CC408" s="134"/>
      <c r="CD408" s="134"/>
      <c r="CE408" s="57"/>
      <c r="CF408" s="57"/>
      <c r="CG408" s="57"/>
      <c r="CH408" s="57"/>
      <c r="CI408" s="57"/>
      <c r="CJ408" s="57"/>
      <c r="CK408" s="67"/>
      <c r="CL408" s="23"/>
      <c r="CM408" s="23"/>
      <c r="CN408" s="23"/>
      <c r="CO408" s="23"/>
      <c r="CP408" s="23"/>
      <c r="CQ408" s="23"/>
      <c r="CR408" s="57"/>
      <c r="CS408" s="134"/>
      <c r="CT408" s="58"/>
      <c r="CU408" s="57"/>
      <c r="CV408" s="57"/>
      <c r="CW408" s="57"/>
      <c r="CX408" s="57"/>
      <c r="CY408" s="57"/>
      <c r="CZ408" s="57"/>
      <c r="DA408" s="67"/>
      <c r="DB408" s="23"/>
      <c r="DC408" s="23"/>
      <c r="DD408" s="57"/>
      <c r="DE408" s="57"/>
      <c r="DF408" s="57"/>
      <c r="DG408" s="57"/>
      <c r="DH408" s="57"/>
      <c r="DI408" s="57"/>
      <c r="DJ408" s="67"/>
      <c r="DK408" s="23" t="s">
        <v>849</v>
      </c>
      <c r="DL408" s="55">
        <v>0</v>
      </c>
      <c r="DM408" s="55">
        <v>0</v>
      </c>
      <c r="DN408" s="55">
        <v>0</v>
      </c>
      <c r="DO408" s="59">
        <v>0</v>
      </c>
      <c r="DP408" s="23" t="s">
        <v>849</v>
      </c>
      <c r="DQ408" s="57"/>
      <c r="DR408" s="57"/>
      <c r="DS408" s="57"/>
      <c r="DT408" s="23" t="s">
        <v>854</v>
      </c>
      <c r="DU408" s="57"/>
      <c r="DV408" s="23" t="s">
        <v>849</v>
      </c>
      <c r="DW408" s="23" t="s">
        <v>854</v>
      </c>
      <c r="DX408" s="57"/>
      <c r="DY408" s="23" t="s">
        <v>858</v>
      </c>
      <c r="DZ408" s="23" t="s">
        <v>854</v>
      </c>
      <c r="EA408" s="56"/>
      <c r="EB408" s="57"/>
      <c r="EC408" s="57"/>
      <c r="ED408" s="23"/>
      <c r="EE408" s="57"/>
      <c r="EF408" s="57"/>
      <c r="EG408" s="57"/>
      <c r="EH408" s="23">
        <v>3281</v>
      </c>
      <c r="EI408" s="23"/>
      <c r="EJ408" s="23" t="s">
        <v>868</v>
      </c>
      <c r="EK408" s="23"/>
    </row>
    <row r="409" spans="2:141" ht="57.95">
      <c r="B409" s="132" t="s">
        <v>1713</v>
      </c>
      <c r="C409" s="23" t="s">
        <v>1714</v>
      </c>
      <c r="D409" s="23" t="s">
        <v>155</v>
      </c>
      <c r="E409" s="23" t="s">
        <v>846</v>
      </c>
      <c r="F409" s="23" t="s">
        <v>847</v>
      </c>
      <c r="G409" s="23"/>
      <c r="H409" s="23" t="s">
        <v>848</v>
      </c>
      <c r="I409" s="58">
        <v>0</v>
      </c>
      <c r="J409" s="58">
        <v>0</v>
      </c>
      <c r="K409" s="58">
        <v>1</v>
      </c>
      <c r="L409" s="58">
        <v>0</v>
      </c>
      <c r="M409" s="176"/>
      <c r="N409" s="23" t="s">
        <v>849</v>
      </c>
      <c r="O409" s="23" t="s">
        <v>850</v>
      </c>
      <c r="P409" s="23" t="s">
        <v>851</v>
      </c>
      <c r="Q409" s="56" t="s">
        <v>848</v>
      </c>
      <c r="R409" s="133" t="s">
        <v>848</v>
      </c>
      <c r="S409" s="133" t="s">
        <v>848</v>
      </c>
      <c r="T409" s="133" t="s">
        <v>848</v>
      </c>
      <c r="U409" s="133" t="s">
        <v>848</v>
      </c>
      <c r="V409" s="133" t="s">
        <v>848</v>
      </c>
      <c r="W409" s="55">
        <v>0</v>
      </c>
      <c r="X409" s="55">
        <v>1.2810614785422456</v>
      </c>
      <c r="Y409" s="55">
        <v>1.3365233931480642</v>
      </c>
      <c r="Z409" s="55">
        <v>1.4430972682729708</v>
      </c>
      <c r="AA409" s="55">
        <v>1.5529336089629258</v>
      </c>
      <c r="AB409" s="55">
        <v>1.6551575300011017</v>
      </c>
      <c r="AC409" s="55">
        <v>1.7628188936476907</v>
      </c>
      <c r="AD409" s="59">
        <v>9.0315921725749995</v>
      </c>
      <c r="AE409" s="55">
        <v>0</v>
      </c>
      <c r="AF409" s="55"/>
      <c r="AG409" s="55"/>
      <c r="AH409" s="55"/>
      <c r="AI409" s="59">
        <v>9.0315921725749995</v>
      </c>
      <c r="AJ409" s="55">
        <v>0</v>
      </c>
      <c r="AK409" s="55">
        <v>0</v>
      </c>
      <c r="AL409" s="55">
        <v>1.4044033442305339</v>
      </c>
      <c r="AM409" s="55">
        <v>1.4945092905437287</v>
      </c>
      <c r="AN409" s="55">
        <v>1.6459545200346286</v>
      </c>
      <c r="AO409" s="55">
        <v>1.8066552492099766</v>
      </c>
      <c r="AP409" s="55">
        <v>1.9640923494982749</v>
      </c>
      <c r="AQ409" s="55">
        <v>2.1336856586776851</v>
      </c>
      <c r="AR409" s="59">
        <v>10.449300412194827</v>
      </c>
      <c r="AS409" s="55">
        <v>0</v>
      </c>
      <c r="AT409" s="55"/>
      <c r="AU409" s="55"/>
      <c r="AV409" s="55"/>
      <c r="AW409" s="59">
        <v>10.449300412194827</v>
      </c>
      <c r="AX409" s="55"/>
      <c r="AY409" s="55"/>
      <c r="AZ409" s="55"/>
      <c r="BA409" s="55"/>
      <c r="BB409" s="55"/>
      <c r="BC409" s="55"/>
      <c r="BD409" s="55"/>
      <c r="BE409" s="55"/>
      <c r="BF409" s="59">
        <v>0</v>
      </c>
      <c r="BG409" s="55"/>
      <c r="BH409" s="55"/>
      <c r="BI409" s="55"/>
      <c r="BJ409" s="55"/>
      <c r="BK409" s="59">
        <v>0</v>
      </c>
      <c r="BL409" s="55"/>
      <c r="BM409" s="23" t="s">
        <v>852</v>
      </c>
      <c r="BN409" s="23" t="s">
        <v>214</v>
      </c>
      <c r="BO409" s="23" t="s">
        <v>853</v>
      </c>
      <c r="BP409" s="23" t="s">
        <v>853</v>
      </c>
      <c r="BQ409" s="23" t="s">
        <v>311</v>
      </c>
      <c r="BR409" s="23"/>
      <c r="BS409" s="57"/>
      <c r="BT409" s="135" t="s">
        <v>212</v>
      </c>
      <c r="BU409" s="58">
        <v>1</v>
      </c>
      <c r="BV409" s="57">
        <v>0</v>
      </c>
      <c r="BW409" s="57">
        <v>0</v>
      </c>
      <c r="BX409" s="57">
        <v>0</v>
      </c>
      <c r="BY409" s="57">
        <v>0</v>
      </c>
      <c r="BZ409" s="57">
        <v>0</v>
      </c>
      <c r="CA409" s="57">
        <v>0</v>
      </c>
      <c r="CB409" s="67">
        <v>0</v>
      </c>
      <c r="CC409" s="134"/>
      <c r="CD409" s="134"/>
      <c r="CE409" s="57"/>
      <c r="CF409" s="57"/>
      <c r="CG409" s="57"/>
      <c r="CH409" s="57"/>
      <c r="CI409" s="57"/>
      <c r="CJ409" s="57"/>
      <c r="CK409" s="67"/>
      <c r="CL409" s="23"/>
      <c r="CM409" s="23"/>
      <c r="CN409" s="23"/>
      <c r="CO409" s="23"/>
      <c r="CP409" s="23"/>
      <c r="CQ409" s="23"/>
      <c r="CR409" s="57"/>
      <c r="CS409" s="134"/>
      <c r="CT409" s="58"/>
      <c r="CU409" s="57"/>
      <c r="CV409" s="57"/>
      <c r="CW409" s="57"/>
      <c r="CX409" s="57"/>
      <c r="CY409" s="57"/>
      <c r="CZ409" s="57"/>
      <c r="DA409" s="67"/>
      <c r="DB409" s="23"/>
      <c r="DC409" s="23"/>
      <c r="DD409" s="57"/>
      <c r="DE409" s="57"/>
      <c r="DF409" s="57"/>
      <c r="DG409" s="57"/>
      <c r="DH409" s="57"/>
      <c r="DI409" s="57"/>
      <c r="DJ409" s="67"/>
      <c r="DK409" s="23" t="s">
        <v>849</v>
      </c>
      <c r="DL409" s="55">
        <v>0</v>
      </c>
      <c r="DM409" s="55">
        <v>0</v>
      </c>
      <c r="DN409" s="55">
        <v>0</v>
      </c>
      <c r="DO409" s="59">
        <v>0</v>
      </c>
      <c r="DP409" s="23" t="s">
        <v>849</v>
      </c>
      <c r="DQ409" s="57"/>
      <c r="DR409" s="57"/>
      <c r="DS409" s="57"/>
      <c r="DT409" s="23" t="s">
        <v>854</v>
      </c>
      <c r="DU409" s="57"/>
      <c r="DV409" s="23" t="s">
        <v>849</v>
      </c>
      <c r="DW409" s="23" t="s">
        <v>854</v>
      </c>
      <c r="DX409" s="57"/>
      <c r="DY409" s="23" t="s">
        <v>858</v>
      </c>
      <c r="DZ409" s="23" t="s">
        <v>854</v>
      </c>
      <c r="EA409" s="56"/>
      <c r="EB409" s="57"/>
      <c r="EC409" s="57"/>
      <c r="ED409" s="23"/>
      <c r="EE409" s="57"/>
      <c r="EF409" s="57"/>
      <c r="EG409" s="57"/>
      <c r="EH409" s="23">
        <v>3281</v>
      </c>
      <c r="EI409" s="23"/>
      <c r="EJ409" s="23" t="s">
        <v>868</v>
      </c>
      <c r="EK409" s="23"/>
    </row>
    <row r="410" spans="2:141" ht="29.1">
      <c r="B410" s="132" t="s">
        <v>1715</v>
      </c>
      <c r="C410" s="23" t="s">
        <v>1716</v>
      </c>
      <c r="D410" s="23">
        <v>0</v>
      </c>
      <c r="E410" s="23" t="s">
        <v>846</v>
      </c>
      <c r="F410" s="23" t="s">
        <v>847</v>
      </c>
      <c r="G410" s="23"/>
      <c r="H410" s="23" t="s">
        <v>848</v>
      </c>
      <c r="I410" s="58">
        <v>0</v>
      </c>
      <c r="J410" s="58">
        <v>0</v>
      </c>
      <c r="K410" s="58">
        <v>1</v>
      </c>
      <c r="L410" s="58">
        <v>0</v>
      </c>
      <c r="M410" s="176"/>
      <c r="N410" s="23" t="s">
        <v>849</v>
      </c>
      <c r="O410" s="23" t="s">
        <v>850</v>
      </c>
      <c r="P410" s="23" t="s">
        <v>851</v>
      </c>
      <c r="Q410" s="56" t="s">
        <v>848</v>
      </c>
      <c r="R410" s="133" t="s">
        <v>848</v>
      </c>
      <c r="S410" s="133" t="s">
        <v>848</v>
      </c>
      <c r="T410" s="133" t="s">
        <v>848</v>
      </c>
      <c r="U410" s="133" t="s">
        <v>848</v>
      </c>
      <c r="V410" s="133" t="s">
        <v>848</v>
      </c>
      <c r="W410" s="55">
        <v>0</v>
      </c>
      <c r="X410" s="55">
        <v>-1.4209367159954052</v>
      </c>
      <c r="Y410" s="55">
        <v>-1.4824543497099769</v>
      </c>
      <c r="Z410" s="55">
        <v>-1.600664704690919</v>
      </c>
      <c r="AA410" s="55">
        <v>-1.7224937440080126</v>
      </c>
      <c r="AB410" s="55">
        <v>-1.8358791865407522</v>
      </c>
      <c r="AC410" s="55">
        <v>-1.9552957696337447</v>
      </c>
      <c r="AD410" s="59">
        <v>-10.017724470578811</v>
      </c>
      <c r="AE410" s="55">
        <v>0</v>
      </c>
      <c r="AF410" s="55"/>
      <c r="AG410" s="55"/>
      <c r="AH410" s="55"/>
      <c r="AI410" s="59">
        <v>-10.017724470578811</v>
      </c>
      <c r="AJ410" s="55">
        <v>0</v>
      </c>
      <c r="AK410" s="55">
        <v>0</v>
      </c>
      <c r="AL410" s="55">
        <v>-1.5577459078347358</v>
      </c>
      <c r="AM410" s="55">
        <v>-1.6576902505462376</v>
      </c>
      <c r="AN410" s="55">
        <v>-1.8256713276845851</v>
      </c>
      <c r="AO410" s="55">
        <v>-2.0039184845910021</v>
      </c>
      <c r="AP410" s="55">
        <v>-2.1785456668196459</v>
      </c>
      <c r="AQ410" s="55">
        <v>-2.3666563577088953</v>
      </c>
      <c r="AR410" s="59">
        <v>-11.590227995185103</v>
      </c>
      <c r="AS410" s="55">
        <v>0</v>
      </c>
      <c r="AT410" s="55"/>
      <c r="AU410" s="55"/>
      <c r="AV410" s="55"/>
      <c r="AW410" s="59">
        <v>-11.590227995185103</v>
      </c>
      <c r="AX410" s="55"/>
      <c r="AY410" s="55"/>
      <c r="AZ410" s="55"/>
      <c r="BA410" s="55"/>
      <c r="BB410" s="55"/>
      <c r="BC410" s="55"/>
      <c r="BD410" s="55"/>
      <c r="BE410" s="55"/>
      <c r="BF410" s="59">
        <v>0</v>
      </c>
      <c r="BG410" s="55"/>
      <c r="BH410" s="55"/>
      <c r="BI410" s="55"/>
      <c r="BJ410" s="55"/>
      <c r="BK410" s="59">
        <v>0</v>
      </c>
      <c r="BL410" s="55"/>
      <c r="BM410" s="23" t="s">
        <v>852</v>
      </c>
      <c r="BN410" s="23" t="s">
        <v>1275</v>
      </c>
      <c r="BO410" s="23" t="s">
        <v>853</v>
      </c>
      <c r="BP410" s="23" t="s">
        <v>853</v>
      </c>
      <c r="BQ410" s="23" t="s">
        <v>853</v>
      </c>
      <c r="BR410" s="23"/>
      <c r="BS410" s="57"/>
      <c r="BT410" s="135" t="s">
        <v>23</v>
      </c>
      <c r="BU410" s="58">
        <v>1</v>
      </c>
      <c r="BV410" s="57">
        <v>0</v>
      </c>
      <c r="BW410" s="57">
        <v>0</v>
      </c>
      <c r="BX410" s="57">
        <v>0</v>
      </c>
      <c r="BY410" s="57">
        <v>0</v>
      </c>
      <c r="BZ410" s="57">
        <v>0</v>
      </c>
      <c r="CA410" s="57">
        <v>0</v>
      </c>
      <c r="CB410" s="67">
        <v>0</v>
      </c>
      <c r="CC410" s="134"/>
      <c r="CD410" s="134"/>
      <c r="CE410" s="57"/>
      <c r="CF410" s="57"/>
      <c r="CG410" s="57"/>
      <c r="CH410" s="57"/>
      <c r="CI410" s="57"/>
      <c r="CJ410" s="57"/>
      <c r="CK410" s="67"/>
      <c r="CL410" s="23"/>
      <c r="CM410" s="23"/>
      <c r="CN410" s="23"/>
      <c r="CO410" s="23"/>
      <c r="CP410" s="23"/>
      <c r="CQ410" s="23"/>
      <c r="CR410" s="57"/>
      <c r="CS410" s="134"/>
      <c r="CT410" s="58"/>
      <c r="CU410" s="57"/>
      <c r="CV410" s="57"/>
      <c r="CW410" s="57"/>
      <c r="CX410" s="57"/>
      <c r="CY410" s="57"/>
      <c r="CZ410" s="57"/>
      <c r="DA410" s="67"/>
      <c r="DB410" s="23"/>
      <c r="DC410" s="23"/>
      <c r="DD410" s="57"/>
      <c r="DE410" s="57"/>
      <c r="DF410" s="57"/>
      <c r="DG410" s="57"/>
      <c r="DH410" s="57"/>
      <c r="DI410" s="57"/>
      <c r="DJ410" s="67"/>
      <c r="DK410" s="23" t="s">
        <v>849</v>
      </c>
      <c r="DL410" s="55">
        <v>0</v>
      </c>
      <c r="DM410" s="55">
        <v>0</v>
      </c>
      <c r="DN410" s="55">
        <v>0</v>
      </c>
      <c r="DO410" s="59">
        <v>0</v>
      </c>
      <c r="DP410" s="23" t="s">
        <v>849</v>
      </c>
      <c r="DQ410" s="57"/>
      <c r="DR410" s="57"/>
      <c r="DS410" s="57"/>
      <c r="DT410" s="23" t="s">
        <v>854</v>
      </c>
      <c r="DU410" s="57"/>
      <c r="DV410" s="23" t="s">
        <v>849</v>
      </c>
      <c r="DW410" s="23" t="s">
        <v>854</v>
      </c>
      <c r="DX410" s="57"/>
      <c r="DY410" s="23" t="s">
        <v>849</v>
      </c>
      <c r="DZ410" s="23" t="s">
        <v>854</v>
      </c>
      <c r="EA410" s="56"/>
      <c r="EB410" s="57"/>
      <c r="EC410" s="57"/>
      <c r="ED410" s="23"/>
      <c r="EE410" s="57"/>
      <c r="EF410" s="57"/>
      <c r="EG410" s="57"/>
      <c r="EH410" s="23">
        <v>2252</v>
      </c>
      <c r="EI410" s="23"/>
      <c r="EJ410" s="23" t="s">
        <v>891</v>
      </c>
      <c r="EK410" s="23"/>
    </row>
    <row r="411" spans="2:141" ht="29.1">
      <c r="B411" s="132" t="s">
        <v>1717</v>
      </c>
      <c r="C411" s="23" t="s">
        <v>1718</v>
      </c>
      <c r="D411" s="23" t="s">
        <v>159</v>
      </c>
      <c r="E411" s="23" t="s">
        <v>846</v>
      </c>
      <c r="F411" s="23" t="s">
        <v>847</v>
      </c>
      <c r="G411" s="23"/>
      <c r="H411" s="23" t="s">
        <v>848</v>
      </c>
      <c r="I411" s="58">
        <v>0</v>
      </c>
      <c r="J411" s="58">
        <v>0</v>
      </c>
      <c r="K411" s="58">
        <v>1</v>
      </c>
      <c r="L411" s="58">
        <v>0</v>
      </c>
      <c r="M411" s="176"/>
      <c r="N411" s="23" t="s">
        <v>849</v>
      </c>
      <c r="O411" s="23" t="s">
        <v>850</v>
      </c>
      <c r="P411" s="23" t="s">
        <v>851</v>
      </c>
      <c r="Q411" s="56" t="s">
        <v>848</v>
      </c>
      <c r="R411" s="133" t="s">
        <v>848</v>
      </c>
      <c r="S411" s="133" t="s">
        <v>848</v>
      </c>
      <c r="T411" s="133" t="s">
        <v>848</v>
      </c>
      <c r="U411" s="133" t="s">
        <v>848</v>
      </c>
      <c r="V411" s="133" t="s">
        <v>848</v>
      </c>
      <c r="W411" s="55">
        <v>0</v>
      </c>
      <c r="X411" s="55">
        <v>0.85313760916115211</v>
      </c>
      <c r="Y411" s="55">
        <v>0.49130578011458625</v>
      </c>
      <c r="Z411" s="55">
        <v>0.12101213551719166</v>
      </c>
      <c r="AA411" s="55">
        <v>0.85178942272752489</v>
      </c>
      <c r="AB411" s="55">
        <v>4.8671035647941912</v>
      </c>
      <c r="AC411" s="55">
        <v>0</v>
      </c>
      <c r="AD411" s="59">
        <v>7.1843485123146458</v>
      </c>
      <c r="AE411" s="55">
        <v>0</v>
      </c>
      <c r="AF411" s="55"/>
      <c r="AG411" s="55"/>
      <c r="AH411" s="55"/>
      <c r="AI411" s="59">
        <v>7.1843485123146458</v>
      </c>
      <c r="AJ411" s="55">
        <v>0</v>
      </c>
      <c r="AK411" s="55">
        <v>0</v>
      </c>
      <c r="AL411" s="55">
        <v>0.93527854163421609</v>
      </c>
      <c r="AM411" s="55">
        <v>0.54938137008555887</v>
      </c>
      <c r="AN411" s="55">
        <v>0.13802290102865639</v>
      </c>
      <c r="AO411" s="55">
        <v>0.99095661457151052</v>
      </c>
      <c r="AP411" s="55">
        <v>5.7755474645496063</v>
      </c>
      <c r="AQ411" s="55">
        <v>0</v>
      </c>
      <c r="AR411" s="59">
        <v>8.3891868918695494</v>
      </c>
      <c r="AS411" s="55">
        <v>0</v>
      </c>
      <c r="AT411" s="55"/>
      <c r="AU411" s="55"/>
      <c r="AV411" s="55"/>
      <c r="AW411" s="59">
        <v>8.3891868918695494</v>
      </c>
      <c r="AX411" s="55"/>
      <c r="AY411" s="55"/>
      <c r="AZ411" s="55"/>
      <c r="BA411" s="55"/>
      <c r="BB411" s="55"/>
      <c r="BC411" s="55"/>
      <c r="BD411" s="55"/>
      <c r="BE411" s="55"/>
      <c r="BF411" s="59">
        <v>0</v>
      </c>
      <c r="BG411" s="55"/>
      <c r="BH411" s="55"/>
      <c r="BI411" s="55"/>
      <c r="BJ411" s="55"/>
      <c r="BK411" s="59">
        <v>0</v>
      </c>
      <c r="BL411" s="55"/>
      <c r="BM411" s="23" t="s">
        <v>852</v>
      </c>
      <c r="BN411" s="23" t="s">
        <v>1719</v>
      </c>
      <c r="BO411" s="23" t="s">
        <v>853</v>
      </c>
      <c r="BP411" s="23" t="s">
        <v>853</v>
      </c>
      <c r="BQ411" s="23" t="s">
        <v>853</v>
      </c>
      <c r="BR411" s="23"/>
      <c r="BS411" s="57"/>
      <c r="BT411" s="135" t="s">
        <v>23</v>
      </c>
      <c r="BU411" s="58">
        <v>1</v>
      </c>
      <c r="BV411" s="57">
        <v>0</v>
      </c>
      <c r="BW411" s="57">
        <v>0</v>
      </c>
      <c r="BX411" s="57">
        <v>0</v>
      </c>
      <c r="BY411" s="57">
        <v>1</v>
      </c>
      <c r="BZ411" s="57">
        <v>0</v>
      </c>
      <c r="CA411" s="57">
        <v>0</v>
      </c>
      <c r="CB411" s="67">
        <v>1</v>
      </c>
      <c r="CC411" s="134"/>
      <c r="CD411" s="134"/>
      <c r="CE411" s="57"/>
      <c r="CF411" s="57"/>
      <c r="CG411" s="57"/>
      <c r="CH411" s="57"/>
      <c r="CI411" s="57"/>
      <c r="CJ411" s="57"/>
      <c r="CK411" s="67"/>
      <c r="CL411" s="23"/>
      <c r="CM411" s="23"/>
      <c r="CN411" s="23"/>
      <c r="CO411" s="23"/>
      <c r="CP411" s="23"/>
      <c r="CQ411" s="23"/>
      <c r="CR411" s="57"/>
      <c r="CS411" s="134"/>
      <c r="CT411" s="58"/>
      <c r="CU411" s="57"/>
      <c r="CV411" s="57"/>
      <c r="CW411" s="57"/>
      <c r="CX411" s="57"/>
      <c r="CY411" s="57"/>
      <c r="CZ411" s="57"/>
      <c r="DA411" s="67"/>
      <c r="DB411" s="23"/>
      <c r="DC411" s="23"/>
      <c r="DD411" s="57"/>
      <c r="DE411" s="57"/>
      <c r="DF411" s="57"/>
      <c r="DG411" s="57"/>
      <c r="DH411" s="57"/>
      <c r="DI411" s="57"/>
      <c r="DJ411" s="67"/>
      <c r="DK411" s="23" t="s">
        <v>849</v>
      </c>
      <c r="DL411" s="55">
        <v>0</v>
      </c>
      <c r="DM411" s="55">
        <v>0</v>
      </c>
      <c r="DN411" s="55">
        <v>0</v>
      </c>
      <c r="DO411" s="59">
        <v>0</v>
      </c>
      <c r="DP411" s="23" t="s">
        <v>849</v>
      </c>
      <c r="DQ411" s="57"/>
      <c r="DR411" s="57"/>
      <c r="DS411" s="57"/>
      <c r="DT411" s="23" t="s">
        <v>854</v>
      </c>
      <c r="DU411" s="57"/>
      <c r="DV411" s="23" t="s">
        <v>849</v>
      </c>
      <c r="DW411" s="23" t="s">
        <v>854</v>
      </c>
      <c r="DX411" s="57"/>
      <c r="DY411" s="23" t="s">
        <v>849</v>
      </c>
      <c r="DZ411" s="23" t="s">
        <v>854</v>
      </c>
      <c r="EA411" s="56"/>
      <c r="EB411" s="57"/>
      <c r="EC411" s="57"/>
      <c r="ED411" s="23"/>
      <c r="EE411" s="57"/>
      <c r="EF411" s="57"/>
      <c r="EG411" s="57"/>
      <c r="EH411" s="23">
        <v>803</v>
      </c>
      <c r="EI411" s="23"/>
      <c r="EJ411" s="23" t="s">
        <v>891</v>
      </c>
      <c r="EK411" s="23"/>
    </row>
    <row r="412" spans="2:141" ht="57.95">
      <c r="B412" s="132" t="s">
        <v>1720</v>
      </c>
      <c r="C412" s="23" t="s">
        <v>1721</v>
      </c>
      <c r="D412" s="23" t="s">
        <v>159</v>
      </c>
      <c r="E412" s="23" t="s">
        <v>846</v>
      </c>
      <c r="F412" s="23" t="s">
        <v>847</v>
      </c>
      <c r="G412" s="23"/>
      <c r="H412" s="23" t="s">
        <v>848</v>
      </c>
      <c r="I412" s="58">
        <v>0</v>
      </c>
      <c r="J412" s="58">
        <v>0</v>
      </c>
      <c r="K412" s="58">
        <v>1</v>
      </c>
      <c r="L412" s="58">
        <v>0</v>
      </c>
      <c r="M412" s="176"/>
      <c r="N412" s="23" t="s">
        <v>849</v>
      </c>
      <c r="O412" s="23" t="s">
        <v>850</v>
      </c>
      <c r="P412" s="23" t="s">
        <v>863</v>
      </c>
      <c r="Q412" s="56">
        <v>46112</v>
      </c>
      <c r="R412" s="133">
        <v>46203</v>
      </c>
      <c r="S412" s="133">
        <v>46744</v>
      </c>
      <c r="T412" s="133" t="s">
        <v>848</v>
      </c>
      <c r="U412" s="133">
        <v>46934</v>
      </c>
      <c r="V412" s="133" t="s">
        <v>848</v>
      </c>
      <c r="W412" s="55">
        <v>0</v>
      </c>
      <c r="X412" s="55">
        <v>2.1362169386094743</v>
      </c>
      <c r="Y412" s="55">
        <v>1.291997595732268E-2</v>
      </c>
      <c r="Z412" s="55">
        <v>2.9705664506494663E-4</v>
      </c>
      <c r="AA412" s="55">
        <v>7.2808651670971564E-5</v>
      </c>
      <c r="AB412" s="55">
        <v>0</v>
      </c>
      <c r="AC412" s="55">
        <v>0</v>
      </c>
      <c r="AD412" s="59">
        <v>2.1495067798635326</v>
      </c>
      <c r="AE412" s="55">
        <v>0</v>
      </c>
      <c r="AF412" s="55"/>
      <c r="AG412" s="55"/>
      <c r="AH412" s="55"/>
      <c r="AI412" s="59">
        <v>2.1495067798635326</v>
      </c>
      <c r="AJ412" s="55">
        <v>0</v>
      </c>
      <c r="AK412" s="55">
        <v>0</v>
      </c>
      <c r="AL412" s="55">
        <v>2.3418940174510321</v>
      </c>
      <c r="AM412" s="55">
        <v>1.4447202496276275E-2</v>
      </c>
      <c r="AN412" s="55">
        <v>3.3881411766243112E-4</v>
      </c>
      <c r="AO412" s="55">
        <v>8.470428611375482E-5</v>
      </c>
      <c r="AP412" s="55">
        <v>0</v>
      </c>
      <c r="AQ412" s="55">
        <v>0</v>
      </c>
      <c r="AR412" s="59">
        <v>2.3567647383510844</v>
      </c>
      <c r="AS412" s="55">
        <v>0</v>
      </c>
      <c r="AT412" s="55"/>
      <c r="AU412" s="55"/>
      <c r="AV412" s="55"/>
      <c r="AW412" s="59">
        <v>2.3567647383510844</v>
      </c>
      <c r="AX412" s="55"/>
      <c r="AY412" s="55"/>
      <c r="AZ412" s="55"/>
      <c r="BA412" s="55"/>
      <c r="BB412" s="55"/>
      <c r="BC412" s="55"/>
      <c r="BD412" s="55"/>
      <c r="BE412" s="55"/>
      <c r="BF412" s="59">
        <v>0</v>
      </c>
      <c r="BG412" s="55"/>
      <c r="BH412" s="55"/>
      <c r="BI412" s="55"/>
      <c r="BJ412" s="55"/>
      <c r="BK412" s="59">
        <v>0</v>
      </c>
      <c r="BL412" s="55"/>
      <c r="BM412" s="23" t="s">
        <v>852</v>
      </c>
      <c r="BN412" s="23" t="s">
        <v>290</v>
      </c>
      <c r="BO412" s="23" t="s">
        <v>853</v>
      </c>
      <c r="BP412" s="23" t="s">
        <v>853</v>
      </c>
      <c r="BQ412" s="23" t="s">
        <v>853</v>
      </c>
      <c r="BR412" s="23"/>
      <c r="BS412" s="57"/>
      <c r="BT412" s="135" t="s">
        <v>859</v>
      </c>
      <c r="BU412" s="58">
        <v>1</v>
      </c>
      <c r="BV412" s="57">
        <v>4072</v>
      </c>
      <c r="BW412" s="57">
        <v>0</v>
      </c>
      <c r="BX412" s="57">
        <v>0</v>
      </c>
      <c r="BY412" s="57">
        <v>0</v>
      </c>
      <c r="BZ412" s="57">
        <v>0</v>
      </c>
      <c r="CA412" s="57">
        <v>0</v>
      </c>
      <c r="CB412" s="67">
        <v>4072</v>
      </c>
      <c r="CC412" s="134"/>
      <c r="CD412" s="134"/>
      <c r="CE412" s="57"/>
      <c r="CF412" s="57"/>
      <c r="CG412" s="57"/>
      <c r="CH412" s="57"/>
      <c r="CI412" s="57"/>
      <c r="CJ412" s="57"/>
      <c r="CK412" s="67"/>
      <c r="CL412" s="23"/>
      <c r="CM412" s="23"/>
      <c r="CN412" s="23"/>
      <c r="CO412" s="23"/>
      <c r="CP412" s="23"/>
      <c r="CQ412" s="23"/>
      <c r="CR412" s="57"/>
      <c r="CS412" s="134"/>
      <c r="CT412" s="58"/>
      <c r="CU412" s="57"/>
      <c r="CV412" s="57"/>
      <c r="CW412" s="57"/>
      <c r="CX412" s="57"/>
      <c r="CY412" s="57"/>
      <c r="CZ412" s="57"/>
      <c r="DA412" s="67"/>
      <c r="DB412" s="23"/>
      <c r="DC412" s="23"/>
      <c r="DD412" s="57"/>
      <c r="DE412" s="57"/>
      <c r="DF412" s="57"/>
      <c r="DG412" s="57"/>
      <c r="DH412" s="57"/>
      <c r="DI412" s="57"/>
      <c r="DJ412" s="67"/>
      <c r="DK412" s="23" t="s">
        <v>849</v>
      </c>
      <c r="DL412" s="55">
        <v>0</v>
      </c>
      <c r="DM412" s="55">
        <v>0</v>
      </c>
      <c r="DN412" s="55">
        <v>0</v>
      </c>
      <c r="DO412" s="59">
        <v>0</v>
      </c>
      <c r="DP412" s="23" t="s">
        <v>858</v>
      </c>
      <c r="DQ412" s="57"/>
      <c r="DR412" s="57"/>
      <c r="DS412" s="57"/>
      <c r="DT412" s="23" t="s">
        <v>854</v>
      </c>
      <c r="DU412" s="57"/>
      <c r="DV412" s="23" t="s">
        <v>849</v>
      </c>
      <c r="DW412" s="23" t="s">
        <v>854</v>
      </c>
      <c r="DX412" s="57"/>
      <c r="DY412" s="23" t="s">
        <v>849</v>
      </c>
      <c r="DZ412" s="23" t="s">
        <v>854</v>
      </c>
      <c r="EA412" s="56"/>
      <c r="EB412" s="57"/>
      <c r="EC412" s="57"/>
      <c r="ED412" s="23"/>
      <c r="EE412" s="57"/>
      <c r="EF412" s="57"/>
      <c r="EG412" s="57"/>
      <c r="EH412" s="23">
        <v>953</v>
      </c>
      <c r="EI412" s="23"/>
      <c r="EJ412" s="23" t="s">
        <v>860</v>
      </c>
      <c r="EK412" s="23"/>
    </row>
    <row r="413" spans="2:141" ht="29.1">
      <c r="B413" s="132" t="s">
        <v>1722</v>
      </c>
      <c r="C413" s="23" t="s">
        <v>1723</v>
      </c>
      <c r="D413" s="23" t="s">
        <v>155</v>
      </c>
      <c r="E413" s="23" t="s">
        <v>846</v>
      </c>
      <c r="F413" s="23" t="s">
        <v>847</v>
      </c>
      <c r="G413" s="23"/>
      <c r="H413" s="23" t="s">
        <v>848</v>
      </c>
      <c r="I413" s="58">
        <v>0</v>
      </c>
      <c r="J413" s="58">
        <v>0</v>
      </c>
      <c r="K413" s="58">
        <v>1</v>
      </c>
      <c r="L413" s="58">
        <v>0</v>
      </c>
      <c r="M413" s="176"/>
      <c r="N413" s="23" t="s">
        <v>849</v>
      </c>
      <c r="O413" s="23" t="s">
        <v>850</v>
      </c>
      <c r="P413" s="23" t="s">
        <v>851</v>
      </c>
      <c r="Q413" s="56" t="s">
        <v>848</v>
      </c>
      <c r="R413" s="133" t="s">
        <v>848</v>
      </c>
      <c r="S413" s="133" t="s">
        <v>848</v>
      </c>
      <c r="T413" s="133" t="s">
        <v>848</v>
      </c>
      <c r="U413" s="133" t="s">
        <v>848</v>
      </c>
      <c r="V413" s="133" t="s">
        <v>848</v>
      </c>
      <c r="W413" s="55">
        <v>0</v>
      </c>
      <c r="X413" s="55">
        <v>0</v>
      </c>
      <c r="Y413" s="55">
        <v>0</v>
      </c>
      <c r="Z413" s="55">
        <v>0</v>
      </c>
      <c r="AA413" s="55">
        <v>0</v>
      </c>
      <c r="AB413" s="55">
        <v>6.0200869560217454</v>
      </c>
      <c r="AC413" s="55">
        <v>6.0200869560217454</v>
      </c>
      <c r="AD413" s="59">
        <v>12.040173912043491</v>
      </c>
      <c r="AE413" s="55">
        <v>0</v>
      </c>
      <c r="AF413" s="55"/>
      <c r="AG413" s="55"/>
      <c r="AH413" s="55"/>
      <c r="AI413" s="59">
        <v>12.040173912043491</v>
      </c>
      <c r="AJ413" s="55">
        <v>0</v>
      </c>
      <c r="AK413" s="55">
        <v>0</v>
      </c>
      <c r="AL413" s="55">
        <v>0</v>
      </c>
      <c r="AM413" s="55">
        <v>0</v>
      </c>
      <c r="AN413" s="55">
        <v>0</v>
      </c>
      <c r="AO413" s="55">
        <v>0</v>
      </c>
      <c r="AP413" s="55">
        <v>7.1437349734492024</v>
      </c>
      <c r="AQ413" s="55">
        <v>7.2866096729181864</v>
      </c>
      <c r="AR413" s="59">
        <v>14.430344646367388</v>
      </c>
      <c r="AS413" s="55">
        <v>0</v>
      </c>
      <c r="AT413" s="55"/>
      <c r="AU413" s="55"/>
      <c r="AV413" s="55"/>
      <c r="AW413" s="59">
        <v>14.430344646367388</v>
      </c>
      <c r="AX413" s="55"/>
      <c r="AY413" s="55"/>
      <c r="AZ413" s="55"/>
      <c r="BA413" s="55"/>
      <c r="BB413" s="55"/>
      <c r="BC413" s="55"/>
      <c r="BD413" s="55"/>
      <c r="BE413" s="55"/>
      <c r="BF413" s="59">
        <v>0</v>
      </c>
      <c r="BG413" s="55"/>
      <c r="BH413" s="55"/>
      <c r="BI413" s="55"/>
      <c r="BJ413" s="55"/>
      <c r="BK413" s="59">
        <v>0</v>
      </c>
      <c r="BL413" s="55"/>
      <c r="BM413" s="23" t="s">
        <v>852</v>
      </c>
      <c r="BN413" s="23" t="s">
        <v>174</v>
      </c>
      <c r="BO413" s="23" t="s">
        <v>569</v>
      </c>
      <c r="BP413" s="23" t="s">
        <v>386</v>
      </c>
      <c r="BQ413" s="23" t="s">
        <v>853</v>
      </c>
      <c r="BR413" s="23"/>
      <c r="BS413" s="57"/>
      <c r="BT413" s="135" t="s">
        <v>154</v>
      </c>
      <c r="BU413" s="58">
        <v>1</v>
      </c>
      <c r="BV413" s="57">
        <v>0</v>
      </c>
      <c r="BW413" s="57">
        <v>0</v>
      </c>
      <c r="BX413" s="57">
        <v>0</v>
      </c>
      <c r="BY413" s="57">
        <v>0</v>
      </c>
      <c r="BZ413" s="57">
        <v>0</v>
      </c>
      <c r="CA413" s="57">
        <v>0</v>
      </c>
      <c r="CB413" s="67">
        <v>0</v>
      </c>
      <c r="CC413" s="134"/>
      <c r="CD413" s="134"/>
      <c r="CE413" s="57"/>
      <c r="CF413" s="57"/>
      <c r="CG413" s="57"/>
      <c r="CH413" s="57"/>
      <c r="CI413" s="57"/>
      <c r="CJ413" s="57"/>
      <c r="CK413" s="67"/>
      <c r="CL413" s="23"/>
      <c r="CM413" s="23"/>
      <c r="CN413" s="23"/>
      <c r="CO413" s="23"/>
      <c r="CP413" s="23"/>
      <c r="CQ413" s="23"/>
      <c r="CR413" s="57"/>
      <c r="CS413" s="134"/>
      <c r="CT413" s="58"/>
      <c r="CU413" s="57"/>
      <c r="CV413" s="57"/>
      <c r="CW413" s="57"/>
      <c r="CX413" s="57"/>
      <c r="CY413" s="57"/>
      <c r="CZ413" s="57"/>
      <c r="DA413" s="67"/>
      <c r="DB413" s="23"/>
      <c r="DC413" s="23"/>
      <c r="DD413" s="57"/>
      <c r="DE413" s="57"/>
      <c r="DF413" s="57"/>
      <c r="DG413" s="57"/>
      <c r="DH413" s="57"/>
      <c r="DI413" s="57"/>
      <c r="DJ413" s="67"/>
      <c r="DK413" s="23" t="s">
        <v>849</v>
      </c>
      <c r="DL413" s="55">
        <v>0</v>
      </c>
      <c r="DM413" s="55">
        <v>0</v>
      </c>
      <c r="DN413" s="55">
        <v>0</v>
      </c>
      <c r="DO413" s="59">
        <v>0</v>
      </c>
      <c r="DP413" s="23" t="s">
        <v>849</v>
      </c>
      <c r="DQ413" s="57"/>
      <c r="DR413" s="57"/>
      <c r="DS413" s="57"/>
      <c r="DT413" s="23" t="s">
        <v>854</v>
      </c>
      <c r="DU413" s="57"/>
      <c r="DV413" s="23" t="s">
        <v>849</v>
      </c>
      <c r="DW413" s="23" t="s">
        <v>854</v>
      </c>
      <c r="DX413" s="57"/>
      <c r="DY413" s="23" t="s">
        <v>849</v>
      </c>
      <c r="DZ413" s="23" t="s">
        <v>854</v>
      </c>
      <c r="EA413" s="56"/>
      <c r="EB413" s="57"/>
      <c r="EC413" s="57"/>
      <c r="ED413" s="23"/>
      <c r="EE413" s="57"/>
      <c r="EF413" s="57"/>
      <c r="EG413" s="57"/>
      <c r="EH413" s="23">
        <v>532</v>
      </c>
      <c r="EI413" s="23"/>
      <c r="EJ413" s="23" t="s">
        <v>1182</v>
      </c>
      <c r="EK413" s="23"/>
    </row>
    <row r="414" spans="2:141" ht="29.1">
      <c r="B414" s="132" t="s">
        <v>1724</v>
      </c>
      <c r="C414" s="23" t="s">
        <v>1725</v>
      </c>
      <c r="D414" s="23" t="s">
        <v>193</v>
      </c>
      <c r="E414" s="23" t="s">
        <v>846</v>
      </c>
      <c r="F414" s="23" t="s">
        <v>847</v>
      </c>
      <c r="G414" s="23"/>
      <c r="H414" s="23" t="s">
        <v>848</v>
      </c>
      <c r="I414" s="58">
        <v>0</v>
      </c>
      <c r="J414" s="58">
        <v>0</v>
      </c>
      <c r="K414" s="58">
        <v>1</v>
      </c>
      <c r="L414" s="58">
        <v>0</v>
      </c>
      <c r="M414" s="176"/>
      <c r="N414" s="23" t="s">
        <v>849</v>
      </c>
      <c r="O414" s="23" t="s">
        <v>850</v>
      </c>
      <c r="P414" s="23" t="s">
        <v>851</v>
      </c>
      <c r="Q414" s="56" t="s">
        <v>848</v>
      </c>
      <c r="R414" s="133" t="s">
        <v>848</v>
      </c>
      <c r="S414" s="133" t="s">
        <v>848</v>
      </c>
      <c r="T414" s="133" t="s">
        <v>848</v>
      </c>
      <c r="U414" s="133" t="s">
        <v>848</v>
      </c>
      <c r="V414" s="133" t="s">
        <v>848</v>
      </c>
      <c r="W414" s="55">
        <v>0</v>
      </c>
      <c r="X414" s="55">
        <v>0.26976356628369236</v>
      </c>
      <c r="Y414" s="55">
        <v>0.28144263409393711</v>
      </c>
      <c r="Z414" s="55">
        <v>0.30388476439597606</v>
      </c>
      <c r="AA414" s="55">
        <v>0.32701389868685288</v>
      </c>
      <c r="AB414" s="55">
        <v>0.34854002367044123</v>
      </c>
      <c r="AC414" s="55">
        <v>0.37121115530209275</v>
      </c>
      <c r="AD414" s="59">
        <v>1.9018560424329924</v>
      </c>
      <c r="AE414" s="55">
        <v>0</v>
      </c>
      <c r="AF414" s="55"/>
      <c r="AG414" s="55"/>
      <c r="AH414" s="55"/>
      <c r="AI414" s="59">
        <v>1.9018560424329924</v>
      </c>
      <c r="AJ414" s="55">
        <v>0</v>
      </c>
      <c r="AK414" s="55">
        <v>0</v>
      </c>
      <c r="AL414" s="55">
        <v>0.29573666914993357</v>
      </c>
      <c r="AM414" s="55">
        <v>0.3147110133386874</v>
      </c>
      <c r="AN414" s="55">
        <v>0.34660207078474126</v>
      </c>
      <c r="AO414" s="55">
        <v>0.38044213430461393</v>
      </c>
      <c r="AP414" s="55">
        <v>0.41359494886544462</v>
      </c>
      <c r="AQ414" s="55">
        <v>0.44930759550138194</v>
      </c>
      <c r="AR414" s="59">
        <v>2.2003944319448028</v>
      </c>
      <c r="AS414" s="55">
        <v>0</v>
      </c>
      <c r="AT414" s="55"/>
      <c r="AU414" s="55"/>
      <c r="AV414" s="55"/>
      <c r="AW414" s="59">
        <v>2.2003944319448028</v>
      </c>
      <c r="AX414" s="55"/>
      <c r="AY414" s="55"/>
      <c r="AZ414" s="55"/>
      <c r="BA414" s="55"/>
      <c r="BB414" s="55"/>
      <c r="BC414" s="55"/>
      <c r="BD414" s="55"/>
      <c r="BE414" s="55"/>
      <c r="BF414" s="59">
        <v>0</v>
      </c>
      <c r="BG414" s="55"/>
      <c r="BH414" s="55"/>
      <c r="BI414" s="55"/>
      <c r="BJ414" s="55"/>
      <c r="BK414" s="59">
        <v>0</v>
      </c>
      <c r="BL414" s="55"/>
      <c r="BM414" s="23" t="s">
        <v>852</v>
      </c>
      <c r="BN414" s="23" t="s">
        <v>244</v>
      </c>
      <c r="BO414" s="23" t="s">
        <v>853</v>
      </c>
      <c r="BP414" s="23" t="s">
        <v>853</v>
      </c>
      <c r="BQ414" s="23" t="s">
        <v>311</v>
      </c>
      <c r="BR414" s="23"/>
      <c r="BS414" s="57"/>
      <c r="BT414" s="135" t="s">
        <v>23</v>
      </c>
      <c r="BU414" s="58">
        <v>1</v>
      </c>
      <c r="BV414" s="57">
        <v>0</v>
      </c>
      <c r="BW414" s="57">
        <v>0</v>
      </c>
      <c r="BX414" s="57">
        <v>0</v>
      </c>
      <c r="BY414" s="57">
        <v>0</v>
      </c>
      <c r="BZ414" s="57">
        <v>0</v>
      </c>
      <c r="CA414" s="57">
        <v>1</v>
      </c>
      <c r="CB414" s="67">
        <v>1</v>
      </c>
      <c r="CC414" s="134"/>
      <c r="CD414" s="134"/>
      <c r="CE414" s="57"/>
      <c r="CF414" s="57"/>
      <c r="CG414" s="57"/>
      <c r="CH414" s="57"/>
      <c r="CI414" s="57"/>
      <c r="CJ414" s="57"/>
      <c r="CK414" s="67"/>
      <c r="CL414" s="23"/>
      <c r="CM414" s="23"/>
      <c r="CN414" s="23"/>
      <c r="CO414" s="23"/>
      <c r="CP414" s="23"/>
      <c r="CQ414" s="23"/>
      <c r="CR414" s="57"/>
      <c r="CS414" s="134"/>
      <c r="CT414" s="58"/>
      <c r="CU414" s="57"/>
      <c r="CV414" s="57"/>
      <c r="CW414" s="57"/>
      <c r="CX414" s="57"/>
      <c r="CY414" s="57"/>
      <c r="CZ414" s="57"/>
      <c r="DA414" s="67"/>
      <c r="DB414" s="23"/>
      <c r="DC414" s="23"/>
      <c r="DD414" s="57"/>
      <c r="DE414" s="57"/>
      <c r="DF414" s="57"/>
      <c r="DG414" s="57"/>
      <c r="DH414" s="57"/>
      <c r="DI414" s="57"/>
      <c r="DJ414" s="67"/>
      <c r="DK414" s="23" t="s">
        <v>849</v>
      </c>
      <c r="DL414" s="55">
        <v>0</v>
      </c>
      <c r="DM414" s="55">
        <v>0</v>
      </c>
      <c r="DN414" s="55">
        <v>0</v>
      </c>
      <c r="DO414" s="59">
        <v>0</v>
      </c>
      <c r="DP414" s="23" t="s">
        <v>849</v>
      </c>
      <c r="DQ414" s="57"/>
      <c r="DR414" s="57"/>
      <c r="DS414" s="57"/>
      <c r="DT414" s="23" t="s">
        <v>854</v>
      </c>
      <c r="DU414" s="57"/>
      <c r="DV414" s="23" t="s">
        <v>849</v>
      </c>
      <c r="DW414" s="23" t="s">
        <v>854</v>
      </c>
      <c r="DX414" s="57"/>
      <c r="DY414" s="23" t="s">
        <v>849</v>
      </c>
      <c r="DZ414" s="23" t="s">
        <v>854</v>
      </c>
      <c r="EA414" s="56"/>
      <c r="EB414" s="57"/>
      <c r="EC414" s="57"/>
      <c r="ED414" s="23"/>
      <c r="EE414" s="57"/>
      <c r="EF414" s="57"/>
      <c r="EG414" s="57"/>
      <c r="EH414" s="23">
        <v>921</v>
      </c>
      <c r="EI414" s="23"/>
      <c r="EJ414" s="23" t="s">
        <v>1700</v>
      </c>
      <c r="EK414" s="23"/>
    </row>
    <row r="415" spans="2:141" ht="57.95">
      <c r="B415" s="132" t="s">
        <v>1726</v>
      </c>
      <c r="C415" s="23" t="s">
        <v>1727</v>
      </c>
      <c r="D415" s="23" t="s">
        <v>159</v>
      </c>
      <c r="E415" s="23" t="s">
        <v>846</v>
      </c>
      <c r="F415" s="23" t="s">
        <v>847</v>
      </c>
      <c r="G415" s="23"/>
      <c r="H415" s="23" t="s">
        <v>848</v>
      </c>
      <c r="I415" s="58">
        <v>0</v>
      </c>
      <c r="J415" s="58">
        <v>0</v>
      </c>
      <c r="K415" s="58">
        <v>1</v>
      </c>
      <c r="L415" s="58">
        <v>0</v>
      </c>
      <c r="M415" s="176"/>
      <c r="N415" s="23" t="s">
        <v>849</v>
      </c>
      <c r="O415" s="23" t="s">
        <v>850</v>
      </c>
      <c r="P415" s="23" t="s">
        <v>851</v>
      </c>
      <c r="Q415" s="56">
        <v>46112</v>
      </c>
      <c r="R415" s="133">
        <v>46203</v>
      </c>
      <c r="S415" s="133">
        <v>46507</v>
      </c>
      <c r="T415" s="133" t="s">
        <v>848</v>
      </c>
      <c r="U415" s="133">
        <v>46538</v>
      </c>
      <c r="V415" s="133" t="s">
        <v>848</v>
      </c>
      <c r="W415" s="55">
        <v>0</v>
      </c>
      <c r="X415" s="55">
        <v>0.18667201218901783</v>
      </c>
      <c r="Y415" s="55">
        <v>4.0399697831604704E-4</v>
      </c>
      <c r="Z415" s="55">
        <v>6.6012096356540481E-5</v>
      </c>
      <c r="AA415" s="55">
        <v>0</v>
      </c>
      <c r="AB415" s="55">
        <v>0</v>
      </c>
      <c r="AC415" s="55">
        <v>0</v>
      </c>
      <c r="AD415" s="59">
        <v>0.18714202126369042</v>
      </c>
      <c r="AE415" s="55">
        <v>0</v>
      </c>
      <c r="AF415" s="55"/>
      <c r="AG415" s="55"/>
      <c r="AH415" s="55"/>
      <c r="AI415" s="59">
        <v>0.18714202126369042</v>
      </c>
      <c r="AJ415" s="55">
        <v>0</v>
      </c>
      <c r="AK415" s="55">
        <v>0</v>
      </c>
      <c r="AL415" s="55">
        <v>0.20464497807772794</v>
      </c>
      <c r="AM415" s="55">
        <v>4.5175209094004784E-4</v>
      </c>
      <c r="AN415" s="55">
        <v>7.5291465630060965E-5</v>
      </c>
      <c r="AO415" s="55">
        <v>0</v>
      </c>
      <c r="AP415" s="55">
        <v>0</v>
      </c>
      <c r="AQ415" s="55">
        <v>0</v>
      </c>
      <c r="AR415" s="59">
        <v>0.20517202163429807</v>
      </c>
      <c r="AS415" s="55">
        <v>0</v>
      </c>
      <c r="AT415" s="55"/>
      <c r="AU415" s="55"/>
      <c r="AV415" s="55"/>
      <c r="AW415" s="59">
        <v>0.20517202163429807</v>
      </c>
      <c r="AX415" s="55"/>
      <c r="AY415" s="55"/>
      <c r="AZ415" s="55"/>
      <c r="BA415" s="55"/>
      <c r="BB415" s="55"/>
      <c r="BC415" s="55"/>
      <c r="BD415" s="55"/>
      <c r="BE415" s="55"/>
      <c r="BF415" s="59">
        <v>0</v>
      </c>
      <c r="BG415" s="55"/>
      <c r="BH415" s="55"/>
      <c r="BI415" s="55"/>
      <c r="BJ415" s="55"/>
      <c r="BK415" s="59">
        <v>0</v>
      </c>
      <c r="BL415" s="55"/>
      <c r="BM415" s="23" t="s">
        <v>852</v>
      </c>
      <c r="BN415" s="23" t="s">
        <v>290</v>
      </c>
      <c r="BO415" s="23" t="s">
        <v>853</v>
      </c>
      <c r="BP415" s="23" t="s">
        <v>853</v>
      </c>
      <c r="BQ415" s="23" t="s">
        <v>853</v>
      </c>
      <c r="BR415" s="23"/>
      <c r="BS415" s="57"/>
      <c r="BT415" s="135" t="s">
        <v>859</v>
      </c>
      <c r="BU415" s="58">
        <v>1</v>
      </c>
      <c r="BV415" s="57">
        <v>18253</v>
      </c>
      <c r="BW415" s="57">
        <v>0</v>
      </c>
      <c r="BX415" s="57">
        <v>0</v>
      </c>
      <c r="BY415" s="57">
        <v>0</v>
      </c>
      <c r="BZ415" s="57">
        <v>0</v>
      </c>
      <c r="CA415" s="57">
        <v>0</v>
      </c>
      <c r="CB415" s="67">
        <v>18253</v>
      </c>
      <c r="CC415" s="134"/>
      <c r="CD415" s="134"/>
      <c r="CE415" s="57"/>
      <c r="CF415" s="57"/>
      <c r="CG415" s="57"/>
      <c r="CH415" s="57"/>
      <c r="CI415" s="57"/>
      <c r="CJ415" s="57"/>
      <c r="CK415" s="67"/>
      <c r="CL415" s="23"/>
      <c r="CM415" s="23"/>
      <c r="CN415" s="23"/>
      <c r="CO415" s="23"/>
      <c r="CP415" s="23"/>
      <c r="CQ415" s="23"/>
      <c r="CR415" s="57"/>
      <c r="CS415" s="134"/>
      <c r="CT415" s="58"/>
      <c r="CU415" s="57"/>
      <c r="CV415" s="57"/>
      <c r="CW415" s="57"/>
      <c r="CX415" s="57"/>
      <c r="CY415" s="57"/>
      <c r="CZ415" s="57"/>
      <c r="DA415" s="67"/>
      <c r="DB415" s="23"/>
      <c r="DC415" s="23"/>
      <c r="DD415" s="57"/>
      <c r="DE415" s="57"/>
      <c r="DF415" s="57"/>
      <c r="DG415" s="57"/>
      <c r="DH415" s="57"/>
      <c r="DI415" s="57"/>
      <c r="DJ415" s="67"/>
      <c r="DK415" s="23" t="s">
        <v>849</v>
      </c>
      <c r="DL415" s="55">
        <v>0</v>
      </c>
      <c r="DM415" s="55">
        <v>0</v>
      </c>
      <c r="DN415" s="55">
        <v>0</v>
      </c>
      <c r="DO415" s="59">
        <v>0</v>
      </c>
      <c r="DP415" s="23" t="s">
        <v>858</v>
      </c>
      <c r="DQ415" s="57"/>
      <c r="DR415" s="57"/>
      <c r="DS415" s="57"/>
      <c r="DT415" s="23" t="s">
        <v>854</v>
      </c>
      <c r="DU415" s="57"/>
      <c r="DV415" s="23" t="s">
        <v>849</v>
      </c>
      <c r="DW415" s="23" t="s">
        <v>854</v>
      </c>
      <c r="DX415" s="57"/>
      <c r="DY415" s="23" t="s">
        <v>849</v>
      </c>
      <c r="DZ415" s="23" t="s">
        <v>854</v>
      </c>
      <c r="EA415" s="56"/>
      <c r="EB415" s="57"/>
      <c r="EC415" s="57"/>
      <c r="ED415" s="23"/>
      <c r="EE415" s="57"/>
      <c r="EF415" s="57"/>
      <c r="EG415" s="57"/>
      <c r="EH415" s="23">
        <v>953</v>
      </c>
      <c r="EI415" s="23"/>
      <c r="EJ415" s="23" t="s">
        <v>860</v>
      </c>
      <c r="EK415" s="23"/>
    </row>
    <row r="416" spans="2:141">
      <c r="B416" s="132" t="s">
        <v>1728</v>
      </c>
      <c r="C416" s="23" t="s">
        <v>1729</v>
      </c>
      <c r="D416" s="23" t="s">
        <v>155</v>
      </c>
      <c r="E416" s="23" t="s">
        <v>846</v>
      </c>
      <c r="F416" s="23" t="s">
        <v>847</v>
      </c>
      <c r="G416" s="23"/>
      <c r="H416" s="23" t="s">
        <v>848</v>
      </c>
      <c r="I416" s="58">
        <v>0</v>
      </c>
      <c r="J416" s="58">
        <v>1</v>
      </c>
      <c r="K416" s="58">
        <v>0</v>
      </c>
      <c r="L416" s="58">
        <v>0</v>
      </c>
      <c r="M416" s="176"/>
      <c r="N416" s="23" t="s">
        <v>849</v>
      </c>
      <c r="O416" s="23" t="s">
        <v>850</v>
      </c>
      <c r="P416" s="23" t="s">
        <v>851</v>
      </c>
      <c r="Q416" s="56" t="s">
        <v>848</v>
      </c>
      <c r="R416" s="133" t="s">
        <v>848</v>
      </c>
      <c r="S416" s="133" t="s">
        <v>848</v>
      </c>
      <c r="T416" s="133" t="s">
        <v>848</v>
      </c>
      <c r="U416" s="133" t="s">
        <v>848</v>
      </c>
      <c r="V416" s="133" t="s">
        <v>848</v>
      </c>
      <c r="W416" s="55">
        <v>0</v>
      </c>
      <c r="X416" s="55">
        <v>2.3874420662528766</v>
      </c>
      <c r="Y416" s="55">
        <v>2.4908033102077973</v>
      </c>
      <c r="Z416" s="55">
        <v>2.6894190338858803</v>
      </c>
      <c r="AA416" s="55">
        <v>2.8941148307377822</v>
      </c>
      <c r="AB416" s="55">
        <v>3.0846237901841067</v>
      </c>
      <c r="AC416" s="55">
        <v>3.2852662049201293</v>
      </c>
      <c r="AD416" s="59">
        <v>16.831669236188574</v>
      </c>
      <c r="AE416" s="55">
        <v>0</v>
      </c>
      <c r="AF416" s="55"/>
      <c r="AG416" s="55"/>
      <c r="AH416" s="55"/>
      <c r="AI416" s="59">
        <v>16.831669236188574</v>
      </c>
      <c r="AJ416" s="55">
        <v>0</v>
      </c>
      <c r="AK416" s="55">
        <v>0</v>
      </c>
      <c r="AL416" s="55">
        <v>2.6173073487601757</v>
      </c>
      <c r="AM416" s="55">
        <v>2.7852327217816479</v>
      </c>
      <c r="AN416" s="55">
        <v>3.0674726592679673</v>
      </c>
      <c r="AO416" s="55">
        <v>3.3669615497990582</v>
      </c>
      <c r="AP416" s="55">
        <v>3.6603681991386909</v>
      </c>
      <c r="AQ416" s="55">
        <v>3.9764296897633993</v>
      </c>
      <c r="AR416" s="59">
        <v>19.473772168510937</v>
      </c>
      <c r="AS416" s="55">
        <v>0</v>
      </c>
      <c r="AT416" s="55"/>
      <c r="AU416" s="55"/>
      <c r="AV416" s="55"/>
      <c r="AW416" s="59">
        <v>19.473772168510937</v>
      </c>
      <c r="AX416" s="55"/>
      <c r="AY416" s="55"/>
      <c r="AZ416" s="55"/>
      <c r="BA416" s="55"/>
      <c r="BB416" s="55"/>
      <c r="BC416" s="55"/>
      <c r="BD416" s="55"/>
      <c r="BE416" s="55"/>
      <c r="BF416" s="59">
        <v>0</v>
      </c>
      <c r="BG416" s="55"/>
      <c r="BH416" s="55"/>
      <c r="BI416" s="55"/>
      <c r="BJ416" s="55"/>
      <c r="BK416" s="59">
        <v>0</v>
      </c>
      <c r="BL416" s="55"/>
      <c r="BM416" s="23" t="s">
        <v>1164</v>
      </c>
      <c r="BN416" s="23" t="s">
        <v>1161</v>
      </c>
      <c r="BO416" s="23" t="s">
        <v>569</v>
      </c>
      <c r="BP416" s="23" t="s">
        <v>386</v>
      </c>
      <c r="BQ416" s="23" t="s">
        <v>358</v>
      </c>
      <c r="BR416" s="23"/>
      <c r="BS416" s="57"/>
      <c r="BT416" s="135" t="s">
        <v>23</v>
      </c>
      <c r="BU416" s="58" t="s">
        <v>1165</v>
      </c>
      <c r="BV416" s="57">
        <v>0</v>
      </c>
      <c r="BW416" s="57">
        <v>0</v>
      </c>
      <c r="BX416" s="57">
        <v>0</v>
      </c>
      <c r="BY416" s="57">
        <v>0</v>
      </c>
      <c r="BZ416" s="57">
        <v>0</v>
      </c>
      <c r="CA416" s="57">
        <v>0</v>
      </c>
      <c r="CB416" s="67">
        <v>0</v>
      </c>
      <c r="CC416" s="134"/>
      <c r="CD416" s="134"/>
      <c r="CE416" s="57"/>
      <c r="CF416" s="57"/>
      <c r="CG416" s="57"/>
      <c r="CH416" s="57"/>
      <c r="CI416" s="57"/>
      <c r="CJ416" s="57"/>
      <c r="CK416" s="67"/>
      <c r="CL416" s="23"/>
      <c r="CM416" s="23"/>
      <c r="CN416" s="23"/>
      <c r="CO416" s="23"/>
      <c r="CP416" s="23"/>
      <c r="CQ416" s="23"/>
      <c r="CR416" s="57"/>
      <c r="CS416" s="134"/>
      <c r="CT416" s="58"/>
      <c r="CU416" s="57"/>
      <c r="CV416" s="57"/>
      <c r="CW416" s="57"/>
      <c r="CX416" s="57"/>
      <c r="CY416" s="57"/>
      <c r="CZ416" s="57"/>
      <c r="DA416" s="67"/>
      <c r="DB416" s="23"/>
      <c r="DC416" s="23"/>
      <c r="DD416" s="57"/>
      <c r="DE416" s="57"/>
      <c r="DF416" s="57"/>
      <c r="DG416" s="57"/>
      <c r="DH416" s="57"/>
      <c r="DI416" s="57"/>
      <c r="DJ416" s="67"/>
      <c r="DK416" s="23" t="s">
        <v>849</v>
      </c>
      <c r="DL416" s="55">
        <v>0</v>
      </c>
      <c r="DM416" s="55">
        <v>0</v>
      </c>
      <c r="DN416" s="55">
        <v>0</v>
      </c>
      <c r="DO416" s="59">
        <v>0</v>
      </c>
      <c r="DP416" s="23" t="s">
        <v>849</v>
      </c>
      <c r="DQ416" s="57"/>
      <c r="DR416" s="57"/>
      <c r="DS416" s="57"/>
      <c r="DT416" s="23" t="s">
        <v>854</v>
      </c>
      <c r="DU416" s="57"/>
      <c r="DV416" s="23" t="s">
        <v>849</v>
      </c>
      <c r="DW416" s="23" t="s">
        <v>854</v>
      </c>
      <c r="DX416" s="57"/>
      <c r="DY416" s="23" t="s">
        <v>849</v>
      </c>
      <c r="DZ416" s="23" t="s">
        <v>854</v>
      </c>
      <c r="EA416" s="56"/>
      <c r="EB416" s="57"/>
      <c r="EC416" s="57"/>
      <c r="ED416" s="23"/>
      <c r="EE416" s="57"/>
      <c r="EF416" s="57"/>
      <c r="EG416" s="57"/>
      <c r="EH416" s="23">
        <v>630</v>
      </c>
      <c r="EI416" s="23" t="s">
        <v>387</v>
      </c>
      <c r="EJ416" s="23"/>
      <c r="EK416" s="23" t="s">
        <v>388</v>
      </c>
    </row>
    <row r="417" spans="2:141">
      <c r="B417" s="132" t="s">
        <v>1730</v>
      </c>
      <c r="C417" s="23" t="s">
        <v>1731</v>
      </c>
      <c r="D417" s="23" t="s">
        <v>159</v>
      </c>
      <c r="E417" s="23" t="s">
        <v>846</v>
      </c>
      <c r="F417" s="23" t="s">
        <v>847</v>
      </c>
      <c r="G417" s="23"/>
      <c r="H417" s="23" t="s">
        <v>848</v>
      </c>
      <c r="I417" s="58">
        <v>6.2771863943110603E-4</v>
      </c>
      <c r="J417" s="58">
        <v>0.99937228136056888</v>
      </c>
      <c r="K417" s="58">
        <v>0</v>
      </c>
      <c r="L417" s="58">
        <v>0</v>
      </c>
      <c r="M417" s="176"/>
      <c r="N417" s="23" t="s">
        <v>849</v>
      </c>
      <c r="O417" s="23" t="s">
        <v>850</v>
      </c>
      <c r="P417" s="23" t="s">
        <v>851</v>
      </c>
      <c r="Q417" s="56" t="s">
        <v>848</v>
      </c>
      <c r="R417" s="133" t="s">
        <v>848</v>
      </c>
      <c r="S417" s="133" t="s">
        <v>848</v>
      </c>
      <c r="T417" s="133" t="s">
        <v>848</v>
      </c>
      <c r="U417" s="133" t="s">
        <v>848</v>
      </c>
      <c r="V417" s="133" t="s">
        <v>848</v>
      </c>
      <c r="W417" s="55">
        <v>0</v>
      </c>
      <c r="X417" s="55">
        <v>2.8552790082827606</v>
      </c>
      <c r="Y417" s="55">
        <v>2.9788946529537457</v>
      </c>
      <c r="Z417" s="55">
        <v>3.2164305976156395</v>
      </c>
      <c r="AA417" s="55">
        <v>3.4612380507875913</v>
      </c>
      <c r="AB417" s="55">
        <v>3.6890786507694071</v>
      </c>
      <c r="AC417" s="55">
        <v>3.9290384316013207</v>
      </c>
      <c r="AD417" s="59">
        <v>20.129959392010466</v>
      </c>
      <c r="AE417" s="55">
        <v>0</v>
      </c>
      <c r="AF417" s="55"/>
      <c r="AG417" s="55"/>
      <c r="AH417" s="55"/>
      <c r="AI417" s="59">
        <v>20.129959392010466</v>
      </c>
      <c r="AJ417" s="55">
        <v>0</v>
      </c>
      <c r="AK417" s="55">
        <v>0</v>
      </c>
      <c r="AL417" s="55">
        <v>3.1301880941003679</v>
      </c>
      <c r="AM417" s="55">
        <v>3.331019686759201</v>
      </c>
      <c r="AN417" s="55">
        <v>3.6685666288169649</v>
      </c>
      <c r="AO417" s="55">
        <v>4.026742583925877</v>
      </c>
      <c r="AP417" s="55">
        <v>4.3776444376679891</v>
      </c>
      <c r="AQ417" s="55">
        <v>4.7556405165105176</v>
      </c>
      <c r="AR417" s="59">
        <v>23.289801947780916</v>
      </c>
      <c r="AS417" s="55">
        <v>0</v>
      </c>
      <c r="AT417" s="55"/>
      <c r="AU417" s="55"/>
      <c r="AV417" s="55"/>
      <c r="AW417" s="59">
        <v>23.289801947780916</v>
      </c>
      <c r="AX417" s="55"/>
      <c r="AY417" s="55"/>
      <c r="AZ417" s="55"/>
      <c r="BA417" s="55"/>
      <c r="BB417" s="55"/>
      <c r="BC417" s="55"/>
      <c r="BD417" s="55"/>
      <c r="BE417" s="55"/>
      <c r="BF417" s="59">
        <v>0</v>
      </c>
      <c r="BG417" s="55"/>
      <c r="BH417" s="55"/>
      <c r="BI417" s="55"/>
      <c r="BJ417" s="55"/>
      <c r="BK417" s="59">
        <v>0</v>
      </c>
      <c r="BL417" s="55"/>
      <c r="BM417" s="23" t="s">
        <v>864</v>
      </c>
      <c r="BN417" s="23" t="s">
        <v>1732</v>
      </c>
      <c r="BO417" s="23" t="s">
        <v>582</v>
      </c>
      <c r="BP417" s="23" t="s">
        <v>462</v>
      </c>
      <c r="BQ417" s="23" t="s">
        <v>358</v>
      </c>
      <c r="BR417" s="23"/>
      <c r="BS417" s="57"/>
      <c r="BT417" s="135" t="s">
        <v>23</v>
      </c>
      <c r="BU417" s="58">
        <v>6.2771863943110603E-4</v>
      </c>
      <c r="BV417" s="57">
        <v>0</v>
      </c>
      <c r="BW417" s="57">
        <v>0</v>
      </c>
      <c r="BX417" s="57">
        <v>0</v>
      </c>
      <c r="BY417" s="57">
        <v>0</v>
      </c>
      <c r="BZ417" s="57">
        <v>0</v>
      </c>
      <c r="CA417" s="57">
        <v>0</v>
      </c>
      <c r="CB417" s="67">
        <v>0</v>
      </c>
      <c r="CC417" s="134"/>
      <c r="CD417" s="134"/>
      <c r="CE417" s="57"/>
      <c r="CF417" s="57"/>
      <c r="CG417" s="57"/>
      <c r="CH417" s="57"/>
      <c r="CI417" s="57"/>
      <c r="CJ417" s="57"/>
      <c r="CK417" s="67"/>
      <c r="CL417" s="23"/>
      <c r="CM417" s="23"/>
      <c r="CN417" s="23"/>
      <c r="CO417" s="23"/>
      <c r="CP417" s="23"/>
      <c r="CQ417" s="23"/>
      <c r="CR417" s="57"/>
      <c r="CS417" s="134"/>
      <c r="CT417" s="58"/>
      <c r="CU417" s="57"/>
      <c r="CV417" s="57"/>
      <c r="CW417" s="57"/>
      <c r="CX417" s="57"/>
      <c r="CY417" s="57"/>
      <c r="CZ417" s="57"/>
      <c r="DA417" s="67"/>
      <c r="DB417" s="23"/>
      <c r="DC417" s="23"/>
      <c r="DD417" s="57"/>
      <c r="DE417" s="57"/>
      <c r="DF417" s="57"/>
      <c r="DG417" s="57"/>
      <c r="DH417" s="57"/>
      <c r="DI417" s="57"/>
      <c r="DJ417" s="67"/>
      <c r="DK417" s="23" t="s">
        <v>849</v>
      </c>
      <c r="DL417" s="55">
        <v>0</v>
      </c>
      <c r="DM417" s="55">
        <v>0</v>
      </c>
      <c r="DN417" s="55">
        <v>0</v>
      </c>
      <c r="DO417" s="59">
        <v>0</v>
      </c>
      <c r="DP417" s="23" t="s">
        <v>849</v>
      </c>
      <c r="DQ417" s="57"/>
      <c r="DR417" s="57"/>
      <c r="DS417" s="57"/>
      <c r="DT417" s="23" t="s">
        <v>854</v>
      </c>
      <c r="DU417" s="57"/>
      <c r="DV417" s="23" t="s">
        <v>849</v>
      </c>
      <c r="DW417" s="23" t="s">
        <v>854</v>
      </c>
      <c r="DX417" s="57"/>
      <c r="DY417" s="23" t="s">
        <v>849</v>
      </c>
      <c r="DZ417" s="23" t="s">
        <v>854</v>
      </c>
      <c r="EA417" s="56"/>
      <c r="EB417" s="57"/>
      <c r="EC417" s="57"/>
      <c r="ED417" s="23"/>
      <c r="EE417" s="57"/>
      <c r="EF417" s="57"/>
      <c r="EG417" s="57"/>
      <c r="EH417" s="23">
        <v>951</v>
      </c>
      <c r="EI417" s="23" t="s">
        <v>463</v>
      </c>
      <c r="EJ417" s="23"/>
      <c r="EK417" s="23" t="s">
        <v>464</v>
      </c>
    </row>
    <row r="418" spans="2:141">
      <c r="B418" s="132" t="s">
        <v>1733</v>
      </c>
      <c r="C418" s="23" t="s">
        <v>1734</v>
      </c>
      <c r="D418" s="23" t="s">
        <v>159</v>
      </c>
      <c r="E418" s="23" t="s">
        <v>846</v>
      </c>
      <c r="F418" s="23" t="s">
        <v>847</v>
      </c>
      <c r="G418" s="23"/>
      <c r="H418" s="23" t="s">
        <v>848</v>
      </c>
      <c r="I418" s="58">
        <v>0.5</v>
      </c>
      <c r="J418" s="58">
        <v>0.5</v>
      </c>
      <c r="K418" s="58">
        <v>0</v>
      </c>
      <c r="L418" s="58">
        <v>0</v>
      </c>
      <c r="M418" s="176"/>
      <c r="N418" s="23" t="s">
        <v>849</v>
      </c>
      <c r="O418" s="23" t="s">
        <v>850</v>
      </c>
      <c r="P418" s="23" t="s">
        <v>851</v>
      </c>
      <c r="Q418" s="56" t="s">
        <v>848</v>
      </c>
      <c r="R418" s="133" t="s">
        <v>848</v>
      </c>
      <c r="S418" s="133" t="s">
        <v>848</v>
      </c>
      <c r="T418" s="133" t="s">
        <v>848</v>
      </c>
      <c r="U418" s="133" t="s">
        <v>848</v>
      </c>
      <c r="V418" s="133" t="s">
        <v>848</v>
      </c>
      <c r="W418" s="55">
        <v>0</v>
      </c>
      <c r="X418" s="55">
        <v>1.9169242180836457</v>
      </c>
      <c r="Y418" s="55">
        <v>1.9999149949276742</v>
      </c>
      <c r="Z418" s="55">
        <v>2.1593874680789451</v>
      </c>
      <c r="AA418" s="55">
        <v>2.3237417516328063</v>
      </c>
      <c r="AB418" s="55">
        <v>2.4767051442472905</v>
      </c>
      <c r="AC418" s="55">
        <v>2.6378048875327584</v>
      </c>
      <c r="AD418" s="59">
        <v>13.514478464503121</v>
      </c>
      <c r="AE418" s="55">
        <v>0</v>
      </c>
      <c r="AF418" s="55"/>
      <c r="AG418" s="55"/>
      <c r="AH418" s="55"/>
      <c r="AI418" s="59">
        <v>13.514478464503121</v>
      </c>
      <c r="AJ418" s="55">
        <v>0</v>
      </c>
      <c r="AK418" s="55">
        <v>0</v>
      </c>
      <c r="AL418" s="55">
        <v>2.1014875769870356</v>
      </c>
      <c r="AM418" s="55">
        <v>2.2363181636327742</v>
      </c>
      <c r="AN418" s="55">
        <v>2.4629341637131859</v>
      </c>
      <c r="AO418" s="55">
        <v>2.7033996876398478</v>
      </c>
      <c r="AP418" s="55">
        <v>2.9389816604198917</v>
      </c>
      <c r="AQ418" s="55">
        <v>3.1927536510981982</v>
      </c>
      <c r="AR418" s="59">
        <v>15.635874903490933</v>
      </c>
      <c r="AS418" s="55">
        <v>0</v>
      </c>
      <c r="AT418" s="55"/>
      <c r="AU418" s="55"/>
      <c r="AV418" s="55"/>
      <c r="AW418" s="59">
        <v>15.635874903490933</v>
      </c>
      <c r="AX418" s="55"/>
      <c r="AY418" s="55"/>
      <c r="AZ418" s="55"/>
      <c r="BA418" s="55"/>
      <c r="BB418" s="55"/>
      <c r="BC418" s="55"/>
      <c r="BD418" s="55"/>
      <c r="BE418" s="55"/>
      <c r="BF418" s="59">
        <v>0</v>
      </c>
      <c r="BG418" s="55"/>
      <c r="BH418" s="55"/>
      <c r="BI418" s="55"/>
      <c r="BJ418" s="55"/>
      <c r="BK418" s="59">
        <v>0</v>
      </c>
      <c r="BL418" s="55"/>
      <c r="BM418" s="23" t="s">
        <v>864</v>
      </c>
      <c r="BN418" s="23" t="s">
        <v>1161</v>
      </c>
      <c r="BO418" s="23" t="s">
        <v>580</v>
      </c>
      <c r="BP418" s="23" t="s">
        <v>450</v>
      </c>
      <c r="BQ418" s="23" t="s">
        <v>358</v>
      </c>
      <c r="BR418" s="23"/>
      <c r="BS418" s="57"/>
      <c r="BT418" s="135" t="s">
        <v>23</v>
      </c>
      <c r="BU418" s="58">
        <v>0.5</v>
      </c>
      <c r="BV418" s="57">
        <v>0</v>
      </c>
      <c r="BW418" s="57">
        <v>0</v>
      </c>
      <c r="BX418" s="57">
        <v>0</v>
      </c>
      <c r="BY418" s="57">
        <v>0</v>
      </c>
      <c r="BZ418" s="57">
        <v>0</v>
      </c>
      <c r="CA418" s="57">
        <v>0</v>
      </c>
      <c r="CB418" s="67">
        <v>0</v>
      </c>
      <c r="CC418" s="134"/>
      <c r="CD418" s="134"/>
      <c r="CE418" s="57"/>
      <c r="CF418" s="57"/>
      <c r="CG418" s="57"/>
      <c r="CH418" s="57"/>
      <c r="CI418" s="57"/>
      <c r="CJ418" s="57"/>
      <c r="CK418" s="67"/>
      <c r="CL418" s="23"/>
      <c r="CM418" s="23"/>
      <c r="CN418" s="23"/>
      <c r="CO418" s="23"/>
      <c r="CP418" s="23"/>
      <c r="CQ418" s="23"/>
      <c r="CR418" s="57"/>
      <c r="CS418" s="134"/>
      <c r="CT418" s="58"/>
      <c r="CU418" s="57"/>
      <c r="CV418" s="57"/>
      <c r="CW418" s="57"/>
      <c r="CX418" s="57"/>
      <c r="CY418" s="57"/>
      <c r="CZ418" s="57"/>
      <c r="DA418" s="67"/>
      <c r="DB418" s="23"/>
      <c r="DC418" s="23"/>
      <c r="DD418" s="57"/>
      <c r="DE418" s="57"/>
      <c r="DF418" s="57"/>
      <c r="DG418" s="57"/>
      <c r="DH418" s="57"/>
      <c r="DI418" s="57"/>
      <c r="DJ418" s="67"/>
      <c r="DK418" s="23" t="s">
        <v>849</v>
      </c>
      <c r="DL418" s="55">
        <v>0</v>
      </c>
      <c r="DM418" s="55">
        <v>0</v>
      </c>
      <c r="DN418" s="55">
        <v>0</v>
      </c>
      <c r="DO418" s="59">
        <v>0</v>
      </c>
      <c r="DP418" s="23" t="s">
        <v>849</v>
      </c>
      <c r="DQ418" s="57"/>
      <c r="DR418" s="57"/>
      <c r="DS418" s="57"/>
      <c r="DT418" s="23" t="s">
        <v>854</v>
      </c>
      <c r="DU418" s="57"/>
      <c r="DV418" s="23" t="s">
        <v>849</v>
      </c>
      <c r="DW418" s="23" t="s">
        <v>854</v>
      </c>
      <c r="DX418" s="57"/>
      <c r="DY418" s="23" t="s">
        <v>849</v>
      </c>
      <c r="DZ418" s="23" t="s">
        <v>854</v>
      </c>
      <c r="EA418" s="56"/>
      <c r="EB418" s="57"/>
      <c r="EC418" s="57"/>
      <c r="ED418" s="23"/>
      <c r="EE418" s="57"/>
      <c r="EF418" s="57"/>
      <c r="EG418" s="57"/>
      <c r="EH418" s="23">
        <v>945</v>
      </c>
      <c r="EI418" s="23" t="s">
        <v>451</v>
      </c>
      <c r="EJ418" s="23"/>
      <c r="EK418" s="23" t="s">
        <v>452</v>
      </c>
    </row>
    <row r="419" spans="2:141" ht="57.95">
      <c r="B419" s="132" t="s">
        <v>1735</v>
      </c>
      <c r="C419" s="23" t="s">
        <v>1736</v>
      </c>
      <c r="D419" s="23" t="s">
        <v>155</v>
      </c>
      <c r="E419" s="23" t="s">
        <v>846</v>
      </c>
      <c r="F419" s="23" t="s">
        <v>847</v>
      </c>
      <c r="G419" s="23"/>
      <c r="H419" s="23" t="s">
        <v>848</v>
      </c>
      <c r="I419" s="58">
        <v>0</v>
      </c>
      <c r="J419" s="58">
        <v>0</v>
      </c>
      <c r="K419" s="58">
        <v>1</v>
      </c>
      <c r="L419" s="58">
        <v>0</v>
      </c>
      <c r="M419" s="176"/>
      <c r="N419" s="23" t="s">
        <v>849</v>
      </c>
      <c r="O419" s="23" t="s">
        <v>850</v>
      </c>
      <c r="P419" s="23" t="s">
        <v>851</v>
      </c>
      <c r="Q419" s="56" t="s">
        <v>848</v>
      </c>
      <c r="R419" s="133" t="s">
        <v>848</v>
      </c>
      <c r="S419" s="133" t="s">
        <v>848</v>
      </c>
      <c r="T419" s="133" t="s">
        <v>848</v>
      </c>
      <c r="U419" s="133" t="s">
        <v>848</v>
      </c>
      <c r="V419" s="133" t="s">
        <v>848</v>
      </c>
      <c r="W419" s="55">
        <v>0</v>
      </c>
      <c r="X419" s="55">
        <v>1.5681363427237567</v>
      </c>
      <c r="Y419" s="55">
        <v>1.6360267955921024</v>
      </c>
      <c r="Z419" s="55">
        <v>1.7664829599273557</v>
      </c>
      <c r="AA419" s="55">
        <v>1.9009326803136875</v>
      </c>
      <c r="AB419" s="55">
        <v>2.0260641032475024</v>
      </c>
      <c r="AC419" s="55">
        <v>2.157851452933115</v>
      </c>
      <c r="AD419" s="59">
        <v>11.055494334737521</v>
      </c>
      <c r="AE419" s="55">
        <v>0</v>
      </c>
      <c r="AF419" s="55"/>
      <c r="AG419" s="55"/>
      <c r="AH419" s="55"/>
      <c r="AI419" s="59">
        <v>11.055494334737521</v>
      </c>
      <c r="AJ419" s="55">
        <v>0</v>
      </c>
      <c r="AK419" s="55">
        <v>0</v>
      </c>
      <c r="AL419" s="55">
        <v>1.7191180601548759</v>
      </c>
      <c r="AM419" s="55">
        <v>1.8294159744048804</v>
      </c>
      <c r="AN419" s="55">
        <v>2.0147987778649163</v>
      </c>
      <c r="AO419" s="55">
        <v>2.2115111589200618</v>
      </c>
      <c r="AP419" s="55">
        <v>2.4042285599116684</v>
      </c>
      <c r="AQ419" s="55">
        <v>2.6118262717011498</v>
      </c>
      <c r="AR419" s="59">
        <v>12.790898802957551</v>
      </c>
      <c r="AS419" s="55">
        <v>0</v>
      </c>
      <c r="AT419" s="55"/>
      <c r="AU419" s="55"/>
      <c r="AV419" s="55"/>
      <c r="AW419" s="59">
        <v>12.790898802957551</v>
      </c>
      <c r="AX419" s="55"/>
      <c r="AY419" s="55"/>
      <c r="AZ419" s="55"/>
      <c r="BA419" s="55"/>
      <c r="BB419" s="55"/>
      <c r="BC419" s="55"/>
      <c r="BD419" s="55"/>
      <c r="BE419" s="55"/>
      <c r="BF419" s="59">
        <v>0</v>
      </c>
      <c r="BG419" s="55"/>
      <c r="BH419" s="55"/>
      <c r="BI419" s="55"/>
      <c r="BJ419" s="55"/>
      <c r="BK419" s="59">
        <v>0</v>
      </c>
      <c r="BL419" s="55"/>
      <c r="BM419" s="23" t="s">
        <v>852</v>
      </c>
      <c r="BN419" s="23" t="s">
        <v>214</v>
      </c>
      <c r="BO419" s="23" t="s">
        <v>853</v>
      </c>
      <c r="BP419" s="23" t="s">
        <v>853</v>
      </c>
      <c r="BQ419" s="23" t="s">
        <v>311</v>
      </c>
      <c r="BR419" s="23"/>
      <c r="BS419" s="57"/>
      <c r="BT419" s="135" t="s">
        <v>212</v>
      </c>
      <c r="BU419" s="58">
        <v>1</v>
      </c>
      <c r="BV419" s="57">
        <v>0</v>
      </c>
      <c r="BW419" s="57">
        <v>0</v>
      </c>
      <c r="BX419" s="57">
        <v>0</v>
      </c>
      <c r="BY419" s="57">
        <v>0</v>
      </c>
      <c r="BZ419" s="57">
        <v>0</v>
      </c>
      <c r="CA419" s="57">
        <v>0</v>
      </c>
      <c r="CB419" s="67">
        <v>0</v>
      </c>
      <c r="CC419" s="134"/>
      <c r="CD419" s="134"/>
      <c r="CE419" s="57"/>
      <c r="CF419" s="57"/>
      <c r="CG419" s="57"/>
      <c r="CH419" s="57"/>
      <c r="CI419" s="57"/>
      <c r="CJ419" s="57"/>
      <c r="CK419" s="67"/>
      <c r="CL419" s="23"/>
      <c r="CM419" s="23"/>
      <c r="CN419" s="23"/>
      <c r="CO419" s="23"/>
      <c r="CP419" s="23"/>
      <c r="CQ419" s="23"/>
      <c r="CR419" s="57"/>
      <c r="CS419" s="134"/>
      <c r="CT419" s="58"/>
      <c r="CU419" s="57"/>
      <c r="CV419" s="57"/>
      <c r="CW419" s="57"/>
      <c r="CX419" s="57"/>
      <c r="CY419" s="57"/>
      <c r="CZ419" s="57"/>
      <c r="DA419" s="67"/>
      <c r="DB419" s="23"/>
      <c r="DC419" s="23"/>
      <c r="DD419" s="57"/>
      <c r="DE419" s="57"/>
      <c r="DF419" s="57"/>
      <c r="DG419" s="57"/>
      <c r="DH419" s="57"/>
      <c r="DI419" s="57"/>
      <c r="DJ419" s="67"/>
      <c r="DK419" s="23" t="s">
        <v>849</v>
      </c>
      <c r="DL419" s="55">
        <v>0</v>
      </c>
      <c r="DM419" s="55">
        <v>0</v>
      </c>
      <c r="DN419" s="55">
        <v>0</v>
      </c>
      <c r="DO419" s="59">
        <v>0</v>
      </c>
      <c r="DP419" s="23" t="s">
        <v>849</v>
      </c>
      <c r="DQ419" s="57"/>
      <c r="DR419" s="57"/>
      <c r="DS419" s="57"/>
      <c r="DT419" s="23" t="s">
        <v>854</v>
      </c>
      <c r="DU419" s="57"/>
      <c r="DV419" s="23" t="s">
        <v>849</v>
      </c>
      <c r="DW419" s="23" t="s">
        <v>854</v>
      </c>
      <c r="DX419" s="57"/>
      <c r="DY419" s="23" t="s">
        <v>858</v>
      </c>
      <c r="DZ419" s="23" t="s">
        <v>854</v>
      </c>
      <c r="EA419" s="56"/>
      <c r="EB419" s="57"/>
      <c r="EC419" s="57"/>
      <c r="ED419" s="23"/>
      <c r="EE419" s="57"/>
      <c r="EF419" s="57"/>
      <c r="EG419" s="57"/>
      <c r="EH419" s="23">
        <v>3281</v>
      </c>
      <c r="EI419" s="23"/>
      <c r="EJ419" s="23" t="s">
        <v>868</v>
      </c>
      <c r="EK419" s="23"/>
    </row>
    <row r="420" spans="2:141" ht="57.95">
      <c r="B420" s="132" t="s">
        <v>1737</v>
      </c>
      <c r="C420" s="23" t="s">
        <v>1738</v>
      </c>
      <c r="D420" s="23" t="s">
        <v>159</v>
      </c>
      <c r="E420" s="23" t="s">
        <v>846</v>
      </c>
      <c r="F420" s="23" t="s">
        <v>847</v>
      </c>
      <c r="G420" s="23"/>
      <c r="H420" s="23" t="s">
        <v>848</v>
      </c>
      <c r="I420" s="58">
        <v>0</v>
      </c>
      <c r="J420" s="58">
        <v>0</v>
      </c>
      <c r="K420" s="58">
        <v>1</v>
      </c>
      <c r="L420" s="58">
        <v>0</v>
      </c>
      <c r="M420" s="176"/>
      <c r="N420" s="23" t="s">
        <v>849</v>
      </c>
      <c r="O420" s="23" t="s">
        <v>850</v>
      </c>
      <c r="P420" s="23" t="s">
        <v>863</v>
      </c>
      <c r="Q420" s="56">
        <v>46053</v>
      </c>
      <c r="R420" s="133">
        <v>46507</v>
      </c>
      <c r="S420" s="133">
        <v>46660</v>
      </c>
      <c r="T420" s="133" t="s">
        <v>848</v>
      </c>
      <c r="U420" s="133">
        <v>46843</v>
      </c>
      <c r="V420" s="133" t="s">
        <v>848</v>
      </c>
      <c r="W420" s="55">
        <v>0</v>
      </c>
      <c r="X420" s="55">
        <v>1.0151948329350272E-2</v>
      </c>
      <c r="Y420" s="55">
        <v>3.0299810231378767E-4</v>
      </c>
      <c r="Z420" s="55">
        <v>2.9705664506494663E-4</v>
      </c>
      <c r="AA420" s="55">
        <v>0</v>
      </c>
      <c r="AB420" s="55">
        <v>0</v>
      </c>
      <c r="AC420" s="55">
        <v>0</v>
      </c>
      <c r="AD420" s="59">
        <v>1.0752003076729006E-2</v>
      </c>
      <c r="AE420" s="55">
        <v>0</v>
      </c>
      <c r="AF420" s="55"/>
      <c r="AG420" s="55"/>
      <c r="AH420" s="55"/>
      <c r="AI420" s="59">
        <v>1.0752003076729006E-2</v>
      </c>
      <c r="AJ420" s="55">
        <v>0</v>
      </c>
      <c r="AK420" s="55">
        <v>0</v>
      </c>
      <c r="AL420" s="55">
        <v>1.1129387951325348E-2</v>
      </c>
      <c r="AM420" s="55">
        <v>3.3881448034999611E-4</v>
      </c>
      <c r="AN420" s="55">
        <v>3.3881411766243112E-4</v>
      </c>
      <c r="AO420" s="55">
        <v>0</v>
      </c>
      <c r="AP420" s="55">
        <v>0</v>
      </c>
      <c r="AQ420" s="55">
        <v>0</v>
      </c>
      <c r="AR420" s="59">
        <v>1.1807016549337775E-2</v>
      </c>
      <c r="AS420" s="55">
        <v>0</v>
      </c>
      <c r="AT420" s="55"/>
      <c r="AU420" s="55"/>
      <c r="AV420" s="55"/>
      <c r="AW420" s="59">
        <v>1.1807016549337775E-2</v>
      </c>
      <c r="AX420" s="55"/>
      <c r="AY420" s="55"/>
      <c r="AZ420" s="55"/>
      <c r="BA420" s="55"/>
      <c r="BB420" s="55"/>
      <c r="BC420" s="55"/>
      <c r="BD420" s="55"/>
      <c r="BE420" s="55"/>
      <c r="BF420" s="59">
        <v>0</v>
      </c>
      <c r="BG420" s="55"/>
      <c r="BH420" s="55"/>
      <c r="BI420" s="55"/>
      <c r="BJ420" s="55"/>
      <c r="BK420" s="59">
        <v>0</v>
      </c>
      <c r="BL420" s="55"/>
      <c r="BM420" s="23" t="s">
        <v>852</v>
      </c>
      <c r="BN420" s="23" t="s">
        <v>290</v>
      </c>
      <c r="BO420" s="23" t="s">
        <v>853</v>
      </c>
      <c r="BP420" s="23" t="s">
        <v>853</v>
      </c>
      <c r="BQ420" s="23" t="s">
        <v>853</v>
      </c>
      <c r="BR420" s="23"/>
      <c r="BS420" s="57"/>
      <c r="BT420" s="135" t="s">
        <v>859</v>
      </c>
      <c r="BU420" s="58">
        <v>1</v>
      </c>
      <c r="BV420" s="57">
        <v>5347</v>
      </c>
      <c r="BW420" s="57">
        <v>0</v>
      </c>
      <c r="BX420" s="57">
        <v>0</v>
      </c>
      <c r="BY420" s="57">
        <v>0</v>
      </c>
      <c r="BZ420" s="57">
        <v>0</v>
      </c>
      <c r="CA420" s="57">
        <v>0</v>
      </c>
      <c r="CB420" s="67">
        <v>5347</v>
      </c>
      <c r="CC420" s="134"/>
      <c r="CD420" s="134"/>
      <c r="CE420" s="57"/>
      <c r="CF420" s="57"/>
      <c r="CG420" s="57"/>
      <c r="CH420" s="57"/>
      <c r="CI420" s="57"/>
      <c r="CJ420" s="57"/>
      <c r="CK420" s="67"/>
      <c r="CL420" s="23"/>
      <c r="CM420" s="23"/>
      <c r="CN420" s="23"/>
      <c r="CO420" s="23"/>
      <c r="CP420" s="23"/>
      <c r="CQ420" s="23"/>
      <c r="CR420" s="57"/>
      <c r="CS420" s="134"/>
      <c r="CT420" s="58"/>
      <c r="CU420" s="57"/>
      <c r="CV420" s="57"/>
      <c r="CW420" s="57"/>
      <c r="CX420" s="57"/>
      <c r="CY420" s="57"/>
      <c r="CZ420" s="57"/>
      <c r="DA420" s="67"/>
      <c r="DB420" s="23"/>
      <c r="DC420" s="23"/>
      <c r="DD420" s="57"/>
      <c r="DE420" s="57"/>
      <c r="DF420" s="57"/>
      <c r="DG420" s="57"/>
      <c r="DH420" s="57"/>
      <c r="DI420" s="57"/>
      <c r="DJ420" s="67"/>
      <c r="DK420" s="23" t="s">
        <v>849</v>
      </c>
      <c r="DL420" s="55">
        <v>0</v>
      </c>
      <c r="DM420" s="55">
        <v>0</v>
      </c>
      <c r="DN420" s="55">
        <v>0</v>
      </c>
      <c r="DO420" s="59">
        <v>0</v>
      </c>
      <c r="DP420" s="23" t="s">
        <v>858</v>
      </c>
      <c r="DQ420" s="57"/>
      <c r="DR420" s="57"/>
      <c r="DS420" s="57"/>
      <c r="DT420" s="23" t="s">
        <v>854</v>
      </c>
      <c r="DU420" s="57"/>
      <c r="DV420" s="23" t="s">
        <v>849</v>
      </c>
      <c r="DW420" s="23" t="s">
        <v>854</v>
      </c>
      <c r="DX420" s="57"/>
      <c r="DY420" s="23" t="s">
        <v>849</v>
      </c>
      <c r="DZ420" s="23" t="s">
        <v>854</v>
      </c>
      <c r="EA420" s="56"/>
      <c r="EB420" s="57"/>
      <c r="EC420" s="57"/>
      <c r="ED420" s="23"/>
      <c r="EE420" s="57"/>
      <c r="EF420" s="57"/>
      <c r="EG420" s="57"/>
      <c r="EH420" s="23">
        <v>953</v>
      </c>
      <c r="EI420" s="23"/>
      <c r="EJ420" s="23" t="s">
        <v>860</v>
      </c>
      <c r="EK420" s="23"/>
    </row>
    <row r="421" spans="2:141">
      <c r="B421" s="132" t="s">
        <v>1739</v>
      </c>
      <c r="C421" s="23" t="s">
        <v>1740</v>
      </c>
      <c r="D421" s="23" t="s">
        <v>155</v>
      </c>
      <c r="E421" s="23" t="s">
        <v>846</v>
      </c>
      <c r="F421" s="23" t="s">
        <v>847</v>
      </c>
      <c r="G421" s="23"/>
      <c r="H421" s="23" t="s">
        <v>848</v>
      </c>
      <c r="I421" s="58">
        <v>1</v>
      </c>
      <c r="J421" s="58">
        <v>0</v>
      </c>
      <c r="K421" s="58">
        <v>0</v>
      </c>
      <c r="L421" s="58">
        <v>0</v>
      </c>
      <c r="M421" s="176"/>
      <c r="N421" s="23" t="s">
        <v>849</v>
      </c>
      <c r="O421" s="23" t="s">
        <v>850</v>
      </c>
      <c r="P421" s="23" t="s">
        <v>851</v>
      </c>
      <c r="Q421" s="56" t="s">
        <v>848</v>
      </c>
      <c r="R421" s="133" t="s">
        <v>848</v>
      </c>
      <c r="S421" s="133" t="s">
        <v>848</v>
      </c>
      <c r="T421" s="133" t="s">
        <v>848</v>
      </c>
      <c r="U421" s="133" t="s">
        <v>848</v>
      </c>
      <c r="V421" s="133" t="s">
        <v>848</v>
      </c>
      <c r="W421" s="55">
        <v>0</v>
      </c>
      <c r="X421" s="55">
        <v>1.8994979796461544</v>
      </c>
      <c r="Y421" s="55">
        <v>1.9817343098345699</v>
      </c>
      <c r="Z421" s="55">
        <v>2.1397570619613298</v>
      </c>
      <c r="AA421" s="55">
        <v>2.3026172452756435</v>
      </c>
      <c r="AB421" s="55">
        <v>2.4541900891523314</v>
      </c>
      <c r="AC421" s="55">
        <v>2.6138253183416089</v>
      </c>
      <c r="AD421" s="59">
        <v>13.391622004211639</v>
      </c>
      <c r="AE421" s="55">
        <v>0</v>
      </c>
      <c r="AF421" s="55"/>
      <c r="AG421" s="55"/>
      <c r="AH421" s="55"/>
      <c r="AI421" s="59">
        <v>13.391622004211639</v>
      </c>
      <c r="AJ421" s="55">
        <v>0</v>
      </c>
      <c r="AK421" s="55">
        <v>0</v>
      </c>
      <c r="AL421" s="55">
        <v>2.0823835230841579</v>
      </c>
      <c r="AM421" s="55">
        <v>2.2159884014158222</v>
      </c>
      <c r="AN421" s="55">
        <v>2.4405442968693016</v>
      </c>
      <c r="AO421" s="55">
        <v>2.6788238139019973</v>
      </c>
      <c r="AP421" s="55">
        <v>2.9122641748277429</v>
      </c>
      <c r="AQ421" s="55">
        <v>3.1637291931298854</v>
      </c>
      <c r="AR421" s="59">
        <v>15.493733403228909</v>
      </c>
      <c r="AS421" s="55">
        <v>0</v>
      </c>
      <c r="AT421" s="55"/>
      <c r="AU421" s="55"/>
      <c r="AV421" s="55"/>
      <c r="AW421" s="59">
        <v>15.493733403228909</v>
      </c>
      <c r="AX421" s="55"/>
      <c r="AY421" s="55"/>
      <c r="AZ421" s="55"/>
      <c r="BA421" s="55"/>
      <c r="BB421" s="55"/>
      <c r="BC421" s="55"/>
      <c r="BD421" s="55"/>
      <c r="BE421" s="55"/>
      <c r="BF421" s="59">
        <v>0</v>
      </c>
      <c r="BG421" s="55"/>
      <c r="BH421" s="55"/>
      <c r="BI421" s="55"/>
      <c r="BJ421" s="55"/>
      <c r="BK421" s="59">
        <v>0</v>
      </c>
      <c r="BL421" s="55"/>
      <c r="BM421" s="23" t="s">
        <v>864</v>
      </c>
      <c r="BN421" s="23" t="s">
        <v>1741</v>
      </c>
      <c r="BO421" s="23" t="s">
        <v>571</v>
      </c>
      <c r="BP421" s="23" t="s">
        <v>427</v>
      </c>
      <c r="BQ421" s="23" t="s">
        <v>430</v>
      </c>
      <c r="BR421" s="23"/>
      <c r="BS421" s="57"/>
      <c r="BT421" s="135" t="s">
        <v>23</v>
      </c>
      <c r="BU421" s="58">
        <v>1</v>
      </c>
      <c r="BV421" s="57">
        <v>0</v>
      </c>
      <c r="BW421" s="57">
        <v>0</v>
      </c>
      <c r="BX421" s="57">
        <v>0</v>
      </c>
      <c r="BY421" s="57">
        <v>0</v>
      </c>
      <c r="BZ421" s="57">
        <v>0</v>
      </c>
      <c r="CA421" s="57">
        <v>0</v>
      </c>
      <c r="CB421" s="67">
        <v>0</v>
      </c>
      <c r="CC421" s="134"/>
      <c r="CD421" s="134"/>
      <c r="CE421" s="57"/>
      <c r="CF421" s="57"/>
      <c r="CG421" s="57"/>
      <c r="CH421" s="57"/>
      <c r="CI421" s="57"/>
      <c r="CJ421" s="57"/>
      <c r="CK421" s="67"/>
      <c r="CL421" s="23"/>
      <c r="CM421" s="23"/>
      <c r="CN421" s="23"/>
      <c r="CO421" s="23"/>
      <c r="CP421" s="23"/>
      <c r="CQ421" s="23"/>
      <c r="CR421" s="57"/>
      <c r="CS421" s="134"/>
      <c r="CT421" s="58"/>
      <c r="CU421" s="57"/>
      <c r="CV421" s="57"/>
      <c r="CW421" s="57"/>
      <c r="CX421" s="57"/>
      <c r="CY421" s="57"/>
      <c r="CZ421" s="57"/>
      <c r="DA421" s="67"/>
      <c r="DB421" s="23"/>
      <c r="DC421" s="23"/>
      <c r="DD421" s="57"/>
      <c r="DE421" s="57"/>
      <c r="DF421" s="57"/>
      <c r="DG421" s="57"/>
      <c r="DH421" s="57"/>
      <c r="DI421" s="57"/>
      <c r="DJ421" s="67"/>
      <c r="DK421" s="23" t="s">
        <v>849</v>
      </c>
      <c r="DL421" s="55">
        <v>0</v>
      </c>
      <c r="DM421" s="55">
        <v>0</v>
      </c>
      <c r="DN421" s="55">
        <v>0</v>
      </c>
      <c r="DO421" s="59">
        <v>0</v>
      </c>
      <c r="DP421" s="23" t="s">
        <v>849</v>
      </c>
      <c r="DQ421" s="57"/>
      <c r="DR421" s="57"/>
      <c r="DS421" s="57"/>
      <c r="DT421" s="23" t="s">
        <v>854</v>
      </c>
      <c r="DU421" s="57"/>
      <c r="DV421" s="23" t="s">
        <v>849</v>
      </c>
      <c r="DW421" s="23" t="s">
        <v>854</v>
      </c>
      <c r="DX421" s="57"/>
      <c r="DY421" s="23" t="s">
        <v>849</v>
      </c>
      <c r="DZ421" s="23" t="s">
        <v>854</v>
      </c>
      <c r="EA421" s="56"/>
      <c r="EB421" s="57"/>
      <c r="EC421" s="57"/>
      <c r="ED421" s="23"/>
      <c r="EE421" s="57"/>
      <c r="EF421" s="57"/>
      <c r="EG421" s="57"/>
      <c r="EH421" s="23">
        <v>887</v>
      </c>
      <c r="EI421" s="23" t="s">
        <v>429</v>
      </c>
      <c r="EJ421" s="23"/>
      <c r="EK421" s="23" t="s">
        <v>605</v>
      </c>
    </row>
    <row r="422" spans="2:141" ht="57.95">
      <c r="B422" s="132" t="s">
        <v>1742</v>
      </c>
      <c r="C422" s="23" t="s">
        <v>1743</v>
      </c>
      <c r="D422" s="23" t="s">
        <v>159</v>
      </c>
      <c r="E422" s="23" t="s">
        <v>846</v>
      </c>
      <c r="F422" s="23" t="s">
        <v>847</v>
      </c>
      <c r="G422" s="23"/>
      <c r="H422" s="23" t="s">
        <v>848</v>
      </c>
      <c r="I422" s="58">
        <v>0</v>
      </c>
      <c r="J422" s="58">
        <v>0</v>
      </c>
      <c r="K422" s="58">
        <v>0</v>
      </c>
      <c r="L422" s="58">
        <v>1</v>
      </c>
      <c r="M422" s="176"/>
      <c r="N422" s="23" t="s">
        <v>849</v>
      </c>
      <c r="O422" s="23" t="s">
        <v>850</v>
      </c>
      <c r="P422" s="23" t="s">
        <v>863</v>
      </c>
      <c r="Q422" s="56">
        <v>46595</v>
      </c>
      <c r="R422" s="133">
        <v>47196</v>
      </c>
      <c r="S422" s="133">
        <v>48128</v>
      </c>
      <c r="T422" s="133" t="s">
        <v>848</v>
      </c>
      <c r="U422" s="133">
        <v>48277</v>
      </c>
      <c r="V422" s="133" t="s">
        <v>848</v>
      </c>
      <c r="W422" s="55">
        <v>0.89684353472479972</v>
      </c>
      <c r="X422" s="55">
        <v>4.0401066161740724</v>
      </c>
      <c r="Y422" s="55">
        <v>4.3065239104860682</v>
      </c>
      <c r="Z422" s="55">
        <v>4.2246053522773241</v>
      </c>
      <c r="AA422" s="55">
        <v>4.1447643110883154</v>
      </c>
      <c r="AB422" s="55">
        <v>2.4352999763957008</v>
      </c>
      <c r="AC422" s="55">
        <v>3.2910666411974702E-2</v>
      </c>
      <c r="AD422" s="59">
        <v>19.184210832833458</v>
      </c>
      <c r="AE422" s="55">
        <v>0</v>
      </c>
      <c r="AF422" s="55"/>
      <c r="AG422" s="55"/>
      <c r="AH422" s="55"/>
      <c r="AI422" s="59">
        <v>20.081054367558256</v>
      </c>
      <c r="AJ422" s="55">
        <v>0</v>
      </c>
      <c r="AK422" s="55">
        <v>0.98319251692143206</v>
      </c>
      <c r="AL422" s="55">
        <v>4.4290920754711172</v>
      </c>
      <c r="AM422" s="55">
        <v>4.8155834960811061</v>
      </c>
      <c r="AN422" s="55">
        <v>4.818461255397545</v>
      </c>
      <c r="AO422" s="55">
        <v>4.8219448379165373</v>
      </c>
      <c r="AP422" s="55">
        <v>2.8898482263310261</v>
      </c>
      <c r="AQ422" s="55">
        <v>3.9834504380340433E-2</v>
      </c>
      <c r="AR422" s="59">
        <v>21.814764395577672</v>
      </c>
      <c r="AS422" s="55">
        <v>0</v>
      </c>
      <c r="AT422" s="55"/>
      <c r="AU422" s="55"/>
      <c r="AV422" s="55"/>
      <c r="AW422" s="59">
        <v>22.797956912499103</v>
      </c>
      <c r="AX422" s="55"/>
      <c r="AY422" s="55"/>
      <c r="AZ422" s="55"/>
      <c r="BA422" s="55"/>
      <c r="BB422" s="55"/>
      <c r="BC422" s="55"/>
      <c r="BD422" s="55"/>
      <c r="BE422" s="55"/>
      <c r="BF422" s="59">
        <v>0</v>
      </c>
      <c r="BG422" s="55"/>
      <c r="BH422" s="55"/>
      <c r="BI422" s="55"/>
      <c r="BJ422" s="55"/>
      <c r="BK422" s="59">
        <v>0</v>
      </c>
      <c r="BL422" s="55"/>
      <c r="BM422" s="23" t="s">
        <v>1131</v>
      </c>
      <c r="BN422" s="23" t="s">
        <v>157</v>
      </c>
      <c r="BO422" s="23" t="s">
        <v>853</v>
      </c>
      <c r="BP422" s="23" t="s">
        <v>853</v>
      </c>
      <c r="BQ422" s="23" t="s">
        <v>853</v>
      </c>
      <c r="BR422" s="23"/>
      <c r="BS422" s="57"/>
      <c r="BT422" s="135" t="s">
        <v>859</v>
      </c>
      <c r="BU422" s="58">
        <v>1</v>
      </c>
      <c r="BV422" s="57">
        <v>0</v>
      </c>
      <c r="BW422" s="57">
        <v>0</v>
      </c>
      <c r="BX422" s="57">
        <v>0</v>
      </c>
      <c r="BY422" s="57">
        <v>0</v>
      </c>
      <c r="BZ422" s="57">
        <v>10809</v>
      </c>
      <c r="CA422" s="57">
        <v>0</v>
      </c>
      <c r="CB422" s="67">
        <v>10809</v>
      </c>
      <c r="CC422" s="134"/>
      <c r="CD422" s="134"/>
      <c r="CE422" s="57"/>
      <c r="CF422" s="57"/>
      <c r="CG422" s="57"/>
      <c r="CH422" s="57"/>
      <c r="CI422" s="57"/>
      <c r="CJ422" s="57"/>
      <c r="CK422" s="67"/>
      <c r="CL422" s="23"/>
      <c r="CM422" s="23"/>
      <c r="CN422" s="23"/>
      <c r="CO422" s="23"/>
      <c r="CP422" s="23"/>
      <c r="CQ422" s="23"/>
      <c r="CR422" s="57"/>
      <c r="CS422" s="134"/>
      <c r="CT422" s="58"/>
      <c r="CU422" s="57"/>
      <c r="CV422" s="57"/>
      <c r="CW422" s="57"/>
      <c r="CX422" s="57"/>
      <c r="CY422" s="57"/>
      <c r="CZ422" s="57"/>
      <c r="DA422" s="67"/>
      <c r="DB422" s="23"/>
      <c r="DC422" s="23"/>
      <c r="DD422" s="57"/>
      <c r="DE422" s="57"/>
      <c r="DF422" s="57"/>
      <c r="DG422" s="57"/>
      <c r="DH422" s="57"/>
      <c r="DI422" s="57"/>
      <c r="DJ422" s="67"/>
      <c r="DK422" s="23" t="s">
        <v>849</v>
      </c>
      <c r="DL422" s="55">
        <v>0</v>
      </c>
      <c r="DM422" s="55">
        <v>0.89684353472479972</v>
      </c>
      <c r="DN422" s="55">
        <v>19.184210832833458</v>
      </c>
      <c r="DO422" s="59">
        <v>20.081054367558256</v>
      </c>
      <c r="DP422" s="23" t="s">
        <v>849</v>
      </c>
      <c r="DQ422" s="57"/>
      <c r="DR422" s="57"/>
      <c r="DS422" s="57"/>
      <c r="DT422" s="23" t="s">
        <v>854</v>
      </c>
      <c r="DU422" s="57"/>
      <c r="DV422" s="23" t="s">
        <v>849</v>
      </c>
      <c r="DW422" s="23" t="s">
        <v>854</v>
      </c>
      <c r="DX422" s="57"/>
      <c r="DY422" s="23" t="s">
        <v>849</v>
      </c>
      <c r="DZ422" s="23" t="s">
        <v>854</v>
      </c>
      <c r="EA422" s="56"/>
      <c r="EB422" s="57"/>
      <c r="EC422" s="57"/>
      <c r="ED422" s="23"/>
      <c r="EE422" s="57"/>
      <c r="EF422" s="57"/>
      <c r="EG422" s="57"/>
      <c r="EH422" s="23">
        <v>811</v>
      </c>
      <c r="EI422" s="23"/>
      <c r="EJ422" s="23" t="s">
        <v>1177</v>
      </c>
      <c r="EK422" s="23"/>
    </row>
    <row r="423" spans="2:141" ht="29.1">
      <c r="B423" s="132" t="s">
        <v>1744</v>
      </c>
      <c r="C423" s="23" t="s">
        <v>1745</v>
      </c>
      <c r="D423" s="23" t="s">
        <v>159</v>
      </c>
      <c r="E423" s="23" t="s">
        <v>846</v>
      </c>
      <c r="F423" s="23" t="s">
        <v>847</v>
      </c>
      <c r="G423" s="23"/>
      <c r="H423" s="23" t="s">
        <v>848</v>
      </c>
      <c r="I423" s="58">
        <v>0</v>
      </c>
      <c r="J423" s="58">
        <v>0</v>
      </c>
      <c r="K423" s="58">
        <v>1</v>
      </c>
      <c r="L423" s="58">
        <v>0</v>
      </c>
      <c r="M423" s="176"/>
      <c r="N423" s="23" t="s">
        <v>849</v>
      </c>
      <c r="O423" s="23" t="s">
        <v>850</v>
      </c>
      <c r="P423" s="23" t="s">
        <v>851</v>
      </c>
      <c r="Q423" s="56" t="s">
        <v>848</v>
      </c>
      <c r="R423" s="133" t="s">
        <v>848</v>
      </c>
      <c r="S423" s="133" t="s">
        <v>848</v>
      </c>
      <c r="T423" s="133" t="s">
        <v>848</v>
      </c>
      <c r="U423" s="133" t="s">
        <v>848</v>
      </c>
      <c r="V423" s="133" t="s">
        <v>848</v>
      </c>
      <c r="W423" s="55">
        <v>0</v>
      </c>
      <c r="X423" s="55">
        <v>2.2654563060000004</v>
      </c>
      <c r="Y423" s="55">
        <v>2.363536332830221</v>
      </c>
      <c r="Z423" s="55">
        <v>2.5520038353667234</v>
      </c>
      <c r="AA423" s="55">
        <v>2.7462407512461802</v>
      </c>
      <c r="AB423" s="55">
        <v>2.927015702658744</v>
      </c>
      <c r="AC423" s="55">
        <v>3.1174063429762309</v>
      </c>
      <c r="AD423" s="59">
        <v>15.971659271078101</v>
      </c>
      <c r="AE423" s="55">
        <v>0</v>
      </c>
      <c r="AF423" s="55"/>
      <c r="AG423" s="55"/>
      <c r="AH423" s="55"/>
      <c r="AI423" s="59">
        <v>15.971659271078101</v>
      </c>
      <c r="AJ423" s="55">
        <v>0</v>
      </c>
      <c r="AK423" s="55">
        <v>0</v>
      </c>
      <c r="AL423" s="55">
        <v>2.4835766789077107</v>
      </c>
      <c r="AM423" s="55">
        <v>2.6429219466427236</v>
      </c>
      <c r="AN423" s="55">
        <v>2.9107409045230201</v>
      </c>
      <c r="AO423" s="55">
        <v>3.1949274844702718</v>
      </c>
      <c r="AP423" s="55">
        <v>3.4733425938312532</v>
      </c>
      <c r="AQ423" s="55">
        <v>3.7732550009805976</v>
      </c>
      <c r="AR423" s="59">
        <v>18.478764609355579</v>
      </c>
      <c r="AS423" s="55">
        <v>0</v>
      </c>
      <c r="AT423" s="55"/>
      <c r="AU423" s="55"/>
      <c r="AV423" s="55"/>
      <c r="AW423" s="59">
        <v>18.478764609355579</v>
      </c>
      <c r="AX423" s="55"/>
      <c r="AY423" s="55"/>
      <c r="AZ423" s="55"/>
      <c r="BA423" s="55"/>
      <c r="BB423" s="55"/>
      <c r="BC423" s="55"/>
      <c r="BD423" s="55"/>
      <c r="BE423" s="55"/>
      <c r="BF423" s="59">
        <v>0</v>
      </c>
      <c r="BG423" s="55"/>
      <c r="BH423" s="55"/>
      <c r="BI423" s="55"/>
      <c r="BJ423" s="55"/>
      <c r="BK423" s="59">
        <v>0</v>
      </c>
      <c r="BL423" s="55"/>
      <c r="BM423" s="23" t="s">
        <v>852</v>
      </c>
      <c r="BN423" s="23" t="s">
        <v>1746</v>
      </c>
      <c r="BO423" s="23" t="s">
        <v>853</v>
      </c>
      <c r="BP423" s="23" t="s">
        <v>853</v>
      </c>
      <c r="BQ423" s="23" t="s">
        <v>425</v>
      </c>
      <c r="BR423" s="23"/>
      <c r="BS423" s="57"/>
      <c r="BT423" s="135" t="s">
        <v>23</v>
      </c>
      <c r="BU423" s="58">
        <v>1</v>
      </c>
      <c r="BV423" s="57">
        <v>0</v>
      </c>
      <c r="BW423" s="57">
        <v>0</v>
      </c>
      <c r="BX423" s="57">
        <v>0</v>
      </c>
      <c r="BY423" s="57">
        <v>0</v>
      </c>
      <c r="BZ423" s="57">
        <v>0</v>
      </c>
      <c r="CA423" s="57">
        <v>0</v>
      </c>
      <c r="CB423" s="67">
        <v>0</v>
      </c>
      <c r="CC423" s="134"/>
      <c r="CD423" s="134"/>
      <c r="CE423" s="57"/>
      <c r="CF423" s="57"/>
      <c r="CG423" s="57"/>
      <c r="CH423" s="57"/>
      <c r="CI423" s="57"/>
      <c r="CJ423" s="57"/>
      <c r="CK423" s="67"/>
      <c r="CL423" s="23"/>
      <c r="CM423" s="23"/>
      <c r="CN423" s="23"/>
      <c r="CO423" s="23"/>
      <c r="CP423" s="23"/>
      <c r="CQ423" s="23"/>
      <c r="CR423" s="57"/>
      <c r="CS423" s="134"/>
      <c r="CT423" s="58"/>
      <c r="CU423" s="57"/>
      <c r="CV423" s="57"/>
      <c r="CW423" s="57"/>
      <c r="CX423" s="57"/>
      <c r="CY423" s="57"/>
      <c r="CZ423" s="57"/>
      <c r="DA423" s="67"/>
      <c r="DB423" s="23"/>
      <c r="DC423" s="23"/>
      <c r="DD423" s="57"/>
      <c r="DE423" s="57"/>
      <c r="DF423" s="57"/>
      <c r="DG423" s="57"/>
      <c r="DH423" s="57"/>
      <c r="DI423" s="57"/>
      <c r="DJ423" s="67"/>
      <c r="DK423" s="23" t="s">
        <v>849</v>
      </c>
      <c r="DL423" s="55">
        <v>0</v>
      </c>
      <c r="DM423" s="55">
        <v>0</v>
      </c>
      <c r="DN423" s="55">
        <v>0</v>
      </c>
      <c r="DO423" s="59">
        <v>0</v>
      </c>
      <c r="DP423" s="23" t="s">
        <v>849</v>
      </c>
      <c r="DQ423" s="57"/>
      <c r="DR423" s="57"/>
      <c r="DS423" s="57"/>
      <c r="DT423" s="23" t="s">
        <v>854</v>
      </c>
      <c r="DU423" s="57"/>
      <c r="DV423" s="23" t="s">
        <v>849</v>
      </c>
      <c r="DW423" s="23" t="s">
        <v>854</v>
      </c>
      <c r="DX423" s="57"/>
      <c r="DY423" s="23" t="s">
        <v>849</v>
      </c>
      <c r="DZ423" s="23" t="s">
        <v>854</v>
      </c>
      <c r="EA423" s="56"/>
      <c r="EB423" s="57"/>
      <c r="EC423" s="57"/>
      <c r="ED423" s="23"/>
      <c r="EE423" s="57"/>
      <c r="EF423" s="57"/>
      <c r="EG423" s="57"/>
      <c r="EH423" s="23">
        <v>2407</v>
      </c>
      <c r="EI423" s="23"/>
      <c r="EJ423" s="23" t="s">
        <v>891</v>
      </c>
      <c r="EK423" s="23"/>
    </row>
    <row r="424" spans="2:141">
      <c r="B424" s="132" t="s">
        <v>1747</v>
      </c>
      <c r="C424" s="23" t="s">
        <v>1748</v>
      </c>
      <c r="D424" s="23" t="s">
        <v>193</v>
      </c>
      <c r="E424" s="23" t="s">
        <v>846</v>
      </c>
      <c r="F424" s="23" t="s">
        <v>847</v>
      </c>
      <c r="G424" s="23"/>
      <c r="H424" s="23" t="s">
        <v>848</v>
      </c>
      <c r="I424" s="58">
        <v>1</v>
      </c>
      <c r="J424" s="58">
        <v>0</v>
      </c>
      <c r="K424" s="58">
        <v>0</v>
      </c>
      <c r="L424" s="58">
        <v>0</v>
      </c>
      <c r="M424" s="176"/>
      <c r="N424" s="23" t="s">
        <v>849</v>
      </c>
      <c r="O424" s="23" t="s">
        <v>850</v>
      </c>
      <c r="P424" s="23" t="s">
        <v>851</v>
      </c>
      <c r="Q424" s="56" t="s">
        <v>848</v>
      </c>
      <c r="R424" s="133" t="s">
        <v>848</v>
      </c>
      <c r="S424" s="133" t="s">
        <v>848</v>
      </c>
      <c r="T424" s="133" t="s">
        <v>848</v>
      </c>
      <c r="U424" s="133" t="s">
        <v>848</v>
      </c>
      <c r="V424" s="133" t="s">
        <v>848</v>
      </c>
      <c r="W424" s="55">
        <v>0</v>
      </c>
      <c r="X424" s="55">
        <v>0</v>
      </c>
      <c r="Y424" s="55">
        <v>0</v>
      </c>
      <c r="Z424" s="55">
        <v>0</v>
      </c>
      <c r="AA424" s="55">
        <v>0</v>
      </c>
      <c r="AB424" s="55">
        <v>0</v>
      </c>
      <c r="AC424" s="55">
        <v>0</v>
      </c>
      <c r="AD424" s="59">
        <v>0</v>
      </c>
      <c r="AE424" s="55">
        <v>0</v>
      </c>
      <c r="AF424" s="55"/>
      <c r="AG424" s="55"/>
      <c r="AH424" s="55"/>
      <c r="AI424" s="59">
        <v>0</v>
      </c>
      <c r="AJ424" s="55">
        <v>0</v>
      </c>
      <c r="AK424" s="55">
        <v>0</v>
      </c>
      <c r="AL424" s="55">
        <v>0</v>
      </c>
      <c r="AM424" s="55">
        <v>0</v>
      </c>
      <c r="AN424" s="55">
        <v>0</v>
      </c>
      <c r="AO424" s="55">
        <v>0</v>
      </c>
      <c r="AP424" s="55">
        <v>0</v>
      </c>
      <c r="AQ424" s="55">
        <v>0</v>
      </c>
      <c r="AR424" s="59">
        <v>0</v>
      </c>
      <c r="AS424" s="55">
        <v>0</v>
      </c>
      <c r="AT424" s="55"/>
      <c r="AU424" s="55"/>
      <c r="AV424" s="55"/>
      <c r="AW424" s="59">
        <v>0</v>
      </c>
      <c r="AX424" s="55"/>
      <c r="AY424" s="55"/>
      <c r="AZ424" s="55"/>
      <c r="BA424" s="55"/>
      <c r="BB424" s="55"/>
      <c r="BC424" s="55"/>
      <c r="BD424" s="55"/>
      <c r="BE424" s="55"/>
      <c r="BF424" s="59">
        <v>0</v>
      </c>
      <c r="BG424" s="55"/>
      <c r="BH424" s="55"/>
      <c r="BI424" s="55"/>
      <c r="BJ424" s="55"/>
      <c r="BK424" s="59">
        <v>0</v>
      </c>
      <c r="BL424" s="55"/>
      <c r="BM424" s="23" t="s">
        <v>864</v>
      </c>
      <c r="BN424" s="23" t="s">
        <v>1252</v>
      </c>
      <c r="BO424" s="23" t="s">
        <v>532</v>
      </c>
      <c r="BP424" s="23" t="s">
        <v>533</v>
      </c>
      <c r="BQ424" s="23" t="s">
        <v>536</v>
      </c>
      <c r="BR424" s="23"/>
      <c r="BS424" s="57"/>
      <c r="BT424" s="135" t="s">
        <v>23</v>
      </c>
      <c r="BU424" s="58">
        <v>1</v>
      </c>
      <c r="BV424" s="57">
        <v>0</v>
      </c>
      <c r="BW424" s="57">
        <v>0</v>
      </c>
      <c r="BX424" s="57">
        <v>0</v>
      </c>
      <c r="BY424" s="57">
        <v>0</v>
      </c>
      <c r="BZ424" s="57">
        <v>0</v>
      </c>
      <c r="CA424" s="57">
        <v>0</v>
      </c>
      <c r="CB424" s="67">
        <v>0</v>
      </c>
      <c r="CC424" s="134"/>
      <c r="CD424" s="134"/>
      <c r="CE424" s="57"/>
      <c r="CF424" s="57"/>
      <c r="CG424" s="57"/>
      <c r="CH424" s="57"/>
      <c r="CI424" s="57"/>
      <c r="CJ424" s="57"/>
      <c r="CK424" s="67"/>
      <c r="CL424" s="23"/>
      <c r="CM424" s="23"/>
      <c r="CN424" s="23"/>
      <c r="CO424" s="23"/>
      <c r="CP424" s="23"/>
      <c r="CQ424" s="23"/>
      <c r="CR424" s="57"/>
      <c r="CS424" s="134"/>
      <c r="CT424" s="58"/>
      <c r="CU424" s="57"/>
      <c r="CV424" s="57"/>
      <c r="CW424" s="57"/>
      <c r="CX424" s="57"/>
      <c r="CY424" s="57"/>
      <c r="CZ424" s="57"/>
      <c r="DA424" s="67"/>
      <c r="DB424" s="23"/>
      <c r="DC424" s="23"/>
      <c r="DD424" s="57"/>
      <c r="DE424" s="57"/>
      <c r="DF424" s="57"/>
      <c r="DG424" s="57"/>
      <c r="DH424" s="57"/>
      <c r="DI424" s="57"/>
      <c r="DJ424" s="67"/>
      <c r="DK424" s="23" t="s">
        <v>849</v>
      </c>
      <c r="DL424" s="55">
        <v>0</v>
      </c>
      <c r="DM424" s="55">
        <v>0</v>
      </c>
      <c r="DN424" s="55">
        <v>0</v>
      </c>
      <c r="DO424" s="59">
        <v>0</v>
      </c>
      <c r="DP424" s="23" t="s">
        <v>849</v>
      </c>
      <c r="DQ424" s="57"/>
      <c r="DR424" s="57"/>
      <c r="DS424" s="57"/>
      <c r="DT424" s="23" t="s">
        <v>854</v>
      </c>
      <c r="DU424" s="57"/>
      <c r="DV424" s="23" t="s">
        <v>849</v>
      </c>
      <c r="DW424" s="23" t="s">
        <v>854</v>
      </c>
      <c r="DX424" s="57"/>
      <c r="DY424" s="23" t="s">
        <v>849</v>
      </c>
      <c r="DZ424" s="23" t="s">
        <v>854</v>
      </c>
      <c r="EA424" s="56"/>
      <c r="EB424" s="57"/>
      <c r="EC424" s="57"/>
      <c r="ED424" s="23"/>
      <c r="EE424" s="57"/>
      <c r="EF424" s="57"/>
      <c r="EG424" s="57"/>
      <c r="EH424" s="23">
        <v>877</v>
      </c>
      <c r="EI424" s="23" t="s">
        <v>535</v>
      </c>
      <c r="EJ424" s="23"/>
      <c r="EK424" s="23" t="s">
        <v>631</v>
      </c>
    </row>
    <row r="425" spans="2:141" ht="29.1">
      <c r="B425" s="132" t="s">
        <v>1749</v>
      </c>
      <c r="C425" s="23" t="s">
        <v>1750</v>
      </c>
      <c r="D425" s="23" t="s">
        <v>159</v>
      </c>
      <c r="E425" s="23" t="s">
        <v>846</v>
      </c>
      <c r="F425" s="23" t="s">
        <v>847</v>
      </c>
      <c r="G425" s="23"/>
      <c r="H425" s="23" t="s">
        <v>848</v>
      </c>
      <c r="I425" s="58">
        <v>0</v>
      </c>
      <c r="J425" s="58">
        <v>0</v>
      </c>
      <c r="K425" s="58">
        <v>1</v>
      </c>
      <c r="L425" s="58">
        <v>0</v>
      </c>
      <c r="M425" s="176"/>
      <c r="N425" s="23" t="s">
        <v>849</v>
      </c>
      <c r="O425" s="23" t="s">
        <v>850</v>
      </c>
      <c r="P425" s="23" t="s">
        <v>851</v>
      </c>
      <c r="Q425" s="56" t="s">
        <v>848</v>
      </c>
      <c r="R425" s="133" t="s">
        <v>848</v>
      </c>
      <c r="S425" s="133" t="s">
        <v>848</v>
      </c>
      <c r="T425" s="133" t="s">
        <v>848</v>
      </c>
      <c r="U425" s="133" t="s">
        <v>848</v>
      </c>
      <c r="V425" s="133" t="s">
        <v>848</v>
      </c>
      <c r="W425" s="55">
        <v>0</v>
      </c>
      <c r="X425" s="55">
        <v>0</v>
      </c>
      <c r="Y425" s="55">
        <v>0</v>
      </c>
      <c r="Z425" s="55">
        <v>2.0882565784321514</v>
      </c>
      <c r="AA425" s="55">
        <v>4.1765131568643028</v>
      </c>
      <c r="AB425" s="55">
        <v>6.2647697352964542</v>
      </c>
      <c r="AC425" s="55">
        <v>8.3530263137286056</v>
      </c>
      <c r="AD425" s="59">
        <v>20.882565784321514</v>
      </c>
      <c r="AE425" s="55">
        <v>0</v>
      </c>
      <c r="AF425" s="55"/>
      <c r="AG425" s="55"/>
      <c r="AH425" s="55"/>
      <c r="AI425" s="59">
        <v>20.882565784321514</v>
      </c>
      <c r="AJ425" s="55">
        <v>0</v>
      </c>
      <c r="AK425" s="55">
        <v>0</v>
      </c>
      <c r="AL425" s="55">
        <v>0</v>
      </c>
      <c r="AM425" s="55">
        <v>0</v>
      </c>
      <c r="AN425" s="55">
        <v>2.3818043522290728</v>
      </c>
      <c r="AO425" s="55">
        <v>4.8588808785473088</v>
      </c>
      <c r="AP425" s="55">
        <v>7.4340877441773827</v>
      </c>
      <c r="AQ425" s="55">
        <v>10.11035933208124</v>
      </c>
      <c r="AR425" s="59">
        <v>24.785132307035006</v>
      </c>
      <c r="AS425" s="55">
        <v>0</v>
      </c>
      <c r="AT425" s="55"/>
      <c r="AU425" s="55"/>
      <c r="AV425" s="55"/>
      <c r="AW425" s="59">
        <v>24.785132307035006</v>
      </c>
      <c r="AX425" s="55"/>
      <c r="AY425" s="55"/>
      <c r="AZ425" s="55"/>
      <c r="BA425" s="55"/>
      <c r="BB425" s="55"/>
      <c r="BC425" s="55"/>
      <c r="BD425" s="55"/>
      <c r="BE425" s="55"/>
      <c r="BF425" s="59">
        <v>0</v>
      </c>
      <c r="BG425" s="55"/>
      <c r="BH425" s="55"/>
      <c r="BI425" s="55"/>
      <c r="BJ425" s="55"/>
      <c r="BK425" s="59">
        <v>0</v>
      </c>
      <c r="BL425" s="55"/>
      <c r="BM425" s="23" t="s">
        <v>852</v>
      </c>
      <c r="BN425" s="23" t="s">
        <v>1137</v>
      </c>
      <c r="BO425" s="23" t="s">
        <v>853</v>
      </c>
      <c r="BP425" s="23" t="s">
        <v>853</v>
      </c>
      <c r="BQ425" s="23" t="s">
        <v>853</v>
      </c>
      <c r="BR425" s="23"/>
      <c r="BS425" s="57"/>
      <c r="BT425" s="135" t="s">
        <v>23</v>
      </c>
      <c r="BU425" s="58">
        <v>1</v>
      </c>
      <c r="BV425" s="57">
        <v>61</v>
      </c>
      <c r="BW425" s="57">
        <v>96</v>
      </c>
      <c r="BX425" s="57">
        <v>64</v>
      </c>
      <c r="BY425" s="57">
        <v>100</v>
      </c>
      <c r="BZ425" s="57">
        <v>101</v>
      </c>
      <c r="CA425" s="57">
        <v>104</v>
      </c>
      <c r="CB425" s="67">
        <v>526</v>
      </c>
      <c r="CC425" s="134"/>
      <c r="CD425" s="134"/>
      <c r="CE425" s="57"/>
      <c r="CF425" s="57"/>
      <c r="CG425" s="57"/>
      <c r="CH425" s="57"/>
      <c r="CI425" s="57"/>
      <c r="CJ425" s="57"/>
      <c r="CK425" s="67"/>
      <c r="CL425" s="23"/>
      <c r="CM425" s="23"/>
      <c r="CN425" s="23"/>
      <c r="CO425" s="23"/>
      <c r="CP425" s="23"/>
      <c r="CQ425" s="23"/>
      <c r="CR425" s="57"/>
      <c r="CS425" s="134"/>
      <c r="CT425" s="58"/>
      <c r="CU425" s="57"/>
      <c r="CV425" s="57"/>
      <c r="CW425" s="57"/>
      <c r="CX425" s="57"/>
      <c r="CY425" s="57"/>
      <c r="CZ425" s="57"/>
      <c r="DA425" s="67"/>
      <c r="DB425" s="23"/>
      <c r="DC425" s="23"/>
      <c r="DD425" s="57"/>
      <c r="DE425" s="57"/>
      <c r="DF425" s="57"/>
      <c r="DG425" s="57"/>
      <c r="DH425" s="57"/>
      <c r="DI425" s="57"/>
      <c r="DJ425" s="67"/>
      <c r="DK425" s="23" t="s">
        <v>849</v>
      </c>
      <c r="DL425" s="55">
        <v>0</v>
      </c>
      <c r="DM425" s="55">
        <v>0</v>
      </c>
      <c r="DN425" s="55">
        <v>0</v>
      </c>
      <c r="DO425" s="59">
        <v>0</v>
      </c>
      <c r="DP425" s="23" t="s">
        <v>849</v>
      </c>
      <c r="DQ425" s="57"/>
      <c r="DR425" s="57"/>
      <c r="DS425" s="57"/>
      <c r="DT425" s="23" t="s">
        <v>854</v>
      </c>
      <c r="DU425" s="57"/>
      <c r="DV425" s="23" t="s">
        <v>849</v>
      </c>
      <c r="DW425" s="23" t="s">
        <v>854</v>
      </c>
      <c r="DX425" s="57"/>
      <c r="DY425" s="23" t="s">
        <v>849</v>
      </c>
      <c r="DZ425" s="23" t="s">
        <v>854</v>
      </c>
      <c r="EA425" s="56"/>
      <c r="EB425" s="57"/>
      <c r="EC425" s="57"/>
      <c r="ED425" s="23"/>
      <c r="EE425" s="57"/>
      <c r="EF425" s="57"/>
      <c r="EG425" s="57"/>
      <c r="EH425" s="23">
        <v>835</v>
      </c>
      <c r="EI425" s="23"/>
      <c r="EJ425" s="23" t="s">
        <v>1138</v>
      </c>
      <c r="EK425" s="23"/>
    </row>
    <row r="426" spans="2:141" ht="29.1">
      <c r="B426" s="132" t="s">
        <v>1751</v>
      </c>
      <c r="C426" s="23" t="s">
        <v>1752</v>
      </c>
      <c r="D426" s="23" t="s">
        <v>155</v>
      </c>
      <c r="E426" s="23" t="s">
        <v>846</v>
      </c>
      <c r="F426" s="23" t="s">
        <v>847</v>
      </c>
      <c r="G426" s="23"/>
      <c r="H426" s="23" t="s">
        <v>848</v>
      </c>
      <c r="I426" s="58">
        <v>0</v>
      </c>
      <c r="J426" s="58">
        <v>0</v>
      </c>
      <c r="K426" s="58">
        <v>1</v>
      </c>
      <c r="L426" s="58">
        <v>0</v>
      </c>
      <c r="M426" s="176"/>
      <c r="N426" s="23" t="s">
        <v>849</v>
      </c>
      <c r="O426" s="23" t="s">
        <v>850</v>
      </c>
      <c r="P426" s="23" t="s">
        <v>863</v>
      </c>
      <c r="Q426" s="56">
        <v>45534</v>
      </c>
      <c r="R426" s="133">
        <v>45551</v>
      </c>
      <c r="S426" s="133">
        <v>46699</v>
      </c>
      <c r="T426" s="133">
        <v>46699</v>
      </c>
      <c r="U426" s="133">
        <v>46849</v>
      </c>
      <c r="V426" s="133">
        <v>46849</v>
      </c>
      <c r="W426" s="55">
        <v>5.630886787011014</v>
      </c>
      <c r="X426" s="55">
        <v>0.93061817167466721</v>
      </c>
      <c r="Y426" s="55">
        <v>-8.0366671935669473E-2</v>
      </c>
      <c r="Z426" s="55">
        <v>1.2456113268573274E-2</v>
      </c>
      <c r="AA426" s="55">
        <v>0</v>
      </c>
      <c r="AB426" s="55">
        <v>0</v>
      </c>
      <c r="AC426" s="55">
        <v>0</v>
      </c>
      <c r="AD426" s="59">
        <v>0.86270761300757104</v>
      </c>
      <c r="AE426" s="55">
        <v>0.38308981132780967</v>
      </c>
      <c r="AF426" s="55"/>
      <c r="AG426" s="55"/>
      <c r="AH426" s="55"/>
      <c r="AI426" s="59">
        <v>6.4935944000185852</v>
      </c>
      <c r="AJ426" s="55">
        <v>0.38308981132780967</v>
      </c>
      <c r="AK426" s="55">
        <v>6.1730341338969632</v>
      </c>
      <c r="AL426" s="55">
        <v>1.0202190093084653</v>
      </c>
      <c r="AM426" s="55">
        <v>-8.9866543656248563E-2</v>
      </c>
      <c r="AN426" s="55">
        <v>1.4207078335757321E-2</v>
      </c>
      <c r="AO426" s="55">
        <v>0</v>
      </c>
      <c r="AP426" s="55">
        <v>0</v>
      </c>
      <c r="AQ426" s="55">
        <v>0</v>
      </c>
      <c r="AR426" s="59">
        <v>0.94455954398797404</v>
      </c>
      <c r="AS426" s="55">
        <v>0.46368531637660582</v>
      </c>
      <c r="AT426" s="55"/>
      <c r="AU426" s="55"/>
      <c r="AV426" s="55"/>
      <c r="AW426" s="59">
        <v>7.1175936778849369</v>
      </c>
      <c r="AX426" s="55"/>
      <c r="AY426" s="55"/>
      <c r="AZ426" s="55"/>
      <c r="BA426" s="55"/>
      <c r="BB426" s="55"/>
      <c r="BC426" s="55"/>
      <c r="BD426" s="55"/>
      <c r="BE426" s="55"/>
      <c r="BF426" s="59">
        <v>0</v>
      </c>
      <c r="BG426" s="55"/>
      <c r="BH426" s="55"/>
      <c r="BI426" s="55"/>
      <c r="BJ426" s="55"/>
      <c r="BK426" s="59">
        <v>0</v>
      </c>
      <c r="BL426" s="55"/>
      <c r="BM426" s="23" t="s">
        <v>852</v>
      </c>
      <c r="BN426" s="23" t="s">
        <v>177</v>
      </c>
      <c r="BO426" s="23" t="s">
        <v>569</v>
      </c>
      <c r="BP426" s="23" t="s">
        <v>569</v>
      </c>
      <c r="BQ426" s="23" t="s">
        <v>853</v>
      </c>
      <c r="BR426" s="23"/>
      <c r="BS426" s="57"/>
      <c r="BT426" s="135" t="s">
        <v>154</v>
      </c>
      <c r="BU426" s="58">
        <v>1</v>
      </c>
      <c r="BV426" s="57">
        <v>0</v>
      </c>
      <c r="BW426" s="57">
        <v>0</v>
      </c>
      <c r="BX426" s="57">
        <v>4.2699999999999996</v>
      </c>
      <c r="BY426" s="57">
        <v>0</v>
      </c>
      <c r="BZ426" s="57">
        <v>0</v>
      </c>
      <c r="CA426" s="57">
        <v>0</v>
      </c>
      <c r="CB426" s="67">
        <v>4.2699999999999996</v>
      </c>
      <c r="CC426" s="134"/>
      <c r="CD426" s="134"/>
      <c r="CE426" s="57"/>
      <c r="CF426" s="57"/>
      <c r="CG426" s="57"/>
      <c r="CH426" s="57"/>
      <c r="CI426" s="57"/>
      <c r="CJ426" s="57"/>
      <c r="CK426" s="67"/>
      <c r="CL426" s="23"/>
      <c r="CM426" s="23"/>
      <c r="CN426" s="23"/>
      <c r="CO426" s="23"/>
      <c r="CP426" s="23"/>
      <c r="CQ426" s="23"/>
      <c r="CR426" s="57"/>
      <c r="CS426" s="134"/>
      <c r="CT426" s="58"/>
      <c r="CU426" s="57"/>
      <c r="CV426" s="57"/>
      <c r="CW426" s="57"/>
      <c r="CX426" s="57"/>
      <c r="CY426" s="57"/>
      <c r="CZ426" s="57"/>
      <c r="DA426" s="67"/>
      <c r="DB426" s="23"/>
      <c r="DC426" s="23"/>
      <c r="DD426" s="57"/>
      <c r="DE426" s="57"/>
      <c r="DF426" s="57"/>
      <c r="DG426" s="57"/>
      <c r="DH426" s="57"/>
      <c r="DI426" s="57"/>
      <c r="DJ426" s="67"/>
      <c r="DK426" s="23" t="s">
        <v>849</v>
      </c>
      <c r="DL426" s="55">
        <v>0</v>
      </c>
      <c r="DM426" s="55">
        <v>5.630886787011014</v>
      </c>
      <c r="DN426" s="55">
        <v>0.86270761300757104</v>
      </c>
      <c r="DO426" s="59">
        <v>6.4935944000185852</v>
      </c>
      <c r="DP426" s="23" t="s">
        <v>849</v>
      </c>
      <c r="DQ426" s="57"/>
      <c r="DR426" s="57"/>
      <c r="DS426" s="57"/>
      <c r="DT426" s="23" t="s">
        <v>854</v>
      </c>
      <c r="DU426" s="57"/>
      <c r="DV426" s="23" t="s">
        <v>849</v>
      </c>
      <c r="DW426" s="23" t="s">
        <v>854</v>
      </c>
      <c r="DX426" s="57"/>
      <c r="DY426" s="23" t="s">
        <v>849</v>
      </c>
      <c r="DZ426" s="23" t="s">
        <v>854</v>
      </c>
      <c r="EA426" s="56"/>
      <c r="EB426" s="57"/>
      <c r="EC426" s="57"/>
      <c r="ED426" s="23"/>
      <c r="EE426" s="57"/>
      <c r="EF426" s="57"/>
      <c r="EG426" s="57"/>
      <c r="EH426" s="23">
        <v>603</v>
      </c>
      <c r="EI426" s="23"/>
      <c r="EJ426" s="23" t="s">
        <v>1652</v>
      </c>
      <c r="EK426" s="23"/>
    </row>
    <row r="427" spans="2:141" ht="29.1">
      <c r="B427" s="132" t="s">
        <v>1753</v>
      </c>
      <c r="C427" s="23" t="s">
        <v>1754</v>
      </c>
      <c r="D427" s="23" t="s">
        <v>159</v>
      </c>
      <c r="E427" s="23" t="s">
        <v>846</v>
      </c>
      <c r="F427" s="23" t="s">
        <v>847</v>
      </c>
      <c r="G427" s="23"/>
      <c r="H427" s="23" t="s">
        <v>848</v>
      </c>
      <c r="I427" s="58">
        <v>0</v>
      </c>
      <c r="J427" s="58">
        <v>0</v>
      </c>
      <c r="K427" s="58">
        <v>1</v>
      </c>
      <c r="L427" s="58">
        <v>0</v>
      </c>
      <c r="M427" s="176"/>
      <c r="N427" s="23" t="s">
        <v>849</v>
      </c>
      <c r="O427" s="23" t="s">
        <v>850</v>
      </c>
      <c r="P427" s="23" t="s">
        <v>851</v>
      </c>
      <c r="Q427" s="56" t="s">
        <v>848</v>
      </c>
      <c r="R427" s="133" t="s">
        <v>848</v>
      </c>
      <c r="S427" s="133" t="s">
        <v>848</v>
      </c>
      <c r="T427" s="133" t="s">
        <v>848</v>
      </c>
      <c r="U427" s="133" t="s">
        <v>848</v>
      </c>
      <c r="V427" s="133" t="s">
        <v>848</v>
      </c>
      <c r="W427" s="55">
        <v>0</v>
      </c>
      <c r="X427" s="55">
        <v>0.31367856544615391</v>
      </c>
      <c r="Y427" s="55">
        <v>0.32725887685341526</v>
      </c>
      <c r="Z427" s="55">
        <v>0.35335437720462332</v>
      </c>
      <c r="AA427" s="55">
        <v>0.38024871940331728</v>
      </c>
      <c r="AB427" s="55">
        <v>0.40527909729121075</v>
      </c>
      <c r="AC427" s="55">
        <v>0.43164087825824743</v>
      </c>
      <c r="AD427" s="59">
        <v>2.2114605144569679</v>
      </c>
      <c r="AE427" s="55">
        <v>0</v>
      </c>
      <c r="AF427" s="55"/>
      <c r="AG427" s="55"/>
      <c r="AH427" s="55"/>
      <c r="AI427" s="59">
        <v>2.2114605144569679</v>
      </c>
      <c r="AJ427" s="55">
        <v>0</v>
      </c>
      <c r="AK427" s="55">
        <v>0</v>
      </c>
      <c r="AL427" s="55">
        <v>0.34387984784875997</v>
      </c>
      <c r="AM427" s="55">
        <v>0.36594303876591561</v>
      </c>
      <c r="AN427" s="55">
        <v>0.40302566370318754</v>
      </c>
      <c r="AO427" s="55">
        <v>0.44237457477280689</v>
      </c>
      <c r="AP427" s="55">
        <v>0.48092435914586584</v>
      </c>
      <c r="AQ427" s="55">
        <v>0.52245069244346742</v>
      </c>
      <c r="AR427" s="59">
        <v>2.5585981766800034</v>
      </c>
      <c r="AS427" s="55">
        <v>0</v>
      </c>
      <c r="AT427" s="55"/>
      <c r="AU427" s="55"/>
      <c r="AV427" s="55"/>
      <c r="AW427" s="59">
        <v>2.5585981766800034</v>
      </c>
      <c r="AX427" s="55"/>
      <c r="AY427" s="55"/>
      <c r="AZ427" s="55"/>
      <c r="BA427" s="55"/>
      <c r="BB427" s="55"/>
      <c r="BC427" s="55"/>
      <c r="BD427" s="55"/>
      <c r="BE427" s="55"/>
      <c r="BF427" s="59">
        <v>0</v>
      </c>
      <c r="BG427" s="55"/>
      <c r="BH427" s="55"/>
      <c r="BI427" s="55"/>
      <c r="BJ427" s="55"/>
      <c r="BK427" s="59">
        <v>0</v>
      </c>
      <c r="BL427" s="55"/>
      <c r="BM427" s="23" t="s">
        <v>852</v>
      </c>
      <c r="BN427" s="23" t="s">
        <v>1755</v>
      </c>
      <c r="BO427" s="23" t="s">
        <v>853</v>
      </c>
      <c r="BP427" s="23" t="s">
        <v>853</v>
      </c>
      <c r="BQ427" s="23" t="s">
        <v>311</v>
      </c>
      <c r="BR427" s="23"/>
      <c r="BS427" s="57"/>
      <c r="BT427" s="135" t="s">
        <v>23</v>
      </c>
      <c r="BU427" s="58">
        <v>1</v>
      </c>
      <c r="BV427" s="57">
        <v>0</v>
      </c>
      <c r="BW427" s="57">
        <v>0</v>
      </c>
      <c r="BX427" s="57">
        <v>0</v>
      </c>
      <c r="BY427" s="57">
        <v>0</v>
      </c>
      <c r="BZ427" s="57">
        <v>0</v>
      </c>
      <c r="CA427" s="57">
        <v>1</v>
      </c>
      <c r="CB427" s="67">
        <v>1</v>
      </c>
      <c r="CC427" s="134"/>
      <c r="CD427" s="134"/>
      <c r="CE427" s="57"/>
      <c r="CF427" s="57"/>
      <c r="CG427" s="57"/>
      <c r="CH427" s="57"/>
      <c r="CI427" s="57"/>
      <c r="CJ427" s="57"/>
      <c r="CK427" s="67"/>
      <c r="CL427" s="23"/>
      <c r="CM427" s="23"/>
      <c r="CN427" s="23"/>
      <c r="CO427" s="23"/>
      <c r="CP427" s="23"/>
      <c r="CQ427" s="23"/>
      <c r="CR427" s="57"/>
      <c r="CS427" s="134"/>
      <c r="CT427" s="58"/>
      <c r="CU427" s="57"/>
      <c r="CV427" s="57"/>
      <c r="CW427" s="57"/>
      <c r="CX427" s="57"/>
      <c r="CY427" s="57"/>
      <c r="CZ427" s="57"/>
      <c r="DA427" s="67"/>
      <c r="DB427" s="23"/>
      <c r="DC427" s="23"/>
      <c r="DD427" s="57"/>
      <c r="DE427" s="57"/>
      <c r="DF427" s="57"/>
      <c r="DG427" s="57"/>
      <c r="DH427" s="57"/>
      <c r="DI427" s="57"/>
      <c r="DJ427" s="67"/>
      <c r="DK427" s="23" t="s">
        <v>849</v>
      </c>
      <c r="DL427" s="55">
        <v>0</v>
      </c>
      <c r="DM427" s="55">
        <v>0</v>
      </c>
      <c r="DN427" s="55">
        <v>0</v>
      </c>
      <c r="DO427" s="59">
        <v>0</v>
      </c>
      <c r="DP427" s="23" t="s">
        <v>849</v>
      </c>
      <c r="DQ427" s="57"/>
      <c r="DR427" s="57"/>
      <c r="DS427" s="57"/>
      <c r="DT427" s="23" t="s">
        <v>854</v>
      </c>
      <c r="DU427" s="57"/>
      <c r="DV427" s="23" t="s">
        <v>849</v>
      </c>
      <c r="DW427" s="23" t="s">
        <v>854</v>
      </c>
      <c r="DX427" s="57"/>
      <c r="DY427" s="23" t="s">
        <v>849</v>
      </c>
      <c r="DZ427" s="23" t="s">
        <v>854</v>
      </c>
      <c r="EA427" s="56"/>
      <c r="EB427" s="57"/>
      <c r="EC427" s="57"/>
      <c r="ED427" s="23"/>
      <c r="EE427" s="57"/>
      <c r="EF427" s="57"/>
      <c r="EG427" s="57"/>
      <c r="EH427" s="23">
        <v>907</v>
      </c>
      <c r="EI427" s="23"/>
      <c r="EJ427" s="23" t="s">
        <v>891</v>
      </c>
      <c r="EK427" s="23"/>
    </row>
    <row r="428" spans="2:141" ht="57.95">
      <c r="B428" s="132" t="s">
        <v>1756</v>
      </c>
      <c r="C428" s="23" t="s">
        <v>1757</v>
      </c>
      <c r="D428" s="23" t="s">
        <v>155</v>
      </c>
      <c r="E428" s="23" t="s">
        <v>846</v>
      </c>
      <c r="F428" s="23" t="s">
        <v>847</v>
      </c>
      <c r="G428" s="23"/>
      <c r="H428" s="23" t="s">
        <v>848</v>
      </c>
      <c r="I428" s="58">
        <v>0</v>
      </c>
      <c r="J428" s="58">
        <v>0</v>
      </c>
      <c r="K428" s="58">
        <v>1</v>
      </c>
      <c r="L428" s="58">
        <v>0</v>
      </c>
      <c r="M428" s="176"/>
      <c r="N428" s="23" t="s">
        <v>849</v>
      </c>
      <c r="O428" s="23" t="s">
        <v>850</v>
      </c>
      <c r="P428" s="23" t="s">
        <v>851</v>
      </c>
      <c r="Q428" s="56">
        <v>47270</v>
      </c>
      <c r="R428" s="133">
        <v>47359</v>
      </c>
      <c r="S428" s="133">
        <v>48109</v>
      </c>
      <c r="T428" s="133" t="s">
        <v>848</v>
      </c>
      <c r="U428" s="133">
        <v>48218</v>
      </c>
      <c r="V428" s="133" t="s">
        <v>848</v>
      </c>
      <c r="W428" s="55">
        <v>0.22406253725488032</v>
      </c>
      <c r="X428" s="55">
        <v>4.6745483753267189E-2</v>
      </c>
      <c r="Y428" s="55">
        <v>8.3906452867088366E-2</v>
      </c>
      <c r="Z428" s="55">
        <v>5.1292974616226834</v>
      </c>
      <c r="AA428" s="55">
        <v>7.4130211746513544</v>
      </c>
      <c r="AB428" s="55">
        <v>3.6438349339297642</v>
      </c>
      <c r="AC428" s="55">
        <v>0</v>
      </c>
      <c r="AD428" s="59">
        <v>16.316805506824156</v>
      </c>
      <c r="AE428" s="55">
        <v>0</v>
      </c>
      <c r="AF428" s="55"/>
      <c r="AG428" s="55"/>
      <c r="AH428" s="55"/>
      <c r="AI428" s="59">
        <v>16.540868044079037</v>
      </c>
      <c r="AJ428" s="55">
        <v>0</v>
      </c>
      <c r="AK428" s="55">
        <v>0.24563549986344818</v>
      </c>
      <c r="AL428" s="55">
        <v>5.1246185144421703E-2</v>
      </c>
      <c r="AM428" s="55">
        <v>9.3824750086167003E-2</v>
      </c>
      <c r="AN428" s="55">
        <v>5.8503266045702436</v>
      </c>
      <c r="AO428" s="55">
        <v>8.6241765522947809</v>
      </c>
      <c r="AP428" s="55">
        <v>4.3239559901958327</v>
      </c>
      <c r="AQ428" s="55">
        <v>0</v>
      </c>
      <c r="AR428" s="59">
        <v>18.943530082291446</v>
      </c>
      <c r="AS428" s="55">
        <v>0</v>
      </c>
      <c r="AT428" s="55"/>
      <c r="AU428" s="55"/>
      <c r="AV428" s="55"/>
      <c r="AW428" s="59">
        <v>19.189165582154892</v>
      </c>
      <c r="AX428" s="55"/>
      <c r="AY428" s="55"/>
      <c r="AZ428" s="55"/>
      <c r="BA428" s="55"/>
      <c r="BB428" s="55"/>
      <c r="BC428" s="55"/>
      <c r="BD428" s="55"/>
      <c r="BE428" s="55"/>
      <c r="BF428" s="59">
        <v>0</v>
      </c>
      <c r="BG428" s="55"/>
      <c r="BH428" s="55"/>
      <c r="BI428" s="55"/>
      <c r="BJ428" s="55"/>
      <c r="BK428" s="59">
        <v>0</v>
      </c>
      <c r="BL428" s="55"/>
      <c r="BM428" s="23" t="s">
        <v>852</v>
      </c>
      <c r="BN428" s="23" t="s">
        <v>214</v>
      </c>
      <c r="BO428" s="23" t="s">
        <v>853</v>
      </c>
      <c r="BP428" s="23" t="s">
        <v>853</v>
      </c>
      <c r="BQ428" s="23" t="s">
        <v>311</v>
      </c>
      <c r="BR428" s="23"/>
      <c r="BS428" s="57"/>
      <c r="BT428" s="135" t="s">
        <v>212</v>
      </c>
      <c r="BU428" s="58">
        <v>1</v>
      </c>
      <c r="BV428" s="57">
        <v>0</v>
      </c>
      <c r="BW428" s="57">
        <v>0</v>
      </c>
      <c r="BX428" s="57">
        <v>0</v>
      </c>
      <c r="BY428" s="57">
        <v>0</v>
      </c>
      <c r="BZ428" s="57">
        <v>0</v>
      </c>
      <c r="CA428" s="57">
        <v>0</v>
      </c>
      <c r="CB428" s="67">
        <v>0</v>
      </c>
      <c r="CC428" s="134"/>
      <c r="CD428" s="134"/>
      <c r="CE428" s="57"/>
      <c r="CF428" s="57"/>
      <c r="CG428" s="57"/>
      <c r="CH428" s="57"/>
      <c r="CI428" s="57"/>
      <c r="CJ428" s="57"/>
      <c r="CK428" s="67"/>
      <c r="CL428" s="23"/>
      <c r="CM428" s="23"/>
      <c r="CN428" s="23"/>
      <c r="CO428" s="23"/>
      <c r="CP428" s="23"/>
      <c r="CQ428" s="23"/>
      <c r="CR428" s="57"/>
      <c r="CS428" s="134"/>
      <c r="CT428" s="58"/>
      <c r="CU428" s="57"/>
      <c r="CV428" s="57"/>
      <c r="CW428" s="57"/>
      <c r="CX428" s="57"/>
      <c r="CY428" s="57"/>
      <c r="CZ428" s="57"/>
      <c r="DA428" s="67"/>
      <c r="DB428" s="23"/>
      <c r="DC428" s="23"/>
      <c r="DD428" s="57"/>
      <c r="DE428" s="57"/>
      <c r="DF428" s="57"/>
      <c r="DG428" s="57"/>
      <c r="DH428" s="57"/>
      <c r="DI428" s="57"/>
      <c r="DJ428" s="67"/>
      <c r="DK428" s="23" t="s">
        <v>849</v>
      </c>
      <c r="DL428" s="55">
        <v>0</v>
      </c>
      <c r="DM428" s="55">
        <v>0.22406253725488032</v>
      </c>
      <c r="DN428" s="55">
        <v>16.316805506824156</v>
      </c>
      <c r="DO428" s="59">
        <v>16.540868044079037</v>
      </c>
      <c r="DP428" s="23" t="s">
        <v>849</v>
      </c>
      <c r="DQ428" s="57"/>
      <c r="DR428" s="57"/>
      <c r="DS428" s="57"/>
      <c r="DT428" s="23" t="s">
        <v>854</v>
      </c>
      <c r="DU428" s="57"/>
      <c r="DV428" s="23" t="s">
        <v>849</v>
      </c>
      <c r="DW428" s="23" t="s">
        <v>854</v>
      </c>
      <c r="DX428" s="57"/>
      <c r="DY428" s="23" t="s">
        <v>858</v>
      </c>
      <c r="DZ428" s="23" t="s">
        <v>854</v>
      </c>
      <c r="EA428" s="56"/>
      <c r="EB428" s="57"/>
      <c r="EC428" s="57"/>
      <c r="ED428" s="23"/>
      <c r="EE428" s="57"/>
      <c r="EF428" s="57"/>
      <c r="EG428" s="57"/>
      <c r="EH428" s="23">
        <v>3281</v>
      </c>
      <c r="EI428" s="23"/>
      <c r="EJ428" s="23" t="s">
        <v>868</v>
      </c>
      <c r="EK428" s="23"/>
    </row>
    <row r="429" spans="2:141" ht="29.1">
      <c r="B429" s="132" t="s">
        <v>1758</v>
      </c>
      <c r="C429" s="23" t="s">
        <v>1759</v>
      </c>
      <c r="D429" s="23" t="s">
        <v>502</v>
      </c>
      <c r="E429" s="23" t="s">
        <v>846</v>
      </c>
      <c r="F429" s="23" t="s">
        <v>847</v>
      </c>
      <c r="G429" s="23"/>
      <c r="H429" s="23" t="s">
        <v>848</v>
      </c>
      <c r="I429" s="58">
        <v>0</v>
      </c>
      <c r="J429" s="58">
        <v>0</v>
      </c>
      <c r="K429" s="58">
        <v>1</v>
      </c>
      <c r="L429" s="58">
        <v>0</v>
      </c>
      <c r="M429" s="176"/>
      <c r="N429" s="23" t="s">
        <v>849</v>
      </c>
      <c r="O429" s="23" t="s">
        <v>850</v>
      </c>
      <c r="P429" s="23" t="s">
        <v>851</v>
      </c>
      <c r="Q429" s="56" t="s">
        <v>848</v>
      </c>
      <c r="R429" s="133" t="s">
        <v>848</v>
      </c>
      <c r="S429" s="133" t="s">
        <v>848</v>
      </c>
      <c r="T429" s="133" t="s">
        <v>848</v>
      </c>
      <c r="U429" s="133" t="s">
        <v>848</v>
      </c>
      <c r="V429" s="133" t="s">
        <v>848</v>
      </c>
      <c r="W429" s="55">
        <v>0</v>
      </c>
      <c r="X429" s="55">
        <v>2.613988045384616</v>
      </c>
      <c r="Y429" s="55">
        <v>2.7271573071117938</v>
      </c>
      <c r="Z429" s="55">
        <v>2.9446198100385277</v>
      </c>
      <c r="AA429" s="55">
        <v>3.168739328360977</v>
      </c>
      <c r="AB429" s="55">
        <v>3.3773258107600892</v>
      </c>
      <c r="AC429" s="55">
        <v>3.5970073188187284</v>
      </c>
      <c r="AD429" s="59">
        <v>18.428837620474731</v>
      </c>
      <c r="AE429" s="55">
        <v>0</v>
      </c>
      <c r="AF429" s="55"/>
      <c r="AG429" s="55"/>
      <c r="AH429" s="55"/>
      <c r="AI429" s="59">
        <v>18.428837620474731</v>
      </c>
      <c r="AJ429" s="55">
        <v>0</v>
      </c>
      <c r="AK429" s="55">
        <v>0</v>
      </c>
      <c r="AL429" s="55">
        <v>2.8656653987396665</v>
      </c>
      <c r="AM429" s="55">
        <v>3.0495253230492967</v>
      </c>
      <c r="AN429" s="55">
        <v>3.3585471975265628</v>
      </c>
      <c r="AO429" s="55">
        <v>3.6864547897733906</v>
      </c>
      <c r="AP429" s="55">
        <v>4.0077029928822148</v>
      </c>
      <c r="AQ429" s="55">
        <v>4.3537557703622287</v>
      </c>
      <c r="AR429" s="59">
        <v>21.321651472333357</v>
      </c>
      <c r="AS429" s="55">
        <v>0</v>
      </c>
      <c r="AT429" s="55"/>
      <c r="AU429" s="55"/>
      <c r="AV429" s="55"/>
      <c r="AW429" s="59">
        <v>21.321651472333357</v>
      </c>
      <c r="AX429" s="55"/>
      <c r="AY429" s="55"/>
      <c r="AZ429" s="55"/>
      <c r="BA429" s="55"/>
      <c r="BB429" s="55"/>
      <c r="BC429" s="55"/>
      <c r="BD429" s="55"/>
      <c r="BE429" s="55"/>
      <c r="BF429" s="59">
        <v>0</v>
      </c>
      <c r="BG429" s="55"/>
      <c r="BH429" s="55"/>
      <c r="BI429" s="55"/>
      <c r="BJ429" s="55"/>
      <c r="BK429" s="59">
        <v>0</v>
      </c>
      <c r="BL429" s="55"/>
      <c r="BM429" s="23" t="s">
        <v>852</v>
      </c>
      <c r="BN429" s="23" t="s">
        <v>897</v>
      </c>
      <c r="BO429" s="23" t="s">
        <v>853</v>
      </c>
      <c r="BP429" s="23" t="s">
        <v>853</v>
      </c>
      <c r="BQ429" s="23" t="s">
        <v>853</v>
      </c>
      <c r="BR429" s="23"/>
      <c r="BS429" s="57"/>
      <c r="BT429" s="135" t="s">
        <v>23</v>
      </c>
      <c r="BU429" s="58">
        <v>1</v>
      </c>
      <c r="BV429" s="57">
        <v>0</v>
      </c>
      <c r="BW429" s="57">
        <v>0</v>
      </c>
      <c r="BX429" s="57">
        <v>0</v>
      </c>
      <c r="BY429" s="57">
        <v>0</v>
      </c>
      <c r="BZ429" s="57">
        <v>0</v>
      </c>
      <c r="CA429" s="57">
        <v>1</v>
      </c>
      <c r="CB429" s="67">
        <v>1</v>
      </c>
      <c r="CC429" s="134"/>
      <c r="CD429" s="134"/>
      <c r="CE429" s="57"/>
      <c r="CF429" s="57"/>
      <c r="CG429" s="57"/>
      <c r="CH429" s="57"/>
      <c r="CI429" s="57"/>
      <c r="CJ429" s="57"/>
      <c r="CK429" s="67"/>
      <c r="CL429" s="23"/>
      <c r="CM429" s="23"/>
      <c r="CN429" s="23"/>
      <c r="CO429" s="23"/>
      <c r="CP429" s="23"/>
      <c r="CQ429" s="23"/>
      <c r="CR429" s="57"/>
      <c r="CS429" s="134"/>
      <c r="CT429" s="58"/>
      <c r="CU429" s="57"/>
      <c r="CV429" s="57"/>
      <c r="CW429" s="57"/>
      <c r="CX429" s="57"/>
      <c r="CY429" s="57"/>
      <c r="CZ429" s="57"/>
      <c r="DA429" s="67"/>
      <c r="DB429" s="23"/>
      <c r="DC429" s="23"/>
      <c r="DD429" s="57"/>
      <c r="DE429" s="57"/>
      <c r="DF429" s="57"/>
      <c r="DG429" s="57"/>
      <c r="DH429" s="57"/>
      <c r="DI429" s="57"/>
      <c r="DJ429" s="67"/>
      <c r="DK429" s="23" t="s">
        <v>849</v>
      </c>
      <c r="DL429" s="55">
        <v>0</v>
      </c>
      <c r="DM429" s="55">
        <v>0</v>
      </c>
      <c r="DN429" s="55">
        <v>0</v>
      </c>
      <c r="DO429" s="59">
        <v>0</v>
      </c>
      <c r="DP429" s="23" t="s">
        <v>849</v>
      </c>
      <c r="DQ429" s="57"/>
      <c r="DR429" s="57"/>
      <c r="DS429" s="57"/>
      <c r="DT429" s="23" t="s">
        <v>854</v>
      </c>
      <c r="DU429" s="57"/>
      <c r="DV429" s="23" t="s">
        <v>849</v>
      </c>
      <c r="DW429" s="23" t="s">
        <v>854</v>
      </c>
      <c r="DX429" s="57"/>
      <c r="DY429" s="23" t="s">
        <v>849</v>
      </c>
      <c r="DZ429" s="23" t="s">
        <v>854</v>
      </c>
      <c r="EA429" s="56"/>
      <c r="EB429" s="57"/>
      <c r="EC429" s="57"/>
      <c r="ED429" s="23"/>
      <c r="EE429" s="57"/>
      <c r="EF429" s="57"/>
      <c r="EG429" s="57"/>
      <c r="EH429" s="23">
        <v>841</v>
      </c>
      <c r="EI429" s="23"/>
      <c r="EJ429" s="23" t="s">
        <v>891</v>
      </c>
      <c r="EK429" s="23"/>
    </row>
    <row r="430" spans="2:141" ht="57.95">
      <c r="B430" s="132" t="s">
        <v>1760</v>
      </c>
      <c r="C430" s="23" t="s">
        <v>1761</v>
      </c>
      <c r="D430" s="23" t="s">
        <v>159</v>
      </c>
      <c r="E430" s="23" t="s">
        <v>846</v>
      </c>
      <c r="F430" s="23" t="s">
        <v>847</v>
      </c>
      <c r="G430" s="23"/>
      <c r="H430" s="23" t="s">
        <v>848</v>
      </c>
      <c r="I430" s="58">
        <v>0</v>
      </c>
      <c r="J430" s="58">
        <v>0</v>
      </c>
      <c r="K430" s="58">
        <v>0</v>
      </c>
      <c r="L430" s="58">
        <v>1</v>
      </c>
      <c r="M430" s="176"/>
      <c r="N430" s="23" t="s">
        <v>849</v>
      </c>
      <c r="O430" s="23" t="s">
        <v>850</v>
      </c>
      <c r="P430" s="23" t="s">
        <v>851</v>
      </c>
      <c r="Q430" s="56">
        <v>47409</v>
      </c>
      <c r="R430" s="133">
        <v>47499</v>
      </c>
      <c r="S430" s="133">
        <v>48425</v>
      </c>
      <c r="T430" s="133" t="s">
        <v>848</v>
      </c>
      <c r="U430" s="133">
        <v>48549</v>
      </c>
      <c r="V430" s="133" t="s">
        <v>848</v>
      </c>
      <c r="W430" s="55">
        <v>0.39239967497774114</v>
      </c>
      <c r="X430" s="55">
        <v>0.75699813690678541</v>
      </c>
      <c r="Y430" s="55">
        <v>0.93553571385947265</v>
      </c>
      <c r="Z430" s="55">
        <v>10.266750278185581</v>
      </c>
      <c r="AA430" s="55">
        <v>18.387374212101417</v>
      </c>
      <c r="AB430" s="55">
        <v>18.026837462247091</v>
      </c>
      <c r="AC430" s="55">
        <v>11.82737375531994</v>
      </c>
      <c r="AD430" s="59">
        <v>60.200869558620283</v>
      </c>
      <c r="AE430" s="55">
        <v>0.27126203941137034</v>
      </c>
      <c r="AF430" s="55"/>
      <c r="AG430" s="55"/>
      <c r="AH430" s="55"/>
      <c r="AI430" s="59">
        <v>60.593269233598022</v>
      </c>
      <c r="AJ430" s="55">
        <v>0.27126203941137034</v>
      </c>
      <c r="AK430" s="55">
        <v>0.43018030363446053</v>
      </c>
      <c r="AL430" s="55">
        <v>0.82988266594194837</v>
      </c>
      <c r="AM430" s="55">
        <v>1.0461222176629332</v>
      </c>
      <c r="AN430" s="55">
        <v>11.709954968364519</v>
      </c>
      <c r="AO430" s="55">
        <v>21.391543043276524</v>
      </c>
      <c r="AP430" s="55">
        <v>21.39154304256758</v>
      </c>
      <c r="AQ430" s="55">
        <v>14.315649697472853</v>
      </c>
      <c r="AR430" s="59">
        <v>70.68469563528636</v>
      </c>
      <c r="AS430" s="55">
        <v>0.32833090530250236</v>
      </c>
      <c r="AT430" s="55"/>
      <c r="AU430" s="55"/>
      <c r="AV430" s="55"/>
      <c r="AW430" s="59">
        <v>71.114875938920818</v>
      </c>
      <c r="AX430" s="55"/>
      <c r="AY430" s="55"/>
      <c r="AZ430" s="55"/>
      <c r="BA430" s="55"/>
      <c r="BB430" s="55"/>
      <c r="BC430" s="55"/>
      <c r="BD430" s="55"/>
      <c r="BE430" s="55"/>
      <c r="BF430" s="59">
        <v>0</v>
      </c>
      <c r="BG430" s="55"/>
      <c r="BH430" s="55"/>
      <c r="BI430" s="55"/>
      <c r="BJ430" s="55"/>
      <c r="BK430" s="59">
        <v>0</v>
      </c>
      <c r="BL430" s="55"/>
      <c r="BM430" s="23" t="s">
        <v>1131</v>
      </c>
      <c r="BN430" s="23" t="s">
        <v>157</v>
      </c>
      <c r="BO430" s="23" t="s">
        <v>853</v>
      </c>
      <c r="BP430" s="23" t="s">
        <v>853</v>
      </c>
      <c r="BQ430" s="23" t="s">
        <v>853</v>
      </c>
      <c r="BR430" s="23"/>
      <c r="BS430" s="57"/>
      <c r="BT430" s="135" t="s">
        <v>859</v>
      </c>
      <c r="BU430" s="58">
        <v>1</v>
      </c>
      <c r="BV430" s="57">
        <v>0</v>
      </c>
      <c r="BW430" s="57">
        <v>0</v>
      </c>
      <c r="BX430" s="57">
        <v>0</v>
      </c>
      <c r="BY430" s="57">
        <v>0</v>
      </c>
      <c r="BZ430" s="57">
        <v>0</v>
      </c>
      <c r="CA430" s="57">
        <v>28753</v>
      </c>
      <c r="CB430" s="67">
        <v>28753</v>
      </c>
      <c r="CC430" s="134"/>
      <c r="CD430" s="134"/>
      <c r="CE430" s="57"/>
      <c r="CF430" s="57"/>
      <c r="CG430" s="57"/>
      <c r="CH430" s="57"/>
      <c r="CI430" s="57"/>
      <c r="CJ430" s="57"/>
      <c r="CK430" s="67"/>
      <c r="CL430" s="23"/>
      <c r="CM430" s="23"/>
      <c r="CN430" s="23"/>
      <c r="CO430" s="23"/>
      <c r="CP430" s="23"/>
      <c r="CQ430" s="23"/>
      <c r="CR430" s="57"/>
      <c r="CS430" s="134"/>
      <c r="CT430" s="58"/>
      <c r="CU430" s="57"/>
      <c r="CV430" s="57"/>
      <c r="CW430" s="57"/>
      <c r="CX430" s="57"/>
      <c r="CY430" s="57"/>
      <c r="CZ430" s="57"/>
      <c r="DA430" s="67"/>
      <c r="DB430" s="23"/>
      <c r="DC430" s="23"/>
      <c r="DD430" s="57"/>
      <c r="DE430" s="57"/>
      <c r="DF430" s="57"/>
      <c r="DG430" s="57"/>
      <c r="DH430" s="57"/>
      <c r="DI430" s="57"/>
      <c r="DJ430" s="67"/>
      <c r="DK430" s="23" t="s">
        <v>849</v>
      </c>
      <c r="DL430" s="55">
        <v>0</v>
      </c>
      <c r="DM430" s="55">
        <v>0.39239967497774114</v>
      </c>
      <c r="DN430" s="55">
        <v>60.200869558620283</v>
      </c>
      <c r="DO430" s="59">
        <v>60.593269233598022</v>
      </c>
      <c r="DP430" s="23" t="s">
        <v>849</v>
      </c>
      <c r="DQ430" s="57"/>
      <c r="DR430" s="57"/>
      <c r="DS430" s="57"/>
      <c r="DT430" s="23" t="s">
        <v>854</v>
      </c>
      <c r="DU430" s="57"/>
      <c r="DV430" s="23" t="s">
        <v>849</v>
      </c>
      <c r="DW430" s="23" t="s">
        <v>854</v>
      </c>
      <c r="DX430" s="57"/>
      <c r="DY430" s="23" t="s">
        <v>849</v>
      </c>
      <c r="DZ430" s="23" t="s">
        <v>854</v>
      </c>
      <c r="EA430" s="56"/>
      <c r="EB430" s="57"/>
      <c r="EC430" s="57"/>
      <c r="ED430" s="23"/>
      <c r="EE430" s="57"/>
      <c r="EF430" s="57"/>
      <c r="EG430" s="57"/>
      <c r="EH430" s="23">
        <v>809</v>
      </c>
      <c r="EI430" s="23"/>
      <c r="EJ430" s="23" t="s">
        <v>1177</v>
      </c>
      <c r="EK430" s="23"/>
    </row>
    <row r="431" spans="2:141" ht="57.95">
      <c r="B431" s="132" t="s">
        <v>1762</v>
      </c>
      <c r="C431" s="23" t="s">
        <v>1763</v>
      </c>
      <c r="D431" s="23" t="s">
        <v>159</v>
      </c>
      <c r="E431" s="23" t="s">
        <v>846</v>
      </c>
      <c r="F431" s="23" t="s">
        <v>847</v>
      </c>
      <c r="G431" s="23"/>
      <c r="H431" s="23" t="s">
        <v>848</v>
      </c>
      <c r="I431" s="58">
        <v>0</v>
      </c>
      <c r="J431" s="58">
        <v>0</v>
      </c>
      <c r="K431" s="58">
        <v>1</v>
      </c>
      <c r="L431" s="58">
        <v>0</v>
      </c>
      <c r="M431" s="176"/>
      <c r="N431" s="23" t="s">
        <v>858</v>
      </c>
      <c r="O431" s="23" t="s">
        <v>850</v>
      </c>
      <c r="P431" s="23" t="s">
        <v>851</v>
      </c>
      <c r="Q431" s="56">
        <v>47268</v>
      </c>
      <c r="R431" s="133">
        <v>47361</v>
      </c>
      <c r="S431" s="133">
        <v>48487</v>
      </c>
      <c r="T431" s="133" t="s">
        <v>848</v>
      </c>
      <c r="U431" s="133">
        <v>49187</v>
      </c>
      <c r="V431" s="133" t="s">
        <v>848</v>
      </c>
      <c r="W431" s="55">
        <v>0.16817212631331654</v>
      </c>
      <c r="X431" s="55">
        <v>1.6347890134045962E-2</v>
      </c>
      <c r="Y431" s="55">
        <v>1.6027343355396455E-2</v>
      </c>
      <c r="Z431" s="55">
        <v>0.11929221129406743</v>
      </c>
      <c r="AA431" s="55">
        <v>0.59238320596573002</v>
      </c>
      <c r="AB431" s="55">
        <v>0.10410089105159354</v>
      </c>
      <c r="AC431" s="55">
        <v>3.7016970427573319E-3</v>
      </c>
      <c r="AD431" s="59">
        <v>0.85185323884359077</v>
      </c>
      <c r="AE431" s="55">
        <v>2.5219405159586272E-2</v>
      </c>
      <c r="AF431" s="55"/>
      <c r="AG431" s="55"/>
      <c r="AH431" s="55"/>
      <c r="AI431" s="59">
        <v>1.0200253651569073</v>
      </c>
      <c r="AJ431" s="55">
        <v>2.5219405159586272E-2</v>
      </c>
      <c r="AK431" s="55">
        <v>0.18436390489981699</v>
      </c>
      <c r="AL431" s="55">
        <v>1.792188115865696E-2</v>
      </c>
      <c r="AM431" s="55">
        <v>1.7921881255632249E-2</v>
      </c>
      <c r="AN431" s="55">
        <v>0.13606120578370851</v>
      </c>
      <c r="AO431" s="55">
        <v>0.68916805098740785</v>
      </c>
      <c r="AP431" s="55">
        <v>0.12353130139235279</v>
      </c>
      <c r="AQ431" s="55">
        <v>4.4804704109776966E-3</v>
      </c>
      <c r="AR431" s="59">
        <v>0.98908479098873603</v>
      </c>
      <c r="AS431" s="55">
        <v>3.0525134092501696E-2</v>
      </c>
      <c r="AT431" s="55"/>
      <c r="AU431" s="55"/>
      <c r="AV431" s="55"/>
      <c r="AW431" s="59">
        <v>1.1734486958885531</v>
      </c>
      <c r="AX431" s="55"/>
      <c r="AY431" s="55"/>
      <c r="AZ431" s="55"/>
      <c r="BA431" s="55"/>
      <c r="BB431" s="55"/>
      <c r="BC431" s="55"/>
      <c r="BD431" s="55"/>
      <c r="BE431" s="55"/>
      <c r="BF431" s="59">
        <v>0</v>
      </c>
      <c r="BG431" s="55"/>
      <c r="BH431" s="55"/>
      <c r="BI431" s="55"/>
      <c r="BJ431" s="55"/>
      <c r="BK431" s="59">
        <v>0</v>
      </c>
      <c r="BL431" s="55"/>
      <c r="BM431" s="23" t="s">
        <v>852</v>
      </c>
      <c r="BN431" s="23" t="s">
        <v>290</v>
      </c>
      <c r="BO431" s="23" t="s">
        <v>853</v>
      </c>
      <c r="BP431" s="23" t="s">
        <v>853</v>
      </c>
      <c r="BQ431" s="23" t="s">
        <v>853</v>
      </c>
      <c r="BR431" s="23"/>
      <c r="BS431" s="57"/>
      <c r="BT431" s="135" t="s">
        <v>859</v>
      </c>
      <c r="BU431" s="58">
        <v>1</v>
      </c>
      <c r="BV431" s="57">
        <v>0</v>
      </c>
      <c r="BW431" s="57">
        <v>0</v>
      </c>
      <c r="BX431" s="57">
        <v>0</v>
      </c>
      <c r="BY431" s="57">
        <v>0</v>
      </c>
      <c r="BZ431" s="57">
        <v>0</v>
      </c>
      <c r="CA431" s="57">
        <v>112969</v>
      </c>
      <c r="CB431" s="67">
        <v>112969</v>
      </c>
      <c r="CC431" s="134"/>
      <c r="CD431" s="134"/>
      <c r="CE431" s="57"/>
      <c r="CF431" s="57"/>
      <c r="CG431" s="57"/>
      <c r="CH431" s="57"/>
      <c r="CI431" s="57"/>
      <c r="CJ431" s="57"/>
      <c r="CK431" s="67"/>
      <c r="CL431" s="23"/>
      <c r="CM431" s="23"/>
      <c r="CN431" s="23"/>
      <c r="CO431" s="23"/>
      <c r="CP431" s="23"/>
      <c r="CQ431" s="23"/>
      <c r="CR431" s="57"/>
      <c r="CS431" s="134"/>
      <c r="CT431" s="58"/>
      <c r="CU431" s="57"/>
      <c r="CV431" s="57"/>
      <c r="CW431" s="57"/>
      <c r="CX431" s="57"/>
      <c r="CY431" s="57"/>
      <c r="CZ431" s="57"/>
      <c r="DA431" s="67"/>
      <c r="DB431" s="23"/>
      <c r="DC431" s="23"/>
      <c r="DD431" s="57"/>
      <c r="DE431" s="57"/>
      <c r="DF431" s="57"/>
      <c r="DG431" s="57"/>
      <c r="DH431" s="57"/>
      <c r="DI431" s="57"/>
      <c r="DJ431" s="67"/>
      <c r="DK431" s="23" t="s">
        <v>849</v>
      </c>
      <c r="DL431" s="55">
        <v>0</v>
      </c>
      <c r="DM431" s="55">
        <v>0.16817212631331654</v>
      </c>
      <c r="DN431" s="55">
        <v>0.85185323884359077</v>
      </c>
      <c r="DO431" s="59">
        <v>1.0200253651569073</v>
      </c>
      <c r="DP431" s="23" t="s">
        <v>858</v>
      </c>
      <c r="DQ431" s="57"/>
      <c r="DR431" s="57"/>
      <c r="DS431" s="57"/>
      <c r="DT431" s="23" t="s">
        <v>854</v>
      </c>
      <c r="DU431" s="57"/>
      <c r="DV431" s="23" t="s">
        <v>849</v>
      </c>
      <c r="DW431" s="23" t="s">
        <v>854</v>
      </c>
      <c r="DX431" s="57"/>
      <c r="DY431" s="23" t="s">
        <v>849</v>
      </c>
      <c r="DZ431" s="23" t="s">
        <v>854</v>
      </c>
      <c r="EA431" s="56"/>
      <c r="EB431" s="57"/>
      <c r="EC431" s="57"/>
      <c r="ED431" s="23"/>
      <c r="EE431" s="57"/>
      <c r="EF431" s="57"/>
      <c r="EG431" s="57"/>
      <c r="EH431" s="23">
        <v>953</v>
      </c>
      <c r="EI431" s="23"/>
      <c r="EJ431" s="23" t="s">
        <v>860</v>
      </c>
      <c r="EK431" s="23"/>
    </row>
    <row r="432" spans="2:141" ht="57.95">
      <c r="B432" s="132" t="s">
        <v>1764</v>
      </c>
      <c r="C432" s="23" t="s">
        <v>1765</v>
      </c>
      <c r="D432" s="23" t="s">
        <v>159</v>
      </c>
      <c r="E432" s="23" t="s">
        <v>846</v>
      </c>
      <c r="F432" s="23" t="s">
        <v>847</v>
      </c>
      <c r="G432" s="23"/>
      <c r="H432" s="23" t="s">
        <v>848</v>
      </c>
      <c r="I432" s="58">
        <v>0</v>
      </c>
      <c r="J432" s="58">
        <v>0</v>
      </c>
      <c r="K432" s="58">
        <v>1</v>
      </c>
      <c r="L432" s="58">
        <v>0</v>
      </c>
      <c r="M432" s="176"/>
      <c r="N432" s="23" t="s">
        <v>849</v>
      </c>
      <c r="O432" s="23" t="s">
        <v>850</v>
      </c>
      <c r="P432" s="23" t="s">
        <v>851</v>
      </c>
      <c r="Q432" s="56" t="s">
        <v>848</v>
      </c>
      <c r="R432" s="133" t="s">
        <v>848</v>
      </c>
      <c r="S432" s="133" t="s">
        <v>848</v>
      </c>
      <c r="T432" s="133" t="s">
        <v>848</v>
      </c>
      <c r="U432" s="133" t="s">
        <v>848</v>
      </c>
      <c r="V432" s="133" t="s">
        <v>848</v>
      </c>
      <c r="W432" s="55">
        <v>0</v>
      </c>
      <c r="X432" s="55">
        <v>8.2220228083300803E-2</v>
      </c>
      <c r="Y432" s="55">
        <v>4.0399697831604704E-4</v>
      </c>
      <c r="Z432" s="55">
        <v>1.3202566702009061E-4</v>
      </c>
      <c r="AA432" s="55">
        <v>0</v>
      </c>
      <c r="AB432" s="55">
        <v>0</v>
      </c>
      <c r="AC432" s="55">
        <v>0</v>
      </c>
      <c r="AD432" s="59">
        <v>8.2756250728636932E-2</v>
      </c>
      <c r="AE432" s="55">
        <v>0</v>
      </c>
      <c r="AF432" s="55"/>
      <c r="AG432" s="55"/>
      <c r="AH432" s="55"/>
      <c r="AI432" s="59">
        <v>8.2756250728636932E-2</v>
      </c>
      <c r="AJ432" s="55">
        <v>0</v>
      </c>
      <c r="AK432" s="55">
        <v>0</v>
      </c>
      <c r="AL432" s="55">
        <v>9.0136472931011666E-2</v>
      </c>
      <c r="AM432" s="55">
        <v>4.5175209094004784E-4</v>
      </c>
      <c r="AN432" s="55">
        <v>1.5058461281155979E-4</v>
      </c>
      <c r="AO432" s="55">
        <v>0</v>
      </c>
      <c r="AP432" s="55">
        <v>0</v>
      </c>
      <c r="AQ432" s="55">
        <v>0</v>
      </c>
      <c r="AR432" s="59">
        <v>9.0738809634763273E-2</v>
      </c>
      <c r="AS432" s="55">
        <v>0</v>
      </c>
      <c r="AT432" s="55"/>
      <c r="AU432" s="55"/>
      <c r="AV432" s="55"/>
      <c r="AW432" s="59">
        <v>9.0738809634763273E-2</v>
      </c>
      <c r="AX432" s="55"/>
      <c r="AY432" s="55"/>
      <c r="AZ432" s="55"/>
      <c r="BA432" s="55"/>
      <c r="BB432" s="55"/>
      <c r="BC432" s="55"/>
      <c r="BD432" s="55"/>
      <c r="BE432" s="55"/>
      <c r="BF432" s="59">
        <v>0</v>
      </c>
      <c r="BG432" s="55"/>
      <c r="BH432" s="55"/>
      <c r="BI432" s="55"/>
      <c r="BJ432" s="55"/>
      <c r="BK432" s="59">
        <v>0</v>
      </c>
      <c r="BL432" s="55"/>
      <c r="BM432" s="23" t="s">
        <v>852</v>
      </c>
      <c r="BN432" s="23" t="s">
        <v>290</v>
      </c>
      <c r="BO432" s="23" t="s">
        <v>853</v>
      </c>
      <c r="BP432" s="23" t="s">
        <v>853</v>
      </c>
      <c r="BQ432" s="23" t="s">
        <v>853</v>
      </c>
      <c r="BR432" s="23"/>
      <c r="BS432" s="57"/>
      <c r="BT432" s="135" t="s">
        <v>859</v>
      </c>
      <c r="BU432" s="58">
        <v>1</v>
      </c>
      <c r="BV432" s="57">
        <v>0</v>
      </c>
      <c r="BW432" s="57">
        <v>0</v>
      </c>
      <c r="BX432" s="57">
        <v>0</v>
      </c>
      <c r="BY432" s="57">
        <v>0</v>
      </c>
      <c r="BZ432" s="57">
        <v>0</v>
      </c>
      <c r="CA432" s="57">
        <v>0</v>
      </c>
      <c r="CB432" s="67">
        <v>0</v>
      </c>
      <c r="CC432" s="134"/>
      <c r="CD432" s="134"/>
      <c r="CE432" s="57"/>
      <c r="CF432" s="57"/>
      <c r="CG432" s="57"/>
      <c r="CH432" s="57"/>
      <c r="CI432" s="57"/>
      <c r="CJ432" s="57"/>
      <c r="CK432" s="67"/>
      <c r="CL432" s="23"/>
      <c r="CM432" s="23"/>
      <c r="CN432" s="23"/>
      <c r="CO432" s="23"/>
      <c r="CP432" s="23"/>
      <c r="CQ432" s="23"/>
      <c r="CR432" s="57"/>
      <c r="CS432" s="134"/>
      <c r="CT432" s="58"/>
      <c r="CU432" s="57"/>
      <c r="CV432" s="57"/>
      <c r="CW432" s="57"/>
      <c r="CX432" s="57"/>
      <c r="CY432" s="57"/>
      <c r="CZ432" s="57"/>
      <c r="DA432" s="67"/>
      <c r="DB432" s="23"/>
      <c r="DC432" s="23"/>
      <c r="DD432" s="57"/>
      <c r="DE432" s="57"/>
      <c r="DF432" s="57"/>
      <c r="DG432" s="57"/>
      <c r="DH432" s="57"/>
      <c r="DI432" s="57"/>
      <c r="DJ432" s="67"/>
      <c r="DK432" s="23" t="s">
        <v>849</v>
      </c>
      <c r="DL432" s="55">
        <v>0</v>
      </c>
      <c r="DM432" s="55">
        <v>0</v>
      </c>
      <c r="DN432" s="55">
        <v>0</v>
      </c>
      <c r="DO432" s="59">
        <v>0</v>
      </c>
      <c r="DP432" s="23" t="s">
        <v>858</v>
      </c>
      <c r="DQ432" s="57"/>
      <c r="DR432" s="57"/>
      <c r="DS432" s="57"/>
      <c r="DT432" s="23" t="s">
        <v>854</v>
      </c>
      <c r="DU432" s="57"/>
      <c r="DV432" s="23" t="s">
        <v>849</v>
      </c>
      <c r="DW432" s="23" t="s">
        <v>854</v>
      </c>
      <c r="DX432" s="57"/>
      <c r="DY432" s="23" t="s">
        <v>849</v>
      </c>
      <c r="DZ432" s="23" t="s">
        <v>854</v>
      </c>
      <c r="EA432" s="56"/>
      <c r="EB432" s="57"/>
      <c r="EC432" s="57"/>
      <c r="ED432" s="23"/>
      <c r="EE432" s="57"/>
      <c r="EF432" s="57"/>
      <c r="EG432" s="57"/>
      <c r="EH432" s="23">
        <v>953</v>
      </c>
      <c r="EI432" s="23"/>
      <c r="EJ432" s="23" t="s">
        <v>860</v>
      </c>
      <c r="EK432" s="23"/>
    </row>
    <row r="433" spans="2:141" ht="57.95">
      <c r="B433" s="132" t="s">
        <v>1766</v>
      </c>
      <c r="C433" s="23" t="s">
        <v>1767</v>
      </c>
      <c r="D433" s="23" t="s">
        <v>155</v>
      </c>
      <c r="E433" s="23" t="s">
        <v>846</v>
      </c>
      <c r="F433" s="23" t="s">
        <v>847</v>
      </c>
      <c r="G433" s="23"/>
      <c r="H433" s="23" t="s">
        <v>848</v>
      </c>
      <c r="I433" s="58">
        <v>0</v>
      </c>
      <c r="J433" s="58">
        <v>0</v>
      </c>
      <c r="K433" s="58">
        <v>1</v>
      </c>
      <c r="L433" s="58">
        <v>0</v>
      </c>
      <c r="M433" s="176"/>
      <c r="N433" s="23" t="s">
        <v>849</v>
      </c>
      <c r="O433" s="23" t="s">
        <v>850</v>
      </c>
      <c r="P433" s="23" t="s">
        <v>851</v>
      </c>
      <c r="Q433" s="56">
        <v>47259</v>
      </c>
      <c r="R433" s="133">
        <v>47347</v>
      </c>
      <c r="S433" s="133">
        <v>48127</v>
      </c>
      <c r="T433" s="133" t="s">
        <v>848</v>
      </c>
      <c r="U433" s="133">
        <v>48234</v>
      </c>
      <c r="V433" s="133" t="s">
        <v>848</v>
      </c>
      <c r="W433" s="55">
        <v>5.7310283245496751E-2</v>
      </c>
      <c r="X433" s="55">
        <v>2.2779110624383585</v>
      </c>
      <c r="Y433" s="55">
        <v>2.376530301983653</v>
      </c>
      <c r="Z433" s="55">
        <v>2.5660339387569624</v>
      </c>
      <c r="AA433" s="55">
        <v>2.7613387072682309</v>
      </c>
      <c r="AB433" s="55">
        <v>2.9431075017242629</v>
      </c>
      <c r="AC433" s="55">
        <v>3.1345448490768919</v>
      </c>
      <c r="AD433" s="59">
        <v>16.059466361248361</v>
      </c>
      <c r="AE433" s="55">
        <v>0</v>
      </c>
      <c r="AF433" s="55"/>
      <c r="AG433" s="55"/>
      <c r="AH433" s="55"/>
      <c r="AI433" s="59">
        <v>16.116776644493857</v>
      </c>
      <c r="AJ433" s="55">
        <v>0</v>
      </c>
      <c r="AK433" s="55">
        <v>6.2828173976757787E-2</v>
      </c>
      <c r="AL433" s="55">
        <v>2.4972305916094735</v>
      </c>
      <c r="AM433" s="55">
        <v>2.6574518888198684</v>
      </c>
      <c r="AN433" s="55">
        <v>2.926743229937546</v>
      </c>
      <c r="AO433" s="55">
        <v>3.2124921770895494</v>
      </c>
      <c r="AP433" s="55">
        <v>3.4924379239502104</v>
      </c>
      <c r="AQ433" s="55">
        <v>3.7939991538881443</v>
      </c>
      <c r="AR433" s="59">
        <v>18.580354965294791</v>
      </c>
      <c r="AS433" s="55">
        <v>0</v>
      </c>
      <c r="AT433" s="55"/>
      <c r="AU433" s="55"/>
      <c r="AV433" s="55"/>
      <c r="AW433" s="59">
        <v>18.643183139271549</v>
      </c>
      <c r="AX433" s="55"/>
      <c r="AY433" s="55"/>
      <c r="AZ433" s="55"/>
      <c r="BA433" s="55"/>
      <c r="BB433" s="55"/>
      <c r="BC433" s="55"/>
      <c r="BD433" s="55"/>
      <c r="BE433" s="55"/>
      <c r="BF433" s="59">
        <v>0</v>
      </c>
      <c r="BG433" s="55"/>
      <c r="BH433" s="55"/>
      <c r="BI433" s="55"/>
      <c r="BJ433" s="55"/>
      <c r="BK433" s="59">
        <v>0</v>
      </c>
      <c r="BL433" s="55"/>
      <c r="BM433" s="23" t="s">
        <v>852</v>
      </c>
      <c r="BN433" s="23" t="s">
        <v>214</v>
      </c>
      <c r="BO433" s="23" t="s">
        <v>853</v>
      </c>
      <c r="BP433" s="23" t="s">
        <v>853</v>
      </c>
      <c r="BQ433" s="23" t="s">
        <v>311</v>
      </c>
      <c r="BR433" s="23"/>
      <c r="BS433" s="57"/>
      <c r="BT433" s="135" t="s">
        <v>212</v>
      </c>
      <c r="BU433" s="58">
        <v>1</v>
      </c>
      <c r="BV433" s="57">
        <v>0</v>
      </c>
      <c r="BW433" s="57">
        <v>0</v>
      </c>
      <c r="BX433" s="57">
        <v>0</v>
      </c>
      <c r="BY433" s="57">
        <v>0</v>
      </c>
      <c r="BZ433" s="57">
        <v>0</v>
      </c>
      <c r="CA433" s="57">
        <v>0</v>
      </c>
      <c r="CB433" s="67">
        <v>0</v>
      </c>
      <c r="CC433" s="134"/>
      <c r="CD433" s="134"/>
      <c r="CE433" s="57"/>
      <c r="CF433" s="57"/>
      <c r="CG433" s="57"/>
      <c r="CH433" s="57"/>
      <c r="CI433" s="57"/>
      <c r="CJ433" s="57"/>
      <c r="CK433" s="67"/>
      <c r="CL433" s="23"/>
      <c r="CM433" s="23"/>
      <c r="CN433" s="23"/>
      <c r="CO433" s="23"/>
      <c r="CP433" s="23"/>
      <c r="CQ433" s="23"/>
      <c r="CR433" s="57"/>
      <c r="CS433" s="134"/>
      <c r="CT433" s="58"/>
      <c r="CU433" s="57"/>
      <c r="CV433" s="57"/>
      <c r="CW433" s="57"/>
      <c r="CX433" s="57"/>
      <c r="CY433" s="57"/>
      <c r="CZ433" s="57"/>
      <c r="DA433" s="67"/>
      <c r="DB433" s="23"/>
      <c r="DC433" s="23"/>
      <c r="DD433" s="57"/>
      <c r="DE433" s="57"/>
      <c r="DF433" s="57"/>
      <c r="DG433" s="57"/>
      <c r="DH433" s="57"/>
      <c r="DI433" s="57"/>
      <c r="DJ433" s="67"/>
      <c r="DK433" s="23" t="s">
        <v>849</v>
      </c>
      <c r="DL433" s="55">
        <v>0</v>
      </c>
      <c r="DM433" s="55">
        <v>5.7310283245496751E-2</v>
      </c>
      <c r="DN433" s="55">
        <v>16.059466361248361</v>
      </c>
      <c r="DO433" s="59">
        <v>16.116776644493857</v>
      </c>
      <c r="DP433" s="23" t="s">
        <v>849</v>
      </c>
      <c r="DQ433" s="57"/>
      <c r="DR433" s="57"/>
      <c r="DS433" s="57"/>
      <c r="DT433" s="23" t="s">
        <v>854</v>
      </c>
      <c r="DU433" s="57"/>
      <c r="DV433" s="23" t="s">
        <v>849</v>
      </c>
      <c r="DW433" s="23" t="s">
        <v>854</v>
      </c>
      <c r="DX433" s="57"/>
      <c r="DY433" s="23" t="s">
        <v>858</v>
      </c>
      <c r="DZ433" s="23" t="s">
        <v>854</v>
      </c>
      <c r="EA433" s="56"/>
      <c r="EB433" s="57"/>
      <c r="EC433" s="57"/>
      <c r="ED433" s="23"/>
      <c r="EE433" s="57"/>
      <c r="EF433" s="57"/>
      <c r="EG433" s="57"/>
      <c r="EH433" s="23">
        <v>3281</v>
      </c>
      <c r="EI433" s="23"/>
      <c r="EJ433" s="23" t="s">
        <v>868</v>
      </c>
      <c r="EK433" s="23"/>
    </row>
    <row r="434" spans="2:141" ht="29.1">
      <c r="B434" s="132" t="s">
        <v>1768</v>
      </c>
      <c r="C434" s="23" t="s">
        <v>1769</v>
      </c>
      <c r="D434" s="23" t="s">
        <v>193</v>
      </c>
      <c r="E434" s="23" t="s">
        <v>846</v>
      </c>
      <c r="F434" s="23" t="s">
        <v>847</v>
      </c>
      <c r="G434" s="23"/>
      <c r="H434" s="23" t="s">
        <v>848</v>
      </c>
      <c r="I434" s="58">
        <v>0</v>
      </c>
      <c r="J434" s="58">
        <v>0</v>
      </c>
      <c r="K434" s="58">
        <v>1</v>
      </c>
      <c r="L434" s="58">
        <v>0</v>
      </c>
      <c r="M434" s="176"/>
      <c r="N434" s="23" t="s">
        <v>849</v>
      </c>
      <c r="O434" s="23" t="s">
        <v>850</v>
      </c>
      <c r="P434" s="23" t="s">
        <v>851</v>
      </c>
      <c r="Q434" s="56" t="s">
        <v>848</v>
      </c>
      <c r="R434" s="133" t="s">
        <v>848</v>
      </c>
      <c r="S434" s="133" t="s">
        <v>848</v>
      </c>
      <c r="T434" s="133" t="s">
        <v>848</v>
      </c>
      <c r="U434" s="133" t="s">
        <v>848</v>
      </c>
      <c r="V434" s="133" t="s">
        <v>848</v>
      </c>
      <c r="W434" s="55">
        <v>0</v>
      </c>
      <c r="X434" s="55">
        <v>0.47051784816923087</v>
      </c>
      <c r="Y434" s="55">
        <v>0.49088831528012283</v>
      </c>
      <c r="Z434" s="55">
        <v>0.530031565806935</v>
      </c>
      <c r="AA434" s="55">
        <v>0.57037307910497592</v>
      </c>
      <c r="AB434" s="55">
        <v>0.60791864593681599</v>
      </c>
      <c r="AC434" s="55">
        <v>0.647461317387371</v>
      </c>
      <c r="AD434" s="59">
        <v>3.3171907716854512</v>
      </c>
      <c r="AE434" s="55">
        <v>0</v>
      </c>
      <c r="AF434" s="55"/>
      <c r="AG434" s="55"/>
      <c r="AH434" s="55"/>
      <c r="AI434" s="59">
        <v>3.3171907716854512</v>
      </c>
      <c r="AJ434" s="55">
        <v>0</v>
      </c>
      <c r="AK434" s="55">
        <v>0</v>
      </c>
      <c r="AL434" s="55">
        <v>0.51581977177313998</v>
      </c>
      <c r="AM434" s="55">
        <v>0.54891455814887335</v>
      </c>
      <c r="AN434" s="55">
        <v>0.60453849555478134</v>
      </c>
      <c r="AO434" s="55">
        <v>0.66356186215921031</v>
      </c>
      <c r="AP434" s="55">
        <v>0.72138653871879865</v>
      </c>
      <c r="AQ434" s="55">
        <v>0.78367603866520097</v>
      </c>
      <c r="AR434" s="59">
        <v>3.8378972650200049</v>
      </c>
      <c r="AS434" s="55">
        <v>0</v>
      </c>
      <c r="AT434" s="55"/>
      <c r="AU434" s="55"/>
      <c r="AV434" s="55"/>
      <c r="AW434" s="59">
        <v>3.8378972650200049</v>
      </c>
      <c r="AX434" s="55"/>
      <c r="AY434" s="55"/>
      <c r="AZ434" s="55"/>
      <c r="BA434" s="55"/>
      <c r="BB434" s="55"/>
      <c r="BC434" s="55"/>
      <c r="BD434" s="55"/>
      <c r="BE434" s="55"/>
      <c r="BF434" s="59">
        <v>0</v>
      </c>
      <c r="BG434" s="55"/>
      <c r="BH434" s="55"/>
      <c r="BI434" s="55"/>
      <c r="BJ434" s="55"/>
      <c r="BK434" s="59">
        <v>0</v>
      </c>
      <c r="BL434" s="55"/>
      <c r="BM434" s="23" t="s">
        <v>852</v>
      </c>
      <c r="BN434" s="23" t="s">
        <v>1770</v>
      </c>
      <c r="BO434" s="23" t="s">
        <v>853</v>
      </c>
      <c r="BP434" s="23" t="s">
        <v>853</v>
      </c>
      <c r="BQ434" s="23" t="s">
        <v>311</v>
      </c>
      <c r="BR434" s="23"/>
      <c r="BS434" s="57"/>
      <c r="BT434" s="135" t="s">
        <v>23</v>
      </c>
      <c r="BU434" s="58">
        <v>1</v>
      </c>
      <c r="BV434" s="57">
        <v>1</v>
      </c>
      <c r="BW434" s="57">
        <v>1</v>
      </c>
      <c r="BX434" s="57">
        <v>1</v>
      </c>
      <c r="BY434" s="57">
        <v>1</v>
      </c>
      <c r="BZ434" s="57">
        <v>1</v>
      </c>
      <c r="CA434" s="57">
        <v>1</v>
      </c>
      <c r="CB434" s="67">
        <v>6</v>
      </c>
      <c r="CC434" s="134"/>
      <c r="CD434" s="134"/>
      <c r="CE434" s="57"/>
      <c r="CF434" s="57"/>
      <c r="CG434" s="57"/>
      <c r="CH434" s="57"/>
      <c r="CI434" s="57"/>
      <c r="CJ434" s="57"/>
      <c r="CK434" s="67"/>
      <c r="CL434" s="23"/>
      <c r="CM434" s="23"/>
      <c r="CN434" s="23"/>
      <c r="CO434" s="23"/>
      <c r="CP434" s="23"/>
      <c r="CQ434" s="23"/>
      <c r="CR434" s="57"/>
      <c r="CS434" s="134"/>
      <c r="CT434" s="58"/>
      <c r="CU434" s="57"/>
      <c r="CV434" s="57"/>
      <c r="CW434" s="57"/>
      <c r="CX434" s="57"/>
      <c r="CY434" s="57"/>
      <c r="CZ434" s="57"/>
      <c r="DA434" s="67"/>
      <c r="DB434" s="23"/>
      <c r="DC434" s="23"/>
      <c r="DD434" s="57"/>
      <c r="DE434" s="57"/>
      <c r="DF434" s="57"/>
      <c r="DG434" s="57"/>
      <c r="DH434" s="57"/>
      <c r="DI434" s="57"/>
      <c r="DJ434" s="67"/>
      <c r="DK434" s="23" t="s">
        <v>849</v>
      </c>
      <c r="DL434" s="55">
        <v>0</v>
      </c>
      <c r="DM434" s="55">
        <v>0</v>
      </c>
      <c r="DN434" s="55">
        <v>0</v>
      </c>
      <c r="DO434" s="59">
        <v>0</v>
      </c>
      <c r="DP434" s="23" t="s">
        <v>849</v>
      </c>
      <c r="DQ434" s="57"/>
      <c r="DR434" s="57"/>
      <c r="DS434" s="57"/>
      <c r="DT434" s="23" t="s">
        <v>854</v>
      </c>
      <c r="DU434" s="57"/>
      <c r="DV434" s="23" t="s">
        <v>849</v>
      </c>
      <c r="DW434" s="23" t="s">
        <v>854</v>
      </c>
      <c r="DX434" s="57"/>
      <c r="DY434" s="23" t="s">
        <v>849</v>
      </c>
      <c r="DZ434" s="23" t="s">
        <v>854</v>
      </c>
      <c r="EA434" s="56"/>
      <c r="EB434" s="57"/>
      <c r="EC434" s="57"/>
      <c r="ED434" s="23"/>
      <c r="EE434" s="57"/>
      <c r="EF434" s="57"/>
      <c r="EG434" s="57"/>
      <c r="EH434" s="23">
        <v>933</v>
      </c>
      <c r="EI434" s="23"/>
      <c r="EJ434" s="23" t="s">
        <v>891</v>
      </c>
      <c r="EK434" s="23"/>
    </row>
    <row r="435" spans="2:141">
      <c r="B435" s="132" t="s">
        <v>1771</v>
      </c>
      <c r="C435" s="23" t="s">
        <v>1772</v>
      </c>
      <c r="D435" s="23" t="s">
        <v>155</v>
      </c>
      <c r="E435" s="23" t="s">
        <v>846</v>
      </c>
      <c r="F435" s="23" t="s">
        <v>847</v>
      </c>
      <c r="G435" s="23"/>
      <c r="H435" s="23" t="s">
        <v>848</v>
      </c>
      <c r="I435" s="58">
        <v>0</v>
      </c>
      <c r="J435" s="58">
        <v>1</v>
      </c>
      <c r="K435" s="58">
        <v>0</v>
      </c>
      <c r="L435" s="58">
        <v>0</v>
      </c>
      <c r="M435" s="176"/>
      <c r="N435" s="23" t="s">
        <v>849</v>
      </c>
      <c r="O435" s="23" t="s">
        <v>850</v>
      </c>
      <c r="P435" s="23" t="s">
        <v>851</v>
      </c>
      <c r="Q435" s="56" t="s">
        <v>848</v>
      </c>
      <c r="R435" s="133" t="s">
        <v>848</v>
      </c>
      <c r="S435" s="133" t="s">
        <v>848</v>
      </c>
      <c r="T435" s="133" t="s">
        <v>848</v>
      </c>
      <c r="U435" s="133" t="s">
        <v>848</v>
      </c>
      <c r="V435" s="133" t="s">
        <v>848</v>
      </c>
      <c r="W435" s="55">
        <v>0</v>
      </c>
      <c r="X435" s="55">
        <v>14.811901860367387</v>
      </c>
      <c r="Y435" s="55">
        <v>15.453164165018269</v>
      </c>
      <c r="Z435" s="55">
        <v>16.685393691602311</v>
      </c>
      <c r="AA435" s="55">
        <v>17.955344530224643</v>
      </c>
      <c r="AB435" s="55">
        <v>19.137278974090968</v>
      </c>
      <c r="AC435" s="55">
        <v>20.382082271354442</v>
      </c>
      <c r="AD435" s="59">
        <v>104.42516549265804</v>
      </c>
      <c r="AE435" s="55">
        <v>0</v>
      </c>
      <c r="AF435" s="55"/>
      <c r="AG435" s="55"/>
      <c r="AH435" s="55"/>
      <c r="AI435" s="59">
        <v>104.42516549265804</v>
      </c>
      <c r="AJ435" s="55">
        <v>0</v>
      </c>
      <c r="AK435" s="55">
        <v>0</v>
      </c>
      <c r="AL435" s="55">
        <v>16.238006415418447</v>
      </c>
      <c r="AM435" s="55">
        <v>17.279830290526537</v>
      </c>
      <c r="AN435" s="55">
        <v>19.03087184006451</v>
      </c>
      <c r="AO435" s="55">
        <v>20.888927420771942</v>
      </c>
      <c r="AP435" s="55">
        <v>22.709248238867787</v>
      </c>
      <c r="AQ435" s="55">
        <v>24.67012169718053</v>
      </c>
      <c r="AR435" s="59">
        <v>120.81700590282976</v>
      </c>
      <c r="AS435" s="55">
        <v>0</v>
      </c>
      <c r="AT435" s="55"/>
      <c r="AU435" s="55"/>
      <c r="AV435" s="55"/>
      <c r="AW435" s="59">
        <v>120.81700590282976</v>
      </c>
      <c r="AX435" s="55"/>
      <c r="AY435" s="55"/>
      <c r="AZ435" s="55"/>
      <c r="BA435" s="55"/>
      <c r="BB435" s="55"/>
      <c r="BC435" s="55"/>
      <c r="BD435" s="55"/>
      <c r="BE435" s="55"/>
      <c r="BF435" s="59">
        <v>0</v>
      </c>
      <c r="BG435" s="55"/>
      <c r="BH435" s="55"/>
      <c r="BI435" s="55"/>
      <c r="BJ435" s="55"/>
      <c r="BK435" s="59">
        <v>0</v>
      </c>
      <c r="BL435" s="55"/>
      <c r="BM435" s="23" t="s">
        <v>1164</v>
      </c>
      <c r="BN435" s="23" t="s">
        <v>189</v>
      </c>
      <c r="BO435" s="23" t="s">
        <v>566</v>
      </c>
      <c r="BP435" s="23" t="s">
        <v>367</v>
      </c>
      <c r="BQ435" s="23" t="s">
        <v>368</v>
      </c>
      <c r="BR435" s="23"/>
      <c r="BS435" s="57"/>
      <c r="BT435" s="135" t="s">
        <v>23</v>
      </c>
      <c r="BU435" s="58" t="s">
        <v>1165</v>
      </c>
      <c r="BV435" s="57">
        <v>0</v>
      </c>
      <c r="BW435" s="57">
        <v>0</v>
      </c>
      <c r="BX435" s="57">
        <v>0</v>
      </c>
      <c r="BY435" s="57">
        <v>0</v>
      </c>
      <c r="BZ435" s="57">
        <v>0</v>
      </c>
      <c r="CA435" s="57">
        <v>0</v>
      </c>
      <c r="CB435" s="67">
        <v>0</v>
      </c>
      <c r="CC435" s="134"/>
      <c r="CD435" s="134"/>
      <c r="CE435" s="57"/>
      <c r="CF435" s="57"/>
      <c r="CG435" s="57"/>
      <c r="CH435" s="57"/>
      <c r="CI435" s="57"/>
      <c r="CJ435" s="57"/>
      <c r="CK435" s="67"/>
      <c r="CL435" s="23"/>
      <c r="CM435" s="23"/>
      <c r="CN435" s="23"/>
      <c r="CO435" s="23"/>
      <c r="CP435" s="23"/>
      <c r="CQ435" s="23"/>
      <c r="CR435" s="57"/>
      <c r="CS435" s="134"/>
      <c r="CT435" s="58"/>
      <c r="CU435" s="57"/>
      <c r="CV435" s="57"/>
      <c r="CW435" s="57"/>
      <c r="CX435" s="57"/>
      <c r="CY435" s="57"/>
      <c r="CZ435" s="57"/>
      <c r="DA435" s="67"/>
      <c r="DB435" s="23"/>
      <c r="DC435" s="23"/>
      <c r="DD435" s="57"/>
      <c r="DE435" s="57"/>
      <c r="DF435" s="57"/>
      <c r="DG435" s="57"/>
      <c r="DH435" s="57"/>
      <c r="DI435" s="57"/>
      <c r="DJ435" s="67"/>
      <c r="DK435" s="23" t="s">
        <v>849</v>
      </c>
      <c r="DL435" s="55">
        <v>0</v>
      </c>
      <c r="DM435" s="55">
        <v>0</v>
      </c>
      <c r="DN435" s="55">
        <v>0</v>
      </c>
      <c r="DO435" s="59">
        <v>0</v>
      </c>
      <c r="DP435" s="23" t="s">
        <v>849</v>
      </c>
      <c r="DQ435" s="57"/>
      <c r="DR435" s="57"/>
      <c r="DS435" s="57"/>
      <c r="DT435" s="23" t="s">
        <v>854</v>
      </c>
      <c r="DU435" s="57"/>
      <c r="DV435" s="23" t="s">
        <v>849</v>
      </c>
      <c r="DW435" s="23" t="s">
        <v>854</v>
      </c>
      <c r="DX435" s="57"/>
      <c r="DY435" s="23" t="s">
        <v>849</v>
      </c>
      <c r="DZ435" s="23" t="s">
        <v>854</v>
      </c>
      <c r="EA435" s="56"/>
      <c r="EB435" s="57"/>
      <c r="EC435" s="57"/>
      <c r="ED435" s="23"/>
      <c r="EE435" s="57"/>
      <c r="EF435" s="57"/>
      <c r="EG435" s="57"/>
      <c r="EH435" s="23">
        <v>640</v>
      </c>
      <c r="EI435" s="323" t="s">
        <v>365</v>
      </c>
      <c r="EJ435" s="323" t="s">
        <v>1773</v>
      </c>
      <c r="EK435" s="23" t="s">
        <v>587</v>
      </c>
    </row>
    <row r="436" spans="2:141" ht="29.1">
      <c r="B436" s="132" t="s">
        <v>1774</v>
      </c>
      <c r="C436" s="23" t="s">
        <v>1775</v>
      </c>
      <c r="D436" s="23" t="s">
        <v>155</v>
      </c>
      <c r="E436" s="23" t="s">
        <v>846</v>
      </c>
      <c r="F436" s="23" t="s">
        <v>847</v>
      </c>
      <c r="G436" s="23"/>
      <c r="H436" s="23" t="s">
        <v>848</v>
      </c>
      <c r="I436" s="58">
        <v>0</v>
      </c>
      <c r="J436" s="58">
        <v>0</v>
      </c>
      <c r="K436" s="58">
        <v>1</v>
      </c>
      <c r="L436" s="58">
        <v>0</v>
      </c>
      <c r="M436" s="176"/>
      <c r="N436" s="23" t="s">
        <v>849</v>
      </c>
      <c r="O436" s="23" t="s">
        <v>850</v>
      </c>
      <c r="P436" s="23" t="s">
        <v>863</v>
      </c>
      <c r="Q436" s="56">
        <v>46766</v>
      </c>
      <c r="R436" s="133">
        <v>46853</v>
      </c>
      <c r="S436" s="133">
        <v>47199</v>
      </c>
      <c r="T436" s="133" t="s">
        <v>848</v>
      </c>
      <c r="U436" s="133">
        <v>47309</v>
      </c>
      <c r="V436" s="133" t="s">
        <v>848</v>
      </c>
      <c r="W436" s="55">
        <v>3.8371485546231709</v>
      </c>
      <c r="X436" s="55">
        <v>0</v>
      </c>
      <c r="Y436" s="55">
        <v>0</v>
      </c>
      <c r="Z436" s="55">
        <v>1.5246943691247827</v>
      </c>
      <c r="AA436" s="55">
        <v>3.0493887382495655</v>
      </c>
      <c r="AB436" s="55">
        <v>4.5740831073743475</v>
      </c>
      <c r="AC436" s="55">
        <v>6.0987774764991309</v>
      </c>
      <c r="AD436" s="59">
        <v>15.246943691247825</v>
      </c>
      <c r="AE436" s="55">
        <v>0.63564814478168563</v>
      </c>
      <c r="AF436" s="55"/>
      <c r="AG436" s="55"/>
      <c r="AH436" s="55"/>
      <c r="AI436" s="59">
        <v>19.084092245870995</v>
      </c>
      <c r="AJ436" s="55">
        <v>0.63564814478168563</v>
      </c>
      <c r="AK436" s="55">
        <v>4.2065930110975769</v>
      </c>
      <c r="AL436" s="55">
        <v>0</v>
      </c>
      <c r="AM436" s="55">
        <v>0</v>
      </c>
      <c r="AN436" s="55">
        <v>1.7390217857841443</v>
      </c>
      <c r="AO436" s="55">
        <v>3.5476044429996549</v>
      </c>
      <c r="AP436" s="55">
        <v>5.4278347977894708</v>
      </c>
      <c r="AQ436" s="55">
        <v>7.3818553249936807</v>
      </c>
      <c r="AR436" s="59">
        <v>18.096316351566951</v>
      </c>
      <c r="AS436" s="55">
        <v>0.76937757779490779</v>
      </c>
      <c r="AT436" s="55"/>
      <c r="AU436" s="55"/>
      <c r="AV436" s="55"/>
      <c r="AW436" s="59">
        <v>22.302909362664529</v>
      </c>
      <c r="AX436" s="55"/>
      <c r="AY436" s="55"/>
      <c r="AZ436" s="55"/>
      <c r="BA436" s="55"/>
      <c r="BB436" s="55"/>
      <c r="BC436" s="55"/>
      <c r="BD436" s="55"/>
      <c r="BE436" s="55"/>
      <c r="BF436" s="59">
        <v>0</v>
      </c>
      <c r="BG436" s="55"/>
      <c r="BH436" s="55"/>
      <c r="BI436" s="55"/>
      <c r="BJ436" s="55"/>
      <c r="BK436" s="59">
        <v>0</v>
      </c>
      <c r="BL436" s="55"/>
      <c r="BM436" s="23" t="s">
        <v>852</v>
      </c>
      <c r="BN436" s="23" t="s">
        <v>171</v>
      </c>
      <c r="BO436" s="23" t="s">
        <v>569</v>
      </c>
      <c r="BP436" s="23" t="s">
        <v>386</v>
      </c>
      <c r="BQ436" s="23" t="s">
        <v>853</v>
      </c>
      <c r="BR436" s="23"/>
      <c r="BS436" s="57"/>
      <c r="BT436" s="135" t="s">
        <v>154</v>
      </c>
      <c r="BU436" s="58">
        <v>1</v>
      </c>
      <c r="BV436" s="57">
        <v>42</v>
      </c>
      <c r="BW436" s="57">
        <v>28.220000000000002</v>
      </c>
      <c r="BX436" s="57">
        <v>21.68</v>
      </c>
      <c r="BY436" s="57">
        <v>31.240000000000002</v>
      </c>
      <c r="BZ436" s="57">
        <v>50.5</v>
      </c>
      <c r="CA436" s="57">
        <v>150</v>
      </c>
      <c r="CB436" s="67">
        <v>323.64</v>
      </c>
      <c r="CC436" s="134"/>
      <c r="CD436" s="134"/>
      <c r="CE436" s="57"/>
      <c r="CF436" s="57"/>
      <c r="CG436" s="57"/>
      <c r="CH436" s="57"/>
      <c r="CI436" s="57"/>
      <c r="CJ436" s="57"/>
      <c r="CK436" s="67"/>
      <c r="CL436" s="23"/>
      <c r="CM436" s="23"/>
      <c r="CN436" s="23"/>
      <c r="CO436" s="23"/>
      <c r="CP436" s="23"/>
      <c r="CQ436" s="23"/>
      <c r="CR436" s="57"/>
      <c r="CS436" s="134"/>
      <c r="CT436" s="58"/>
      <c r="CU436" s="57"/>
      <c r="CV436" s="57"/>
      <c r="CW436" s="57"/>
      <c r="CX436" s="57"/>
      <c r="CY436" s="57"/>
      <c r="CZ436" s="57"/>
      <c r="DA436" s="67"/>
      <c r="DB436" s="23"/>
      <c r="DC436" s="23"/>
      <c r="DD436" s="57"/>
      <c r="DE436" s="57"/>
      <c r="DF436" s="57"/>
      <c r="DG436" s="57"/>
      <c r="DH436" s="57"/>
      <c r="DI436" s="57"/>
      <c r="DJ436" s="67"/>
      <c r="DK436" s="23" t="s">
        <v>849</v>
      </c>
      <c r="DL436" s="55">
        <v>0</v>
      </c>
      <c r="DM436" s="55">
        <v>3.8371485546231709</v>
      </c>
      <c r="DN436" s="55">
        <v>15.246943691247825</v>
      </c>
      <c r="DO436" s="59">
        <v>19.084092245870995</v>
      </c>
      <c r="DP436" s="23" t="s">
        <v>849</v>
      </c>
      <c r="DQ436" s="57"/>
      <c r="DR436" s="57"/>
      <c r="DS436" s="57"/>
      <c r="DT436" s="23" t="s">
        <v>854</v>
      </c>
      <c r="DU436" s="57"/>
      <c r="DV436" s="23" t="s">
        <v>849</v>
      </c>
      <c r="DW436" s="23" t="s">
        <v>854</v>
      </c>
      <c r="DX436" s="57"/>
      <c r="DY436" s="23" t="s">
        <v>849</v>
      </c>
      <c r="DZ436" s="23" t="s">
        <v>854</v>
      </c>
      <c r="EA436" s="56"/>
      <c r="EB436" s="57"/>
      <c r="EC436" s="57"/>
      <c r="ED436" s="23"/>
      <c r="EE436" s="57"/>
      <c r="EF436" s="57"/>
      <c r="EG436" s="57"/>
      <c r="EH436" s="23">
        <v>536</v>
      </c>
      <c r="EI436" s="23"/>
      <c r="EJ436" s="23" t="s">
        <v>1216</v>
      </c>
      <c r="EK436" s="23"/>
    </row>
    <row r="437" spans="2:141" ht="29.1">
      <c r="B437" s="132" t="s">
        <v>1776</v>
      </c>
      <c r="C437" s="23" t="s">
        <v>1777</v>
      </c>
      <c r="D437" s="23" t="s">
        <v>155</v>
      </c>
      <c r="E437" s="23" t="s">
        <v>846</v>
      </c>
      <c r="F437" s="23" t="s">
        <v>847</v>
      </c>
      <c r="G437" s="23"/>
      <c r="H437" s="23" t="s">
        <v>848</v>
      </c>
      <c r="I437" s="58">
        <v>0</v>
      </c>
      <c r="J437" s="58">
        <v>0</v>
      </c>
      <c r="K437" s="58">
        <v>1</v>
      </c>
      <c r="L437" s="58">
        <v>0</v>
      </c>
      <c r="M437" s="176"/>
      <c r="N437" s="23" t="s">
        <v>849</v>
      </c>
      <c r="O437" s="23" t="s">
        <v>850</v>
      </c>
      <c r="P437" s="23" t="s">
        <v>851</v>
      </c>
      <c r="Q437" s="56" t="s">
        <v>848</v>
      </c>
      <c r="R437" s="133" t="s">
        <v>848</v>
      </c>
      <c r="S437" s="133" t="s">
        <v>848</v>
      </c>
      <c r="T437" s="133" t="s">
        <v>848</v>
      </c>
      <c r="U437" s="133" t="s">
        <v>848</v>
      </c>
      <c r="V437" s="133" t="s">
        <v>848</v>
      </c>
      <c r="W437" s="55">
        <v>4.7301372188837512</v>
      </c>
      <c r="X437" s="55">
        <v>6.6312697017377262</v>
      </c>
      <c r="Y437" s="55">
        <v>3.8669297537113199</v>
      </c>
      <c r="Z437" s="55">
        <v>3.6218335158719137</v>
      </c>
      <c r="AA437" s="55">
        <v>3.4103516743855695</v>
      </c>
      <c r="AB437" s="55">
        <v>3.7959360399772137</v>
      </c>
      <c r="AC437" s="55">
        <v>4.934871048698672</v>
      </c>
      <c r="AD437" s="59">
        <v>26.261191734382415</v>
      </c>
      <c r="AE437" s="55">
        <v>0.84178585754659563</v>
      </c>
      <c r="AF437" s="55"/>
      <c r="AG437" s="55"/>
      <c r="AH437" s="55"/>
      <c r="AI437" s="59">
        <v>30.991328953266166</v>
      </c>
      <c r="AJ437" s="55">
        <v>0.84178585754659563</v>
      </c>
      <c r="AK437" s="55">
        <v>5.1855595068153395</v>
      </c>
      <c r="AL437" s="55">
        <v>7.2697349046921351</v>
      </c>
      <c r="AM437" s="55">
        <v>4.324026404946963</v>
      </c>
      <c r="AN437" s="55">
        <v>4.1309573355346805</v>
      </c>
      <c r="AO437" s="55">
        <v>3.9675422816660895</v>
      </c>
      <c r="AP437" s="55">
        <v>4.5044467370420387</v>
      </c>
      <c r="AQ437" s="55">
        <v>5.9730830103846371</v>
      </c>
      <c r="AR437" s="59">
        <v>30.169790674266547</v>
      </c>
      <c r="AS437" s="55">
        <v>1.0188831186216172</v>
      </c>
      <c r="AT437" s="55"/>
      <c r="AU437" s="55"/>
      <c r="AV437" s="55"/>
      <c r="AW437" s="59">
        <v>35.355350181081889</v>
      </c>
      <c r="AX437" s="55"/>
      <c r="AY437" s="55"/>
      <c r="AZ437" s="55"/>
      <c r="BA437" s="55"/>
      <c r="BB437" s="55"/>
      <c r="BC437" s="55"/>
      <c r="BD437" s="55"/>
      <c r="BE437" s="55"/>
      <c r="BF437" s="59">
        <v>0</v>
      </c>
      <c r="BG437" s="55"/>
      <c r="BH437" s="55"/>
      <c r="BI437" s="55"/>
      <c r="BJ437" s="55"/>
      <c r="BK437" s="59">
        <v>0</v>
      </c>
      <c r="BL437" s="55"/>
      <c r="BM437" s="23" t="s">
        <v>852</v>
      </c>
      <c r="BN437" s="23" t="s">
        <v>177</v>
      </c>
      <c r="BO437" s="23" t="s">
        <v>569</v>
      </c>
      <c r="BP437" s="23" t="s">
        <v>386</v>
      </c>
      <c r="BQ437" s="23" t="s">
        <v>853</v>
      </c>
      <c r="BR437" s="23"/>
      <c r="BS437" s="57"/>
      <c r="BT437" s="135" t="s">
        <v>154</v>
      </c>
      <c r="BU437" s="58">
        <v>1</v>
      </c>
      <c r="BV437" s="57">
        <v>69.5</v>
      </c>
      <c r="BW437" s="57">
        <v>30</v>
      </c>
      <c r="BX437" s="57">
        <v>49</v>
      </c>
      <c r="BY437" s="57">
        <v>12.17</v>
      </c>
      <c r="BZ437" s="57">
        <v>5.34</v>
      </c>
      <c r="CA437" s="57">
        <v>60.2</v>
      </c>
      <c r="CB437" s="67">
        <v>226.20999999999998</v>
      </c>
      <c r="CC437" s="134"/>
      <c r="CD437" s="134"/>
      <c r="CE437" s="57"/>
      <c r="CF437" s="57"/>
      <c r="CG437" s="57"/>
      <c r="CH437" s="57"/>
      <c r="CI437" s="57"/>
      <c r="CJ437" s="57"/>
      <c r="CK437" s="67"/>
      <c r="CL437" s="23"/>
      <c r="CM437" s="23"/>
      <c r="CN437" s="23"/>
      <c r="CO437" s="23"/>
      <c r="CP437" s="23"/>
      <c r="CQ437" s="23"/>
      <c r="CR437" s="57"/>
      <c r="CS437" s="134"/>
      <c r="CT437" s="58"/>
      <c r="CU437" s="57"/>
      <c r="CV437" s="57"/>
      <c r="CW437" s="57"/>
      <c r="CX437" s="57"/>
      <c r="CY437" s="57"/>
      <c r="CZ437" s="57"/>
      <c r="DA437" s="67"/>
      <c r="DB437" s="23"/>
      <c r="DC437" s="23"/>
      <c r="DD437" s="57"/>
      <c r="DE437" s="57"/>
      <c r="DF437" s="57"/>
      <c r="DG437" s="57"/>
      <c r="DH437" s="57"/>
      <c r="DI437" s="57"/>
      <c r="DJ437" s="67"/>
      <c r="DK437" s="23" t="s">
        <v>849</v>
      </c>
      <c r="DL437" s="55">
        <v>0</v>
      </c>
      <c r="DM437" s="55">
        <v>4.7301372188837512</v>
      </c>
      <c r="DN437" s="55">
        <v>26.261191734382415</v>
      </c>
      <c r="DO437" s="59">
        <v>30.991328953266166</v>
      </c>
      <c r="DP437" s="23" t="s">
        <v>849</v>
      </c>
      <c r="DQ437" s="57"/>
      <c r="DR437" s="57"/>
      <c r="DS437" s="57"/>
      <c r="DT437" s="23" t="s">
        <v>854</v>
      </c>
      <c r="DU437" s="57"/>
      <c r="DV437" s="23" t="s">
        <v>849</v>
      </c>
      <c r="DW437" s="23" t="s">
        <v>854</v>
      </c>
      <c r="DX437" s="57"/>
      <c r="DY437" s="23" t="s">
        <v>849</v>
      </c>
      <c r="DZ437" s="23" t="s">
        <v>854</v>
      </c>
      <c r="EA437" s="56"/>
      <c r="EB437" s="57"/>
      <c r="EC437" s="57"/>
      <c r="ED437" s="23"/>
      <c r="EE437" s="57"/>
      <c r="EF437" s="57"/>
      <c r="EG437" s="57"/>
      <c r="EH437" s="23">
        <v>540</v>
      </c>
      <c r="EI437" s="23"/>
      <c r="EJ437" s="23" t="s">
        <v>1652</v>
      </c>
      <c r="EK437" s="23"/>
    </row>
    <row r="438" spans="2:141" ht="29.1">
      <c r="B438" s="132" t="s">
        <v>1778</v>
      </c>
      <c r="C438" s="23" t="s">
        <v>1779</v>
      </c>
      <c r="D438" s="23" t="s">
        <v>159</v>
      </c>
      <c r="E438" s="23" t="s">
        <v>846</v>
      </c>
      <c r="F438" s="23" t="s">
        <v>847</v>
      </c>
      <c r="G438" s="23"/>
      <c r="H438" s="23" t="s">
        <v>848</v>
      </c>
      <c r="I438" s="58">
        <v>0</v>
      </c>
      <c r="J438" s="58">
        <v>0</v>
      </c>
      <c r="K438" s="58">
        <v>1</v>
      </c>
      <c r="L438" s="58">
        <v>0</v>
      </c>
      <c r="M438" s="176"/>
      <c r="N438" s="23" t="s">
        <v>849</v>
      </c>
      <c r="O438" s="23" t="s">
        <v>850</v>
      </c>
      <c r="P438" s="23" t="s">
        <v>851</v>
      </c>
      <c r="Q438" s="56" t="s">
        <v>848</v>
      </c>
      <c r="R438" s="133" t="s">
        <v>848</v>
      </c>
      <c r="S438" s="133" t="s">
        <v>848</v>
      </c>
      <c r="T438" s="133" t="s">
        <v>848</v>
      </c>
      <c r="U438" s="133" t="s">
        <v>848</v>
      </c>
      <c r="V438" s="133" t="s">
        <v>848</v>
      </c>
      <c r="W438" s="55">
        <v>0</v>
      </c>
      <c r="X438" s="55">
        <v>-18.682469737264427</v>
      </c>
      <c r="Y438" s="55">
        <v>-3.5733804637490545</v>
      </c>
      <c r="Z438" s="55">
        <v>1.4616845311173894</v>
      </c>
      <c r="AA438" s="55">
        <v>0.77676719090353352</v>
      </c>
      <c r="AB438" s="55">
        <v>0.45724447728832412</v>
      </c>
      <c r="AC438" s="55">
        <v>9.7102897200263369E-2</v>
      </c>
      <c r="AD438" s="59">
        <v>-19.463051104503972</v>
      </c>
      <c r="AE438" s="55">
        <v>0</v>
      </c>
      <c r="AF438" s="55"/>
      <c r="AG438" s="55"/>
      <c r="AH438" s="55"/>
      <c r="AI438" s="59">
        <v>-19.463051104503972</v>
      </c>
      <c r="AJ438" s="55">
        <v>0</v>
      </c>
      <c r="AK438" s="55">
        <v>0</v>
      </c>
      <c r="AL438" s="55">
        <v>-20.481236394178769</v>
      </c>
      <c r="AM438" s="55">
        <v>-3.9957776490102841</v>
      </c>
      <c r="AN438" s="55">
        <v>1.6671546081828488</v>
      </c>
      <c r="AO438" s="55">
        <v>0.90367708880815389</v>
      </c>
      <c r="AP438" s="55">
        <v>0.54258906684956898</v>
      </c>
      <c r="AQ438" s="55">
        <v>0.11753167606658464</v>
      </c>
      <c r="AR438" s="59">
        <v>-21.246061603281895</v>
      </c>
      <c r="AS438" s="55">
        <v>0</v>
      </c>
      <c r="AT438" s="55"/>
      <c r="AU438" s="55"/>
      <c r="AV438" s="55"/>
      <c r="AW438" s="59">
        <v>-21.246061603281895</v>
      </c>
      <c r="AX438" s="55"/>
      <c r="AY438" s="55"/>
      <c r="AZ438" s="55"/>
      <c r="BA438" s="55"/>
      <c r="BB438" s="55"/>
      <c r="BC438" s="55"/>
      <c r="BD438" s="55"/>
      <c r="BE438" s="55"/>
      <c r="BF438" s="59">
        <v>0</v>
      </c>
      <c r="BG438" s="55"/>
      <c r="BH438" s="55"/>
      <c r="BI438" s="55"/>
      <c r="BJ438" s="55"/>
      <c r="BK438" s="59">
        <v>0</v>
      </c>
      <c r="BL438" s="55"/>
      <c r="BM438" s="23" t="s">
        <v>852</v>
      </c>
      <c r="BN438" s="23" t="s">
        <v>191</v>
      </c>
      <c r="BO438" s="23" t="s">
        <v>853</v>
      </c>
      <c r="BP438" s="23" t="s">
        <v>853</v>
      </c>
      <c r="BQ438" s="23" t="s">
        <v>853</v>
      </c>
      <c r="BR438" s="23"/>
      <c r="BS438" s="57"/>
      <c r="BT438" s="135" t="s">
        <v>192</v>
      </c>
      <c r="BU438" s="58">
        <v>1</v>
      </c>
      <c r="BV438" s="57">
        <v>0</v>
      </c>
      <c r="BW438" s="57">
        <v>0</v>
      </c>
      <c r="BX438" s="57">
        <v>0</v>
      </c>
      <c r="BY438" s="57">
        <v>0</v>
      </c>
      <c r="BZ438" s="57">
        <v>0</v>
      </c>
      <c r="CA438" s="57">
        <v>0</v>
      </c>
      <c r="CB438" s="67">
        <v>0</v>
      </c>
      <c r="CC438" s="134"/>
      <c r="CD438" s="134"/>
      <c r="CE438" s="57"/>
      <c r="CF438" s="57"/>
      <c r="CG438" s="57"/>
      <c r="CH438" s="57"/>
      <c r="CI438" s="57"/>
      <c r="CJ438" s="57"/>
      <c r="CK438" s="67"/>
      <c r="CL438" s="23"/>
      <c r="CM438" s="23"/>
      <c r="CN438" s="23"/>
      <c r="CO438" s="23"/>
      <c r="CP438" s="23"/>
      <c r="CQ438" s="23"/>
      <c r="CR438" s="57"/>
      <c r="CS438" s="134"/>
      <c r="CT438" s="58"/>
      <c r="CU438" s="57"/>
      <c r="CV438" s="57"/>
      <c r="CW438" s="57"/>
      <c r="CX438" s="57"/>
      <c r="CY438" s="57"/>
      <c r="CZ438" s="57"/>
      <c r="DA438" s="67"/>
      <c r="DB438" s="23"/>
      <c r="DC438" s="23"/>
      <c r="DD438" s="57"/>
      <c r="DE438" s="57"/>
      <c r="DF438" s="57"/>
      <c r="DG438" s="57"/>
      <c r="DH438" s="57"/>
      <c r="DI438" s="57"/>
      <c r="DJ438" s="67"/>
      <c r="DK438" s="23" t="s">
        <v>849</v>
      </c>
      <c r="DL438" s="55">
        <v>0</v>
      </c>
      <c r="DM438" s="55">
        <v>0</v>
      </c>
      <c r="DN438" s="55">
        <v>0</v>
      </c>
      <c r="DO438" s="59">
        <v>0</v>
      </c>
      <c r="DP438" s="23" t="s">
        <v>849</v>
      </c>
      <c r="DQ438" s="57"/>
      <c r="DR438" s="57"/>
      <c r="DS438" s="57"/>
      <c r="DT438" s="23" t="s">
        <v>854</v>
      </c>
      <c r="DU438" s="57"/>
      <c r="DV438" s="23" t="s">
        <v>849</v>
      </c>
      <c r="DW438" s="23" t="s">
        <v>854</v>
      </c>
      <c r="DX438" s="57"/>
      <c r="DY438" s="23" t="s">
        <v>849</v>
      </c>
      <c r="DZ438" s="23" t="s">
        <v>854</v>
      </c>
      <c r="EA438" s="56"/>
      <c r="EB438" s="57"/>
      <c r="EC438" s="57"/>
      <c r="ED438" s="23"/>
      <c r="EE438" s="57"/>
      <c r="EF438" s="57"/>
      <c r="EG438" s="57"/>
      <c r="EH438" s="23">
        <v>807</v>
      </c>
      <c r="EI438" s="23"/>
      <c r="EJ438" s="23" t="s">
        <v>871</v>
      </c>
      <c r="EK438" s="23"/>
    </row>
    <row r="439" spans="2:141" ht="29.1">
      <c r="B439" s="132" t="s">
        <v>1780</v>
      </c>
      <c r="C439" s="23" t="s">
        <v>1781</v>
      </c>
      <c r="D439" s="23" t="s">
        <v>193</v>
      </c>
      <c r="E439" s="23" t="s">
        <v>846</v>
      </c>
      <c r="F439" s="23" t="s">
        <v>847</v>
      </c>
      <c r="G439" s="23"/>
      <c r="H439" s="23" t="s">
        <v>848</v>
      </c>
      <c r="I439" s="58">
        <v>0</v>
      </c>
      <c r="J439" s="58">
        <v>0</v>
      </c>
      <c r="K439" s="58">
        <v>1</v>
      </c>
      <c r="L439" s="58">
        <v>0</v>
      </c>
      <c r="M439" s="176"/>
      <c r="N439" s="23" t="s">
        <v>849</v>
      </c>
      <c r="O439" s="23" t="s">
        <v>850</v>
      </c>
      <c r="P439" s="23" t="s">
        <v>851</v>
      </c>
      <c r="Q439" s="56" t="s">
        <v>848</v>
      </c>
      <c r="R439" s="133" t="s">
        <v>848</v>
      </c>
      <c r="S439" s="133" t="s">
        <v>848</v>
      </c>
      <c r="T439" s="133" t="s">
        <v>848</v>
      </c>
      <c r="U439" s="133" t="s">
        <v>848</v>
      </c>
      <c r="V439" s="133" t="s">
        <v>848</v>
      </c>
      <c r="W439" s="55">
        <v>0</v>
      </c>
      <c r="X439" s="55">
        <v>0.17426586969230773</v>
      </c>
      <c r="Y439" s="55">
        <v>0.18181048714078624</v>
      </c>
      <c r="Z439" s="55">
        <v>0.19630798733590182</v>
      </c>
      <c r="AA439" s="55">
        <v>0.2112492885573985</v>
      </c>
      <c r="AB439" s="55">
        <v>0.2251550540506726</v>
      </c>
      <c r="AC439" s="55">
        <v>0.23980048792124856</v>
      </c>
      <c r="AD439" s="59">
        <v>1.2285891746983153</v>
      </c>
      <c r="AE439" s="55">
        <v>0</v>
      </c>
      <c r="AF439" s="55"/>
      <c r="AG439" s="55"/>
      <c r="AH439" s="55"/>
      <c r="AI439" s="59">
        <v>1.2285891746983153</v>
      </c>
      <c r="AJ439" s="55">
        <v>0</v>
      </c>
      <c r="AK439" s="55">
        <v>0</v>
      </c>
      <c r="AL439" s="55">
        <v>0.19104435991597776</v>
      </c>
      <c r="AM439" s="55">
        <v>0.20330168820328642</v>
      </c>
      <c r="AN439" s="55">
        <v>0.22390314650177082</v>
      </c>
      <c r="AO439" s="55">
        <v>0.24576365265155939</v>
      </c>
      <c r="AP439" s="55">
        <v>0.267180199525481</v>
      </c>
      <c r="AQ439" s="55">
        <v>0.29025038469081521</v>
      </c>
      <c r="AR439" s="59">
        <v>1.4214434314888904</v>
      </c>
      <c r="AS439" s="55">
        <v>0</v>
      </c>
      <c r="AT439" s="55"/>
      <c r="AU439" s="55"/>
      <c r="AV439" s="55"/>
      <c r="AW439" s="59">
        <v>1.4214434314888904</v>
      </c>
      <c r="AX439" s="55"/>
      <c r="AY439" s="55"/>
      <c r="AZ439" s="55"/>
      <c r="BA439" s="55"/>
      <c r="BB439" s="55"/>
      <c r="BC439" s="55"/>
      <c r="BD439" s="55"/>
      <c r="BE439" s="55"/>
      <c r="BF439" s="59">
        <v>0</v>
      </c>
      <c r="BG439" s="55"/>
      <c r="BH439" s="55"/>
      <c r="BI439" s="55"/>
      <c r="BJ439" s="55"/>
      <c r="BK439" s="59">
        <v>0</v>
      </c>
      <c r="BL439" s="55"/>
      <c r="BM439" s="23" t="s">
        <v>852</v>
      </c>
      <c r="BN439" s="23" t="s">
        <v>1301</v>
      </c>
      <c r="BO439" s="23" t="s">
        <v>853</v>
      </c>
      <c r="BP439" s="23" t="s">
        <v>853</v>
      </c>
      <c r="BQ439" s="23" t="s">
        <v>311</v>
      </c>
      <c r="BR439" s="23"/>
      <c r="BS439" s="57"/>
      <c r="BT439" s="135" t="s">
        <v>23</v>
      </c>
      <c r="BU439" s="58">
        <v>1</v>
      </c>
      <c r="BV439" s="57">
        <v>0</v>
      </c>
      <c r="BW439" s="57">
        <v>0</v>
      </c>
      <c r="BX439" s="57">
        <v>0</v>
      </c>
      <c r="BY439" s="57">
        <v>0</v>
      </c>
      <c r="BZ439" s="57">
        <v>0</v>
      </c>
      <c r="CA439" s="57">
        <v>0</v>
      </c>
      <c r="CB439" s="67">
        <v>0</v>
      </c>
      <c r="CC439" s="134"/>
      <c r="CD439" s="134"/>
      <c r="CE439" s="57"/>
      <c r="CF439" s="57"/>
      <c r="CG439" s="57"/>
      <c r="CH439" s="57"/>
      <c r="CI439" s="57"/>
      <c r="CJ439" s="57"/>
      <c r="CK439" s="67"/>
      <c r="CL439" s="23"/>
      <c r="CM439" s="23"/>
      <c r="CN439" s="23"/>
      <c r="CO439" s="23"/>
      <c r="CP439" s="23"/>
      <c r="CQ439" s="23"/>
      <c r="CR439" s="57"/>
      <c r="CS439" s="134"/>
      <c r="CT439" s="58"/>
      <c r="CU439" s="57"/>
      <c r="CV439" s="57"/>
      <c r="CW439" s="57"/>
      <c r="CX439" s="57"/>
      <c r="CY439" s="57"/>
      <c r="CZ439" s="57"/>
      <c r="DA439" s="67"/>
      <c r="DB439" s="23"/>
      <c r="DC439" s="23"/>
      <c r="DD439" s="57"/>
      <c r="DE439" s="57"/>
      <c r="DF439" s="57"/>
      <c r="DG439" s="57"/>
      <c r="DH439" s="57"/>
      <c r="DI439" s="57"/>
      <c r="DJ439" s="67"/>
      <c r="DK439" s="23" t="s">
        <v>849</v>
      </c>
      <c r="DL439" s="55">
        <v>0</v>
      </c>
      <c r="DM439" s="55">
        <v>0</v>
      </c>
      <c r="DN439" s="55">
        <v>0</v>
      </c>
      <c r="DO439" s="59">
        <v>0</v>
      </c>
      <c r="DP439" s="23" t="s">
        <v>849</v>
      </c>
      <c r="DQ439" s="57"/>
      <c r="DR439" s="57"/>
      <c r="DS439" s="57"/>
      <c r="DT439" s="23" t="s">
        <v>854</v>
      </c>
      <c r="DU439" s="57"/>
      <c r="DV439" s="23" t="s">
        <v>849</v>
      </c>
      <c r="DW439" s="23" t="s">
        <v>854</v>
      </c>
      <c r="DX439" s="57"/>
      <c r="DY439" s="23" t="s">
        <v>849</v>
      </c>
      <c r="DZ439" s="23" t="s">
        <v>854</v>
      </c>
      <c r="EA439" s="56"/>
      <c r="EB439" s="57"/>
      <c r="EC439" s="57"/>
      <c r="ED439" s="23"/>
      <c r="EE439" s="57"/>
      <c r="EF439" s="57"/>
      <c r="EG439" s="57"/>
      <c r="EH439" s="23">
        <v>899</v>
      </c>
      <c r="EI439" s="23"/>
      <c r="EJ439" s="23" t="s">
        <v>891</v>
      </c>
      <c r="EK439" s="23"/>
    </row>
    <row r="440" spans="2:141" ht="29.1">
      <c r="B440" s="132" t="s">
        <v>1782</v>
      </c>
      <c r="C440" s="23" t="s">
        <v>1783</v>
      </c>
      <c r="D440" s="23" t="s">
        <v>159</v>
      </c>
      <c r="E440" s="23" t="s">
        <v>846</v>
      </c>
      <c r="F440" s="23" t="s">
        <v>847</v>
      </c>
      <c r="G440" s="23"/>
      <c r="H440" s="23" t="s">
        <v>848</v>
      </c>
      <c r="I440" s="58">
        <v>0</v>
      </c>
      <c r="J440" s="58">
        <v>0</v>
      </c>
      <c r="K440" s="58">
        <v>1</v>
      </c>
      <c r="L440" s="58">
        <v>0</v>
      </c>
      <c r="M440" s="176"/>
      <c r="N440" s="23" t="s">
        <v>849</v>
      </c>
      <c r="O440" s="23" t="s">
        <v>850</v>
      </c>
      <c r="P440" s="23" t="s">
        <v>851</v>
      </c>
      <c r="Q440" s="56" t="s">
        <v>848</v>
      </c>
      <c r="R440" s="133" t="s">
        <v>848</v>
      </c>
      <c r="S440" s="133" t="s">
        <v>848</v>
      </c>
      <c r="T440" s="133" t="s">
        <v>848</v>
      </c>
      <c r="U440" s="133" t="s">
        <v>848</v>
      </c>
      <c r="V440" s="133" t="s">
        <v>848</v>
      </c>
      <c r="W440" s="55">
        <v>0</v>
      </c>
      <c r="X440" s="55">
        <v>6.5000000000000002E-2</v>
      </c>
      <c r="Y440" s="55">
        <v>6.8000000000000005E-2</v>
      </c>
      <c r="Z440" s="55">
        <v>7.2999999999999995E-2</v>
      </c>
      <c r="AA440" s="55">
        <v>7.9000000000000001E-2</v>
      </c>
      <c r="AB440" s="55">
        <v>8.4000000000000005E-2</v>
      </c>
      <c r="AC440" s="55">
        <v>8.8999999999999996E-2</v>
      </c>
      <c r="AD440" s="59">
        <v>0.45800000000000007</v>
      </c>
      <c r="AE440" s="55">
        <v>0</v>
      </c>
      <c r="AF440" s="55"/>
      <c r="AG440" s="55"/>
      <c r="AH440" s="55"/>
      <c r="AI440" s="59">
        <v>0.45800000000000007</v>
      </c>
      <c r="AJ440" s="55">
        <v>0</v>
      </c>
      <c r="AK440" s="55">
        <v>0</v>
      </c>
      <c r="AL440" s="55">
        <v>7.0999999999999994E-2</v>
      </c>
      <c r="AM440" s="55">
        <v>-1.8879999999999999</v>
      </c>
      <c r="AN440" s="55">
        <v>-2.08</v>
      </c>
      <c r="AO440" s="55">
        <v>-2.2829999999999999</v>
      </c>
      <c r="AP440" s="55">
        <v>-2.4820000000000002</v>
      </c>
      <c r="AQ440" s="55">
        <v>-2.6960000000000002</v>
      </c>
      <c r="AR440" s="59">
        <v>-11.357999999999999</v>
      </c>
      <c r="AS440" s="55">
        <v>0</v>
      </c>
      <c r="AT440" s="55"/>
      <c r="AU440" s="55"/>
      <c r="AV440" s="55"/>
      <c r="AW440" s="59">
        <v>-11.357999999999999</v>
      </c>
      <c r="AX440" s="55"/>
      <c r="AY440" s="55"/>
      <c r="AZ440" s="55"/>
      <c r="BA440" s="55"/>
      <c r="BB440" s="55"/>
      <c r="BC440" s="55"/>
      <c r="BD440" s="55"/>
      <c r="BE440" s="55"/>
      <c r="BF440" s="59">
        <v>0</v>
      </c>
      <c r="BG440" s="55"/>
      <c r="BH440" s="55"/>
      <c r="BI440" s="55"/>
      <c r="BJ440" s="55"/>
      <c r="BK440" s="59">
        <v>0</v>
      </c>
      <c r="BL440" s="55"/>
      <c r="BM440" s="23" t="s">
        <v>852</v>
      </c>
      <c r="BN440" s="23" t="s">
        <v>204</v>
      </c>
      <c r="BO440" s="23" t="s">
        <v>853</v>
      </c>
      <c r="BP440" s="23" t="s">
        <v>853</v>
      </c>
      <c r="BQ440" s="23" t="s">
        <v>853</v>
      </c>
      <c r="BR440" s="23"/>
      <c r="BS440" s="57"/>
      <c r="BT440" s="135" t="s">
        <v>192</v>
      </c>
      <c r="BU440" s="58">
        <v>1</v>
      </c>
      <c r="BV440" s="57">
        <v>0</v>
      </c>
      <c r="BW440" s="57">
        <v>0</v>
      </c>
      <c r="BX440" s="57">
        <v>0</v>
      </c>
      <c r="BY440" s="57">
        <v>0</v>
      </c>
      <c r="BZ440" s="57">
        <v>0</v>
      </c>
      <c r="CA440" s="57">
        <v>0</v>
      </c>
      <c r="CB440" s="67">
        <v>0</v>
      </c>
      <c r="CC440" s="134"/>
      <c r="CD440" s="134"/>
      <c r="CE440" s="57"/>
      <c r="CF440" s="57"/>
      <c r="CG440" s="57"/>
      <c r="CH440" s="57"/>
      <c r="CI440" s="57"/>
      <c r="CJ440" s="57"/>
      <c r="CK440" s="67"/>
      <c r="CL440" s="23"/>
      <c r="CM440" s="23"/>
      <c r="CN440" s="23"/>
      <c r="CO440" s="23"/>
      <c r="CP440" s="23"/>
      <c r="CQ440" s="23"/>
      <c r="CR440" s="57"/>
      <c r="CS440" s="134"/>
      <c r="CT440" s="58"/>
      <c r="CU440" s="57"/>
      <c r="CV440" s="57"/>
      <c r="CW440" s="57"/>
      <c r="CX440" s="57"/>
      <c r="CY440" s="57"/>
      <c r="CZ440" s="57"/>
      <c r="DA440" s="67"/>
      <c r="DB440" s="23"/>
      <c r="DC440" s="23"/>
      <c r="DD440" s="57"/>
      <c r="DE440" s="57"/>
      <c r="DF440" s="57"/>
      <c r="DG440" s="57"/>
      <c r="DH440" s="57"/>
      <c r="DI440" s="57"/>
      <c r="DJ440" s="67"/>
      <c r="DK440" s="23" t="s">
        <v>849</v>
      </c>
      <c r="DL440" s="55">
        <v>0</v>
      </c>
      <c r="DM440" s="55">
        <v>0</v>
      </c>
      <c r="DN440" s="55">
        <v>0</v>
      </c>
      <c r="DO440" s="59">
        <v>0</v>
      </c>
      <c r="DP440" s="23" t="s">
        <v>849</v>
      </c>
      <c r="DQ440" s="57"/>
      <c r="DR440" s="57"/>
      <c r="DS440" s="57"/>
      <c r="DT440" s="23" t="s">
        <v>854</v>
      </c>
      <c r="DU440" s="57"/>
      <c r="DV440" s="23" t="s">
        <v>849</v>
      </c>
      <c r="DW440" s="23" t="s">
        <v>854</v>
      </c>
      <c r="DX440" s="57"/>
      <c r="DY440" s="23" t="s">
        <v>849</v>
      </c>
      <c r="DZ440" s="23" t="s">
        <v>854</v>
      </c>
      <c r="EA440" s="56"/>
      <c r="EB440" s="57"/>
      <c r="EC440" s="57"/>
      <c r="ED440" s="23"/>
      <c r="EE440" s="57"/>
      <c r="EF440" s="57"/>
      <c r="EG440" s="57"/>
      <c r="EH440" s="23">
        <v>785</v>
      </c>
      <c r="EI440" s="23"/>
      <c r="EJ440" s="23" t="s">
        <v>1174</v>
      </c>
      <c r="EK440" s="23"/>
    </row>
    <row r="441" spans="2:141" ht="57.95">
      <c r="B441" s="132" t="s">
        <v>1784</v>
      </c>
      <c r="C441" s="23" t="s">
        <v>1785</v>
      </c>
      <c r="D441" s="23" t="s">
        <v>155</v>
      </c>
      <c r="E441" s="23" t="s">
        <v>846</v>
      </c>
      <c r="F441" s="23" t="s">
        <v>847</v>
      </c>
      <c r="G441" s="23"/>
      <c r="H441" s="23" t="s">
        <v>848</v>
      </c>
      <c r="I441" s="58">
        <v>0</v>
      </c>
      <c r="J441" s="58">
        <v>0</v>
      </c>
      <c r="K441" s="58">
        <v>1</v>
      </c>
      <c r="L441" s="58">
        <v>0</v>
      </c>
      <c r="M441" s="176"/>
      <c r="N441" s="23" t="s">
        <v>849</v>
      </c>
      <c r="O441" s="23" t="s">
        <v>850</v>
      </c>
      <c r="P441" s="23" t="s">
        <v>851</v>
      </c>
      <c r="Q441" s="56">
        <v>47087</v>
      </c>
      <c r="R441" s="133">
        <v>47177</v>
      </c>
      <c r="S441" s="133">
        <v>47756</v>
      </c>
      <c r="T441" s="133" t="s">
        <v>848</v>
      </c>
      <c r="U441" s="133">
        <v>47879</v>
      </c>
      <c r="V441" s="133" t="s">
        <v>848</v>
      </c>
      <c r="W441" s="55">
        <v>0</v>
      </c>
      <c r="X441" s="55">
        <v>6.1429458734915769</v>
      </c>
      <c r="Y441" s="55">
        <v>0</v>
      </c>
      <c r="Z441" s="55">
        <v>0</v>
      </c>
      <c r="AA441" s="55">
        <v>0</v>
      </c>
      <c r="AB441" s="55">
        <v>0</v>
      </c>
      <c r="AC441" s="55">
        <v>0</v>
      </c>
      <c r="AD441" s="59">
        <v>6.1429458734915769</v>
      </c>
      <c r="AE441" s="55">
        <v>0</v>
      </c>
      <c r="AF441" s="55"/>
      <c r="AG441" s="55"/>
      <c r="AH441" s="55"/>
      <c r="AI441" s="59">
        <v>6.1429458734915769</v>
      </c>
      <c r="AJ441" s="55">
        <v>0</v>
      </c>
      <c r="AK441" s="55">
        <v>0</v>
      </c>
      <c r="AL441" s="55">
        <v>6.7343947754762103</v>
      </c>
      <c r="AM441" s="55">
        <v>0</v>
      </c>
      <c r="AN441" s="55">
        <v>0</v>
      </c>
      <c r="AO441" s="55">
        <v>0</v>
      </c>
      <c r="AP441" s="55">
        <v>0</v>
      </c>
      <c r="AQ441" s="55">
        <v>0</v>
      </c>
      <c r="AR441" s="59">
        <v>6.7343947754762103</v>
      </c>
      <c r="AS441" s="55">
        <v>0</v>
      </c>
      <c r="AT441" s="55"/>
      <c r="AU441" s="55"/>
      <c r="AV441" s="55"/>
      <c r="AW441" s="59">
        <v>6.7343947754762103</v>
      </c>
      <c r="AX441" s="55"/>
      <c r="AY441" s="55"/>
      <c r="AZ441" s="55"/>
      <c r="BA441" s="55"/>
      <c r="BB441" s="55"/>
      <c r="BC441" s="55"/>
      <c r="BD441" s="55"/>
      <c r="BE441" s="55"/>
      <c r="BF441" s="59">
        <v>0</v>
      </c>
      <c r="BG441" s="55"/>
      <c r="BH441" s="55"/>
      <c r="BI441" s="55"/>
      <c r="BJ441" s="55"/>
      <c r="BK441" s="59">
        <v>0</v>
      </c>
      <c r="BL441" s="55"/>
      <c r="BM441" s="23" t="s">
        <v>852</v>
      </c>
      <c r="BN441" s="23" t="s">
        <v>233</v>
      </c>
      <c r="BO441" s="23" t="s">
        <v>569</v>
      </c>
      <c r="BP441" s="23" t="s">
        <v>1124</v>
      </c>
      <c r="BQ441" s="23" t="s">
        <v>853</v>
      </c>
      <c r="BR441" s="23"/>
      <c r="BS441" s="57"/>
      <c r="BT441" s="135" t="s">
        <v>859</v>
      </c>
      <c r="BU441" s="58">
        <v>1</v>
      </c>
      <c r="BV441" s="57">
        <v>0</v>
      </c>
      <c r="BW441" s="57">
        <v>0</v>
      </c>
      <c r="BX441" s="57">
        <v>0</v>
      </c>
      <c r="BY441" s="57">
        <v>18109</v>
      </c>
      <c r="BZ441" s="57">
        <v>0</v>
      </c>
      <c r="CA441" s="57">
        <v>0</v>
      </c>
      <c r="CB441" s="67">
        <v>18109</v>
      </c>
      <c r="CC441" s="134"/>
      <c r="CD441" s="134"/>
      <c r="CE441" s="57"/>
      <c r="CF441" s="57"/>
      <c r="CG441" s="57"/>
      <c r="CH441" s="57"/>
      <c r="CI441" s="57"/>
      <c r="CJ441" s="57"/>
      <c r="CK441" s="67"/>
      <c r="CL441" s="23"/>
      <c r="CM441" s="23"/>
      <c r="CN441" s="23"/>
      <c r="CO441" s="23"/>
      <c r="CP441" s="23"/>
      <c r="CQ441" s="23"/>
      <c r="CR441" s="57"/>
      <c r="CS441" s="134"/>
      <c r="CT441" s="58"/>
      <c r="CU441" s="57"/>
      <c r="CV441" s="57"/>
      <c r="CW441" s="57"/>
      <c r="CX441" s="57"/>
      <c r="CY441" s="57"/>
      <c r="CZ441" s="57"/>
      <c r="DA441" s="67"/>
      <c r="DB441" s="23"/>
      <c r="DC441" s="23"/>
      <c r="DD441" s="57"/>
      <c r="DE441" s="57"/>
      <c r="DF441" s="57"/>
      <c r="DG441" s="57"/>
      <c r="DH441" s="57"/>
      <c r="DI441" s="57"/>
      <c r="DJ441" s="67"/>
      <c r="DK441" s="23" t="s">
        <v>849</v>
      </c>
      <c r="DL441" s="55">
        <v>0</v>
      </c>
      <c r="DM441" s="55">
        <v>0</v>
      </c>
      <c r="DN441" s="55">
        <v>0</v>
      </c>
      <c r="DO441" s="59">
        <v>0</v>
      </c>
      <c r="DP441" s="23" t="s">
        <v>849</v>
      </c>
      <c r="DQ441" s="57"/>
      <c r="DR441" s="57"/>
      <c r="DS441" s="57"/>
      <c r="DT441" s="23" t="s">
        <v>854</v>
      </c>
      <c r="DU441" s="57"/>
      <c r="DV441" s="23" t="s">
        <v>849</v>
      </c>
      <c r="DW441" s="23" t="s">
        <v>854</v>
      </c>
      <c r="DX441" s="57"/>
      <c r="DY441" s="23" t="s">
        <v>849</v>
      </c>
      <c r="DZ441" s="23" t="s">
        <v>854</v>
      </c>
      <c r="EA441" s="56"/>
      <c r="EB441" s="57"/>
      <c r="EC441" s="57"/>
      <c r="ED441" s="23"/>
      <c r="EE441" s="57"/>
      <c r="EF441" s="57"/>
      <c r="EG441" s="57"/>
      <c r="EH441" s="23">
        <v>674</v>
      </c>
      <c r="EI441" s="23"/>
      <c r="EJ441" s="23" t="s">
        <v>1125</v>
      </c>
      <c r="EK441" s="23"/>
    </row>
    <row r="442" spans="2:141">
      <c r="B442" s="132" t="s">
        <v>1786</v>
      </c>
      <c r="C442" s="23" t="s">
        <v>1787</v>
      </c>
      <c r="D442" s="23" t="s">
        <v>193</v>
      </c>
      <c r="E442" s="23" t="s">
        <v>846</v>
      </c>
      <c r="F442" s="23" t="s">
        <v>847</v>
      </c>
      <c r="G442" s="23"/>
      <c r="H442" s="23" t="s">
        <v>848</v>
      </c>
      <c r="I442" s="58">
        <v>0.77090000000000003</v>
      </c>
      <c r="J442" s="58">
        <v>0.2291</v>
      </c>
      <c r="K442" s="58">
        <v>0</v>
      </c>
      <c r="L442" s="58">
        <v>0</v>
      </c>
      <c r="M442" s="176"/>
      <c r="N442" s="23" t="s">
        <v>849</v>
      </c>
      <c r="O442" s="23" t="s">
        <v>850</v>
      </c>
      <c r="P442" s="23" t="s">
        <v>851</v>
      </c>
      <c r="Q442" s="56" t="s">
        <v>848</v>
      </c>
      <c r="R442" s="133" t="s">
        <v>848</v>
      </c>
      <c r="S442" s="133" t="s">
        <v>848</v>
      </c>
      <c r="T442" s="133" t="s">
        <v>848</v>
      </c>
      <c r="U442" s="133" t="s">
        <v>848</v>
      </c>
      <c r="V442" s="133" t="s">
        <v>848</v>
      </c>
      <c r="W442" s="55">
        <v>1.7739005114580992</v>
      </c>
      <c r="X442" s="55">
        <v>1.1638411200059751</v>
      </c>
      <c r="Y442" s="55">
        <v>1.2142281294459618</v>
      </c>
      <c r="Z442" s="55">
        <v>1.3110502260169172</v>
      </c>
      <c r="AA442" s="55">
        <v>1.4108362643196366</v>
      </c>
      <c r="AB442" s="55">
        <v>1.5037064385815733</v>
      </c>
      <c r="AC442" s="55">
        <v>1.6015165157297837</v>
      </c>
      <c r="AD442" s="59">
        <v>8.2051786940998479</v>
      </c>
      <c r="AE442" s="55">
        <v>0.27126203941137034</v>
      </c>
      <c r="AF442" s="55"/>
      <c r="AG442" s="55"/>
      <c r="AH442" s="55"/>
      <c r="AI442" s="59">
        <v>9.979079205557948</v>
      </c>
      <c r="AJ442" s="55">
        <v>0.27126203941137034</v>
      </c>
      <c r="AK442" s="55">
        <v>1.9446934064857637</v>
      </c>
      <c r="AL442" s="55">
        <v>1.2758968936833115</v>
      </c>
      <c r="AM442" s="55">
        <v>1.3577579184919573</v>
      </c>
      <c r="AN442" s="55">
        <v>1.4953455272543561</v>
      </c>
      <c r="AO442" s="55">
        <v>1.641341734120275</v>
      </c>
      <c r="AP442" s="55">
        <v>1.7843729423793278</v>
      </c>
      <c r="AQ442" s="55">
        <v>1.9384480357351037</v>
      </c>
      <c r="AR442" s="59">
        <v>9.4931630516643306</v>
      </c>
      <c r="AS442" s="55">
        <v>0.32833090530250236</v>
      </c>
      <c r="AT442" s="55"/>
      <c r="AU442" s="55"/>
      <c r="AV442" s="55"/>
      <c r="AW442" s="59">
        <v>11.437856458150094</v>
      </c>
      <c r="AX442" s="55"/>
      <c r="AY442" s="55"/>
      <c r="AZ442" s="55"/>
      <c r="BA442" s="55"/>
      <c r="BB442" s="55"/>
      <c r="BC442" s="55"/>
      <c r="BD442" s="55"/>
      <c r="BE442" s="55"/>
      <c r="BF442" s="59">
        <v>0</v>
      </c>
      <c r="BG442" s="55"/>
      <c r="BH442" s="55"/>
      <c r="BI442" s="55"/>
      <c r="BJ442" s="55"/>
      <c r="BK442" s="59">
        <v>0</v>
      </c>
      <c r="BL442" s="55"/>
      <c r="BM442" s="23" t="s">
        <v>864</v>
      </c>
      <c r="BN442" s="23" t="s">
        <v>1788</v>
      </c>
      <c r="BO442" s="23" t="s">
        <v>532</v>
      </c>
      <c r="BP442" s="23" t="s">
        <v>533</v>
      </c>
      <c r="BQ442" s="23" t="s">
        <v>538</v>
      </c>
      <c r="BR442" s="23"/>
      <c r="BS442" s="57"/>
      <c r="BT442" s="135" t="s">
        <v>23</v>
      </c>
      <c r="BU442" s="58">
        <v>0.77090000000000003</v>
      </c>
      <c r="BV442" s="57">
        <v>2</v>
      </c>
      <c r="BW442" s="57">
        <v>2</v>
      </c>
      <c r="BX442" s="57">
        <v>2</v>
      </c>
      <c r="BY442" s="57">
        <v>2</v>
      </c>
      <c r="BZ442" s="57">
        <v>1</v>
      </c>
      <c r="CA442" s="57">
        <v>7</v>
      </c>
      <c r="CB442" s="67">
        <v>16</v>
      </c>
      <c r="CC442" s="134"/>
      <c r="CD442" s="134"/>
      <c r="CE442" s="57"/>
      <c r="CF442" s="57"/>
      <c r="CG442" s="57"/>
      <c r="CH442" s="57"/>
      <c r="CI442" s="57"/>
      <c r="CJ442" s="57"/>
      <c r="CK442" s="67"/>
      <c r="CL442" s="23"/>
      <c r="CM442" s="23"/>
      <c r="CN442" s="23"/>
      <c r="CO442" s="23"/>
      <c r="CP442" s="23"/>
      <c r="CQ442" s="23"/>
      <c r="CR442" s="57"/>
      <c r="CS442" s="134"/>
      <c r="CT442" s="58"/>
      <c r="CU442" s="57"/>
      <c r="CV442" s="57"/>
      <c r="CW442" s="57"/>
      <c r="CX442" s="57"/>
      <c r="CY442" s="57"/>
      <c r="CZ442" s="57"/>
      <c r="DA442" s="67"/>
      <c r="DB442" s="23"/>
      <c r="DC442" s="23"/>
      <c r="DD442" s="57"/>
      <c r="DE442" s="57"/>
      <c r="DF442" s="57"/>
      <c r="DG442" s="57"/>
      <c r="DH442" s="57"/>
      <c r="DI442" s="57"/>
      <c r="DJ442" s="67"/>
      <c r="DK442" s="23" t="s">
        <v>849</v>
      </c>
      <c r="DL442" s="55">
        <v>0</v>
      </c>
      <c r="DM442" s="55">
        <v>1.7739005114580992</v>
      </c>
      <c r="DN442" s="55">
        <v>8.2051786940998479</v>
      </c>
      <c r="DO442" s="59">
        <v>9.979079205557948</v>
      </c>
      <c r="DP442" s="23" t="s">
        <v>849</v>
      </c>
      <c r="DQ442" s="57"/>
      <c r="DR442" s="57"/>
      <c r="DS442" s="57"/>
      <c r="DT442" s="23" t="s">
        <v>854</v>
      </c>
      <c r="DU442" s="57"/>
      <c r="DV442" s="23" t="s">
        <v>849</v>
      </c>
      <c r="DW442" s="23" t="s">
        <v>854</v>
      </c>
      <c r="DX442" s="57"/>
      <c r="DY442" s="23" t="s">
        <v>849</v>
      </c>
      <c r="DZ442" s="23" t="s">
        <v>854</v>
      </c>
      <c r="EA442" s="56"/>
      <c r="EB442" s="57"/>
      <c r="EC442" s="57"/>
      <c r="ED442" s="23"/>
      <c r="EE442" s="57"/>
      <c r="EF442" s="57"/>
      <c r="EG442" s="57"/>
      <c r="EH442" s="23">
        <v>751</v>
      </c>
      <c r="EI442" s="23" t="s">
        <v>537</v>
      </c>
      <c r="EJ442" s="23"/>
      <c r="EK442" s="23" t="s">
        <v>632</v>
      </c>
    </row>
    <row r="443" spans="2:141" ht="29.1">
      <c r="B443" s="132" t="s">
        <v>1789</v>
      </c>
      <c r="C443" s="23" t="s">
        <v>1790</v>
      </c>
      <c r="D443" s="23" t="s">
        <v>159</v>
      </c>
      <c r="E443" s="23" t="s">
        <v>846</v>
      </c>
      <c r="F443" s="23" t="s">
        <v>847</v>
      </c>
      <c r="G443" s="23"/>
      <c r="H443" s="23" t="s">
        <v>848</v>
      </c>
      <c r="I443" s="58">
        <v>0</v>
      </c>
      <c r="J443" s="58">
        <v>0</v>
      </c>
      <c r="K443" s="58">
        <v>1</v>
      </c>
      <c r="L443" s="58">
        <v>0</v>
      </c>
      <c r="M443" s="176"/>
      <c r="N443" s="23" t="s">
        <v>849</v>
      </c>
      <c r="O443" s="23" t="s">
        <v>850</v>
      </c>
      <c r="P443" s="23" t="s">
        <v>851</v>
      </c>
      <c r="Q443" s="56" t="s">
        <v>848</v>
      </c>
      <c r="R443" s="133" t="s">
        <v>848</v>
      </c>
      <c r="S443" s="133" t="s">
        <v>848</v>
      </c>
      <c r="T443" s="133" t="s">
        <v>848</v>
      </c>
      <c r="U443" s="133" t="s">
        <v>848</v>
      </c>
      <c r="V443" s="133" t="s">
        <v>848</v>
      </c>
      <c r="W443" s="55">
        <v>0</v>
      </c>
      <c r="X443" s="55">
        <v>0</v>
      </c>
      <c r="Y443" s="55">
        <v>0</v>
      </c>
      <c r="Z443" s="55">
        <v>0</v>
      </c>
      <c r="AA443" s="55">
        <v>0</v>
      </c>
      <c r="AB443" s="55">
        <v>0.59338570524614354</v>
      </c>
      <c r="AC443" s="55">
        <v>1.3054485515906593</v>
      </c>
      <c r="AD443" s="59">
        <v>1.8988342568368028</v>
      </c>
      <c r="AE443" s="55">
        <v>0</v>
      </c>
      <c r="AF443" s="55"/>
      <c r="AG443" s="55"/>
      <c r="AH443" s="55"/>
      <c r="AI443" s="59">
        <v>1.8988342568368028</v>
      </c>
      <c r="AJ443" s="55">
        <v>0</v>
      </c>
      <c r="AK443" s="55">
        <v>0</v>
      </c>
      <c r="AL443" s="55">
        <v>0</v>
      </c>
      <c r="AM443" s="55">
        <v>0</v>
      </c>
      <c r="AN443" s="55">
        <v>0</v>
      </c>
      <c r="AO443" s="55">
        <v>0</v>
      </c>
      <c r="AP443" s="55">
        <v>0.70414102757627739</v>
      </c>
      <c r="AQ443" s="55">
        <v>1.5800924659406488</v>
      </c>
      <c r="AR443" s="59">
        <v>2.2842334935169264</v>
      </c>
      <c r="AS443" s="55">
        <v>0</v>
      </c>
      <c r="AT443" s="55"/>
      <c r="AU443" s="55"/>
      <c r="AV443" s="55"/>
      <c r="AW443" s="59">
        <v>2.2842334935169264</v>
      </c>
      <c r="AX443" s="55"/>
      <c r="AY443" s="55"/>
      <c r="AZ443" s="55"/>
      <c r="BA443" s="55"/>
      <c r="BB443" s="55"/>
      <c r="BC443" s="55"/>
      <c r="BD443" s="55"/>
      <c r="BE443" s="55"/>
      <c r="BF443" s="59">
        <v>0</v>
      </c>
      <c r="BG443" s="55"/>
      <c r="BH443" s="55"/>
      <c r="BI443" s="55"/>
      <c r="BJ443" s="55"/>
      <c r="BK443" s="59">
        <v>0</v>
      </c>
      <c r="BL443" s="55"/>
      <c r="BM443" s="23" t="s">
        <v>852</v>
      </c>
      <c r="BN443" s="23" t="s">
        <v>184</v>
      </c>
      <c r="BO443" s="23" t="s">
        <v>853</v>
      </c>
      <c r="BP443" s="23" t="s">
        <v>853</v>
      </c>
      <c r="BQ443" s="23" t="s">
        <v>853</v>
      </c>
      <c r="BR443" s="23"/>
      <c r="BS443" s="57"/>
      <c r="BT443" s="135" t="s">
        <v>23</v>
      </c>
      <c r="BU443" s="58">
        <v>1</v>
      </c>
      <c r="BV443" s="57">
        <v>0</v>
      </c>
      <c r="BW443" s="57">
        <v>0</v>
      </c>
      <c r="BX443" s="57">
        <v>0</v>
      </c>
      <c r="BY443" s="57">
        <v>0</v>
      </c>
      <c r="BZ443" s="57">
        <v>0</v>
      </c>
      <c r="CA443" s="57">
        <v>0</v>
      </c>
      <c r="CB443" s="67">
        <v>0</v>
      </c>
      <c r="CC443" s="134"/>
      <c r="CD443" s="134"/>
      <c r="CE443" s="57"/>
      <c r="CF443" s="57"/>
      <c r="CG443" s="57"/>
      <c r="CH443" s="57"/>
      <c r="CI443" s="57"/>
      <c r="CJ443" s="57"/>
      <c r="CK443" s="67"/>
      <c r="CL443" s="23"/>
      <c r="CM443" s="23"/>
      <c r="CN443" s="23"/>
      <c r="CO443" s="23"/>
      <c r="CP443" s="23"/>
      <c r="CQ443" s="23"/>
      <c r="CR443" s="57"/>
      <c r="CS443" s="134"/>
      <c r="CT443" s="58"/>
      <c r="CU443" s="57"/>
      <c r="CV443" s="57"/>
      <c r="CW443" s="57"/>
      <c r="CX443" s="57"/>
      <c r="CY443" s="57"/>
      <c r="CZ443" s="57"/>
      <c r="DA443" s="67"/>
      <c r="DB443" s="23"/>
      <c r="DC443" s="23"/>
      <c r="DD443" s="57"/>
      <c r="DE443" s="57"/>
      <c r="DF443" s="57"/>
      <c r="DG443" s="57"/>
      <c r="DH443" s="57"/>
      <c r="DI443" s="57"/>
      <c r="DJ443" s="67"/>
      <c r="DK443" s="23" t="s">
        <v>849</v>
      </c>
      <c r="DL443" s="55">
        <v>0</v>
      </c>
      <c r="DM443" s="55">
        <v>0</v>
      </c>
      <c r="DN443" s="55">
        <v>0</v>
      </c>
      <c r="DO443" s="59">
        <v>0</v>
      </c>
      <c r="DP443" s="23" t="s">
        <v>849</v>
      </c>
      <c r="DQ443" s="57"/>
      <c r="DR443" s="57"/>
      <c r="DS443" s="57"/>
      <c r="DT443" s="23" t="s">
        <v>854</v>
      </c>
      <c r="DU443" s="57"/>
      <c r="DV443" s="23" t="s">
        <v>858</v>
      </c>
      <c r="DW443" s="23" t="s">
        <v>854</v>
      </c>
      <c r="DX443" s="57"/>
      <c r="DY443" s="23" t="s">
        <v>849</v>
      </c>
      <c r="DZ443" s="23" t="s">
        <v>854</v>
      </c>
      <c r="EA443" s="56"/>
      <c r="EB443" s="57"/>
      <c r="EC443" s="57"/>
      <c r="ED443" s="23"/>
      <c r="EE443" s="57"/>
      <c r="EF443" s="57"/>
      <c r="EG443" s="57"/>
      <c r="EH443" s="23">
        <v>957</v>
      </c>
      <c r="EI443" s="23"/>
      <c r="EJ443" s="23" t="s">
        <v>921</v>
      </c>
      <c r="EK443" s="23"/>
    </row>
    <row r="444" spans="2:141" ht="29.1">
      <c r="B444" s="132" t="s">
        <v>1791</v>
      </c>
      <c r="C444" s="23" t="s">
        <v>1790</v>
      </c>
      <c r="D444" s="23" t="s">
        <v>159</v>
      </c>
      <c r="E444" s="23" t="s">
        <v>846</v>
      </c>
      <c r="F444" s="23" t="s">
        <v>847</v>
      </c>
      <c r="G444" s="23"/>
      <c r="H444" s="23" t="s">
        <v>848</v>
      </c>
      <c r="I444" s="58">
        <v>0</v>
      </c>
      <c r="J444" s="58">
        <v>0</v>
      </c>
      <c r="K444" s="58">
        <v>1</v>
      </c>
      <c r="L444" s="58">
        <v>0</v>
      </c>
      <c r="M444" s="176"/>
      <c r="N444" s="23" t="s">
        <v>849</v>
      </c>
      <c r="O444" s="23" t="s">
        <v>850</v>
      </c>
      <c r="P444" s="23" t="s">
        <v>851</v>
      </c>
      <c r="Q444" s="56" t="s">
        <v>848</v>
      </c>
      <c r="R444" s="133" t="s">
        <v>848</v>
      </c>
      <c r="S444" s="133" t="s">
        <v>848</v>
      </c>
      <c r="T444" s="133" t="s">
        <v>848</v>
      </c>
      <c r="U444" s="133" t="s">
        <v>848</v>
      </c>
      <c r="V444" s="133" t="s">
        <v>848</v>
      </c>
      <c r="W444" s="55">
        <v>0</v>
      </c>
      <c r="X444" s="55">
        <v>0</v>
      </c>
      <c r="Y444" s="55">
        <v>0</v>
      </c>
      <c r="Z444" s="55">
        <v>0</v>
      </c>
      <c r="AA444" s="55">
        <v>-0.588638619619409</v>
      </c>
      <c r="AB444" s="55">
        <v>-1.3101956372173937</v>
      </c>
      <c r="AC444" s="55">
        <v>0</v>
      </c>
      <c r="AD444" s="59">
        <v>-1.8988342568368028</v>
      </c>
      <c r="AE444" s="55">
        <v>0</v>
      </c>
      <c r="AF444" s="55"/>
      <c r="AG444" s="55"/>
      <c r="AH444" s="55"/>
      <c r="AI444" s="59">
        <v>-1.8988342568368028</v>
      </c>
      <c r="AJ444" s="55">
        <v>0</v>
      </c>
      <c r="AK444" s="55">
        <v>0</v>
      </c>
      <c r="AL444" s="55">
        <v>0</v>
      </c>
      <c r="AM444" s="55">
        <v>0</v>
      </c>
      <c r="AN444" s="55">
        <v>0</v>
      </c>
      <c r="AO444" s="55">
        <v>-0.68481166605269139</v>
      </c>
      <c r="AP444" s="55">
        <v>-1.5547433889286584</v>
      </c>
      <c r="AQ444" s="55">
        <v>0</v>
      </c>
      <c r="AR444" s="59">
        <v>-2.2395550549813499</v>
      </c>
      <c r="AS444" s="55">
        <v>0</v>
      </c>
      <c r="AT444" s="55"/>
      <c r="AU444" s="55"/>
      <c r="AV444" s="55"/>
      <c r="AW444" s="59">
        <v>-2.2395550549813499</v>
      </c>
      <c r="AX444" s="55"/>
      <c r="AY444" s="55"/>
      <c r="AZ444" s="55"/>
      <c r="BA444" s="55"/>
      <c r="BB444" s="55"/>
      <c r="BC444" s="55"/>
      <c r="BD444" s="55"/>
      <c r="BE444" s="55"/>
      <c r="BF444" s="59">
        <v>0</v>
      </c>
      <c r="BG444" s="55"/>
      <c r="BH444" s="55"/>
      <c r="BI444" s="55"/>
      <c r="BJ444" s="55"/>
      <c r="BK444" s="59">
        <v>0</v>
      </c>
      <c r="BL444" s="55"/>
      <c r="BM444" s="23" t="s">
        <v>852</v>
      </c>
      <c r="BN444" s="23" t="s">
        <v>184</v>
      </c>
      <c r="BO444" s="23" t="s">
        <v>853</v>
      </c>
      <c r="BP444" s="23" t="s">
        <v>853</v>
      </c>
      <c r="BQ444" s="23" t="s">
        <v>853</v>
      </c>
      <c r="BR444" s="23"/>
      <c r="BS444" s="57"/>
      <c r="BT444" s="135" t="s">
        <v>23</v>
      </c>
      <c r="BU444" s="58">
        <v>1</v>
      </c>
      <c r="BV444" s="57">
        <v>0</v>
      </c>
      <c r="BW444" s="57">
        <v>0</v>
      </c>
      <c r="BX444" s="57">
        <v>0</v>
      </c>
      <c r="BY444" s="57">
        <v>0</v>
      </c>
      <c r="BZ444" s="57">
        <v>0</v>
      </c>
      <c r="CA444" s="57">
        <v>0</v>
      </c>
      <c r="CB444" s="67">
        <v>0</v>
      </c>
      <c r="CC444" s="134"/>
      <c r="CD444" s="134"/>
      <c r="CE444" s="57"/>
      <c r="CF444" s="57"/>
      <c r="CG444" s="57"/>
      <c r="CH444" s="57"/>
      <c r="CI444" s="57"/>
      <c r="CJ444" s="57"/>
      <c r="CK444" s="67"/>
      <c r="CL444" s="23"/>
      <c r="CM444" s="23"/>
      <c r="CN444" s="23"/>
      <c r="CO444" s="23"/>
      <c r="CP444" s="23"/>
      <c r="CQ444" s="23"/>
      <c r="CR444" s="57"/>
      <c r="CS444" s="134"/>
      <c r="CT444" s="58"/>
      <c r="CU444" s="57"/>
      <c r="CV444" s="57"/>
      <c r="CW444" s="57"/>
      <c r="CX444" s="57"/>
      <c r="CY444" s="57"/>
      <c r="CZ444" s="57"/>
      <c r="DA444" s="67"/>
      <c r="DB444" s="23"/>
      <c r="DC444" s="23"/>
      <c r="DD444" s="57"/>
      <c r="DE444" s="57"/>
      <c r="DF444" s="57"/>
      <c r="DG444" s="57"/>
      <c r="DH444" s="57"/>
      <c r="DI444" s="57"/>
      <c r="DJ444" s="67"/>
      <c r="DK444" s="23" t="s">
        <v>849</v>
      </c>
      <c r="DL444" s="55">
        <v>0</v>
      </c>
      <c r="DM444" s="55">
        <v>0</v>
      </c>
      <c r="DN444" s="55">
        <v>0</v>
      </c>
      <c r="DO444" s="59">
        <v>0</v>
      </c>
      <c r="DP444" s="23" t="s">
        <v>849</v>
      </c>
      <c r="DQ444" s="57"/>
      <c r="DR444" s="57"/>
      <c r="DS444" s="57"/>
      <c r="DT444" s="23" t="s">
        <v>854</v>
      </c>
      <c r="DU444" s="57"/>
      <c r="DV444" s="23" t="s">
        <v>858</v>
      </c>
      <c r="DW444" s="23" t="s">
        <v>854</v>
      </c>
      <c r="DX444" s="57"/>
      <c r="DY444" s="23" t="s">
        <v>849</v>
      </c>
      <c r="DZ444" s="23" t="s">
        <v>854</v>
      </c>
      <c r="EA444" s="56"/>
      <c r="EB444" s="57"/>
      <c r="EC444" s="57"/>
      <c r="ED444" s="23"/>
      <c r="EE444" s="57"/>
      <c r="EF444" s="57"/>
      <c r="EG444" s="57"/>
      <c r="EH444" s="23">
        <v>957</v>
      </c>
      <c r="EI444" s="23"/>
      <c r="EJ444" s="23" t="s">
        <v>921</v>
      </c>
      <c r="EK444" s="23"/>
    </row>
    <row r="445" spans="2:141" ht="29.1">
      <c r="B445" s="132" t="s">
        <v>1792</v>
      </c>
      <c r="C445" s="23" t="s">
        <v>1793</v>
      </c>
      <c r="D445" s="23" t="s">
        <v>159</v>
      </c>
      <c r="E445" s="23" t="s">
        <v>846</v>
      </c>
      <c r="F445" s="23" t="s">
        <v>847</v>
      </c>
      <c r="G445" s="23"/>
      <c r="H445" s="23" t="s">
        <v>848</v>
      </c>
      <c r="I445" s="58">
        <v>0</v>
      </c>
      <c r="J445" s="58">
        <v>0</v>
      </c>
      <c r="K445" s="58">
        <v>1</v>
      </c>
      <c r="L445" s="58">
        <v>0</v>
      </c>
      <c r="M445" s="176"/>
      <c r="N445" s="23" t="s">
        <v>849</v>
      </c>
      <c r="O445" s="23" t="s">
        <v>850</v>
      </c>
      <c r="P445" s="23" t="s">
        <v>851</v>
      </c>
      <c r="Q445" s="56" t="s">
        <v>848</v>
      </c>
      <c r="R445" s="133" t="s">
        <v>848</v>
      </c>
      <c r="S445" s="133" t="s">
        <v>848</v>
      </c>
      <c r="T445" s="133" t="s">
        <v>848</v>
      </c>
      <c r="U445" s="133" t="s">
        <v>848</v>
      </c>
      <c r="V445" s="133" t="s">
        <v>848</v>
      </c>
      <c r="W445" s="55">
        <v>0</v>
      </c>
      <c r="X445" s="55">
        <v>0</v>
      </c>
      <c r="Y445" s="55">
        <v>0</v>
      </c>
      <c r="Z445" s="55">
        <v>0</v>
      </c>
      <c r="AA445" s="55">
        <v>0</v>
      </c>
      <c r="AB445" s="55">
        <v>0.59338570524614354</v>
      </c>
      <c r="AC445" s="55">
        <v>1.3054485515906593</v>
      </c>
      <c r="AD445" s="59">
        <v>1.8988342568368028</v>
      </c>
      <c r="AE445" s="55">
        <v>0</v>
      </c>
      <c r="AF445" s="55"/>
      <c r="AG445" s="55"/>
      <c r="AH445" s="55"/>
      <c r="AI445" s="59">
        <v>1.8988342568368028</v>
      </c>
      <c r="AJ445" s="55">
        <v>0</v>
      </c>
      <c r="AK445" s="55">
        <v>0</v>
      </c>
      <c r="AL445" s="55">
        <v>0</v>
      </c>
      <c r="AM445" s="55">
        <v>0</v>
      </c>
      <c r="AN445" s="55">
        <v>0</v>
      </c>
      <c r="AO445" s="55">
        <v>0</v>
      </c>
      <c r="AP445" s="55">
        <v>0.70414102757627739</v>
      </c>
      <c r="AQ445" s="55">
        <v>1.5800924659406488</v>
      </c>
      <c r="AR445" s="59">
        <v>2.2842334935169264</v>
      </c>
      <c r="AS445" s="55">
        <v>0</v>
      </c>
      <c r="AT445" s="55"/>
      <c r="AU445" s="55"/>
      <c r="AV445" s="55"/>
      <c r="AW445" s="59">
        <v>2.2842334935169264</v>
      </c>
      <c r="AX445" s="55"/>
      <c r="AY445" s="55"/>
      <c r="AZ445" s="55"/>
      <c r="BA445" s="55"/>
      <c r="BB445" s="55"/>
      <c r="BC445" s="55"/>
      <c r="BD445" s="55"/>
      <c r="BE445" s="55"/>
      <c r="BF445" s="59">
        <v>0</v>
      </c>
      <c r="BG445" s="55"/>
      <c r="BH445" s="55"/>
      <c r="BI445" s="55"/>
      <c r="BJ445" s="55"/>
      <c r="BK445" s="59">
        <v>0</v>
      </c>
      <c r="BL445" s="55"/>
      <c r="BM445" s="23" t="s">
        <v>852</v>
      </c>
      <c r="BN445" s="23" t="s">
        <v>184</v>
      </c>
      <c r="BO445" s="23" t="s">
        <v>853</v>
      </c>
      <c r="BP445" s="23" t="s">
        <v>853</v>
      </c>
      <c r="BQ445" s="23" t="s">
        <v>853</v>
      </c>
      <c r="BR445" s="23"/>
      <c r="BS445" s="57"/>
      <c r="BT445" s="135" t="s">
        <v>23</v>
      </c>
      <c r="BU445" s="58">
        <v>1</v>
      </c>
      <c r="BV445" s="57">
        <v>0</v>
      </c>
      <c r="BW445" s="57">
        <v>0</v>
      </c>
      <c r="BX445" s="57">
        <v>0</v>
      </c>
      <c r="BY445" s="57">
        <v>0</v>
      </c>
      <c r="BZ445" s="57">
        <v>0</v>
      </c>
      <c r="CA445" s="57">
        <v>0</v>
      </c>
      <c r="CB445" s="67">
        <v>0</v>
      </c>
      <c r="CC445" s="134"/>
      <c r="CD445" s="134"/>
      <c r="CE445" s="57"/>
      <c r="CF445" s="57"/>
      <c r="CG445" s="57"/>
      <c r="CH445" s="57"/>
      <c r="CI445" s="57"/>
      <c r="CJ445" s="57"/>
      <c r="CK445" s="67"/>
      <c r="CL445" s="23"/>
      <c r="CM445" s="23"/>
      <c r="CN445" s="23"/>
      <c r="CO445" s="23"/>
      <c r="CP445" s="23"/>
      <c r="CQ445" s="23"/>
      <c r="CR445" s="57"/>
      <c r="CS445" s="134"/>
      <c r="CT445" s="58"/>
      <c r="CU445" s="57"/>
      <c r="CV445" s="57"/>
      <c r="CW445" s="57"/>
      <c r="CX445" s="57"/>
      <c r="CY445" s="57"/>
      <c r="CZ445" s="57"/>
      <c r="DA445" s="67"/>
      <c r="DB445" s="23"/>
      <c r="DC445" s="23"/>
      <c r="DD445" s="57"/>
      <c r="DE445" s="57"/>
      <c r="DF445" s="57"/>
      <c r="DG445" s="57"/>
      <c r="DH445" s="57"/>
      <c r="DI445" s="57"/>
      <c r="DJ445" s="67"/>
      <c r="DK445" s="23" t="s">
        <v>849</v>
      </c>
      <c r="DL445" s="55">
        <v>0</v>
      </c>
      <c r="DM445" s="55">
        <v>0</v>
      </c>
      <c r="DN445" s="55">
        <v>0</v>
      </c>
      <c r="DO445" s="59">
        <v>0</v>
      </c>
      <c r="DP445" s="23" t="s">
        <v>849</v>
      </c>
      <c r="DQ445" s="57"/>
      <c r="DR445" s="57"/>
      <c r="DS445" s="57"/>
      <c r="DT445" s="23" t="s">
        <v>854</v>
      </c>
      <c r="DU445" s="57"/>
      <c r="DV445" s="23" t="s">
        <v>858</v>
      </c>
      <c r="DW445" s="23" t="s">
        <v>854</v>
      </c>
      <c r="DX445" s="57"/>
      <c r="DY445" s="23" t="s">
        <v>849</v>
      </c>
      <c r="DZ445" s="23" t="s">
        <v>854</v>
      </c>
      <c r="EA445" s="56"/>
      <c r="EB445" s="57"/>
      <c r="EC445" s="57"/>
      <c r="ED445" s="23"/>
      <c r="EE445" s="57"/>
      <c r="EF445" s="57"/>
      <c r="EG445" s="57"/>
      <c r="EH445" s="23">
        <v>957</v>
      </c>
      <c r="EI445" s="23"/>
      <c r="EJ445" s="23" t="s">
        <v>921</v>
      </c>
      <c r="EK445" s="23"/>
    </row>
    <row r="446" spans="2:141" ht="29.1">
      <c r="B446" s="132" t="s">
        <v>1794</v>
      </c>
      <c r="C446" s="23" t="s">
        <v>1793</v>
      </c>
      <c r="D446" s="23" t="s">
        <v>159</v>
      </c>
      <c r="E446" s="23" t="s">
        <v>846</v>
      </c>
      <c r="F446" s="23" t="s">
        <v>847</v>
      </c>
      <c r="G446" s="23"/>
      <c r="H446" s="23" t="s">
        <v>848</v>
      </c>
      <c r="I446" s="58">
        <v>0</v>
      </c>
      <c r="J446" s="58">
        <v>0</v>
      </c>
      <c r="K446" s="58">
        <v>1</v>
      </c>
      <c r="L446" s="58">
        <v>0</v>
      </c>
      <c r="M446" s="176"/>
      <c r="N446" s="23" t="s">
        <v>849</v>
      </c>
      <c r="O446" s="23" t="s">
        <v>850</v>
      </c>
      <c r="P446" s="23" t="s">
        <v>851</v>
      </c>
      <c r="Q446" s="56" t="s">
        <v>848</v>
      </c>
      <c r="R446" s="133" t="s">
        <v>848</v>
      </c>
      <c r="S446" s="133" t="s">
        <v>848</v>
      </c>
      <c r="T446" s="133" t="s">
        <v>848</v>
      </c>
      <c r="U446" s="133" t="s">
        <v>848</v>
      </c>
      <c r="V446" s="133" t="s">
        <v>848</v>
      </c>
      <c r="W446" s="55">
        <v>0</v>
      </c>
      <c r="X446" s="55">
        <v>0</v>
      </c>
      <c r="Y446" s="55">
        <v>0</v>
      </c>
      <c r="Z446" s="55">
        <v>0</v>
      </c>
      <c r="AA446" s="55">
        <v>-0.588638619619409</v>
      </c>
      <c r="AB446" s="55">
        <v>-1.3101956372173937</v>
      </c>
      <c r="AC446" s="55">
        <v>0</v>
      </c>
      <c r="AD446" s="59">
        <v>-1.8988342568368028</v>
      </c>
      <c r="AE446" s="55">
        <v>0</v>
      </c>
      <c r="AF446" s="55"/>
      <c r="AG446" s="55"/>
      <c r="AH446" s="55"/>
      <c r="AI446" s="59">
        <v>-1.8988342568368028</v>
      </c>
      <c r="AJ446" s="55">
        <v>0</v>
      </c>
      <c r="AK446" s="55">
        <v>0</v>
      </c>
      <c r="AL446" s="55">
        <v>0</v>
      </c>
      <c r="AM446" s="55">
        <v>0</v>
      </c>
      <c r="AN446" s="55">
        <v>0</v>
      </c>
      <c r="AO446" s="55">
        <v>-0.68481166605269139</v>
      </c>
      <c r="AP446" s="55">
        <v>-1.5547433889286584</v>
      </c>
      <c r="AQ446" s="55">
        <v>0</v>
      </c>
      <c r="AR446" s="59">
        <v>-2.2395550549813499</v>
      </c>
      <c r="AS446" s="55">
        <v>0</v>
      </c>
      <c r="AT446" s="55"/>
      <c r="AU446" s="55"/>
      <c r="AV446" s="55"/>
      <c r="AW446" s="59">
        <v>-2.2395550549813499</v>
      </c>
      <c r="AX446" s="55"/>
      <c r="AY446" s="55"/>
      <c r="AZ446" s="55"/>
      <c r="BA446" s="55"/>
      <c r="BB446" s="55"/>
      <c r="BC446" s="55"/>
      <c r="BD446" s="55"/>
      <c r="BE446" s="55"/>
      <c r="BF446" s="59">
        <v>0</v>
      </c>
      <c r="BG446" s="55"/>
      <c r="BH446" s="55"/>
      <c r="BI446" s="55"/>
      <c r="BJ446" s="55"/>
      <c r="BK446" s="59">
        <v>0</v>
      </c>
      <c r="BL446" s="55"/>
      <c r="BM446" s="23" t="s">
        <v>852</v>
      </c>
      <c r="BN446" s="23" t="s">
        <v>184</v>
      </c>
      <c r="BO446" s="23" t="s">
        <v>853</v>
      </c>
      <c r="BP446" s="23" t="s">
        <v>853</v>
      </c>
      <c r="BQ446" s="23" t="s">
        <v>853</v>
      </c>
      <c r="BR446" s="23"/>
      <c r="BS446" s="57"/>
      <c r="BT446" s="135" t="s">
        <v>23</v>
      </c>
      <c r="BU446" s="58">
        <v>1</v>
      </c>
      <c r="BV446" s="57">
        <v>0</v>
      </c>
      <c r="BW446" s="57">
        <v>0</v>
      </c>
      <c r="BX446" s="57">
        <v>0</v>
      </c>
      <c r="BY446" s="57">
        <v>0</v>
      </c>
      <c r="BZ446" s="57">
        <v>0</v>
      </c>
      <c r="CA446" s="57">
        <v>0</v>
      </c>
      <c r="CB446" s="67">
        <v>0</v>
      </c>
      <c r="CC446" s="134"/>
      <c r="CD446" s="134"/>
      <c r="CE446" s="57"/>
      <c r="CF446" s="57"/>
      <c r="CG446" s="57"/>
      <c r="CH446" s="57"/>
      <c r="CI446" s="57"/>
      <c r="CJ446" s="57"/>
      <c r="CK446" s="67"/>
      <c r="CL446" s="23"/>
      <c r="CM446" s="23"/>
      <c r="CN446" s="23"/>
      <c r="CO446" s="23"/>
      <c r="CP446" s="23"/>
      <c r="CQ446" s="23"/>
      <c r="CR446" s="57"/>
      <c r="CS446" s="134"/>
      <c r="CT446" s="58"/>
      <c r="CU446" s="57"/>
      <c r="CV446" s="57"/>
      <c r="CW446" s="57"/>
      <c r="CX446" s="57"/>
      <c r="CY446" s="57"/>
      <c r="CZ446" s="57"/>
      <c r="DA446" s="67"/>
      <c r="DB446" s="23"/>
      <c r="DC446" s="23"/>
      <c r="DD446" s="57"/>
      <c r="DE446" s="57"/>
      <c r="DF446" s="57"/>
      <c r="DG446" s="57"/>
      <c r="DH446" s="57"/>
      <c r="DI446" s="57"/>
      <c r="DJ446" s="67"/>
      <c r="DK446" s="23" t="s">
        <v>849</v>
      </c>
      <c r="DL446" s="55">
        <v>0</v>
      </c>
      <c r="DM446" s="55">
        <v>0</v>
      </c>
      <c r="DN446" s="55">
        <v>0</v>
      </c>
      <c r="DO446" s="59">
        <v>0</v>
      </c>
      <c r="DP446" s="23" t="s">
        <v>849</v>
      </c>
      <c r="DQ446" s="57"/>
      <c r="DR446" s="57"/>
      <c r="DS446" s="57"/>
      <c r="DT446" s="23" t="s">
        <v>854</v>
      </c>
      <c r="DU446" s="57"/>
      <c r="DV446" s="23" t="s">
        <v>858</v>
      </c>
      <c r="DW446" s="23" t="s">
        <v>854</v>
      </c>
      <c r="DX446" s="57"/>
      <c r="DY446" s="23" t="s">
        <v>849</v>
      </c>
      <c r="DZ446" s="23" t="s">
        <v>854</v>
      </c>
      <c r="EA446" s="56"/>
      <c r="EB446" s="57"/>
      <c r="EC446" s="57"/>
      <c r="ED446" s="23"/>
      <c r="EE446" s="57"/>
      <c r="EF446" s="57"/>
      <c r="EG446" s="57"/>
      <c r="EH446" s="23">
        <v>957</v>
      </c>
      <c r="EI446" s="23"/>
      <c r="EJ446" s="23" t="s">
        <v>921</v>
      </c>
      <c r="EK446" s="23"/>
    </row>
    <row r="447" spans="2:141" ht="57.95">
      <c r="B447" s="132" t="s">
        <v>1795</v>
      </c>
      <c r="C447" s="23" t="s">
        <v>1796</v>
      </c>
      <c r="D447" s="23" t="s">
        <v>159</v>
      </c>
      <c r="E447" s="23" t="s">
        <v>846</v>
      </c>
      <c r="F447" s="23" t="s">
        <v>847</v>
      </c>
      <c r="G447" s="23"/>
      <c r="H447" s="23" t="s">
        <v>848</v>
      </c>
      <c r="I447" s="58">
        <v>0</v>
      </c>
      <c r="J447" s="58">
        <v>0</v>
      </c>
      <c r="K447" s="58">
        <v>0</v>
      </c>
      <c r="L447" s="58">
        <v>1</v>
      </c>
      <c r="M447" s="176"/>
      <c r="N447" s="23" t="s">
        <v>849</v>
      </c>
      <c r="O447" s="23" t="s">
        <v>850</v>
      </c>
      <c r="P447" s="23" t="s">
        <v>851</v>
      </c>
      <c r="Q447" s="56">
        <v>46373</v>
      </c>
      <c r="R447" s="133">
        <v>46463</v>
      </c>
      <c r="S447" s="133">
        <v>47465</v>
      </c>
      <c r="T447" s="133" t="s">
        <v>848</v>
      </c>
      <c r="U447" s="133">
        <v>47617</v>
      </c>
      <c r="V447" s="133" t="s">
        <v>848</v>
      </c>
      <c r="W447" s="55">
        <v>0.21166669325681239</v>
      </c>
      <c r="X447" s="55">
        <v>1.0789118917870411</v>
      </c>
      <c r="Y447" s="55">
        <v>1.057756756798502</v>
      </c>
      <c r="Z447" s="55">
        <v>0.77776232130545486</v>
      </c>
      <c r="AA447" s="55">
        <v>0</v>
      </c>
      <c r="AB447" s="55">
        <v>0</v>
      </c>
      <c r="AC447" s="55">
        <v>0</v>
      </c>
      <c r="AD447" s="59">
        <v>2.9144309698909976</v>
      </c>
      <c r="AE447" s="55">
        <v>0</v>
      </c>
      <c r="AF447" s="55"/>
      <c r="AG447" s="55"/>
      <c r="AH447" s="55"/>
      <c r="AI447" s="59">
        <v>3.1260976631478101</v>
      </c>
      <c r="AJ447" s="55">
        <v>0</v>
      </c>
      <c r="AK447" s="55">
        <v>0.23204617174997116</v>
      </c>
      <c r="AL447" s="55">
        <v>1.1827905954053279</v>
      </c>
      <c r="AM447" s="55">
        <v>1.1827905955669538</v>
      </c>
      <c r="AN447" s="55">
        <v>0.8870929468235873</v>
      </c>
      <c r="AO447" s="55">
        <v>0</v>
      </c>
      <c r="AP447" s="55">
        <v>0</v>
      </c>
      <c r="AQ447" s="55">
        <v>0</v>
      </c>
      <c r="AR447" s="59">
        <v>3.2526741377958688</v>
      </c>
      <c r="AS447" s="55">
        <v>0</v>
      </c>
      <c r="AT447" s="55"/>
      <c r="AU447" s="55"/>
      <c r="AV447" s="55"/>
      <c r="AW447" s="59">
        <v>3.4847203095458399</v>
      </c>
      <c r="AX447" s="55"/>
      <c r="AY447" s="55"/>
      <c r="AZ447" s="55"/>
      <c r="BA447" s="55"/>
      <c r="BB447" s="55"/>
      <c r="BC447" s="55"/>
      <c r="BD447" s="55"/>
      <c r="BE447" s="55"/>
      <c r="BF447" s="59">
        <v>0</v>
      </c>
      <c r="BG447" s="55"/>
      <c r="BH447" s="55"/>
      <c r="BI447" s="55"/>
      <c r="BJ447" s="55"/>
      <c r="BK447" s="59">
        <v>0</v>
      </c>
      <c r="BL447" s="55"/>
      <c r="BM447" s="23" t="s">
        <v>1131</v>
      </c>
      <c r="BN447" s="23" t="s">
        <v>157</v>
      </c>
      <c r="BO447" s="23" t="s">
        <v>853</v>
      </c>
      <c r="BP447" s="23" t="s">
        <v>853</v>
      </c>
      <c r="BQ447" s="23" t="s">
        <v>853</v>
      </c>
      <c r="BR447" s="23"/>
      <c r="BS447" s="57"/>
      <c r="BT447" s="135" t="s">
        <v>859</v>
      </c>
      <c r="BU447" s="58">
        <v>1</v>
      </c>
      <c r="BV447" s="57">
        <v>0</v>
      </c>
      <c r="BW447" s="57">
        <v>0</v>
      </c>
      <c r="BX447" s="57">
        <v>8437</v>
      </c>
      <c r="BY447" s="57">
        <v>0</v>
      </c>
      <c r="BZ447" s="57">
        <v>0</v>
      </c>
      <c r="CA447" s="57">
        <v>0</v>
      </c>
      <c r="CB447" s="67">
        <v>8437</v>
      </c>
      <c r="CC447" s="134"/>
      <c r="CD447" s="134"/>
      <c r="CE447" s="57"/>
      <c r="CF447" s="57"/>
      <c r="CG447" s="57"/>
      <c r="CH447" s="57"/>
      <c r="CI447" s="57"/>
      <c r="CJ447" s="57"/>
      <c r="CK447" s="67"/>
      <c r="CL447" s="23"/>
      <c r="CM447" s="23"/>
      <c r="CN447" s="23"/>
      <c r="CO447" s="23"/>
      <c r="CP447" s="23"/>
      <c r="CQ447" s="23"/>
      <c r="CR447" s="57"/>
      <c r="CS447" s="134"/>
      <c r="CT447" s="58"/>
      <c r="CU447" s="57"/>
      <c r="CV447" s="57"/>
      <c r="CW447" s="57"/>
      <c r="CX447" s="57"/>
      <c r="CY447" s="57"/>
      <c r="CZ447" s="57"/>
      <c r="DA447" s="67"/>
      <c r="DB447" s="23"/>
      <c r="DC447" s="23"/>
      <c r="DD447" s="57"/>
      <c r="DE447" s="57"/>
      <c r="DF447" s="57"/>
      <c r="DG447" s="57"/>
      <c r="DH447" s="57"/>
      <c r="DI447" s="57"/>
      <c r="DJ447" s="67"/>
      <c r="DK447" s="23" t="s">
        <v>849</v>
      </c>
      <c r="DL447" s="55">
        <v>0</v>
      </c>
      <c r="DM447" s="55">
        <v>0.21166669325681239</v>
      </c>
      <c r="DN447" s="55">
        <v>2.9144309698909976</v>
      </c>
      <c r="DO447" s="59">
        <v>3.1260976631478101</v>
      </c>
      <c r="DP447" s="23" t="s">
        <v>849</v>
      </c>
      <c r="DQ447" s="57"/>
      <c r="DR447" s="57"/>
      <c r="DS447" s="57"/>
      <c r="DT447" s="23" t="s">
        <v>854</v>
      </c>
      <c r="DU447" s="57"/>
      <c r="DV447" s="23" t="s">
        <v>849</v>
      </c>
      <c r="DW447" s="23" t="s">
        <v>854</v>
      </c>
      <c r="DX447" s="57"/>
      <c r="DY447" s="23" t="s">
        <v>849</v>
      </c>
      <c r="DZ447" s="23" t="s">
        <v>854</v>
      </c>
      <c r="EA447" s="56"/>
      <c r="EB447" s="57"/>
      <c r="EC447" s="57"/>
      <c r="ED447" s="23"/>
      <c r="EE447" s="57"/>
      <c r="EF447" s="57"/>
      <c r="EG447" s="57"/>
      <c r="EH447" s="23">
        <v>811</v>
      </c>
      <c r="EI447" s="23"/>
      <c r="EJ447" s="23" t="s">
        <v>1177</v>
      </c>
      <c r="EK447" s="23"/>
    </row>
    <row r="448" spans="2:141" ht="29.1">
      <c r="B448" s="132" t="s">
        <v>1797</v>
      </c>
      <c r="C448" s="23" t="s">
        <v>1798</v>
      </c>
      <c r="D448" s="23" t="s">
        <v>155</v>
      </c>
      <c r="E448" s="23" t="s">
        <v>846</v>
      </c>
      <c r="F448" s="23" t="s">
        <v>847</v>
      </c>
      <c r="G448" s="23"/>
      <c r="H448" s="23" t="s">
        <v>848</v>
      </c>
      <c r="I448" s="58">
        <v>0</v>
      </c>
      <c r="J448" s="58">
        <v>0</v>
      </c>
      <c r="K448" s="58">
        <v>1</v>
      </c>
      <c r="L448" s="58">
        <v>0</v>
      </c>
      <c r="M448" s="176"/>
      <c r="N448" s="23" t="s">
        <v>849</v>
      </c>
      <c r="O448" s="23" t="s">
        <v>850</v>
      </c>
      <c r="P448" s="23" t="s">
        <v>851</v>
      </c>
      <c r="Q448" s="56" t="s">
        <v>848</v>
      </c>
      <c r="R448" s="133" t="s">
        <v>848</v>
      </c>
      <c r="S448" s="133" t="s">
        <v>848</v>
      </c>
      <c r="T448" s="133" t="s">
        <v>848</v>
      </c>
      <c r="U448" s="133" t="s">
        <v>848</v>
      </c>
      <c r="V448" s="133" t="s">
        <v>848</v>
      </c>
      <c r="W448" s="55">
        <v>0</v>
      </c>
      <c r="X448" s="55">
        <v>0</v>
      </c>
      <c r="Y448" s="55">
        <v>0</v>
      </c>
      <c r="Z448" s="55">
        <v>3.0714729367457885</v>
      </c>
      <c r="AA448" s="55">
        <v>6.1429458734915769</v>
      </c>
      <c r="AB448" s="55">
        <v>9.2144188102373654</v>
      </c>
      <c r="AC448" s="55">
        <v>12.285891746983154</v>
      </c>
      <c r="AD448" s="59">
        <v>30.714729367457885</v>
      </c>
      <c r="AE448" s="55">
        <v>0</v>
      </c>
      <c r="AF448" s="55"/>
      <c r="AG448" s="55"/>
      <c r="AH448" s="55"/>
      <c r="AI448" s="59">
        <v>30.714729367457885</v>
      </c>
      <c r="AJ448" s="55">
        <v>0</v>
      </c>
      <c r="AK448" s="55">
        <v>0</v>
      </c>
      <c r="AL448" s="55">
        <v>0</v>
      </c>
      <c r="AM448" s="55">
        <v>0</v>
      </c>
      <c r="AN448" s="55">
        <v>3.5032321622027252</v>
      </c>
      <c r="AO448" s="55">
        <v>7.1465936108935599</v>
      </c>
      <c r="AP448" s="55">
        <v>10.934288224667148</v>
      </c>
      <c r="AQ448" s="55">
        <v>14.87063198554732</v>
      </c>
      <c r="AR448" s="59">
        <v>36.454745983310751</v>
      </c>
      <c r="AS448" s="55">
        <v>0</v>
      </c>
      <c r="AT448" s="55"/>
      <c r="AU448" s="55"/>
      <c r="AV448" s="55"/>
      <c r="AW448" s="59">
        <v>36.454745983310751</v>
      </c>
      <c r="AX448" s="55"/>
      <c r="AY448" s="55"/>
      <c r="AZ448" s="55"/>
      <c r="BA448" s="55"/>
      <c r="BB448" s="55"/>
      <c r="BC448" s="55"/>
      <c r="BD448" s="55"/>
      <c r="BE448" s="55"/>
      <c r="BF448" s="59">
        <v>0</v>
      </c>
      <c r="BG448" s="55"/>
      <c r="BH448" s="55"/>
      <c r="BI448" s="55"/>
      <c r="BJ448" s="55"/>
      <c r="BK448" s="59">
        <v>0</v>
      </c>
      <c r="BL448" s="55"/>
      <c r="BM448" s="23" t="s">
        <v>852</v>
      </c>
      <c r="BN448" s="23" t="s">
        <v>174</v>
      </c>
      <c r="BO448" s="23" t="s">
        <v>569</v>
      </c>
      <c r="BP448" s="23" t="s">
        <v>386</v>
      </c>
      <c r="BQ448" s="23" t="s">
        <v>853</v>
      </c>
      <c r="BR448" s="23"/>
      <c r="BS448" s="57"/>
      <c r="BT448" s="135" t="s">
        <v>154</v>
      </c>
      <c r="BU448" s="58">
        <v>1</v>
      </c>
      <c r="BV448" s="57">
        <v>0</v>
      </c>
      <c r="BW448" s="57">
        <v>0</v>
      </c>
      <c r="BX448" s="57">
        <v>0</v>
      </c>
      <c r="BY448" s="57">
        <v>0</v>
      </c>
      <c r="BZ448" s="57">
        <v>0</v>
      </c>
      <c r="CA448" s="57">
        <v>0</v>
      </c>
      <c r="CB448" s="67">
        <v>0</v>
      </c>
      <c r="CC448" s="134"/>
      <c r="CD448" s="134"/>
      <c r="CE448" s="57"/>
      <c r="CF448" s="57"/>
      <c r="CG448" s="57"/>
      <c r="CH448" s="57"/>
      <c r="CI448" s="57"/>
      <c r="CJ448" s="57"/>
      <c r="CK448" s="67"/>
      <c r="CL448" s="23"/>
      <c r="CM448" s="23"/>
      <c r="CN448" s="23"/>
      <c r="CO448" s="23"/>
      <c r="CP448" s="23"/>
      <c r="CQ448" s="23"/>
      <c r="CR448" s="57"/>
      <c r="CS448" s="134"/>
      <c r="CT448" s="58"/>
      <c r="CU448" s="57"/>
      <c r="CV448" s="57"/>
      <c r="CW448" s="57"/>
      <c r="CX448" s="57"/>
      <c r="CY448" s="57"/>
      <c r="CZ448" s="57"/>
      <c r="DA448" s="67"/>
      <c r="DB448" s="23"/>
      <c r="DC448" s="23"/>
      <c r="DD448" s="57"/>
      <c r="DE448" s="57"/>
      <c r="DF448" s="57"/>
      <c r="DG448" s="57"/>
      <c r="DH448" s="57"/>
      <c r="DI448" s="57"/>
      <c r="DJ448" s="67"/>
      <c r="DK448" s="23" t="s">
        <v>849</v>
      </c>
      <c r="DL448" s="55">
        <v>0</v>
      </c>
      <c r="DM448" s="55">
        <v>0</v>
      </c>
      <c r="DN448" s="55">
        <v>0</v>
      </c>
      <c r="DO448" s="59">
        <v>0</v>
      </c>
      <c r="DP448" s="23" t="s">
        <v>849</v>
      </c>
      <c r="DQ448" s="57"/>
      <c r="DR448" s="57"/>
      <c r="DS448" s="57"/>
      <c r="DT448" s="23" t="s">
        <v>854</v>
      </c>
      <c r="DU448" s="57"/>
      <c r="DV448" s="23" t="s">
        <v>849</v>
      </c>
      <c r="DW448" s="23" t="s">
        <v>854</v>
      </c>
      <c r="DX448" s="57"/>
      <c r="DY448" s="23" t="s">
        <v>849</v>
      </c>
      <c r="DZ448" s="23" t="s">
        <v>854</v>
      </c>
      <c r="EA448" s="56"/>
      <c r="EB448" s="57"/>
      <c r="EC448" s="57"/>
      <c r="ED448" s="23"/>
      <c r="EE448" s="57"/>
      <c r="EF448" s="57"/>
      <c r="EG448" s="57"/>
      <c r="EH448" s="23">
        <v>534</v>
      </c>
      <c r="EI448" s="23"/>
      <c r="EJ448" s="23" t="s">
        <v>1182</v>
      </c>
      <c r="EK448" s="23"/>
    </row>
    <row r="449" spans="2:141" ht="29.1">
      <c r="B449" s="132" t="s">
        <v>1799</v>
      </c>
      <c r="C449" s="23" t="s">
        <v>1800</v>
      </c>
      <c r="D449" s="23" t="s">
        <v>159</v>
      </c>
      <c r="E449" s="23" t="s">
        <v>846</v>
      </c>
      <c r="F449" s="23" t="s">
        <v>847</v>
      </c>
      <c r="G449" s="23"/>
      <c r="H449" s="23" t="s">
        <v>848</v>
      </c>
      <c r="I449" s="58">
        <v>0</v>
      </c>
      <c r="J449" s="58">
        <v>0</v>
      </c>
      <c r="K449" s="58">
        <v>1</v>
      </c>
      <c r="L449" s="58">
        <v>0</v>
      </c>
      <c r="M449" s="176"/>
      <c r="N449" s="23" t="s">
        <v>849</v>
      </c>
      <c r="O449" s="23" t="s">
        <v>850</v>
      </c>
      <c r="P449" s="23" t="s">
        <v>851</v>
      </c>
      <c r="Q449" s="56" t="s">
        <v>848</v>
      </c>
      <c r="R449" s="133" t="s">
        <v>848</v>
      </c>
      <c r="S449" s="133" t="s">
        <v>848</v>
      </c>
      <c r="T449" s="133" t="s">
        <v>848</v>
      </c>
      <c r="U449" s="133" t="s">
        <v>848</v>
      </c>
      <c r="V449" s="133" t="s">
        <v>848</v>
      </c>
      <c r="W449" s="55">
        <v>0</v>
      </c>
      <c r="X449" s="55">
        <v>0</v>
      </c>
      <c r="Y449" s="55">
        <v>0</v>
      </c>
      <c r="Z449" s="55">
        <v>0</v>
      </c>
      <c r="AA449" s="55">
        <v>0</v>
      </c>
      <c r="AB449" s="55">
        <v>0.59338570524614354</v>
      </c>
      <c r="AC449" s="55">
        <v>1.3054485515906593</v>
      </c>
      <c r="AD449" s="59">
        <v>1.8988342568368028</v>
      </c>
      <c r="AE449" s="55">
        <v>0</v>
      </c>
      <c r="AF449" s="55"/>
      <c r="AG449" s="55"/>
      <c r="AH449" s="55"/>
      <c r="AI449" s="59">
        <v>1.8988342568368028</v>
      </c>
      <c r="AJ449" s="55">
        <v>0</v>
      </c>
      <c r="AK449" s="55">
        <v>0</v>
      </c>
      <c r="AL449" s="55">
        <v>0</v>
      </c>
      <c r="AM449" s="55">
        <v>0</v>
      </c>
      <c r="AN449" s="55">
        <v>0</v>
      </c>
      <c r="AO449" s="55">
        <v>0</v>
      </c>
      <c r="AP449" s="55">
        <v>0.70414102757627739</v>
      </c>
      <c r="AQ449" s="55">
        <v>1.5800924659406488</v>
      </c>
      <c r="AR449" s="59">
        <v>2.2842334935169264</v>
      </c>
      <c r="AS449" s="55">
        <v>0</v>
      </c>
      <c r="AT449" s="55"/>
      <c r="AU449" s="55"/>
      <c r="AV449" s="55"/>
      <c r="AW449" s="59">
        <v>2.2842334935169264</v>
      </c>
      <c r="AX449" s="55"/>
      <c r="AY449" s="55"/>
      <c r="AZ449" s="55"/>
      <c r="BA449" s="55"/>
      <c r="BB449" s="55"/>
      <c r="BC449" s="55"/>
      <c r="BD449" s="55"/>
      <c r="BE449" s="55"/>
      <c r="BF449" s="59">
        <v>0</v>
      </c>
      <c r="BG449" s="55"/>
      <c r="BH449" s="55"/>
      <c r="BI449" s="55"/>
      <c r="BJ449" s="55"/>
      <c r="BK449" s="59">
        <v>0</v>
      </c>
      <c r="BL449" s="55"/>
      <c r="BM449" s="23" t="s">
        <v>852</v>
      </c>
      <c r="BN449" s="23" t="s">
        <v>184</v>
      </c>
      <c r="BO449" s="23" t="s">
        <v>853</v>
      </c>
      <c r="BP449" s="23" t="s">
        <v>853</v>
      </c>
      <c r="BQ449" s="23" t="s">
        <v>853</v>
      </c>
      <c r="BR449" s="23"/>
      <c r="BS449" s="57"/>
      <c r="BT449" s="135" t="s">
        <v>23</v>
      </c>
      <c r="BU449" s="58">
        <v>1</v>
      </c>
      <c r="BV449" s="57">
        <v>0</v>
      </c>
      <c r="BW449" s="57">
        <v>0</v>
      </c>
      <c r="BX449" s="57">
        <v>0</v>
      </c>
      <c r="BY449" s="57">
        <v>0</v>
      </c>
      <c r="BZ449" s="57">
        <v>0</v>
      </c>
      <c r="CA449" s="57">
        <v>0</v>
      </c>
      <c r="CB449" s="67">
        <v>0</v>
      </c>
      <c r="CC449" s="134"/>
      <c r="CD449" s="134"/>
      <c r="CE449" s="57"/>
      <c r="CF449" s="57"/>
      <c r="CG449" s="57"/>
      <c r="CH449" s="57"/>
      <c r="CI449" s="57"/>
      <c r="CJ449" s="57"/>
      <c r="CK449" s="67"/>
      <c r="CL449" s="23"/>
      <c r="CM449" s="23"/>
      <c r="CN449" s="23"/>
      <c r="CO449" s="23"/>
      <c r="CP449" s="23"/>
      <c r="CQ449" s="23"/>
      <c r="CR449" s="57"/>
      <c r="CS449" s="134"/>
      <c r="CT449" s="58"/>
      <c r="CU449" s="57"/>
      <c r="CV449" s="57"/>
      <c r="CW449" s="57"/>
      <c r="CX449" s="57"/>
      <c r="CY449" s="57"/>
      <c r="CZ449" s="57"/>
      <c r="DA449" s="67"/>
      <c r="DB449" s="23"/>
      <c r="DC449" s="23"/>
      <c r="DD449" s="57"/>
      <c r="DE449" s="57"/>
      <c r="DF449" s="57"/>
      <c r="DG449" s="57"/>
      <c r="DH449" s="57"/>
      <c r="DI449" s="57"/>
      <c r="DJ449" s="67"/>
      <c r="DK449" s="23" t="s">
        <v>849</v>
      </c>
      <c r="DL449" s="55">
        <v>0</v>
      </c>
      <c r="DM449" s="55">
        <v>0</v>
      </c>
      <c r="DN449" s="55">
        <v>0</v>
      </c>
      <c r="DO449" s="59">
        <v>0</v>
      </c>
      <c r="DP449" s="23" t="s">
        <v>849</v>
      </c>
      <c r="DQ449" s="57"/>
      <c r="DR449" s="57"/>
      <c r="DS449" s="57"/>
      <c r="DT449" s="23" t="s">
        <v>854</v>
      </c>
      <c r="DU449" s="57"/>
      <c r="DV449" s="23" t="s">
        <v>858</v>
      </c>
      <c r="DW449" s="23" t="s">
        <v>854</v>
      </c>
      <c r="DX449" s="57"/>
      <c r="DY449" s="23" t="s">
        <v>849</v>
      </c>
      <c r="DZ449" s="23" t="s">
        <v>854</v>
      </c>
      <c r="EA449" s="56"/>
      <c r="EB449" s="57"/>
      <c r="EC449" s="57"/>
      <c r="ED449" s="23"/>
      <c r="EE449" s="57"/>
      <c r="EF449" s="57"/>
      <c r="EG449" s="57"/>
      <c r="EH449" s="23">
        <v>957</v>
      </c>
      <c r="EI449" s="23"/>
      <c r="EJ449" s="23" t="s">
        <v>921</v>
      </c>
      <c r="EK449" s="23"/>
    </row>
    <row r="450" spans="2:141" ht="29.1">
      <c r="B450" s="132" t="s">
        <v>1801</v>
      </c>
      <c r="C450" s="23" t="s">
        <v>1800</v>
      </c>
      <c r="D450" s="23" t="s">
        <v>159</v>
      </c>
      <c r="E450" s="23" t="s">
        <v>846</v>
      </c>
      <c r="F450" s="23" t="s">
        <v>847</v>
      </c>
      <c r="G450" s="23"/>
      <c r="H450" s="23" t="s">
        <v>848</v>
      </c>
      <c r="I450" s="58">
        <v>0</v>
      </c>
      <c r="J450" s="58">
        <v>0</v>
      </c>
      <c r="K450" s="58">
        <v>1</v>
      </c>
      <c r="L450" s="58">
        <v>0</v>
      </c>
      <c r="M450" s="176"/>
      <c r="N450" s="23" t="s">
        <v>849</v>
      </c>
      <c r="O450" s="23" t="s">
        <v>850</v>
      </c>
      <c r="P450" s="23" t="s">
        <v>851</v>
      </c>
      <c r="Q450" s="56" t="s">
        <v>848</v>
      </c>
      <c r="R450" s="133" t="s">
        <v>848</v>
      </c>
      <c r="S450" s="133" t="s">
        <v>848</v>
      </c>
      <c r="T450" s="133" t="s">
        <v>848</v>
      </c>
      <c r="U450" s="133" t="s">
        <v>848</v>
      </c>
      <c r="V450" s="133" t="s">
        <v>848</v>
      </c>
      <c r="W450" s="55">
        <v>0</v>
      </c>
      <c r="X450" s="55">
        <v>0</v>
      </c>
      <c r="Y450" s="55">
        <v>0</v>
      </c>
      <c r="Z450" s="55">
        <v>0</v>
      </c>
      <c r="AA450" s="55">
        <v>-0.588638619619409</v>
      </c>
      <c r="AB450" s="55">
        <v>-1.3101956372173937</v>
      </c>
      <c r="AC450" s="55">
        <v>0</v>
      </c>
      <c r="AD450" s="59">
        <v>-1.8988342568368028</v>
      </c>
      <c r="AE450" s="55">
        <v>0</v>
      </c>
      <c r="AF450" s="55"/>
      <c r="AG450" s="55"/>
      <c r="AH450" s="55"/>
      <c r="AI450" s="59">
        <v>-1.8988342568368028</v>
      </c>
      <c r="AJ450" s="55">
        <v>0</v>
      </c>
      <c r="AK450" s="55">
        <v>0</v>
      </c>
      <c r="AL450" s="55">
        <v>0</v>
      </c>
      <c r="AM450" s="55">
        <v>0</v>
      </c>
      <c r="AN450" s="55">
        <v>0</v>
      </c>
      <c r="AO450" s="55">
        <v>-0.68481166605269139</v>
      </c>
      <c r="AP450" s="55">
        <v>-1.5547433889286584</v>
      </c>
      <c r="AQ450" s="55">
        <v>0</v>
      </c>
      <c r="AR450" s="59">
        <v>-2.2395550549813499</v>
      </c>
      <c r="AS450" s="55">
        <v>0</v>
      </c>
      <c r="AT450" s="55"/>
      <c r="AU450" s="55"/>
      <c r="AV450" s="55"/>
      <c r="AW450" s="59">
        <v>-2.2395550549813499</v>
      </c>
      <c r="AX450" s="55"/>
      <c r="AY450" s="55"/>
      <c r="AZ450" s="55"/>
      <c r="BA450" s="55"/>
      <c r="BB450" s="55"/>
      <c r="BC450" s="55"/>
      <c r="BD450" s="55"/>
      <c r="BE450" s="55"/>
      <c r="BF450" s="59">
        <v>0</v>
      </c>
      <c r="BG450" s="55"/>
      <c r="BH450" s="55"/>
      <c r="BI450" s="55"/>
      <c r="BJ450" s="55"/>
      <c r="BK450" s="59">
        <v>0</v>
      </c>
      <c r="BL450" s="55"/>
      <c r="BM450" s="23" t="s">
        <v>852</v>
      </c>
      <c r="BN450" s="23" t="s">
        <v>184</v>
      </c>
      <c r="BO450" s="23" t="s">
        <v>853</v>
      </c>
      <c r="BP450" s="23" t="s">
        <v>853</v>
      </c>
      <c r="BQ450" s="23" t="s">
        <v>853</v>
      </c>
      <c r="BR450" s="23"/>
      <c r="BS450" s="57"/>
      <c r="BT450" s="135" t="s">
        <v>23</v>
      </c>
      <c r="BU450" s="58">
        <v>1</v>
      </c>
      <c r="BV450" s="57">
        <v>0</v>
      </c>
      <c r="BW450" s="57">
        <v>0</v>
      </c>
      <c r="BX450" s="57">
        <v>0</v>
      </c>
      <c r="BY450" s="57">
        <v>0</v>
      </c>
      <c r="BZ450" s="57">
        <v>0</v>
      </c>
      <c r="CA450" s="57">
        <v>0</v>
      </c>
      <c r="CB450" s="67">
        <v>0</v>
      </c>
      <c r="CC450" s="134"/>
      <c r="CD450" s="134"/>
      <c r="CE450" s="57"/>
      <c r="CF450" s="57"/>
      <c r="CG450" s="57"/>
      <c r="CH450" s="57"/>
      <c r="CI450" s="57"/>
      <c r="CJ450" s="57"/>
      <c r="CK450" s="67"/>
      <c r="CL450" s="23"/>
      <c r="CM450" s="23"/>
      <c r="CN450" s="23"/>
      <c r="CO450" s="23"/>
      <c r="CP450" s="23"/>
      <c r="CQ450" s="23"/>
      <c r="CR450" s="57"/>
      <c r="CS450" s="134"/>
      <c r="CT450" s="58"/>
      <c r="CU450" s="57"/>
      <c r="CV450" s="57"/>
      <c r="CW450" s="57"/>
      <c r="CX450" s="57"/>
      <c r="CY450" s="57"/>
      <c r="CZ450" s="57"/>
      <c r="DA450" s="67"/>
      <c r="DB450" s="23"/>
      <c r="DC450" s="23"/>
      <c r="DD450" s="57"/>
      <c r="DE450" s="57"/>
      <c r="DF450" s="57"/>
      <c r="DG450" s="57"/>
      <c r="DH450" s="57"/>
      <c r="DI450" s="57"/>
      <c r="DJ450" s="67"/>
      <c r="DK450" s="23" t="s">
        <v>849</v>
      </c>
      <c r="DL450" s="55">
        <v>0</v>
      </c>
      <c r="DM450" s="55">
        <v>0</v>
      </c>
      <c r="DN450" s="55">
        <v>0</v>
      </c>
      <c r="DO450" s="59">
        <v>0</v>
      </c>
      <c r="DP450" s="23" t="s">
        <v>849</v>
      </c>
      <c r="DQ450" s="57"/>
      <c r="DR450" s="57"/>
      <c r="DS450" s="57"/>
      <c r="DT450" s="23" t="s">
        <v>854</v>
      </c>
      <c r="DU450" s="57"/>
      <c r="DV450" s="23" t="s">
        <v>858</v>
      </c>
      <c r="DW450" s="23" t="s">
        <v>854</v>
      </c>
      <c r="DX450" s="57"/>
      <c r="DY450" s="23" t="s">
        <v>849</v>
      </c>
      <c r="DZ450" s="23" t="s">
        <v>854</v>
      </c>
      <c r="EA450" s="56"/>
      <c r="EB450" s="57"/>
      <c r="EC450" s="57"/>
      <c r="ED450" s="23"/>
      <c r="EE450" s="57"/>
      <c r="EF450" s="57"/>
      <c r="EG450" s="57"/>
      <c r="EH450" s="23">
        <v>957</v>
      </c>
      <c r="EI450" s="23"/>
      <c r="EJ450" s="23" t="s">
        <v>921</v>
      </c>
      <c r="EK450" s="23"/>
    </row>
    <row r="451" spans="2:141" ht="29.1">
      <c r="B451" s="132" t="s">
        <v>1802</v>
      </c>
      <c r="C451" s="23" t="s">
        <v>1803</v>
      </c>
      <c r="D451" s="23" t="s">
        <v>159</v>
      </c>
      <c r="E451" s="23" t="s">
        <v>846</v>
      </c>
      <c r="F451" s="23" t="s">
        <v>847</v>
      </c>
      <c r="G451" s="23" t="s">
        <v>1332</v>
      </c>
      <c r="H451" s="23" t="s">
        <v>848</v>
      </c>
      <c r="I451" s="58">
        <v>0</v>
      </c>
      <c r="J451" s="58">
        <v>0</v>
      </c>
      <c r="K451" s="58">
        <v>1</v>
      </c>
      <c r="L451" s="58">
        <v>0</v>
      </c>
      <c r="M451" s="176"/>
      <c r="N451" s="23" t="s">
        <v>849</v>
      </c>
      <c r="O451" s="23" t="s">
        <v>850</v>
      </c>
      <c r="P451" s="23" t="s">
        <v>851</v>
      </c>
      <c r="Q451" s="56">
        <v>46619</v>
      </c>
      <c r="R451" s="133">
        <v>46709</v>
      </c>
      <c r="S451" s="133">
        <v>47172</v>
      </c>
      <c r="T451" s="133" t="s">
        <v>848</v>
      </c>
      <c r="U451" s="133">
        <v>47298</v>
      </c>
      <c r="V451" s="133" t="s">
        <v>848</v>
      </c>
      <c r="W451" s="55">
        <v>0</v>
      </c>
      <c r="X451" s="55">
        <v>0</v>
      </c>
      <c r="Y451" s="55">
        <v>0</v>
      </c>
      <c r="Z451" s="55">
        <v>0.16826800755009561</v>
      </c>
      <c r="AA451" s="55">
        <v>0.33653601510019121</v>
      </c>
      <c r="AB451" s="55">
        <v>0.50480402265028679</v>
      </c>
      <c r="AC451" s="55">
        <v>0.67307203020038242</v>
      </c>
      <c r="AD451" s="59">
        <v>1.6826800755009561</v>
      </c>
      <c r="AE451" s="55">
        <v>0</v>
      </c>
      <c r="AF451" s="55"/>
      <c r="AG451" s="55"/>
      <c r="AH451" s="55"/>
      <c r="AI451" s="59">
        <v>1.6826800755009561</v>
      </c>
      <c r="AJ451" s="55">
        <v>0</v>
      </c>
      <c r="AK451" s="55">
        <v>0</v>
      </c>
      <c r="AL451" s="55">
        <v>0</v>
      </c>
      <c r="AM451" s="55">
        <v>0</v>
      </c>
      <c r="AN451" s="55">
        <v>0.19192156599101254</v>
      </c>
      <c r="AO451" s="55">
        <v>0.39151999462166559</v>
      </c>
      <c r="AP451" s="55">
        <v>0.59902559177114834</v>
      </c>
      <c r="AQ451" s="55">
        <v>0.81467480480876175</v>
      </c>
      <c r="AR451" s="59">
        <v>1.9971419571925881</v>
      </c>
      <c r="AS451" s="55">
        <v>0</v>
      </c>
      <c r="AT451" s="55"/>
      <c r="AU451" s="55"/>
      <c r="AV451" s="55"/>
      <c r="AW451" s="59">
        <v>1.9971419571925881</v>
      </c>
      <c r="AX451" s="55"/>
      <c r="AY451" s="55"/>
      <c r="AZ451" s="55"/>
      <c r="BA451" s="55"/>
      <c r="BB451" s="55"/>
      <c r="BC451" s="55"/>
      <c r="BD451" s="55"/>
      <c r="BE451" s="55"/>
      <c r="BF451" s="59">
        <v>0</v>
      </c>
      <c r="BG451" s="55"/>
      <c r="BH451" s="55"/>
      <c r="BI451" s="55"/>
      <c r="BJ451" s="55"/>
      <c r="BK451" s="59">
        <v>0</v>
      </c>
      <c r="BL451" s="55"/>
      <c r="BM451" s="23" t="s">
        <v>852</v>
      </c>
      <c r="BN451" s="23" t="s">
        <v>184</v>
      </c>
      <c r="BO451" s="23" t="s">
        <v>853</v>
      </c>
      <c r="BP451" s="23" t="s">
        <v>853</v>
      </c>
      <c r="BQ451" s="23" t="s">
        <v>853</v>
      </c>
      <c r="BR451" s="23"/>
      <c r="BS451" s="57"/>
      <c r="BT451" s="135" t="s">
        <v>23</v>
      </c>
      <c r="BU451" s="58">
        <v>1</v>
      </c>
      <c r="BV451" s="57">
        <v>0</v>
      </c>
      <c r="BW451" s="57">
        <v>0</v>
      </c>
      <c r="BX451" s="57">
        <v>0</v>
      </c>
      <c r="BY451" s="57">
        <v>0</v>
      </c>
      <c r="BZ451" s="57">
        <v>0</v>
      </c>
      <c r="CA451" s="57">
        <v>1</v>
      </c>
      <c r="CB451" s="67">
        <v>1</v>
      </c>
      <c r="CC451" s="134"/>
      <c r="CD451" s="134"/>
      <c r="CE451" s="57"/>
      <c r="CF451" s="57"/>
      <c r="CG451" s="57"/>
      <c r="CH451" s="57"/>
      <c r="CI451" s="57"/>
      <c r="CJ451" s="57"/>
      <c r="CK451" s="67"/>
      <c r="CL451" s="23"/>
      <c r="CM451" s="23"/>
      <c r="CN451" s="23"/>
      <c r="CO451" s="23"/>
      <c r="CP451" s="23"/>
      <c r="CQ451" s="23"/>
      <c r="CR451" s="57"/>
      <c r="CS451" s="134"/>
      <c r="CT451" s="58"/>
      <c r="CU451" s="57"/>
      <c r="CV451" s="57"/>
      <c r="CW451" s="57"/>
      <c r="CX451" s="57"/>
      <c r="CY451" s="57"/>
      <c r="CZ451" s="57"/>
      <c r="DA451" s="67"/>
      <c r="DB451" s="23"/>
      <c r="DC451" s="23"/>
      <c r="DD451" s="57"/>
      <c r="DE451" s="57"/>
      <c r="DF451" s="57"/>
      <c r="DG451" s="57"/>
      <c r="DH451" s="57"/>
      <c r="DI451" s="57"/>
      <c r="DJ451" s="67"/>
      <c r="DK451" s="23" t="s">
        <v>849</v>
      </c>
      <c r="DL451" s="55">
        <v>0</v>
      </c>
      <c r="DM451" s="55">
        <v>0</v>
      </c>
      <c r="DN451" s="55">
        <v>0</v>
      </c>
      <c r="DO451" s="59">
        <v>0</v>
      </c>
      <c r="DP451" s="23" t="s">
        <v>849</v>
      </c>
      <c r="DQ451" s="57"/>
      <c r="DR451" s="57"/>
      <c r="DS451" s="57"/>
      <c r="DT451" s="23" t="s">
        <v>854</v>
      </c>
      <c r="DU451" s="57"/>
      <c r="DV451" s="23" t="s">
        <v>858</v>
      </c>
      <c r="DW451" s="23" t="s">
        <v>854</v>
      </c>
      <c r="DX451" s="57"/>
      <c r="DY451" s="23" t="s">
        <v>849</v>
      </c>
      <c r="DZ451" s="23" t="s">
        <v>854</v>
      </c>
      <c r="EA451" s="56"/>
      <c r="EB451" s="57"/>
      <c r="EC451" s="57"/>
      <c r="ED451" s="23"/>
      <c r="EE451" s="57"/>
      <c r="EF451" s="57"/>
      <c r="EG451" s="57"/>
      <c r="EH451" s="23">
        <v>957</v>
      </c>
      <c r="EI451" s="23"/>
      <c r="EJ451" s="23" t="s">
        <v>921</v>
      </c>
      <c r="EK451" s="23"/>
    </row>
    <row r="452" spans="2:141" ht="29.1">
      <c r="B452" s="132" t="s">
        <v>1804</v>
      </c>
      <c r="C452" s="23" t="s">
        <v>1805</v>
      </c>
      <c r="D452" s="23" t="s">
        <v>159</v>
      </c>
      <c r="E452" s="23" t="s">
        <v>846</v>
      </c>
      <c r="F452" s="23" t="s">
        <v>847</v>
      </c>
      <c r="G452" s="23"/>
      <c r="H452" s="23" t="s">
        <v>848</v>
      </c>
      <c r="I452" s="58">
        <v>0</v>
      </c>
      <c r="J452" s="58">
        <v>0</v>
      </c>
      <c r="K452" s="58">
        <v>1</v>
      </c>
      <c r="L452" s="58">
        <v>0</v>
      </c>
      <c r="M452" s="176"/>
      <c r="N452" s="23" t="s">
        <v>849</v>
      </c>
      <c r="O452" s="23" t="s">
        <v>850</v>
      </c>
      <c r="P452" s="23" t="s">
        <v>851</v>
      </c>
      <c r="Q452" s="56">
        <v>46619</v>
      </c>
      <c r="R452" s="133">
        <v>46709</v>
      </c>
      <c r="S452" s="133">
        <v>47172</v>
      </c>
      <c r="T452" s="133" t="s">
        <v>848</v>
      </c>
      <c r="U452" s="133">
        <v>47298</v>
      </c>
      <c r="V452" s="133" t="s">
        <v>848</v>
      </c>
      <c r="W452" s="55">
        <v>0</v>
      </c>
      <c r="X452" s="55">
        <v>0</v>
      </c>
      <c r="Y452" s="55">
        <v>0.73645248879043701</v>
      </c>
      <c r="Z452" s="55">
        <v>0.92830145632844818</v>
      </c>
      <c r="AA452" s="55">
        <v>0</v>
      </c>
      <c r="AB452" s="55">
        <v>0</v>
      </c>
      <c r="AC452" s="55">
        <v>0</v>
      </c>
      <c r="AD452" s="59">
        <v>1.6647539451188851</v>
      </c>
      <c r="AE452" s="55">
        <v>0</v>
      </c>
      <c r="AF452" s="55"/>
      <c r="AG452" s="55"/>
      <c r="AH452" s="55"/>
      <c r="AI452" s="59">
        <v>1.6647539451188851</v>
      </c>
      <c r="AJ452" s="55">
        <v>0</v>
      </c>
      <c r="AK452" s="55">
        <v>0</v>
      </c>
      <c r="AL452" s="55">
        <v>0</v>
      </c>
      <c r="AM452" s="55">
        <v>0.82350603976254355</v>
      </c>
      <c r="AN452" s="55">
        <v>1.0587934795463267</v>
      </c>
      <c r="AO452" s="55">
        <v>0</v>
      </c>
      <c r="AP452" s="55">
        <v>0</v>
      </c>
      <c r="AQ452" s="55">
        <v>0</v>
      </c>
      <c r="AR452" s="59">
        <v>1.8822995193088703</v>
      </c>
      <c r="AS452" s="55">
        <v>0</v>
      </c>
      <c r="AT452" s="55"/>
      <c r="AU452" s="55"/>
      <c r="AV452" s="55"/>
      <c r="AW452" s="59">
        <v>1.8822995193088703</v>
      </c>
      <c r="AX452" s="55"/>
      <c r="AY452" s="55"/>
      <c r="AZ452" s="55"/>
      <c r="BA452" s="55"/>
      <c r="BB452" s="55"/>
      <c r="BC452" s="55"/>
      <c r="BD452" s="55"/>
      <c r="BE452" s="55"/>
      <c r="BF452" s="59">
        <v>0</v>
      </c>
      <c r="BG452" s="55"/>
      <c r="BH452" s="55"/>
      <c r="BI452" s="55"/>
      <c r="BJ452" s="55"/>
      <c r="BK452" s="59">
        <v>0</v>
      </c>
      <c r="BL452" s="55"/>
      <c r="BM452" s="23" t="s">
        <v>852</v>
      </c>
      <c r="BN452" s="23" t="s">
        <v>184</v>
      </c>
      <c r="BO452" s="23" t="s">
        <v>853</v>
      </c>
      <c r="BP452" s="23" t="s">
        <v>853</v>
      </c>
      <c r="BQ452" s="23" t="s">
        <v>853</v>
      </c>
      <c r="BR452" s="23"/>
      <c r="BS452" s="57"/>
      <c r="BT452" s="135" t="s">
        <v>23</v>
      </c>
      <c r="BU452" s="58">
        <v>1</v>
      </c>
      <c r="BV452" s="57">
        <v>0</v>
      </c>
      <c r="BW452" s="57">
        <v>1</v>
      </c>
      <c r="BX452" s="57">
        <v>0</v>
      </c>
      <c r="BY452" s="57">
        <v>0</v>
      </c>
      <c r="BZ452" s="57">
        <v>0</v>
      </c>
      <c r="CA452" s="57">
        <v>0</v>
      </c>
      <c r="CB452" s="67">
        <v>1</v>
      </c>
      <c r="CC452" s="134"/>
      <c r="CD452" s="134"/>
      <c r="CE452" s="57"/>
      <c r="CF452" s="57"/>
      <c r="CG452" s="57"/>
      <c r="CH452" s="57"/>
      <c r="CI452" s="57"/>
      <c r="CJ452" s="57"/>
      <c r="CK452" s="67"/>
      <c r="CL452" s="23"/>
      <c r="CM452" s="23"/>
      <c r="CN452" s="23"/>
      <c r="CO452" s="23"/>
      <c r="CP452" s="23"/>
      <c r="CQ452" s="23"/>
      <c r="CR452" s="57"/>
      <c r="CS452" s="134"/>
      <c r="CT452" s="58"/>
      <c r="CU452" s="57"/>
      <c r="CV452" s="57"/>
      <c r="CW452" s="57"/>
      <c r="CX452" s="57"/>
      <c r="CY452" s="57"/>
      <c r="CZ452" s="57"/>
      <c r="DA452" s="67"/>
      <c r="DB452" s="23"/>
      <c r="DC452" s="23"/>
      <c r="DD452" s="57"/>
      <c r="DE452" s="57"/>
      <c r="DF452" s="57"/>
      <c r="DG452" s="57"/>
      <c r="DH452" s="57"/>
      <c r="DI452" s="57"/>
      <c r="DJ452" s="67"/>
      <c r="DK452" s="23" t="s">
        <v>849</v>
      </c>
      <c r="DL452" s="55">
        <v>0</v>
      </c>
      <c r="DM452" s="55">
        <v>0</v>
      </c>
      <c r="DN452" s="55">
        <v>0</v>
      </c>
      <c r="DO452" s="59">
        <v>0</v>
      </c>
      <c r="DP452" s="23" t="s">
        <v>849</v>
      </c>
      <c r="DQ452" s="57"/>
      <c r="DR452" s="57"/>
      <c r="DS452" s="57"/>
      <c r="DT452" s="23" t="s">
        <v>854</v>
      </c>
      <c r="DU452" s="57"/>
      <c r="DV452" s="23" t="s">
        <v>858</v>
      </c>
      <c r="DW452" s="23" t="s">
        <v>854</v>
      </c>
      <c r="DX452" s="57"/>
      <c r="DY452" s="23" t="s">
        <v>849</v>
      </c>
      <c r="DZ452" s="23" t="s">
        <v>854</v>
      </c>
      <c r="EA452" s="56"/>
      <c r="EB452" s="57"/>
      <c r="EC452" s="57"/>
      <c r="ED452" s="23"/>
      <c r="EE452" s="57"/>
      <c r="EF452" s="57"/>
      <c r="EG452" s="57"/>
      <c r="EH452" s="23">
        <v>957</v>
      </c>
      <c r="EI452" s="23"/>
      <c r="EJ452" s="23" t="s">
        <v>921</v>
      </c>
      <c r="EK452" s="23"/>
    </row>
    <row r="453" spans="2:141" ht="29.1">
      <c r="B453" s="132" t="s">
        <v>1806</v>
      </c>
      <c r="C453" s="23" t="s">
        <v>1807</v>
      </c>
      <c r="D453" s="23" t="s">
        <v>159</v>
      </c>
      <c r="E453" s="23" t="s">
        <v>846</v>
      </c>
      <c r="F453" s="23" t="s">
        <v>847</v>
      </c>
      <c r="G453" s="23"/>
      <c r="H453" s="23" t="s">
        <v>848</v>
      </c>
      <c r="I453" s="58">
        <v>0</v>
      </c>
      <c r="J453" s="58">
        <v>0</v>
      </c>
      <c r="K453" s="58">
        <v>1</v>
      </c>
      <c r="L453" s="58">
        <v>0</v>
      </c>
      <c r="M453" s="176"/>
      <c r="N453" s="23" t="s">
        <v>849</v>
      </c>
      <c r="O453" s="23" t="s">
        <v>850</v>
      </c>
      <c r="P453" s="23" t="s">
        <v>851</v>
      </c>
      <c r="Q453" s="56">
        <v>46619</v>
      </c>
      <c r="R453" s="133">
        <v>46709</v>
      </c>
      <c r="S453" s="133">
        <v>47172</v>
      </c>
      <c r="T453" s="133" t="s">
        <v>848</v>
      </c>
      <c r="U453" s="133">
        <v>47298</v>
      </c>
      <c r="V453" s="133" t="s">
        <v>848</v>
      </c>
      <c r="W453" s="55">
        <v>0</v>
      </c>
      <c r="X453" s="55">
        <v>0</v>
      </c>
      <c r="Y453" s="55">
        <v>0</v>
      </c>
      <c r="Z453" s="55">
        <v>0.16938407244145792</v>
      </c>
      <c r="AA453" s="55">
        <v>0.33876814488291584</v>
      </c>
      <c r="AB453" s="55">
        <v>0.50815221732437377</v>
      </c>
      <c r="AC453" s="55">
        <v>0.67753628976583169</v>
      </c>
      <c r="AD453" s="59">
        <v>1.6938407244145792</v>
      </c>
      <c r="AE453" s="55">
        <v>0</v>
      </c>
      <c r="AF453" s="55"/>
      <c r="AG453" s="55"/>
      <c r="AH453" s="55"/>
      <c r="AI453" s="59">
        <v>1.6938407244145792</v>
      </c>
      <c r="AJ453" s="55">
        <v>0</v>
      </c>
      <c r="AK453" s="55">
        <v>0</v>
      </c>
      <c r="AL453" s="55">
        <v>0</v>
      </c>
      <c r="AM453" s="55">
        <v>0</v>
      </c>
      <c r="AN453" s="55">
        <v>0.19319451695071338</v>
      </c>
      <c r="AO453" s="55">
        <v>0.39411681457945535</v>
      </c>
      <c r="AP453" s="55">
        <v>0.6029987263065667</v>
      </c>
      <c r="AQ453" s="55">
        <v>0.82007826777693071</v>
      </c>
      <c r="AR453" s="59">
        <v>2.0103883256136665</v>
      </c>
      <c r="AS453" s="55">
        <v>0</v>
      </c>
      <c r="AT453" s="55"/>
      <c r="AU453" s="55"/>
      <c r="AV453" s="55"/>
      <c r="AW453" s="59">
        <v>2.0103883256136665</v>
      </c>
      <c r="AX453" s="55"/>
      <c r="AY453" s="55"/>
      <c r="AZ453" s="55"/>
      <c r="BA453" s="55"/>
      <c r="BB453" s="55"/>
      <c r="BC453" s="55"/>
      <c r="BD453" s="55"/>
      <c r="BE453" s="55"/>
      <c r="BF453" s="59">
        <v>0</v>
      </c>
      <c r="BG453" s="55"/>
      <c r="BH453" s="55"/>
      <c r="BI453" s="55"/>
      <c r="BJ453" s="55"/>
      <c r="BK453" s="59">
        <v>0</v>
      </c>
      <c r="BL453" s="55"/>
      <c r="BM453" s="23" t="s">
        <v>852</v>
      </c>
      <c r="BN453" s="23" t="s">
        <v>184</v>
      </c>
      <c r="BO453" s="23" t="s">
        <v>853</v>
      </c>
      <c r="BP453" s="23" t="s">
        <v>853</v>
      </c>
      <c r="BQ453" s="23" t="s">
        <v>853</v>
      </c>
      <c r="BR453" s="23"/>
      <c r="BS453" s="57"/>
      <c r="BT453" s="135" t="s">
        <v>23</v>
      </c>
      <c r="BU453" s="58">
        <v>1</v>
      </c>
      <c r="BV453" s="57">
        <v>0</v>
      </c>
      <c r="BW453" s="57">
        <v>0</v>
      </c>
      <c r="BX453" s="57">
        <v>0</v>
      </c>
      <c r="BY453" s="57">
        <v>0</v>
      </c>
      <c r="BZ453" s="57">
        <v>0</v>
      </c>
      <c r="CA453" s="57">
        <v>1</v>
      </c>
      <c r="CB453" s="67">
        <v>1</v>
      </c>
      <c r="CC453" s="134"/>
      <c r="CD453" s="134"/>
      <c r="CE453" s="57"/>
      <c r="CF453" s="57"/>
      <c r="CG453" s="57"/>
      <c r="CH453" s="57"/>
      <c r="CI453" s="57"/>
      <c r="CJ453" s="57"/>
      <c r="CK453" s="67"/>
      <c r="CL453" s="23"/>
      <c r="CM453" s="23"/>
      <c r="CN453" s="23"/>
      <c r="CO453" s="23"/>
      <c r="CP453" s="23"/>
      <c r="CQ453" s="23"/>
      <c r="CR453" s="57"/>
      <c r="CS453" s="134"/>
      <c r="CT453" s="58"/>
      <c r="CU453" s="57"/>
      <c r="CV453" s="57"/>
      <c r="CW453" s="57"/>
      <c r="CX453" s="57"/>
      <c r="CY453" s="57"/>
      <c r="CZ453" s="57"/>
      <c r="DA453" s="67"/>
      <c r="DB453" s="23"/>
      <c r="DC453" s="23"/>
      <c r="DD453" s="57"/>
      <c r="DE453" s="57"/>
      <c r="DF453" s="57"/>
      <c r="DG453" s="57"/>
      <c r="DH453" s="57"/>
      <c r="DI453" s="57"/>
      <c r="DJ453" s="67"/>
      <c r="DK453" s="23" t="s">
        <v>849</v>
      </c>
      <c r="DL453" s="55">
        <v>0</v>
      </c>
      <c r="DM453" s="55">
        <v>0</v>
      </c>
      <c r="DN453" s="55">
        <v>0</v>
      </c>
      <c r="DO453" s="59">
        <v>0</v>
      </c>
      <c r="DP453" s="23" t="s">
        <v>849</v>
      </c>
      <c r="DQ453" s="57"/>
      <c r="DR453" s="57"/>
      <c r="DS453" s="57"/>
      <c r="DT453" s="23" t="s">
        <v>854</v>
      </c>
      <c r="DU453" s="57"/>
      <c r="DV453" s="23" t="s">
        <v>858</v>
      </c>
      <c r="DW453" s="23" t="s">
        <v>854</v>
      </c>
      <c r="DX453" s="57"/>
      <c r="DY453" s="23" t="s">
        <v>849</v>
      </c>
      <c r="DZ453" s="23" t="s">
        <v>854</v>
      </c>
      <c r="EA453" s="56"/>
      <c r="EB453" s="57"/>
      <c r="EC453" s="57"/>
      <c r="ED453" s="23"/>
      <c r="EE453" s="57"/>
      <c r="EF453" s="57"/>
      <c r="EG453" s="57"/>
      <c r="EH453" s="23">
        <v>957</v>
      </c>
      <c r="EI453" s="23"/>
      <c r="EJ453" s="23" t="s">
        <v>921</v>
      </c>
      <c r="EK453" s="23"/>
    </row>
    <row r="454" spans="2:141" ht="29.1">
      <c r="B454" s="132" t="s">
        <v>1808</v>
      </c>
      <c r="C454" s="23" t="s">
        <v>1809</v>
      </c>
      <c r="D454" s="23" t="s">
        <v>159</v>
      </c>
      <c r="E454" s="23" t="s">
        <v>846</v>
      </c>
      <c r="F454" s="23" t="s">
        <v>847</v>
      </c>
      <c r="G454" s="23"/>
      <c r="H454" s="23" t="s">
        <v>848</v>
      </c>
      <c r="I454" s="58">
        <v>0</v>
      </c>
      <c r="J454" s="58">
        <v>0</v>
      </c>
      <c r="K454" s="58">
        <v>1</v>
      </c>
      <c r="L454" s="58">
        <v>0</v>
      </c>
      <c r="M454" s="176"/>
      <c r="N454" s="23" t="s">
        <v>849</v>
      </c>
      <c r="O454" s="23" t="s">
        <v>850</v>
      </c>
      <c r="P454" s="23" t="s">
        <v>851</v>
      </c>
      <c r="Q454" s="56">
        <v>46619</v>
      </c>
      <c r="R454" s="133">
        <v>46709</v>
      </c>
      <c r="S454" s="133">
        <v>47172</v>
      </c>
      <c r="T454" s="133" t="s">
        <v>848</v>
      </c>
      <c r="U454" s="133">
        <v>47298</v>
      </c>
      <c r="V454" s="133" t="s">
        <v>848</v>
      </c>
      <c r="W454" s="55">
        <v>0</v>
      </c>
      <c r="X454" s="55">
        <v>0</v>
      </c>
      <c r="Y454" s="55">
        <v>0</v>
      </c>
      <c r="Z454" s="55">
        <v>0.16827596184184701</v>
      </c>
      <c r="AA454" s="55">
        <v>0.33655192368369402</v>
      </c>
      <c r="AB454" s="55">
        <v>0.50482788552554103</v>
      </c>
      <c r="AC454" s="55">
        <v>0.67310384736738804</v>
      </c>
      <c r="AD454" s="59">
        <v>1.6827596184184701</v>
      </c>
      <c r="AE454" s="55">
        <v>0</v>
      </c>
      <c r="AF454" s="55"/>
      <c r="AG454" s="55"/>
      <c r="AH454" s="55"/>
      <c r="AI454" s="59">
        <v>1.6827596184184701</v>
      </c>
      <c r="AJ454" s="55">
        <v>0</v>
      </c>
      <c r="AK454" s="55">
        <v>0</v>
      </c>
      <c r="AL454" s="55">
        <v>0</v>
      </c>
      <c r="AM454" s="55">
        <v>0</v>
      </c>
      <c r="AN454" s="55">
        <v>0.1919306384234464</v>
      </c>
      <c r="AO454" s="55">
        <v>0.39153850238383064</v>
      </c>
      <c r="AP454" s="55">
        <v>0.59905390864726094</v>
      </c>
      <c r="AQ454" s="55">
        <v>0.81471331576027484</v>
      </c>
      <c r="AR454" s="59">
        <v>1.9972363652148128</v>
      </c>
      <c r="AS454" s="55">
        <v>0</v>
      </c>
      <c r="AT454" s="55"/>
      <c r="AU454" s="55"/>
      <c r="AV454" s="55"/>
      <c r="AW454" s="59">
        <v>1.9972363652148128</v>
      </c>
      <c r="AX454" s="55"/>
      <c r="AY454" s="55"/>
      <c r="AZ454" s="55"/>
      <c r="BA454" s="55"/>
      <c r="BB454" s="55"/>
      <c r="BC454" s="55"/>
      <c r="BD454" s="55"/>
      <c r="BE454" s="55"/>
      <c r="BF454" s="59">
        <v>0</v>
      </c>
      <c r="BG454" s="55"/>
      <c r="BH454" s="55"/>
      <c r="BI454" s="55"/>
      <c r="BJ454" s="55"/>
      <c r="BK454" s="59">
        <v>0</v>
      </c>
      <c r="BL454" s="55"/>
      <c r="BM454" s="23" t="s">
        <v>852</v>
      </c>
      <c r="BN454" s="23" t="s">
        <v>184</v>
      </c>
      <c r="BO454" s="23" t="s">
        <v>853</v>
      </c>
      <c r="BP454" s="23" t="s">
        <v>853</v>
      </c>
      <c r="BQ454" s="23" t="s">
        <v>853</v>
      </c>
      <c r="BR454" s="23"/>
      <c r="BS454" s="57"/>
      <c r="BT454" s="135" t="s">
        <v>23</v>
      </c>
      <c r="BU454" s="58">
        <v>1</v>
      </c>
      <c r="BV454" s="57">
        <v>0</v>
      </c>
      <c r="BW454" s="57">
        <v>0</v>
      </c>
      <c r="BX454" s="57">
        <v>0</v>
      </c>
      <c r="BY454" s="57">
        <v>0</v>
      </c>
      <c r="BZ454" s="57">
        <v>0</v>
      </c>
      <c r="CA454" s="57">
        <v>1</v>
      </c>
      <c r="CB454" s="67">
        <v>1</v>
      </c>
      <c r="CC454" s="134"/>
      <c r="CD454" s="134"/>
      <c r="CE454" s="57"/>
      <c r="CF454" s="57"/>
      <c r="CG454" s="57"/>
      <c r="CH454" s="57"/>
      <c r="CI454" s="57"/>
      <c r="CJ454" s="57"/>
      <c r="CK454" s="67"/>
      <c r="CL454" s="23"/>
      <c r="CM454" s="23"/>
      <c r="CN454" s="23"/>
      <c r="CO454" s="23"/>
      <c r="CP454" s="23"/>
      <c r="CQ454" s="23"/>
      <c r="CR454" s="57"/>
      <c r="CS454" s="134"/>
      <c r="CT454" s="58"/>
      <c r="CU454" s="57"/>
      <c r="CV454" s="57"/>
      <c r="CW454" s="57"/>
      <c r="CX454" s="57"/>
      <c r="CY454" s="57"/>
      <c r="CZ454" s="57"/>
      <c r="DA454" s="67"/>
      <c r="DB454" s="23"/>
      <c r="DC454" s="23"/>
      <c r="DD454" s="57"/>
      <c r="DE454" s="57"/>
      <c r="DF454" s="57"/>
      <c r="DG454" s="57"/>
      <c r="DH454" s="57"/>
      <c r="DI454" s="57"/>
      <c r="DJ454" s="67"/>
      <c r="DK454" s="23" t="s">
        <v>849</v>
      </c>
      <c r="DL454" s="55">
        <v>0</v>
      </c>
      <c r="DM454" s="55">
        <v>0</v>
      </c>
      <c r="DN454" s="55">
        <v>0</v>
      </c>
      <c r="DO454" s="59">
        <v>0</v>
      </c>
      <c r="DP454" s="23" t="s">
        <v>849</v>
      </c>
      <c r="DQ454" s="57"/>
      <c r="DR454" s="57"/>
      <c r="DS454" s="57"/>
      <c r="DT454" s="23" t="s">
        <v>854</v>
      </c>
      <c r="DU454" s="57"/>
      <c r="DV454" s="23" t="s">
        <v>858</v>
      </c>
      <c r="DW454" s="23" t="s">
        <v>854</v>
      </c>
      <c r="DX454" s="57"/>
      <c r="DY454" s="23" t="s">
        <v>849</v>
      </c>
      <c r="DZ454" s="23" t="s">
        <v>854</v>
      </c>
      <c r="EA454" s="56"/>
      <c r="EB454" s="57"/>
      <c r="EC454" s="57"/>
      <c r="ED454" s="23"/>
      <c r="EE454" s="57"/>
      <c r="EF454" s="57"/>
      <c r="EG454" s="57"/>
      <c r="EH454" s="23">
        <v>957</v>
      </c>
      <c r="EI454" s="23"/>
      <c r="EJ454" s="23" t="s">
        <v>921</v>
      </c>
      <c r="EK454" s="23"/>
    </row>
    <row r="455" spans="2:141" ht="29.1">
      <c r="B455" s="132" t="s">
        <v>1810</v>
      </c>
      <c r="C455" s="23" t="s">
        <v>1811</v>
      </c>
      <c r="D455" s="23" t="s">
        <v>159</v>
      </c>
      <c r="E455" s="23" t="s">
        <v>846</v>
      </c>
      <c r="F455" s="23" t="s">
        <v>847</v>
      </c>
      <c r="G455" s="23"/>
      <c r="H455" s="23" t="s">
        <v>848</v>
      </c>
      <c r="I455" s="58">
        <v>0</v>
      </c>
      <c r="J455" s="58">
        <v>0</v>
      </c>
      <c r="K455" s="58">
        <v>1</v>
      </c>
      <c r="L455" s="58">
        <v>0</v>
      </c>
      <c r="M455" s="176"/>
      <c r="N455" s="23" t="s">
        <v>849</v>
      </c>
      <c r="O455" s="23" t="s">
        <v>850</v>
      </c>
      <c r="P455" s="23" t="s">
        <v>851</v>
      </c>
      <c r="Q455" s="56">
        <v>46619</v>
      </c>
      <c r="R455" s="133">
        <v>46709</v>
      </c>
      <c r="S455" s="133">
        <v>47172</v>
      </c>
      <c r="T455" s="133" t="s">
        <v>848</v>
      </c>
      <c r="U455" s="133">
        <v>47298</v>
      </c>
      <c r="V455" s="133" t="s">
        <v>848</v>
      </c>
      <c r="W455" s="55">
        <v>0</v>
      </c>
      <c r="X455" s="55">
        <v>0</v>
      </c>
      <c r="Y455" s="55">
        <v>0</v>
      </c>
      <c r="Z455" s="55">
        <v>0.16827596184184701</v>
      </c>
      <c r="AA455" s="55">
        <v>0.33655192368369402</v>
      </c>
      <c r="AB455" s="55">
        <v>0.50482788552554103</v>
      </c>
      <c r="AC455" s="55">
        <v>0.67310384736738804</v>
      </c>
      <c r="AD455" s="59">
        <v>1.6827596184184701</v>
      </c>
      <c r="AE455" s="55">
        <v>0</v>
      </c>
      <c r="AF455" s="55"/>
      <c r="AG455" s="55"/>
      <c r="AH455" s="55"/>
      <c r="AI455" s="59">
        <v>1.6827596184184701</v>
      </c>
      <c r="AJ455" s="55">
        <v>0</v>
      </c>
      <c r="AK455" s="55">
        <v>0</v>
      </c>
      <c r="AL455" s="55">
        <v>0</v>
      </c>
      <c r="AM455" s="55">
        <v>0</v>
      </c>
      <c r="AN455" s="55">
        <v>0.1919306384234464</v>
      </c>
      <c r="AO455" s="55">
        <v>0.39153850238383064</v>
      </c>
      <c r="AP455" s="55">
        <v>0.59905390864726094</v>
      </c>
      <c r="AQ455" s="55">
        <v>0.81471331576027484</v>
      </c>
      <c r="AR455" s="59">
        <v>1.9972363652148128</v>
      </c>
      <c r="AS455" s="55">
        <v>0</v>
      </c>
      <c r="AT455" s="55"/>
      <c r="AU455" s="55"/>
      <c r="AV455" s="55"/>
      <c r="AW455" s="59">
        <v>1.9972363652148128</v>
      </c>
      <c r="AX455" s="55"/>
      <c r="AY455" s="55"/>
      <c r="AZ455" s="55"/>
      <c r="BA455" s="55"/>
      <c r="BB455" s="55"/>
      <c r="BC455" s="55"/>
      <c r="BD455" s="55"/>
      <c r="BE455" s="55"/>
      <c r="BF455" s="59">
        <v>0</v>
      </c>
      <c r="BG455" s="55"/>
      <c r="BH455" s="55"/>
      <c r="BI455" s="55"/>
      <c r="BJ455" s="55"/>
      <c r="BK455" s="59">
        <v>0</v>
      </c>
      <c r="BL455" s="55"/>
      <c r="BM455" s="23" t="s">
        <v>852</v>
      </c>
      <c r="BN455" s="23" t="s">
        <v>184</v>
      </c>
      <c r="BO455" s="23" t="s">
        <v>853</v>
      </c>
      <c r="BP455" s="23" t="s">
        <v>853</v>
      </c>
      <c r="BQ455" s="23" t="s">
        <v>853</v>
      </c>
      <c r="BR455" s="23"/>
      <c r="BS455" s="57"/>
      <c r="BT455" s="135" t="s">
        <v>23</v>
      </c>
      <c r="BU455" s="58">
        <v>1</v>
      </c>
      <c r="BV455" s="57">
        <v>0</v>
      </c>
      <c r="BW455" s="57">
        <v>0</v>
      </c>
      <c r="BX455" s="57">
        <v>0</v>
      </c>
      <c r="BY455" s="57">
        <v>0</v>
      </c>
      <c r="BZ455" s="57">
        <v>0</v>
      </c>
      <c r="CA455" s="57">
        <v>1</v>
      </c>
      <c r="CB455" s="67">
        <v>1</v>
      </c>
      <c r="CC455" s="134"/>
      <c r="CD455" s="134"/>
      <c r="CE455" s="57"/>
      <c r="CF455" s="57"/>
      <c r="CG455" s="57"/>
      <c r="CH455" s="57"/>
      <c r="CI455" s="57"/>
      <c r="CJ455" s="57"/>
      <c r="CK455" s="67"/>
      <c r="CL455" s="23"/>
      <c r="CM455" s="23"/>
      <c r="CN455" s="23"/>
      <c r="CO455" s="23"/>
      <c r="CP455" s="23"/>
      <c r="CQ455" s="23"/>
      <c r="CR455" s="57"/>
      <c r="CS455" s="134"/>
      <c r="CT455" s="58"/>
      <c r="CU455" s="57"/>
      <c r="CV455" s="57"/>
      <c r="CW455" s="57"/>
      <c r="CX455" s="57"/>
      <c r="CY455" s="57"/>
      <c r="CZ455" s="57"/>
      <c r="DA455" s="67"/>
      <c r="DB455" s="23"/>
      <c r="DC455" s="23"/>
      <c r="DD455" s="57"/>
      <c r="DE455" s="57"/>
      <c r="DF455" s="57"/>
      <c r="DG455" s="57"/>
      <c r="DH455" s="57"/>
      <c r="DI455" s="57"/>
      <c r="DJ455" s="67"/>
      <c r="DK455" s="23" t="s">
        <v>849</v>
      </c>
      <c r="DL455" s="55">
        <v>0</v>
      </c>
      <c r="DM455" s="55">
        <v>0</v>
      </c>
      <c r="DN455" s="55">
        <v>0</v>
      </c>
      <c r="DO455" s="59">
        <v>0</v>
      </c>
      <c r="DP455" s="23" t="s">
        <v>849</v>
      </c>
      <c r="DQ455" s="57"/>
      <c r="DR455" s="57"/>
      <c r="DS455" s="57"/>
      <c r="DT455" s="23" t="s">
        <v>854</v>
      </c>
      <c r="DU455" s="57"/>
      <c r="DV455" s="23" t="s">
        <v>858</v>
      </c>
      <c r="DW455" s="23" t="s">
        <v>854</v>
      </c>
      <c r="DX455" s="57"/>
      <c r="DY455" s="23" t="s">
        <v>849</v>
      </c>
      <c r="DZ455" s="23" t="s">
        <v>854</v>
      </c>
      <c r="EA455" s="56"/>
      <c r="EB455" s="57"/>
      <c r="EC455" s="57"/>
      <c r="ED455" s="23"/>
      <c r="EE455" s="57"/>
      <c r="EF455" s="57"/>
      <c r="EG455" s="57"/>
      <c r="EH455" s="23">
        <v>957</v>
      </c>
      <c r="EI455" s="23"/>
      <c r="EJ455" s="23" t="s">
        <v>921</v>
      </c>
      <c r="EK455" s="23"/>
    </row>
    <row r="456" spans="2:141" ht="29.1">
      <c r="B456" s="132" t="s">
        <v>1812</v>
      </c>
      <c r="C456" s="23" t="s">
        <v>1813</v>
      </c>
      <c r="D456" s="23" t="s">
        <v>159</v>
      </c>
      <c r="E456" s="23" t="s">
        <v>846</v>
      </c>
      <c r="F456" s="23" t="s">
        <v>847</v>
      </c>
      <c r="G456" s="23" t="s">
        <v>1332</v>
      </c>
      <c r="H456" s="23" t="s">
        <v>848</v>
      </c>
      <c r="I456" s="58">
        <v>0</v>
      </c>
      <c r="J456" s="58">
        <v>0</v>
      </c>
      <c r="K456" s="58">
        <v>1</v>
      </c>
      <c r="L456" s="58">
        <v>0</v>
      </c>
      <c r="M456" s="176"/>
      <c r="N456" s="23" t="s">
        <v>849</v>
      </c>
      <c r="O456" s="23" t="s">
        <v>850</v>
      </c>
      <c r="P456" s="23" t="s">
        <v>851</v>
      </c>
      <c r="Q456" s="56">
        <v>46619</v>
      </c>
      <c r="R456" s="133">
        <v>46709</v>
      </c>
      <c r="S456" s="133">
        <v>47172</v>
      </c>
      <c r="T456" s="133" t="s">
        <v>848</v>
      </c>
      <c r="U456" s="133">
        <v>47298</v>
      </c>
      <c r="V456" s="133" t="s">
        <v>848</v>
      </c>
      <c r="W456" s="55">
        <v>0</v>
      </c>
      <c r="X456" s="55">
        <v>1.2793153871636176</v>
      </c>
      <c r="Y456" s="55">
        <v>0.20903846189702355</v>
      </c>
      <c r="Z456" s="55">
        <v>0</v>
      </c>
      <c r="AA456" s="55">
        <v>0</v>
      </c>
      <c r="AB456" s="55">
        <v>0</v>
      </c>
      <c r="AC456" s="55">
        <v>0</v>
      </c>
      <c r="AD456" s="59">
        <v>1.4883538490606412</v>
      </c>
      <c r="AE456" s="55">
        <v>0</v>
      </c>
      <c r="AF456" s="55"/>
      <c r="AG456" s="55"/>
      <c r="AH456" s="55"/>
      <c r="AI456" s="59">
        <v>1.4883538490606412</v>
      </c>
      <c r="AJ456" s="55">
        <v>0</v>
      </c>
      <c r="AK456" s="55">
        <v>0</v>
      </c>
      <c r="AL456" s="55">
        <v>1.4024891374476809</v>
      </c>
      <c r="AM456" s="55">
        <v>0.23374818950996334</v>
      </c>
      <c r="AN456" s="55">
        <v>0</v>
      </c>
      <c r="AO456" s="55">
        <v>0</v>
      </c>
      <c r="AP456" s="55">
        <v>0</v>
      </c>
      <c r="AQ456" s="55">
        <v>0</v>
      </c>
      <c r="AR456" s="59">
        <v>1.6362373269576442</v>
      </c>
      <c r="AS456" s="55">
        <v>0</v>
      </c>
      <c r="AT456" s="55"/>
      <c r="AU456" s="55"/>
      <c r="AV456" s="55"/>
      <c r="AW456" s="59">
        <v>1.6362373269576442</v>
      </c>
      <c r="AX456" s="55"/>
      <c r="AY456" s="55"/>
      <c r="AZ456" s="55"/>
      <c r="BA456" s="55"/>
      <c r="BB456" s="55"/>
      <c r="BC456" s="55"/>
      <c r="BD456" s="55"/>
      <c r="BE456" s="55"/>
      <c r="BF456" s="59">
        <v>0</v>
      </c>
      <c r="BG456" s="55"/>
      <c r="BH456" s="55"/>
      <c r="BI456" s="55"/>
      <c r="BJ456" s="55"/>
      <c r="BK456" s="59">
        <v>0</v>
      </c>
      <c r="BL456" s="55"/>
      <c r="BM456" s="23" t="s">
        <v>852</v>
      </c>
      <c r="BN456" s="23" t="s">
        <v>184</v>
      </c>
      <c r="BO456" s="23" t="s">
        <v>853</v>
      </c>
      <c r="BP456" s="23" t="s">
        <v>853</v>
      </c>
      <c r="BQ456" s="23" t="s">
        <v>853</v>
      </c>
      <c r="BR456" s="23"/>
      <c r="BS456" s="57"/>
      <c r="BT456" s="135" t="s">
        <v>23</v>
      </c>
      <c r="BU456" s="58">
        <v>1</v>
      </c>
      <c r="BV456" s="57">
        <v>0</v>
      </c>
      <c r="BW456" s="57">
        <v>1</v>
      </c>
      <c r="BX456" s="57">
        <v>0</v>
      </c>
      <c r="BY456" s="57">
        <v>0</v>
      </c>
      <c r="BZ456" s="57">
        <v>0</v>
      </c>
      <c r="CA456" s="57">
        <v>0</v>
      </c>
      <c r="CB456" s="67">
        <v>1</v>
      </c>
      <c r="CC456" s="134"/>
      <c r="CD456" s="134"/>
      <c r="CE456" s="57"/>
      <c r="CF456" s="57"/>
      <c r="CG456" s="57"/>
      <c r="CH456" s="57"/>
      <c r="CI456" s="57"/>
      <c r="CJ456" s="57"/>
      <c r="CK456" s="67"/>
      <c r="CL456" s="23"/>
      <c r="CM456" s="23"/>
      <c r="CN456" s="23"/>
      <c r="CO456" s="23"/>
      <c r="CP456" s="23"/>
      <c r="CQ456" s="23"/>
      <c r="CR456" s="57"/>
      <c r="CS456" s="134"/>
      <c r="CT456" s="58"/>
      <c r="CU456" s="57"/>
      <c r="CV456" s="57"/>
      <c r="CW456" s="57"/>
      <c r="CX456" s="57"/>
      <c r="CY456" s="57"/>
      <c r="CZ456" s="57"/>
      <c r="DA456" s="67"/>
      <c r="DB456" s="23"/>
      <c r="DC456" s="23"/>
      <c r="DD456" s="57"/>
      <c r="DE456" s="57"/>
      <c r="DF456" s="57"/>
      <c r="DG456" s="57"/>
      <c r="DH456" s="57"/>
      <c r="DI456" s="57"/>
      <c r="DJ456" s="67"/>
      <c r="DK456" s="23" t="s">
        <v>849</v>
      </c>
      <c r="DL456" s="55">
        <v>0</v>
      </c>
      <c r="DM456" s="55">
        <v>0</v>
      </c>
      <c r="DN456" s="55">
        <v>0</v>
      </c>
      <c r="DO456" s="59">
        <v>0</v>
      </c>
      <c r="DP456" s="23" t="s">
        <v>849</v>
      </c>
      <c r="DQ456" s="57"/>
      <c r="DR456" s="57"/>
      <c r="DS456" s="57"/>
      <c r="DT456" s="23" t="s">
        <v>854</v>
      </c>
      <c r="DU456" s="57"/>
      <c r="DV456" s="23" t="s">
        <v>858</v>
      </c>
      <c r="DW456" s="23" t="s">
        <v>854</v>
      </c>
      <c r="DX456" s="57"/>
      <c r="DY456" s="23" t="s">
        <v>849</v>
      </c>
      <c r="DZ456" s="23" t="s">
        <v>854</v>
      </c>
      <c r="EA456" s="56"/>
      <c r="EB456" s="57"/>
      <c r="EC456" s="57"/>
      <c r="ED456" s="23"/>
      <c r="EE456" s="57"/>
      <c r="EF456" s="57"/>
      <c r="EG456" s="57"/>
      <c r="EH456" s="23">
        <v>957</v>
      </c>
      <c r="EI456" s="23"/>
      <c r="EJ456" s="23" t="s">
        <v>921</v>
      </c>
      <c r="EK456" s="23"/>
    </row>
    <row r="457" spans="2:141" ht="29.1">
      <c r="B457" s="132" t="s">
        <v>1814</v>
      </c>
      <c r="C457" s="23" t="s">
        <v>1815</v>
      </c>
      <c r="D457" s="23" t="s">
        <v>159</v>
      </c>
      <c r="E457" s="23" t="s">
        <v>846</v>
      </c>
      <c r="F457" s="23" t="s">
        <v>847</v>
      </c>
      <c r="G457" s="23"/>
      <c r="H457" s="23" t="s">
        <v>848</v>
      </c>
      <c r="I457" s="58">
        <v>0</v>
      </c>
      <c r="J457" s="58">
        <v>0</v>
      </c>
      <c r="K457" s="58">
        <v>1</v>
      </c>
      <c r="L457" s="58">
        <v>0</v>
      </c>
      <c r="M457" s="176"/>
      <c r="N457" s="23" t="s">
        <v>849</v>
      </c>
      <c r="O457" s="23" t="s">
        <v>850</v>
      </c>
      <c r="P457" s="23" t="s">
        <v>851</v>
      </c>
      <c r="Q457" s="56">
        <v>46619</v>
      </c>
      <c r="R457" s="133">
        <v>46709</v>
      </c>
      <c r="S457" s="133">
        <v>47172</v>
      </c>
      <c r="T457" s="133" t="s">
        <v>848</v>
      </c>
      <c r="U457" s="133">
        <v>47298</v>
      </c>
      <c r="V457" s="133" t="s">
        <v>848</v>
      </c>
      <c r="W457" s="55">
        <v>0</v>
      </c>
      <c r="X457" s="55">
        <v>0</v>
      </c>
      <c r="Y457" s="55">
        <v>0</v>
      </c>
      <c r="Z457" s="55">
        <v>0.16938407244145792</v>
      </c>
      <c r="AA457" s="55">
        <v>0.33876814488291584</v>
      </c>
      <c r="AB457" s="55">
        <v>0.50815221732437377</v>
      </c>
      <c r="AC457" s="55">
        <v>0.67753628976583169</v>
      </c>
      <c r="AD457" s="59">
        <v>1.6938407244145792</v>
      </c>
      <c r="AE457" s="55">
        <v>0</v>
      </c>
      <c r="AF457" s="55"/>
      <c r="AG457" s="55"/>
      <c r="AH457" s="55"/>
      <c r="AI457" s="59">
        <v>1.6938407244145792</v>
      </c>
      <c r="AJ457" s="55">
        <v>0</v>
      </c>
      <c r="AK457" s="55">
        <v>0</v>
      </c>
      <c r="AL457" s="55">
        <v>0</v>
      </c>
      <c r="AM457" s="55">
        <v>0</v>
      </c>
      <c r="AN457" s="55">
        <v>0.19319451695071338</v>
      </c>
      <c r="AO457" s="55">
        <v>0.39411681457945535</v>
      </c>
      <c r="AP457" s="55">
        <v>0.6029987263065667</v>
      </c>
      <c r="AQ457" s="55">
        <v>0.82007826777693071</v>
      </c>
      <c r="AR457" s="59">
        <v>2.0103883256136665</v>
      </c>
      <c r="AS457" s="55">
        <v>0</v>
      </c>
      <c r="AT457" s="55"/>
      <c r="AU457" s="55"/>
      <c r="AV457" s="55"/>
      <c r="AW457" s="59">
        <v>2.0103883256136665</v>
      </c>
      <c r="AX457" s="55"/>
      <c r="AY457" s="55"/>
      <c r="AZ457" s="55"/>
      <c r="BA457" s="55"/>
      <c r="BB457" s="55"/>
      <c r="BC457" s="55"/>
      <c r="BD457" s="55"/>
      <c r="BE457" s="55"/>
      <c r="BF457" s="59">
        <v>0</v>
      </c>
      <c r="BG457" s="55"/>
      <c r="BH457" s="55"/>
      <c r="BI457" s="55"/>
      <c r="BJ457" s="55"/>
      <c r="BK457" s="59">
        <v>0</v>
      </c>
      <c r="BL457" s="55"/>
      <c r="BM457" s="23" t="s">
        <v>852</v>
      </c>
      <c r="BN457" s="23" t="s">
        <v>184</v>
      </c>
      <c r="BO457" s="23" t="s">
        <v>853</v>
      </c>
      <c r="BP457" s="23" t="s">
        <v>853</v>
      </c>
      <c r="BQ457" s="23" t="s">
        <v>853</v>
      </c>
      <c r="BR457" s="23"/>
      <c r="BS457" s="57"/>
      <c r="BT457" s="135" t="s">
        <v>23</v>
      </c>
      <c r="BU457" s="58">
        <v>1</v>
      </c>
      <c r="BV457" s="57">
        <v>0</v>
      </c>
      <c r="BW457" s="57">
        <v>0</v>
      </c>
      <c r="BX457" s="57">
        <v>0</v>
      </c>
      <c r="BY457" s="57">
        <v>0</v>
      </c>
      <c r="BZ457" s="57">
        <v>0</v>
      </c>
      <c r="CA457" s="57">
        <v>1</v>
      </c>
      <c r="CB457" s="67">
        <v>1</v>
      </c>
      <c r="CC457" s="134"/>
      <c r="CD457" s="134"/>
      <c r="CE457" s="57"/>
      <c r="CF457" s="57"/>
      <c r="CG457" s="57"/>
      <c r="CH457" s="57"/>
      <c r="CI457" s="57"/>
      <c r="CJ457" s="57"/>
      <c r="CK457" s="67"/>
      <c r="CL457" s="23"/>
      <c r="CM457" s="23"/>
      <c r="CN457" s="23"/>
      <c r="CO457" s="23"/>
      <c r="CP457" s="23"/>
      <c r="CQ457" s="23"/>
      <c r="CR457" s="57"/>
      <c r="CS457" s="134"/>
      <c r="CT457" s="58"/>
      <c r="CU457" s="57"/>
      <c r="CV457" s="57"/>
      <c r="CW457" s="57"/>
      <c r="CX457" s="57"/>
      <c r="CY457" s="57"/>
      <c r="CZ457" s="57"/>
      <c r="DA457" s="67"/>
      <c r="DB457" s="23"/>
      <c r="DC457" s="23"/>
      <c r="DD457" s="57"/>
      <c r="DE457" s="57"/>
      <c r="DF457" s="57"/>
      <c r="DG457" s="57"/>
      <c r="DH457" s="57"/>
      <c r="DI457" s="57"/>
      <c r="DJ457" s="67"/>
      <c r="DK457" s="23" t="s">
        <v>849</v>
      </c>
      <c r="DL457" s="55">
        <v>0</v>
      </c>
      <c r="DM457" s="55">
        <v>0</v>
      </c>
      <c r="DN457" s="55">
        <v>0</v>
      </c>
      <c r="DO457" s="59">
        <v>0</v>
      </c>
      <c r="DP457" s="23" t="s">
        <v>849</v>
      </c>
      <c r="DQ457" s="57"/>
      <c r="DR457" s="57"/>
      <c r="DS457" s="57"/>
      <c r="DT457" s="23" t="s">
        <v>854</v>
      </c>
      <c r="DU457" s="57"/>
      <c r="DV457" s="23" t="s">
        <v>858</v>
      </c>
      <c r="DW457" s="23" t="s">
        <v>854</v>
      </c>
      <c r="DX457" s="57"/>
      <c r="DY457" s="23" t="s">
        <v>849</v>
      </c>
      <c r="DZ457" s="23" t="s">
        <v>854</v>
      </c>
      <c r="EA457" s="56"/>
      <c r="EB457" s="57"/>
      <c r="EC457" s="57"/>
      <c r="ED457" s="23"/>
      <c r="EE457" s="57"/>
      <c r="EF457" s="57"/>
      <c r="EG457" s="57"/>
      <c r="EH457" s="23">
        <v>957</v>
      </c>
      <c r="EI457" s="23"/>
      <c r="EJ457" s="23" t="s">
        <v>921</v>
      </c>
      <c r="EK457" s="23"/>
    </row>
    <row r="458" spans="2:141" ht="29.1">
      <c r="B458" s="132" t="s">
        <v>1816</v>
      </c>
      <c r="C458" s="23" t="s">
        <v>1817</v>
      </c>
      <c r="D458" s="23" t="s">
        <v>159</v>
      </c>
      <c r="E458" s="23" t="s">
        <v>846</v>
      </c>
      <c r="F458" s="23" t="s">
        <v>847</v>
      </c>
      <c r="G458" s="23"/>
      <c r="H458" s="23" t="s">
        <v>848</v>
      </c>
      <c r="I458" s="58">
        <v>0</v>
      </c>
      <c r="J458" s="58">
        <v>0</v>
      </c>
      <c r="K458" s="58">
        <v>1</v>
      </c>
      <c r="L458" s="58">
        <v>0</v>
      </c>
      <c r="M458" s="176"/>
      <c r="N458" s="23" t="s">
        <v>849</v>
      </c>
      <c r="O458" s="23" t="s">
        <v>850</v>
      </c>
      <c r="P458" s="23" t="s">
        <v>851</v>
      </c>
      <c r="Q458" s="56">
        <v>46496</v>
      </c>
      <c r="R458" s="133">
        <v>46552</v>
      </c>
      <c r="S458" s="133">
        <v>47022</v>
      </c>
      <c r="T458" s="133" t="s">
        <v>848</v>
      </c>
      <c r="U458" s="133">
        <v>47115</v>
      </c>
      <c r="V458" s="133" t="s">
        <v>848</v>
      </c>
      <c r="W458" s="55">
        <v>0.60762695271102862</v>
      </c>
      <c r="X458" s="55">
        <v>1.3735890996940807</v>
      </c>
      <c r="Y458" s="55">
        <v>0.8079935880553416</v>
      </c>
      <c r="Z458" s="55">
        <v>0</v>
      </c>
      <c r="AA458" s="55">
        <v>0</v>
      </c>
      <c r="AB458" s="55">
        <v>0</v>
      </c>
      <c r="AC458" s="55">
        <v>0</v>
      </c>
      <c r="AD458" s="59">
        <v>2.1815826877494224</v>
      </c>
      <c r="AE458" s="55">
        <v>0</v>
      </c>
      <c r="AF458" s="55"/>
      <c r="AG458" s="55"/>
      <c r="AH458" s="55"/>
      <c r="AI458" s="59">
        <v>2.7892096404604509</v>
      </c>
      <c r="AJ458" s="55">
        <v>0</v>
      </c>
      <c r="AK458" s="55">
        <v>0.66612987645450927</v>
      </c>
      <c r="AL458" s="55">
        <v>1.5058396162252254</v>
      </c>
      <c r="AM458" s="55">
        <v>0.90350376973513535</v>
      </c>
      <c r="AN458" s="55">
        <v>0</v>
      </c>
      <c r="AO458" s="55">
        <v>0</v>
      </c>
      <c r="AP458" s="55">
        <v>0</v>
      </c>
      <c r="AQ458" s="55">
        <v>0</v>
      </c>
      <c r="AR458" s="59">
        <v>2.4093433859603608</v>
      </c>
      <c r="AS458" s="55">
        <v>0</v>
      </c>
      <c r="AT458" s="55"/>
      <c r="AU458" s="55"/>
      <c r="AV458" s="55"/>
      <c r="AW458" s="59">
        <v>3.07547326241487</v>
      </c>
      <c r="AX458" s="55"/>
      <c r="AY458" s="55"/>
      <c r="AZ458" s="55"/>
      <c r="BA458" s="55"/>
      <c r="BB458" s="55"/>
      <c r="BC458" s="55"/>
      <c r="BD458" s="55"/>
      <c r="BE458" s="55"/>
      <c r="BF458" s="59">
        <v>0</v>
      </c>
      <c r="BG458" s="55"/>
      <c r="BH458" s="55"/>
      <c r="BI458" s="55"/>
      <c r="BJ458" s="55"/>
      <c r="BK458" s="59">
        <v>0</v>
      </c>
      <c r="BL458" s="55"/>
      <c r="BM458" s="23" t="s">
        <v>852</v>
      </c>
      <c r="BN458" s="23" t="s">
        <v>184</v>
      </c>
      <c r="BO458" s="23" t="s">
        <v>853</v>
      </c>
      <c r="BP458" s="23" t="s">
        <v>853</v>
      </c>
      <c r="BQ458" s="23" t="s">
        <v>853</v>
      </c>
      <c r="BR458" s="23"/>
      <c r="BS458" s="57"/>
      <c r="BT458" s="135" t="s">
        <v>23</v>
      </c>
      <c r="BU458" s="58">
        <v>1</v>
      </c>
      <c r="BV458" s="57">
        <v>0</v>
      </c>
      <c r="BW458" s="57">
        <v>1</v>
      </c>
      <c r="BX458" s="57">
        <v>0</v>
      </c>
      <c r="BY458" s="57">
        <v>0</v>
      </c>
      <c r="BZ458" s="57">
        <v>0</v>
      </c>
      <c r="CA458" s="57">
        <v>0</v>
      </c>
      <c r="CB458" s="67">
        <v>1</v>
      </c>
      <c r="CC458" s="134"/>
      <c r="CD458" s="134"/>
      <c r="CE458" s="57"/>
      <c r="CF458" s="57"/>
      <c r="CG458" s="57"/>
      <c r="CH458" s="57"/>
      <c r="CI458" s="57"/>
      <c r="CJ458" s="57"/>
      <c r="CK458" s="67"/>
      <c r="CL458" s="23"/>
      <c r="CM458" s="23"/>
      <c r="CN458" s="23"/>
      <c r="CO458" s="23"/>
      <c r="CP458" s="23"/>
      <c r="CQ458" s="23"/>
      <c r="CR458" s="57"/>
      <c r="CS458" s="134"/>
      <c r="CT458" s="58"/>
      <c r="CU458" s="57"/>
      <c r="CV458" s="57"/>
      <c r="CW458" s="57"/>
      <c r="CX458" s="57"/>
      <c r="CY458" s="57"/>
      <c r="CZ458" s="57"/>
      <c r="DA458" s="67"/>
      <c r="DB458" s="23"/>
      <c r="DC458" s="23"/>
      <c r="DD458" s="57"/>
      <c r="DE458" s="57"/>
      <c r="DF458" s="57"/>
      <c r="DG458" s="57"/>
      <c r="DH458" s="57"/>
      <c r="DI458" s="57"/>
      <c r="DJ458" s="67"/>
      <c r="DK458" s="23" t="s">
        <v>849</v>
      </c>
      <c r="DL458" s="55">
        <v>0</v>
      </c>
      <c r="DM458" s="55">
        <v>0.60762695271102862</v>
      </c>
      <c r="DN458" s="55">
        <v>2.1815826877494224</v>
      </c>
      <c r="DO458" s="59">
        <v>2.7892096404604509</v>
      </c>
      <c r="DP458" s="23" t="s">
        <v>849</v>
      </c>
      <c r="DQ458" s="57"/>
      <c r="DR458" s="57"/>
      <c r="DS458" s="57"/>
      <c r="DT458" s="23" t="s">
        <v>854</v>
      </c>
      <c r="DU458" s="57"/>
      <c r="DV458" s="23" t="s">
        <v>858</v>
      </c>
      <c r="DW458" s="23" t="s">
        <v>854</v>
      </c>
      <c r="DX458" s="57"/>
      <c r="DY458" s="23" t="s">
        <v>849</v>
      </c>
      <c r="DZ458" s="23" t="s">
        <v>854</v>
      </c>
      <c r="EA458" s="56"/>
      <c r="EB458" s="57"/>
      <c r="EC458" s="57"/>
      <c r="ED458" s="23"/>
      <c r="EE458" s="57"/>
      <c r="EF458" s="57"/>
      <c r="EG458" s="57"/>
      <c r="EH458" s="23">
        <v>957</v>
      </c>
      <c r="EI458" s="23"/>
      <c r="EJ458" s="23" t="s">
        <v>921</v>
      </c>
      <c r="EK458" s="23"/>
    </row>
    <row r="459" spans="2:141" ht="29.1">
      <c r="B459" s="132" t="s">
        <v>1818</v>
      </c>
      <c r="C459" s="23" t="s">
        <v>1819</v>
      </c>
      <c r="D459" s="23" t="s">
        <v>159</v>
      </c>
      <c r="E459" s="23" t="s">
        <v>846</v>
      </c>
      <c r="F459" s="23" t="s">
        <v>847</v>
      </c>
      <c r="G459" s="23"/>
      <c r="H459" s="23" t="s">
        <v>848</v>
      </c>
      <c r="I459" s="58">
        <v>0</v>
      </c>
      <c r="J459" s="58">
        <v>0</v>
      </c>
      <c r="K459" s="58">
        <v>1</v>
      </c>
      <c r="L459" s="58">
        <v>0</v>
      </c>
      <c r="M459" s="176"/>
      <c r="N459" s="23" t="s">
        <v>849</v>
      </c>
      <c r="O459" s="23" t="s">
        <v>850</v>
      </c>
      <c r="P459" s="23" t="s">
        <v>851</v>
      </c>
      <c r="Q459" s="56">
        <v>46619</v>
      </c>
      <c r="R459" s="133">
        <v>46709</v>
      </c>
      <c r="S459" s="133">
        <v>47172</v>
      </c>
      <c r="T459" s="133" t="s">
        <v>848</v>
      </c>
      <c r="U459" s="133">
        <v>47298</v>
      </c>
      <c r="V459" s="133" t="s">
        <v>848</v>
      </c>
      <c r="W459" s="55">
        <v>0</v>
      </c>
      <c r="X459" s="55">
        <v>0</v>
      </c>
      <c r="Y459" s="55">
        <v>1.0520749839863386</v>
      </c>
      <c r="Z459" s="55">
        <v>0.61886763755229868</v>
      </c>
      <c r="AA459" s="55">
        <v>0</v>
      </c>
      <c r="AB459" s="55">
        <v>0</v>
      </c>
      <c r="AC459" s="55">
        <v>0</v>
      </c>
      <c r="AD459" s="59">
        <v>1.6709426215386372</v>
      </c>
      <c r="AE459" s="55">
        <v>0</v>
      </c>
      <c r="AF459" s="55"/>
      <c r="AG459" s="55"/>
      <c r="AH459" s="55"/>
      <c r="AI459" s="59">
        <v>1.6709426215386372</v>
      </c>
      <c r="AJ459" s="55">
        <v>0</v>
      </c>
      <c r="AK459" s="55">
        <v>0</v>
      </c>
      <c r="AL459" s="55">
        <v>0</v>
      </c>
      <c r="AM459" s="55">
        <v>1.1764371996607765</v>
      </c>
      <c r="AN459" s="55">
        <v>0.70586231969755109</v>
      </c>
      <c r="AO459" s="55">
        <v>0</v>
      </c>
      <c r="AP459" s="55">
        <v>0</v>
      </c>
      <c r="AQ459" s="55">
        <v>0</v>
      </c>
      <c r="AR459" s="59">
        <v>1.8822995193583276</v>
      </c>
      <c r="AS459" s="55">
        <v>0</v>
      </c>
      <c r="AT459" s="55"/>
      <c r="AU459" s="55"/>
      <c r="AV459" s="55"/>
      <c r="AW459" s="59">
        <v>1.8822995193583276</v>
      </c>
      <c r="AX459" s="55"/>
      <c r="AY459" s="55"/>
      <c r="AZ459" s="55"/>
      <c r="BA459" s="55"/>
      <c r="BB459" s="55"/>
      <c r="BC459" s="55"/>
      <c r="BD459" s="55"/>
      <c r="BE459" s="55"/>
      <c r="BF459" s="59">
        <v>0</v>
      </c>
      <c r="BG459" s="55"/>
      <c r="BH459" s="55"/>
      <c r="BI459" s="55"/>
      <c r="BJ459" s="55"/>
      <c r="BK459" s="59">
        <v>0</v>
      </c>
      <c r="BL459" s="55"/>
      <c r="BM459" s="23" t="s">
        <v>852</v>
      </c>
      <c r="BN459" s="23" t="s">
        <v>184</v>
      </c>
      <c r="BO459" s="23" t="s">
        <v>853</v>
      </c>
      <c r="BP459" s="23" t="s">
        <v>853</v>
      </c>
      <c r="BQ459" s="23" t="s">
        <v>853</v>
      </c>
      <c r="BR459" s="23"/>
      <c r="BS459" s="57"/>
      <c r="BT459" s="135" t="s">
        <v>23</v>
      </c>
      <c r="BU459" s="58">
        <v>1</v>
      </c>
      <c r="BV459" s="57">
        <v>0</v>
      </c>
      <c r="BW459" s="57">
        <v>1</v>
      </c>
      <c r="BX459" s="57">
        <v>0</v>
      </c>
      <c r="BY459" s="57">
        <v>0</v>
      </c>
      <c r="BZ459" s="57">
        <v>0</v>
      </c>
      <c r="CA459" s="57">
        <v>0</v>
      </c>
      <c r="CB459" s="67">
        <v>1</v>
      </c>
      <c r="CC459" s="134"/>
      <c r="CD459" s="134"/>
      <c r="CE459" s="57"/>
      <c r="CF459" s="57"/>
      <c r="CG459" s="57"/>
      <c r="CH459" s="57"/>
      <c r="CI459" s="57"/>
      <c r="CJ459" s="57"/>
      <c r="CK459" s="67"/>
      <c r="CL459" s="23"/>
      <c r="CM459" s="23"/>
      <c r="CN459" s="23"/>
      <c r="CO459" s="23"/>
      <c r="CP459" s="23"/>
      <c r="CQ459" s="23"/>
      <c r="CR459" s="57"/>
      <c r="CS459" s="134"/>
      <c r="CT459" s="58"/>
      <c r="CU459" s="57"/>
      <c r="CV459" s="57"/>
      <c r="CW459" s="57"/>
      <c r="CX459" s="57"/>
      <c r="CY459" s="57"/>
      <c r="CZ459" s="57"/>
      <c r="DA459" s="67"/>
      <c r="DB459" s="23"/>
      <c r="DC459" s="23"/>
      <c r="DD459" s="57"/>
      <c r="DE459" s="57"/>
      <c r="DF459" s="57"/>
      <c r="DG459" s="57"/>
      <c r="DH459" s="57"/>
      <c r="DI459" s="57"/>
      <c r="DJ459" s="67"/>
      <c r="DK459" s="23" t="s">
        <v>849</v>
      </c>
      <c r="DL459" s="55">
        <v>0</v>
      </c>
      <c r="DM459" s="55">
        <v>0</v>
      </c>
      <c r="DN459" s="55">
        <v>0</v>
      </c>
      <c r="DO459" s="59">
        <v>0</v>
      </c>
      <c r="DP459" s="23" t="s">
        <v>849</v>
      </c>
      <c r="DQ459" s="57"/>
      <c r="DR459" s="57"/>
      <c r="DS459" s="57"/>
      <c r="DT459" s="23" t="s">
        <v>854</v>
      </c>
      <c r="DU459" s="57"/>
      <c r="DV459" s="23" t="s">
        <v>858</v>
      </c>
      <c r="DW459" s="23" t="s">
        <v>854</v>
      </c>
      <c r="DX459" s="57"/>
      <c r="DY459" s="23" t="s">
        <v>849</v>
      </c>
      <c r="DZ459" s="23" t="s">
        <v>854</v>
      </c>
      <c r="EA459" s="56"/>
      <c r="EB459" s="57"/>
      <c r="EC459" s="57"/>
      <c r="ED459" s="23"/>
      <c r="EE459" s="57"/>
      <c r="EF459" s="57"/>
      <c r="EG459" s="57"/>
      <c r="EH459" s="23">
        <v>957</v>
      </c>
      <c r="EI459" s="23"/>
      <c r="EJ459" s="23" t="s">
        <v>921</v>
      </c>
      <c r="EK459" s="23"/>
    </row>
    <row r="460" spans="2:141" ht="29.1">
      <c r="B460" s="132" t="s">
        <v>1820</v>
      </c>
      <c r="C460" s="23" t="s">
        <v>1821</v>
      </c>
      <c r="D460" s="23" t="s">
        <v>159</v>
      </c>
      <c r="E460" s="23" t="s">
        <v>846</v>
      </c>
      <c r="F460" s="23" t="s">
        <v>847</v>
      </c>
      <c r="G460" s="23"/>
      <c r="H460" s="23" t="s">
        <v>848</v>
      </c>
      <c r="I460" s="58">
        <v>0</v>
      </c>
      <c r="J460" s="58">
        <v>0</v>
      </c>
      <c r="K460" s="58">
        <v>1</v>
      </c>
      <c r="L460" s="58">
        <v>0</v>
      </c>
      <c r="M460" s="176"/>
      <c r="N460" s="23" t="s">
        <v>849</v>
      </c>
      <c r="O460" s="23" t="s">
        <v>850</v>
      </c>
      <c r="P460" s="23" t="s">
        <v>851</v>
      </c>
      <c r="Q460" s="56">
        <v>46619</v>
      </c>
      <c r="R460" s="133">
        <v>46709</v>
      </c>
      <c r="S460" s="133">
        <v>47172</v>
      </c>
      <c r="T460" s="133" t="s">
        <v>848</v>
      </c>
      <c r="U460" s="133">
        <v>47298</v>
      </c>
      <c r="V460" s="133" t="s">
        <v>848</v>
      </c>
      <c r="W460" s="55">
        <v>0</v>
      </c>
      <c r="X460" s="55">
        <v>0</v>
      </c>
      <c r="Y460" s="55">
        <v>0</v>
      </c>
      <c r="Z460" s="55">
        <v>0.16910412184890675</v>
      </c>
      <c r="AA460" s="55">
        <v>0.33820824369781349</v>
      </c>
      <c r="AB460" s="55">
        <v>0.50731236554672021</v>
      </c>
      <c r="AC460" s="55">
        <v>0.67641648739562699</v>
      </c>
      <c r="AD460" s="59">
        <v>1.6910412184890675</v>
      </c>
      <c r="AE460" s="55">
        <v>0</v>
      </c>
      <c r="AF460" s="55"/>
      <c r="AG460" s="55"/>
      <c r="AH460" s="55"/>
      <c r="AI460" s="59">
        <v>1.6910412184890675</v>
      </c>
      <c r="AJ460" s="55">
        <v>0</v>
      </c>
      <c r="AK460" s="55">
        <v>0</v>
      </c>
      <c r="AL460" s="55">
        <v>0</v>
      </c>
      <c r="AM460" s="55">
        <v>0</v>
      </c>
      <c r="AN460" s="55">
        <v>0.19287521349603537</v>
      </c>
      <c r="AO460" s="55">
        <v>0.39346543553191216</v>
      </c>
      <c r="AP460" s="55">
        <v>0.60200211636382561</v>
      </c>
      <c r="AQ460" s="55">
        <v>0.81872287825480283</v>
      </c>
      <c r="AR460" s="59">
        <v>2.0070656436465759</v>
      </c>
      <c r="AS460" s="55">
        <v>0</v>
      </c>
      <c r="AT460" s="55"/>
      <c r="AU460" s="55"/>
      <c r="AV460" s="55"/>
      <c r="AW460" s="59">
        <v>2.0070656436465759</v>
      </c>
      <c r="AX460" s="55"/>
      <c r="AY460" s="55"/>
      <c r="AZ460" s="55"/>
      <c r="BA460" s="55"/>
      <c r="BB460" s="55"/>
      <c r="BC460" s="55"/>
      <c r="BD460" s="55"/>
      <c r="BE460" s="55"/>
      <c r="BF460" s="59">
        <v>0</v>
      </c>
      <c r="BG460" s="55"/>
      <c r="BH460" s="55"/>
      <c r="BI460" s="55"/>
      <c r="BJ460" s="55"/>
      <c r="BK460" s="59">
        <v>0</v>
      </c>
      <c r="BL460" s="55"/>
      <c r="BM460" s="23" t="s">
        <v>852</v>
      </c>
      <c r="BN460" s="23" t="s">
        <v>184</v>
      </c>
      <c r="BO460" s="23" t="s">
        <v>853</v>
      </c>
      <c r="BP460" s="23" t="s">
        <v>853</v>
      </c>
      <c r="BQ460" s="23" t="s">
        <v>853</v>
      </c>
      <c r="BR460" s="23"/>
      <c r="BS460" s="57"/>
      <c r="BT460" s="135" t="s">
        <v>23</v>
      </c>
      <c r="BU460" s="58">
        <v>1</v>
      </c>
      <c r="BV460" s="57">
        <v>0</v>
      </c>
      <c r="BW460" s="57">
        <v>0</v>
      </c>
      <c r="BX460" s="57">
        <v>0</v>
      </c>
      <c r="BY460" s="57">
        <v>0</v>
      </c>
      <c r="BZ460" s="57">
        <v>0</v>
      </c>
      <c r="CA460" s="57">
        <v>1</v>
      </c>
      <c r="CB460" s="67">
        <v>1</v>
      </c>
      <c r="CC460" s="134"/>
      <c r="CD460" s="134"/>
      <c r="CE460" s="57"/>
      <c r="CF460" s="57"/>
      <c r="CG460" s="57"/>
      <c r="CH460" s="57"/>
      <c r="CI460" s="57"/>
      <c r="CJ460" s="57"/>
      <c r="CK460" s="67"/>
      <c r="CL460" s="23"/>
      <c r="CM460" s="23"/>
      <c r="CN460" s="23"/>
      <c r="CO460" s="23"/>
      <c r="CP460" s="23"/>
      <c r="CQ460" s="23"/>
      <c r="CR460" s="57"/>
      <c r="CS460" s="134"/>
      <c r="CT460" s="58"/>
      <c r="CU460" s="57"/>
      <c r="CV460" s="57"/>
      <c r="CW460" s="57"/>
      <c r="CX460" s="57"/>
      <c r="CY460" s="57"/>
      <c r="CZ460" s="57"/>
      <c r="DA460" s="67"/>
      <c r="DB460" s="23"/>
      <c r="DC460" s="23"/>
      <c r="DD460" s="57"/>
      <c r="DE460" s="57"/>
      <c r="DF460" s="57"/>
      <c r="DG460" s="57"/>
      <c r="DH460" s="57"/>
      <c r="DI460" s="57"/>
      <c r="DJ460" s="67"/>
      <c r="DK460" s="23" t="s">
        <v>849</v>
      </c>
      <c r="DL460" s="55">
        <v>0</v>
      </c>
      <c r="DM460" s="55">
        <v>0</v>
      </c>
      <c r="DN460" s="55">
        <v>0</v>
      </c>
      <c r="DO460" s="59">
        <v>0</v>
      </c>
      <c r="DP460" s="23" t="s">
        <v>849</v>
      </c>
      <c r="DQ460" s="57"/>
      <c r="DR460" s="57"/>
      <c r="DS460" s="57"/>
      <c r="DT460" s="23" t="s">
        <v>854</v>
      </c>
      <c r="DU460" s="57"/>
      <c r="DV460" s="23" t="s">
        <v>858</v>
      </c>
      <c r="DW460" s="23" t="s">
        <v>854</v>
      </c>
      <c r="DX460" s="57"/>
      <c r="DY460" s="23" t="s">
        <v>849</v>
      </c>
      <c r="DZ460" s="23" t="s">
        <v>854</v>
      </c>
      <c r="EA460" s="56"/>
      <c r="EB460" s="57"/>
      <c r="EC460" s="57"/>
      <c r="ED460" s="23"/>
      <c r="EE460" s="57"/>
      <c r="EF460" s="57"/>
      <c r="EG460" s="57"/>
      <c r="EH460" s="23">
        <v>957</v>
      </c>
      <c r="EI460" s="23"/>
      <c r="EJ460" s="23" t="s">
        <v>921</v>
      </c>
      <c r="EK460" s="23"/>
    </row>
    <row r="461" spans="2:141" ht="29.1">
      <c r="B461" s="132" t="s">
        <v>1822</v>
      </c>
      <c r="C461" s="23" t="s">
        <v>1823</v>
      </c>
      <c r="D461" s="23" t="s">
        <v>159</v>
      </c>
      <c r="E461" s="23" t="s">
        <v>846</v>
      </c>
      <c r="F461" s="23" t="s">
        <v>847</v>
      </c>
      <c r="G461" s="23"/>
      <c r="H461" s="23" t="s">
        <v>848</v>
      </c>
      <c r="I461" s="58">
        <v>0</v>
      </c>
      <c r="J461" s="58">
        <v>0</v>
      </c>
      <c r="K461" s="58">
        <v>1</v>
      </c>
      <c r="L461" s="58">
        <v>0</v>
      </c>
      <c r="M461" s="176"/>
      <c r="N461" s="23" t="s">
        <v>849</v>
      </c>
      <c r="O461" s="23" t="s">
        <v>850</v>
      </c>
      <c r="P461" s="23" t="s">
        <v>851</v>
      </c>
      <c r="Q461" s="56">
        <v>46619</v>
      </c>
      <c r="R461" s="133">
        <v>46709</v>
      </c>
      <c r="S461" s="133">
        <v>47172</v>
      </c>
      <c r="T461" s="133" t="s">
        <v>848</v>
      </c>
      <c r="U461" s="133">
        <v>47298</v>
      </c>
      <c r="V461" s="133" t="s">
        <v>848</v>
      </c>
      <c r="W461" s="55">
        <v>0</v>
      </c>
      <c r="X461" s="55">
        <v>0</v>
      </c>
      <c r="Y461" s="55">
        <v>0.94686748558770462</v>
      </c>
      <c r="Z461" s="55">
        <v>0.72201224381101514</v>
      </c>
      <c r="AA461" s="55">
        <v>0</v>
      </c>
      <c r="AB461" s="55">
        <v>0</v>
      </c>
      <c r="AC461" s="55">
        <v>0</v>
      </c>
      <c r="AD461" s="59">
        <v>1.6688797293987196</v>
      </c>
      <c r="AE461" s="55">
        <v>0</v>
      </c>
      <c r="AF461" s="55"/>
      <c r="AG461" s="55"/>
      <c r="AH461" s="55"/>
      <c r="AI461" s="59">
        <v>1.6688797293987196</v>
      </c>
      <c r="AJ461" s="55">
        <v>0</v>
      </c>
      <c r="AK461" s="55">
        <v>0</v>
      </c>
      <c r="AL461" s="55">
        <v>0</v>
      </c>
      <c r="AM461" s="55">
        <v>1.0587934796946987</v>
      </c>
      <c r="AN461" s="55">
        <v>0.82350603964714297</v>
      </c>
      <c r="AO461" s="55">
        <v>0</v>
      </c>
      <c r="AP461" s="55">
        <v>0</v>
      </c>
      <c r="AQ461" s="55">
        <v>0</v>
      </c>
      <c r="AR461" s="59">
        <v>1.8822995193418417</v>
      </c>
      <c r="AS461" s="55">
        <v>0</v>
      </c>
      <c r="AT461" s="55"/>
      <c r="AU461" s="55"/>
      <c r="AV461" s="55"/>
      <c r="AW461" s="59">
        <v>1.8822995193418417</v>
      </c>
      <c r="AX461" s="55"/>
      <c r="AY461" s="55"/>
      <c r="AZ461" s="55"/>
      <c r="BA461" s="55"/>
      <c r="BB461" s="55"/>
      <c r="BC461" s="55"/>
      <c r="BD461" s="55"/>
      <c r="BE461" s="55"/>
      <c r="BF461" s="59">
        <v>0</v>
      </c>
      <c r="BG461" s="55"/>
      <c r="BH461" s="55"/>
      <c r="BI461" s="55"/>
      <c r="BJ461" s="55"/>
      <c r="BK461" s="59">
        <v>0</v>
      </c>
      <c r="BL461" s="55"/>
      <c r="BM461" s="23" t="s">
        <v>852</v>
      </c>
      <c r="BN461" s="23" t="s">
        <v>184</v>
      </c>
      <c r="BO461" s="23" t="s">
        <v>853</v>
      </c>
      <c r="BP461" s="23" t="s">
        <v>853</v>
      </c>
      <c r="BQ461" s="23" t="s">
        <v>853</v>
      </c>
      <c r="BR461" s="23"/>
      <c r="BS461" s="57"/>
      <c r="BT461" s="135" t="s">
        <v>23</v>
      </c>
      <c r="BU461" s="58">
        <v>1</v>
      </c>
      <c r="BV461" s="57">
        <v>0</v>
      </c>
      <c r="BW461" s="57">
        <v>0</v>
      </c>
      <c r="BX461" s="57">
        <v>0</v>
      </c>
      <c r="BY461" s="57">
        <v>0</v>
      </c>
      <c r="BZ461" s="57">
        <v>1</v>
      </c>
      <c r="CA461" s="57">
        <v>0</v>
      </c>
      <c r="CB461" s="67">
        <v>1</v>
      </c>
      <c r="CC461" s="134"/>
      <c r="CD461" s="134"/>
      <c r="CE461" s="57"/>
      <c r="CF461" s="57"/>
      <c r="CG461" s="57"/>
      <c r="CH461" s="57"/>
      <c r="CI461" s="57"/>
      <c r="CJ461" s="57"/>
      <c r="CK461" s="67"/>
      <c r="CL461" s="23"/>
      <c r="CM461" s="23"/>
      <c r="CN461" s="23"/>
      <c r="CO461" s="23"/>
      <c r="CP461" s="23"/>
      <c r="CQ461" s="23"/>
      <c r="CR461" s="57"/>
      <c r="CS461" s="134"/>
      <c r="CT461" s="58"/>
      <c r="CU461" s="57"/>
      <c r="CV461" s="57"/>
      <c r="CW461" s="57"/>
      <c r="CX461" s="57"/>
      <c r="CY461" s="57"/>
      <c r="CZ461" s="57"/>
      <c r="DA461" s="67"/>
      <c r="DB461" s="23"/>
      <c r="DC461" s="23"/>
      <c r="DD461" s="57"/>
      <c r="DE461" s="57"/>
      <c r="DF461" s="57"/>
      <c r="DG461" s="57"/>
      <c r="DH461" s="57"/>
      <c r="DI461" s="57"/>
      <c r="DJ461" s="67"/>
      <c r="DK461" s="23" t="s">
        <v>849</v>
      </c>
      <c r="DL461" s="55">
        <v>0</v>
      </c>
      <c r="DM461" s="55">
        <v>0</v>
      </c>
      <c r="DN461" s="55">
        <v>0</v>
      </c>
      <c r="DO461" s="59">
        <v>0</v>
      </c>
      <c r="DP461" s="23" t="s">
        <v>849</v>
      </c>
      <c r="DQ461" s="57"/>
      <c r="DR461" s="57"/>
      <c r="DS461" s="57"/>
      <c r="DT461" s="23" t="s">
        <v>854</v>
      </c>
      <c r="DU461" s="57"/>
      <c r="DV461" s="23" t="s">
        <v>858</v>
      </c>
      <c r="DW461" s="23" t="s">
        <v>854</v>
      </c>
      <c r="DX461" s="57"/>
      <c r="DY461" s="23" t="s">
        <v>849</v>
      </c>
      <c r="DZ461" s="23" t="s">
        <v>854</v>
      </c>
      <c r="EA461" s="56"/>
      <c r="EB461" s="57"/>
      <c r="EC461" s="57"/>
      <c r="ED461" s="23"/>
      <c r="EE461" s="57"/>
      <c r="EF461" s="57"/>
      <c r="EG461" s="57"/>
      <c r="EH461" s="23">
        <v>957</v>
      </c>
      <c r="EI461" s="23"/>
      <c r="EJ461" s="23" t="s">
        <v>921</v>
      </c>
      <c r="EK461" s="23"/>
    </row>
    <row r="462" spans="2:141" ht="29.1">
      <c r="B462" s="132" t="s">
        <v>1824</v>
      </c>
      <c r="C462" s="23" t="s">
        <v>1825</v>
      </c>
      <c r="D462" s="23" t="s">
        <v>159</v>
      </c>
      <c r="E462" s="23" t="s">
        <v>846</v>
      </c>
      <c r="F462" s="23" t="s">
        <v>847</v>
      </c>
      <c r="G462" s="23"/>
      <c r="H462" s="23" t="s">
        <v>848</v>
      </c>
      <c r="I462" s="58">
        <v>0</v>
      </c>
      <c r="J462" s="58">
        <v>0</v>
      </c>
      <c r="K462" s="58">
        <v>1</v>
      </c>
      <c r="L462" s="58">
        <v>0</v>
      </c>
      <c r="M462" s="176"/>
      <c r="N462" s="23" t="s">
        <v>849</v>
      </c>
      <c r="O462" s="23" t="s">
        <v>850</v>
      </c>
      <c r="P462" s="23" t="s">
        <v>851</v>
      </c>
      <c r="Q462" s="56" t="s">
        <v>848</v>
      </c>
      <c r="R462" s="133" t="s">
        <v>848</v>
      </c>
      <c r="S462" s="133" t="s">
        <v>848</v>
      </c>
      <c r="T462" s="133" t="s">
        <v>848</v>
      </c>
      <c r="U462" s="133" t="s">
        <v>848</v>
      </c>
      <c r="V462" s="133" t="s">
        <v>848</v>
      </c>
      <c r="W462" s="55">
        <v>0</v>
      </c>
      <c r="X462" s="55">
        <v>0</v>
      </c>
      <c r="Y462" s="55">
        <v>0</v>
      </c>
      <c r="Z462" s="55">
        <v>0</v>
      </c>
      <c r="AA462" s="55">
        <v>0</v>
      </c>
      <c r="AB462" s="55">
        <v>0.59338570524614354</v>
      </c>
      <c r="AC462" s="55">
        <v>1.3054485515906593</v>
      </c>
      <c r="AD462" s="59">
        <v>1.8988342568368028</v>
      </c>
      <c r="AE462" s="55">
        <v>0</v>
      </c>
      <c r="AF462" s="55"/>
      <c r="AG462" s="55"/>
      <c r="AH462" s="55"/>
      <c r="AI462" s="59">
        <v>1.8988342568368028</v>
      </c>
      <c r="AJ462" s="55">
        <v>0</v>
      </c>
      <c r="AK462" s="55">
        <v>0</v>
      </c>
      <c r="AL462" s="55">
        <v>0</v>
      </c>
      <c r="AM462" s="55">
        <v>0</v>
      </c>
      <c r="AN462" s="55">
        <v>0</v>
      </c>
      <c r="AO462" s="55">
        <v>0</v>
      </c>
      <c r="AP462" s="55">
        <v>0.70414102757627739</v>
      </c>
      <c r="AQ462" s="55">
        <v>1.5800924659406488</v>
      </c>
      <c r="AR462" s="59">
        <v>2.2842334935169264</v>
      </c>
      <c r="AS462" s="55">
        <v>0</v>
      </c>
      <c r="AT462" s="55"/>
      <c r="AU462" s="55"/>
      <c r="AV462" s="55"/>
      <c r="AW462" s="59">
        <v>2.2842334935169264</v>
      </c>
      <c r="AX462" s="55"/>
      <c r="AY462" s="55"/>
      <c r="AZ462" s="55"/>
      <c r="BA462" s="55"/>
      <c r="BB462" s="55"/>
      <c r="BC462" s="55"/>
      <c r="BD462" s="55"/>
      <c r="BE462" s="55"/>
      <c r="BF462" s="59">
        <v>0</v>
      </c>
      <c r="BG462" s="55"/>
      <c r="BH462" s="55"/>
      <c r="BI462" s="55"/>
      <c r="BJ462" s="55"/>
      <c r="BK462" s="59">
        <v>0</v>
      </c>
      <c r="BL462" s="55"/>
      <c r="BM462" s="23" t="s">
        <v>852</v>
      </c>
      <c r="BN462" s="23" t="s">
        <v>184</v>
      </c>
      <c r="BO462" s="23" t="s">
        <v>853</v>
      </c>
      <c r="BP462" s="23" t="s">
        <v>853</v>
      </c>
      <c r="BQ462" s="23" t="s">
        <v>853</v>
      </c>
      <c r="BR462" s="23"/>
      <c r="BS462" s="57"/>
      <c r="BT462" s="135" t="s">
        <v>23</v>
      </c>
      <c r="BU462" s="58">
        <v>1</v>
      </c>
      <c r="BV462" s="57">
        <v>0</v>
      </c>
      <c r="BW462" s="57">
        <v>0</v>
      </c>
      <c r="BX462" s="57">
        <v>0</v>
      </c>
      <c r="BY462" s="57">
        <v>0</v>
      </c>
      <c r="BZ462" s="57">
        <v>0</v>
      </c>
      <c r="CA462" s="57">
        <v>0</v>
      </c>
      <c r="CB462" s="67">
        <v>0</v>
      </c>
      <c r="CC462" s="134"/>
      <c r="CD462" s="134"/>
      <c r="CE462" s="57"/>
      <c r="CF462" s="57"/>
      <c r="CG462" s="57"/>
      <c r="CH462" s="57"/>
      <c r="CI462" s="57"/>
      <c r="CJ462" s="57"/>
      <c r="CK462" s="67"/>
      <c r="CL462" s="23"/>
      <c r="CM462" s="23"/>
      <c r="CN462" s="23"/>
      <c r="CO462" s="23"/>
      <c r="CP462" s="23"/>
      <c r="CQ462" s="23"/>
      <c r="CR462" s="57"/>
      <c r="CS462" s="134"/>
      <c r="CT462" s="58"/>
      <c r="CU462" s="57"/>
      <c r="CV462" s="57"/>
      <c r="CW462" s="57"/>
      <c r="CX462" s="57"/>
      <c r="CY462" s="57"/>
      <c r="CZ462" s="57"/>
      <c r="DA462" s="67"/>
      <c r="DB462" s="23"/>
      <c r="DC462" s="23"/>
      <c r="DD462" s="57"/>
      <c r="DE462" s="57"/>
      <c r="DF462" s="57"/>
      <c r="DG462" s="57"/>
      <c r="DH462" s="57"/>
      <c r="DI462" s="57"/>
      <c r="DJ462" s="67"/>
      <c r="DK462" s="23" t="s">
        <v>849</v>
      </c>
      <c r="DL462" s="55">
        <v>0</v>
      </c>
      <c r="DM462" s="55">
        <v>0</v>
      </c>
      <c r="DN462" s="55">
        <v>0</v>
      </c>
      <c r="DO462" s="59">
        <v>0</v>
      </c>
      <c r="DP462" s="23" t="s">
        <v>849</v>
      </c>
      <c r="DQ462" s="57"/>
      <c r="DR462" s="57"/>
      <c r="DS462" s="57"/>
      <c r="DT462" s="23" t="s">
        <v>854</v>
      </c>
      <c r="DU462" s="57"/>
      <c r="DV462" s="23" t="s">
        <v>858</v>
      </c>
      <c r="DW462" s="23" t="s">
        <v>854</v>
      </c>
      <c r="DX462" s="57"/>
      <c r="DY462" s="23" t="s">
        <v>849</v>
      </c>
      <c r="DZ462" s="23" t="s">
        <v>854</v>
      </c>
      <c r="EA462" s="56"/>
      <c r="EB462" s="57"/>
      <c r="EC462" s="57"/>
      <c r="ED462" s="23"/>
      <c r="EE462" s="57"/>
      <c r="EF462" s="57"/>
      <c r="EG462" s="57"/>
      <c r="EH462" s="23">
        <v>957</v>
      </c>
      <c r="EI462" s="23"/>
      <c r="EJ462" s="23" t="s">
        <v>921</v>
      </c>
      <c r="EK462" s="23"/>
    </row>
    <row r="463" spans="2:141" ht="29.1">
      <c r="B463" s="132" t="s">
        <v>1826</v>
      </c>
      <c r="C463" s="23" t="s">
        <v>1825</v>
      </c>
      <c r="D463" s="23" t="s">
        <v>159</v>
      </c>
      <c r="E463" s="23" t="s">
        <v>846</v>
      </c>
      <c r="F463" s="23" t="s">
        <v>847</v>
      </c>
      <c r="G463" s="23"/>
      <c r="H463" s="23" t="s">
        <v>848</v>
      </c>
      <c r="I463" s="58">
        <v>0</v>
      </c>
      <c r="J463" s="58">
        <v>0</v>
      </c>
      <c r="K463" s="58">
        <v>1</v>
      </c>
      <c r="L463" s="58">
        <v>0</v>
      </c>
      <c r="M463" s="176"/>
      <c r="N463" s="23" t="s">
        <v>849</v>
      </c>
      <c r="O463" s="23" t="s">
        <v>850</v>
      </c>
      <c r="P463" s="23" t="s">
        <v>851</v>
      </c>
      <c r="Q463" s="56" t="s">
        <v>848</v>
      </c>
      <c r="R463" s="133" t="s">
        <v>848</v>
      </c>
      <c r="S463" s="133" t="s">
        <v>848</v>
      </c>
      <c r="T463" s="133" t="s">
        <v>848</v>
      </c>
      <c r="U463" s="133" t="s">
        <v>848</v>
      </c>
      <c r="V463" s="133" t="s">
        <v>848</v>
      </c>
      <c r="W463" s="55">
        <v>0</v>
      </c>
      <c r="X463" s="55">
        <v>0</v>
      </c>
      <c r="Y463" s="55">
        <v>0</v>
      </c>
      <c r="Z463" s="55">
        <v>0</v>
      </c>
      <c r="AA463" s="55">
        <v>-0.588638619619409</v>
      </c>
      <c r="AB463" s="55">
        <v>-1.3101956372173937</v>
      </c>
      <c r="AC463" s="55">
        <v>0</v>
      </c>
      <c r="AD463" s="59">
        <v>-1.8988342568368028</v>
      </c>
      <c r="AE463" s="55">
        <v>0</v>
      </c>
      <c r="AF463" s="55"/>
      <c r="AG463" s="55"/>
      <c r="AH463" s="55"/>
      <c r="AI463" s="59">
        <v>-1.8988342568368028</v>
      </c>
      <c r="AJ463" s="55">
        <v>0</v>
      </c>
      <c r="AK463" s="55">
        <v>0</v>
      </c>
      <c r="AL463" s="55">
        <v>0</v>
      </c>
      <c r="AM463" s="55">
        <v>0</v>
      </c>
      <c r="AN463" s="55">
        <v>0</v>
      </c>
      <c r="AO463" s="55">
        <v>-0.68481166605269139</v>
      </c>
      <c r="AP463" s="55">
        <v>-1.5547433889286584</v>
      </c>
      <c r="AQ463" s="55">
        <v>0</v>
      </c>
      <c r="AR463" s="59">
        <v>-2.2395550549813499</v>
      </c>
      <c r="AS463" s="55">
        <v>0</v>
      </c>
      <c r="AT463" s="55"/>
      <c r="AU463" s="55"/>
      <c r="AV463" s="55"/>
      <c r="AW463" s="59">
        <v>-2.2395550549813499</v>
      </c>
      <c r="AX463" s="55"/>
      <c r="AY463" s="55"/>
      <c r="AZ463" s="55"/>
      <c r="BA463" s="55"/>
      <c r="BB463" s="55"/>
      <c r="BC463" s="55"/>
      <c r="BD463" s="55"/>
      <c r="BE463" s="55"/>
      <c r="BF463" s="59">
        <v>0</v>
      </c>
      <c r="BG463" s="55"/>
      <c r="BH463" s="55"/>
      <c r="BI463" s="55"/>
      <c r="BJ463" s="55"/>
      <c r="BK463" s="59">
        <v>0</v>
      </c>
      <c r="BL463" s="55"/>
      <c r="BM463" s="23" t="s">
        <v>852</v>
      </c>
      <c r="BN463" s="23" t="s">
        <v>184</v>
      </c>
      <c r="BO463" s="23" t="s">
        <v>853</v>
      </c>
      <c r="BP463" s="23" t="s">
        <v>853</v>
      </c>
      <c r="BQ463" s="23" t="s">
        <v>853</v>
      </c>
      <c r="BR463" s="23"/>
      <c r="BS463" s="57"/>
      <c r="BT463" s="135" t="s">
        <v>23</v>
      </c>
      <c r="BU463" s="58">
        <v>1</v>
      </c>
      <c r="BV463" s="57">
        <v>0</v>
      </c>
      <c r="BW463" s="57">
        <v>0</v>
      </c>
      <c r="BX463" s="57">
        <v>0</v>
      </c>
      <c r="BY463" s="57">
        <v>0</v>
      </c>
      <c r="BZ463" s="57">
        <v>0</v>
      </c>
      <c r="CA463" s="57">
        <v>0</v>
      </c>
      <c r="CB463" s="67">
        <v>0</v>
      </c>
      <c r="CC463" s="134"/>
      <c r="CD463" s="134"/>
      <c r="CE463" s="57"/>
      <c r="CF463" s="57"/>
      <c r="CG463" s="57"/>
      <c r="CH463" s="57"/>
      <c r="CI463" s="57"/>
      <c r="CJ463" s="57"/>
      <c r="CK463" s="67"/>
      <c r="CL463" s="23"/>
      <c r="CM463" s="23"/>
      <c r="CN463" s="23"/>
      <c r="CO463" s="23"/>
      <c r="CP463" s="23"/>
      <c r="CQ463" s="23"/>
      <c r="CR463" s="57"/>
      <c r="CS463" s="134"/>
      <c r="CT463" s="58"/>
      <c r="CU463" s="57"/>
      <c r="CV463" s="57"/>
      <c r="CW463" s="57"/>
      <c r="CX463" s="57"/>
      <c r="CY463" s="57"/>
      <c r="CZ463" s="57"/>
      <c r="DA463" s="67"/>
      <c r="DB463" s="23"/>
      <c r="DC463" s="23"/>
      <c r="DD463" s="57"/>
      <c r="DE463" s="57"/>
      <c r="DF463" s="57"/>
      <c r="DG463" s="57"/>
      <c r="DH463" s="57"/>
      <c r="DI463" s="57"/>
      <c r="DJ463" s="67"/>
      <c r="DK463" s="23" t="s">
        <v>849</v>
      </c>
      <c r="DL463" s="55">
        <v>0</v>
      </c>
      <c r="DM463" s="55">
        <v>0</v>
      </c>
      <c r="DN463" s="55">
        <v>0</v>
      </c>
      <c r="DO463" s="59">
        <v>0</v>
      </c>
      <c r="DP463" s="23" t="s">
        <v>849</v>
      </c>
      <c r="DQ463" s="57"/>
      <c r="DR463" s="57"/>
      <c r="DS463" s="57"/>
      <c r="DT463" s="23" t="s">
        <v>854</v>
      </c>
      <c r="DU463" s="57"/>
      <c r="DV463" s="23" t="s">
        <v>858</v>
      </c>
      <c r="DW463" s="23" t="s">
        <v>854</v>
      </c>
      <c r="DX463" s="57"/>
      <c r="DY463" s="23" t="s">
        <v>849</v>
      </c>
      <c r="DZ463" s="23" t="s">
        <v>854</v>
      </c>
      <c r="EA463" s="56"/>
      <c r="EB463" s="57"/>
      <c r="EC463" s="57"/>
      <c r="ED463" s="23"/>
      <c r="EE463" s="57"/>
      <c r="EF463" s="57"/>
      <c r="EG463" s="57"/>
      <c r="EH463" s="23">
        <v>957</v>
      </c>
      <c r="EI463" s="23"/>
      <c r="EJ463" s="23" t="s">
        <v>921</v>
      </c>
      <c r="EK463" s="23"/>
    </row>
    <row r="464" spans="2:141" ht="29.1">
      <c r="B464" s="132" t="s">
        <v>1827</v>
      </c>
      <c r="C464" s="23" t="s">
        <v>1828</v>
      </c>
      <c r="D464" s="23" t="s">
        <v>159</v>
      </c>
      <c r="E464" s="23" t="s">
        <v>846</v>
      </c>
      <c r="F464" s="23" t="s">
        <v>847</v>
      </c>
      <c r="G464" s="23"/>
      <c r="H464" s="23" t="s">
        <v>848</v>
      </c>
      <c r="I464" s="58">
        <v>0</v>
      </c>
      <c r="J464" s="58">
        <v>0</v>
      </c>
      <c r="K464" s="58">
        <v>1</v>
      </c>
      <c r="L464" s="58">
        <v>0</v>
      </c>
      <c r="M464" s="176"/>
      <c r="N464" s="23" t="s">
        <v>849</v>
      </c>
      <c r="O464" s="23" t="s">
        <v>850</v>
      </c>
      <c r="P464" s="23" t="s">
        <v>851</v>
      </c>
      <c r="Q464" s="56" t="s">
        <v>848</v>
      </c>
      <c r="R464" s="133" t="s">
        <v>848</v>
      </c>
      <c r="S464" s="133" t="s">
        <v>848</v>
      </c>
      <c r="T464" s="133" t="s">
        <v>848</v>
      </c>
      <c r="U464" s="133" t="s">
        <v>848</v>
      </c>
      <c r="V464" s="133" t="s">
        <v>848</v>
      </c>
      <c r="W464" s="55">
        <v>0</v>
      </c>
      <c r="X464" s="55">
        <v>0</v>
      </c>
      <c r="Y464" s="55">
        <v>0</v>
      </c>
      <c r="Z464" s="55">
        <v>0</v>
      </c>
      <c r="AA464" s="55">
        <v>0</v>
      </c>
      <c r="AB464" s="55">
        <v>0.17801571157384308</v>
      </c>
      <c r="AC464" s="55">
        <v>0.39163456547719777</v>
      </c>
      <c r="AD464" s="59">
        <v>0.56965027705104088</v>
      </c>
      <c r="AE464" s="55">
        <v>0</v>
      </c>
      <c r="AF464" s="55"/>
      <c r="AG464" s="55"/>
      <c r="AH464" s="55"/>
      <c r="AI464" s="59">
        <v>0.56965027705104088</v>
      </c>
      <c r="AJ464" s="55">
        <v>0</v>
      </c>
      <c r="AK464" s="55">
        <v>0</v>
      </c>
      <c r="AL464" s="55">
        <v>0</v>
      </c>
      <c r="AM464" s="55">
        <v>0</v>
      </c>
      <c r="AN464" s="55">
        <v>0</v>
      </c>
      <c r="AO464" s="55">
        <v>0</v>
      </c>
      <c r="AP464" s="55">
        <v>0.21124230827288323</v>
      </c>
      <c r="AQ464" s="55">
        <v>0.47402773978219465</v>
      </c>
      <c r="AR464" s="59">
        <v>0.68527004805507785</v>
      </c>
      <c r="AS464" s="55">
        <v>0</v>
      </c>
      <c r="AT464" s="55"/>
      <c r="AU464" s="55"/>
      <c r="AV464" s="55"/>
      <c r="AW464" s="59">
        <v>0.68527004805507785</v>
      </c>
      <c r="AX464" s="55"/>
      <c r="AY464" s="55"/>
      <c r="AZ464" s="55"/>
      <c r="BA464" s="55"/>
      <c r="BB464" s="55"/>
      <c r="BC464" s="55"/>
      <c r="BD464" s="55"/>
      <c r="BE464" s="55"/>
      <c r="BF464" s="59">
        <v>0</v>
      </c>
      <c r="BG464" s="55"/>
      <c r="BH464" s="55"/>
      <c r="BI464" s="55"/>
      <c r="BJ464" s="55"/>
      <c r="BK464" s="59">
        <v>0</v>
      </c>
      <c r="BL464" s="55"/>
      <c r="BM464" s="23" t="s">
        <v>852</v>
      </c>
      <c r="BN464" s="23" t="s">
        <v>184</v>
      </c>
      <c r="BO464" s="23" t="s">
        <v>853</v>
      </c>
      <c r="BP464" s="23" t="s">
        <v>853</v>
      </c>
      <c r="BQ464" s="23" t="s">
        <v>853</v>
      </c>
      <c r="BR464" s="23"/>
      <c r="BS464" s="57"/>
      <c r="BT464" s="135" t="s">
        <v>23</v>
      </c>
      <c r="BU464" s="58">
        <v>1</v>
      </c>
      <c r="BV464" s="57">
        <v>0</v>
      </c>
      <c r="BW464" s="57">
        <v>0</v>
      </c>
      <c r="BX464" s="57">
        <v>0</v>
      </c>
      <c r="BY464" s="57">
        <v>0</v>
      </c>
      <c r="BZ464" s="57">
        <v>0</v>
      </c>
      <c r="CA464" s="57">
        <v>1</v>
      </c>
      <c r="CB464" s="67">
        <v>1</v>
      </c>
      <c r="CC464" s="134"/>
      <c r="CD464" s="134"/>
      <c r="CE464" s="57"/>
      <c r="CF464" s="57"/>
      <c r="CG464" s="57"/>
      <c r="CH464" s="57"/>
      <c r="CI464" s="57"/>
      <c r="CJ464" s="57"/>
      <c r="CK464" s="67"/>
      <c r="CL464" s="23"/>
      <c r="CM464" s="23"/>
      <c r="CN464" s="23"/>
      <c r="CO464" s="23"/>
      <c r="CP464" s="23"/>
      <c r="CQ464" s="23"/>
      <c r="CR464" s="57"/>
      <c r="CS464" s="134"/>
      <c r="CT464" s="58"/>
      <c r="CU464" s="57"/>
      <c r="CV464" s="57"/>
      <c r="CW464" s="57"/>
      <c r="CX464" s="57"/>
      <c r="CY464" s="57"/>
      <c r="CZ464" s="57"/>
      <c r="DA464" s="67"/>
      <c r="DB464" s="23"/>
      <c r="DC464" s="23"/>
      <c r="DD464" s="57"/>
      <c r="DE464" s="57"/>
      <c r="DF464" s="57"/>
      <c r="DG464" s="57"/>
      <c r="DH464" s="57"/>
      <c r="DI464" s="57"/>
      <c r="DJ464" s="67"/>
      <c r="DK464" s="23" t="s">
        <v>849</v>
      </c>
      <c r="DL464" s="55">
        <v>0</v>
      </c>
      <c r="DM464" s="55">
        <v>0</v>
      </c>
      <c r="DN464" s="55">
        <v>0</v>
      </c>
      <c r="DO464" s="59">
        <v>0</v>
      </c>
      <c r="DP464" s="23" t="s">
        <v>849</v>
      </c>
      <c r="DQ464" s="57"/>
      <c r="DR464" s="57"/>
      <c r="DS464" s="57"/>
      <c r="DT464" s="23" t="s">
        <v>854</v>
      </c>
      <c r="DU464" s="57"/>
      <c r="DV464" s="23" t="s">
        <v>858</v>
      </c>
      <c r="DW464" s="23" t="s">
        <v>854</v>
      </c>
      <c r="DX464" s="57"/>
      <c r="DY464" s="23" t="s">
        <v>849</v>
      </c>
      <c r="DZ464" s="23" t="s">
        <v>854</v>
      </c>
      <c r="EA464" s="56"/>
      <c r="EB464" s="57"/>
      <c r="EC464" s="57"/>
      <c r="ED464" s="23"/>
      <c r="EE464" s="57"/>
      <c r="EF464" s="57"/>
      <c r="EG464" s="57"/>
      <c r="EH464" s="23">
        <v>957</v>
      </c>
      <c r="EI464" s="23"/>
      <c r="EJ464" s="23" t="s">
        <v>921</v>
      </c>
      <c r="EK464" s="23"/>
    </row>
    <row r="465" spans="2:141" ht="29.1">
      <c r="B465" s="132" t="s">
        <v>1829</v>
      </c>
      <c r="C465" s="23" t="s">
        <v>1830</v>
      </c>
      <c r="D465" s="23" t="s">
        <v>159</v>
      </c>
      <c r="E465" s="23" t="s">
        <v>846</v>
      </c>
      <c r="F465" s="23" t="s">
        <v>847</v>
      </c>
      <c r="G465" s="23"/>
      <c r="H465" s="23" t="s">
        <v>848</v>
      </c>
      <c r="I465" s="58">
        <v>0</v>
      </c>
      <c r="J465" s="58">
        <v>0</v>
      </c>
      <c r="K465" s="58">
        <v>1</v>
      </c>
      <c r="L465" s="58">
        <v>0</v>
      </c>
      <c r="M465" s="176"/>
      <c r="N465" s="23" t="s">
        <v>849</v>
      </c>
      <c r="O465" s="23" t="s">
        <v>850</v>
      </c>
      <c r="P465" s="23" t="s">
        <v>851</v>
      </c>
      <c r="Q465" s="56" t="s">
        <v>848</v>
      </c>
      <c r="R465" s="133" t="s">
        <v>848</v>
      </c>
      <c r="S465" s="133" t="s">
        <v>848</v>
      </c>
      <c r="T465" s="133" t="s">
        <v>848</v>
      </c>
      <c r="U465" s="133" t="s">
        <v>848</v>
      </c>
      <c r="V465" s="133" t="s">
        <v>848</v>
      </c>
      <c r="W465" s="55">
        <v>0</v>
      </c>
      <c r="X465" s="55">
        <v>0</v>
      </c>
      <c r="Y465" s="55">
        <v>0</v>
      </c>
      <c r="Z465" s="55">
        <v>0</v>
      </c>
      <c r="AA465" s="55">
        <v>0</v>
      </c>
      <c r="AB465" s="55">
        <v>0.17801571157384308</v>
      </c>
      <c r="AC465" s="55">
        <v>0.39163456547719777</v>
      </c>
      <c r="AD465" s="59">
        <v>0.56965027705104088</v>
      </c>
      <c r="AE465" s="55">
        <v>0</v>
      </c>
      <c r="AF465" s="55"/>
      <c r="AG465" s="55"/>
      <c r="AH465" s="55"/>
      <c r="AI465" s="59">
        <v>0.56965027705104088</v>
      </c>
      <c r="AJ465" s="55">
        <v>0</v>
      </c>
      <c r="AK465" s="55">
        <v>0</v>
      </c>
      <c r="AL465" s="55">
        <v>0</v>
      </c>
      <c r="AM465" s="55">
        <v>0</v>
      </c>
      <c r="AN465" s="55">
        <v>0</v>
      </c>
      <c r="AO465" s="55">
        <v>0</v>
      </c>
      <c r="AP465" s="55">
        <v>0.21124230827288323</v>
      </c>
      <c r="AQ465" s="55">
        <v>0.47402773978219465</v>
      </c>
      <c r="AR465" s="59">
        <v>0.68527004805507785</v>
      </c>
      <c r="AS465" s="55">
        <v>0</v>
      </c>
      <c r="AT465" s="55"/>
      <c r="AU465" s="55"/>
      <c r="AV465" s="55"/>
      <c r="AW465" s="59">
        <v>0.68527004805507785</v>
      </c>
      <c r="AX465" s="55"/>
      <c r="AY465" s="55"/>
      <c r="AZ465" s="55"/>
      <c r="BA465" s="55"/>
      <c r="BB465" s="55"/>
      <c r="BC465" s="55"/>
      <c r="BD465" s="55"/>
      <c r="BE465" s="55"/>
      <c r="BF465" s="59">
        <v>0</v>
      </c>
      <c r="BG465" s="55"/>
      <c r="BH465" s="55"/>
      <c r="BI465" s="55"/>
      <c r="BJ465" s="55"/>
      <c r="BK465" s="59">
        <v>0</v>
      </c>
      <c r="BL465" s="55"/>
      <c r="BM465" s="23" t="s">
        <v>852</v>
      </c>
      <c r="BN465" s="23" t="s">
        <v>184</v>
      </c>
      <c r="BO465" s="23" t="s">
        <v>853</v>
      </c>
      <c r="BP465" s="23" t="s">
        <v>853</v>
      </c>
      <c r="BQ465" s="23" t="s">
        <v>853</v>
      </c>
      <c r="BR465" s="23"/>
      <c r="BS465" s="57"/>
      <c r="BT465" s="135" t="s">
        <v>23</v>
      </c>
      <c r="BU465" s="58">
        <v>1</v>
      </c>
      <c r="BV465" s="57">
        <v>0</v>
      </c>
      <c r="BW465" s="57">
        <v>0</v>
      </c>
      <c r="BX465" s="57">
        <v>0</v>
      </c>
      <c r="BY465" s="57">
        <v>0</v>
      </c>
      <c r="BZ465" s="57">
        <v>0</v>
      </c>
      <c r="CA465" s="57">
        <v>1</v>
      </c>
      <c r="CB465" s="67">
        <v>1</v>
      </c>
      <c r="CC465" s="134"/>
      <c r="CD465" s="134"/>
      <c r="CE465" s="57"/>
      <c r="CF465" s="57"/>
      <c r="CG465" s="57"/>
      <c r="CH465" s="57"/>
      <c r="CI465" s="57"/>
      <c r="CJ465" s="57"/>
      <c r="CK465" s="67"/>
      <c r="CL465" s="23"/>
      <c r="CM465" s="23"/>
      <c r="CN465" s="23"/>
      <c r="CO465" s="23"/>
      <c r="CP465" s="23"/>
      <c r="CQ465" s="23"/>
      <c r="CR465" s="57"/>
      <c r="CS465" s="134"/>
      <c r="CT465" s="58"/>
      <c r="CU465" s="57"/>
      <c r="CV465" s="57"/>
      <c r="CW465" s="57"/>
      <c r="CX465" s="57"/>
      <c r="CY465" s="57"/>
      <c r="CZ465" s="57"/>
      <c r="DA465" s="67"/>
      <c r="DB465" s="23"/>
      <c r="DC465" s="23"/>
      <c r="DD465" s="57"/>
      <c r="DE465" s="57"/>
      <c r="DF465" s="57"/>
      <c r="DG465" s="57"/>
      <c r="DH465" s="57"/>
      <c r="DI465" s="57"/>
      <c r="DJ465" s="67"/>
      <c r="DK465" s="23" t="s">
        <v>849</v>
      </c>
      <c r="DL465" s="55">
        <v>0</v>
      </c>
      <c r="DM465" s="55">
        <v>0</v>
      </c>
      <c r="DN465" s="55">
        <v>0</v>
      </c>
      <c r="DO465" s="59">
        <v>0</v>
      </c>
      <c r="DP465" s="23" t="s">
        <v>849</v>
      </c>
      <c r="DQ465" s="57"/>
      <c r="DR465" s="57"/>
      <c r="DS465" s="57"/>
      <c r="DT465" s="23" t="s">
        <v>854</v>
      </c>
      <c r="DU465" s="57"/>
      <c r="DV465" s="23" t="s">
        <v>858</v>
      </c>
      <c r="DW465" s="23" t="s">
        <v>854</v>
      </c>
      <c r="DX465" s="57"/>
      <c r="DY465" s="23" t="s">
        <v>849</v>
      </c>
      <c r="DZ465" s="23" t="s">
        <v>854</v>
      </c>
      <c r="EA465" s="56"/>
      <c r="EB465" s="57"/>
      <c r="EC465" s="57"/>
      <c r="ED465" s="23"/>
      <c r="EE465" s="57"/>
      <c r="EF465" s="57"/>
      <c r="EG465" s="57"/>
      <c r="EH465" s="23">
        <v>957</v>
      </c>
      <c r="EI465" s="23"/>
      <c r="EJ465" s="23" t="s">
        <v>921</v>
      </c>
      <c r="EK465" s="23"/>
    </row>
    <row r="466" spans="2:141" ht="29.1">
      <c r="B466" s="132" t="s">
        <v>1831</v>
      </c>
      <c r="C466" s="23" t="s">
        <v>1832</v>
      </c>
      <c r="D466" s="23" t="s">
        <v>159</v>
      </c>
      <c r="E466" s="23" t="s">
        <v>846</v>
      </c>
      <c r="F466" s="23" t="s">
        <v>847</v>
      </c>
      <c r="G466" s="23"/>
      <c r="H466" s="23" t="s">
        <v>848</v>
      </c>
      <c r="I466" s="58">
        <v>0</v>
      </c>
      <c r="J466" s="58">
        <v>0</v>
      </c>
      <c r="K466" s="58">
        <v>1</v>
      </c>
      <c r="L466" s="58">
        <v>0</v>
      </c>
      <c r="M466" s="176"/>
      <c r="N466" s="23" t="s">
        <v>849</v>
      </c>
      <c r="O466" s="23" t="s">
        <v>850</v>
      </c>
      <c r="P466" s="23" t="s">
        <v>851</v>
      </c>
      <c r="Q466" s="56" t="s">
        <v>848</v>
      </c>
      <c r="R466" s="133" t="s">
        <v>848</v>
      </c>
      <c r="S466" s="133" t="s">
        <v>848</v>
      </c>
      <c r="T466" s="133" t="s">
        <v>848</v>
      </c>
      <c r="U466" s="133" t="s">
        <v>848</v>
      </c>
      <c r="V466" s="133" t="s">
        <v>848</v>
      </c>
      <c r="W466" s="55">
        <v>0</v>
      </c>
      <c r="X466" s="55">
        <v>0</v>
      </c>
      <c r="Y466" s="55">
        <v>0</v>
      </c>
      <c r="Z466" s="55">
        <v>0</v>
      </c>
      <c r="AA466" s="55">
        <v>0</v>
      </c>
      <c r="AB466" s="55">
        <v>0.17801571157384308</v>
      </c>
      <c r="AC466" s="55">
        <v>0.39163456547719777</v>
      </c>
      <c r="AD466" s="59">
        <v>0.56965027705104088</v>
      </c>
      <c r="AE466" s="55">
        <v>0</v>
      </c>
      <c r="AF466" s="55"/>
      <c r="AG466" s="55"/>
      <c r="AH466" s="55"/>
      <c r="AI466" s="59">
        <v>0.56965027705104088</v>
      </c>
      <c r="AJ466" s="55">
        <v>0</v>
      </c>
      <c r="AK466" s="55">
        <v>0</v>
      </c>
      <c r="AL466" s="55">
        <v>0</v>
      </c>
      <c r="AM466" s="55">
        <v>0</v>
      </c>
      <c r="AN466" s="55">
        <v>0</v>
      </c>
      <c r="AO466" s="55">
        <v>0</v>
      </c>
      <c r="AP466" s="55">
        <v>0.21124230827288323</v>
      </c>
      <c r="AQ466" s="55">
        <v>0.47402773978219465</v>
      </c>
      <c r="AR466" s="59">
        <v>0.68527004805507785</v>
      </c>
      <c r="AS466" s="55">
        <v>0</v>
      </c>
      <c r="AT466" s="55"/>
      <c r="AU466" s="55"/>
      <c r="AV466" s="55"/>
      <c r="AW466" s="59">
        <v>0.68527004805507785</v>
      </c>
      <c r="AX466" s="55"/>
      <c r="AY466" s="55"/>
      <c r="AZ466" s="55"/>
      <c r="BA466" s="55"/>
      <c r="BB466" s="55"/>
      <c r="BC466" s="55"/>
      <c r="BD466" s="55"/>
      <c r="BE466" s="55"/>
      <c r="BF466" s="59">
        <v>0</v>
      </c>
      <c r="BG466" s="55"/>
      <c r="BH466" s="55"/>
      <c r="BI466" s="55"/>
      <c r="BJ466" s="55"/>
      <c r="BK466" s="59">
        <v>0</v>
      </c>
      <c r="BL466" s="55"/>
      <c r="BM466" s="23" t="s">
        <v>852</v>
      </c>
      <c r="BN466" s="23" t="s">
        <v>184</v>
      </c>
      <c r="BO466" s="23" t="s">
        <v>853</v>
      </c>
      <c r="BP466" s="23" t="s">
        <v>853</v>
      </c>
      <c r="BQ466" s="23" t="s">
        <v>853</v>
      </c>
      <c r="BR466" s="23"/>
      <c r="BS466" s="57"/>
      <c r="BT466" s="135" t="s">
        <v>23</v>
      </c>
      <c r="BU466" s="58">
        <v>1</v>
      </c>
      <c r="BV466" s="57">
        <v>0</v>
      </c>
      <c r="BW466" s="57">
        <v>0</v>
      </c>
      <c r="BX466" s="57">
        <v>0</v>
      </c>
      <c r="BY466" s="57">
        <v>0</v>
      </c>
      <c r="BZ466" s="57">
        <v>0</v>
      </c>
      <c r="CA466" s="57">
        <v>1</v>
      </c>
      <c r="CB466" s="67">
        <v>1</v>
      </c>
      <c r="CC466" s="134"/>
      <c r="CD466" s="134"/>
      <c r="CE466" s="57"/>
      <c r="CF466" s="57"/>
      <c r="CG466" s="57"/>
      <c r="CH466" s="57"/>
      <c r="CI466" s="57"/>
      <c r="CJ466" s="57"/>
      <c r="CK466" s="67"/>
      <c r="CL466" s="23"/>
      <c r="CM466" s="23"/>
      <c r="CN466" s="23"/>
      <c r="CO466" s="23"/>
      <c r="CP466" s="23"/>
      <c r="CQ466" s="23"/>
      <c r="CR466" s="57"/>
      <c r="CS466" s="134"/>
      <c r="CT466" s="58"/>
      <c r="CU466" s="57"/>
      <c r="CV466" s="57"/>
      <c r="CW466" s="57"/>
      <c r="CX466" s="57"/>
      <c r="CY466" s="57"/>
      <c r="CZ466" s="57"/>
      <c r="DA466" s="67"/>
      <c r="DB466" s="23"/>
      <c r="DC466" s="23"/>
      <c r="DD466" s="57"/>
      <c r="DE466" s="57"/>
      <c r="DF466" s="57"/>
      <c r="DG466" s="57"/>
      <c r="DH466" s="57"/>
      <c r="DI466" s="57"/>
      <c r="DJ466" s="67"/>
      <c r="DK466" s="23" t="s">
        <v>849</v>
      </c>
      <c r="DL466" s="55">
        <v>0</v>
      </c>
      <c r="DM466" s="55">
        <v>0</v>
      </c>
      <c r="DN466" s="55">
        <v>0</v>
      </c>
      <c r="DO466" s="59">
        <v>0</v>
      </c>
      <c r="DP466" s="23" t="s">
        <v>849</v>
      </c>
      <c r="DQ466" s="57"/>
      <c r="DR466" s="57"/>
      <c r="DS466" s="57"/>
      <c r="DT466" s="23" t="s">
        <v>854</v>
      </c>
      <c r="DU466" s="57"/>
      <c r="DV466" s="23" t="s">
        <v>858</v>
      </c>
      <c r="DW466" s="23" t="s">
        <v>854</v>
      </c>
      <c r="DX466" s="57"/>
      <c r="DY466" s="23" t="s">
        <v>849</v>
      </c>
      <c r="DZ466" s="23" t="s">
        <v>854</v>
      </c>
      <c r="EA466" s="56"/>
      <c r="EB466" s="57"/>
      <c r="EC466" s="57"/>
      <c r="ED466" s="23"/>
      <c r="EE466" s="57"/>
      <c r="EF466" s="57"/>
      <c r="EG466" s="57"/>
      <c r="EH466" s="23">
        <v>957</v>
      </c>
      <c r="EI466" s="23"/>
      <c r="EJ466" s="23" t="s">
        <v>921</v>
      </c>
      <c r="EK466" s="23"/>
    </row>
    <row r="467" spans="2:141" ht="29.1">
      <c r="B467" s="132" t="s">
        <v>1833</v>
      </c>
      <c r="C467" s="23" t="s">
        <v>1834</v>
      </c>
      <c r="D467" s="23" t="s">
        <v>159</v>
      </c>
      <c r="E467" s="23" t="s">
        <v>846</v>
      </c>
      <c r="F467" s="23" t="s">
        <v>847</v>
      </c>
      <c r="G467" s="23"/>
      <c r="H467" s="23" t="s">
        <v>848</v>
      </c>
      <c r="I467" s="58">
        <v>0</v>
      </c>
      <c r="J467" s="58">
        <v>0</v>
      </c>
      <c r="K467" s="58">
        <v>1</v>
      </c>
      <c r="L467" s="58">
        <v>0</v>
      </c>
      <c r="M467" s="176"/>
      <c r="N467" s="23" t="s">
        <v>849</v>
      </c>
      <c r="O467" s="23" t="s">
        <v>850</v>
      </c>
      <c r="P467" s="23" t="s">
        <v>851</v>
      </c>
      <c r="Q467" s="56" t="s">
        <v>848</v>
      </c>
      <c r="R467" s="133" t="s">
        <v>848</v>
      </c>
      <c r="S467" s="133" t="s">
        <v>848</v>
      </c>
      <c r="T467" s="133" t="s">
        <v>848</v>
      </c>
      <c r="U467" s="133" t="s">
        <v>848</v>
      </c>
      <c r="V467" s="133" t="s">
        <v>848</v>
      </c>
      <c r="W467" s="55">
        <v>0</v>
      </c>
      <c r="X467" s="55">
        <v>0</v>
      </c>
      <c r="Y467" s="55">
        <v>0</v>
      </c>
      <c r="Z467" s="55">
        <v>0</v>
      </c>
      <c r="AA467" s="55">
        <v>0</v>
      </c>
      <c r="AB467" s="55">
        <v>0.17801571157384308</v>
      </c>
      <c r="AC467" s="55">
        <v>0.39163456547719777</v>
      </c>
      <c r="AD467" s="59">
        <v>0.56965027705104088</v>
      </c>
      <c r="AE467" s="55">
        <v>0</v>
      </c>
      <c r="AF467" s="55"/>
      <c r="AG467" s="55"/>
      <c r="AH467" s="55"/>
      <c r="AI467" s="59">
        <v>0.56965027705104088</v>
      </c>
      <c r="AJ467" s="55">
        <v>0</v>
      </c>
      <c r="AK467" s="55">
        <v>0</v>
      </c>
      <c r="AL467" s="55">
        <v>0</v>
      </c>
      <c r="AM467" s="55">
        <v>0</v>
      </c>
      <c r="AN467" s="55">
        <v>0</v>
      </c>
      <c r="AO467" s="55">
        <v>0</v>
      </c>
      <c r="AP467" s="55">
        <v>0.21124230827288323</v>
      </c>
      <c r="AQ467" s="55">
        <v>0.47402773978219465</v>
      </c>
      <c r="AR467" s="59">
        <v>0.68527004805507785</v>
      </c>
      <c r="AS467" s="55">
        <v>0</v>
      </c>
      <c r="AT467" s="55"/>
      <c r="AU467" s="55"/>
      <c r="AV467" s="55"/>
      <c r="AW467" s="59">
        <v>0.68527004805507785</v>
      </c>
      <c r="AX467" s="55"/>
      <c r="AY467" s="55"/>
      <c r="AZ467" s="55"/>
      <c r="BA467" s="55"/>
      <c r="BB467" s="55"/>
      <c r="BC467" s="55"/>
      <c r="BD467" s="55"/>
      <c r="BE467" s="55"/>
      <c r="BF467" s="59">
        <v>0</v>
      </c>
      <c r="BG467" s="55"/>
      <c r="BH467" s="55"/>
      <c r="BI467" s="55"/>
      <c r="BJ467" s="55"/>
      <c r="BK467" s="59">
        <v>0</v>
      </c>
      <c r="BL467" s="55"/>
      <c r="BM467" s="23" t="s">
        <v>852</v>
      </c>
      <c r="BN467" s="23" t="s">
        <v>184</v>
      </c>
      <c r="BO467" s="23" t="s">
        <v>853</v>
      </c>
      <c r="BP467" s="23" t="s">
        <v>853</v>
      </c>
      <c r="BQ467" s="23" t="s">
        <v>853</v>
      </c>
      <c r="BR467" s="23"/>
      <c r="BS467" s="57"/>
      <c r="BT467" s="135" t="s">
        <v>23</v>
      </c>
      <c r="BU467" s="58">
        <v>1</v>
      </c>
      <c r="BV467" s="57">
        <v>0</v>
      </c>
      <c r="BW467" s="57">
        <v>0</v>
      </c>
      <c r="BX467" s="57">
        <v>0</v>
      </c>
      <c r="BY467" s="57">
        <v>0</v>
      </c>
      <c r="BZ467" s="57">
        <v>0</v>
      </c>
      <c r="CA467" s="57">
        <v>1</v>
      </c>
      <c r="CB467" s="67">
        <v>1</v>
      </c>
      <c r="CC467" s="134"/>
      <c r="CD467" s="134"/>
      <c r="CE467" s="57"/>
      <c r="CF467" s="57"/>
      <c r="CG467" s="57"/>
      <c r="CH467" s="57"/>
      <c r="CI467" s="57"/>
      <c r="CJ467" s="57"/>
      <c r="CK467" s="67"/>
      <c r="CL467" s="23"/>
      <c r="CM467" s="23"/>
      <c r="CN467" s="23"/>
      <c r="CO467" s="23"/>
      <c r="CP467" s="23"/>
      <c r="CQ467" s="23"/>
      <c r="CR467" s="57"/>
      <c r="CS467" s="134"/>
      <c r="CT467" s="58"/>
      <c r="CU467" s="57"/>
      <c r="CV467" s="57"/>
      <c r="CW467" s="57"/>
      <c r="CX467" s="57"/>
      <c r="CY467" s="57"/>
      <c r="CZ467" s="57"/>
      <c r="DA467" s="67"/>
      <c r="DB467" s="23"/>
      <c r="DC467" s="23"/>
      <c r="DD467" s="57"/>
      <c r="DE467" s="57"/>
      <c r="DF467" s="57"/>
      <c r="DG467" s="57"/>
      <c r="DH467" s="57"/>
      <c r="DI467" s="57"/>
      <c r="DJ467" s="67"/>
      <c r="DK467" s="23" t="s">
        <v>849</v>
      </c>
      <c r="DL467" s="55">
        <v>0</v>
      </c>
      <c r="DM467" s="55">
        <v>0</v>
      </c>
      <c r="DN467" s="55">
        <v>0</v>
      </c>
      <c r="DO467" s="59">
        <v>0</v>
      </c>
      <c r="DP467" s="23" t="s">
        <v>849</v>
      </c>
      <c r="DQ467" s="57"/>
      <c r="DR467" s="57"/>
      <c r="DS467" s="57"/>
      <c r="DT467" s="23" t="s">
        <v>854</v>
      </c>
      <c r="DU467" s="57"/>
      <c r="DV467" s="23" t="s">
        <v>858</v>
      </c>
      <c r="DW467" s="23" t="s">
        <v>854</v>
      </c>
      <c r="DX467" s="57"/>
      <c r="DY467" s="23" t="s">
        <v>849</v>
      </c>
      <c r="DZ467" s="23" t="s">
        <v>854</v>
      </c>
      <c r="EA467" s="56"/>
      <c r="EB467" s="57"/>
      <c r="EC467" s="57"/>
      <c r="ED467" s="23"/>
      <c r="EE467" s="57"/>
      <c r="EF467" s="57"/>
      <c r="EG467" s="57"/>
      <c r="EH467" s="23">
        <v>957</v>
      </c>
      <c r="EI467" s="23"/>
      <c r="EJ467" s="23" t="s">
        <v>921</v>
      </c>
      <c r="EK467" s="23"/>
    </row>
    <row r="468" spans="2:141" ht="29.1">
      <c r="B468" s="132" t="s">
        <v>1835</v>
      </c>
      <c r="C468" s="23" t="s">
        <v>1836</v>
      </c>
      <c r="D468" s="23" t="s">
        <v>159</v>
      </c>
      <c r="E468" s="23" t="s">
        <v>846</v>
      </c>
      <c r="F468" s="23" t="s">
        <v>847</v>
      </c>
      <c r="G468" s="23"/>
      <c r="H468" s="23" t="s">
        <v>848</v>
      </c>
      <c r="I468" s="58">
        <v>0</v>
      </c>
      <c r="J468" s="58">
        <v>0</v>
      </c>
      <c r="K468" s="58">
        <v>1</v>
      </c>
      <c r="L468" s="58">
        <v>0</v>
      </c>
      <c r="M468" s="176"/>
      <c r="N468" s="23" t="s">
        <v>849</v>
      </c>
      <c r="O468" s="23" t="s">
        <v>850</v>
      </c>
      <c r="P468" s="23" t="s">
        <v>851</v>
      </c>
      <c r="Q468" s="56" t="s">
        <v>848</v>
      </c>
      <c r="R468" s="133" t="s">
        <v>848</v>
      </c>
      <c r="S468" s="133" t="s">
        <v>848</v>
      </c>
      <c r="T468" s="133" t="s">
        <v>848</v>
      </c>
      <c r="U468" s="133" t="s">
        <v>848</v>
      </c>
      <c r="V468" s="133" t="s">
        <v>848</v>
      </c>
      <c r="W468" s="55">
        <v>0</v>
      </c>
      <c r="X468" s="55">
        <v>0</v>
      </c>
      <c r="Y468" s="55">
        <v>0</v>
      </c>
      <c r="Z468" s="55">
        <v>0</v>
      </c>
      <c r="AA468" s="55">
        <v>0</v>
      </c>
      <c r="AB468" s="55">
        <v>0.17801571157384308</v>
      </c>
      <c r="AC468" s="55">
        <v>0.39163456547719777</v>
      </c>
      <c r="AD468" s="59">
        <v>0.56965027705104088</v>
      </c>
      <c r="AE468" s="55">
        <v>0</v>
      </c>
      <c r="AF468" s="55"/>
      <c r="AG468" s="55"/>
      <c r="AH468" s="55"/>
      <c r="AI468" s="59">
        <v>0.56965027705104088</v>
      </c>
      <c r="AJ468" s="55">
        <v>0</v>
      </c>
      <c r="AK468" s="55">
        <v>0</v>
      </c>
      <c r="AL468" s="55">
        <v>0</v>
      </c>
      <c r="AM468" s="55">
        <v>0</v>
      </c>
      <c r="AN468" s="55">
        <v>0</v>
      </c>
      <c r="AO468" s="55">
        <v>0</v>
      </c>
      <c r="AP468" s="55">
        <v>0.21124230827288323</v>
      </c>
      <c r="AQ468" s="55">
        <v>0.47402773978219465</v>
      </c>
      <c r="AR468" s="59">
        <v>0.68527004805507785</v>
      </c>
      <c r="AS468" s="55">
        <v>0</v>
      </c>
      <c r="AT468" s="55"/>
      <c r="AU468" s="55"/>
      <c r="AV468" s="55"/>
      <c r="AW468" s="59">
        <v>0.68527004805507785</v>
      </c>
      <c r="AX468" s="55"/>
      <c r="AY468" s="55"/>
      <c r="AZ468" s="55"/>
      <c r="BA468" s="55"/>
      <c r="BB468" s="55"/>
      <c r="BC468" s="55"/>
      <c r="BD468" s="55"/>
      <c r="BE468" s="55"/>
      <c r="BF468" s="59">
        <v>0</v>
      </c>
      <c r="BG468" s="55"/>
      <c r="BH468" s="55"/>
      <c r="BI468" s="55"/>
      <c r="BJ468" s="55"/>
      <c r="BK468" s="59">
        <v>0</v>
      </c>
      <c r="BL468" s="55"/>
      <c r="BM468" s="23" t="s">
        <v>852</v>
      </c>
      <c r="BN468" s="23" t="s">
        <v>184</v>
      </c>
      <c r="BO468" s="23" t="s">
        <v>853</v>
      </c>
      <c r="BP468" s="23" t="s">
        <v>853</v>
      </c>
      <c r="BQ468" s="23" t="s">
        <v>853</v>
      </c>
      <c r="BR468" s="23"/>
      <c r="BS468" s="57"/>
      <c r="BT468" s="135" t="s">
        <v>23</v>
      </c>
      <c r="BU468" s="58">
        <v>1</v>
      </c>
      <c r="BV468" s="57">
        <v>0</v>
      </c>
      <c r="BW468" s="57">
        <v>0</v>
      </c>
      <c r="BX468" s="57">
        <v>0</v>
      </c>
      <c r="BY468" s="57">
        <v>0</v>
      </c>
      <c r="BZ468" s="57">
        <v>0</v>
      </c>
      <c r="CA468" s="57">
        <v>1</v>
      </c>
      <c r="CB468" s="67">
        <v>1</v>
      </c>
      <c r="CC468" s="134"/>
      <c r="CD468" s="134"/>
      <c r="CE468" s="57"/>
      <c r="CF468" s="57"/>
      <c r="CG468" s="57"/>
      <c r="CH468" s="57"/>
      <c r="CI468" s="57"/>
      <c r="CJ468" s="57"/>
      <c r="CK468" s="67"/>
      <c r="CL468" s="23"/>
      <c r="CM468" s="23"/>
      <c r="CN468" s="23"/>
      <c r="CO468" s="23"/>
      <c r="CP468" s="23"/>
      <c r="CQ468" s="23"/>
      <c r="CR468" s="57"/>
      <c r="CS468" s="134"/>
      <c r="CT468" s="58"/>
      <c r="CU468" s="57"/>
      <c r="CV468" s="57"/>
      <c r="CW468" s="57"/>
      <c r="CX468" s="57"/>
      <c r="CY468" s="57"/>
      <c r="CZ468" s="57"/>
      <c r="DA468" s="67"/>
      <c r="DB468" s="23"/>
      <c r="DC468" s="23"/>
      <c r="DD468" s="57"/>
      <c r="DE468" s="57"/>
      <c r="DF468" s="57"/>
      <c r="DG468" s="57"/>
      <c r="DH468" s="57"/>
      <c r="DI468" s="57"/>
      <c r="DJ468" s="67"/>
      <c r="DK468" s="23" t="s">
        <v>849</v>
      </c>
      <c r="DL468" s="55">
        <v>0</v>
      </c>
      <c r="DM468" s="55">
        <v>0</v>
      </c>
      <c r="DN468" s="55">
        <v>0</v>
      </c>
      <c r="DO468" s="59">
        <v>0</v>
      </c>
      <c r="DP468" s="23" t="s">
        <v>849</v>
      </c>
      <c r="DQ468" s="57"/>
      <c r="DR468" s="57"/>
      <c r="DS468" s="57"/>
      <c r="DT468" s="23" t="s">
        <v>854</v>
      </c>
      <c r="DU468" s="57"/>
      <c r="DV468" s="23" t="s">
        <v>858</v>
      </c>
      <c r="DW468" s="23" t="s">
        <v>854</v>
      </c>
      <c r="DX468" s="57"/>
      <c r="DY468" s="23" t="s">
        <v>849</v>
      </c>
      <c r="DZ468" s="23" t="s">
        <v>854</v>
      </c>
      <c r="EA468" s="56"/>
      <c r="EB468" s="57"/>
      <c r="EC468" s="57"/>
      <c r="ED468" s="23"/>
      <c r="EE468" s="57"/>
      <c r="EF468" s="57"/>
      <c r="EG468" s="57"/>
      <c r="EH468" s="23">
        <v>957</v>
      </c>
      <c r="EI468" s="23"/>
      <c r="EJ468" s="23" t="s">
        <v>921</v>
      </c>
      <c r="EK468" s="23"/>
    </row>
    <row r="469" spans="2:141" ht="29.1">
      <c r="B469" s="132" t="s">
        <v>1837</v>
      </c>
      <c r="C469" s="23" t="s">
        <v>1838</v>
      </c>
      <c r="D469" s="23" t="s">
        <v>159</v>
      </c>
      <c r="E469" s="23" t="s">
        <v>846</v>
      </c>
      <c r="F469" s="23" t="s">
        <v>847</v>
      </c>
      <c r="G469" s="23"/>
      <c r="H469" s="23" t="s">
        <v>848</v>
      </c>
      <c r="I469" s="58">
        <v>0</v>
      </c>
      <c r="J469" s="58">
        <v>0</v>
      </c>
      <c r="K469" s="58">
        <v>1</v>
      </c>
      <c r="L469" s="58">
        <v>0</v>
      </c>
      <c r="M469" s="176"/>
      <c r="N469" s="23" t="s">
        <v>849</v>
      </c>
      <c r="O469" s="23" t="s">
        <v>850</v>
      </c>
      <c r="P469" s="23" t="s">
        <v>851</v>
      </c>
      <c r="Q469" s="56" t="s">
        <v>848</v>
      </c>
      <c r="R469" s="133" t="s">
        <v>848</v>
      </c>
      <c r="S469" s="133" t="s">
        <v>848</v>
      </c>
      <c r="T469" s="133" t="s">
        <v>848</v>
      </c>
      <c r="U469" s="133" t="s">
        <v>848</v>
      </c>
      <c r="V469" s="133" t="s">
        <v>848</v>
      </c>
      <c r="W469" s="55">
        <v>0</v>
      </c>
      <c r="X469" s="55">
        <v>0</v>
      </c>
      <c r="Y469" s="55">
        <v>0</v>
      </c>
      <c r="Z469" s="55">
        <v>0</v>
      </c>
      <c r="AA469" s="55">
        <v>0</v>
      </c>
      <c r="AB469" s="55">
        <v>0.17801571157384308</v>
      </c>
      <c r="AC469" s="55">
        <v>0.39163456547719777</v>
      </c>
      <c r="AD469" s="59">
        <v>0.56965027705104088</v>
      </c>
      <c r="AE469" s="55">
        <v>0</v>
      </c>
      <c r="AF469" s="55"/>
      <c r="AG469" s="55"/>
      <c r="AH469" s="55"/>
      <c r="AI469" s="59">
        <v>0.56965027705104088</v>
      </c>
      <c r="AJ469" s="55">
        <v>0</v>
      </c>
      <c r="AK469" s="55">
        <v>0</v>
      </c>
      <c r="AL469" s="55">
        <v>0</v>
      </c>
      <c r="AM469" s="55">
        <v>0</v>
      </c>
      <c r="AN469" s="55">
        <v>0</v>
      </c>
      <c r="AO469" s="55">
        <v>0</v>
      </c>
      <c r="AP469" s="55">
        <v>0.21124230827288323</v>
      </c>
      <c r="AQ469" s="55">
        <v>0.47402773978219465</v>
      </c>
      <c r="AR469" s="59">
        <v>0.68527004805507785</v>
      </c>
      <c r="AS469" s="55">
        <v>0</v>
      </c>
      <c r="AT469" s="55"/>
      <c r="AU469" s="55"/>
      <c r="AV469" s="55"/>
      <c r="AW469" s="59">
        <v>0.68527004805507785</v>
      </c>
      <c r="AX469" s="55"/>
      <c r="AY469" s="55"/>
      <c r="AZ469" s="55"/>
      <c r="BA469" s="55"/>
      <c r="BB469" s="55"/>
      <c r="BC469" s="55"/>
      <c r="BD469" s="55"/>
      <c r="BE469" s="55"/>
      <c r="BF469" s="59">
        <v>0</v>
      </c>
      <c r="BG469" s="55"/>
      <c r="BH469" s="55"/>
      <c r="BI469" s="55"/>
      <c r="BJ469" s="55"/>
      <c r="BK469" s="59">
        <v>0</v>
      </c>
      <c r="BL469" s="55"/>
      <c r="BM469" s="23" t="s">
        <v>852</v>
      </c>
      <c r="BN469" s="23" t="s">
        <v>184</v>
      </c>
      <c r="BO469" s="23" t="s">
        <v>853</v>
      </c>
      <c r="BP469" s="23" t="s">
        <v>853</v>
      </c>
      <c r="BQ469" s="23" t="s">
        <v>853</v>
      </c>
      <c r="BR469" s="23"/>
      <c r="BS469" s="57"/>
      <c r="BT469" s="135" t="s">
        <v>23</v>
      </c>
      <c r="BU469" s="58">
        <v>1</v>
      </c>
      <c r="BV469" s="57">
        <v>0</v>
      </c>
      <c r="BW469" s="57">
        <v>0</v>
      </c>
      <c r="BX469" s="57">
        <v>0</v>
      </c>
      <c r="BY469" s="57">
        <v>0</v>
      </c>
      <c r="BZ469" s="57">
        <v>0</v>
      </c>
      <c r="CA469" s="57">
        <v>1</v>
      </c>
      <c r="CB469" s="67">
        <v>1</v>
      </c>
      <c r="CC469" s="134"/>
      <c r="CD469" s="134"/>
      <c r="CE469" s="57"/>
      <c r="CF469" s="57"/>
      <c r="CG469" s="57"/>
      <c r="CH469" s="57"/>
      <c r="CI469" s="57"/>
      <c r="CJ469" s="57"/>
      <c r="CK469" s="67"/>
      <c r="CL469" s="23"/>
      <c r="CM469" s="23"/>
      <c r="CN469" s="23"/>
      <c r="CO469" s="23"/>
      <c r="CP469" s="23"/>
      <c r="CQ469" s="23"/>
      <c r="CR469" s="57"/>
      <c r="CS469" s="134"/>
      <c r="CT469" s="58"/>
      <c r="CU469" s="57"/>
      <c r="CV469" s="57"/>
      <c r="CW469" s="57"/>
      <c r="CX469" s="57"/>
      <c r="CY469" s="57"/>
      <c r="CZ469" s="57"/>
      <c r="DA469" s="67"/>
      <c r="DB469" s="23"/>
      <c r="DC469" s="23"/>
      <c r="DD469" s="57"/>
      <c r="DE469" s="57"/>
      <c r="DF469" s="57"/>
      <c r="DG469" s="57"/>
      <c r="DH469" s="57"/>
      <c r="DI469" s="57"/>
      <c r="DJ469" s="67"/>
      <c r="DK469" s="23" t="s">
        <v>849</v>
      </c>
      <c r="DL469" s="55">
        <v>0</v>
      </c>
      <c r="DM469" s="55">
        <v>0</v>
      </c>
      <c r="DN469" s="55">
        <v>0</v>
      </c>
      <c r="DO469" s="59">
        <v>0</v>
      </c>
      <c r="DP469" s="23" t="s">
        <v>849</v>
      </c>
      <c r="DQ469" s="57"/>
      <c r="DR469" s="57"/>
      <c r="DS469" s="57"/>
      <c r="DT469" s="23" t="s">
        <v>854</v>
      </c>
      <c r="DU469" s="57"/>
      <c r="DV469" s="23" t="s">
        <v>858</v>
      </c>
      <c r="DW469" s="23" t="s">
        <v>854</v>
      </c>
      <c r="DX469" s="57"/>
      <c r="DY469" s="23" t="s">
        <v>849</v>
      </c>
      <c r="DZ469" s="23" t="s">
        <v>854</v>
      </c>
      <c r="EA469" s="56"/>
      <c r="EB469" s="57"/>
      <c r="EC469" s="57"/>
      <c r="ED469" s="23"/>
      <c r="EE469" s="57"/>
      <c r="EF469" s="57"/>
      <c r="EG469" s="57"/>
      <c r="EH469" s="23">
        <v>957</v>
      </c>
      <c r="EI469" s="23"/>
      <c r="EJ469" s="23" t="s">
        <v>921</v>
      </c>
      <c r="EK469" s="23"/>
    </row>
    <row r="470" spans="2:141" ht="29.1">
      <c r="B470" s="132" t="s">
        <v>1839</v>
      </c>
      <c r="C470" s="23" t="s">
        <v>1840</v>
      </c>
      <c r="D470" s="23" t="s">
        <v>159</v>
      </c>
      <c r="E470" s="23" t="s">
        <v>846</v>
      </c>
      <c r="F470" s="23" t="s">
        <v>847</v>
      </c>
      <c r="G470" s="23"/>
      <c r="H470" s="23" t="s">
        <v>848</v>
      </c>
      <c r="I470" s="58">
        <v>0</v>
      </c>
      <c r="J470" s="58">
        <v>0</v>
      </c>
      <c r="K470" s="58">
        <v>1</v>
      </c>
      <c r="L470" s="58">
        <v>0</v>
      </c>
      <c r="M470" s="176"/>
      <c r="N470" s="23" t="s">
        <v>849</v>
      </c>
      <c r="O470" s="23" t="s">
        <v>850</v>
      </c>
      <c r="P470" s="23" t="s">
        <v>851</v>
      </c>
      <c r="Q470" s="56">
        <v>46378</v>
      </c>
      <c r="R470" s="133">
        <v>46434</v>
      </c>
      <c r="S470" s="133">
        <v>46904</v>
      </c>
      <c r="T470" s="133" t="s">
        <v>848</v>
      </c>
      <c r="U470" s="133">
        <v>46996</v>
      </c>
      <c r="V470" s="133" t="s">
        <v>848</v>
      </c>
      <c r="W470" s="55">
        <v>0.1541615682546732</v>
      </c>
      <c r="X470" s="55">
        <v>0.15594367324783612</v>
      </c>
      <c r="Y470" s="55">
        <v>3.2582332343700286E-4</v>
      </c>
      <c r="Z470" s="55">
        <v>3.1943515116424152E-4</v>
      </c>
      <c r="AA470" s="55">
        <v>2.6097568390024145E-5</v>
      </c>
      <c r="AB470" s="55">
        <v>0</v>
      </c>
      <c r="AC470" s="55">
        <v>0</v>
      </c>
      <c r="AD470" s="59">
        <v>0.15661502929082741</v>
      </c>
      <c r="AE470" s="55">
        <v>0</v>
      </c>
      <c r="AF470" s="55"/>
      <c r="AG470" s="55"/>
      <c r="AH470" s="55"/>
      <c r="AI470" s="59">
        <v>0.31077659754550058</v>
      </c>
      <c r="AJ470" s="55">
        <v>0</v>
      </c>
      <c r="AK470" s="55">
        <v>0.16900439645960913</v>
      </c>
      <c r="AL470" s="55">
        <v>0.17095808428340969</v>
      </c>
      <c r="AM470" s="55">
        <v>3.6433779344892441E-4</v>
      </c>
      <c r="AN470" s="55">
        <v>3.6433838693766726E-4</v>
      </c>
      <c r="AO470" s="55">
        <v>3.0361445364647979E-5</v>
      </c>
      <c r="AP470" s="55">
        <v>0</v>
      </c>
      <c r="AQ470" s="55">
        <v>0</v>
      </c>
      <c r="AR470" s="59">
        <v>0.17171712190916094</v>
      </c>
      <c r="AS470" s="55">
        <v>0</v>
      </c>
      <c r="AT470" s="55"/>
      <c r="AU470" s="55"/>
      <c r="AV470" s="55"/>
      <c r="AW470" s="59">
        <v>0.34072151836877007</v>
      </c>
      <c r="AX470" s="55"/>
      <c r="AY470" s="55"/>
      <c r="AZ470" s="55"/>
      <c r="BA470" s="55"/>
      <c r="BB470" s="55"/>
      <c r="BC470" s="55"/>
      <c r="BD470" s="55"/>
      <c r="BE470" s="55"/>
      <c r="BF470" s="59">
        <v>0</v>
      </c>
      <c r="BG470" s="55"/>
      <c r="BH470" s="55"/>
      <c r="BI470" s="55"/>
      <c r="BJ470" s="55"/>
      <c r="BK470" s="59">
        <v>0</v>
      </c>
      <c r="BL470" s="55"/>
      <c r="BM470" s="23" t="s">
        <v>852</v>
      </c>
      <c r="BN470" s="23" t="s">
        <v>184</v>
      </c>
      <c r="BO470" s="23" t="s">
        <v>853</v>
      </c>
      <c r="BP470" s="23" t="s">
        <v>853</v>
      </c>
      <c r="BQ470" s="23" t="s">
        <v>853</v>
      </c>
      <c r="BR470" s="23"/>
      <c r="BS470" s="57"/>
      <c r="BT470" s="135" t="s">
        <v>23</v>
      </c>
      <c r="BU470" s="58">
        <v>1</v>
      </c>
      <c r="BV470" s="57">
        <v>0</v>
      </c>
      <c r="BW470" s="57">
        <v>1</v>
      </c>
      <c r="BX470" s="57">
        <v>0</v>
      </c>
      <c r="BY470" s="57">
        <v>0</v>
      </c>
      <c r="BZ470" s="57">
        <v>0</v>
      </c>
      <c r="CA470" s="57">
        <v>0</v>
      </c>
      <c r="CB470" s="67">
        <v>1</v>
      </c>
      <c r="CC470" s="134"/>
      <c r="CD470" s="134"/>
      <c r="CE470" s="57"/>
      <c r="CF470" s="57"/>
      <c r="CG470" s="57"/>
      <c r="CH470" s="57"/>
      <c r="CI470" s="57"/>
      <c r="CJ470" s="57"/>
      <c r="CK470" s="67"/>
      <c r="CL470" s="23"/>
      <c r="CM470" s="23"/>
      <c r="CN470" s="23"/>
      <c r="CO470" s="23"/>
      <c r="CP470" s="23"/>
      <c r="CQ470" s="23"/>
      <c r="CR470" s="57"/>
      <c r="CS470" s="134"/>
      <c r="CT470" s="58"/>
      <c r="CU470" s="57"/>
      <c r="CV470" s="57"/>
      <c r="CW470" s="57"/>
      <c r="CX470" s="57"/>
      <c r="CY470" s="57"/>
      <c r="CZ470" s="57"/>
      <c r="DA470" s="67"/>
      <c r="DB470" s="23"/>
      <c r="DC470" s="23"/>
      <c r="DD470" s="57"/>
      <c r="DE470" s="57"/>
      <c r="DF470" s="57"/>
      <c r="DG470" s="57"/>
      <c r="DH470" s="57"/>
      <c r="DI470" s="57"/>
      <c r="DJ470" s="67"/>
      <c r="DK470" s="23" t="s">
        <v>849</v>
      </c>
      <c r="DL470" s="55">
        <v>0</v>
      </c>
      <c r="DM470" s="55">
        <v>0.1541615682546732</v>
      </c>
      <c r="DN470" s="55">
        <v>0.15661502929082741</v>
      </c>
      <c r="DO470" s="59">
        <v>0.31077659754550058</v>
      </c>
      <c r="DP470" s="23" t="s">
        <v>849</v>
      </c>
      <c r="DQ470" s="57"/>
      <c r="DR470" s="57"/>
      <c r="DS470" s="57"/>
      <c r="DT470" s="23" t="s">
        <v>854</v>
      </c>
      <c r="DU470" s="57"/>
      <c r="DV470" s="23" t="s">
        <v>858</v>
      </c>
      <c r="DW470" s="23" t="s">
        <v>854</v>
      </c>
      <c r="DX470" s="57"/>
      <c r="DY470" s="23" t="s">
        <v>849</v>
      </c>
      <c r="DZ470" s="23" t="s">
        <v>854</v>
      </c>
      <c r="EA470" s="56"/>
      <c r="EB470" s="57"/>
      <c r="EC470" s="57"/>
      <c r="ED470" s="23"/>
      <c r="EE470" s="57"/>
      <c r="EF470" s="57"/>
      <c r="EG470" s="57"/>
      <c r="EH470" s="23">
        <v>957</v>
      </c>
      <c r="EI470" s="23"/>
      <c r="EJ470" s="23" t="s">
        <v>921</v>
      </c>
      <c r="EK470" s="23"/>
    </row>
    <row r="471" spans="2:141" ht="29.1">
      <c r="B471" s="132" t="s">
        <v>1841</v>
      </c>
      <c r="C471" s="23" t="s">
        <v>1842</v>
      </c>
      <c r="D471" s="23" t="s">
        <v>159</v>
      </c>
      <c r="E471" s="23" t="s">
        <v>846</v>
      </c>
      <c r="F471" s="23" t="s">
        <v>847</v>
      </c>
      <c r="G471" s="23" t="s">
        <v>1332</v>
      </c>
      <c r="H471" s="23" t="s">
        <v>848</v>
      </c>
      <c r="I471" s="58">
        <v>0</v>
      </c>
      <c r="J471" s="58">
        <v>0</v>
      </c>
      <c r="K471" s="58">
        <v>1</v>
      </c>
      <c r="L471" s="58">
        <v>0</v>
      </c>
      <c r="M471" s="176"/>
      <c r="N471" s="23" t="s">
        <v>849</v>
      </c>
      <c r="O471" s="23" t="s">
        <v>850</v>
      </c>
      <c r="P471" s="23" t="s">
        <v>851</v>
      </c>
      <c r="Q471" s="56">
        <v>46377</v>
      </c>
      <c r="R471" s="133">
        <v>46433</v>
      </c>
      <c r="S471" s="133">
        <v>46903</v>
      </c>
      <c r="T471" s="133" t="s">
        <v>848</v>
      </c>
      <c r="U471" s="133">
        <v>46995</v>
      </c>
      <c r="V471" s="133" t="s">
        <v>848</v>
      </c>
      <c r="W471" s="55">
        <v>0.1541615682546732</v>
      </c>
      <c r="X471" s="55">
        <v>2.8613596160888819E-4</v>
      </c>
      <c r="Y471" s="55">
        <v>3.3662999381764929E-4</v>
      </c>
      <c r="Z471" s="55">
        <v>2.2001968089033336E-4</v>
      </c>
      <c r="AA471" s="55">
        <v>0</v>
      </c>
      <c r="AB471" s="55">
        <v>0</v>
      </c>
      <c r="AC471" s="55">
        <v>0</v>
      </c>
      <c r="AD471" s="59">
        <v>8.4278563631687091E-4</v>
      </c>
      <c r="AE471" s="55">
        <v>0</v>
      </c>
      <c r="AF471" s="55"/>
      <c r="AG471" s="55"/>
      <c r="AH471" s="55"/>
      <c r="AI471" s="59">
        <v>0.15500435389099007</v>
      </c>
      <c r="AJ471" s="55">
        <v>0</v>
      </c>
      <c r="AK471" s="55">
        <v>0.16900439645960913</v>
      </c>
      <c r="AL471" s="55">
        <v>3.1368541488377161E-4</v>
      </c>
      <c r="AM471" s="55">
        <v>3.7642188368372254E-4</v>
      </c>
      <c r="AN471" s="55">
        <v>2.5094801038007324E-4</v>
      </c>
      <c r="AO471" s="55">
        <v>0</v>
      </c>
      <c r="AP471" s="55">
        <v>0</v>
      </c>
      <c r="AQ471" s="55">
        <v>0</v>
      </c>
      <c r="AR471" s="59">
        <v>9.410553089475675E-4</v>
      </c>
      <c r="AS471" s="55">
        <v>0</v>
      </c>
      <c r="AT471" s="55"/>
      <c r="AU471" s="55"/>
      <c r="AV471" s="55"/>
      <c r="AW471" s="59">
        <v>0.16994545176855669</v>
      </c>
      <c r="AX471" s="55"/>
      <c r="AY471" s="55"/>
      <c r="AZ471" s="55"/>
      <c r="BA471" s="55"/>
      <c r="BB471" s="55"/>
      <c r="BC471" s="55"/>
      <c r="BD471" s="55"/>
      <c r="BE471" s="55"/>
      <c r="BF471" s="59">
        <v>0</v>
      </c>
      <c r="BG471" s="55"/>
      <c r="BH471" s="55"/>
      <c r="BI471" s="55"/>
      <c r="BJ471" s="55"/>
      <c r="BK471" s="59">
        <v>0</v>
      </c>
      <c r="BL471" s="55"/>
      <c r="BM471" s="23" t="s">
        <v>852</v>
      </c>
      <c r="BN471" s="23" t="s">
        <v>184</v>
      </c>
      <c r="BO471" s="23" t="s">
        <v>853</v>
      </c>
      <c r="BP471" s="23" t="s">
        <v>853</v>
      </c>
      <c r="BQ471" s="23" t="s">
        <v>853</v>
      </c>
      <c r="BR471" s="23"/>
      <c r="BS471" s="57"/>
      <c r="BT471" s="135" t="s">
        <v>23</v>
      </c>
      <c r="BU471" s="58">
        <v>1</v>
      </c>
      <c r="BV471" s="57">
        <v>0</v>
      </c>
      <c r="BW471" s="57">
        <v>1</v>
      </c>
      <c r="BX471" s="57">
        <v>0</v>
      </c>
      <c r="BY471" s="57">
        <v>0</v>
      </c>
      <c r="BZ471" s="57">
        <v>0</v>
      </c>
      <c r="CA471" s="57">
        <v>0</v>
      </c>
      <c r="CB471" s="67">
        <v>1</v>
      </c>
      <c r="CC471" s="134"/>
      <c r="CD471" s="134"/>
      <c r="CE471" s="57"/>
      <c r="CF471" s="57"/>
      <c r="CG471" s="57"/>
      <c r="CH471" s="57"/>
      <c r="CI471" s="57"/>
      <c r="CJ471" s="57"/>
      <c r="CK471" s="67"/>
      <c r="CL471" s="23"/>
      <c r="CM471" s="23"/>
      <c r="CN471" s="23"/>
      <c r="CO471" s="23"/>
      <c r="CP471" s="23"/>
      <c r="CQ471" s="23"/>
      <c r="CR471" s="57"/>
      <c r="CS471" s="134"/>
      <c r="CT471" s="58"/>
      <c r="CU471" s="57"/>
      <c r="CV471" s="57"/>
      <c r="CW471" s="57"/>
      <c r="CX471" s="57"/>
      <c r="CY471" s="57"/>
      <c r="CZ471" s="57"/>
      <c r="DA471" s="67"/>
      <c r="DB471" s="23"/>
      <c r="DC471" s="23"/>
      <c r="DD471" s="57"/>
      <c r="DE471" s="57"/>
      <c r="DF471" s="57"/>
      <c r="DG471" s="57"/>
      <c r="DH471" s="57"/>
      <c r="DI471" s="57"/>
      <c r="DJ471" s="67"/>
      <c r="DK471" s="23" t="s">
        <v>849</v>
      </c>
      <c r="DL471" s="55">
        <v>0</v>
      </c>
      <c r="DM471" s="55">
        <v>0.1541615682546732</v>
      </c>
      <c r="DN471" s="55">
        <v>8.4278563631687091E-4</v>
      </c>
      <c r="DO471" s="59">
        <v>0.15500435389099007</v>
      </c>
      <c r="DP471" s="23" t="s">
        <v>849</v>
      </c>
      <c r="DQ471" s="57"/>
      <c r="DR471" s="57"/>
      <c r="DS471" s="57"/>
      <c r="DT471" s="23" t="s">
        <v>854</v>
      </c>
      <c r="DU471" s="57"/>
      <c r="DV471" s="23" t="s">
        <v>858</v>
      </c>
      <c r="DW471" s="23" t="s">
        <v>854</v>
      </c>
      <c r="DX471" s="57"/>
      <c r="DY471" s="23" t="s">
        <v>849</v>
      </c>
      <c r="DZ471" s="23" t="s">
        <v>854</v>
      </c>
      <c r="EA471" s="56"/>
      <c r="EB471" s="57"/>
      <c r="EC471" s="57"/>
      <c r="ED471" s="23"/>
      <c r="EE471" s="57"/>
      <c r="EF471" s="57"/>
      <c r="EG471" s="57"/>
      <c r="EH471" s="23">
        <v>957</v>
      </c>
      <c r="EI471" s="23"/>
      <c r="EJ471" s="23" t="s">
        <v>921</v>
      </c>
      <c r="EK471" s="23"/>
    </row>
    <row r="472" spans="2:141" ht="29.1">
      <c r="B472" s="132" t="s">
        <v>1843</v>
      </c>
      <c r="C472" s="23" t="s">
        <v>1844</v>
      </c>
      <c r="D472" s="23" t="s">
        <v>159</v>
      </c>
      <c r="E472" s="23" t="s">
        <v>846</v>
      </c>
      <c r="F472" s="23" t="s">
        <v>847</v>
      </c>
      <c r="G472" s="23"/>
      <c r="H472" s="23" t="s">
        <v>848</v>
      </c>
      <c r="I472" s="58">
        <v>0</v>
      </c>
      <c r="J472" s="58">
        <v>0</v>
      </c>
      <c r="K472" s="58">
        <v>1</v>
      </c>
      <c r="L472" s="58">
        <v>0</v>
      </c>
      <c r="M472" s="176"/>
      <c r="N472" s="23" t="s">
        <v>849</v>
      </c>
      <c r="O472" s="23" t="s">
        <v>850</v>
      </c>
      <c r="P472" s="23" t="s">
        <v>851</v>
      </c>
      <c r="Q472" s="56" t="s">
        <v>848</v>
      </c>
      <c r="R472" s="133" t="s">
        <v>848</v>
      </c>
      <c r="S472" s="133" t="s">
        <v>848</v>
      </c>
      <c r="T472" s="133" t="s">
        <v>848</v>
      </c>
      <c r="U472" s="133" t="s">
        <v>848</v>
      </c>
      <c r="V472" s="133" t="s">
        <v>848</v>
      </c>
      <c r="W472" s="55">
        <v>0</v>
      </c>
      <c r="X472" s="55">
        <v>0</v>
      </c>
      <c r="Y472" s="55">
        <v>0</v>
      </c>
      <c r="Z472" s="55">
        <v>0</v>
      </c>
      <c r="AA472" s="55">
        <v>0</v>
      </c>
      <c r="AB472" s="55">
        <v>0.17801571157384308</v>
      </c>
      <c r="AC472" s="55">
        <v>0.39163456547719777</v>
      </c>
      <c r="AD472" s="59">
        <v>0.56965027705104088</v>
      </c>
      <c r="AE472" s="55">
        <v>0</v>
      </c>
      <c r="AF472" s="55"/>
      <c r="AG472" s="55"/>
      <c r="AH472" s="55"/>
      <c r="AI472" s="59">
        <v>0.56965027705104088</v>
      </c>
      <c r="AJ472" s="55">
        <v>0</v>
      </c>
      <c r="AK472" s="55">
        <v>0</v>
      </c>
      <c r="AL472" s="55">
        <v>0</v>
      </c>
      <c r="AM472" s="55">
        <v>0</v>
      </c>
      <c r="AN472" s="55">
        <v>0</v>
      </c>
      <c r="AO472" s="55">
        <v>0</v>
      </c>
      <c r="AP472" s="55">
        <v>0.21124230827288323</v>
      </c>
      <c r="AQ472" s="55">
        <v>0.47402773978219465</v>
      </c>
      <c r="AR472" s="59">
        <v>0.68527004805507785</v>
      </c>
      <c r="AS472" s="55">
        <v>0</v>
      </c>
      <c r="AT472" s="55"/>
      <c r="AU472" s="55"/>
      <c r="AV472" s="55"/>
      <c r="AW472" s="59">
        <v>0.68527004805507785</v>
      </c>
      <c r="AX472" s="55"/>
      <c r="AY472" s="55"/>
      <c r="AZ472" s="55"/>
      <c r="BA472" s="55"/>
      <c r="BB472" s="55"/>
      <c r="BC472" s="55"/>
      <c r="BD472" s="55"/>
      <c r="BE472" s="55"/>
      <c r="BF472" s="59">
        <v>0</v>
      </c>
      <c r="BG472" s="55"/>
      <c r="BH472" s="55"/>
      <c r="BI472" s="55"/>
      <c r="BJ472" s="55"/>
      <c r="BK472" s="59">
        <v>0</v>
      </c>
      <c r="BL472" s="55"/>
      <c r="BM472" s="23" t="s">
        <v>852</v>
      </c>
      <c r="BN472" s="23" t="s">
        <v>184</v>
      </c>
      <c r="BO472" s="23" t="s">
        <v>853</v>
      </c>
      <c r="BP472" s="23" t="s">
        <v>853</v>
      </c>
      <c r="BQ472" s="23" t="s">
        <v>853</v>
      </c>
      <c r="BR472" s="23"/>
      <c r="BS472" s="57"/>
      <c r="BT472" s="135" t="s">
        <v>23</v>
      </c>
      <c r="BU472" s="58">
        <v>1</v>
      </c>
      <c r="BV472" s="57">
        <v>0</v>
      </c>
      <c r="BW472" s="57">
        <v>0</v>
      </c>
      <c r="BX472" s="57">
        <v>0</v>
      </c>
      <c r="BY472" s="57">
        <v>0</v>
      </c>
      <c r="BZ472" s="57">
        <v>0</v>
      </c>
      <c r="CA472" s="57">
        <v>1</v>
      </c>
      <c r="CB472" s="67">
        <v>1</v>
      </c>
      <c r="CC472" s="134"/>
      <c r="CD472" s="134"/>
      <c r="CE472" s="57"/>
      <c r="CF472" s="57"/>
      <c r="CG472" s="57"/>
      <c r="CH472" s="57"/>
      <c r="CI472" s="57"/>
      <c r="CJ472" s="57"/>
      <c r="CK472" s="67"/>
      <c r="CL472" s="23"/>
      <c r="CM472" s="23"/>
      <c r="CN472" s="23"/>
      <c r="CO472" s="23"/>
      <c r="CP472" s="23"/>
      <c r="CQ472" s="23"/>
      <c r="CR472" s="57"/>
      <c r="CS472" s="134"/>
      <c r="CT472" s="58"/>
      <c r="CU472" s="57"/>
      <c r="CV472" s="57"/>
      <c r="CW472" s="57"/>
      <c r="CX472" s="57"/>
      <c r="CY472" s="57"/>
      <c r="CZ472" s="57"/>
      <c r="DA472" s="67"/>
      <c r="DB472" s="23"/>
      <c r="DC472" s="23"/>
      <c r="DD472" s="57"/>
      <c r="DE472" s="57"/>
      <c r="DF472" s="57"/>
      <c r="DG472" s="57"/>
      <c r="DH472" s="57"/>
      <c r="DI472" s="57"/>
      <c r="DJ472" s="67"/>
      <c r="DK472" s="23" t="s">
        <v>849</v>
      </c>
      <c r="DL472" s="55">
        <v>0</v>
      </c>
      <c r="DM472" s="55">
        <v>0</v>
      </c>
      <c r="DN472" s="55">
        <v>0</v>
      </c>
      <c r="DO472" s="59">
        <v>0</v>
      </c>
      <c r="DP472" s="23" t="s">
        <v>849</v>
      </c>
      <c r="DQ472" s="57"/>
      <c r="DR472" s="57"/>
      <c r="DS472" s="57"/>
      <c r="DT472" s="23" t="s">
        <v>854</v>
      </c>
      <c r="DU472" s="57"/>
      <c r="DV472" s="23" t="s">
        <v>858</v>
      </c>
      <c r="DW472" s="23" t="s">
        <v>854</v>
      </c>
      <c r="DX472" s="57"/>
      <c r="DY472" s="23" t="s">
        <v>849</v>
      </c>
      <c r="DZ472" s="23" t="s">
        <v>854</v>
      </c>
      <c r="EA472" s="56"/>
      <c r="EB472" s="57"/>
      <c r="EC472" s="57"/>
      <c r="ED472" s="23"/>
      <c r="EE472" s="57"/>
      <c r="EF472" s="57"/>
      <c r="EG472" s="57"/>
      <c r="EH472" s="23">
        <v>957</v>
      </c>
      <c r="EI472" s="23"/>
      <c r="EJ472" s="23" t="s">
        <v>921</v>
      </c>
      <c r="EK472" s="23"/>
    </row>
    <row r="473" spans="2:141" ht="29.1">
      <c r="B473" s="132" t="s">
        <v>1845</v>
      </c>
      <c r="C473" s="23" t="s">
        <v>1846</v>
      </c>
      <c r="D473" s="23" t="s">
        <v>159</v>
      </c>
      <c r="E473" s="23" t="s">
        <v>846</v>
      </c>
      <c r="F473" s="23" t="s">
        <v>847</v>
      </c>
      <c r="G473" s="23"/>
      <c r="H473" s="23" t="s">
        <v>848</v>
      </c>
      <c r="I473" s="58">
        <v>0</v>
      </c>
      <c r="J473" s="58">
        <v>0</v>
      </c>
      <c r="K473" s="58">
        <v>1</v>
      </c>
      <c r="L473" s="58">
        <v>0</v>
      </c>
      <c r="M473" s="176"/>
      <c r="N473" s="23" t="s">
        <v>849</v>
      </c>
      <c r="O473" s="23" t="s">
        <v>850</v>
      </c>
      <c r="P473" s="23" t="s">
        <v>851</v>
      </c>
      <c r="Q473" s="56" t="s">
        <v>848</v>
      </c>
      <c r="R473" s="133" t="s">
        <v>848</v>
      </c>
      <c r="S473" s="133" t="s">
        <v>848</v>
      </c>
      <c r="T473" s="133" t="s">
        <v>848</v>
      </c>
      <c r="U473" s="133" t="s">
        <v>848</v>
      </c>
      <c r="V473" s="133" t="s">
        <v>848</v>
      </c>
      <c r="W473" s="55">
        <v>0</v>
      </c>
      <c r="X473" s="55">
        <v>0</v>
      </c>
      <c r="Y473" s="55">
        <v>0</v>
      </c>
      <c r="Z473" s="55">
        <v>0</v>
      </c>
      <c r="AA473" s="55">
        <v>0</v>
      </c>
      <c r="AB473" s="55">
        <v>0.17801571157384308</v>
      </c>
      <c r="AC473" s="55">
        <v>0.39163456547719777</v>
      </c>
      <c r="AD473" s="59">
        <v>0.56965027705104088</v>
      </c>
      <c r="AE473" s="55">
        <v>0</v>
      </c>
      <c r="AF473" s="55"/>
      <c r="AG473" s="55"/>
      <c r="AH473" s="55"/>
      <c r="AI473" s="59">
        <v>0.56965027705104088</v>
      </c>
      <c r="AJ473" s="55">
        <v>0</v>
      </c>
      <c r="AK473" s="55">
        <v>0</v>
      </c>
      <c r="AL473" s="55">
        <v>0</v>
      </c>
      <c r="AM473" s="55">
        <v>0</v>
      </c>
      <c r="AN473" s="55">
        <v>0</v>
      </c>
      <c r="AO473" s="55">
        <v>0</v>
      </c>
      <c r="AP473" s="55">
        <v>0.21124230827288323</v>
      </c>
      <c r="AQ473" s="55">
        <v>0.47402773978219465</v>
      </c>
      <c r="AR473" s="59">
        <v>0.68527004805507785</v>
      </c>
      <c r="AS473" s="55">
        <v>0</v>
      </c>
      <c r="AT473" s="55"/>
      <c r="AU473" s="55"/>
      <c r="AV473" s="55"/>
      <c r="AW473" s="59">
        <v>0.68527004805507785</v>
      </c>
      <c r="AX473" s="55"/>
      <c r="AY473" s="55"/>
      <c r="AZ473" s="55"/>
      <c r="BA473" s="55"/>
      <c r="BB473" s="55"/>
      <c r="BC473" s="55"/>
      <c r="BD473" s="55"/>
      <c r="BE473" s="55"/>
      <c r="BF473" s="59">
        <v>0</v>
      </c>
      <c r="BG473" s="55"/>
      <c r="BH473" s="55"/>
      <c r="BI473" s="55"/>
      <c r="BJ473" s="55"/>
      <c r="BK473" s="59">
        <v>0</v>
      </c>
      <c r="BL473" s="55"/>
      <c r="BM473" s="23" t="s">
        <v>852</v>
      </c>
      <c r="BN473" s="23" t="s">
        <v>184</v>
      </c>
      <c r="BO473" s="23" t="s">
        <v>853</v>
      </c>
      <c r="BP473" s="23" t="s">
        <v>853</v>
      </c>
      <c r="BQ473" s="23" t="s">
        <v>853</v>
      </c>
      <c r="BR473" s="23"/>
      <c r="BS473" s="57"/>
      <c r="BT473" s="135" t="s">
        <v>23</v>
      </c>
      <c r="BU473" s="58">
        <v>1</v>
      </c>
      <c r="BV473" s="57">
        <v>0</v>
      </c>
      <c r="BW473" s="57">
        <v>0</v>
      </c>
      <c r="BX473" s="57">
        <v>0</v>
      </c>
      <c r="BY473" s="57">
        <v>0</v>
      </c>
      <c r="BZ473" s="57">
        <v>0</v>
      </c>
      <c r="CA473" s="57">
        <v>1</v>
      </c>
      <c r="CB473" s="67">
        <v>1</v>
      </c>
      <c r="CC473" s="134"/>
      <c r="CD473" s="134"/>
      <c r="CE473" s="57"/>
      <c r="CF473" s="57"/>
      <c r="CG473" s="57"/>
      <c r="CH473" s="57"/>
      <c r="CI473" s="57"/>
      <c r="CJ473" s="57"/>
      <c r="CK473" s="67"/>
      <c r="CL473" s="23"/>
      <c r="CM473" s="23"/>
      <c r="CN473" s="23"/>
      <c r="CO473" s="23"/>
      <c r="CP473" s="23"/>
      <c r="CQ473" s="23"/>
      <c r="CR473" s="57"/>
      <c r="CS473" s="134"/>
      <c r="CT473" s="58"/>
      <c r="CU473" s="57"/>
      <c r="CV473" s="57"/>
      <c r="CW473" s="57"/>
      <c r="CX473" s="57"/>
      <c r="CY473" s="57"/>
      <c r="CZ473" s="57"/>
      <c r="DA473" s="67"/>
      <c r="DB473" s="23"/>
      <c r="DC473" s="23"/>
      <c r="DD473" s="57"/>
      <c r="DE473" s="57"/>
      <c r="DF473" s="57"/>
      <c r="DG473" s="57"/>
      <c r="DH473" s="57"/>
      <c r="DI473" s="57"/>
      <c r="DJ473" s="67"/>
      <c r="DK473" s="23" t="s">
        <v>849</v>
      </c>
      <c r="DL473" s="55">
        <v>0</v>
      </c>
      <c r="DM473" s="55">
        <v>0</v>
      </c>
      <c r="DN473" s="55">
        <v>0</v>
      </c>
      <c r="DO473" s="59">
        <v>0</v>
      </c>
      <c r="DP473" s="23" t="s">
        <v>849</v>
      </c>
      <c r="DQ473" s="57"/>
      <c r="DR473" s="57"/>
      <c r="DS473" s="57"/>
      <c r="DT473" s="23" t="s">
        <v>854</v>
      </c>
      <c r="DU473" s="57"/>
      <c r="DV473" s="23" t="s">
        <v>858</v>
      </c>
      <c r="DW473" s="23" t="s">
        <v>854</v>
      </c>
      <c r="DX473" s="57"/>
      <c r="DY473" s="23" t="s">
        <v>849</v>
      </c>
      <c r="DZ473" s="23" t="s">
        <v>854</v>
      </c>
      <c r="EA473" s="56"/>
      <c r="EB473" s="57"/>
      <c r="EC473" s="57"/>
      <c r="ED473" s="23"/>
      <c r="EE473" s="57"/>
      <c r="EF473" s="57"/>
      <c r="EG473" s="57"/>
      <c r="EH473" s="23">
        <v>957</v>
      </c>
      <c r="EI473" s="23"/>
      <c r="EJ473" s="23" t="s">
        <v>921</v>
      </c>
      <c r="EK473" s="23"/>
    </row>
    <row r="474" spans="2:141" ht="29.1">
      <c r="B474" s="132" t="s">
        <v>1847</v>
      </c>
      <c r="C474" s="23" t="s">
        <v>1848</v>
      </c>
      <c r="D474" s="23" t="s">
        <v>159</v>
      </c>
      <c r="E474" s="23" t="s">
        <v>846</v>
      </c>
      <c r="F474" s="23" t="s">
        <v>847</v>
      </c>
      <c r="G474" s="23"/>
      <c r="H474" s="23" t="s">
        <v>848</v>
      </c>
      <c r="I474" s="58">
        <v>0</v>
      </c>
      <c r="J474" s="58">
        <v>0</v>
      </c>
      <c r="K474" s="58">
        <v>1</v>
      </c>
      <c r="L474" s="58">
        <v>0</v>
      </c>
      <c r="M474" s="176"/>
      <c r="N474" s="23" t="s">
        <v>849</v>
      </c>
      <c r="O474" s="23" t="s">
        <v>850</v>
      </c>
      <c r="P474" s="23" t="s">
        <v>851</v>
      </c>
      <c r="Q474" s="56" t="s">
        <v>848</v>
      </c>
      <c r="R474" s="133" t="s">
        <v>848</v>
      </c>
      <c r="S474" s="133" t="s">
        <v>848</v>
      </c>
      <c r="T474" s="133" t="s">
        <v>848</v>
      </c>
      <c r="U474" s="133" t="s">
        <v>848</v>
      </c>
      <c r="V474" s="133" t="s">
        <v>848</v>
      </c>
      <c r="W474" s="55">
        <v>0</v>
      </c>
      <c r="X474" s="55">
        <v>0</v>
      </c>
      <c r="Y474" s="55">
        <v>0</v>
      </c>
      <c r="Z474" s="55">
        <v>0</v>
      </c>
      <c r="AA474" s="55">
        <v>0</v>
      </c>
      <c r="AB474" s="55">
        <v>0.17801571157384308</v>
      </c>
      <c r="AC474" s="55">
        <v>0.39163456547719777</v>
      </c>
      <c r="AD474" s="59">
        <v>0.56965027705104088</v>
      </c>
      <c r="AE474" s="55">
        <v>0</v>
      </c>
      <c r="AF474" s="55"/>
      <c r="AG474" s="55"/>
      <c r="AH474" s="55"/>
      <c r="AI474" s="59">
        <v>0.56965027705104088</v>
      </c>
      <c r="AJ474" s="55">
        <v>0</v>
      </c>
      <c r="AK474" s="55">
        <v>0</v>
      </c>
      <c r="AL474" s="55">
        <v>0</v>
      </c>
      <c r="AM474" s="55">
        <v>0</v>
      </c>
      <c r="AN474" s="55">
        <v>0</v>
      </c>
      <c r="AO474" s="55">
        <v>0</v>
      </c>
      <c r="AP474" s="55">
        <v>0.21124230827288323</v>
      </c>
      <c r="AQ474" s="55">
        <v>0.47402773978219465</v>
      </c>
      <c r="AR474" s="59">
        <v>0.68527004805507785</v>
      </c>
      <c r="AS474" s="55">
        <v>0</v>
      </c>
      <c r="AT474" s="55"/>
      <c r="AU474" s="55"/>
      <c r="AV474" s="55"/>
      <c r="AW474" s="59">
        <v>0.68527004805507785</v>
      </c>
      <c r="AX474" s="55"/>
      <c r="AY474" s="55"/>
      <c r="AZ474" s="55"/>
      <c r="BA474" s="55"/>
      <c r="BB474" s="55"/>
      <c r="BC474" s="55"/>
      <c r="BD474" s="55"/>
      <c r="BE474" s="55"/>
      <c r="BF474" s="59">
        <v>0</v>
      </c>
      <c r="BG474" s="55"/>
      <c r="BH474" s="55"/>
      <c r="BI474" s="55"/>
      <c r="BJ474" s="55"/>
      <c r="BK474" s="59">
        <v>0</v>
      </c>
      <c r="BL474" s="55"/>
      <c r="BM474" s="23" t="s">
        <v>852</v>
      </c>
      <c r="BN474" s="23" t="s">
        <v>184</v>
      </c>
      <c r="BO474" s="23" t="s">
        <v>853</v>
      </c>
      <c r="BP474" s="23" t="s">
        <v>853</v>
      </c>
      <c r="BQ474" s="23" t="s">
        <v>853</v>
      </c>
      <c r="BR474" s="23"/>
      <c r="BS474" s="57"/>
      <c r="BT474" s="135" t="s">
        <v>23</v>
      </c>
      <c r="BU474" s="58">
        <v>1</v>
      </c>
      <c r="BV474" s="57">
        <v>0</v>
      </c>
      <c r="BW474" s="57">
        <v>0</v>
      </c>
      <c r="BX474" s="57">
        <v>0</v>
      </c>
      <c r="BY474" s="57">
        <v>0</v>
      </c>
      <c r="BZ474" s="57">
        <v>0</v>
      </c>
      <c r="CA474" s="57">
        <v>1</v>
      </c>
      <c r="CB474" s="67">
        <v>1</v>
      </c>
      <c r="CC474" s="134"/>
      <c r="CD474" s="134"/>
      <c r="CE474" s="57"/>
      <c r="CF474" s="57"/>
      <c r="CG474" s="57"/>
      <c r="CH474" s="57"/>
      <c r="CI474" s="57"/>
      <c r="CJ474" s="57"/>
      <c r="CK474" s="67"/>
      <c r="CL474" s="23"/>
      <c r="CM474" s="23"/>
      <c r="CN474" s="23"/>
      <c r="CO474" s="23"/>
      <c r="CP474" s="23"/>
      <c r="CQ474" s="23"/>
      <c r="CR474" s="57"/>
      <c r="CS474" s="134"/>
      <c r="CT474" s="58"/>
      <c r="CU474" s="57"/>
      <c r="CV474" s="57"/>
      <c r="CW474" s="57"/>
      <c r="CX474" s="57"/>
      <c r="CY474" s="57"/>
      <c r="CZ474" s="57"/>
      <c r="DA474" s="67"/>
      <c r="DB474" s="23"/>
      <c r="DC474" s="23"/>
      <c r="DD474" s="57"/>
      <c r="DE474" s="57"/>
      <c r="DF474" s="57"/>
      <c r="DG474" s="57"/>
      <c r="DH474" s="57"/>
      <c r="DI474" s="57"/>
      <c r="DJ474" s="67"/>
      <c r="DK474" s="23" t="s">
        <v>849</v>
      </c>
      <c r="DL474" s="55">
        <v>0</v>
      </c>
      <c r="DM474" s="55">
        <v>0</v>
      </c>
      <c r="DN474" s="55">
        <v>0</v>
      </c>
      <c r="DO474" s="59">
        <v>0</v>
      </c>
      <c r="DP474" s="23" t="s">
        <v>849</v>
      </c>
      <c r="DQ474" s="57"/>
      <c r="DR474" s="57"/>
      <c r="DS474" s="57"/>
      <c r="DT474" s="23" t="s">
        <v>854</v>
      </c>
      <c r="DU474" s="57"/>
      <c r="DV474" s="23" t="s">
        <v>858</v>
      </c>
      <c r="DW474" s="23" t="s">
        <v>854</v>
      </c>
      <c r="DX474" s="57"/>
      <c r="DY474" s="23" t="s">
        <v>849</v>
      </c>
      <c r="DZ474" s="23" t="s">
        <v>854</v>
      </c>
      <c r="EA474" s="56"/>
      <c r="EB474" s="57"/>
      <c r="EC474" s="57"/>
      <c r="ED474" s="23"/>
      <c r="EE474" s="57"/>
      <c r="EF474" s="57"/>
      <c r="EG474" s="57"/>
      <c r="EH474" s="23">
        <v>957</v>
      </c>
      <c r="EI474" s="23"/>
      <c r="EJ474" s="23" t="s">
        <v>921</v>
      </c>
      <c r="EK474" s="23"/>
    </row>
    <row r="475" spans="2:141" ht="29.1">
      <c r="B475" s="132" t="s">
        <v>1849</v>
      </c>
      <c r="C475" s="23" t="s">
        <v>1850</v>
      </c>
      <c r="D475" s="23" t="s">
        <v>159</v>
      </c>
      <c r="E475" s="23" t="s">
        <v>846</v>
      </c>
      <c r="F475" s="23" t="s">
        <v>847</v>
      </c>
      <c r="G475" s="23" t="s">
        <v>1332</v>
      </c>
      <c r="H475" s="23" t="s">
        <v>848</v>
      </c>
      <c r="I475" s="58">
        <v>0</v>
      </c>
      <c r="J475" s="58">
        <v>0</v>
      </c>
      <c r="K475" s="58">
        <v>1</v>
      </c>
      <c r="L475" s="58">
        <v>0</v>
      </c>
      <c r="M475" s="176"/>
      <c r="N475" s="23" t="s">
        <v>849</v>
      </c>
      <c r="O475" s="23" t="s">
        <v>850</v>
      </c>
      <c r="P475" s="23" t="s">
        <v>851</v>
      </c>
      <c r="Q475" s="56">
        <v>46619</v>
      </c>
      <c r="R475" s="133">
        <v>46709</v>
      </c>
      <c r="S475" s="133">
        <v>47172</v>
      </c>
      <c r="T475" s="133" t="s">
        <v>848</v>
      </c>
      <c r="U475" s="133">
        <v>47298</v>
      </c>
      <c r="V475" s="133" t="s">
        <v>848</v>
      </c>
      <c r="W475" s="55">
        <v>0</v>
      </c>
      <c r="X475" s="55">
        <v>0</v>
      </c>
      <c r="Y475" s="55">
        <v>0</v>
      </c>
      <c r="Z475" s="55">
        <v>0.17022573244437292</v>
      </c>
      <c r="AA475" s="55">
        <v>0.34045146488874584</v>
      </c>
      <c r="AB475" s="55">
        <v>0.51067719733311878</v>
      </c>
      <c r="AC475" s="55">
        <v>0.68090292977749167</v>
      </c>
      <c r="AD475" s="59">
        <v>1.7022573244437291</v>
      </c>
      <c r="AE475" s="55">
        <v>0</v>
      </c>
      <c r="AF475" s="55"/>
      <c r="AG475" s="55"/>
      <c r="AH475" s="55"/>
      <c r="AI475" s="59">
        <v>1.7022573244437291</v>
      </c>
      <c r="AJ475" s="55">
        <v>0</v>
      </c>
      <c r="AK475" s="55">
        <v>0</v>
      </c>
      <c r="AL475" s="55">
        <v>0</v>
      </c>
      <c r="AM475" s="55">
        <v>0</v>
      </c>
      <c r="AN475" s="55">
        <v>0.1941544897235731</v>
      </c>
      <c r="AO475" s="55">
        <v>0.39607515903608914</v>
      </c>
      <c r="AP475" s="55">
        <v>0.60599499332521656</v>
      </c>
      <c r="AQ475" s="55">
        <v>0.82415319092229433</v>
      </c>
      <c r="AR475" s="59">
        <v>2.0203778330071733</v>
      </c>
      <c r="AS475" s="55">
        <v>0</v>
      </c>
      <c r="AT475" s="55"/>
      <c r="AU475" s="55"/>
      <c r="AV475" s="55"/>
      <c r="AW475" s="59">
        <v>2.0203778330071733</v>
      </c>
      <c r="AX475" s="55"/>
      <c r="AY475" s="55"/>
      <c r="AZ475" s="55"/>
      <c r="BA475" s="55"/>
      <c r="BB475" s="55"/>
      <c r="BC475" s="55"/>
      <c r="BD475" s="55"/>
      <c r="BE475" s="55"/>
      <c r="BF475" s="59">
        <v>0</v>
      </c>
      <c r="BG475" s="55"/>
      <c r="BH475" s="55"/>
      <c r="BI475" s="55"/>
      <c r="BJ475" s="55"/>
      <c r="BK475" s="59">
        <v>0</v>
      </c>
      <c r="BL475" s="55"/>
      <c r="BM475" s="23" t="s">
        <v>852</v>
      </c>
      <c r="BN475" s="23" t="s">
        <v>184</v>
      </c>
      <c r="BO475" s="23" t="s">
        <v>853</v>
      </c>
      <c r="BP475" s="23" t="s">
        <v>853</v>
      </c>
      <c r="BQ475" s="23" t="s">
        <v>853</v>
      </c>
      <c r="BR475" s="23"/>
      <c r="BS475" s="57"/>
      <c r="BT475" s="135" t="s">
        <v>23</v>
      </c>
      <c r="BU475" s="58">
        <v>1</v>
      </c>
      <c r="BV475" s="57">
        <v>0</v>
      </c>
      <c r="BW475" s="57">
        <v>0</v>
      </c>
      <c r="BX475" s="57">
        <v>0</v>
      </c>
      <c r="BY475" s="57">
        <v>0</v>
      </c>
      <c r="BZ475" s="57">
        <v>0</v>
      </c>
      <c r="CA475" s="57">
        <v>1</v>
      </c>
      <c r="CB475" s="67">
        <v>1</v>
      </c>
      <c r="CC475" s="134"/>
      <c r="CD475" s="134"/>
      <c r="CE475" s="57"/>
      <c r="CF475" s="57"/>
      <c r="CG475" s="57"/>
      <c r="CH475" s="57"/>
      <c r="CI475" s="57"/>
      <c r="CJ475" s="57"/>
      <c r="CK475" s="67"/>
      <c r="CL475" s="23"/>
      <c r="CM475" s="23"/>
      <c r="CN475" s="23"/>
      <c r="CO475" s="23"/>
      <c r="CP475" s="23"/>
      <c r="CQ475" s="23"/>
      <c r="CR475" s="57"/>
      <c r="CS475" s="134"/>
      <c r="CT475" s="58"/>
      <c r="CU475" s="57"/>
      <c r="CV475" s="57"/>
      <c r="CW475" s="57"/>
      <c r="CX475" s="57"/>
      <c r="CY475" s="57"/>
      <c r="CZ475" s="57"/>
      <c r="DA475" s="67"/>
      <c r="DB475" s="23"/>
      <c r="DC475" s="23"/>
      <c r="DD475" s="57"/>
      <c r="DE475" s="57"/>
      <c r="DF475" s="57"/>
      <c r="DG475" s="57"/>
      <c r="DH475" s="57"/>
      <c r="DI475" s="57"/>
      <c r="DJ475" s="67"/>
      <c r="DK475" s="23" t="s">
        <v>849</v>
      </c>
      <c r="DL475" s="55">
        <v>0</v>
      </c>
      <c r="DM475" s="55">
        <v>0</v>
      </c>
      <c r="DN475" s="55">
        <v>0</v>
      </c>
      <c r="DO475" s="59">
        <v>0</v>
      </c>
      <c r="DP475" s="23" t="s">
        <v>849</v>
      </c>
      <c r="DQ475" s="57"/>
      <c r="DR475" s="57"/>
      <c r="DS475" s="57"/>
      <c r="DT475" s="23" t="s">
        <v>854</v>
      </c>
      <c r="DU475" s="57"/>
      <c r="DV475" s="23" t="s">
        <v>858</v>
      </c>
      <c r="DW475" s="23" t="s">
        <v>854</v>
      </c>
      <c r="DX475" s="57"/>
      <c r="DY475" s="23" t="s">
        <v>849</v>
      </c>
      <c r="DZ475" s="23" t="s">
        <v>854</v>
      </c>
      <c r="EA475" s="56"/>
      <c r="EB475" s="57"/>
      <c r="EC475" s="57"/>
      <c r="ED475" s="23"/>
      <c r="EE475" s="57"/>
      <c r="EF475" s="57"/>
      <c r="EG475" s="57"/>
      <c r="EH475" s="23">
        <v>957</v>
      </c>
      <c r="EI475" s="23"/>
      <c r="EJ475" s="23" t="s">
        <v>921</v>
      </c>
      <c r="EK475" s="23"/>
    </row>
    <row r="476" spans="2:141" ht="29.1">
      <c r="B476" s="132" t="s">
        <v>1851</v>
      </c>
      <c r="C476" s="23" t="s">
        <v>1852</v>
      </c>
      <c r="D476" s="23" t="s">
        <v>159</v>
      </c>
      <c r="E476" s="23" t="s">
        <v>846</v>
      </c>
      <c r="F476" s="23" t="s">
        <v>847</v>
      </c>
      <c r="G476" s="23"/>
      <c r="H476" s="23" t="s">
        <v>848</v>
      </c>
      <c r="I476" s="58">
        <v>0</v>
      </c>
      <c r="J476" s="58">
        <v>0</v>
      </c>
      <c r="K476" s="58">
        <v>1</v>
      </c>
      <c r="L476" s="58">
        <v>0</v>
      </c>
      <c r="M476" s="176"/>
      <c r="N476" s="23" t="s">
        <v>849</v>
      </c>
      <c r="O476" s="23" t="s">
        <v>850</v>
      </c>
      <c r="P476" s="23" t="s">
        <v>851</v>
      </c>
      <c r="Q476" s="56">
        <v>46619</v>
      </c>
      <c r="R476" s="133">
        <v>46709</v>
      </c>
      <c r="S476" s="133">
        <v>47172</v>
      </c>
      <c r="T476" s="133" t="s">
        <v>848</v>
      </c>
      <c r="U476" s="133">
        <v>47298</v>
      </c>
      <c r="V476" s="133" t="s">
        <v>848</v>
      </c>
      <c r="W476" s="55">
        <v>0</v>
      </c>
      <c r="X476" s="55">
        <v>0</v>
      </c>
      <c r="Y476" s="55">
        <v>0</v>
      </c>
      <c r="Z476" s="55">
        <v>0.16911211570122961</v>
      </c>
      <c r="AA476" s="55">
        <v>0.33822423140245922</v>
      </c>
      <c r="AB476" s="55">
        <v>0.50733634710368869</v>
      </c>
      <c r="AC476" s="55">
        <v>0.67644846280491844</v>
      </c>
      <c r="AD476" s="59">
        <v>1.6911211570122959</v>
      </c>
      <c r="AE476" s="55">
        <v>0</v>
      </c>
      <c r="AF476" s="55"/>
      <c r="AG476" s="55"/>
      <c r="AH476" s="55"/>
      <c r="AI476" s="59">
        <v>1.6911211570122959</v>
      </c>
      <c r="AJ476" s="55">
        <v>0</v>
      </c>
      <c r="AK476" s="55">
        <v>0</v>
      </c>
      <c r="AL476" s="55">
        <v>0</v>
      </c>
      <c r="AM476" s="55">
        <v>0</v>
      </c>
      <c r="AN476" s="55">
        <v>0.19288433105009953</v>
      </c>
      <c r="AO476" s="55">
        <v>0.393484035342203</v>
      </c>
      <c r="AP476" s="55">
        <v>0.60203057407357052</v>
      </c>
      <c r="AQ476" s="55">
        <v>0.81876158074005612</v>
      </c>
      <c r="AR476" s="59">
        <v>2.0071605212059289</v>
      </c>
      <c r="AS476" s="55">
        <v>0</v>
      </c>
      <c r="AT476" s="55"/>
      <c r="AU476" s="55"/>
      <c r="AV476" s="55"/>
      <c r="AW476" s="59">
        <v>2.0071605212059289</v>
      </c>
      <c r="AX476" s="55"/>
      <c r="AY476" s="55"/>
      <c r="AZ476" s="55"/>
      <c r="BA476" s="55"/>
      <c r="BB476" s="55"/>
      <c r="BC476" s="55"/>
      <c r="BD476" s="55"/>
      <c r="BE476" s="55"/>
      <c r="BF476" s="59">
        <v>0</v>
      </c>
      <c r="BG476" s="55"/>
      <c r="BH476" s="55"/>
      <c r="BI476" s="55"/>
      <c r="BJ476" s="55"/>
      <c r="BK476" s="59">
        <v>0</v>
      </c>
      <c r="BL476" s="55"/>
      <c r="BM476" s="23" t="s">
        <v>852</v>
      </c>
      <c r="BN476" s="23" t="s">
        <v>184</v>
      </c>
      <c r="BO476" s="23" t="s">
        <v>853</v>
      </c>
      <c r="BP476" s="23" t="s">
        <v>853</v>
      </c>
      <c r="BQ476" s="23" t="s">
        <v>853</v>
      </c>
      <c r="BR476" s="23"/>
      <c r="BS476" s="57"/>
      <c r="BT476" s="135" t="s">
        <v>23</v>
      </c>
      <c r="BU476" s="58">
        <v>1</v>
      </c>
      <c r="BV476" s="57">
        <v>0</v>
      </c>
      <c r="BW476" s="57">
        <v>0</v>
      </c>
      <c r="BX476" s="57">
        <v>0</v>
      </c>
      <c r="BY476" s="57">
        <v>0</v>
      </c>
      <c r="BZ476" s="57">
        <v>0</v>
      </c>
      <c r="CA476" s="57">
        <v>1</v>
      </c>
      <c r="CB476" s="67">
        <v>1</v>
      </c>
      <c r="CC476" s="134"/>
      <c r="CD476" s="134"/>
      <c r="CE476" s="57"/>
      <c r="CF476" s="57"/>
      <c r="CG476" s="57"/>
      <c r="CH476" s="57"/>
      <c r="CI476" s="57"/>
      <c r="CJ476" s="57"/>
      <c r="CK476" s="67"/>
      <c r="CL476" s="23"/>
      <c r="CM476" s="23"/>
      <c r="CN476" s="23"/>
      <c r="CO476" s="23"/>
      <c r="CP476" s="23"/>
      <c r="CQ476" s="23"/>
      <c r="CR476" s="57"/>
      <c r="CS476" s="134"/>
      <c r="CT476" s="58"/>
      <c r="CU476" s="57"/>
      <c r="CV476" s="57"/>
      <c r="CW476" s="57"/>
      <c r="CX476" s="57"/>
      <c r="CY476" s="57"/>
      <c r="CZ476" s="57"/>
      <c r="DA476" s="67"/>
      <c r="DB476" s="23"/>
      <c r="DC476" s="23"/>
      <c r="DD476" s="57"/>
      <c r="DE476" s="57"/>
      <c r="DF476" s="57"/>
      <c r="DG476" s="57"/>
      <c r="DH476" s="57"/>
      <c r="DI476" s="57"/>
      <c r="DJ476" s="67"/>
      <c r="DK476" s="23" t="s">
        <v>849</v>
      </c>
      <c r="DL476" s="55">
        <v>0</v>
      </c>
      <c r="DM476" s="55">
        <v>0</v>
      </c>
      <c r="DN476" s="55">
        <v>0</v>
      </c>
      <c r="DO476" s="59">
        <v>0</v>
      </c>
      <c r="DP476" s="23" t="s">
        <v>849</v>
      </c>
      <c r="DQ476" s="57"/>
      <c r="DR476" s="57"/>
      <c r="DS476" s="57"/>
      <c r="DT476" s="23" t="s">
        <v>854</v>
      </c>
      <c r="DU476" s="57"/>
      <c r="DV476" s="23" t="s">
        <v>858</v>
      </c>
      <c r="DW476" s="23" t="s">
        <v>854</v>
      </c>
      <c r="DX476" s="57"/>
      <c r="DY476" s="23" t="s">
        <v>849</v>
      </c>
      <c r="DZ476" s="23" t="s">
        <v>854</v>
      </c>
      <c r="EA476" s="56"/>
      <c r="EB476" s="57"/>
      <c r="EC476" s="57"/>
      <c r="ED476" s="23"/>
      <c r="EE476" s="57"/>
      <c r="EF476" s="57"/>
      <c r="EG476" s="57"/>
      <c r="EH476" s="23">
        <v>957</v>
      </c>
      <c r="EI476" s="23"/>
      <c r="EJ476" s="23" t="s">
        <v>921</v>
      </c>
      <c r="EK476" s="23"/>
    </row>
    <row r="477" spans="2:141" ht="29.1">
      <c r="B477" s="132" t="s">
        <v>1853</v>
      </c>
      <c r="C477" s="23" t="s">
        <v>1854</v>
      </c>
      <c r="D477" s="23" t="s">
        <v>159</v>
      </c>
      <c r="E477" s="23" t="s">
        <v>846</v>
      </c>
      <c r="F477" s="23" t="s">
        <v>847</v>
      </c>
      <c r="G477" s="23"/>
      <c r="H477" s="23" t="s">
        <v>848</v>
      </c>
      <c r="I477" s="58">
        <v>0</v>
      </c>
      <c r="J477" s="58">
        <v>0</v>
      </c>
      <c r="K477" s="58">
        <v>1</v>
      </c>
      <c r="L477" s="58">
        <v>0</v>
      </c>
      <c r="M477" s="176"/>
      <c r="N477" s="23" t="s">
        <v>849</v>
      </c>
      <c r="O477" s="23" t="s">
        <v>850</v>
      </c>
      <c r="P477" s="23" t="s">
        <v>851</v>
      </c>
      <c r="Q477" s="56">
        <v>46496</v>
      </c>
      <c r="R477" s="133">
        <v>46552</v>
      </c>
      <c r="S477" s="133">
        <v>47022</v>
      </c>
      <c r="T477" s="133" t="s">
        <v>848</v>
      </c>
      <c r="U477" s="133">
        <v>47115</v>
      </c>
      <c r="V477" s="133" t="s">
        <v>848</v>
      </c>
      <c r="W477" s="55">
        <v>0.34179016624042496</v>
      </c>
      <c r="X477" s="55">
        <v>0.20603836483125318</v>
      </c>
      <c r="Y477" s="55">
        <v>0</v>
      </c>
      <c r="Z477" s="55">
        <v>0</v>
      </c>
      <c r="AA477" s="55">
        <v>0</v>
      </c>
      <c r="AB477" s="55">
        <v>0</v>
      </c>
      <c r="AC477" s="55">
        <v>0</v>
      </c>
      <c r="AD477" s="59">
        <v>0.20603836483125318</v>
      </c>
      <c r="AE477" s="55">
        <v>0</v>
      </c>
      <c r="AF477" s="55"/>
      <c r="AG477" s="55"/>
      <c r="AH477" s="55"/>
      <c r="AI477" s="59">
        <v>0.54782853107167817</v>
      </c>
      <c r="AJ477" s="55">
        <v>0</v>
      </c>
      <c r="AK477" s="55">
        <v>0.37469806136031869</v>
      </c>
      <c r="AL477" s="55">
        <v>0.22587594229909591</v>
      </c>
      <c r="AM477" s="55">
        <v>0</v>
      </c>
      <c r="AN477" s="55">
        <v>0</v>
      </c>
      <c r="AO477" s="55">
        <v>0</v>
      </c>
      <c r="AP477" s="55">
        <v>0</v>
      </c>
      <c r="AQ477" s="55">
        <v>0</v>
      </c>
      <c r="AR477" s="59">
        <v>0.22587594229909591</v>
      </c>
      <c r="AS477" s="55">
        <v>0</v>
      </c>
      <c r="AT477" s="55"/>
      <c r="AU477" s="55"/>
      <c r="AV477" s="55"/>
      <c r="AW477" s="59">
        <v>0.6005740036594146</v>
      </c>
      <c r="AX477" s="55"/>
      <c r="AY477" s="55"/>
      <c r="AZ477" s="55"/>
      <c r="BA477" s="55"/>
      <c r="BB477" s="55"/>
      <c r="BC477" s="55"/>
      <c r="BD477" s="55"/>
      <c r="BE477" s="55"/>
      <c r="BF477" s="59">
        <v>0</v>
      </c>
      <c r="BG477" s="55"/>
      <c r="BH477" s="55"/>
      <c r="BI477" s="55"/>
      <c r="BJ477" s="55"/>
      <c r="BK477" s="59">
        <v>0</v>
      </c>
      <c r="BL477" s="55"/>
      <c r="BM477" s="23" t="s">
        <v>852</v>
      </c>
      <c r="BN477" s="23" t="s">
        <v>184</v>
      </c>
      <c r="BO477" s="23" t="s">
        <v>853</v>
      </c>
      <c r="BP477" s="23" t="s">
        <v>853</v>
      </c>
      <c r="BQ477" s="23" t="s">
        <v>853</v>
      </c>
      <c r="BR477" s="23"/>
      <c r="BS477" s="57"/>
      <c r="BT477" s="135" t="s">
        <v>23</v>
      </c>
      <c r="BU477" s="58">
        <v>1</v>
      </c>
      <c r="BV477" s="57">
        <v>0</v>
      </c>
      <c r="BW477" s="57">
        <v>1</v>
      </c>
      <c r="BX477" s="57">
        <v>0</v>
      </c>
      <c r="BY477" s="57">
        <v>0</v>
      </c>
      <c r="BZ477" s="57">
        <v>0</v>
      </c>
      <c r="CA477" s="57">
        <v>0</v>
      </c>
      <c r="CB477" s="67">
        <v>1</v>
      </c>
      <c r="CC477" s="134"/>
      <c r="CD477" s="134"/>
      <c r="CE477" s="57"/>
      <c r="CF477" s="57"/>
      <c r="CG477" s="57"/>
      <c r="CH477" s="57"/>
      <c r="CI477" s="57"/>
      <c r="CJ477" s="57"/>
      <c r="CK477" s="67"/>
      <c r="CL477" s="23"/>
      <c r="CM477" s="23"/>
      <c r="CN477" s="23"/>
      <c r="CO477" s="23"/>
      <c r="CP477" s="23"/>
      <c r="CQ477" s="23"/>
      <c r="CR477" s="57"/>
      <c r="CS477" s="134"/>
      <c r="CT477" s="58"/>
      <c r="CU477" s="57"/>
      <c r="CV477" s="57"/>
      <c r="CW477" s="57"/>
      <c r="CX477" s="57"/>
      <c r="CY477" s="57"/>
      <c r="CZ477" s="57"/>
      <c r="DA477" s="67"/>
      <c r="DB477" s="23"/>
      <c r="DC477" s="23"/>
      <c r="DD477" s="57"/>
      <c r="DE477" s="57"/>
      <c r="DF477" s="57"/>
      <c r="DG477" s="57"/>
      <c r="DH477" s="57"/>
      <c r="DI477" s="57"/>
      <c r="DJ477" s="67"/>
      <c r="DK477" s="23" t="s">
        <v>849</v>
      </c>
      <c r="DL477" s="55">
        <v>0</v>
      </c>
      <c r="DM477" s="55">
        <v>0.34179016624042496</v>
      </c>
      <c r="DN477" s="55">
        <v>0.20603836483125318</v>
      </c>
      <c r="DO477" s="59">
        <v>0.54782853107167817</v>
      </c>
      <c r="DP477" s="23" t="s">
        <v>849</v>
      </c>
      <c r="DQ477" s="57"/>
      <c r="DR477" s="57"/>
      <c r="DS477" s="57"/>
      <c r="DT477" s="23" t="s">
        <v>854</v>
      </c>
      <c r="DU477" s="57"/>
      <c r="DV477" s="23" t="s">
        <v>858</v>
      </c>
      <c r="DW477" s="23" t="s">
        <v>854</v>
      </c>
      <c r="DX477" s="57"/>
      <c r="DY477" s="23" t="s">
        <v>849</v>
      </c>
      <c r="DZ477" s="23" t="s">
        <v>854</v>
      </c>
      <c r="EA477" s="56"/>
      <c r="EB477" s="57"/>
      <c r="EC477" s="57"/>
      <c r="ED477" s="23"/>
      <c r="EE477" s="57"/>
      <c r="EF477" s="57"/>
      <c r="EG477" s="57"/>
      <c r="EH477" s="23">
        <v>957</v>
      </c>
      <c r="EI477" s="23"/>
      <c r="EJ477" s="23" t="s">
        <v>921</v>
      </c>
      <c r="EK477" s="23"/>
    </row>
    <row r="478" spans="2:141" ht="29.1">
      <c r="B478" s="132" t="s">
        <v>1855</v>
      </c>
      <c r="C478" s="23" t="s">
        <v>1856</v>
      </c>
      <c r="D478" s="23" t="s">
        <v>159</v>
      </c>
      <c r="E478" s="23" t="s">
        <v>846</v>
      </c>
      <c r="F478" s="23" t="s">
        <v>847</v>
      </c>
      <c r="G478" s="23"/>
      <c r="H478" s="23" t="s">
        <v>848</v>
      </c>
      <c r="I478" s="58">
        <v>0</v>
      </c>
      <c r="J478" s="58">
        <v>0</v>
      </c>
      <c r="K478" s="58">
        <v>1</v>
      </c>
      <c r="L478" s="58">
        <v>0</v>
      </c>
      <c r="M478" s="176"/>
      <c r="N478" s="23" t="s">
        <v>849</v>
      </c>
      <c r="O478" s="23" t="s">
        <v>850</v>
      </c>
      <c r="P478" s="23" t="s">
        <v>851</v>
      </c>
      <c r="Q478" s="56">
        <v>46619</v>
      </c>
      <c r="R478" s="133">
        <v>46709</v>
      </c>
      <c r="S478" s="133">
        <v>47172</v>
      </c>
      <c r="T478" s="133" t="s">
        <v>848</v>
      </c>
      <c r="U478" s="133">
        <v>47298</v>
      </c>
      <c r="V478" s="133" t="s">
        <v>848</v>
      </c>
      <c r="W478" s="55">
        <v>0</v>
      </c>
      <c r="X478" s="55">
        <v>0</v>
      </c>
      <c r="Y478" s="55">
        <v>0</v>
      </c>
      <c r="Z478" s="55">
        <v>0.16826800755009561</v>
      </c>
      <c r="AA478" s="55">
        <v>0.33653601510019121</v>
      </c>
      <c r="AB478" s="55">
        <v>0.50480402265028679</v>
      </c>
      <c r="AC478" s="55">
        <v>0.67307203020038242</v>
      </c>
      <c r="AD478" s="59">
        <v>1.6826800755009561</v>
      </c>
      <c r="AE478" s="55">
        <v>0</v>
      </c>
      <c r="AF478" s="55"/>
      <c r="AG478" s="55"/>
      <c r="AH478" s="55"/>
      <c r="AI478" s="59">
        <v>1.6826800755009561</v>
      </c>
      <c r="AJ478" s="55">
        <v>0</v>
      </c>
      <c r="AK478" s="55">
        <v>0</v>
      </c>
      <c r="AL478" s="55">
        <v>0</v>
      </c>
      <c r="AM478" s="55">
        <v>0</v>
      </c>
      <c r="AN478" s="55">
        <v>0.19192156599101254</v>
      </c>
      <c r="AO478" s="55">
        <v>0.39151999462166559</v>
      </c>
      <c r="AP478" s="55">
        <v>0.59902559177114834</v>
      </c>
      <c r="AQ478" s="55">
        <v>0.81467480480876175</v>
      </c>
      <c r="AR478" s="59">
        <v>1.9971419571925881</v>
      </c>
      <c r="AS478" s="55">
        <v>0</v>
      </c>
      <c r="AT478" s="55"/>
      <c r="AU478" s="55"/>
      <c r="AV478" s="55"/>
      <c r="AW478" s="59">
        <v>1.9971419571925881</v>
      </c>
      <c r="AX478" s="55"/>
      <c r="AY478" s="55"/>
      <c r="AZ478" s="55"/>
      <c r="BA478" s="55"/>
      <c r="BB478" s="55"/>
      <c r="BC478" s="55"/>
      <c r="BD478" s="55"/>
      <c r="BE478" s="55"/>
      <c r="BF478" s="59">
        <v>0</v>
      </c>
      <c r="BG478" s="55"/>
      <c r="BH478" s="55"/>
      <c r="BI478" s="55"/>
      <c r="BJ478" s="55"/>
      <c r="BK478" s="59">
        <v>0</v>
      </c>
      <c r="BL478" s="55"/>
      <c r="BM478" s="23" t="s">
        <v>852</v>
      </c>
      <c r="BN478" s="23" t="s">
        <v>184</v>
      </c>
      <c r="BO478" s="23" t="s">
        <v>853</v>
      </c>
      <c r="BP478" s="23" t="s">
        <v>853</v>
      </c>
      <c r="BQ478" s="23" t="s">
        <v>853</v>
      </c>
      <c r="BR478" s="23"/>
      <c r="BS478" s="57"/>
      <c r="BT478" s="135" t="s">
        <v>23</v>
      </c>
      <c r="BU478" s="58">
        <v>1</v>
      </c>
      <c r="BV478" s="57">
        <v>0</v>
      </c>
      <c r="BW478" s="57">
        <v>0</v>
      </c>
      <c r="BX478" s="57">
        <v>0</v>
      </c>
      <c r="BY478" s="57">
        <v>0</v>
      </c>
      <c r="BZ478" s="57">
        <v>0</v>
      </c>
      <c r="CA478" s="57">
        <v>1</v>
      </c>
      <c r="CB478" s="67">
        <v>1</v>
      </c>
      <c r="CC478" s="134"/>
      <c r="CD478" s="134"/>
      <c r="CE478" s="57"/>
      <c r="CF478" s="57"/>
      <c r="CG478" s="57"/>
      <c r="CH478" s="57"/>
      <c r="CI478" s="57"/>
      <c r="CJ478" s="57"/>
      <c r="CK478" s="67"/>
      <c r="CL478" s="23"/>
      <c r="CM478" s="23"/>
      <c r="CN478" s="23"/>
      <c r="CO478" s="23"/>
      <c r="CP478" s="23"/>
      <c r="CQ478" s="23"/>
      <c r="CR478" s="57"/>
      <c r="CS478" s="134"/>
      <c r="CT478" s="58"/>
      <c r="CU478" s="57"/>
      <c r="CV478" s="57"/>
      <c r="CW478" s="57"/>
      <c r="CX478" s="57"/>
      <c r="CY478" s="57"/>
      <c r="CZ478" s="57"/>
      <c r="DA478" s="67"/>
      <c r="DB478" s="23"/>
      <c r="DC478" s="23"/>
      <c r="DD478" s="57"/>
      <c r="DE478" s="57"/>
      <c r="DF478" s="57"/>
      <c r="DG478" s="57"/>
      <c r="DH478" s="57"/>
      <c r="DI478" s="57"/>
      <c r="DJ478" s="67"/>
      <c r="DK478" s="23" t="s">
        <v>849</v>
      </c>
      <c r="DL478" s="55">
        <v>0</v>
      </c>
      <c r="DM478" s="55">
        <v>0</v>
      </c>
      <c r="DN478" s="55">
        <v>0</v>
      </c>
      <c r="DO478" s="59">
        <v>0</v>
      </c>
      <c r="DP478" s="23" t="s">
        <v>849</v>
      </c>
      <c r="DQ478" s="57"/>
      <c r="DR478" s="57"/>
      <c r="DS478" s="57"/>
      <c r="DT478" s="23" t="s">
        <v>854</v>
      </c>
      <c r="DU478" s="57"/>
      <c r="DV478" s="23" t="s">
        <v>858</v>
      </c>
      <c r="DW478" s="23" t="s">
        <v>854</v>
      </c>
      <c r="DX478" s="57"/>
      <c r="DY478" s="23" t="s">
        <v>849</v>
      </c>
      <c r="DZ478" s="23" t="s">
        <v>854</v>
      </c>
      <c r="EA478" s="56"/>
      <c r="EB478" s="57"/>
      <c r="EC478" s="57"/>
      <c r="ED478" s="23"/>
      <c r="EE478" s="57"/>
      <c r="EF478" s="57"/>
      <c r="EG478" s="57"/>
      <c r="EH478" s="23">
        <v>957</v>
      </c>
      <c r="EI478" s="23"/>
      <c r="EJ478" s="23" t="s">
        <v>921</v>
      </c>
      <c r="EK478" s="23"/>
    </row>
    <row r="479" spans="2:141" ht="29.1">
      <c r="B479" s="132" t="s">
        <v>1857</v>
      </c>
      <c r="C479" s="23" t="s">
        <v>1858</v>
      </c>
      <c r="D479" s="23" t="s">
        <v>159</v>
      </c>
      <c r="E479" s="23" t="s">
        <v>846</v>
      </c>
      <c r="F479" s="23" t="s">
        <v>847</v>
      </c>
      <c r="G479" s="23"/>
      <c r="H479" s="23" t="s">
        <v>848</v>
      </c>
      <c r="I479" s="58">
        <v>0</v>
      </c>
      <c r="J479" s="58">
        <v>0</v>
      </c>
      <c r="K479" s="58">
        <v>1</v>
      </c>
      <c r="L479" s="58">
        <v>0</v>
      </c>
      <c r="M479" s="176"/>
      <c r="N479" s="23" t="s">
        <v>849</v>
      </c>
      <c r="O479" s="23" t="s">
        <v>850</v>
      </c>
      <c r="P479" s="23" t="s">
        <v>851</v>
      </c>
      <c r="Q479" s="56">
        <v>46619</v>
      </c>
      <c r="R479" s="133">
        <v>46709</v>
      </c>
      <c r="S479" s="133">
        <v>47172</v>
      </c>
      <c r="T479" s="133" t="s">
        <v>848</v>
      </c>
      <c r="U479" s="133">
        <v>47298</v>
      </c>
      <c r="V479" s="133" t="s">
        <v>848</v>
      </c>
      <c r="W479" s="55">
        <v>0</v>
      </c>
      <c r="X479" s="55">
        <v>0</v>
      </c>
      <c r="Y479" s="55">
        <v>0</v>
      </c>
      <c r="Z479" s="55">
        <v>0.16826800755009561</v>
      </c>
      <c r="AA479" s="55">
        <v>0.33653601510019121</v>
      </c>
      <c r="AB479" s="55">
        <v>0.50480402265028679</v>
      </c>
      <c r="AC479" s="55">
        <v>0.67307203020038242</v>
      </c>
      <c r="AD479" s="59">
        <v>1.6826800755009561</v>
      </c>
      <c r="AE479" s="55">
        <v>0</v>
      </c>
      <c r="AF479" s="55"/>
      <c r="AG479" s="55"/>
      <c r="AH479" s="55"/>
      <c r="AI479" s="59">
        <v>1.6826800755009561</v>
      </c>
      <c r="AJ479" s="55">
        <v>0</v>
      </c>
      <c r="AK479" s="55">
        <v>0</v>
      </c>
      <c r="AL479" s="55">
        <v>0</v>
      </c>
      <c r="AM479" s="55">
        <v>0</v>
      </c>
      <c r="AN479" s="55">
        <v>0.19192156599101254</v>
      </c>
      <c r="AO479" s="55">
        <v>0.39151999462166559</v>
      </c>
      <c r="AP479" s="55">
        <v>0.59902559177114834</v>
      </c>
      <c r="AQ479" s="55">
        <v>0.81467480480876175</v>
      </c>
      <c r="AR479" s="59">
        <v>1.9971419571925881</v>
      </c>
      <c r="AS479" s="55">
        <v>0</v>
      </c>
      <c r="AT479" s="55"/>
      <c r="AU479" s="55"/>
      <c r="AV479" s="55"/>
      <c r="AW479" s="59">
        <v>1.9971419571925881</v>
      </c>
      <c r="AX479" s="55"/>
      <c r="AY479" s="55"/>
      <c r="AZ479" s="55"/>
      <c r="BA479" s="55"/>
      <c r="BB479" s="55"/>
      <c r="BC479" s="55"/>
      <c r="BD479" s="55"/>
      <c r="BE479" s="55"/>
      <c r="BF479" s="59">
        <v>0</v>
      </c>
      <c r="BG479" s="55"/>
      <c r="BH479" s="55"/>
      <c r="BI479" s="55"/>
      <c r="BJ479" s="55"/>
      <c r="BK479" s="59">
        <v>0</v>
      </c>
      <c r="BL479" s="55"/>
      <c r="BM479" s="23" t="s">
        <v>852</v>
      </c>
      <c r="BN479" s="23" t="s">
        <v>184</v>
      </c>
      <c r="BO479" s="23" t="s">
        <v>853</v>
      </c>
      <c r="BP479" s="23" t="s">
        <v>853</v>
      </c>
      <c r="BQ479" s="23" t="s">
        <v>853</v>
      </c>
      <c r="BR479" s="23"/>
      <c r="BS479" s="57"/>
      <c r="BT479" s="135" t="s">
        <v>23</v>
      </c>
      <c r="BU479" s="58">
        <v>1</v>
      </c>
      <c r="BV479" s="57">
        <v>0</v>
      </c>
      <c r="BW479" s="57">
        <v>0</v>
      </c>
      <c r="BX479" s="57">
        <v>0</v>
      </c>
      <c r="BY479" s="57">
        <v>0</v>
      </c>
      <c r="BZ479" s="57">
        <v>0</v>
      </c>
      <c r="CA479" s="57">
        <v>1</v>
      </c>
      <c r="CB479" s="67">
        <v>1</v>
      </c>
      <c r="CC479" s="134"/>
      <c r="CD479" s="134"/>
      <c r="CE479" s="57"/>
      <c r="CF479" s="57"/>
      <c r="CG479" s="57"/>
      <c r="CH479" s="57"/>
      <c r="CI479" s="57"/>
      <c r="CJ479" s="57"/>
      <c r="CK479" s="67"/>
      <c r="CL479" s="23"/>
      <c r="CM479" s="23"/>
      <c r="CN479" s="23"/>
      <c r="CO479" s="23"/>
      <c r="CP479" s="23"/>
      <c r="CQ479" s="23"/>
      <c r="CR479" s="57"/>
      <c r="CS479" s="134"/>
      <c r="CT479" s="58"/>
      <c r="CU479" s="57"/>
      <c r="CV479" s="57"/>
      <c r="CW479" s="57"/>
      <c r="CX479" s="57"/>
      <c r="CY479" s="57"/>
      <c r="CZ479" s="57"/>
      <c r="DA479" s="67"/>
      <c r="DB479" s="23"/>
      <c r="DC479" s="23"/>
      <c r="DD479" s="57"/>
      <c r="DE479" s="57"/>
      <c r="DF479" s="57"/>
      <c r="DG479" s="57"/>
      <c r="DH479" s="57"/>
      <c r="DI479" s="57"/>
      <c r="DJ479" s="67"/>
      <c r="DK479" s="23" t="s">
        <v>849</v>
      </c>
      <c r="DL479" s="55">
        <v>0</v>
      </c>
      <c r="DM479" s="55">
        <v>0</v>
      </c>
      <c r="DN479" s="55">
        <v>0</v>
      </c>
      <c r="DO479" s="59">
        <v>0</v>
      </c>
      <c r="DP479" s="23" t="s">
        <v>849</v>
      </c>
      <c r="DQ479" s="57"/>
      <c r="DR479" s="57"/>
      <c r="DS479" s="57"/>
      <c r="DT479" s="23" t="s">
        <v>854</v>
      </c>
      <c r="DU479" s="57"/>
      <c r="DV479" s="23" t="s">
        <v>858</v>
      </c>
      <c r="DW479" s="23" t="s">
        <v>854</v>
      </c>
      <c r="DX479" s="57"/>
      <c r="DY479" s="23" t="s">
        <v>849</v>
      </c>
      <c r="DZ479" s="23" t="s">
        <v>854</v>
      </c>
      <c r="EA479" s="56"/>
      <c r="EB479" s="57"/>
      <c r="EC479" s="57"/>
      <c r="ED479" s="23"/>
      <c r="EE479" s="57"/>
      <c r="EF479" s="57"/>
      <c r="EG479" s="57"/>
      <c r="EH479" s="23">
        <v>957</v>
      </c>
      <c r="EI479" s="23"/>
      <c r="EJ479" s="23" t="s">
        <v>921</v>
      </c>
      <c r="EK479" s="23"/>
    </row>
    <row r="480" spans="2:141" ht="29.1">
      <c r="B480" s="132" t="s">
        <v>1859</v>
      </c>
      <c r="C480" s="23" t="s">
        <v>1860</v>
      </c>
      <c r="D480" s="23" t="s">
        <v>159</v>
      </c>
      <c r="E480" s="23" t="s">
        <v>846</v>
      </c>
      <c r="F480" s="23" t="s">
        <v>847</v>
      </c>
      <c r="G480" s="23"/>
      <c r="H480" s="23" t="s">
        <v>848</v>
      </c>
      <c r="I480" s="58">
        <v>0</v>
      </c>
      <c r="J480" s="58">
        <v>0</v>
      </c>
      <c r="K480" s="58">
        <v>1</v>
      </c>
      <c r="L480" s="58">
        <v>0</v>
      </c>
      <c r="M480" s="176"/>
      <c r="N480" s="23" t="s">
        <v>849</v>
      </c>
      <c r="O480" s="23" t="s">
        <v>850</v>
      </c>
      <c r="P480" s="23" t="s">
        <v>851</v>
      </c>
      <c r="Q480" s="56" t="s">
        <v>848</v>
      </c>
      <c r="R480" s="133" t="s">
        <v>848</v>
      </c>
      <c r="S480" s="133" t="s">
        <v>848</v>
      </c>
      <c r="T480" s="133" t="s">
        <v>848</v>
      </c>
      <c r="U480" s="133" t="s">
        <v>848</v>
      </c>
      <c r="V480" s="133" t="s">
        <v>848</v>
      </c>
      <c r="W480" s="55">
        <v>0</v>
      </c>
      <c r="X480" s="55">
        <v>0</v>
      </c>
      <c r="Y480" s="55">
        <v>0</v>
      </c>
      <c r="Z480" s="55">
        <v>0</v>
      </c>
      <c r="AA480" s="55">
        <v>0.59338570524614354</v>
      </c>
      <c r="AB480" s="55">
        <v>1.3054485515906593</v>
      </c>
      <c r="AC480" s="55">
        <v>0</v>
      </c>
      <c r="AD480" s="59">
        <v>1.8988342568368028</v>
      </c>
      <c r="AE480" s="55">
        <v>0</v>
      </c>
      <c r="AF480" s="55"/>
      <c r="AG480" s="55"/>
      <c r="AH480" s="55"/>
      <c r="AI480" s="59">
        <v>1.8988342568368028</v>
      </c>
      <c r="AJ480" s="55">
        <v>0</v>
      </c>
      <c r="AK480" s="55">
        <v>0</v>
      </c>
      <c r="AL480" s="55">
        <v>0</v>
      </c>
      <c r="AM480" s="55">
        <v>0</v>
      </c>
      <c r="AN480" s="55">
        <v>0</v>
      </c>
      <c r="AO480" s="55">
        <v>0.69033434076105615</v>
      </c>
      <c r="AP480" s="55">
        <v>1.5491102607261265</v>
      </c>
      <c r="AQ480" s="55">
        <v>0</v>
      </c>
      <c r="AR480" s="59">
        <v>2.2394446014871825</v>
      </c>
      <c r="AS480" s="55">
        <v>0</v>
      </c>
      <c r="AT480" s="55"/>
      <c r="AU480" s="55"/>
      <c r="AV480" s="55"/>
      <c r="AW480" s="59">
        <v>2.2394446014871825</v>
      </c>
      <c r="AX480" s="55"/>
      <c r="AY480" s="55"/>
      <c r="AZ480" s="55"/>
      <c r="BA480" s="55"/>
      <c r="BB480" s="55"/>
      <c r="BC480" s="55"/>
      <c r="BD480" s="55"/>
      <c r="BE480" s="55"/>
      <c r="BF480" s="59">
        <v>0</v>
      </c>
      <c r="BG480" s="55"/>
      <c r="BH480" s="55"/>
      <c r="BI480" s="55"/>
      <c r="BJ480" s="55"/>
      <c r="BK480" s="59">
        <v>0</v>
      </c>
      <c r="BL480" s="55"/>
      <c r="BM480" s="23" t="s">
        <v>852</v>
      </c>
      <c r="BN480" s="23" t="s">
        <v>184</v>
      </c>
      <c r="BO480" s="23" t="s">
        <v>853</v>
      </c>
      <c r="BP480" s="23" t="s">
        <v>853</v>
      </c>
      <c r="BQ480" s="23" t="s">
        <v>853</v>
      </c>
      <c r="BR480" s="23"/>
      <c r="BS480" s="57"/>
      <c r="BT480" s="135" t="s">
        <v>23</v>
      </c>
      <c r="BU480" s="58">
        <v>1</v>
      </c>
      <c r="BV480" s="57">
        <v>0</v>
      </c>
      <c r="BW480" s="57">
        <v>0</v>
      </c>
      <c r="BX480" s="57">
        <v>0</v>
      </c>
      <c r="BY480" s="57">
        <v>0</v>
      </c>
      <c r="BZ480" s="57">
        <v>0</v>
      </c>
      <c r="CA480" s="57">
        <v>1</v>
      </c>
      <c r="CB480" s="67">
        <v>1</v>
      </c>
      <c r="CC480" s="134"/>
      <c r="CD480" s="134"/>
      <c r="CE480" s="57"/>
      <c r="CF480" s="57"/>
      <c r="CG480" s="57"/>
      <c r="CH480" s="57"/>
      <c r="CI480" s="57"/>
      <c r="CJ480" s="57"/>
      <c r="CK480" s="67"/>
      <c r="CL480" s="23"/>
      <c r="CM480" s="23"/>
      <c r="CN480" s="23"/>
      <c r="CO480" s="23"/>
      <c r="CP480" s="23"/>
      <c r="CQ480" s="23"/>
      <c r="CR480" s="57"/>
      <c r="CS480" s="134"/>
      <c r="CT480" s="58"/>
      <c r="CU480" s="57"/>
      <c r="CV480" s="57"/>
      <c r="CW480" s="57"/>
      <c r="CX480" s="57"/>
      <c r="CY480" s="57"/>
      <c r="CZ480" s="57"/>
      <c r="DA480" s="67"/>
      <c r="DB480" s="23"/>
      <c r="DC480" s="23"/>
      <c r="DD480" s="57"/>
      <c r="DE480" s="57"/>
      <c r="DF480" s="57"/>
      <c r="DG480" s="57"/>
      <c r="DH480" s="57"/>
      <c r="DI480" s="57"/>
      <c r="DJ480" s="67"/>
      <c r="DK480" s="23" t="s">
        <v>849</v>
      </c>
      <c r="DL480" s="55">
        <v>0</v>
      </c>
      <c r="DM480" s="55">
        <v>0</v>
      </c>
      <c r="DN480" s="55">
        <v>0</v>
      </c>
      <c r="DO480" s="59">
        <v>0</v>
      </c>
      <c r="DP480" s="23" t="s">
        <v>849</v>
      </c>
      <c r="DQ480" s="57"/>
      <c r="DR480" s="57"/>
      <c r="DS480" s="57"/>
      <c r="DT480" s="23" t="s">
        <v>854</v>
      </c>
      <c r="DU480" s="57"/>
      <c r="DV480" s="23" t="s">
        <v>858</v>
      </c>
      <c r="DW480" s="23" t="s">
        <v>854</v>
      </c>
      <c r="DX480" s="57"/>
      <c r="DY480" s="23" t="s">
        <v>849</v>
      </c>
      <c r="DZ480" s="23" t="s">
        <v>854</v>
      </c>
      <c r="EA480" s="56"/>
      <c r="EB480" s="57"/>
      <c r="EC480" s="57"/>
      <c r="ED480" s="23"/>
      <c r="EE480" s="57"/>
      <c r="EF480" s="57"/>
      <c r="EG480" s="57"/>
      <c r="EH480" s="23">
        <v>957</v>
      </c>
      <c r="EI480" s="23"/>
      <c r="EJ480" s="23" t="s">
        <v>921</v>
      </c>
      <c r="EK480" s="23"/>
    </row>
    <row r="481" spans="2:141" ht="29.1">
      <c r="B481" s="132" t="s">
        <v>1861</v>
      </c>
      <c r="C481" s="23" t="s">
        <v>1862</v>
      </c>
      <c r="D481" s="23" t="s">
        <v>159</v>
      </c>
      <c r="E481" s="23" t="s">
        <v>846</v>
      </c>
      <c r="F481" s="23" t="s">
        <v>847</v>
      </c>
      <c r="G481" s="23" t="s">
        <v>1332</v>
      </c>
      <c r="H481" s="23" t="s">
        <v>848</v>
      </c>
      <c r="I481" s="58">
        <v>0</v>
      </c>
      <c r="J481" s="58">
        <v>0</v>
      </c>
      <c r="K481" s="58">
        <v>1</v>
      </c>
      <c r="L481" s="58">
        <v>0</v>
      </c>
      <c r="M481" s="176"/>
      <c r="N481" s="23" t="s">
        <v>849</v>
      </c>
      <c r="O481" s="23" t="s">
        <v>850</v>
      </c>
      <c r="P481" s="23" t="s">
        <v>851</v>
      </c>
      <c r="Q481" s="56">
        <v>46478</v>
      </c>
      <c r="R481" s="133">
        <v>47051</v>
      </c>
      <c r="S481" s="133">
        <v>47527</v>
      </c>
      <c r="T481" s="133" t="s">
        <v>848</v>
      </c>
      <c r="U481" s="133">
        <v>47619</v>
      </c>
      <c r="V481" s="133" t="s">
        <v>848</v>
      </c>
      <c r="W481" s="55">
        <v>1.2422173708582555E-2</v>
      </c>
      <c r="X481" s="55">
        <v>1.2793153871636176</v>
      </c>
      <c r="Y481" s="55">
        <v>0.4180769237940471</v>
      </c>
      <c r="Z481" s="55">
        <v>0</v>
      </c>
      <c r="AA481" s="55">
        <v>0</v>
      </c>
      <c r="AB481" s="55">
        <v>0</v>
      </c>
      <c r="AC481" s="55">
        <v>0</v>
      </c>
      <c r="AD481" s="59">
        <v>1.6973923109576647</v>
      </c>
      <c r="AE481" s="55">
        <v>0</v>
      </c>
      <c r="AF481" s="55"/>
      <c r="AG481" s="55"/>
      <c r="AH481" s="55"/>
      <c r="AI481" s="59">
        <v>1.7098144846662473</v>
      </c>
      <c r="AJ481" s="55">
        <v>0</v>
      </c>
      <c r="AK481" s="55">
        <v>1.3618192874551138E-2</v>
      </c>
      <c r="AL481" s="55">
        <v>1.4024891374476809</v>
      </c>
      <c r="AM481" s="55">
        <v>0.46749637901992669</v>
      </c>
      <c r="AN481" s="55">
        <v>0</v>
      </c>
      <c r="AO481" s="55">
        <v>0</v>
      </c>
      <c r="AP481" s="55">
        <v>0</v>
      </c>
      <c r="AQ481" s="55">
        <v>0</v>
      </c>
      <c r="AR481" s="59">
        <v>1.8699855164676076</v>
      </c>
      <c r="AS481" s="55">
        <v>0</v>
      </c>
      <c r="AT481" s="55"/>
      <c r="AU481" s="55"/>
      <c r="AV481" s="55"/>
      <c r="AW481" s="59">
        <v>1.8836037093421587</v>
      </c>
      <c r="AX481" s="55"/>
      <c r="AY481" s="55"/>
      <c r="AZ481" s="55"/>
      <c r="BA481" s="55"/>
      <c r="BB481" s="55"/>
      <c r="BC481" s="55"/>
      <c r="BD481" s="55"/>
      <c r="BE481" s="55"/>
      <c r="BF481" s="59">
        <v>0</v>
      </c>
      <c r="BG481" s="55"/>
      <c r="BH481" s="55"/>
      <c r="BI481" s="55"/>
      <c r="BJ481" s="55"/>
      <c r="BK481" s="59">
        <v>0</v>
      </c>
      <c r="BL481" s="55"/>
      <c r="BM481" s="23" t="s">
        <v>852</v>
      </c>
      <c r="BN481" s="23" t="s">
        <v>184</v>
      </c>
      <c r="BO481" s="23" t="s">
        <v>853</v>
      </c>
      <c r="BP481" s="23" t="s">
        <v>853</v>
      </c>
      <c r="BQ481" s="23" t="s">
        <v>853</v>
      </c>
      <c r="BR481" s="23"/>
      <c r="BS481" s="57"/>
      <c r="BT481" s="135" t="s">
        <v>23</v>
      </c>
      <c r="BU481" s="58">
        <v>1</v>
      </c>
      <c r="BV481" s="57">
        <v>0</v>
      </c>
      <c r="BW481" s="57">
        <v>0</v>
      </c>
      <c r="BX481" s="57">
        <v>1</v>
      </c>
      <c r="BY481" s="57">
        <v>0</v>
      </c>
      <c r="BZ481" s="57">
        <v>0</v>
      </c>
      <c r="CA481" s="57">
        <v>0</v>
      </c>
      <c r="CB481" s="67">
        <v>1</v>
      </c>
      <c r="CC481" s="134"/>
      <c r="CD481" s="134"/>
      <c r="CE481" s="57"/>
      <c r="CF481" s="57"/>
      <c r="CG481" s="57"/>
      <c r="CH481" s="57"/>
      <c r="CI481" s="57"/>
      <c r="CJ481" s="57"/>
      <c r="CK481" s="67"/>
      <c r="CL481" s="23"/>
      <c r="CM481" s="23"/>
      <c r="CN481" s="23"/>
      <c r="CO481" s="23"/>
      <c r="CP481" s="23"/>
      <c r="CQ481" s="23"/>
      <c r="CR481" s="57"/>
      <c r="CS481" s="134"/>
      <c r="CT481" s="58"/>
      <c r="CU481" s="57"/>
      <c r="CV481" s="57"/>
      <c r="CW481" s="57"/>
      <c r="CX481" s="57"/>
      <c r="CY481" s="57"/>
      <c r="CZ481" s="57"/>
      <c r="DA481" s="67"/>
      <c r="DB481" s="23"/>
      <c r="DC481" s="23"/>
      <c r="DD481" s="57"/>
      <c r="DE481" s="57"/>
      <c r="DF481" s="57"/>
      <c r="DG481" s="57"/>
      <c r="DH481" s="57"/>
      <c r="DI481" s="57"/>
      <c r="DJ481" s="67"/>
      <c r="DK481" s="23" t="s">
        <v>849</v>
      </c>
      <c r="DL481" s="55">
        <v>0</v>
      </c>
      <c r="DM481" s="55">
        <v>1.2422173708582555E-2</v>
      </c>
      <c r="DN481" s="55">
        <v>1.6973923109576647</v>
      </c>
      <c r="DO481" s="59">
        <v>1.7098144846662473</v>
      </c>
      <c r="DP481" s="23" t="s">
        <v>849</v>
      </c>
      <c r="DQ481" s="57"/>
      <c r="DR481" s="57"/>
      <c r="DS481" s="57"/>
      <c r="DT481" s="23" t="s">
        <v>854</v>
      </c>
      <c r="DU481" s="57"/>
      <c r="DV481" s="23" t="s">
        <v>858</v>
      </c>
      <c r="DW481" s="23" t="s">
        <v>854</v>
      </c>
      <c r="DX481" s="57"/>
      <c r="DY481" s="23" t="s">
        <v>849</v>
      </c>
      <c r="DZ481" s="23" t="s">
        <v>854</v>
      </c>
      <c r="EA481" s="56"/>
      <c r="EB481" s="57"/>
      <c r="EC481" s="57"/>
      <c r="ED481" s="23"/>
      <c r="EE481" s="57"/>
      <c r="EF481" s="57"/>
      <c r="EG481" s="57"/>
      <c r="EH481" s="23">
        <v>957</v>
      </c>
      <c r="EI481" s="23"/>
      <c r="EJ481" s="23" t="s">
        <v>921</v>
      </c>
      <c r="EK481" s="23"/>
    </row>
    <row r="482" spans="2:141" ht="29.1">
      <c r="B482" s="132" t="s">
        <v>1863</v>
      </c>
      <c r="C482" s="23" t="s">
        <v>1864</v>
      </c>
      <c r="D482" s="23" t="s">
        <v>159</v>
      </c>
      <c r="E482" s="23" t="s">
        <v>846</v>
      </c>
      <c r="F482" s="23" t="s">
        <v>847</v>
      </c>
      <c r="G482" s="23"/>
      <c r="H482" s="23" t="s">
        <v>848</v>
      </c>
      <c r="I482" s="58">
        <v>0</v>
      </c>
      <c r="J482" s="58">
        <v>0</v>
      </c>
      <c r="K482" s="58">
        <v>1</v>
      </c>
      <c r="L482" s="58">
        <v>0</v>
      </c>
      <c r="M482" s="176"/>
      <c r="N482" s="23" t="s">
        <v>849</v>
      </c>
      <c r="O482" s="23" t="s">
        <v>850</v>
      </c>
      <c r="P482" s="23" t="s">
        <v>851</v>
      </c>
      <c r="Q482" s="56">
        <v>46478</v>
      </c>
      <c r="R482" s="133">
        <v>46540</v>
      </c>
      <c r="S482" s="133">
        <v>47010</v>
      </c>
      <c r="T482" s="133" t="s">
        <v>848</v>
      </c>
      <c r="U482" s="133">
        <v>47102</v>
      </c>
      <c r="V482" s="133" t="s">
        <v>848</v>
      </c>
      <c r="W482" s="55">
        <v>8.9245210073888734E-2</v>
      </c>
      <c r="X482" s="55">
        <v>0.53657613311374563</v>
      </c>
      <c r="Y482" s="55">
        <v>1.0772271005456746</v>
      </c>
      <c r="Z482" s="55">
        <v>2.5126108923673594E-2</v>
      </c>
      <c r="AA482" s="55">
        <v>3.1317082068028972E-4</v>
      </c>
      <c r="AB482" s="55">
        <v>2.0468688799009835E-4</v>
      </c>
      <c r="AC482" s="55">
        <v>0</v>
      </c>
      <c r="AD482" s="59">
        <v>1.6394472002917642</v>
      </c>
      <c r="AE482" s="55">
        <v>0</v>
      </c>
      <c r="AF482" s="55"/>
      <c r="AG482" s="55"/>
      <c r="AH482" s="55"/>
      <c r="AI482" s="59">
        <v>1.7286924103656529</v>
      </c>
      <c r="AJ482" s="55">
        <v>0</v>
      </c>
      <c r="AK482" s="55">
        <v>9.7837827132972094E-2</v>
      </c>
      <c r="AL482" s="55">
        <v>0.58823821370129659</v>
      </c>
      <c r="AM482" s="55">
        <v>1.2045624626135081</v>
      </c>
      <c r="AN482" s="55">
        <v>2.8658104663517488E-2</v>
      </c>
      <c r="AO482" s="55">
        <v>3.6433734437577573E-4</v>
      </c>
      <c r="AP482" s="55">
        <v>2.4289165439358204E-4</v>
      </c>
      <c r="AQ482" s="55">
        <v>0</v>
      </c>
      <c r="AR482" s="59">
        <v>1.8220660099770916</v>
      </c>
      <c r="AS482" s="55">
        <v>0</v>
      </c>
      <c r="AT482" s="55"/>
      <c r="AU482" s="55"/>
      <c r="AV482" s="55"/>
      <c r="AW482" s="59">
        <v>1.9199038371100636</v>
      </c>
      <c r="AX482" s="55"/>
      <c r="AY482" s="55"/>
      <c r="AZ482" s="55"/>
      <c r="BA482" s="55"/>
      <c r="BB482" s="55"/>
      <c r="BC482" s="55"/>
      <c r="BD482" s="55"/>
      <c r="BE482" s="55"/>
      <c r="BF482" s="59">
        <v>0</v>
      </c>
      <c r="BG482" s="55"/>
      <c r="BH482" s="55"/>
      <c r="BI482" s="55"/>
      <c r="BJ482" s="55"/>
      <c r="BK482" s="59">
        <v>0</v>
      </c>
      <c r="BL482" s="55"/>
      <c r="BM482" s="23" t="s">
        <v>852</v>
      </c>
      <c r="BN482" s="23" t="s">
        <v>184</v>
      </c>
      <c r="BO482" s="23" t="s">
        <v>853</v>
      </c>
      <c r="BP482" s="23" t="s">
        <v>853</v>
      </c>
      <c r="BQ482" s="23" t="s">
        <v>853</v>
      </c>
      <c r="BR482" s="23"/>
      <c r="BS482" s="57"/>
      <c r="BT482" s="135" t="s">
        <v>23</v>
      </c>
      <c r="BU482" s="58">
        <v>1</v>
      </c>
      <c r="BV482" s="57">
        <v>0</v>
      </c>
      <c r="BW482" s="57">
        <v>1</v>
      </c>
      <c r="BX482" s="57">
        <v>0</v>
      </c>
      <c r="BY482" s="57">
        <v>0</v>
      </c>
      <c r="BZ482" s="57">
        <v>0</v>
      </c>
      <c r="CA482" s="57">
        <v>0</v>
      </c>
      <c r="CB482" s="67">
        <v>1</v>
      </c>
      <c r="CC482" s="134"/>
      <c r="CD482" s="134"/>
      <c r="CE482" s="57"/>
      <c r="CF482" s="57"/>
      <c r="CG482" s="57"/>
      <c r="CH482" s="57"/>
      <c r="CI482" s="57"/>
      <c r="CJ482" s="57"/>
      <c r="CK482" s="67"/>
      <c r="CL482" s="23"/>
      <c r="CM482" s="23"/>
      <c r="CN482" s="23"/>
      <c r="CO482" s="23"/>
      <c r="CP482" s="23"/>
      <c r="CQ482" s="23"/>
      <c r="CR482" s="57"/>
      <c r="CS482" s="134"/>
      <c r="CT482" s="58"/>
      <c r="CU482" s="57"/>
      <c r="CV482" s="57"/>
      <c r="CW482" s="57"/>
      <c r="CX482" s="57"/>
      <c r="CY482" s="57"/>
      <c r="CZ482" s="57"/>
      <c r="DA482" s="67"/>
      <c r="DB482" s="23"/>
      <c r="DC482" s="23"/>
      <c r="DD482" s="57"/>
      <c r="DE482" s="57"/>
      <c r="DF482" s="57"/>
      <c r="DG482" s="57"/>
      <c r="DH482" s="57"/>
      <c r="DI482" s="57"/>
      <c r="DJ482" s="67"/>
      <c r="DK482" s="23" t="s">
        <v>849</v>
      </c>
      <c r="DL482" s="55">
        <v>0</v>
      </c>
      <c r="DM482" s="55">
        <v>8.9245210073888734E-2</v>
      </c>
      <c r="DN482" s="55">
        <v>1.6394472002917642</v>
      </c>
      <c r="DO482" s="59">
        <v>1.7286924103656529</v>
      </c>
      <c r="DP482" s="23" t="s">
        <v>849</v>
      </c>
      <c r="DQ482" s="57"/>
      <c r="DR482" s="57"/>
      <c r="DS482" s="57"/>
      <c r="DT482" s="23" t="s">
        <v>854</v>
      </c>
      <c r="DU482" s="57"/>
      <c r="DV482" s="23" t="s">
        <v>858</v>
      </c>
      <c r="DW482" s="23" t="s">
        <v>854</v>
      </c>
      <c r="DX482" s="57"/>
      <c r="DY482" s="23" t="s">
        <v>849</v>
      </c>
      <c r="DZ482" s="23" t="s">
        <v>854</v>
      </c>
      <c r="EA482" s="56"/>
      <c r="EB482" s="57"/>
      <c r="EC482" s="57"/>
      <c r="ED482" s="23"/>
      <c r="EE482" s="57"/>
      <c r="EF482" s="57"/>
      <c r="EG482" s="57"/>
      <c r="EH482" s="23">
        <v>957</v>
      </c>
      <c r="EI482" s="23"/>
      <c r="EJ482" s="23" t="s">
        <v>921</v>
      </c>
      <c r="EK482" s="23"/>
    </row>
    <row r="483" spans="2:141" ht="29.1">
      <c r="B483" s="132" t="s">
        <v>1865</v>
      </c>
      <c r="C483" s="23" t="s">
        <v>1866</v>
      </c>
      <c r="D483" s="23" t="s">
        <v>159</v>
      </c>
      <c r="E483" s="23" t="s">
        <v>846</v>
      </c>
      <c r="F483" s="23" t="s">
        <v>847</v>
      </c>
      <c r="G483" s="23"/>
      <c r="H483" s="23" t="s">
        <v>848</v>
      </c>
      <c r="I483" s="58">
        <v>0</v>
      </c>
      <c r="J483" s="58">
        <v>0</v>
      </c>
      <c r="K483" s="58">
        <v>1</v>
      </c>
      <c r="L483" s="58">
        <v>0</v>
      </c>
      <c r="M483" s="176"/>
      <c r="N483" s="23" t="s">
        <v>849</v>
      </c>
      <c r="O483" s="23" t="s">
        <v>850</v>
      </c>
      <c r="P483" s="23" t="s">
        <v>851</v>
      </c>
      <c r="Q483" s="56">
        <v>46708</v>
      </c>
      <c r="R483" s="133">
        <v>46804</v>
      </c>
      <c r="S483" s="133">
        <v>47261</v>
      </c>
      <c r="T483" s="133" t="s">
        <v>848</v>
      </c>
      <c r="U483" s="133">
        <v>47387</v>
      </c>
      <c r="V483" s="133" t="s">
        <v>848</v>
      </c>
      <c r="W483" s="55">
        <v>0</v>
      </c>
      <c r="X483" s="55">
        <v>0</v>
      </c>
      <c r="Y483" s="55">
        <v>0</v>
      </c>
      <c r="Z483" s="55">
        <v>0.16938407244145792</v>
      </c>
      <c r="AA483" s="55">
        <v>0.33876814488291584</v>
      </c>
      <c r="AB483" s="55">
        <v>0.50815221732437377</v>
      </c>
      <c r="AC483" s="55">
        <v>0.67753628976583169</v>
      </c>
      <c r="AD483" s="59">
        <v>1.6938407244145792</v>
      </c>
      <c r="AE483" s="55">
        <v>0</v>
      </c>
      <c r="AF483" s="55"/>
      <c r="AG483" s="55"/>
      <c r="AH483" s="55"/>
      <c r="AI483" s="59">
        <v>1.6938407244145792</v>
      </c>
      <c r="AJ483" s="55">
        <v>0</v>
      </c>
      <c r="AK483" s="55">
        <v>0</v>
      </c>
      <c r="AL483" s="55">
        <v>0</v>
      </c>
      <c r="AM483" s="55">
        <v>0</v>
      </c>
      <c r="AN483" s="55">
        <v>0.19319451695071338</v>
      </c>
      <c r="AO483" s="55">
        <v>0.39411681457945535</v>
      </c>
      <c r="AP483" s="55">
        <v>0.6029987263065667</v>
      </c>
      <c r="AQ483" s="55">
        <v>0.82007826777693071</v>
      </c>
      <c r="AR483" s="59">
        <v>2.0103883256136665</v>
      </c>
      <c r="AS483" s="55">
        <v>0</v>
      </c>
      <c r="AT483" s="55"/>
      <c r="AU483" s="55"/>
      <c r="AV483" s="55"/>
      <c r="AW483" s="59">
        <v>2.0103883256136665</v>
      </c>
      <c r="AX483" s="55"/>
      <c r="AY483" s="55"/>
      <c r="AZ483" s="55"/>
      <c r="BA483" s="55"/>
      <c r="BB483" s="55"/>
      <c r="BC483" s="55"/>
      <c r="BD483" s="55"/>
      <c r="BE483" s="55"/>
      <c r="BF483" s="59">
        <v>0</v>
      </c>
      <c r="BG483" s="55"/>
      <c r="BH483" s="55"/>
      <c r="BI483" s="55"/>
      <c r="BJ483" s="55"/>
      <c r="BK483" s="59">
        <v>0</v>
      </c>
      <c r="BL483" s="55"/>
      <c r="BM483" s="23" t="s">
        <v>852</v>
      </c>
      <c r="BN483" s="23" t="s">
        <v>184</v>
      </c>
      <c r="BO483" s="23" t="s">
        <v>853</v>
      </c>
      <c r="BP483" s="23" t="s">
        <v>853</v>
      </c>
      <c r="BQ483" s="23" t="s">
        <v>853</v>
      </c>
      <c r="BR483" s="23"/>
      <c r="BS483" s="57"/>
      <c r="BT483" s="135" t="s">
        <v>23</v>
      </c>
      <c r="BU483" s="58">
        <v>1</v>
      </c>
      <c r="BV483" s="57">
        <v>0</v>
      </c>
      <c r="BW483" s="57">
        <v>0</v>
      </c>
      <c r="BX483" s="57">
        <v>0</v>
      </c>
      <c r="BY483" s="57">
        <v>0</v>
      </c>
      <c r="BZ483" s="57">
        <v>0</v>
      </c>
      <c r="CA483" s="57">
        <v>1</v>
      </c>
      <c r="CB483" s="67">
        <v>1</v>
      </c>
      <c r="CC483" s="134"/>
      <c r="CD483" s="134"/>
      <c r="CE483" s="57"/>
      <c r="CF483" s="57"/>
      <c r="CG483" s="57"/>
      <c r="CH483" s="57"/>
      <c r="CI483" s="57"/>
      <c r="CJ483" s="57"/>
      <c r="CK483" s="67"/>
      <c r="CL483" s="23"/>
      <c r="CM483" s="23"/>
      <c r="CN483" s="23"/>
      <c r="CO483" s="23"/>
      <c r="CP483" s="23"/>
      <c r="CQ483" s="23"/>
      <c r="CR483" s="57"/>
      <c r="CS483" s="134"/>
      <c r="CT483" s="58"/>
      <c r="CU483" s="57"/>
      <c r="CV483" s="57"/>
      <c r="CW483" s="57"/>
      <c r="CX483" s="57"/>
      <c r="CY483" s="57"/>
      <c r="CZ483" s="57"/>
      <c r="DA483" s="67"/>
      <c r="DB483" s="23"/>
      <c r="DC483" s="23"/>
      <c r="DD483" s="57"/>
      <c r="DE483" s="57"/>
      <c r="DF483" s="57"/>
      <c r="DG483" s="57"/>
      <c r="DH483" s="57"/>
      <c r="DI483" s="57"/>
      <c r="DJ483" s="67"/>
      <c r="DK483" s="23" t="s">
        <v>849</v>
      </c>
      <c r="DL483" s="55">
        <v>0</v>
      </c>
      <c r="DM483" s="55">
        <v>0</v>
      </c>
      <c r="DN483" s="55">
        <v>0</v>
      </c>
      <c r="DO483" s="59">
        <v>0</v>
      </c>
      <c r="DP483" s="23" t="s">
        <v>849</v>
      </c>
      <c r="DQ483" s="57"/>
      <c r="DR483" s="57"/>
      <c r="DS483" s="57"/>
      <c r="DT483" s="23" t="s">
        <v>854</v>
      </c>
      <c r="DU483" s="57"/>
      <c r="DV483" s="23" t="s">
        <v>858</v>
      </c>
      <c r="DW483" s="23" t="s">
        <v>854</v>
      </c>
      <c r="DX483" s="57"/>
      <c r="DY483" s="23" t="s">
        <v>849</v>
      </c>
      <c r="DZ483" s="23" t="s">
        <v>854</v>
      </c>
      <c r="EA483" s="56"/>
      <c r="EB483" s="57"/>
      <c r="EC483" s="57"/>
      <c r="ED483" s="23"/>
      <c r="EE483" s="57"/>
      <c r="EF483" s="57"/>
      <c r="EG483" s="57"/>
      <c r="EH483" s="23">
        <v>957</v>
      </c>
      <c r="EI483" s="23"/>
      <c r="EJ483" s="23" t="s">
        <v>921</v>
      </c>
      <c r="EK483" s="23"/>
    </row>
    <row r="484" spans="2:141" ht="29.1">
      <c r="B484" s="132" t="s">
        <v>1867</v>
      </c>
      <c r="C484" s="23" t="s">
        <v>1868</v>
      </c>
      <c r="D484" s="23" t="s">
        <v>159</v>
      </c>
      <c r="E484" s="23" t="s">
        <v>846</v>
      </c>
      <c r="F484" s="23" t="s">
        <v>847</v>
      </c>
      <c r="G484" s="23"/>
      <c r="H484" s="23" t="s">
        <v>848</v>
      </c>
      <c r="I484" s="58">
        <v>0</v>
      </c>
      <c r="J484" s="58">
        <v>0</v>
      </c>
      <c r="K484" s="58">
        <v>1</v>
      </c>
      <c r="L484" s="58">
        <v>0</v>
      </c>
      <c r="M484" s="176"/>
      <c r="N484" s="23" t="s">
        <v>849</v>
      </c>
      <c r="O484" s="23" t="s">
        <v>850</v>
      </c>
      <c r="P484" s="23" t="s">
        <v>851</v>
      </c>
      <c r="Q484" s="56">
        <v>46478</v>
      </c>
      <c r="R484" s="133">
        <v>46540</v>
      </c>
      <c r="S484" s="133">
        <v>47010</v>
      </c>
      <c r="T484" s="133" t="s">
        <v>848</v>
      </c>
      <c r="U484" s="133">
        <v>47102</v>
      </c>
      <c r="V484" s="133" t="s">
        <v>848</v>
      </c>
      <c r="W484" s="55">
        <v>8.9245210073888734E-2</v>
      </c>
      <c r="X484" s="55">
        <v>0.61784681558436938</v>
      </c>
      <c r="Y484" s="55">
        <v>0.92524734421675325</v>
      </c>
      <c r="Z484" s="55">
        <v>2.9281555523388804E-4</v>
      </c>
      <c r="AA484" s="55">
        <v>3.1317082068028972E-4</v>
      </c>
      <c r="AB484" s="55">
        <v>2.0468688799009835E-4</v>
      </c>
      <c r="AC484" s="55">
        <v>0</v>
      </c>
      <c r="AD484" s="59">
        <v>1.5439048330650269</v>
      </c>
      <c r="AE484" s="55">
        <v>0</v>
      </c>
      <c r="AF484" s="55"/>
      <c r="AG484" s="55"/>
      <c r="AH484" s="55"/>
      <c r="AI484" s="59">
        <v>1.6331500431389157</v>
      </c>
      <c r="AJ484" s="55">
        <v>0</v>
      </c>
      <c r="AK484" s="55">
        <v>9.7837827132972094E-2</v>
      </c>
      <c r="AL484" s="55">
        <v>0.67733371782926488</v>
      </c>
      <c r="AM484" s="55">
        <v>1.0346176947384409</v>
      </c>
      <c r="AN484" s="55">
        <v>3.3397685469286161E-4</v>
      </c>
      <c r="AO484" s="55">
        <v>3.6433734437577573E-4</v>
      </c>
      <c r="AP484" s="55">
        <v>2.4289165439358204E-4</v>
      </c>
      <c r="AQ484" s="55">
        <v>0</v>
      </c>
      <c r="AR484" s="59">
        <v>1.7128926184211679</v>
      </c>
      <c r="AS484" s="55">
        <v>0</v>
      </c>
      <c r="AT484" s="55"/>
      <c r="AU484" s="55"/>
      <c r="AV484" s="55"/>
      <c r="AW484" s="59">
        <v>1.81073044555414</v>
      </c>
      <c r="AX484" s="55"/>
      <c r="AY484" s="55"/>
      <c r="AZ484" s="55"/>
      <c r="BA484" s="55"/>
      <c r="BB484" s="55"/>
      <c r="BC484" s="55"/>
      <c r="BD484" s="55"/>
      <c r="BE484" s="55"/>
      <c r="BF484" s="59">
        <v>0</v>
      </c>
      <c r="BG484" s="55"/>
      <c r="BH484" s="55"/>
      <c r="BI484" s="55"/>
      <c r="BJ484" s="55"/>
      <c r="BK484" s="59">
        <v>0</v>
      </c>
      <c r="BL484" s="55"/>
      <c r="BM484" s="23" t="s">
        <v>852</v>
      </c>
      <c r="BN484" s="23" t="s">
        <v>184</v>
      </c>
      <c r="BO484" s="23" t="s">
        <v>853</v>
      </c>
      <c r="BP484" s="23" t="s">
        <v>853</v>
      </c>
      <c r="BQ484" s="23" t="s">
        <v>853</v>
      </c>
      <c r="BR484" s="23"/>
      <c r="BS484" s="57"/>
      <c r="BT484" s="135" t="s">
        <v>23</v>
      </c>
      <c r="BU484" s="58">
        <v>1</v>
      </c>
      <c r="BV484" s="57">
        <v>0</v>
      </c>
      <c r="BW484" s="57">
        <v>1</v>
      </c>
      <c r="BX484" s="57">
        <v>0</v>
      </c>
      <c r="BY484" s="57">
        <v>0</v>
      </c>
      <c r="BZ484" s="57">
        <v>0</v>
      </c>
      <c r="CA484" s="57">
        <v>0</v>
      </c>
      <c r="CB484" s="67">
        <v>1</v>
      </c>
      <c r="CC484" s="134"/>
      <c r="CD484" s="134"/>
      <c r="CE484" s="57"/>
      <c r="CF484" s="57"/>
      <c r="CG484" s="57"/>
      <c r="CH484" s="57"/>
      <c r="CI484" s="57"/>
      <c r="CJ484" s="57"/>
      <c r="CK484" s="67"/>
      <c r="CL484" s="23"/>
      <c r="CM484" s="23"/>
      <c r="CN484" s="23"/>
      <c r="CO484" s="23"/>
      <c r="CP484" s="23"/>
      <c r="CQ484" s="23"/>
      <c r="CR484" s="57"/>
      <c r="CS484" s="134"/>
      <c r="CT484" s="58"/>
      <c r="CU484" s="57"/>
      <c r="CV484" s="57"/>
      <c r="CW484" s="57"/>
      <c r="CX484" s="57"/>
      <c r="CY484" s="57"/>
      <c r="CZ484" s="57"/>
      <c r="DA484" s="67"/>
      <c r="DB484" s="23"/>
      <c r="DC484" s="23"/>
      <c r="DD484" s="57"/>
      <c r="DE484" s="57"/>
      <c r="DF484" s="57"/>
      <c r="DG484" s="57"/>
      <c r="DH484" s="57"/>
      <c r="DI484" s="57"/>
      <c r="DJ484" s="67"/>
      <c r="DK484" s="23" t="s">
        <v>849</v>
      </c>
      <c r="DL484" s="55">
        <v>0</v>
      </c>
      <c r="DM484" s="55">
        <v>8.9245210073888734E-2</v>
      </c>
      <c r="DN484" s="55">
        <v>1.5439048330650269</v>
      </c>
      <c r="DO484" s="59">
        <v>1.6331500431389157</v>
      </c>
      <c r="DP484" s="23" t="s">
        <v>849</v>
      </c>
      <c r="DQ484" s="57"/>
      <c r="DR484" s="57"/>
      <c r="DS484" s="57"/>
      <c r="DT484" s="23" t="s">
        <v>854</v>
      </c>
      <c r="DU484" s="57"/>
      <c r="DV484" s="23" t="s">
        <v>858</v>
      </c>
      <c r="DW484" s="23" t="s">
        <v>854</v>
      </c>
      <c r="DX484" s="57"/>
      <c r="DY484" s="23" t="s">
        <v>849</v>
      </c>
      <c r="DZ484" s="23" t="s">
        <v>854</v>
      </c>
      <c r="EA484" s="56"/>
      <c r="EB484" s="57"/>
      <c r="EC484" s="57"/>
      <c r="ED484" s="23"/>
      <c r="EE484" s="57"/>
      <c r="EF484" s="57"/>
      <c r="EG484" s="57"/>
      <c r="EH484" s="23">
        <v>957</v>
      </c>
      <c r="EI484" s="23"/>
      <c r="EJ484" s="23" t="s">
        <v>921</v>
      </c>
      <c r="EK484" s="23"/>
    </row>
    <row r="485" spans="2:141" ht="29.1">
      <c r="B485" s="132" t="s">
        <v>1869</v>
      </c>
      <c r="C485" s="23" t="s">
        <v>1870</v>
      </c>
      <c r="D485" s="23" t="s">
        <v>159</v>
      </c>
      <c r="E485" s="23" t="s">
        <v>846</v>
      </c>
      <c r="F485" s="23" t="s">
        <v>847</v>
      </c>
      <c r="G485" s="23"/>
      <c r="H485" s="23" t="s">
        <v>848</v>
      </c>
      <c r="I485" s="58">
        <v>0</v>
      </c>
      <c r="J485" s="58">
        <v>0</v>
      </c>
      <c r="K485" s="58">
        <v>1</v>
      </c>
      <c r="L485" s="58">
        <v>0</v>
      </c>
      <c r="M485" s="176"/>
      <c r="N485" s="23" t="s">
        <v>849</v>
      </c>
      <c r="O485" s="23" t="s">
        <v>850</v>
      </c>
      <c r="P485" s="23" t="s">
        <v>851</v>
      </c>
      <c r="Q485" s="56">
        <v>46496</v>
      </c>
      <c r="R485" s="133">
        <v>46552</v>
      </c>
      <c r="S485" s="133">
        <v>47022</v>
      </c>
      <c r="T485" s="133" t="s">
        <v>848</v>
      </c>
      <c r="U485" s="133">
        <v>47116</v>
      </c>
      <c r="V485" s="133" t="s">
        <v>848</v>
      </c>
      <c r="W485" s="55">
        <v>7.025694345834653E-2</v>
      </c>
      <c r="X485" s="55">
        <v>1.0704336925081324</v>
      </c>
      <c r="Y485" s="55">
        <v>0.62977548593724908</v>
      </c>
      <c r="Z485" s="55">
        <v>3.1943515116424152E-4</v>
      </c>
      <c r="AA485" s="55">
        <v>3.1317082068028972E-4</v>
      </c>
      <c r="AB485" s="55">
        <v>7.6757582996286891E-5</v>
      </c>
      <c r="AC485" s="55">
        <v>0</v>
      </c>
      <c r="AD485" s="59">
        <v>1.7009185420002222</v>
      </c>
      <c r="AE485" s="55">
        <v>0</v>
      </c>
      <c r="AF485" s="55"/>
      <c r="AG485" s="55"/>
      <c r="AH485" s="55"/>
      <c r="AI485" s="59">
        <v>1.7711754854585686</v>
      </c>
      <c r="AJ485" s="55">
        <v>0</v>
      </c>
      <c r="AK485" s="55">
        <v>7.7021351434745824E-2</v>
      </c>
      <c r="AL485" s="55">
        <v>1.1734961067177894</v>
      </c>
      <c r="AM485" s="55">
        <v>0.70421911020426153</v>
      </c>
      <c r="AN485" s="55">
        <v>3.6433838693766726E-4</v>
      </c>
      <c r="AO485" s="55">
        <v>3.6433734437577573E-4</v>
      </c>
      <c r="AP485" s="55">
        <v>9.1084370397593277E-5</v>
      </c>
      <c r="AQ485" s="55">
        <v>0</v>
      </c>
      <c r="AR485" s="59">
        <v>1.8785349770237618</v>
      </c>
      <c r="AS485" s="55">
        <v>0</v>
      </c>
      <c r="AT485" s="55"/>
      <c r="AU485" s="55"/>
      <c r="AV485" s="55"/>
      <c r="AW485" s="59">
        <v>1.9555563284585076</v>
      </c>
      <c r="AX485" s="55"/>
      <c r="AY485" s="55"/>
      <c r="AZ485" s="55"/>
      <c r="BA485" s="55"/>
      <c r="BB485" s="55"/>
      <c r="BC485" s="55"/>
      <c r="BD485" s="55"/>
      <c r="BE485" s="55"/>
      <c r="BF485" s="59">
        <v>0</v>
      </c>
      <c r="BG485" s="55"/>
      <c r="BH485" s="55"/>
      <c r="BI485" s="55"/>
      <c r="BJ485" s="55"/>
      <c r="BK485" s="59">
        <v>0</v>
      </c>
      <c r="BL485" s="55"/>
      <c r="BM485" s="23" t="s">
        <v>852</v>
      </c>
      <c r="BN485" s="23" t="s">
        <v>184</v>
      </c>
      <c r="BO485" s="23" t="s">
        <v>853</v>
      </c>
      <c r="BP485" s="23" t="s">
        <v>853</v>
      </c>
      <c r="BQ485" s="23" t="s">
        <v>853</v>
      </c>
      <c r="BR485" s="23"/>
      <c r="BS485" s="57"/>
      <c r="BT485" s="135" t="s">
        <v>23</v>
      </c>
      <c r="BU485" s="58">
        <v>1</v>
      </c>
      <c r="BV485" s="57">
        <v>0</v>
      </c>
      <c r="BW485" s="57">
        <v>1</v>
      </c>
      <c r="BX485" s="57">
        <v>0</v>
      </c>
      <c r="BY485" s="57">
        <v>0</v>
      </c>
      <c r="BZ485" s="57">
        <v>0</v>
      </c>
      <c r="CA485" s="57">
        <v>0</v>
      </c>
      <c r="CB485" s="67">
        <v>1</v>
      </c>
      <c r="CC485" s="134"/>
      <c r="CD485" s="134"/>
      <c r="CE485" s="57"/>
      <c r="CF485" s="57"/>
      <c r="CG485" s="57"/>
      <c r="CH485" s="57"/>
      <c r="CI485" s="57"/>
      <c r="CJ485" s="57"/>
      <c r="CK485" s="67"/>
      <c r="CL485" s="23"/>
      <c r="CM485" s="23"/>
      <c r="CN485" s="23"/>
      <c r="CO485" s="23"/>
      <c r="CP485" s="23"/>
      <c r="CQ485" s="23"/>
      <c r="CR485" s="57"/>
      <c r="CS485" s="134"/>
      <c r="CT485" s="58"/>
      <c r="CU485" s="57"/>
      <c r="CV485" s="57"/>
      <c r="CW485" s="57"/>
      <c r="CX485" s="57"/>
      <c r="CY485" s="57"/>
      <c r="CZ485" s="57"/>
      <c r="DA485" s="67"/>
      <c r="DB485" s="23"/>
      <c r="DC485" s="23"/>
      <c r="DD485" s="57"/>
      <c r="DE485" s="57"/>
      <c r="DF485" s="57"/>
      <c r="DG485" s="57"/>
      <c r="DH485" s="57"/>
      <c r="DI485" s="57"/>
      <c r="DJ485" s="67"/>
      <c r="DK485" s="23" t="s">
        <v>849</v>
      </c>
      <c r="DL485" s="55">
        <v>0</v>
      </c>
      <c r="DM485" s="55">
        <v>7.025694345834653E-2</v>
      </c>
      <c r="DN485" s="55">
        <v>1.7009185420002222</v>
      </c>
      <c r="DO485" s="59">
        <v>1.7711754854585686</v>
      </c>
      <c r="DP485" s="23" t="s">
        <v>849</v>
      </c>
      <c r="DQ485" s="57"/>
      <c r="DR485" s="57"/>
      <c r="DS485" s="57"/>
      <c r="DT485" s="23" t="s">
        <v>854</v>
      </c>
      <c r="DU485" s="57"/>
      <c r="DV485" s="23" t="s">
        <v>858</v>
      </c>
      <c r="DW485" s="23" t="s">
        <v>854</v>
      </c>
      <c r="DX485" s="57"/>
      <c r="DY485" s="23" t="s">
        <v>849</v>
      </c>
      <c r="DZ485" s="23" t="s">
        <v>854</v>
      </c>
      <c r="EA485" s="56"/>
      <c r="EB485" s="57"/>
      <c r="EC485" s="57"/>
      <c r="ED485" s="23"/>
      <c r="EE485" s="57"/>
      <c r="EF485" s="57"/>
      <c r="EG485" s="57"/>
      <c r="EH485" s="23">
        <v>957</v>
      </c>
      <c r="EI485" s="23"/>
      <c r="EJ485" s="23" t="s">
        <v>921</v>
      </c>
      <c r="EK485" s="23"/>
    </row>
    <row r="486" spans="2:141" ht="29.1">
      <c r="B486" s="132" t="s">
        <v>1871</v>
      </c>
      <c r="C486" s="23" t="s">
        <v>1872</v>
      </c>
      <c r="D486" s="23" t="s">
        <v>159</v>
      </c>
      <c r="E486" s="23" t="s">
        <v>846</v>
      </c>
      <c r="F486" s="23" t="s">
        <v>847</v>
      </c>
      <c r="G486" s="23"/>
      <c r="H486" s="23" t="s">
        <v>848</v>
      </c>
      <c r="I486" s="58">
        <v>0</v>
      </c>
      <c r="J486" s="58">
        <v>0</v>
      </c>
      <c r="K486" s="58">
        <v>1</v>
      </c>
      <c r="L486" s="58">
        <v>0</v>
      </c>
      <c r="M486" s="176"/>
      <c r="N486" s="23" t="s">
        <v>849</v>
      </c>
      <c r="O486" s="23" t="s">
        <v>850</v>
      </c>
      <c r="P486" s="23" t="s">
        <v>851</v>
      </c>
      <c r="Q486" s="56">
        <v>46619</v>
      </c>
      <c r="R486" s="133">
        <v>46709</v>
      </c>
      <c r="S486" s="133">
        <v>47172</v>
      </c>
      <c r="T486" s="133" t="s">
        <v>848</v>
      </c>
      <c r="U486" s="133">
        <v>47298</v>
      </c>
      <c r="V486" s="133" t="s">
        <v>848</v>
      </c>
      <c r="W486" s="55">
        <v>0</v>
      </c>
      <c r="X486" s="55">
        <v>0</v>
      </c>
      <c r="Y486" s="55">
        <v>0</v>
      </c>
      <c r="Z486" s="55">
        <v>0.16827596184184701</v>
      </c>
      <c r="AA486" s="55">
        <v>0.33655192368369402</v>
      </c>
      <c r="AB486" s="55">
        <v>0.50482788552554103</v>
      </c>
      <c r="AC486" s="55">
        <v>0.67310384736738804</v>
      </c>
      <c r="AD486" s="59">
        <v>1.6827596184184701</v>
      </c>
      <c r="AE486" s="55">
        <v>0</v>
      </c>
      <c r="AF486" s="55"/>
      <c r="AG486" s="55"/>
      <c r="AH486" s="55"/>
      <c r="AI486" s="59">
        <v>1.6827596184184701</v>
      </c>
      <c r="AJ486" s="55">
        <v>0</v>
      </c>
      <c r="AK486" s="55">
        <v>0</v>
      </c>
      <c r="AL486" s="55">
        <v>0</v>
      </c>
      <c r="AM486" s="55">
        <v>0</v>
      </c>
      <c r="AN486" s="55">
        <v>0.1919306384234464</v>
      </c>
      <c r="AO486" s="55">
        <v>0.39153850238383064</v>
      </c>
      <c r="AP486" s="55">
        <v>0.59905390864726094</v>
      </c>
      <c r="AQ486" s="55">
        <v>0.81471331576027484</v>
      </c>
      <c r="AR486" s="59">
        <v>1.9972363652148128</v>
      </c>
      <c r="AS486" s="55">
        <v>0</v>
      </c>
      <c r="AT486" s="55"/>
      <c r="AU486" s="55"/>
      <c r="AV486" s="55"/>
      <c r="AW486" s="59">
        <v>1.9972363652148128</v>
      </c>
      <c r="AX486" s="55"/>
      <c r="AY486" s="55"/>
      <c r="AZ486" s="55"/>
      <c r="BA486" s="55"/>
      <c r="BB486" s="55"/>
      <c r="BC486" s="55"/>
      <c r="BD486" s="55"/>
      <c r="BE486" s="55"/>
      <c r="BF486" s="59">
        <v>0</v>
      </c>
      <c r="BG486" s="55"/>
      <c r="BH486" s="55"/>
      <c r="BI486" s="55"/>
      <c r="BJ486" s="55"/>
      <c r="BK486" s="59">
        <v>0</v>
      </c>
      <c r="BL486" s="55"/>
      <c r="BM486" s="23" t="s">
        <v>852</v>
      </c>
      <c r="BN486" s="23" t="s">
        <v>184</v>
      </c>
      <c r="BO486" s="23" t="s">
        <v>853</v>
      </c>
      <c r="BP486" s="23" t="s">
        <v>853</v>
      </c>
      <c r="BQ486" s="23" t="s">
        <v>853</v>
      </c>
      <c r="BR486" s="23"/>
      <c r="BS486" s="57"/>
      <c r="BT486" s="135" t="s">
        <v>23</v>
      </c>
      <c r="BU486" s="58">
        <v>1</v>
      </c>
      <c r="BV486" s="57">
        <v>0</v>
      </c>
      <c r="BW486" s="57">
        <v>0</v>
      </c>
      <c r="BX486" s="57">
        <v>0</v>
      </c>
      <c r="BY486" s="57">
        <v>0</v>
      </c>
      <c r="BZ486" s="57">
        <v>0</v>
      </c>
      <c r="CA486" s="57">
        <v>1</v>
      </c>
      <c r="CB486" s="67">
        <v>1</v>
      </c>
      <c r="CC486" s="134"/>
      <c r="CD486" s="134"/>
      <c r="CE486" s="57"/>
      <c r="CF486" s="57"/>
      <c r="CG486" s="57"/>
      <c r="CH486" s="57"/>
      <c r="CI486" s="57"/>
      <c r="CJ486" s="57"/>
      <c r="CK486" s="67"/>
      <c r="CL486" s="23"/>
      <c r="CM486" s="23"/>
      <c r="CN486" s="23"/>
      <c r="CO486" s="23"/>
      <c r="CP486" s="23"/>
      <c r="CQ486" s="23"/>
      <c r="CR486" s="57"/>
      <c r="CS486" s="134"/>
      <c r="CT486" s="58"/>
      <c r="CU486" s="57"/>
      <c r="CV486" s="57"/>
      <c r="CW486" s="57"/>
      <c r="CX486" s="57"/>
      <c r="CY486" s="57"/>
      <c r="CZ486" s="57"/>
      <c r="DA486" s="67"/>
      <c r="DB486" s="23"/>
      <c r="DC486" s="23"/>
      <c r="DD486" s="57"/>
      <c r="DE486" s="57"/>
      <c r="DF486" s="57"/>
      <c r="DG486" s="57"/>
      <c r="DH486" s="57"/>
      <c r="DI486" s="57"/>
      <c r="DJ486" s="67"/>
      <c r="DK486" s="23" t="s">
        <v>849</v>
      </c>
      <c r="DL486" s="55">
        <v>0</v>
      </c>
      <c r="DM486" s="55">
        <v>0</v>
      </c>
      <c r="DN486" s="55">
        <v>0</v>
      </c>
      <c r="DO486" s="59">
        <v>0</v>
      </c>
      <c r="DP486" s="23" t="s">
        <v>849</v>
      </c>
      <c r="DQ486" s="57"/>
      <c r="DR486" s="57"/>
      <c r="DS486" s="57"/>
      <c r="DT486" s="23" t="s">
        <v>854</v>
      </c>
      <c r="DU486" s="57"/>
      <c r="DV486" s="23" t="s">
        <v>858</v>
      </c>
      <c r="DW486" s="23" t="s">
        <v>854</v>
      </c>
      <c r="DX486" s="57"/>
      <c r="DY486" s="23" t="s">
        <v>849</v>
      </c>
      <c r="DZ486" s="23" t="s">
        <v>854</v>
      </c>
      <c r="EA486" s="56"/>
      <c r="EB486" s="57"/>
      <c r="EC486" s="57"/>
      <c r="ED486" s="23"/>
      <c r="EE486" s="57"/>
      <c r="EF486" s="57"/>
      <c r="EG486" s="57"/>
      <c r="EH486" s="23">
        <v>957</v>
      </c>
      <c r="EI486" s="23"/>
      <c r="EJ486" s="23" t="s">
        <v>921</v>
      </c>
      <c r="EK486" s="23"/>
    </row>
    <row r="487" spans="2:141" ht="29.1">
      <c r="B487" s="132" t="s">
        <v>1873</v>
      </c>
      <c r="C487" s="23" t="s">
        <v>1874</v>
      </c>
      <c r="D487" s="23" t="s">
        <v>159</v>
      </c>
      <c r="E487" s="23" t="s">
        <v>846</v>
      </c>
      <c r="F487" s="23" t="s">
        <v>847</v>
      </c>
      <c r="G487" s="23"/>
      <c r="H487" s="23" t="s">
        <v>848</v>
      </c>
      <c r="I487" s="58">
        <v>0</v>
      </c>
      <c r="J487" s="58">
        <v>0</v>
      </c>
      <c r="K487" s="58">
        <v>1</v>
      </c>
      <c r="L487" s="58">
        <v>0</v>
      </c>
      <c r="M487" s="176"/>
      <c r="N487" s="23" t="s">
        <v>849</v>
      </c>
      <c r="O487" s="23" t="s">
        <v>850</v>
      </c>
      <c r="P487" s="23" t="s">
        <v>851</v>
      </c>
      <c r="Q487" s="56">
        <v>46619</v>
      </c>
      <c r="R487" s="133">
        <v>46709</v>
      </c>
      <c r="S487" s="133">
        <v>47172</v>
      </c>
      <c r="T487" s="133" t="s">
        <v>848</v>
      </c>
      <c r="U487" s="133">
        <v>47298</v>
      </c>
      <c r="V487" s="133" t="s">
        <v>848</v>
      </c>
      <c r="W487" s="55">
        <v>0</v>
      </c>
      <c r="X487" s="55">
        <v>0</v>
      </c>
      <c r="Y487" s="55">
        <v>0</v>
      </c>
      <c r="Z487" s="55">
        <v>0.16911211570122961</v>
      </c>
      <c r="AA487" s="55">
        <v>0.33822423140245922</v>
      </c>
      <c r="AB487" s="55">
        <v>0.50733634710368869</v>
      </c>
      <c r="AC487" s="55">
        <v>0.67644846280491844</v>
      </c>
      <c r="AD487" s="59">
        <v>1.6911211570122959</v>
      </c>
      <c r="AE487" s="55">
        <v>0</v>
      </c>
      <c r="AF487" s="55"/>
      <c r="AG487" s="55"/>
      <c r="AH487" s="55"/>
      <c r="AI487" s="59">
        <v>1.6911211570122959</v>
      </c>
      <c r="AJ487" s="55">
        <v>0</v>
      </c>
      <c r="AK487" s="55">
        <v>0</v>
      </c>
      <c r="AL487" s="55">
        <v>0</v>
      </c>
      <c r="AM487" s="55">
        <v>0</v>
      </c>
      <c r="AN487" s="55">
        <v>0.19288433105009953</v>
      </c>
      <c r="AO487" s="55">
        <v>0.393484035342203</v>
      </c>
      <c r="AP487" s="55">
        <v>0.60203057407357052</v>
      </c>
      <c r="AQ487" s="55">
        <v>0.81876158074005612</v>
      </c>
      <c r="AR487" s="59">
        <v>2.0071605212059289</v>
      </c>
      <c r="AS487" s="55">
        <v>0</v>
      </c>
      <c r="AT487" s="55"/>
      <c r="AU487" s="55"/>
      <c r="AV487" s="55"/>
      <c r="AW487" s="59">
        <v>2.0071605212059289</v>
      </c>
      <c r="AX487" s="55"/>
      <c r="AY487" s="55"/>
      <c r="AZ487" s="55"/>
      <c r="BA487" s="55"/>
      <c r="BB487" s="55"/>
      <c r="BC487" s="55"/>
      <c r="BD487" s="55"/>
      <c r="BE487" s="55"/>
      <c r="BF487" s="59">
        <v>0</v>
      </c>
      <c r="BG487" s="55"/>
      <c r="BH487" s="55"/>
      <c r="BI487" s="55"/>
      <c r="BJ487" s="55"/>
      <c r="BK487" s="59">
        <v>0</v>
      </c>
      <c r="BL487" s="55"/>
      <c r="BM487" s="23" t="s">
        <v>852</v>
      </c>
      <c r="BN487" s="23" t="s">
        <v>184</v>
      </c>
      <c r="BO487" s="23" t="s">
        <v>853</v>
      </c>
      <c r="BP487" s="23" t="s">
        <v>853</v>
      </c>
      <c r="BQ487" s="23" t="s">
        <v>853</v>
      </c>
      <c r="BR487" s="23"/>
      <c r="BS487" s="57"/>
      <c r="BT487" s="135" t="s">
        <v>23</v>
      </c>
      <c r="BU487" s="58">
        <v>1</v>
      </c>
      <c r="BV487" s="57">
        <v>0</v>
      </c>
      <c r="BW487" s="57">
        <v>0</v>
      </c>
      <c r="BX487" s="57">
        <v>0</v>
      </c>
      <c r="BY487" s="57">
        <v>0</v>
      </c>
      <c r="BZ487" s="57">
        <v>0</v>
      </c>
      <c r="CA487" s="57">
        <v>1</v>
      </c>
      <c r="CB487" s="67">
        <v>1</v>
      </c>
      <c r="CC487" s="134"/>
      <c r="CD487" s="134"/>
      <c r="CE487" s="57"/>
      <c r="CF487" s="57"/>
      <c r="CG487" s="57"/>
      <c r="CH487" s="57"/>
      <c r="CI487" s="57"/>
      <c r="CJ487" s="57"/>
      <c r="CK487" s="67"/>
      <c r="CL487" s="23"/>
      <c r="CM487" s="23"/>
      <c r="CN487" s="23"/>
      <c r="CO487" s="23"/>
      <c r="CP487" s="23"/>
      <c r="CQ487" s="23"/>
      <c r="CR487" s="57"/>
      <c r="CS487" s="134"/>
      <c r="CT487" s="58"/>
      <c r="CU487" s="57"/>
      <c r="CV487" s="57"/>
      <c r="CW487" s="57"/>
      <c r="CX487" s="57"/>
      <c r="CY487" s="57"/>
      <c r="CZ487" s="57"/>
      <c r="DA487" s="67"/>
      <c r="DB487" s="23"/>
      <c r="DC487" s="23"/>
      <c r="DD487" s="57"/>
      <c r="DE487" s="57"/>
      <c r="DF487" s="57"/>
      <c r="DG487" s="57"/>
      <c r="DH487" s="57"/>
      <c r="DI487" s="57"/>
      <c r="DJ487" s="67"/>
      <c r="DK487" s="23" t="s">
        <v>849</v>
      </c>
      <c r="DL487" s="55">
        <v>0</v>
      </c>
      <c r="DM487" s="55">
        <v>0</v>
      </c>
      <c r="DN487" s="55">
        <v>0</v>
      </c>
      <c r="DO487" s="59">
        <v>0</v>
      </c>
      <c r="DP487" s="23" t="s">
        <v>849</v>
      </c>
      <c r="DQ487" s="57"/>
      <c r="DR487" s="57"/>
      <c r="DS487" s="57"/>
      <c r="DT487" s="23" t="s">
        <v>854</v>
      </c>
      <c r="DU487" s="57"/>
      <c r="DV487" s="23" t="s">
        <v>858</v>
      </c>
      <c r="DW487" s="23" t="s">
        <v>854</v>
      </c>
      <c r="DX487" s="57"/>
      <c r="DY487" s="23" t="s">
        <v>849</v>
      </c>
      <c r="DZ487" s="23" t="s">
        <v>854</v>
      </c>
      <c r="EA487" s="56"/>
      <c r="EB487" s="57"/>
      <c r="EC487" s="57"/>
      <c r="ED487" s="23"/>
      <c r="EE487" s="57"/>
      <c r="EF487" s="57"/>
      <c r="EG487" s="57"/>
      <c r="EH487" s="23">
        <v>957</v>
      </c>
      <c r="EI487" s="23"/>
      <c r="EJ487" s="23" t="s">
        <v>921</v>
      </c>
      <c r="EK487" s="23"/>
    </row>
    <row r="488" spans="2:141" ht="29.1">
      <c r="B488" s="132" t="s">
        <v>1875</v>
      </c>
      <c r="C488" s="23" t="s">
        <v>1876</v>
      </c>
      <c r="D488" s="23" t="s">
        <v>159</v>
      </c>
      <c r="E488" s="23" t="s">
        <v>846</v>
      </c>
      <c r="F488" s="23" t="s">
        <v>847</v>
      </c>
      <c r="G488" s="23"/>
      <c r="H488" s="23" t="s">
        <v>848</v>
      </c>
      <c r="I488" s="58">
        <v>0</v>
      </c>
      <c r="J488" s="58">
        <v>0</v>
      </c>
      <c r="K488" s="58">
        <v>1</v>
      </c>
      <c r="L488" s="58">
        <v>0</v>
      </c>
      <c r="M488" s="176"/>
      <c r="N488" s="23" t="s">
        <v>849</v>
      </c>
      <c r="O488" s="23" t="s">
        <v>850</v>
      </c>
      <c r="P488" s="23" t="s">
        <v>851</v>
      </c>
      <c r="Q488" s="56">
        <v>46496</v>
      </c>
      <c r="R488" s="133">
        <v>46552</v>
      </c>
      <c r="S488" s="133">
        <v>47022</v>
      </c>
      <c r="T488" s="133" t="s">
        <v>848</v>
      </c>
      <c r="U488" s="133">
        <v>47115</v>
      </c>
      <c r="V488" s="133" t="s">
        <v>848</v>
      </c>
      <c r="W488" s="55">
        <v>0.53167355395286475</v>
      </c>
      <c r="X488" s="55">
        <v>1.2018904613108787</v>
      </c>
      <c r="Y488" s="55">
        <v>0.70699438917984703</v>
      </c>
      <c r="Z488" s="55">
        <v>0</v>
      </c>
      <c r="AA488" s="55">
        <v>0</v>
      </c>
      <c r="AB488" s="55">
        <v>0</v>
      </c>
      <c r="AC488" s="55">
        <v>0</v>
      </c>
      <c r="AD488" s="59">
        <v>1.9088848504907259</v>
      </c>
      <c r="AE488" s="55">
        <v>0</v>
      </c>
      <c r="AF488" s="55"/>
      <c r="AG488" s="55"/>
      <c r="AH488" s="55"/>
      <c r="AI488" s="59">
        <v>2.4405584044435908</v>
      </c>
      <c r="AJ488" s="55">
        <v>0</v>
      </c>
      <c r="AK488" s="55">
        <v>0.58286360937182224</v>
      </c>
      <c r="AL488" s="55">
        <v>1.3176096631869132</v>
      </c>
      <c r="AM488" s="55">
        <v>0.79056579810609839</v>
      </c>
      <c r="AN488" s="55">
        <v>0</v>
      </c>
      <c r="AO488" s="55">
        <v>0</v>
      </c>
      <c r="AP488" s="55">
        <v>0</v>
      </c>
      <c r="AQ488" s="55">
        <v>0</v>
      </c>
      <c r="AR488" s="59">
        <v>2.1081754612930115</v>
      </c>
      <c r="AS488" s="55">
        <v>0</v>
      </c>
      <c r="AT488" s="55"/>
      <c r="AU488" s="55"/>
      <c r="AV488" s="55"/>
      <c r="AW488" s="59">
        <v>2.6910390706648339</v>
      </c>
      <c r="AX488" s="55"/>
      <c r="AY488" s="55"/>
      <c r="AZ488" s="55"/>
      <c r="BA488" s="55"/>
      <c r="BB488" s="55"/>
      <c r="BC488" s="55"/>
      <c r="BD488" s="55"/>
      <c r="BE488" s="55"/>
      <c r="BF488" s="59">
        <v>0</v>
      </c>
      <c r="BG488" s="55"/>
      <c r="BH488" s="55"/>
      <c r="BI488" s="55"/>
      <c r="BJ488" s="55"/>
      <c r="BK488" s="59">
        <v>0</v>
      </c>
      <c r="BL488" s="55"/>
      <c r="BM488" s="23" t="s">
        <v>852</v>
      </c>
      <c r="BN488" s="23" t="s">
        <v>184</v>
      </c>
      <c r="BO488" s="23" t="s">
        <v>853</v>
      </c>
      <c r="BP488" s="23" t="s">
        <v>853</v>
      </c>
      <c r="BQ488" s="23" t="s">
        <v>853</v>
      </c>
      <c r="BR488" s="23"/>
      <c r="BS488" s="57"/>
      <c r="BT488" s="135" t="s">
        <v>23</v>
      </c>
      <c r="BU488" s="58">
        <v>1</v>
      </c>
      <c r="BV488" s="57">
        <v>0</v>
      </c>
      <c r="BW488" s="57">
        <v>1</v>
      </c>
      <c r="BX488" s="57">
        <v>0</v>
      </c>
      <c r="BY488" s="57">
        <v>0</v>
      </c>
      <c r="BZ488" s="57">
        <v>0</v>
      </c>
      <c r="CA488" s="57">
        <v>0</v>
      </c>
      <c r="CB488" s="67">
        <v>1</v>
      </c>
      <c r="CC488" s="134"/>
      <c r="CD488" s="134"/>
      <c r="CE488" s="57"/>
      <c r="CF488" s="57"/>
      <c r="CG488" s="57"/>
      <c r="CH488" s="57"/>
      <c r="CI488" s="57"/>
      <c r="CJ488" s="57"/>
      <c r="CK488" s="67"/>
      <c r="CL488" s="23"/>
      <c r="CM488" s="23"/>
      <c r="CN488" s="23"/>
      <c r="CO488" s="23"/>
      <c r="CP488" s="23"/>
      <c r="CQ488" s="23"/>
      <c r="CR488" s="57"/>
      <c r="CS488" s="134"/>
      <c r="CT488" s="58"/>
      <c r="CU488" s="57"/>
      <c r="CV488" s="57"/>
      <c r="CW488" s="57"/>
      <c r="CX488" s="57"/>
      <c r="CY488" s="57"/>
      <c r="CZ488" s="57"/>
      <c r="DA488" s="67"/>
      <c r="DB488" s="23"/>
      <c r="DC488" s="23"/>
      <c r="DD488" s="57"/>
      <c r="DE488" s="57"/>
      <c r="DF488" s="57"/>
      <c r="DG488" s="57"/>
      <c r="DH488" s="57"/>
      <c r="DI488" s="57"/>
      <c r="DJ488" s="67"/>
      <c r="DK488" s="23" t="s">
        <v>849</v>
      </c>
      <c r="DL488" s="55">
        <v>0</v>
      </c>
      <c r="DM488" s="55">
        <v>0.53167355395286475</v>
      </c>
      <c r="DN488" s="55">
        <v>1.9088848504907259</v>
      </c>
      <c r="DO488" s="59">
        <v>2.4405584044435908</v>
      </c>
      <c r="DP488" s="23" t="s">
        <v>849</v>
      </c>
      <c r="DQ488" s="57"/>
      <c r="DR488" s="57"/>
      <c r="DS488" s="57"/>
      <c r="DT488" s="23" t="s">
        <v>854</v>
      </c>
      <c r="DU488" s="57"/>
      <c r="DV488" s="23" t="s">
        <v>858</v>
      </c>
      <c r="DW488" s="23" t="s">
        <v>854</v>
      </c>
      <c r="DX488" s="57"/>
      <c r="DY488" s="23" t="s">
        <v>849</v>
      </c>
      <c r="DZ488" s="23" t="s">
        <v>854</v>
      </c>
      <c r="EA488" s="56"/>
      <c r="EB488" s="57"/>
      <c r="EC488" s="57"/>
      <c r="ED488" s="23"/>
      <c r="EE488" s="57"/>
      <c r="EF488" s="57"/>
      <c r="EG488" s="57"/>
      <c r="EH488" s="23">
        <v>957</v>
      </c>
      <c r="EI488" s="23"/>
      <c r="EJ488" s="23" t="s">
        <v>921</v>
      </c>
      <c r="EK488" s="23"/>
    </row>
    <row r="489" spans="2:141" ht="29.1">
      <c r="B489" s="132" t="s">
        <v>1877</v>
      </c>
      <c r="C489" s="23" t="s">
        <v>1878</v>
      </c>
      <c r="D489" s="23" t="s">
        <v>159</v>
      </c>
      <c r="E489" s="23" t="s">
        <v>846</v>
      </c>
      <c r="F489" s="23" t="s">
        <v>847</v>
      </c>
      <c r="G489" s="23" t="s">
        <v>1332</v>
      </c>
      <c r="H489" s="23" t="s">
        <v>848</v>
      </c>
      <c r="I489" s="58">
        <v>0</v>
      </c>
      <c r="J489" s="58">
        <v>0</v>
      </c>
      <c r="K489" s="58">
        <v>1</v>
      </c>
      <c r="L489" s="58">
        <v>0</v>
      </c>
      <c r="M489" s="176"/>
      <c r="N489" s="23" t="s">
        <v>849</v>
      </c>
      <c r="O489" s="23" t="s">
        <v>850</v>
      </c>
      <c r="P489" s="23" t="s">
        <v>851</v>
      </c>
      <c r="Q489" s="56">
        <v>46496</v>
      </c>
      <c r="R489" s="133">
        <v>46552</v>
      </c>
      <c r="S489" s="133">
        <v>47022</v>
      </c>
      <c r="T489" s="133" t="s">
        <v>848</v>
      </c>
      <c r="U489" s="133">
        <v>47116</v>
      </c>
      <c r="V489" s="133" t="s">
        <v>848</v>
      </c>
      <c r="W489" s="55">
        <v>0.28482517651037265</v>
      </c>
      <c r="X489" s="55">
        <v>1.1446576059301592</v>
      </c>
      <c r="Y489" s="55">
        <v>0</v>
      </c>
      <c r="Z489" s="55">
        <v>0</v>
      </c>
      <c r="AA489" s="55">
        <v>0</v>
      </c>
      <c r="AB489" s="55">
        <v>0</v>
      </c>
      <c r="AC489" s="55">
        <v>0</v>
      </c>
      <c r="AD489" s="59">
        <v>1.1446576059301592</v>
      </c>
      <c r="AE489" s="55">
        <v>0</v>
      </c>
      <c r="AF489" s="55"/>
      <c r="AG489" s="55"/>
      <c r="AH489" s="55"/>
      <c r="AI489" s="59">
        <v>1.4294827824405318</v>
      </c>
      <c r="AJ489" s="55">
        <v>0</v>
      </c>
      <c r="AK489" s="55">
        <v>0.31224842610005021</v>
      </c>
      <c r="AL489" s="55">
        <v>1.2548663719063031</v>
      </c>
      <c r="AM489" s="55">
        <v>0</v>
      </c>
      <c r="AN489" s="55">
        <v>0</v>
      </c>
      <c r="AO489" s="55">
        <v>0</v>
      </c>
      <c r="AP489" s="55">
        <v>0</v>
      </c>
      <c r="AQ489" s="55">
        <v>0</v>
      </c>
      <c r="AR489" s="59">
        <v>1.2548663719063031</v>
      </c>
      <c r="AS489" s="55">
        <v>0</v>
      </c>
      <c r="AT489" s="55"/>
      <c r="AU489" s="55"/>
      <c r="AV489" s="55"/>
      <c r="AW489" s="59">
        <v>1.5671147980063533</v>
      </c>
      <c r="AX489" s="55"/>
      <c r="AY489" s="55"/>
      <c r="AZ489" s="55"/>
      <c r="BA489" s="55"/>
      <c r="BB489" s="55"/>
      <c r="BC489" s="55"/>
      <c r="BD489" s="55"/>
      <c r="BE489" s="55"/>
      <c r="BF489" s="59">
        <v>0</v>
      </c>
      <c r="BG489" s="55"/>
      <c r="BH489" s="55"/>
      <c r="BI489" s="55"/>
      <c r="BJ489" s="55"/>
      <c r="BK489" s="59">
        <v>0</v>
      </c>
      <c r="BL489" s="55"/>
      <c r="BM489" s="23" t="s">
        <v>852</v>
      </c>
      <c r="BN489" s="23" t="s">
        <v>184</v>
      </c>
      <c r="BO489" s="23" t="s">
        <v>853</v>
      </c>
      <c r="BP489" s="23" t="s">
        <v>853</v>
      </c>
      <c r="BQ489" s="23" t="s">
        <v>853</v>
      </c>
      <c r="BR489" s="23"/>
      <c r="BS489" s="57"/>
      <c r="BT489" s="135" t="s">
        <v>23</v>
      </c>
      <c r="BU489" s="58">
        <v>1</v>
      </c>
      <c r="BV489" s="57">
        <v>0</v>
      </c>
      <c r="BW489" s="57">
        <v>1</v>
      </c>
      <c r="BX489" s="57">
        <v>0</v>
      </c>
      <c r="BY489" s="57">
        <v>0</v>
      </c>
      <c r="BZ489" s="57">
        <v>0</v>
      </c>
      <c r="CA489" s="57">
        <v>0</v>
      </c>
      <c r="CB489" s="67">
        <v>1</v>
      </c>
      <c r="CC489" s="134"/>
      <c r="CD489" s="134"/>
      <c r="CE489" s="57"/>
      <c r="CF489" s="57"/>
      <c r="CG489" s="57"/>
      <c r="CH489" s="57"/>
      <c r="CI489" s="57"/>
      <c r="CJ489" s="57"/>
      <c r="CK489" s="67"/>
      <c r="CL489" s="23"/>
      <c r="CM489" s="23"/>
      <c r="CN489" s="23"/>
      <c r="CO489" s="23"/>
      <c r="CP489" s="23"/>
      <c r="CQ489" s="23"/>
      <c r="CR489" s="57"/>
      <c r="CS489" s="134"/>
      <c r="CT489" s="58"/>
      <c r="CU489" s="57"/>
      <c r="CV489" s="57"/>
      <c r="CW489" s="57"/>
      <c r="CX489" s="57"/>
      <c r="CY489" s="57"/>
      <c r="CZ489" s="57"/>
      <c r="DA489" s="67"/>
      <c r="DB489" s="23"/>
      <c r="DC489" s="23"/>
      <c r="DD489" s="57"/>
      <c r="DE489" s="57"/>
      <c r="DF489" s="57"/>
      <c r="DG489" s="57"/>
      <c r="DH489" s="57"/>
      <c r="DI489" s="57"/>
      <c r="DJ489" s="67"/>
      <c r="DK489" s="23" t="s">
        <v>849</v>
      </c>
      <c r="DL489" s="55">
        <v>0</v>
      </c>
      <c r="DM489" s="55">
        <v>0.28482517651037265</v>
      </c>
      <c r="DN489" s="55">
        <v>1.1446576059301592</v>
      </c>
      <c r="DO489" s="59">
        <v>1.4294827824405318</v>
      </c>
      <c r="DP489" s="23" t="s">
        <v>849</v>
      </c>
      <c r="DQ489" s="57"/>
      <c r="DR489" s="57"/>
      <c r="DS489" s="57"/>
      <c r="DT489" s="23" t="s">
        <v>854</v>
      </c>
      <c r="DU489" s="57"/>
      <c r="DV489" s="23" t="s">
        <v>858</v>
      </c>
      <c r="DW489" s="23" t="s">
        <v>854</v>
      </c>
      <c r="DX489" s="57"/>
      <c r="DY489" s="23" t="s">
        <v>849</v>
      </c>
      <c r="DZ489" s="23" t="s">
        <v>854</v>
      </c>
      <c r="EA489" s="56"/>
      <c r="EB489" s="57"/>
      <c r="EC489" s="57"/>
      <c r="ED489" s="23"/>
      <c r="EE489" s="57"/>
      <c r="EF489" s="57"/>
      <c r="EG489" s="57"/>
      <c r="EH489" s="23">
        <v>957</v>
      </c>
      <c r="EI489" s="23"/>
      <c r="EJ489" s="23" t="s">
        <v>921</v>
      </c>
      <c r="EK489" s="23"/>
    </row>
    <row r="490" spans="2:141" ht="29.1">
      <c r="B490" s="132" t="s">
        <v>1879</v>
      </c>
      <c r="C490" s="23" t="s">
        <v>1880</v>
      </c>
      <c r="D490" s="23" t="s">
        <v>159</v>
      </c>
      <c r="E490" s="23" t="s">
        <v>846</v>
      </c>
      <c r="F490" s="23" t="s">
        <v>847</v>
      </c>
      <c r="G490" s="23" t="s">
        <v>1332</v>
      </c>
      <c r="H490" s="23" t="s">
        <v>848</v>
      </c>
      <c r="I490" s="58">
        <v>0</v>
      </c>
      <c r="J490" s="58">
        <v>0</v>
      </c>
      <c r="K490" s="58">
        <v>1</v>
      </c>
      <c r="L490" s="58">
        <v>0</v>
      </c>
      <c r="M490" s="176"/>
      <c r="N490" s="23" t="s">
        <v>849</v>
      </c>
      <c r="O490" s="23" t="s">
        <v>850</v>
      </c>
      <c r="P490" s="23" t="s">
        <v>851</v>
      </c>
      <c r="Q490" s="56">
        <v>46496</v>
      </c>
      <c r="R490" s="133">
        <v>46552</v>
      </c>
      <c r="S490" s="133">
        <v>47022</v>
      </c>
      <c r="T490" s="133" t="s">
        <v>848</v>
      </c>
      <c r="U490" s="133">
        <v>47116</v>
      </c>
      <c r="V490" s="133" t="s">
        <v>848</v>
      </c>
      <c r="W490" s="55">
        <v>5.3326832788020015E-2</v>
      </c>
      <c r="X490" s="55">
        <v>0.11446575535922605</v>
      </c>
      <c r="Y490" s="55">
        <v>0</v>
      </c>
      <c r="Z490" s="55">
        <v>0</v>
      </c>
      <c r="AA490" s="55">
        <v>0</v>
      </c>
      <c r="AB490" s="55">
        <v>0</v>
      </c>
      <c r="AC490" s="55">
        <v>0</v>
      </c>
      <c r="AD490" s="59">
        <v>0.11446575535922605</v>
      </c>
      <c r="AE490" s="55">
        <v>0</v>
      </c>
      <c r="AF490" s="55"/>
      <c r="AG490" s="55"/>
      <c r="AH490" s="55"/>
      <c r="AI490" s="59">
        <v>0.16779258814724607</v>
      </c>
      <c r="AJ490" s="55">
        <v>0</v>
      </c>
      <c r="AK490" s="55">
        <v>5.846119297095706E-2</v>
      </c>
      <c r="AL490" s="55">
        <v>0.12548663145292599</v>
      </c>
      <c r="AM490" s="55">
        <v>0</v>
      </c>
      <c r="AN490" s="55">
        <v>0</v>
      </c>
      <c r="AO490" s="55">
        <v>0</v>
      </c>
      <c r="AP490" s="55">
        <v>0</v>
      </c>
      <c r="AQ490" s="55">
        <v>0</v>
      </c>
      <c r="AR490" s="59">
        <v>0.12548663145292599</v>
      </c>
      <c r="AS490" s="55">
        <v>0</v>
      </c>
      <c r="AT490" s="55"/>
      <c r="AU490" s="55"/>
      <c r="AV490" s="55"/>
      <c r="AW490" s="59">
        <v>0.18394782442388305</v>
      </c>
      <c r="AX490" s="55"/>
      <c r="AY490" s="55"/>
      <c r="AZ490" s="55"/>
      <c r="BA490" s="55"/>
      <c r="BB490" s="55"/>
      <c r="BC490" s="55"/>
      <c r="BD490" s="55"/>
      <c r="BE490" s="55"/>
      <c r="BF490" s="59">
        <v>0</v>
      </c>
      <c r="BG490" s="55"/>
      <c r="BH490" s="55"/>
      <c r="BI490" s="55"/>
      <c r="BJ490" s="55"/>
      <c r="BK490" s="59">
        <v>0</v>
      </c>
      <c r="BL490" s="55"/>
      <c r="BM490" s="23" t="s">
        <v>852</v>
      </c>
      <c r="BN490" s="23" t="s">
        <v>184</v>
      </c>
      <c r="BO490" s="23" t="s">
        <v>853</v>
      </c>
      <c r="BP490" s="23" t="s">
        <v>853</v>
      </c>
      <c r="BQ490" s="23" t="s">
        <v>853</v>
      </c>
      <c r="BR490" s="23"/>
      <c r="BS490" s="57"/>
      <c r="BT490" s="135" t="s">
        <v>23</v>
      </c>
      <c r="BU490" s="58">
        <v>1</v>
      </c>
      <c r="BV490" s="57">
        <v>0</v>
      </c>
      <c r="BW490" s="57">
        <v>2</v>
      </c>
      <c r="BX490" s="57">
        <v>0</v>
      </c>
      <c r="BY490" s="57">
        <v>0</v>
      </c>
      <c r="BZ490" s="57">
        <v>0</v>
      </c>
      <c r="CA490" s="57">
        <v>0</v>
      </c>
      <c r="CB490" s="67">
        <v>2</v>
      </c>
      <c r="CC490" s="134"/>
      <c r="CD490" s="134"/>
      <c r="CE490" s="57"/>
      <c r="CF490" s="57"/>
      <c r="CG490" s="57"/>
      <c r="CH490" s="57"/>
      <c r="CI490" s="57"/>
      <c r="CJ490" s="57"/>
      <c r="CK490" s="67"/>
      <c r="CL490" s="23"/>
      <c r="CM490" s="23"/>
      <c r="CN490" s="23"/>
      <c r="CO490" s="23"/>
      <c r="CP490" s="23"/>
      <c r="CQ490" s="23"/>
      <c r="CR490" s="57"/>
      <c r="CS490" s="134"/>
      <c r="CT490" s="58"/>
      <c r="CU490" s="57"/>
      <c r="CV490" s="57"/>
      <c r="CW490" s="57"/>
      <c r="CX490" s="57"/>
      <c r="CY490" s="57"/>
      <c r="CZ490" s="57"/>
      <c r="DA490" s="67"/>
      <c r="DB490" s="23"/>
      <c r="DC490" s="23"/>
      <c r="DD490" s="57"/>
      <c r="DE490" s="57"/>
      <c r="DF490" s="57"/>
      <c r="DG490" s="57"/>
      <c r="DH490" s="57"/>
      <c r="DI490" s="57"/>
      <c r="DJ490" s="67"/>
      <c r="DK490" s="23" t="s">
        <v>849</v>
      </c>
      <c r="DL490" s="55">
        <v>0</v>
      </c>
      <c r="DM490" s="55">
        <v>5.3326832788020015E-2</v>
      </c>
      <c r="DN490" s="55">
        <v>0.11446575535922605</v>
      </c>
      <c r="DO490" s="59">
        <v>0.16779258814724607</v>
      </c>
      <c r="DP490" s="23" t="s">
        <v>849</v>
      </c>
      <c r="DQ490" s="57"/>
      <c r="DR490" s="57"/>
      <c r="DS490" s="57"/>
      <c r="DT490" s="23" t="s">
        <v>854</v>
      </c>
      <c r="DU490" s="57"/>
      <c r="DV490" s="23" t="s">
        <v>858</v>
      </c>
      <c r="DW490" s="23" t="s">
        <v>854</v>
      </c>
      <c r="DX490" s="57"/>
      <c r="DY490" s="23" t="s">
        <v>849</v>
      </c>
      <c r="DZ490" s="23" t="s">
        <v>854</v>
      </c>
      <c r="EA490" s="56"/>
      <c r="EB490" s="57"/>
      <c r="EC490" s="57"/>
      <c r="ED490" s="23"/>
      <c r="EE490" s="57"/>
      <c r="EF490" s="57"/>
      <c r="EG490" s="57"/>
      <c r="EH490" s="23">
        <v>957</v>
      </c>
      <c r="EI490" s="23"/>
      <c r="EJ490" s="23" t="s">
        <v>921</v>
      </c>
      <c r="EK490" s="23"/>
    </row>
    <row r="491" spans="2:141" ht="29.1">
      <c r="B491" s="132" t="s">
        <v>1881</v>
      </c>
      <c r="C491" s="23" t="s">
        <v>1882</v>
      </c>
      <c r="D491" s="23" t="s">
        <v>159</v>
      </c>
      <c r="E491" s="23" t="s">
        <v>846</v>
      </c>
      <c r="F491" s="23" t="s">
        <v>847</v>
      </c>
      <c r="G491" s="23" t="s">
        <v>1332</v>
      </c>
      <c r="H491" s="23" t="s">
        <v>848</v>
      </c>
      <c r="I491" s="58">
        <v>0</v>
      </c>
      <c r="J491" s="58">
        <v>0</v>
      </c>
      <c r="K491" s="58">
        <v>1</v>
      </c>
      <c r="L491" s="58">
        <v>0</v>
      </c>
      <c r="M491" s="176"/>
      <c r="N491" s="23" t="s">
        <v>849</v>
      </c>
      <c r="O491" s="23" t="s">
        <v>850</v>
      </c>
      <c r="P491" s="23" t="s">
        <v>851</v>
      </c>
      <c r="Q491" s="56">
        <v>46496</v>
      </c>
      <c r="R491" s="133">
        <v>46552</v>
      </c>
      <c r="S491" s="133">
        <v>47022</v>
      </c>
      <c r="T491" s="133" t="s">
        <v>848</v>
      </c>
      <c r="U491" s="133">
        <v>47116</v>
      </c>
      <c r="V491" s="133" t="s">
        <v>848</v>
      </c>
      <c r="W491" s="55">
        <v>0.18988339720661113</v>
      </c>
      <c r="X491" s="55">
        <v>0.85801844048712306</v>
      </c>
      <c r="Y491" s="55">
        <v>3.2582332343700286E-4</v>
      </c>
      <c r="Z491" s="55">
        <v>3.1943515116424152E-4</v>
      </c>
      <c r="AA491" s="55">
        <v>5.219513678004829E-5</v>
      </c>
      <c r="AB491" s="55">
        <v>0</v>
      </c>
      <c r="AC491" s="55">
        <v>0</v>
      </c>
      <c r="AD491" s="59">
        <v>0.85871589409850435</v>
      </c>
      <c r="AE491" s="55">
        <v>0</v>
      </c>
      <c r="AF491" s="55"/>
      <c r="AG491" s="55"/>
      <c r="AH491" s="55"/>
      <c r="AI491" s="59">
        <v>1.0485992913051154</v>
      </c>
      <c r="AJ491" s="55">
        <v>0</v>
      </c>
      <c r="AK491" s="55">
        <v>0.20816555841978304</v>
      </c>
      <c r="AL491" s="55">
        <v>0.94062930422573432</v>
      </c>
      <c r="AM491" s="55">
        <v>3.6433779344892441E-4</v>
      </c>
      <c r="AN491" s="55">
        <v>3.6433838693766726E-4</v>
      </c>
      <c r="AO491" s="55">
        <v>6.0722890729295957E-5</v>
      </c>
      <c r="AP491" s="55">
        <v>0</v>
      </c>
      <c r="AQ491" s="55">
        <v>0</v>
      </c>
      <c r="AR491" s="59">
        <v>0.94141870329685018</v>
      </c>
      <c r="AS491" s="55">
        <v>0</v>
      </c>
      <c r="AT491" s="55"/>
      <c r="AU491" s="55"/>
      <c r="AV491" s="55"/>
      <c r="AW491" s="59">
        <v>1.1495842617166332</v>
      </c>
      <c r="AX491" s="55"/>
      <c r="AY491" s="55"/>
      <c r="AZ491" s="55"/>
      <c r="BA491" s="55"/>
      <c r="BB491" s="55"/>
      <c r="BC491" s="55"/>
      <c r="BD491" s="55"/>
      <c r="BE491" s="55"/>
      <c r="BF491" s="59">
        <v>0</v>
      </c>
      <c r="BG491" s="55"/>
      <c r="BH491" s="55"/>
      <c r="BI491" s="55"/>
      <c r="BJ491" s="55"/>
      <c r="BK491" s="59">
        <v>0</v>
      </c>
      <c r="BL491" s="55"/>
      <c r="BM491" s="23" t="s">
        <v>852</v>
      </c>
      <c r="BN491" s="23" t="s">
        <v>184</v>
      </c>
      <c r="BO491" s="23" t="s">
        <v>853</v>
      </c>
      <c r="BP491" s="23" t="s">
        <v>853</v>
      </c>
      <c r="BQ491" s="23" t="s">
        <v>853</v>
      </c>
      <c r="BR491" s="23"/>
      <c r="BS491" s="57"/>
      <c r="BT491" s="135" t="s">
        <v>23</v>
      </c>
      <c r="BU491" s="58">
        <v>1</v>
      </c>
      <c r="BV491" s="57">
        <v>0</v>
      </c>
      <c r="BW491" s="57">
        <v>0</v>
      </c>
      <c r="BX491" s="57">
        <v>0</v>
      </c>
      <c r="BY491" s="57">
        <v>0</v>
      </c>
      <c r="BZ491" s="57">
        <v>1</v>
      </c>
      <c r="CA491" s="57">
        <v>0</v>
      </c>
      <c r="CB491" s="67">
        <v>1</v>
      </c>
      <c r="CC491" s="134"/>
      <c r="CD491" s="134"/>
      <c r="CE491" s="57"/>
      <c r="CF491" s="57"/>
      <c r="CG491" s="57"/>
      <c r="CH491" s="57"/>
      <c r="CI491" s="57"/>
      <c r="CJ491" s="57"/>
      <c r="CK491" s="67"/>
      <c r="CL491" s="23"/>
      <c r="CM491" s="23"/>
      <c r="CN491" s="23"/>
      <c r="CO491" s="23"/>
      <c r="CP491" s="23"/>
      <c r="CQ491" s="23"/>
      <c r="CR491" s="57"/>
      <c r="CS491" s="134"/>
      <c r="CT491" s="58"/>
      <c r="CU491" s="57"/>
      <c r="CV491" s="57"/>
      <c r="CW491" s="57"/>
      <c r="CX491" s="57"/>
      <c r="CY491" s="57"/>
      <c r="CZ491" s="57"/>
      <c r="DA491" s="67"/>
      <c r="DB491" s="23"/>
      <c r="DC491" s="23"/>
      <c r="DD491" s="57"/>
      <c r="DE491" s="57"/>
      <c r="DF491" s="57"/>
      <c r="DG491" s="57"/>
      <c r="DH491" s="57"/>
      <c r="DI491" s="57"/>
      <c r="DJ491" s="67"/>
      <c r="DK491" s="23" t="s">
        <v>849</v>
      </c>
      <c r="DL491" s="55">
        <v>0</v>
      </c>
      <c r="DM491" s="55">
        <v>0.18988339720661113</v>
      </c>
      <c r="DN491" s="55">
        <v>0.85871589409850435</v>
      </c>
      <c r="DO491" s="59">
        <v>1.0485992913051154</v>
      </c>
      <c r="DP491" s="23" t="s">
        <v>849</v>
      </c>
      <c r="DQ491" s="57"/>
      <c r="DR491" s="57"/>
      <c r="DS491" s="57"/>
      <c r="DT491" s="23" t="s">
        <v>854</v>
      </c>
      <c r="DU491" s="57"/>
      <c r="DV491" s="23" t="s">
        <v>858</v>
      </c>
      <c r="DW491" s="23" t="s">
        <v>854</v>
      </c>
      <c r="DX491" s="57"/>
      <c r="DY491" s="23" t="s">
        <v>849</v>
      </c>
      <c r="DZ491" s="23" t="s">
        <v>854</v>
      </c>
      <c r="EA491" s="56"/>
      <c r="EB491" s="57"/>
      <c r="EC491" s="57"/>
      <c r="ED491" s="23"/>
      <c r="EE491" s="57"/>
      <c r="EF491" s="57"/>
      <c r="EG491" s="57"/>
      <c r="EH491" s="23">
        <v>957</v>
      </c>
      <c r="EI491" s="23"/>
      <c r="EJ491" s="23" t="s">
        <v>921</v>
      </c>
      <c r="EK491" s="23"/>
    </row>
    <row r="492" spans="2:141">
      <c r="B492" s="132" t="s">
        <v>1883</v>
      </c>
      <c r="C492" s="23" t="s">
        <v>1884</v>
      </c>
      <c r="D492" s="23" t="s">
        <v>193</v>
      </c>
      <c r="E492" s="23" t="s">
        <v>846</v>
      </c>
      <c r="F492" s="23" t="s">
        <v>847</v>
      </c>
      <c r="G492" s="23"/>
      <c r="H492" s="23" t="s">
        <v>848</v>
      </c>
      <c r="I492" s="58">
        <v>0</v>
      </c>
      <c r="J492" s="58">
        <v>0</v>
      </c>
      <c r="K492" s="58">
        <v>1</v>
      </c>
      <c r="L492" s="58">
        <v>0</v>
      </c>
      <c r="M492" s="176"/>
      <c r="N492" s="23" t="s">
        <v>849</v>
      </c>
      <c r="O492" s="23" t="s">
        <v>850</v>
      </c>
      <c r="P492" s="23" t="s">
        <v>851</v>
      </c>
      <c r="Q492" s="56" t="s">
        <v>848</v>
      </c>
      <c r="R492" s="133" t="s">
        <v>848</v>
      </c>
      <c r="S492" s="133" t="s">
        <v>848</v>
      </c>
      <c r="T492" s="133" t="s">
        <v>848</v>
      </c>
      <c r="U492" s="133" t="s">
        <v>848</v>
      </c>
      <c r="V492" s="133" t="s">
        <v>848</v>
      </c>
      <c r="W492" s="55">
        <v>0</v>
      </c>
      <c r="X492" s="55">
        <v>38.555858500212778</v>
      </c>
      <c r="Y492" s="55">
        <v>40.512386760919853</v>
      </c>
      <c r="Z492" s="55">
        <v>14.060520554846594</v>
      </c>
      <c r="AA492" s="55">
        <v>11.301314033377579</v>
      </c>
      <c r="AB492" s="55">
        <v>0</v>
      </c>
      <c r="AC492" s="55">
        <v>0</v>
      </c>
      <c r="AD492" s="59">
        <v>104.4300798493568</v>
      </c>
      <c r="AE492" s="55">
        <v>0</v>
      </c>
      <c r="AF492" s="55"/>
      <c r="AG492" s="55"/>
      <c r="AH492" s="55"/>
      <c r="AI492" s="59">
        <v>104.4300798493568</v>
      </c>
      <c r="AJ492" s="55">
        <v>0</v>
      </c>
      <c r="AK492" s="55">
        <v>0</v>
      </c>
      <c r="AL492" s="55">
        <v>42.268054675248315</v>
      </c>
      <c r="AM492" s="55">
        <v>45.301218599462246</v>
      </c>
      <c r="AN492" s="55">
        <v>16.037018342489105</v>
      </c>
      <c r="AO492" s="55">
        <v>13.147747079160174</v>
      </c>
      <c r="AP492" s="55">
        <v>0</v>
      </c>
      <c r="AQ492" s="55">
        <v>0</v>
      </c>
      <c r="AR492" s="59">
        <v>116.75403869635983</v>
      </c>
      <c r="AS492" s="55">
        <v>0</v>
      </c>
      <c r="AT492" s="55"/>
      <c r="AU492" s="55"/>
      <c r="AV492" s="55"/>
      <c r="AW492" s="59">
        <v>116.75403869635983</v>
      </c>
      <c r="AX492" s="55"/>
      <c r="AY492" s="55"/>
      <c r="AZ492" s="55"/>
      <c r="BA492" s="55"/>
      <c r="BB492" s="55"/>
      <c r="BC492" s="55"/>
      <c r="BD492" s="55"/>
      <c r="BE492" s="55"/>
      <c r="BF492" s="59">
        <v>0</v>
      </c>
      <c r="BG492" s="55"/>
      <c r="BH492" s="55"/>
      <c r="BI492" s="55"/>
      <c r="BJ492" s="55"/>
      <c r="BK492" s="59">
        <v>0</v>
      </c>
      <c r="BL492" s="55"/>
      <c r="BM492" s="23" t="s">
        <v>852</v>
      </c>
      <c r="BN492" s="23" t="s">
        <v>1885</v>
      </c>
      <c r="BO492" s="23" t="s">
        <v>532</v>
      </c>
      <c r="BP492" s="23" t="s">
        <v>533</v>
      </c>
      <c r="BQ492" s="23" t="s">
        <v>542</v>
      </c>
      <c r="BR492" s="23"/>
      <c r="BS492" s="57"/>
      <c r="BT492" s="135" t="s">
        <v>23</v>
      </c>
      <c r="BU492" s="58">
        <v>1</v>
      </c>
      <c r="BV492" s="57">
        <v>0</v>
      </c>
      <c r="BW492" s="57">
        <v>0</v>
      </c>
      <c r="BX492" s="57">
        <v>2</v>
      </c>
      <c r="BY492" s="57">
        <v>0</v>
      </c>
      <c r="BZ492" s="57">
        <v>0</v>
      </c>
      <c r="CA492" s="57">
        <v>0</v>
      </c>
      <c r="CB492" s="67">
        <v>2</v>
      </c>
      <c r="CC492" s="134"/>
      <c r="CD492" s="134"/>
      <c r="CE492" s="57"/>
      <c r="CF492" s="57"/>
      <c r="CG492" s="57"/>
      <c r="CH492" s="57"/>
      <c r="CI492" s="57"/>
      <c r="CJ492" s="57"/>
      <c r="CK492" s="67"/>
      <c r="CL492" s="23"/>
      <c r="CM492" s="23"/>
      <c r="CN492" s="23"/>
      <c r="CO492" s="23"/>
      <c r="CP492" s="23"/>
      <c r="CQ492" s="23"/>
      <c r="CR492" s="57"/>
      <c r="CS492" s="134"/>
      <c r="CT492" s="58"/>
      <c r="CU492" s="57"/>
      <c r="CV492" s="57"/>
      <c r="CW492" s="57"/>
      <c r="CX492" s="57"/>
      <c r="CY492" s="57"/>
      <c r="CZ492" s="57"/>
      <c r="DA492" s="67"/>
      <c r="DB492" s="23"/>
      <c r="DC492" s="23"/>
      <c r="DD492" s="57"/>
      <c r="DE492" s="57"/>
      <c r="DF492" s="57"/>
      <c r="DG492" s="57"/>
      <c r="DH492" s="57"/>
      <c r="DI492" s="57"/>
      <c r="DJ492" s="67"/>
      <c r="DK492" s="23" t="s">
        <v>849</v>
      </c>
      <c r="DL492" s="55">
        <v>0</v>
      </c>
      <c r="DM492" s="55">
        <v>0</v>
      </c>
      <c r="DN492" s="55">
        <v>0</v>
      </c>
      <c r="DO492" s="59">
        <v>0</v>
      </c>
      <c r="DP492" s="23" t="s">
        <v>849</v>
      </c>
      <c r="DQ492" s="57"/>
      <c r="DR492" s="57"/>
      <c r="DS492" s="57"/>
      <c r="DT492" s="23" t="s">
        <v>854</v>
      </c>
      <c r="DU492" s="57"/>
      <c r="DV492" s="23" t="s">
        <v>849</v>
      </c>
      <c r="DW492" s="23" t="s">
        <v>854</v>
      </c>
      <c r="DX492" s="57"/>
      <c r="DY492" s="23" t="s">
        <v>849</v>
      </c>
      <c r="DZ492" s="23" t="s">
        <v>854</v>
      </c>
      <c r="EA492" s="56"/>
      <c r="EB492" s="57"/>
      <c r="EC492" s="57"/>
      <c r="ED492" s="23"/>
      <c r="EE492" s="57"/>
      <c r="EF492" s="57"/>
      <c r="EG492" s="57"/>
      <c r="EH492" s="23">
        <v>891</v>
      </c>
      <c r="EI492" s="323"/>
      <c r="EJ492" s="323" t="s">
        <v>891</v>
      </c>
      <c r="EK492" s="23" t="s">
        <v>634</v>
      </c>
    </row>
    <row r="493" spans="2:141" ht="29.1">
      <c r="B493" s="132" t="s">
        <v>1886</v>
      </c>
      <c r="C493" s="23" t="s">
        <v>1887</v>
      </c>
      <c r="D493" s="23" t="s">
        <v>155</v>
      </c>
      <c r="E493" s="23" t="s">
        <v>846</v>
      </c>
      <c r="F493" s="23" t="s">
        <v>847</v>
      </c>
      <c r="G493" s="23"/>
      <c r="H493" s="23" t="s">
        <v>848</v>
      </c>
      <c r="I493" s="58">
        <v>0</v>
      </c>
      <c r="J493" s="58">
        <v>0</v>
      </c>
      <c r="K493" s="58">
        <v>1</v>
      </c>
      <c r="L493" s="58">
        <v>0</v>
      </c>
      <c r="M493" s="176"/>
      <c r="N493" s="23" t="s">
        <v>849</v>
      </c>
      <c r="O493" s="23" t="s">
        <v>850</v>
      </c>
      <c r="P493" s="23" t="s">
        <v>851</v>
      </c>
      <c r="Q493" s="56" t="s">
        <v>848</v>
      </c>
      <c r="R493" s="133" t="s">
        <v>848</v>
      </c>
      <c r="S493" s="133" t="s">
        <v>848</v>
      </c>
      <c r="T493" s="133" t="s">
        <v>848</v>
      </c>
      <c r="U493" s="133" t="s">
        <v>848</v>
      </c>
      <c r="V493" s="133" t="s">
        <v>848</v>
      </c>
      <c r="W493" s="55">
        <v>0</v>
      </c>
      <c r="X493" s="55">
        <v>0.17426586969230773</v>
      </c>
      <c r="Y493" s="55">
        <v>0.18181048714078624</v>
      </c>
      <c r="Z493" s="55">
        <v>0.19630798733590182</v>
      </c>
      <c r="AA493" s="55">
        <v>0.2112492885573985</v>
      </c>
      <c r="AB493" s="55">
        <v>0.2251550540506726</v>
      </c>
      <c r="AC493" s="55">
        <v>0.23980048792124856</v>
      </c>
      <c r="AD493" s="59">
        <v>1.2285891746983153</v>
      </c>
      <c r="AE493" s="55">
        <v>0</v>
      </c>
      <c r="AF493" s="55"/>
      <c r="AG493" s="55"/>
      <c r="AH493" s="55"/>
      <c r="AI493" s="59">
        <v>1.2285891746983153</v>
      </c>
      <c r="AJ493" s="55">
        <v>0</v>
      </c>
      <c r="AK493" s="55">
        <v>0</v>
      </c>
      <c r="AL493" s="55">
        <v>0.19104435991597776</v>
      </c>
      <c r="AM493" s="55">
        <v>0.20330168820328642</v>
      </c>
      <c r="AN493" s="55">
        <v>0.22390314650177082</v>
      </c>
      <c r="AO493" s="55">
        <v>0.24576365265155939</v>
      </c>
      <c r="AP493" s="55">
        <v>0.267180199525481</v>
      </c>
      <c r="AQ493" s="55">
        <v>0.29025038469081521</v>
      </c>
      <c r="AR493" s="59">
        <v>1.4214434314888904</v>
      </c>
      <c r="AS493" s="55">
        <v>0</v>
      </c>
      <c r="AT493" s="55"/>
      <c r="AU493" s="55"/>
      <c r="AV493" s="55"/>
      <c r="AW493" s="59">
        <v>1.4214434314888904</v>
      </c>
      <c r="AX493" s="55"/>
      <c r="AY493" s="55"/>
      <c r="AZ493" s="55"/>
      <c r="BA493" s="55"/>
      <c r="BB493" s="55"/>
      <c r="BC493" s="55"/>
      <c r="BD493" s="55"/>
      <c r="BE493" s="55"/>
      <c r="BF493" s="59">
        <v>0</v>
      </c>
      <c r="BG493" s="55"/>
      <c r="BH493" s="55"/>
      <c r="BI493" s="55"/>
      <c r="BJ493" s="55"/>
      <c r="BK493" s="59">
        <v>0</v>
      </c>
      <c r="BL493" s="55"/>
      <c r="BM493" s="23" t="s">
        <v>852</v>
      </c>
      <c r="BN493" s="23" t="s">
        <v>225</v>
      </c>
      <c r="BO493" s="23" t="s">
        <v>853</v>
      </c>
      <c r="BP493" s="23" t="s">
        <v>853</v>
      </c>
      <c r="BQ493" s="23" t="s">
        <v>311</v>
      </c>
      <c r="BR493" s="23"/>
      <c r="BS493" s="57"/>
      <c r="BT493" s="135" t="s">
        <v>23</v>
      </c>
      <c r="BU493" s="58">
        <v>1</v>
      </c>
      <c r="BV493" s="57">
        <v>3</v>
      </c>
      <c r="BW493" s="57">
        <v>4</v>
      </c>
      <c r="BX493" s="57">
        <v>4</v>
      </c>
      <c r="BY493" s="57">
        <v>4</v>
      </c>
      <c r="BZ493" s="57">
        <v>4</v>
      </c>
      <c r="CA493" s="57">
        <v>5</v>
      </c>
      <c r="CB493" s="67">
        <v>24</v>
      </c>
      <c r="CC493" s="134"/>
      <c r="CD493" s="134"/>
      <c r="CE493" s="57"/>
      <c r="CF493" s="57"/>
      <c r="CG493" s="57"/>
      <c r="CH493" s="57"/>
      <c r="CI493" s="57"/>
      <c r="CJ493" s="57"/>
      <c r="CK493" s="67"/>
      <c r="CL493" s="23"/>
      <c r="CM493" s="23"/>
      <c r="CN493" s="23"/>
      <c r="CO493" s="23"/>
      <c r="CP493" s="23"/>
      <c r="CQ493" s="23"/>
      <c r="CR493" s="57"/>
      <c r="CS493" s="134"/>
      <c r="CT493" s="58"/>
      <c r="CU493" s="57"/>
      <c r="CV493" s="57"/>
      <c r="CW493" s="57"/>
      <c r="CX493" s="57"/>
      <c r="CY493" s="57"/>
      <c r="CZ493" s="57"/>
      <c r="DA493" s="67"/>
      <c r="DB493" s="23"/>
      <c r="DC493" s="23"/>
      <c r="DD493" s="57"/>
      <c r="DE493" s="57"/>
      <c r="DF493" s="57"/>
      <c r="DG493" s="57"/>
      <c r="DH493" s="57"/>
      <c r="DI493" s="57"/>
      <c r="DJ493" s="67"/>
      <c r="DK493" s="23" t="s">
        <v>849</v>
      </c>
      <c r="DL493" s="55">
        <v>0</v>
      </c>
      <c r="DM493" s="55">
        <v>0</v>
      </c>
      <c r="DN493" s="55">
        <v>0</v>
      </c>
      <c r="DO493" s="59">
        <v>0</v>
      </c>
      <c r="DP493" s="23" t="s">
        <v>849</v>
      </c>
      <c r="DQ493" s="57"/>
      <c r="DR493" s="57"/>
      <c r="DS493" s="57"/>
      <c r="DT493" s="23" t="s">
        <v>854</v>
      </c>
      <c r="DU493" s="57"/>
      <c r="DV493" s="23" t="s">
        <v>849</v>
      </c>
      <c r="DW493" s="23" t="s">
        <v>854</v>
      </c>
      <c r="DX493" s="57"/>
      <c r="DY493" s="23" t="s">
        <v>849</v>
      </c>
      <c r="DZ493" s="23" t="s">
        <v>854</v>
      </c>
      <c r="EA493" s="56"/>
      <c r="EB493" s="57"/>
      <c r="EC493" s="57"/>
      <c r="ED493" s="23"/>
      <c r="EE493" s="57"/>
      <c r="EF493" s="57"/>
      <c r="EG493" s="57"/>
      <c r="EH493" s="23">
        <v>915</v>
      </c>
      <c r="EI493" s="23"/>
      <c r="EJ493" s="23" t="s">
        <v>1888</v>
      </c>
      <c r="EK493" s="23"/>
    </row>
    <row r="494" spans="2:141" ht="29.1">
      <c r="B494" s="132" t="s">
        <v>1889</v>
      </c>
      <c r="C494" s="23" t="s">
        <v>1890</v>
      </c>
      <c r="D494" s="23" t="s">
        <v>155</v>
      </c>
      <c r="E494" s="23" t="s">
        <v>846</v>
      </c>
      <c r="F494" s="23" t="s">
        <v>847</v>
      </c>
      <c r="G494" s="23"/>
      <c r="H494" s="23" t="s">
        <v>848</v>
      </c>
      <c r="I494" s="58">
        <v>0</v>
      </c>
      <c r="J494" s="58">
        <v>0</v>
      </c>
      <c r="K494" s="58">
        <v>1</v>
      </c>
      <c r="L494" s="58">
        <v>0</v>
      </c>
      <c r="M494" s="176"/>
      <c r="N494" s="23" t="s">
        <v>849</v>
      </c>
      <c r="O494" s="23" t="s">
        <v>850</v>
      </c>
      <c r="P494" s="23" t="s">
        <v>851</v>
      </c>
      <c r="Q494" s="56" t="s">
        <v>848</v>
      </c>
      <c r="R494" s="133" t="s">
        <v>848</v>
      </c>
      <c r="S494" s="133" t="s">
        <v>848</v>
      </c>
      <c r="T494" s="133" t="s">
        <v>848</v>
      </c>
      <c r="U494" s="133" t="s">
        <v>848</v>
      </c>
      <c r="V494" s="133" t="s">
        <v>848</v>
      </c>
      <c r="W494" s="55">
        <v>0</v>
      </c>
      <c r="X494" s="55">
        <v>4.0985427720642113E-3</v>
      </c>
      <c r="Y494" s="55">
        <v>0</v>
      </c>
      <c r="Z494" s="55">
        <v>0</v>
      </c>
      <c r="AA494" s="55">
        <v>0</v>
      </c>
      <c r="AB494" s="55">
        <v>0</v>
      </c>
      <c r="AC494" s="55">
        <v>0</v>
      </c>
      <c r="AD494" s="59">
        <v>4.0985427720642113E-3</v>
      </c>
      <c r="AE494" s="55">
        <v>0</v>
      </c>
      <c r="AF494" s="55"/>
      <c r="AG494" s="55"/>
      <c r="AH494" s="55"/>
      <c r="AI494" s="59">
        <v>4.0985427720642113E-3</v>
      </c>
      <c r="AJ494" s="55">
        <v>0</v>
      </c>
      <c r="AK494" s="55">
        <v>0</v>
      </c>
      <c r="AL494" s="55">
        <v>4.4931545222238484E-3</v>
      </c>
      <c r="AM494" s="55">
        <v>0</v>
      </c>
      <c r="AN494" s="55">
        <v>0</v>
      </c>
      <c r="AO494" s="55">
        <v>0</v>
      </c>
      <c r="AP494" s="55">
        <v>0</v>
      </c>
      <c r="AQ494" s="55">
        <v>0</v>
      </c>
      <c r="AR494" s="59">
        <v>4.4931545222238484E-3</v>
      </c>
      <c r="AS494" s="55">
        <v>0</v>
      </c>
      <c r="AT494" s="55"/>
      <c r="AU494" s="55"/>
      <c r="AV494" s="55"/>
      <c r="AW494" s="59">
        <v>4.4931545222238484E-3</v>
      </c>
      <c r="AX494" s="55"/>
      <c r="AY494" s="55"/>
      <c r="AZ494" s="55"/>
      <c r="BA494" s="55"/>
      <c r="BB494" s="55"/>
      <c r="BC494" s="55"/>
      <c r="BD494" s="55"/>
      <c r="BE494" s="55"/>
      <c r="BF494" s="59">
        <v>0</v>
      </c>
      <c r="BG494" s="55"/>
      <c r="BH494" s="55"/>
      <c r="BI494" s="55"/>
      <c r="BJ494" s="55"/>
      <c r="BK494" s="59">
        <v>0</v>
      </c>
      <c r="BL494" s="55"/>
      <c r="BM494" s="23" t="s">
        <v>852</v>
      </c>
      <c r="BN494" s="23" t="s">
        <v>1891</v>
      </c>
      <c r="BO494" s="23" t="s">
        <v>532</v>
      </c>
      <c r="BP494" s="23" t="s">
        <v>1892</v>
      </c>
      <c r="BQ494" s="23" t="s">
        <v>853</v>
      </c>
      <c r="BR494" s="23"/>
      <c r="BS494" s="57"/>
      <c r="BT494" s="135" t="s">
        <v>23</v>
      </c>
      <c r="BU494" s="58">
        <v>1</v>
      </c>
      <c r="BV494" s="57">
        <v>0</v>
      </c>
      <c r="BW494" s="57">
        <v>0</v>
      </c>
      <c r="BX494" s="57">
        <v>0</v>
      </c>
      <c r="BY494" s="57">
        <v>0</v>
      </c>
      <c r="BZ494" s="57">
        <v>0</v>
      </c>
      <c r="CA494" s="57">
        <v>0</v>
      </c>
      <c r="CB494" s="67">
        <v>0</v>
      </c>
      <c r="CC494" s="134"/>
      <c r="CD494" s="134"/>
      <c r="CE494" s="57"/>
      <c r="CF494" s="57"/>
      <c r="CG494" s="57"/>
      <c r="CH494" s="57"/>
      <c r="CI494" s="57"/>
      <c r="CJ494" s="57"/>
      <c r="CK494" s="67"/>
      <c r="CL494" s="23"/>
      <c r="CM494" s="23"/>
      <c r="CN494" s="23"/>
      <c r="CO494" s="23"/>
      <c r="CP494" s="23"/>
      <c r="CQ494" s="23"/>
      <c r="CR494" s="57"/>
      <c r="CS494" s="134"/>
      <c r="CT494" s="58"/>
      <c r="CU494" s="57"/>
      <c r="CV494" s="57"/>
      <c r="CW494" s="57"/>
      <c r="CX494" s="57"/>
      <c r="CY494" s="57"/>
      <c r="CZ494" s="57"/>
      <c r="DA494" s="67"/>
      <c r="DB494" s="23"/>
      <c r="DC494" s="23"/>
      <c r="DD494" s="57"/>
      <c r="DE494" s="57"/>
      <c r="DF494" s="57"/>
      <c r="DG494" s="57"/>
      <c r="DH494" s="57"/>
      <c r="DI494" s="57"/>
      <c r="DJ494" s="67"/>
      <c r="DK494" s="23" t="s">
        <v>849</v>
      </c>
      <c r="DL494" s="55">
        <v>0</v>
      </c>
      <c r="DM494" s="55">
        <v>0</v>
      </c>
      <c r="DN494" s="55">
        <v>0</v>
      </c>
      <c r="DO494" s="59">
        <v>0</v>
      </c>
      <c r="DP494" s="23" t="s">
        <v>849</v>
      </c>
      <c r="DQ494" s="57"/>
      <c r="DR494" s="57"/>
      <c r="DS494" s="57"/>
      <c r="DT494" s="23" t="s">
        <v>854</v>
      </c>
      <c r="DU494" s="57"/>
      <c r="DV494" s="23" t="s">
        <v>849</v>
      </c>
      <c r="DW494" s="23" t="s">
        <v>854</v>
      </c>
      <c r="DX494" s="57"/>
      <c r="DY494" s="23" t="s">
        <v>849</v>
      </c>
      <c r="DZ494" s="23" t="s">
        <v>854</v>
      </c>
      <c r="EA494" s="56"/>
      <c r="EB494" s="57"/>
      <c r="EC494" s="57"/>
      <c r="ED494" s="23"/>
      <c r="EE494" s="57"/>
      <c r="EF494" s="57"/>
      <c r="EG494" s="57"/>
      <c r="EH494" s="23">
        <v>549</v>
      </c>
      <c r="EI494" s="23"/>
      <c r="EJ494" s="23" t="s">
        <v>891</v>
      </c>
      <c r="EK494" s="23"/>
    </row>
    <row r="495" spans="2:141" ht="57.95">
      <c r="B495" s="132" t="s">
        <v>1893</v>
      </c>
      <c r="C495" s="23" t="s">
        <v>1894</v>
      </c>
      <c r="D495" s="23" t="s">
        <v>159</v>
      </c>
      <c r="E495" s="23" t="s">
        <v>846</v>
      </c>
      <c r="F495" s="23" t="s">
        <v>847</v>
      </c>
      <c r="G495" s="23"/>
      <c r="H495" s="23" t="s">
        <v>848</v>
      </c>
      <c r="I495" s="58">
        <v>0</v>
      </c>
      <c r="J495" s="58">
        <v>0</v>
      </c>
      <c r="K495" s="58">
        <v>0</v>
      </c>
      <c r="L495" s="58">
        <v>1</v>
      </c>
      <c r="M495" s="176"/>
      <c r="N495" s="23" t="s">
        <v>849</v>
      </c>
      <c r="O495" s="23" t="s">
        <v>850</v>
      </c>
      <c r="P495" s="23" t="s">
        <v>851</v>
      </c>
      <c r="Q495" s="56" t="s">
        <v>848</v>
      </c>
      <c r="R495" s="133" t="s">
        <v>848</v>
      </c>
      <c r="S495" s="133" t="s">
        <v>848</v>
      </c>
      <c r="T495" s="133" t="s">
        <v>848</v>
      </c>
      <c r="U495" s="133" t="s">
        <v>848</v>
      </c>
      <c r="V495" s="133" t="s">
        <v>848</v>
      </c>
      <c r="W495" s="55">
        <v>64.119832647804117</v>
      </c>
      <c r="X495" s="55">
        <v>19.411920405394319</v>
      </c>
      <c r="Y495" s="55">
        <v>19.47634482961713</v>
      </c>
      <c r="Z495" s="55">
        <v>14.953391278627238</v>
      </c>
      <c r="AA495" s="55">
        <v>10.635916857422714</v>
      </c>
      <c r="AB495" s="55">
        <v>7.4275434312088455</v>
      </c>
      <c r="AC495" s="55">
        <v>6.8259676580471185</v>
      </c>
      <c r="AD495" s="59">
        <v>78.731084460317362</v>
      </c>
      <c r="AE495" s="55">
        <v>2.8173516040477229</v>
      </c>
      <c r="AF495" s="55"/>
      <c r="AG495" s="55"/>
      <c r="AH495" s="55"/>
      <c r="AI495" s="59">
        <v>142.85091710812148</v>
      </c>
      <c r="AJ495" s="55">
        <v>2.8173516040477229</v>
      </c>
      <c r="AK495" s="55">
        <v>70.293353527848382</v>
      </c>
      <c r="AL495" s="55">
        <v>21.2809192938149</v>
      </c>
      <c r="AM495" s="55">
        <v>21.778577496601656</v>
      </c>
      <c r="AN495" s="55">
        <v>17.055400565173315</v>
      </c>
      <c r="AO495" s="55">
        <v>12.373635878391477</v>
      </c>
      <c r="AP495" s="55">
        <v>8.8138929161587107</v>
      </c>
      <c r="AQ495" s="55">
        <v>8.2620338090633343</v>
      </c>
      <c r="AR495" s="59">
        <v>89.564459959203404</v>
      </c>
      <c r="AS495" s="55">
        <v>3.4100739075755548</v>
      </c>
      <c r="AT495" s="55"/>
      <c r="AU495" s="55"/>
      <c r="AV495" s="55"/>
      <c r="AW495" s="59">
        <v>159.85781348705177</v>
      </c>
      <c r="AX495" s="55"/>
      <c r="AY495" s="55"/>
      <c r="AZ495" s="55"/>
      <c r="BA495" s="55"/>
      <c r="BB495" s="55"/>
      <c r="BC495" s="55"/>
      <c r="BD495" s="55"/>
      <c r="BE495" s="55"/>
      <c r="BF495" s="59">
        <v>0</v>
      </c>
      <c r="BG495" s="55"/>
      <c r="BH495" s="55"/>
      <c r="BI495" s="55"/>
      <c r="BJ495" s="55"/>
      <c r="BK495" s="59">
        <v>0</v>
      </c>
      <c r="BL495" s="55"/>
      <c r="BM495" s="23" t="s">
        <v>1131</v>
      </c>
      <c r="BN495" s="23" t="s">
        <v>157</v>
      </c>
      <c r="BO495" s="23" t="s">
        <v>853</v>
      </c>
      <c r="BP495" s="23" t="s">
        <v>853</v>
      </c>
      <c r="BQ495" s="23" t="s">
        <v>853</v>
      </c>
      <c r="BR495" s="23"/>
      <c r="BS495" s="57"/>
      <c r="BT495" s="135" t="s">
        <v>859</v>
      </c>
      <c r="BU495" s="58">
        <v>1</v>
      </c>
      <c r="BV495" s="57">
        <v>9893</v>
      </c>
      <c r="BW495" s="57">
        <v>31041</v>
      </c>
      <c r="BX495" s="57">
        <v>3604</v>
      </c>
      <c r="BY495" s="57">
        <v>20076</v>
      </c>
      <c r="BZ495" s="57">
        <v>4958</v>
      </c>
      <c r="CA495" s="57">
        <v>34468</v>
      </c>
      <c r="CB495" s="67">
        <v>104040</v>
      </c>
      <c r="CC495" s="134"/>
      <c r="CD495" s="134"/>
      <c r="CE495" s="57"/>
      <c r="CF495" s="57"/>
      <c r="CG495" s="57"/>
      <c r="CH495" s="57"/>
      <c r="CI495" s="57"/>
      <c r="CJ495" s="57"/>
      <c r="CK495" s="67"/>
      <c r="CL495" s="23"/>
      <c r="CM495" s="23"/>
      <c r="CN495" s="23"/>
      <c r="CO495" s="23"/>
      <c r="CP495" s="23"/>
      <c r="CQ495" s="23"/>
      <c r="CR495" s="57"/>
      <c r="CS495" s="134"/>
      <c r="CT495" s="58"/>
      <c r="CU495" s="57"/>
      <c r="CV495" s="57"/>
      <c r="CW495" s="57"/>
      <c r="CX495" s="57"/>
      <c r="CY495" s="57"/>
      <c r="CZ495" s="57"/>
      <c r="DA495" s="67"/>
      <c r="DB495" s="23"/>
      <c r="DC495" s="23"/>
      <c r="DD495" s="57"/>
      <c r="DE495" s="57"/>
      <c r="DF495" s="57"/>
      <c r="DG495" s="57"/>
      <c r="DH495" s="57"/>
      <c r="DI495" s="57"/>
      <c r="DJ495" s="67"/>
      <c r="DK495" s="23" t="s">
        <v>849</v>
      </c>
      <c r="DL495" s="55">
        <v>0</v>
      </c>
      <c r="DM495" s="55">
        <v>64.119832647804117</v>
      </c>
      <c r="DN495" s="55">
        <v>78.731084460317362</v>
      </c>
      <c r="DO495" s="59">
        <v>142.85091710812148</v>
      </c>
      <c r="DP495" s="23" t="s">
        <v>849</v>
      </c>
      <c r="DQ495" s="57"/>
      <c r="DR495" s="57"/>
      <c r="DS495" s="57"/>
      <c r="DT495" s="23" t="s">
        <v>854</v>
      </c>
      <c r="DU495" s="57"/>
      <c r="DV495" s="23" t="s">
        <v>849</v>
      </c>
      <c r="DW495" s="23" t="s">
        <v>854</v>
      </c>
      <c r="DX495" s="57"/>
      <c r="DY495" s="23" t="s">
        <v>849</v>
      </c>
      <c r="DZ495" s="23" t="s">
        <v>854</v>
      </c>
      <c r="EA495" s="56"/>
      <c r="EB495" s="57"/>
      <c r="EC495" s="57"/>
      <c r="ED495" s="23"/>
      <c r="EE495" s="57"/>
      <c r="EF495" s="57"/>
      <c r="EG495" s="57"/>
      <c r="EH495" s="23">
        <v>811</v>
      </c>
      <c r="EI495" s="23"/>
      <c r="EJ495" s="23" t="s">
        <v>1177</v>
      </c>
      <c r="EK495" s="23"/>
    </row>
    <row r="496" spans="2:141">
      <c r="B496" s="132" t="s">
        <v>1895</v>
      </c>
      <c r="C496" s="23" t="s">
        <v>1896</v>
      </c>
      <c r="D496" s="23" t="s">
        <v>193</v>
      </c>
      <c r="E496" s="23" t="s">
        <v>846</v>
      </c>
      <c r="F496" s="23" t="s">
        <v>847</v>
      </c>
      <c r="G496" s="23"/>
      <c r="H496" s="23" t="s">
        <v>848</v>
      </c>
      <c r="I496" s="58">
        <v>0.84640000000000004</v>
      </c>
      <c r="J496" s="58">
        <v>0.15359999999999999</v>
      </c>
      <c r="K496" s="58">
        <v>0</v>
      </c>
      <c r="L496" s="58">
        <v>0</v>
      </c>
      <c r="M496" s="176"/>
      <c r="N496" s="23" t="s">
        <v>849</v>
      </c>
      <c r="O496" s="23" t="s">
        <v>850</v>
      </c>
      <c r="P496" s="23" t="s">
        <v>851</v>
      </c>
      <c r="Q496" s="56" t="s">
        <v>848</v>
      </c>
      <c r="R496" s="133" t="s">
        <v>848</v>
      </c>
      <c r="S496" s="133" t="s">
        <v>848</v>
      </c>
      <c r="T496" s="133" t="s">
        <v>848</v>
      </c>
      <c r="U496" s="133" t="s">
        <v>848</v>
      </c>
      <c r="V496" s="133" t="s">
        <v>848</v>
      </c>
      <c r="W496" s="55">
        <v>0</v>
      </c>
      <c r="X496" s="55">
        <v>6.0159627870504249</v>
      </c>
      <c r="Y496" s="55">
        <v>6.2764161844524367</v>
      </c>
      <c r="Z496" s="55">
        <v>6.7768952618131681</v>
      </c>
      <c r="AA496" s="55">
        <v>7.2926951272563709</v>
      </c>
      <c r="AB496" s="55">
        <v>7.7727464871738077</v>
      </c>
      <c r="AC496" s="55">
        <v>8.2783324938953609</v>
      </c>
      <c r="AD496" s="59">
        <v>42.41304834164157</v>
      </c>
      <c r="AE496" s="55">
        <v>0</v>
      </c>
      <c r="AF496" s="55"/>
      <c r="AG496" s="55"/>
      <c r="AH496" s="55"/>
      <c r="AI496" s="59">
        <v>42.41304834164157</v>
      </c>
      <c r="AJ496" s="55">
        <v>0</v>
      </c>
      <c r="AK496" s="55">
        <v>0</v>
      </c>
      <c r="AL496" s="55">
        <v>6.5951856319294064</v>
      </c>
      <c r="AM496" s="55">
        <v>7.0183300547318028</v>
      </c>
      <c r="AN496" s="55">
        <v>7.7295284477475068</v>
      </c>
      <c r="AO496" s="55">
        <v>8.4841913759239702</v>
      </c>
      <c r="AP496" s="55">
        <v>9.2235280529687742</v>
      </c>
      <c r="AQ496" s="55">
        <v>10.019951217700148</v>
      </c>
      <c r="AR496" s="59">
        <v>49.070714781001605</v>
      </c>
      <c r="AS496" s="55">
        <v>0</v>
      </c>
      <c r="AT496" s="55"/>
      <c r="AU496" s="55"/>
      <c r="AV496" s="55"/>
      <c r="AW496" s="59">
        <v>49.070714781001605</v>
      </c>
      <c r="AX496" s="55"/>
      <c r="AY496" s="55"/>
      <c r="AZ496" s="55"/>
      <c r="BA496" s="55"/>
      <c r="BB496" s="55"/>
      <c r="BC496" s="55"/>
      <c r="BD496" s="55"/>
      <c r="BE496" s="55"/>
      <c r="BF496" s="59">
        <v>0</v>
      </c>
      <c r="BG496" s="55"/>
      <c r="BH496" s="55"/>
      <c r="BI496" s="55"/>
      <c r="BJ496" s="55"/>
      <c r="BK496" s="59">
        <v>0</v>
      </c>
      <c r="BL496" s="55"/>
      <c r="BM496" s="23" t="s">
        <v>864</v>
      </c>
      <c r="BN496" s="23" t="s">
        <v>1252</v>
      </c>
      <c r="BO496" s="23" t="s">
        <v>532</v>
      </c>
      <c r="BP496" s="23" t="s">
        <v>533</v>
      </c>
      <c r="BQ496" s="23" t="s">
        <v>536</v>
      </c>
      <c r="BR496" s="23"/>
      <c r="BS496" s="57"/>
      <c r="BT496" s="135" t="s">
        <v>23</v>
      </c>
      <c r="BU496" s="58">
        <v>0.84640000000000004</v>
      </c>
      <c r="BV496" s="57">
        <v>0</v>
      </c>
      <c r="BW496" s="57">
        <v>0</v>
      </c>
      <c r="BX496" s="57">
        <v>0</v>
      </c>
      <c r="BY496" s="57">
        <v>0</v>
      </c>
      <c r="BZ496" s="57">
        <v>0</v>
      </c>
      <c r="CA496" s="57">
        <v>0</v>
      </c>
      <c r="CB496" s="67">
        <v>0</v>
      </c>
      <c r="CC496" s="134"/>
      <c r="CD496" s="134"/>
      <c r="CE496" s="57"/>
      <c r="CF496" s="57"/>
      <c r="CG496" s="57"/>
      <c r="CH496" s="57"/>
      <c r="CI496" s="57"/>
      <c r="CJ496" s="57"/>
      <c r="CK496" s="67"/>
      <c r="CL496" s="23"/>
      <c r="CM496" s="23"/>
      <c r="CN496" s="23"/>
      <c r="CO496" s="23"/>
      <c r="CP496" s="23"/>
      <c r="CQ496" s="23"/>
      <c r="CR496" s="57"/>
      <c r="CS496" s="134"/>
      <c r="CT496" s="58"/>
      <c r="CU496" s="57"/>
      <c r="CV496" s="57"/>
      <c r="CW496" s="57"/>
      <c r="CX496" s="57"/>
      <c r="CY496" s="57"/>
      <c r="CZ496" s="57"/>
      <c r="DA496" s="67"/>
      <c r="DB496" s="23"/>
      <c r="DC496" s="23"/>
      <c r="DD496" s="57"/>
      <c r="DE496" s="57"/>
      <c r="DF496" s="57"/>
      <c r="DG496" s="57"/>
      <c r="DH496" s="57"/>
      <c r="DI496" s="57"/>
      <c r="DJ496" s="67"/>
      <c r="DK496" s="23" t="s">
        <v>849</v>
      </c>
      <c r="DL496" s="55">
        <v>0</v>
      </c>
      <c r="DM496" s="55">
        <v>0</v>
      </c>
      <c r="DN496" s="55">
        <v>0</v>
      </c>
      <c r="DO496" s="59">
        <v>0</v>
      </c>
      <c r="DP496" s="23" t="s">
        <v>849</v>
      </c>
      <c r="DQ496" s="57"/>
      <c r="DR496" s="57"/>
      <c r="DS496" s="57"/>
      <c r="DT496" s="23" t="s">
        <v>854</v>
      </c>
      <c r="DU496" s="57"/>
      <c r="DV496" s="23" t="s">
        <v>849</v>
      </c>
      <c r="DW496" s="23" t="s">
        <v>854</v>
      </c>
      <c r="DX496" s="57"/>
      <c r="DY496" s="23" t="s">
        <v>849</v>
      </c>
      <c r="DZ496" s="23" t="s">
        <v>854</v>
      </c>
      <c r="EA496" s="56"/>
      <c r="EB496" s="57"/>
      <c r="EC496" s="57"/>
      <c r="ED496" s="23"/>
      <c r="EE496" s="57"/>
      <c r="EF496" s="57"/>
      <c r="EG496" s="57"/>
      <c r="EH496" s="23">
        <v>1205</v>
      </c>
      <c r="EI496" s="23" t="s">
        <v>535</v>
      </c>
      <c r="EJ496" s="23"/>
      <c r="EK496" s="23" t="s">
        <v>631</v>
      </c>
    </row>
    <row r="497" spans="2:141" ht="29.1">
      <c r="B497" s="132" t="s">
        <v>1897</v>
      </c>
      <c r="C497" s="23" t="s">
        <v>1898</v>
      </c>
      <c r="D497" s="23" t="s">
        <v>193</v>
      </c>
      <c r="E497" s="23" t="s">
        <v>846</v>
      </c>
      <c r="F497" s="23" t="s">
        <v>847</v>
      </c>
      <c r="G497" s="23"/>
      <c r="H497" s="23" t="s">
        <v>848</v>
      </c>
      <c r="I497" s="58">
        <v>0</v>
      </c>
      <c r="J497" s="58">
        <v>0</v>
      </c>
      <c r="K497" s="58">
        <v>1</v>
      </c>
      <c r="L497" s="58">
        <v>0</v>
      </c>
      <c r="M497" s="176"/>
      <c r="N497" s="23" t="s">
        <v>849</v>
      </c>
      <c r="O497" s="23" t="s">
        <v>850</v>
      </c>
      <c r="P497" s="23" t="s">
        <v>851</v>
      </c>
      <c r="Q497" s="56" t="s">
        <v>848</v>
      </c>
      <c r="R497" s="133" t="s">
        <v>848</v>
      </c>
      <c r="S497" s="133" t="s">
        <v>848</v>
      </c>
      <c r="T497" s="133" t="s">
        <v>848</v>
      </c>
      <c r="U497" s="133" t="s">
        <v>848</v>
      </c>
      <c r="V497" s="133" t="s">
        <v>848</v>
      </c>
      <c r="W497" s="55">
        <v>0</v>
      </c>
      <c r="X497" s="55">
        <v>0.34853173938461546</v>
      </c>
      <c r="Y497" s="55">
        <v>0.36362097428157247</v>
      </c>
      <c r="Z497" s="55">
        <v>0.39261597467180365</v>
      </c>
      <c r="AA497" s="55">
        <v>0.42249857711479699</v>
      </c>
      <c r="AB497" s="55">
        <v>0.4503101081013452</v>
      </c>
      <c r="AC497" s="55">
        <v>0.47960097584249711</v>
      </c>
      <c r="AD497" s="59">
        <v>2.4571783493966306</v>
      </c>
      <c r="AE497" s="55">
        <v>0</v>
      </c>
      <c r="AF497" s="55"/>
      <c r="AG497" s="55"/>
      <c r="AH497" s="55"/>
      <c r="AI497" s="59">
        <v>2.4571783493966306</v>
      </c>
      <c r="AJ497" s="55">
        <v>0</v>
      </c>
      <c r="AK497" s="55">
        <v>0</v>
      </c>
      <c r="AL497" s="55">
        <v>0.38208871983195553</v>
      </c>
      <c r="AM497" s="55">
        <v>0.40660337640657285</v>
      </c>
      <c r="AN497" s="55">
        <v>0.44780629300354163</v>
      </c>
      <c r="AO497" s="55">
        <v>0.49152730530311878</v>
      </c>
      <c r="AP497" s="55">
        <v>0.534360399050962</v>
      </c>
      <c r="AQ497" s="55">
        <v>0.58050076938163042</v>
      </c>
      <c r="AR497" s="59">
        <v>2.8428868629777808</v>
      </c>
      <c r="AS497" s="55">
        <v>0</v>
      </c>
      <c r="AT497" s="55"/>
      <c r="AU497" s="55"/>
      <c r="AV497" s="55"/>
      <c r="AW497" s="59">
        <v>2.8428868629777808</v>
      </c>
      <c r="AX497" s="55"/>
      <c r="AY497" s="55"/>
      <c r="AZ497" s="55"/>
      <c r="BA497" s="55"/>
      <c r="BB497" s="55"/>
      <c r="BC497" s="55"/>
      <c r="BD497" s="55"/>
      <c r="BE497" s="55"/>
      <c r="BF497" s="59">
        <v>0</v>
      </c>
      <c r="BG497" s="55"/>
      <c r="BH497" s="55"/>
      <c r="BI497" s="55"/>
      <c r="BJ497" s="55"/>
      <c r="BK497" s="59">
        <v>0</v>
      </c>
      <c r="BL497" s="55"/>
      <c r="BM497" s="23" t="s">
        <v>852</v>
      </c>
      <c r="BN497" s="23" t="s">
        <v>1301</v>
      </c>
      <c r="BO497" s="23" t="s">
        <v>853</v>
      </c>
      <c r="BP497" s="23" t="s">
        <v>853</v>
      </c>
      <c r="BQ497" s="23" t="s">
        <v>311</v>
      </c>
      <c r="BR497" s="23"/>
      <c r="BS497" s="57"/>
      <c r="BT497" s="135" t="s">
        <v>23</v>
      </c>
      <c r="BU497" s="58">
        <v>1</v>
      </c>
      <c r="BV497" s="57">
        <v>0</v>
      </c>
      <c r="BW497" s="57">
        <v>0</v>
      </c>
      <c r="BX497" s="57">
        <v>0</v>
      </c>
      <c r="BY497" s="57">
        <v>0</v>
      </c>
      <c r="BZ497" s="57">
        <v>0</v>
      </c>
      <c r="CA497" s="57">
        <v>0</v>
      </c>
      <c r="CB497" s="67">
        <v>0</v>
      </c>
      <c r="CC497" s="134"/>
      <c r="CD497" s="134"/>
      <c r="CE497" s="57"/>
      <c r="CF497" s="57"/>
      <c r="CG497" s="57"/>
      <c r="CH497" s="57"/>
      <c r="CI497" s="57"/>
      <c r="CJ497" s="57"/>
      <c r="CK497" s="67"/>
      <c r="CL497" s="23"/>
      <c r="CM497" s="23"/>
      <c r="CN497" s="23"/>
      <c r="CO497" s="23"/>
      <c r="CP497" s="23"/>
      <c r="CQ497" s="23"/>
      <c r="CR497" s="57"/>
      <c r="CS497" s="134"/>
      <c r="CT497" s="58"/>
      <c r="CU497" s="57"/>
      <c r="CV497" s="57"/>
      <c r="CW497" s="57"/>
      <c r="CX497" s="57"/>
      <c r="CY497" s="57"/>
      <c r="CZ497" s="57"/>
      <c r="DA497" s="67"/>
      <c r="DB497" s="23"/>
      <c r="DC497" s="23"/>
      <c r="DD497" s="57"/>
      <c r="DE497" s="57"/>
      <c r="DF497" s="57"/>
      <c r="DG497" s="57"/>
      <c r="DH497" s="57"/>
      <c r="DI497" s="57"/>
      <c r="DJ497" s="67"/>
      <c r="DK497" s="23" t="s">
        <v>849</v>
      </c>
      <c r="DL497" s="55">
        <v>0</v>
      </c>
      <c r="DM497" s="55">
        <v>0</v>
      </c>
      <c r="DN497" s="55">
        <v>0</v>
      </c>
      <c r="DO497" s="59">
        <v>0</v>
      </c>
      <c r="DP497" s="23" t="s">
        <v>849</v>
      </c>
      <c r="DQ497" s="57"/>
      <c r="DR497" s="57"/>
      <c r="DS497" s="57"/>
      <c r="DT497" s="23" t="s">
        <v>854</v>
      </c>
      <c r="DU497" s="57"/>
      <c r="DV497" s="23" t="s">
        <v>849</v>
      </c>
      <c r="DW497" s="23" t="s">
        <v>854</v>
      </c>
      <c r="DX497" s="57"/>
      <c r="DY497" s="23" t="s">
        <v>849</v>
      </c>
      <c r="DZ497" s="23" t="s">
        <v>854</v>
      </c>
      <c r="EA497" s="56"/>
      <c r="EB497" s="57"/>
      <c r="EC497" s="57"/>
      <c r="ED497" s="23"/>
      <c r="EE497" s="57"/>
      <c r="EF497" s="57"/>
      <c r="EG497" s="57"/>
      <c r="EH497" s="23">
        <v>903</v>
      </c>
      <c r="EI497" s="23"/>
      <c r="EJ497" s="23" t="s">
        <v>891</v>
      </c>
      <c r="EK497" s="23"/>
    </row>
    <row r="498" spans="2:141" ht="29.1">
      <c r="B498" s="132" t="s">
        <v>1899</v>
      </c>
      <c r="C498" s="23" t="s">
        <v>1900</v>
      </c>
      <c r="D498" s="23" t="s">
        <v>159</v>
      </c>
      <c r="E498" s="23" t="s">
        <v>846</v>
      </c>
      <c r="F498" s="23" t="s">
        <v>847</v>
      </c>
      <c r="G498" s="23"/>
      <c r="H498" s="23" t="s">
        <v>848</v>
      </c>
      <c r="I498" s="58">
        <v>0</v>
      </c>
      <c r="J498" s="58">
        <v>0</v>
      </c>
      <c r="K498" s="58">
        <v>1</v>
      </c>
      <c r="L498" s="58">
        <v>0</v>
      </c>
      <c r="M498" s="176"/>
      <c r="N498" s="23" t="s">
        <v>849</v>
      </c>
      <c r="O498" s="23" t="s">
        <v>850</v>
      </c>
      <c r="P498" s="23" t="s">
        <v>851</v>
      </c>
      <c r="Q498" s="56" t="s">
        <v>848</v>
      </c>
      <c r="R498" s="133" t="s">
        <v>848</v>
      </c>
      <c r="S498" s="133" t="s">
        <v>848</v>
      </c>
      <c r="T498" s="133" t="s">
        <v>848</v>
      </c>
      <c r="U498" s="133" t="s">
        <v>848</v>
      </c>
      <c r="V498" s="133" t="s">
        <v>848</v>
      </c>
      <c r="W498" s="55">
        <v>0</v>
      </c>
      <c r="X498" s="55">
        <v>0</v>
      </c>
      <c r="Y498" s="55">
        <v>0</v>
      </c>
      <c r="Z498" s="55">
        <v>0</v>
      </c>
      <c r="AA498" s="55">
        <v>0</v>
      </c>
      <c r="AB498" s="55">
        <v>0.59338570524614354</v>
      </c>
      <c r="AC498" s="55">
        <v>1.3054485515906593</v>
      </c>
      <c r="AD498" s="59">
        <v>1.8988342568368028</v>
      </c>
      <c r="AE498" s="55">
        <v>0</v>
      </c>
      <c r="AF498" s="55"/>
      <c r="AG498" s="55"/>
      <c r="AH498" s="55"/>
      <c r="AI498" s="59">
        <v>1.8988342568368028</v>
      </c>
      <c r="AJ498" s="55">
        <v>0</v>
      </c>
      <c r="AK498" s="55">
        <v>0</v>
      </c>
      <c r="AL498" s="55">
        <v>0</v>
      </c>
      <c r="AM498" s="55">
        <v>0</v>
      </c>
      <c r="AN498" s="55">
        <v>0</v>
      </c>
      <c r="AO498" s="55">
        <v>0</v>
      </c>
      <c r="AP498" s="55">
        <v>0.70414102757627739</v>
      </c>
      <c r="AQ498" s="55">
        <v>1.5800924659406488</v>
      </c>
      <c r="AR498" s="59">
        <v>2.2842334935169264</v>
      </c>
      <c r="AS498" s="55">
        <v>0</v>
      </c>
      <c r="AT498" s="55"/>
      <c r="AU498" s="55"/>
      <c r="AV498" s="55"/>
      <c r="AW498" s="59">
        <v>2.2842334935169264</v>
      </c>
      <c r="AX498" s="55"/>
      <c r="AY498" s="55"/>
      <c r="AZ498" s="55"/>
      <c r="BA498" s="55"/>
      <c r="BB498" s="55"/>
      <c r="BC498" s="55"/>
      <c r="BD498" s="55"/>
      <c r="BE498" s="55"/>
      <c r="BF498" s="59">
        <v>0</v>
      </c>
      <c r="BG498" s="55"/>
      <c r="BH498" s="55"/>
      <c r="BI498" s="55"/>
      <c r="BJ498" s="55"/>
      <c r="BK498" s="59">
        <v>0</v>
      </c>
      <c r="BL498" s="55"/>
      <c r="BM498" s="23" t="s">
        <v>852</v>
      </c>
      <c r="BN498" s="23" t="s">
        <v>184</v>
      </c>
      <c r="BO498" s="23" t="s">
        <v>853</v>
      </c>
      <c r="BP498" s="23" t="s">
        <v>853</v>
      </c>
      <c r="BQ498" s="23" t="s">
        <v>853</v>
      </c>
      <c r="BR498" s="23"/>
      <c r="BS498" s="57"/>
      <c r="BT498" s="135" t="s">
        <v>23</v>
      </c>
      <c r="BU498" s="58">
        <v>1</v>
      </c>
      <c r="BV498" s="57">
        <v>0</v>
      </c>
      <c r="BW498" s="57">
        <v>0</v>
      </c>
      <c r="BX498" s="57">
        <v>0</v>
      </c>
      <c r="BY498" s="57">
        <v>0</v>
      </c>
      <c r="BZ498" s="57">
        <v>0</v>
      </c>
      <c r="CA498" s="57">
        <v>0</v>
      </c>
      <c r="CB498" s="67">
        <v>0</v>
      </c>
      <c r="CC498" s="134"/>
      <c r="CD498" s="134"/>
      <c r="CE498" s="57"/>
      <c r="CF498" s="57"/>
      <c r="CG498" s="57"/>
      <c r="CH498" s="57"/>
      <c r="CI498" s="57"/>
      <c r="CJ498" s="57"/>
      <c r="CK498" s="67"/>
      <c r="CL498" s="23"/>
      <c r="CM498" s="23"/>
      <c r="CN498" s="23"/>
      <c r="CO498" s="23"/>
      <c r="CP498" s="23"/>
      <c r="CQ498" s="23"/>
      <c r="CR498" s="57"/>
      <c r="CS498" s="134"/>
      <c r="CT498" s="58"/>
      <c r="CU498" s="57"/>
      <c r="CV498" s="57"/>
      <c r="CW498" s="57"/>
      <c r="CX498" s="57"/>
      <c r="CY498" s="57"/>
      <c r="CZ498" s="57"/>
      <c r="DA498" s="67"/>
      <c r="DB498" s="23"/>
      <c r="DC498" s="23"/>
      <c r="DD498" s="57"/>
      <c r="DE498" s="57"/>
      <c r="DF498" s="57"/>
      <c r="DG498" s="57"/>
      <c r="DH498" s="57"/>
      <c r="DI498" s="57"/>
      <c r="DJ498" s="67"/>
      <c r="DK498" s="23" t="s">
        <v>849</v>
      </c>
      <c r="DL498" s="55">
        <v>0</v>
      </c>
      <c r="DM498" s="55">
        <v>0</v>
      </c>
      <c r="DN498" s="55">
        <v>0</v>
      </c>
      <c r="DO498" s="59">
        <v>0</v>
      </c>
      <c r="DP498" s="23" t="s">
        <v>849</v>
      </c>
      <c r="DQ498" s="57"/>
      <c r="DR498" s="57"/>
      <c r="DS498" s="57"/>
      <c r="DT498" s="23" t="s">
        <v>854</v>
      </c>
      <c r="DU498" s="57"/>
      <c r="DV498" s="23" t="s">
        <v>858</v>
      </c>
      <c r="DW498" s="23" t="s">
        <v>854</v>
      </c>
      <c r="DX498" s="57"/>
      <c r="DY498" s="23" t="s">
        <v>849</v>
      </c>
      <c r="DZ498" s="23" t="s">
        <v>854</v>
      </c>
      <c r="EA498" s="56"/>
      <c r="EB498" s="57"/>
      <c r="EC498" s="57"/>
      <c r="ED498" s="23"/>
      <c r="EE498" s="57"/>
      <c r="EF498" s="57"/>
      <c r="EG498" s="57"/>
      <c r="EH498" s="23">
        <v>957</v>
      </c>
      <c r="EI498" s="23"/>
      <c r="EJ498" s="23" t="s">
        <v>921</v>
      </c>
      <c r="EK498" s="23"/>
    </row>
    <row r="499" spans="2:141" ht="29.1">
      <c r="B499" s="132" t="s">
        <v>1901</v>
      </c>
      <c r="C499" s="23" t="s">
        <v>1900</v>
      </c>
      <c r="D499" s="23" t="s">
        <v>159</v>
      </c>
      <c r="E499" s="23" t="s">
        <v>846</v>
      </c>
      <c r="F499" s="23" t="s">
        <v>847</v>
      </c>
      <c r="G499" s="23"/>
      <c r="H499" s="23" t="s">
        <v>848</v>
      </c>
      <c r="I499" s="58">
        <v>0</v>
      </c>
      <c r="J499" s="58">
        <v>0</v>
      </c>
      <c r="K499" s="58">
        <v>1</v>
      </c>
      <c r="L499" s="58">
        <v>0</v>
      </c>
      <c r="M499" s="176"/>
      <c r="N499" s="23" t="s">
        <v>849</v>
      </c>
      <c r="O499" s="23" t="s">
        <v>850</v>
      </c>
      <c r="P499" s="23" t="s">
        <v>851</v>
      </c>
      <c r="Q499" s="56" t="s">
        <v>848</v>
      </c>
      <c r="R499" s="133" t="s">
        <v>848</v>
      </c>
      <c r="S499" s="133" t="s">
        <v>848</v>
      </c>
      <c r="T499" s="133" t="s">
        <v>848</v>
      </c>
      <c r="U499" s="133" t="s">
        <v>848</v>
      </c>
      <c r="V499" s="133" t="s">
        <v>848</v>
      </c>
      <c r="W499" s="55">
        <v>0</v>
      </c>
      <c r="X499" s="55">
        <v>0</v>
      </c>
      <c r="Y499" s="55">
        <v>0</v>
      </c>
      <c r="Z499" s="55">
        <v>0</v>
      </c>
      <c r="AA499" s="55">
        <v>-0.588638619619409</v>
      </c>
      <c r="AB499" s="55">
        <v>-1.3101956372173937</v>
      </c>
      <c r="AC499" s="55">
        <v>0</v>
      </c>
      <c r="AD499" s="59">
        <v>-1.8988342568368028</v>
      </c>
      <c r="AE499" s="55">
        <v>0</v>
      </c>
      <c r="AF499" s="55"/>
      <c r="AG499" s="55"/>
      <c r="AH499" s="55"/>
      <c r="AI499" s="59">
        <v>-1.8988342568368028</v>
      </c>
      <c r="AJ499" s="55">
        <v>0</v>
      </c>
      <c r="AK499" s="55">
        <v>0</v>
      </c>
      <c r="AL499" s="55">
        <v>0</v>
      </c>
      <c r="AM499" s="55">
        <v>0</v>
      </c>
      <c r="AN499" s="55">
        <v>0</v>
      </c>
      <c r="AO499" s="55">
        <v>-0.68481166605269139</v>
      </c>
      <c r="AP499" s="55">
        <v>-1.5547433889286584</v>
      </c>
      <c r="AQ499" s="55">
        <v>0</v>
      </c>
      <c r="AR499" s="59">
        <v>-2.2395550549813499</v>
      </c>
      <c r="AS499" s="55">
        <v>0</v>
      </c>
      <c r="AT499" s="55"/>
      <c r="AU499" s="55"/>
      <c r="AV499" s="55"/>
      <c r="AW499" s="59">
        <v>-2.2395550549813499</v>
      </c>
      <c r="AX499" s="55"/>
      <c r="AY499" s="55"/>
      <c r="AZ499" s="55"/>
      <c r="BA499" s="55"/>
      <c r="BB499" s="55"/>
      <c r="BC499" s="55"/>
      <c r="BD499" s="55"/>
      <c r="BE499" s="55"/>
      <c r="BF499" s="59">
        <v>0</v>
      </c>
      <c r="BG499" s="55"/>
      <c r="BH499" s="55"/>
      <c r="BI499" s="55"/>
      <c r="BJ499" s="55"/>
      <c r="BK499" s="59">
        <v>0</v>
      </c>
      <c r="BL499" s="55"/>
      <c r="BM499" s="23" t="s">
        <v>852</v>
      </c>
      <c r="BN499" s="23" t="s">
        <v>184</v>
      </c>
      <c r="BO499" s="23" t="s">
        <v>853</v>
      </c>
      <c r="BP499" s="23" t="s">
        <v>853</v>
      </c>
      <c r="BQ499" s="23" t="s">
        <v>853</v>
      </c>
      <c r="BR499" s="23"/>
      <c r="BS499" s="57"/>
      <c r="BT499" s="135" t="s">
        <v>23</v>
      </c>
      <c r="BU499" s="58">
        <v>1</v>
      </c>
      <c r="BV499" s="57">
        <v>0</v>
      </c>
      <c r="BW499" s="57">
        <v>0</v>
      </c>
      <c r="BX499" s="57">
        <v>0</v>
      </c>
      <c r="BY499" s="57">
        <v>0</v>
      </c>
      <c r="BZ499" s="57">
        <v>0</v>
      </c>
      <c r="CA499" s="57">
        <v>0</v>
      </c>
      <c r="CB499" s="67">
        <v>0</v>
      </c>
      <c r="CC499" s="134"/>
      <c r="CD499" s="134"/>
      <c r="CE499" s="57"/>
      <c r="CF499" s="57"/>
      <c r="CG499" s="57"/>
      <c r="CH499" s="57"/>
      <c r="CI499" s="57"/>
      <c r="CJ499" s="57"/>
      <c r="CK499" s="67"/>
      <c r="CL499" s="23"/>
      <c r="CM499" s="23"/>
      <c r="CN499" s="23"/>
      <c r="CO499" s="23"/>
      <c r="CP499" s="23"/>
      <c r="CQ499" s="23"/>
      <c r="CR499" s="57"/>
      <c r="CS499" s="134"/>
      <c r="CT499" s="58"/>
      <c r="CU499" s="57"/>
      <c r="CV499" s="57"/>
      <c r="CW499" s="57"/>
      <c r="CX499" s="57"/>
      <c r="CY499" s="57"/>
      <c r="CZ499" s="57"/>
      <c r="DA499" s="67"/>
      <c r="DB499" s="23"/>
      <c r="DC499" s="23"/>
      <c r="DD499" s="57"/>
      <c r="DE499" s="57"/>
      <c r="DF499" s="57"/>
      <c r="DG499" s="57"/>
      <c r="DH499" s="57"/>
      <c r="DI499" s="57"/>
      <c r="DJ499" s="67"/>
      <c r="DK499" s="23" t="s">
        <v>849</v>
      </c>
      <c r="DL499" s="55">
        <v>0</v>
      </c>
      <c r="DM499" s="55">
        <v>0</v>
      </c>
      <c r="DN499" s="55">
        <v>0</v>
      </c>
      <c r="DO499" s="59">
        <v>0</v>
      </c>
      <c r="DP499" s="23" t="s">
        <v>849</v>
      </c>
      <c r="DQ499" s="57"/>
      <c r="DR499" s="57"/>
      <c r="DS499" s="57"/>
      <c r="DT499" s="23" t="s">
        <v>854</v>
      </c>
      <c r="DU499" s="57"/>
      <c r="DV499" s="23" t="s">
        <v>858</v>
      </c>
      <c r="DW499" s="23" t="s">
        <v>854</v>
      </c>
      <c r="DX499" s="57"/>
      <c r="DY499" s="23" t="s">
        <v>849</v>
      </c>
      <c r="DZ499" s="23" t="s">
        <v>854</v>
      </c>
      <c r="EA499" s="56"/>
      <c r="EB499" s="57"/>
      <c r="EC499" s="57"/>
      <c r="ED499" s="23"/>
      <c r="EE499" s="57"/>
      <c r="EF499" s="57"/>
      <c r="EG499" s="57"/>
      <c r="EH499" s="23">
        <v>957</v>
      </c>
      <c r="EI499" s="23"/>
      <c r="EJ499" s="23" t="s">
        <v>921</v>
      </c>
      <c r="EK499" s="23"/>
    </row>
    <row r="500" spans="2:141" ht="57.95">
      <c r="B500" s="132" t="s">
        <v>1902</v>
      </c>
      <c r="C500" s="23" t="s">
        <v>1903</v>
      </c>
      <c r="D500" s="23" t="s">
        <v>155</v>
      </c>
      <c r="E500" s="23" t="s">
        <v>846</v>
      </c>
      <c r="F500" s="23" t="s">
        <v>847</v>
      </c>
      <c r="G500" s="23"/>
      <c r="H500" s="23" t="s">
        <v>848</v>
      </c>
      <c r="I500" s="58">
        <v>0</v>
      </c>
      <c r="J500" s="58">
        <v>0</v>
      </c>
      <c r="K500" s="58">
        <v>1</v>
      </c>
      <c r="L500" s="58">
        <v>0</v>
      </c>
      <c r="M500" s="176"/>
      <c r="N500" s="23" t="s">
        <v>849</v>
      </c>
      <c r="O500" s="23" t="s">
        <v>850</v>
      </c>
      <c r="P500" s="23" t="s">
        <v>851</v>
      </c>
      <c r="Q500" s="56" t="s">
        <v>848</v>
      </c>
      <c r="R500" s="133" t="s">
        <v>848</v>
      </c>
      <c r="S500" s="133" t="s">
        <v>848</v>
      </c>
      <c r="T500" s="133" t="s">
        <v>848</v>
      </c>
      <c r="U500" s="133" t="s">
        <v>848</v>
      </c>
      <c r="V500" s="133" t="s">
        <v>848</v>
      </c>
      <c r="W500" s="55">
        <v>0</v>
      </c>
      <c r="X500" s="55">
        <v>0.62735713089230782</v>
      </c>
      <c r="Y500" s="55">
        <v>0.65451775370683052</v>
      </c>
      <c r="Z500" s="55">
        <v>0.70670875440924663</v>
      </c>
      <c r="AA500" s="55">
        <v>0.76049743880663456</v>
      </c>
      <c r="AB500" s="55">
        <v>0.81055819458242151</v>
      </c>
      <c r="AC500" s="55">
        <v>0.86328175651649486</v>
      </c>
      <c r="AD500" s="59">
        <v>4.4229210289139358</v>
      </c>
      <c r="AE500" s="55">
        <v>0</v>
      </c>
      <c r="AF500" s="55"/>
      <c r="AG500" s="55"/>
      <c r="AH500" s="55"/>
      <c r="AI500" s="59">
        <v>4.4229210289139358</v>
      </c>
      <c r="AJ500" s="55">
        <v>0</v>
      </c>
      <c r="AK500" s="55">
        <v>0</v>
      </c>
      <c r="AL500" s="55">
        <v>0.68775969569751993</v>
      </c>
      <c r="AM500" s="55">
        <v>0.73188607753183121</v>
      </c>
      <c r="AN500" s="55">
        <v>0.80605132740637508</v>
      </c>
      <c r="AO500" s="55">
        <v>0.88474914954561379</v>
      </c>
      <c r="AP500" s="55">
        <v>0.96184871829173169</v>
      </c>
      <c r="AQ500" s="55">
        <v>1.0449013848869348</v>
      </c>
      <c r="AR500" s="59">
        <v>5.1171963533600069</v>
      </c>
      <c r="AS500" s="55">
        <v>0</v>
      </c>
      <c r="AT500" s="55"/>
      <c r="AU500" s="55"/>
      <c r="AV500" s="55"/>
      <c r="AW500" s="59">
        <v>5.1171963533600069</v>
      </c>
      <c r="AX500" s="55"/>
      <c r="AY500" s="55"/>
      <c r="AZ500" s="55"/>
      <c r="BA500" s="55"/>
      <c r="BB500" s="55"/>
      <c r="BC500" s="55"/>
      <c r="BD500" s="55"/>
      <c r="BE500" s="55"/>
      <c r="BF500" s="59">
        <v>0</v>
      </c>
      <c r="BG500" s="55"/>
      <c r="BH500" s="55"/>
      <c r="BI500" s="55"/>
      <c r="BJ500" s="55"/>
      <c r="BK500" s="59">
        <v>0</v>
      </c>
      <c r="BL500" s="55"/>
      <c r="BM500" s="23" t="s">
        <v>852</v>
      </c>
      <c r="BN500" s="23" t="s">
        <v>214</v>
      </c>
      <c r="BO500" s="23" t="s">
        <v>853</v>
      </c>
      <c r="BP500" s="23" t="s">
        <v>853</v>
      </c>
      <c r="BQ500" s="23" t="s">
        <v>311</v>
      </c>
      <c r="BR500" s="23"/>
      <c r="BS500" s="57"/>
      <c r="BT500" s="135" t="s">
        <v>212</v>
      </c>
      <c r="BU500" s="58">
        <v>1</v>
      </c>
      <c r="BV500" s="57">
        <v>0</v>
      </c>
      <c r="BW500" s="57">
        <v>0</v>
      </c>
      <c r="BX500" s="57">
        <v>0</v>
      </c>
      <c r="BY500" s="57">
        <v>0</v>
      </c>
      <c r="BZ500" s="57">
        <v>0</v>
      </c>
      <c r="CA500" s="57">
        <v>0</v>
      </c>
      <c r="CB500" s="67">
        <v>0</v>
      </c>
      <c r="CC500" s="134"/>
      <c r="CD500" s="134"/>
      <c r="CE500" s="57"/>
      <c r="CF500" s="57"/>
      <c r="CG500" s="57"/>
      <c r="CH500" s="57"/>
      <c r="CI500" s="57"/>
      <c r="CJ500" s="57"/>
      <c r="CK500" s="67"/>
      <c r="CL500" s="23"/>
      <c r="CM500" s="23"/>
      <c r="CN500" s="23"/>
      <c r="CO500" s="23"/>
      <c r="CP500" s="23"/>
      <c r="CQ500" s="23"/>
      <c r="CR500" s="57"/>
      <c r="CS500" s="134"/>
      <c r="CT500" s="58"/>
      <c r="CU500" s="57"/>
      <c r="CV500" s="57"/>
      <c r="CW500" s="57"/>
      <c r="CX500" s="57"/>
      <c r="CY500" s="57"/>
      <c r="CZ500" s="57"/>
      <c r="DA500" s="67"/>
      <c r="DB500" s="23"/>
      <c r="DC500" s="23"/>
      <c r="DD500" s="57"/>
      <c r="DE500" s="57"/>
      <c r="DF500" s="57"/>
      <c r="DG500" s="57"/>
      <c r="DH500" s="57"/>
      <c r="DI500" s="57"/>
      <c r="DJ500" s="67"/>
      <c r="DK500" s="23" t="s">
        <v>849</v>
      </c>
      <c r="DL500" s="55">
        <v>0</v>
      </c>
      <c r="DM500" s="55">
        <v>0</v>
      </c>
      <c r="DN500" s="55">
        <v>0</v>
      </c>
      <c r="DO500" s="59">
        <v>0</v>
      </c>
      <c r="DP500" s="23" t="s">
        <v>849</v>
      </c>
      <c r="DQ500" s="57"/>
      <c r="DR500" s="57"/>
      <c r="DS500" s="57"/>
      <c r="DT500" s="23" t="s">
        <v>854</v>
      </c>
      <c r="DU500" s="57"/>
      <c r="DV500" s="23" t="s">
        <v>849</v>
      </c>
      <c r="DW500" s="23" t="s">
        <v>854</v>
      </c>
      <c r="DX500" s="57"/>
      <c r="DY500" s="23" t="s">
        <v>858</v>
      </c>
      <c r="DZ500" s="23" t="s">
        <v>854</v>
      </c>
      <c r="EA500" s="56"/>
      <c r="EB500" s="57"/>
      <c r="EC500" s="57"/>
      <c r="ED500" s="23"/>
      <c r="EE500" s="57"/>
      <c r="EF500" s="57"/>
      <c r="EG500" s="57"/>
      <c r="EH500" s="23">
        <v>3281</v>
      </c>
      <c r="EI500" s="23"/>
      <c r="EJ500" s="23" t="s">
        <v>868</v>
      </c>
      <c r="EK500" s="23"/>
    </row>
    <row r="501" spans="2:141">
      <c r="B501" s="132" t="s">
        <v>1904</v>
      </c>
      <c r="C501" s="23" t="s">
        <v>1905</v>
      </c>
      <c r="D501" s="23" t="s">
        <v>159</v>
      </c>
      <c r="E501" s="23" t="s">
        <v>846</v>
      </c>
      <c r="F501" s="23" t="s">
        <v>847</v>
      </c>
      <c r="G501" s="23"/>
      <c r="H501" s="23" t="s">
        <v>848</v>
      </c>
      <c r="I501" s="58">
        <v>0.5</v>
      </c>
      <c r="J501" s="58">
        <v>0.5</v>
      </c>
      <c r="K501" s="58">
        <v>0</v>
      </c>
      <c r="L501" s="58">
        <v>0</v>
      </c>
      <c r="M501" s="176"/>
      <c r="N501" s="23" t="s">
        <v>849</v>
      </c>
      <c r="O501" s="23" t="s">
        <v>850</v>
      </c>
      <c r="P501" s="23" t="s">
        <v>851</v>
      </c>
      <c r="Q501" s="56" t="s">
        <v>848</v>
      </c>
      <c r="R501" s="133" t="s">
        <v>848</v>
      </c>
      <c r="S501" s="133" t="s">
        <v>848</v>
      </c>
      <c r="T501" s="133" t="s">
        <v>848</v>
      </c>
      <c r="U501" s="133" t="s">
        <v>848</v>
      </c>
      <c r="V501" s="133" t="s">
        <v>848</v>
      </c>
      <c r="W501" s="55">
        <v>0</v>
      </c>
      <c r="X501" s="55">
        <v>3.766761211409495</v>
      </c>
      <c r="Y501" s="55">
        <v>3.7910223341849951</v>
      </c>
      <c r="Z501" s="55">
        <v>3.8280057530500864</v>
      </c>
      <c r="AA501" s="55">
        <v>4.1193611268692694</v>
      </c>
      <c r="AB501" s="55">
        <v>4.3905235539881158</v>
      </c>
      <c r="AC501" s="55">
        <v>4.676109514464347</v>
      </c>
      <c r="AD501" s="59">
        <v>24.571783493966311</v>
      </c>
      <c r="AE501" s="55">
        <v>0</v>
      </c>
      <c r="AF501" s="55"/>
      <c r="AG501" s="55"/>
      <c r="AH501" s="55"/>
      <c r="AI501" s="59">
        <v>24.571783493966311</v>
      </c>
      <c r="AJ501" s="55">
        <v>0</v>
      </c>
      <c r="AK501" s="55">
        <v>0</v>
      </c>
      <c r="AL501" s="55">
        <v>4.1294287048901381</v>
      </c>
      <c r="AM501" s="55">
        <v>4.2391462268035163</v>
      </c>
      <c r="AN501" s="55">
        <v>4.3661113567845327</v>
      </c>
      <c r="AO501" s="55">
        <v>4.7923912267054067</v>
      </c>
      <c r="AP501" s="55">
        <v>5.2100138907468798</v>
      </c>
      <c r="AQ501" s="55">
        <v>5.6598825014708982</v>
      </c>
      <c r="AR501" s="59">
        <v>28.396973907401367</v>
      </c>
      <c r="AS501" s="55">
        <v>0</v>
      </c>
      <c r="AT501" s="55"/>
      <c r="AU501" s="55"/>
      <c r="AV501" s="55"/>
      <c r="AW501" s="59">
        <v>28.396973907401367</v>
      </c>
      <c r="AX501" s="55"/>
      <c r="AY501" s="55"/>
      <c r="AZ501" s="55"/>
      <c r="BA501" s="55"/>
      <c r="BB501" s="55"/>
      <c r="BC501" s="55"/>
      <c r="BD501" s="55"/>
      <c r="BE501" s="55"/>
      <c r="BF501" s="59">
        <v>0</v>
      </c>
      <c r="BG501" s="55"/>
      <c r="BH501" s="55"/>
      <c r="BI501" s="55"/>
      <c r="BJ501" s="55"/>
      <c r="BK501" s="59">
        <v>0</v>
      </c>
      <c r="BL501" s="55"/>
      <c r="BM501" s="23" t="s">
        <v>864</v>
      </c>
      <c r="BN501" s="23" t="s">
        <v>174</v>
      </c>
      <c r="BO501" s="23" t="s">
        <v>582</v>
      </c>
      <c r="BP501" s="23" t="s">
        <v>462</v>
      </c>
      <c r="BQ501" s="23" t="s">
        <v>351</v>
      </c>
      <c r="BR501" s="23"/>
      <c r="BS501" s="57"/>
      <c r="BT501" s="135" t="s">
        <v>154</v>
      </c>
      <c r="BU501" s="58">
        <v>0.5</v>
      </c>
      <c r="BV501" s="57">
        <v>0</v>
      </c>
      <c r="BW501" s="57">
        <v>0</v>
      </c>
      <c r="BX501" s="57">
        <v>0</v>
      </c>
      <c r="BY501" s="57">
        <v>0</v>
      </c>
      <c r="BZ501" s="57">
        <v>0</v>
      </c>
      <c r="CA501" s="57">
        <v>0</v>
      </c>
      <c r="CB501" s="67">
        <v>0</v>
      </c>
      <c r="CC501" s="134"/>
      <c r="CD501" s="134"/>
      <c r="CE501" s="57"/>
      <c r="CF501" s="57"/>
      <c r="CG501" s="57"/>
      <c r="CH501" s="57"/>
      <c r="CI501" s="57"/>
      <c r="CJ501" s="57"/>
      <c r="CK501" s="67"/>
      <c r="CL501" s="23"/>
      <c r="CM501" s="23"/>
      <c r="CN501" s="23"/>
      <c r="CO501" s="23"/>
      <c r="CP501" s="23"/>
      <c r="CQ501" s="23"/>
      <c r="CR501" s="57"/>
      <c r="CS501" s="134"/>
      <c r="CT501" s="58"/>
      <c r="CU501" s="57"/>
      <c r="CV501" s="57"/>
      <c r="CW501" s="57"/>
      <c r="CX501" s="57"/>
      <c r="CY501" s="57"/>
      <c r="CZ501" s="57"/>
      <c r="DA501" s="67"/>
      <c r="DB501" s="23"/>
      <c r="DC501" s="23"/>
      <c r="DD501" s="57"/>
      <c r="DE501" s="57"/>
      <c r="DF501" s="57"/>
      <c r="DG501" s="57"/>
      <c r="DH501" s="57"/>
      <c r="DI501" s="57"/>
      <c r="DJ501" s="67"/>
      <c r="DK501" s="23" t="s">
        <v>849</v>
      </c>
      <c r="DL501" s="55">
        <v>0</v>
      </c>
      <c r="DM501" s="55">
        <v>0</v>
      </c>
      <c r="DN501" s="55">
        <v>0</v>
      </c>
      <c r="DO501" s="59">
        <v>0</v>
      </c>
      <c r="DP501" s="23" t="s">
        <v>849</v>
      </c>
      <c r="DQ501" s="57"/>
      <c r="DR501" s="57"/>
      <c r="DS501" s="57"/>
      <c r="DT501" s="23" t="s">
        <v>854</v>
      </c>
      <c r="DU501" s="57"/>
      <c r="DV501" s="23" t="s">
        <v>849</v>
      </c>
      <c r="DW501" s="23" t="s">
        <v>854</v>
      </c>
      <c r="DX501" s="57"/>
      <c r="DY501" s="23" t="s">
        <v>849</v>
      </c>
      <c r="DZ501" s="23" t="s">
        <v>854</v>
      </c>
      <c r="EA501" s="56"/>
      <c r="EB501" s="57"/>
      <c r="EC501" s="57"/>
      <c r="ED501" s="23"/>
      <c r="EE501" s="57"/>
      <c r="EF501" s="57"/>
      <c r="EG501" s="57"/>
      <c r="EH501" s="23">
        <v>2256</v>
      </c>
      <c r="EI501" s="23" t="s">
        <v>459</v>
      </c>
      <c r="EJ501" s="23" t="s">
        <v>848</v>
      </c>
      <c r="EK501" s="23" t="s">
        <v>460</v>
      </c>
    </row>
    <row r="502" spans="2:141" ht="29.1">
      <c r="B502" s="132" t="s">
        <v>1906</v>
      </c>
      <c r="C502" s="23" t="s">
        <v>1907</v>
      </c>
      <c r="D502" s="23" t="s">
        <v>155</v>
      </c>
      <c r="E502" s="23" t="s">
        <v>846</v>
      </c>
      <c r="F502" s="23" t="s">
        <v>847</v>
      </c>
      <c r="G502" s="23"/>
      <c r="H502" s="23" t="s">
        <v>848</v>
      </c>
      <c r="I502" s="58">
        <v>0</v>
      </c>
      <c r="J502" s="58">
        <v>0</v>
      </c>
      <c r="K502" s="58">
        <v>1</v>
      </c>
      <c r="L502" s="58">
        <v>0</v>
      </c>
      <c r="M502" s="176"/>
      <c r="N502" s="23" t="s">
        <v>849</v>
      </c>
      <c r="O502" s="23" t="s">
        <v>850</v>
      </c>
      <c r="P502" s="23" t="s">
        <v>851</v>
      </c>
      <c r="Q502" s="56" t="s">
        <v>848</v>
      </c>
      <c r="R502" s="133" t="s">
        <v>848</v>
      </c>
      <c r="S502" s="133" t="s">
        <v>848</v>
      </c>
      <c r="T502" s="133" t="s">
        <v>848</v>
      </c>
      <c r="U502" s="133" t="s">
        <v>848</v>
      </c>
      <c r="V502" s="133" t="s">
        <v>848</v>
      </c>
      <c r="W502" s="55">
        <v>0</v>
      </c>
      <c r="X502" s="55">
        <v>6.1429458734915769</v>
      </c>
      <c r="Y502" s="55">
        <v>6.1429458734915769</v>
      </c>
      <c r="Z502" s="55">
        <v>6.1429458734915769</v>
      </c>
      <c r="AA502" s="55">
        <v>0</v>
      </c>
      <c r="AB502" s="55">
        <v>0</v>
      </c>
      <c r="AC502" s="55">
        <v>0</v>
      </c>
      <c r="AD502" s="59">
        <v>18.428837620474731</v>
      </c>
      <c r="AE502" s="55">
        <v>0</v>
      </c>
      <c r="AF502" s="55"/>
      <c r="AG502" s="55"/>
      <c r="AH502" s="55"/>
      <c r="AI502" s="59">
        <v>18.428837620474731</v>
      </c>
      <c r="AJ502" s="55">
        <v>0</v>
      </c>
      <c r="AK502" s="55">
        <v>0</v>
      </c>
      <c r="AL502" s="55">
        <v>6.7343947754762103</v>
      </c>
      <c r="AM502" s="55">
        <v>6.8690826709857351</v>
      </c>
      <c r="AN502" s="55">
        <v>7.0064643244054503</v>
      </c>
      <c r="AO502" s="55">
        <v>0</v>
      </c>
      <c r="AP502" s="55">
        <v>0</v>
      </c>
      <c r="AQ502" s="55">
        <v>0</v>
      </c>
      <c r="AR502" s="59">
        <v>20.609941770867394</v>
      </c>
      <c r="AS502" s="55">
        <v>0</v>
      </c>
      <c r="AT502" s="55"/>
      <c r="AU502" s="55"/>
      <c r="AV502" s="55"/>
      <c r="AW502" s="59">
        <v>20.609941770867394</v>
      </c>
      <c r="AX502" s="55"/>
      <c r="AY502" s="55"/>
      <c r="AZ502" s="55"/>
      <c r="BA502" s="55"/>
      <c r="BB502" s="55"/>
      <c r="BC502" s="55"/>
      <c r="BD502" s="55"/>
      <c r="BE502" s="55"/>
      <c r="BF502" s="59">
        <v>0</v>
      </c>
      <c r="BG502" s="55"/>
      <c r="BH502" s="55"/>
      <c r="BI502" s="55"/>
      <c r="BJ502" s="55"/>
      <c r="BK502" s="59">
        <v>0</v>
      </c>
      <c r="BL502" s="55"/>
      <c r="BM502" s="23" t="s">
        <v>852</v>
      </c>
      <c r="BN502" s="23" t="s">
        <v>174</v>
      </c>
      <c r="BO502" s="23" t="s">
        <v>174</v>
      </c>
      <c r="BP502" s="23" t="s">
        <v>853</v>
      </c>
      <c r="BQ502" s="23" t="s">
        <v>853</v>
      </c>
      <c r="BR502" s="23"/>
      <c r="BS502" s="57"/>
      <c r="BT502" s="135" t="s">
        <v>154</v>
      </c>
      <c r="BU502" s="58">
        <v>1</v>
      </c>
      <c r="BV502" s="57">
        <v>0</v>
      </c>
      <c r="BW502" s="57">
        <v>0</v>
      </c>
      <c r="BX502" s="57">
        <v>0</v>
      </c>
      <c r="BY502" s="57">
        <v>125</v>
      </c>
      <c r="BZ502" s="57">
        <v>0</v>
      </c>
      <c r="CA502" s="57">
        <v>0</v>
      </c>
      <c r="CB502" s="67">
        <v>125</v>
      </c>
      <c r="CC502" s="134"/>
      <c r="CD502" s="134"/>
      <c r="CE502" s="57"/>
      <c r="CF502" s="57"/>
      <c r="CG502" s="57"/>
      <c r="CH502" s="57"/>
      <c r="CI502" s="57"/>
      <c r="CJ502" s="57"/>
      <c r="CK502" s="67"/>
      <c r="CL502" s="23"/>
      <c r="CM502" s="23"/>
      <c r="CN502" s="23"/>
      <c r="CO502" s="23"/>
      <c r="CP502" s="23"/>
      <c r="CQ502" s="23"/>
      <c r="CR502" s="57"/>
      <c r="CS502" s="134"/>
      <c r="CT502" s="58"/>
      <c r="CU502" s="57"/>
      <c r="CV502" s="57"/>
      <c r="CW502" s="57"/>
      <c r="CX502" s="57"/>
      <c r="CY502" s="57"/>
      <c r="CZ502" s="57"/>
      <c r="DA502" s="67"/>
      <c r="DB502" s="23"/>
      <c r="DC502" s="23"/>
      <c r="DD502" s="57"/>
      <c r="DE502" s="57"/>
      <c r="DF502" s="57"/>
      <c r="DG502" s="57"/>
      <c r="DH502" s="57"/>
      <c r="DI502" s="57"/>
      <c r="DJ502" s="67"/>
      <c r="DK502" s="23" t="s">
        <v>849</v>
      </c>
      <c r="DL502" s="55">
        <v>0</v>
      </c>
      <c r="DM502" s="55">
        <v>0</v>
      </c>
      <c r="DN502" s="55">
        <v>0</v>
      </c>
      <c r="DO502" s="59">
        <v>0</v>
      </c>
      <c r="DP502" s="23" t="s">
        <v>849</v>
      </c>
      <c r="DQ502" s="57"/>
      <c r="DR502" s="57"/>
      <c r="DS502" s="57"/>
      <c r="DT502" s="23" t="s">
        <v>854</v>
      </c>
      <c r="DU502" s="57"/>
      <c r="DV502" s="23" t="s">
        <v>849</v>
      </c>
      <c r="DW502" s="23" t="s">
        <v>854</v>
      </c>
      <c r="DX502" s="57"/>
      <c r="DY502" s="23" t="s">
        <v>849</v>
      </c>
      <c r="DZ502" s="23" t="s">
        <v>854</v>
      </c>
      <c r="EA502" s="56"/>
      <c r="EB502" s="57"/>
      <c r="EC502" s="57"/>
      <c r="ED502" s="23"/>
      <c r="EE502" s="57"/>
      <c r="EF502" s="57"/>
      <c r="EG502" s="57"/>
      <c r="EH502" s="23" t="s">
        <v>1908</v>
      </c>
      <c r="EI502" s="323"/>
      <c r="EJ502" s="323" t="s">
        <v>1182</v>
      </c>
      <c r="EK502" s="23"/>
    </row>
    <row r="503" spans="2:141" ht="29.1">
      <c r="B503" s="132" t="s">
        <v>1909</v>
      </c>
      <c r="C503" s="23" t="s">
        <v>1910</v>
      </c>
      <c r="D503" s="23" t="s">
        <v>155</v>
      </c>
      <c r="E503" s="23" t="s">
        <v>846</v>
      </c>
      <c r="F503" s="23" t="s">
        <v>847</v>
      </c>
      <c r="G503" s="23"/>
      <c r="H503" s="23" t="s">
        <v>848</v>
      </c>
      <c r="I503" s="58">
        <v>0</v>
      </c>
      <c r="J503" s="58">
        <v>0</v>
      </c>
      <c r="K503" s="58">
        <v>1</v>
      </c>
      <c r="L503" s="58">
        <v>0</v>
      </c>
      <c r="M503" s="176"/>
      <c r="N503" s="23" t="s">
        <v>849</v>
      </c>
      <c r="O503" s="23" t="s">
        <v>850</v>
      </c>
      <c r="P503" s="23" t="s">
        <v>851</v>
      </c>
      <c r="Q503" s="56" t="s">
        <v>848</v>
      </c>
      <c r="R503" s="133" t="s">
        <v>848</v>
      </c>
      <c r="S503" s="133" t="s">
        <v>848</v>
      </c>
      <c r="T503" s="133" t="s">
        <v>848</v>
      </c>
      <c r="U503" s="133" t="s">
        <v>848</v>
      </c>
      <c r="V503" s="133" t="s">
        <v>848</v>
      </c>
      <c r="W503" s="55">
        <v>0</v>
      </c>
      <c r="X503" s="55">
        <v>0</v>
      </c>
      <c r="Y503" s="55">
        <v>0</v>
      </c>
      <c r="Z503" s="55">
        <v>2.3036047025593414</v>
      </c>
      <c r="AA503" s="55">
        <v>4.6072094051186827</v>
      </c>
      <c r="AB503" s="55">
        <v>6.9108141076780241</v>
      </c>
      <c r="AC503" s="55">
        <v>9.2144188102373654</v>
      </c>
      <c r="AD503" s="59">
        <v>23.036047025593412</v>
      </c>
      <c r="AE503" s="55">
        <v>0</v>
      </c>
      <c r="AF503" s="55"/>
      <c r="AG503" s="55"/>
      <c r="AH503" s="55"/>
      <c r="AI503" s="59">
        <v>23.036047025593412</v>
      </c>
      <c r="AJ503" s="55">
        <v>0</v>
      </c>
      <c r="AK503" s="55">
        <v>0</v>
      </c>
      <c r="AL503" s="55">
        <v>0</v>
      </c>
      <c r="AM503" s="55">
        <v>0</v>
      </c>
      <c r="AN503" s="55">
        <v>2.627424121652044</v>
      </c>
      <c r="AO503" s="55">
        <v>5.3599452081701697</v>
      </c>
      <c r="AP503" s="55">
        <v>8.2007161685003602</v>
      </c>
      <c r="AQ503" s="55">
        <v>11.15297398916049</v>
      </c>
      <c r="AR503" s="59">
        <v>27.341059487483061</v>
      </c>
      <c r="AS503" s="55">
        <v>0</v>
      </c>
      <c r="AT503" s="55"/>
      <c r="AU503" s="55"/>
      <c r="AV503" s="55"/>
      <c r="AW503" s="59">
        <v>27.341059487483061</v>
      </c>
      <c r="AX503" s="55"/>
      <c r="AY503" s="55"/>
      <c r="AZ503" s="55"/>
      <c r="BA503" s="55"/>
      <c r="BB503" s="55"/>
      <c r="BC503" s="55"/>
      <c r="BD503" s="55"/>
      <c r="BE503" s="55"/>
      <c r="BF503" s="59">
        <v>0</v>
      </c>
      <c r="BG503" s="55"/>
      <c r="BH503" s="55"/>
      <c r="BI503" s="55"/>
      <c r="BJ503" s="55"/>
      <c r="BK503" s="59">
        <v>0</v>
      </c>
      <c r="BL503" s="55"/>
      <c r="BM503" s="23" t="s">
        <v>852</v>
      </c>
      <c r="BN503" s="23" t="s">
        <v>187</v>
      </c>
      <c r="BO503" s="23" t="s">
        <v>853</v>
      </c>
      <c r="BP503" s="23" t="s">
        <v>853</v>
      </c>
      <c r="BQ503" s="23" t="s">
        <v>853</v>
      </c>
      <c r="BR503" s="23"/>
      <c r="BS503" s="57"/>
      <c r="BT503" s="135" t="s">
        <v>23</v>
      </c>
      <c r="BU503" s="58">
        <v>1</v>
      </c>
      <c r="BV503" s="57">
        <v>0</v>
      </c>
      <c r="BW503" s="57">
        <v>0</v>
      </c>
      <c r="BX503" s="57">
        <v>0</v>
      </c>
      <c r="BY503" s="57">
        <v>0</v>
      </c>
      <c r="BZ503" s="57">
        <v>0</v>
      </c>
      <c r="CA503" s="57">
        <v>0</v>
      </c>
      <c r="CB503" s="67">
        <v>0</v>
      </c>
      <c r="CC503" s="134"/>
      <c r="CD503" s="134"/>
      <c r="CE503" s="57"/>
      <c r="CF503" s="57"/>
      <c r="CG503" s="57"/>
      <c r="CH503" s="57"/>
      <c r="CI503" s="57"/>
      <c r="CJ503" s="57"/>
      <c r="CK503" s="67"/>
      <c r="CL503" s="23"/>
      <c r="CM503" s="23"/>
      <c r="CN503" s="23"/>
      <c r="CO503" s="23"/>
      <c r="CP503" s="23"/>
      <c r="CQ503" s="23"/>
      <c r="CR503" s="57"/>
      <c r="CS503" s="134"/>
      <c r="CT503" s="58"/>
      <c r="CU503" s="57"/>
      <c r="CV503" s="57"/>
      <c r="CW503" s="57"/>
      <c r="CX503" s="57"/>
      <c r="CY503" s="57"/>
      <c r="CZ503" s="57"/>
      <c r="DA503" s="67"/>
      <c r="DB503" s="23"/>
      <c r="DC503" s="23"/>
      <c r="DD503" s="57"/>
      <c r="DE503" s="57"/>
      <c r="DF503" s="57"/>
      <c r="DG503" s="57"/>
      <c r="DH503" s="57"/>
      <c r="DI503" s="57"/>
      <c r="DJ503" s="67"/>
      <c r="DK503" s="23" t="s">
        <v>849</v>
      </c>
      <c r="DL503" s="55">
        <v>0</v>
      </c>
      <c r="DM503" s="55">
        <v>0</v>
      </c>
      <c r="DN503" s="55">
        <v>0</v>
      </c>
      <c r="DO503" s="59">
        <v>0</v>
      </c>
      <c r="DP503" s="23" t="s">
        <v>849</v>
      </c>
      <c r="DQ503" s="57"/>
      <c r="DR503" s="57"/>
      <c r="DS503" s="57"/>
      <c r="DT503" s="23" t="s">
        <v>854</v>
      </c>
      <c r="DU503" s="57"/>
      <c r="DV503" s="23" t="s">
        <v>849</v>
      </c>
      <c r="DW503" s="23" t="s">
        <v>854</v>
      </c>
      <c r="DX503" s="57"/>
      <c r="DY503" s="23" t="s">
        <v>849</v>
      </c>
      <c r="DZ503" s="23" t="s">
        <v>854</v>
      </c>
      <c r="EA503" s="56"/>
      <c r="EB503" s="57"/>
      <c r="EC503" s="57"/>
      <c r="ED503" s="23"/>
      <c r="EE503" s="57"/>
      <c r="EF503" s="57"/>
      <c r="EG503" s="57"/>
      <c r="EH503" s="23">
        <v>2257</v>
      </c>
      <c r="EI503" s="23"/>
      <c r="EJ503" s="23" t="s">
        <v>1911</v>
      </c>
      <c r="EK503" s="23"/>
    </row>
    <row r="504" spans="2:141" ht="29.1">
      <c r="B504" s="132" t="s">
        <v>1912</v>
      </c>
      <c r="C504" s="23" t="s">
        <v>1913</v>
      </c>
      <c r="D504" s="23" t="s">
        <v>155</v>
      </c>
      <c r="E504" s="23" t="s">
        <v>846</v>
      </c>
      <c r="F504" s="23" t="s">
        <v>847</v>
      </c>
      <c r="G504" s="23"/>
      <c r="H504" s="23" t="s">
        <v>848</v>
      </c>
      <c r="I504" s="58">
        <v>0</v>
      </c>
      <c r="J504" s="58">
        <v>0</v>
      </c>
      <c r="K504" s="58">
        <v>1</v>
      </c>
      <c r="L504" s="58">
        <v>0</v>
      </c>
      <c r="M504" s="176"/>
      <c r="N504" s="23" t="s">
        <v>849</v>
      </c>
      <c r="O504" s="23" t="s">
        <v>850</v>
      </c>
      <c r="P504" s="23" t="s">
        <v>851</v>
      </c>
      <c r="Q504" s="56" t="s">
        <v>848</v>
      </c>
      <c r="R504" s="133" t="s">
        <v>848</v>
      </c>
      <c r="S504" s="133" t="s">
        <v>848</v>
      </c>
      <c r="T504" s="133" t="s">
        <v>848</v>
      </c>
      <c r="U504" s="133" t="s">
        <v>848</v>
      </c>
      <c r="V504" s="133" t="s">
        <v>848</v>
      </c>
      <c r="W504" s="55">
        <v>0</v>
      </c>
      <c r="X504" s="55">
        <v>2.2654563094853177</v>
      </c>
      <c r="Y504" s="55">
        <v>2.3635363364664315</v>
      </c>
      <c r="Z504" s="55">
        <v>2.5520038392928837</v>
      </c>
      <c r="AA504" s="55">
        <v>2.7462407554711659</v>
      </c>
      <c r="AB504" s="55">
        <v>2.927015707161845</v>
      </c>
      <c r="AC504" s="55">
        <v>3.1174063477722407</v>
      </c>
      <c r="AD504" s="59">
        <v>15.971659295649882</v>
      </c>
      <c r="AE504" s="55">
        <v>0</v>
      </c>
      <c r="AF504" s="55"/>
      <c r="AG504" s="55"/>
      <c r="AH504" s="55"/>
      <c r="AI504" s="59">
        <v>15.971659295649882</v>
      </c>
      <c r="AJ504" s="55">
        <v>0</v>
      </c>
      <c r="AK504" s="55">
        <v>0</v>
      </c>
      <c r="AL504" s="55">
        <v>2.4835766827285979</v>
      </c>
      <c r="AM504" s="55">
        <v>2.6429219507087582</v>
      </c>
      <c r="AN504" s="55">
        <v>2.9107409090010838</v>
      </c>
      <c r="AO504" s="55">
        <v>3.1949274893855448</v>
      </c>
      <c r="AP504" s="55">
        <v>3.473342599174857</v>
      </c>
      <c r="AQ504" s="55">
        <v>3.7732550067856052</v>
      </c>
      <c r="AR504" s="59">
        <v>18.478764637784444</v>
      </c>
      <c r="AS504" s="55">
        <v>0</v>
      </c>
      <c r="AT504" s="55"/>
      <c r="AU504" s="55"/>
      <c r="AV504" s="55"/>
      <c r="AW504" s="59">
        <v>18.478764637784444</v>
      </c>
      <c r="AX504" s="55"/>
      <c r="AY504" s="55"/>
      <c r="AZ504" s="55"/>
      <c r="BA504" s="55"/>
      <c r="BB504" s="55"/>
      <c r="BC504" s="55"/>
      <c r="BD504" s="55"/>
      <c r="BE504" s="55"/>
      <c r="BF504" s="59">
        <v>0</v>
      </c>
      <c r="BG504" s="55"/>
      <c r="BH504" s="55"/>
      <c r="BI504" s="55"/>
      <c r="BJ504" s="55"/>
      <c r="BK504" s="59">
        <v>0</v>
      </c>
      <c r="BL504" s="55"/>
      <c r="BM504" s="23" t="s">
        <v>852</v>
      </c>
      <c r="BN504" s="23" t="s">
        <v>187</v>
      </c>
      <c r="BO504" s="23" t="s">
        <v>853</v>
      </c>
      <c r="BP504" s="23" t="s">
        <v>853</v>
      </c>
      <c r="BQ504" s="23" t="s">
        <v>853</v>
      </c>
      <c r="BR504" s="23"/>
      <c r="BS504" s="57"/>
      <c r="BT504" s="135" t="s">
        <v>23</v>
      </c>
      <c r="BU504" s="58">
        <v>1</v>
      </c>
      <c r="BV504" s="57">
        <v>0</v>
      </c>
      <c r="BW504" s="57">
        <v>0</v>
      </c>
      <c r="BX504" s="57">
        <v>0</v>
      </c>
      <c r="BY504" s="57">
        <v>0</v>
      </c>
      <c r="BZ504" s="57">
        <v>0</v>
      </c>
      <c r="CA504" s="57">
        <v>0</v>
      </c>
      <c r="CB504" s="67">
        <v>0</v>
      </c>
      <c r="CC504" s="134"/>
      <c r="CD504" s="134"/>
      <c r="CE504" s="57"/>
      <c r="CF504" s="57"/>
      <c r="CG504" s="57"/>
      <c r="CH504" s="57"/>
      <c r="CI504" s="57"/>
      <c r="CJ504" s="57"/>
      <c r="CK504" s="67"/>
      <c r="CL504" s="23"/>
      <c r="CM504" s="23"/>
      <c r="CN504" s="23"/>
      <c r="CO504" s="23"/>
      <c r="CP504" s="23"/>
      <c r="CQ504" s="23"/>
      <c r="CR504" s="57"/>
      <c r="CS504" s="134"/>
      <c r="CT504" s="58"/>
      <c r="CU504" s="57"/>
      <c r="CV504" s="57"/>
      <c r="CW504" s="57"/>
      <c r="CX504" s="57"/>
      <c r="CY504" s="57"/>
      <c r="CZ504" s="57"/>
      <c r="DA504" s="67"/>
      <c r="DB504" s="23"/>
      <c r="DC504" s="23"/>
      <c r="DD504" s="57"/>
      <c r="DE504" s="57"/>
      <c r="DF504" s="57"/>
      <c r="DG504" s="57"/>
      <c r="DH504" s="57"/>
      <c r="DI504" s="57"/>
      <c r="DJ504" s="67"/>
      <c r="DK504" s="23" t="s">
        <v>849</v>
      </c>
      <c r="DL504" s="55">
        <v>0</v>
      </c>
      <c r="DM504" s="55">
        <v>0</v>
      </c>
      <c r="DN504" s="55">
        <v>0</v>
      </c>
      <c r="DO504" s="59">
        <v>0</v>
      </c>
      <c r="DP504" s="23" t="s">
        <v>849</v>
      </c>
      <c r="DQ504" s="57"/>
      <c r="DR504" s="57"/>
      <c r="DS504" s="57"/>
      <c r="DT504" s="23" t="s">
        <v>854</v>
      </c>
      <c r="DU504" s="57"/>
      <c r="DV504" s="23" t="s">
        <v>849</v>
      </c>
      <c r="DW504" s="23" t="s">
        <v>854</v>
      </c>
      <c r="DX504" s="57"/>
      <c r="DY504" s="23" t="s">
        <v>849</v>
      </c>
      <c r="DZ504" s="23" t="s">
        <v>854</v>
      </c>
      <c r="EA504" s="56"/>
      <c r="EB504" s="57"/>
      <c r="EC504" s="57"/>
      <c r="ED504" s="23"/>
      <c r="EE504" s="57"/>
      <c r="EF504" s="57"/>
      <c r="EG504" s="57"/>
      <c r="EH504" s="23">
        <v>2257</v>
      </c>
      <c r="EI504" s="23"/>
      <c r="EJ504" s="23" t="s">
        <v>1911</v>
      </c>
      <c r="EK504" s="23"/>
    </row>
    <row r="505" spans="2:141" ht="57.95">
      <c r="B505" s="132" t="s">
        <v>1914</v>
      </c>
      <c r="C505" s="23" t="s">
        <v>1915</v>
      </c>
      <c r="D505" s="23" t="s">
        <v>155</v>
      </c>
      <c r="E505" s="23" t="s">
        <v>846</v>
      </c>
      <c r="F505" s="23" t="s">
        <v>847</v>
      </c>
      <c r="G505" s="23"/>
      <c r="H505" s="23" t="s">
        <v>848</v>
      </c>
      <c r="I505" s="58">
        <v>0</v>
      </c>
      <c r="J505" s="58">
        <v>0</v>
      </c>
      <c r="K505" s="58">
        <v>1</v>
      </c>
      <c r="L505" s="58">
        <v>0</v>
      </c>
      <c r="M505" s="176"/>
      <c r="N505" s="23" t="s">
        <v>849</v>
      </c>
      <c r="O505" s="23" t="s">
        <v>850</v>
      </c>
      <c r="P505" s="23" t="s">
        <v>851</v>
      </c>
      <c r="Q505" s="56">
        <v>47207</v>
      </c>
      <c r="R505" s="133">
        <v>47296</v>
      </c>
      <c r="S505" s="133">
        <v>47644</v>
      </c>
      <c r="T505" s="133" t="s">
        <v>848</v>
      </c>
      <c r="U505" s="133">
        <v>47752</v>
      </c>
      <c r="V505" s="133" t="s">
        <v>848</v>
      </c>
      <c r="W505" s="55">
        <v>0</v>
      </c>
      <c r="X505" s="55">
        <v>0</v>
      </c>
      <c r="Y505" s="55">
        <v>0</v>
      </c>
      <c r="Z505" s="55">
        <v>0.96046769181048641</v>
      </c>
      <c r="AA505" s="55">
        <v>0.28249049733837467</v>
      </c>
      <c r="AB505" s="55">
        <v>0</v>
      </c>
      <c r="AC505" s="55">
        <v>0</v>
      </c>
      <c r="AD505" s="59">
        <v>1.242958189148861</v>
      </c>
      <c r="AE505" s="55">
        <v>0</v>
      </c>
      <c r="AF505" s="55"/>
      <c r="AG505" s="55"/>
      <c r="AH505" s="55"/>
      <c r="AI505" s="59">
        <v>1.242958189148861</v>
      </c>
      <c r="AJ505" s="55">
        <v>0</v>
      </c>
      <c r="AK505" s="55">
        <v>0</v>
      </c>
      <c r="AL505" s="55">
        <v>0</v>
      </c>
      <c r="AM505" s="55">
        <v>0</v>
      </c>
      <c r="AN505" s="55">
        <v>1.0954813465724491</v>
      </c>
      <c r="AO505" s="55">
        <v>0.32864440367746317</v>
      </c>
      <c r="AP505" s="55">
        <v>0</v>
      </c>
      <c r="AQ505" s="55">
        <v>0</v>
      </c>
      <c r="AR505" s="59">
        <v>1.4241257502499123</v>
      </c>
      <c r="AS505" s="55">
        <v>0</v>
      </c>
      <c r="AT505" s="55"/>
      <c r="AU505" s="55"/>
      <c r="AV505" s="55"/>
      <c r="AW505" s="59">
        <v>1.4241257502499123</v>
      </c>
      <c r="AX505" s="55"/>
      <c r="AY505" s="55"/>
      <c r="AZ505" s="55"/>
      <c r="BA505" s="55"/>
      <c r="BB505" s="55"/>
      <c r="BC505" s="55"/>
      <c r="BD505" s="55"/>
      <c r="BE505" s="55"/>
      <c r="BF505" s="59">
        <v>0</v>
      </c>
      <c r="BG505" s="55"/>
      <c r="BH505" s="55"/>
      <c r="BI505" s="55"/>
      <c r="BJ505" s="55"/>
      <c r="BK505" s="59">
        <v>0</v>
      </c>
      <c r="BL505" s="55"/>
      <c r="BM505" s="23" t="s">
        <v>852</v>
      </c>
      <c r="BN505" s="23" t="s">
        <v>214</v>
      </c>
      <c r="BO505" s="23" t="s">
        <v>853</v>
      </c>
      <c r="BP505" s="23" t="s">
        <v>853</v>
      </c>
      <c r="BQ505" s="23" t="s">
        <v>311</v>
      </c>
      <c r="BR505" s="23"/>
      <c r="BS505" s="57"/>
      <c r="BT505" s="135" t="s">
        <v>212</v>
      </c>
      <c r="BU505" s="58">
        <v>1</v>
      </c>
      <c r="BV505" s="57">
        <v>0</v>
      </c>
      <c r="BW505" s="57">
        <v>0</v>
      </c>
      <c r="BX505" s="57">
        <v>0</v>
      </c>
      <c r="BY505" s="57">
        <v>0</v>
      </c>
      <c r="BZ505" s="57">
        <v>0</v>
      </c>
      <c r="CA505" s="57">
        <v>0</v>
      </c>
      <c r="CB505" s="67">
        <v>0</v>
      </c>
      <c r="CC505" s="134"/>
      <c r="CD505" s="134"/>
      <c r="CE505" s="57"/>
      <c r="CF505" s="57"/>
      <c r="CG505" s="57"/>
      <c r="CH505" s="57"/>
      <c r="CI505" s="57"/>
      <c r="CJ505" s="57"/>
      <c r="CK505" s="67"/>
      <c r="CL505" s="23"/>
      <c r="CM505" s="23"/>
      <c r="CN505" s="23"/>
      <c r="CO505" s="23"/>
      <c r="CP505" s="23"/>
      <c r="CQ505" s="23"/>
      <c r="CR505" s="57"/>
      <c r="CS505" s="134"/>
      <c r="CT505" s="58"/>
      <c r="CU505" s="57"/>
      <c r="CV505" s="57"/>
      <c r="CW505" s="57"/>
      <c r="CX505" s="57"/>
      <c r="CY505" s="57"/>
      <c r="CZ505" s="57"/>
      <c r="DA505" s="67"/>
      <c r="DB505" s="23"/>
      <c r="DC505" s="23"/>
      <c r="DD505" s="57"/>
      <c r="DE505" s="57"/>
      <c r="DF505" s="57"/>
      <c r="DG505" s="57"/>
      <c r="DH505" s="57"/>
      <c r="DI505" s="57"/>
      <c r="DJ505" s="67"/>
      <c r="DK505" s="23" t="s">
        <v>849</v>
      </c>
      <c r="DL505" s="55">
        <v>0</v>
      </c>
      <c r="DM505" s="55">
        <v>0</v>
      </c>
      <c r="DN505" s="55">
        <v>0</v>
      </c>
      <c r="DO505" s="59">
        <v>0</v>
      </c>
      <c r="DP505" s="23" t="s">
        <v>849</v>
      </c>
      <c r="DQ505" s="57"/>
      <c r="DR505" s="57"/>
      <c r="DS505" s="57"/>
      <c r="DT505" s="23" t="s">
        <v>854</v>
      </c>
      <c r="DU505" s="57"/>
      <c r="DV505" s="23" t="s">
        <v>849</v>
      </c>
      <c r="DW505" s="23" t="s">
        <v>854</v>
      </c>
      <c r="DX505" s="57"/>
      <c r="DY505" s="23" t="s">
        <v>858</v>
      </c>
      <c r="DZ505" s="23" t="s">
        <v>854</v>
      </c>
      <c r="EA505" s="56"/>
      <c r="EB505" s="57"/>
      <c r="EC505" s="57"/>
      <c r="ED505" s="23"/>
      <c r="EE505" s="57"/>
      <c r="EF505" s="57"/>
      <c r="EG505" s="57"/>
      <c r="EH505" s="23">
        <v>3281</v>
      </c>
      <c r="EI505" s="23"/>
      <c r="EJ505" s="23" t="s">
        <v>868</v>
      </c>
      <c r="EK505" s="23"/>
    </row>
    <row r="506" spans="2:141" ht="29.1">
      <c r="B506" s="132" t="s">
        <v>1916</v>
      </c>
      <c r="C506" s="23" t="s">
        <v>1917</v>
      </c>
      <c r="D506" s="23" t="s">
        <v>193</v>
      </c>
      <c r="E506" s="23" t="s">
        <v>846</v>
      </c>
      <c r="F506" s="23" t="s">
        <v>847</v>
      </c>
      <c r="G506" s="23"/>
      <c r="H506" s="23" t="s">
        <v>848</v>
      </c>
      <c r="I506" s="58">
        <v>0</v>
      </c>
      <c r="J506" s="58">
        <v>0</v>
      </c>
      <c r="K506" s="58">
        <v>1</v>
      </c>
      <c r="L506" s="58">
        <v>0</v>
      </c>
      <c r="M506" s="176"/>
      <c r="N506" s="23" t="s">
        <v>849</v>
      </c>
      <c r="O506" s="23" t="s">
        <v>850</v>
      </c>
      <c r="P506" s="23" t="s">
        <v>851</v>
      </c>
      <c r="Q506" s="56" t="s">
        <v>848</v>
      </c>
      <c r="R506" s="133" t="s">
        <v>848</v>
      </c>
      <c r="S506" s="133" t="s">
        <v>848</v>
      </c>
      <c r="T506" s="133" t="s">
        <v>848</v>
      </c>
      <c r="U506" s="133" t="s">
        <v>848</v>
      </c>
      <c r="V506" s="133" t="s">
        <v>848</v>
      </c>
      <c r="W506" s="55">
        <v>0</v>
      </c>
      <c r="X506" s="55">
        <v>0.48677727204961047</v>
      </c>
      <c r="Y506" s="55">
        <v>0.50785167007552734</v>
      </c>
      <c r="Z506" s="55">
        <v>0.54834757216454411</v>
      </c>
      <c r="AA506" s="55">
        <v>0.59008314472567369</v>
      </c>
      <c r="AB506" s="55">
        <v>0.62892615285187348</v>
      </c>
      <c r="AC506" s="55">
        <v>0.66983527843159463</v>
      </c>
      <c r="AD506" s="59">
        <v>3.4318210902988233</v>
      </c>
      <c r="AE506" s="55">
        <v>0</v>
      </c>
      <c r="AF506" s="55"/>
      <c r="AG506" s="55"/>
      <c r="AH506" s="55"/>
      <c r="AI506" s="59">
        <v>3.4318210902988233</v>
      </c>
      <c r="AJ506" s="55">
        <v>0</v>
      </c>
      <c r="AK506" s="55">
        <v>0</v>
      </c>
      <c r="AL506" s="55">
        <v>0.53364466905976449</v>
      </c>
      <c r="AM506" s="55">
        <v>0.56788309358229172</v>
      </c>
      <c r="AN506" s="55">
        <v>0.62542919649094797</v>
      </c>
      <c r="AO506" s="55">
        <v>0.68649220078436712</v>
      </c>
      <c r="AP506" s="55">
        <v>0.7463150925670049</v>
      </c>
      <c r="AQ506" s="55">
        <v>0.81075709615777747</v>
      </c>
      <c r="AR506" s="59">
        <v>3.9705213486421536</v>
      </c>
      <c r="AS506" s="55">
        <v>0</v>
      </c>
      <c r="AT506" s="55"/>
      <c r="AU506" s="55"/>
      <c r="AV506" s="55"/>
      <c r="AW506" s="59">
        <v>3.9705213486421536</v>
      </c>
      <c r="AX506" s="55"/>
      <c r="AY506" s="55"/>
      <c r="AZ506" s="55"/>
      <c r="BA506" s="55"/>
      <c r="BB506" s="55"/>
      <c r="BC506" s="55"/>
      <c r="BD506" s="55"/>
      <c r="BE506" s="55"/>
      <c r="BF506" s="59">
        <v>0</v>
      </c>
      <c r="BG506" s="55"/>
      <c r="BH506" s="55"/>
      <c r="BI506" s="55"/>
      <c r="BJ506" s="55"/>
      <c r="BK506" s="59">
        <v>0</v>
      </c>
      <c r="BL506" s="55"/>
      <c r="BM506" s="23" t="s">
        <v>852</v>
      </c>
      <c r="BN506" s="23" t="s">
        <v>1918</v>
      </c>
      <c r="BO506" s="23" t="s">
        <v>853</v>
      </c>
      <c r="BP506" s="23" t="s">
        <v>853</v>
      </c>
      <c r="BQ506" s="23" t="s">
        <v>311</v>
      </c>
      <c r="BR506" s="23"/>
      <c r="BS506" s="57"/>
      <c r="BT506" s="135" t="s">
        <v>23</v>
      </c>
      <c r="BU506" s="58">
        <v>1</v>
      </c>
      <c r="BV506" s="57">
        <v>0</v>
      </c>
      <c r="BW506" s="57">
        <v>0</v>
      </c>
      <c r="BX506" s="57">
        <v>0</v>
      </c>
      <c r="BY506" s="57">
        <v>0</v>
      </c>
      <c r="BZ506" s="57">
        <v>0</v>
      </c>
      <c r="CA506" s="57">
        <v>0.56000000000000005</v>
      </c>
      <c r="CB506" s="67">
        <v>0.56000000000000005</v>
      </c>
      <c r="CC506" s="134"/>
      <c r="CD506" s="134"/>
      <c r="CE506" s="57"/>
      <c r="CF506" s="57"/>
      <c r="CG506" s="57"/>
      <c r="CH506" s="57"/>
      <c r="CI506" s="57"/>
      <c r="CJ506" s="57"/>
      <c r="CK506" s="67"/>
      <c r="CL506" s="23"/>
      <c r="CM506" s="23"/>
      <c r="CN506" s="23"/>
      <c r="CO506" s="23"/>
      <c r="CP506" s="23"/>
      <c r="CQ506" s="23"/>
      <c r="CR506" s="57"/>
      <c r="CS506" s="134"/>
      <c r="CT506" s="58"/>
      <c r="CU506" s="57"/>
      <c r="CV506" s="57"/>
      <c r="CW506" s="57"/>
      <c r="CX506" s="57"/>
      <c r="CY506" s="57"/>
      <c r="CZ506" s="57"/>
      <c r="DA506" s="67"/>
      <c r="DB506" s="23"/>
      <c r="DC506" s="23"/>
      <c r="DD506" s="57"/>
      <c r="DE506" s="57"/>
      <c r="DF506" s="57"/>
      <c r="DG506" s="57"/>
      <c r="DH506" s="57"/>
      <c r="DI506" s="57"/>
      <c r="DJ506" s="67"/>
      <c r="DK506" s="23" t="s">
        <v>849</v>
      </c>
      <c r="DL506" s="55">
        <v>0</v>
      </c>
      <c r="DM506" s="55">
        <v>0</v>
      </c>
      <c r="DN506" s="55">
        <v>0</v>
      </c>
      <c r="DO506" s="59">
        <v>0</v>
      </c>
      <c r="DP506" s="23" t="s">
        <v>849</v>
      </c>
      <c r="DQ506" s="57"/>
      <c r="DR506" s="57"/>
      <c r="DS506" s="57"/>
      <c r="DT506" s="23" t="s">
        <v>854</v>
      </c>
      <c r="DU506" s="57"/>
      <c r="DV506" s="23" t="s">
        <v>849</v>
      </c>
      <c r="DW506" s="23" t="s">
        <v>854</v>
      </c>
      <c r="DX506" s="57"/>
      <c r="DY506" s="23" t="s">
        <v>849</v>
      </c>
      <c r="DZ506" s="23" t="s">
        <v>854</v>
      </c>
      <c r="EA506" s="56"/>
      <c r="EB506" s="57"/>
      <c r="EC506" s="57"/>
      <c r="ED506" s="23"/>
      <c r="EE506" s="57"/>
      <c r="EF506" s="57"/>
      <c r="EG506" s="57"/>
      <c r="EH506" s="23">
        <v>1258</v>
      </c>
      <c r="EI506" s="23"/>
      <c r="EJ506" s="23" t="s">
        <v>891</v>
      </c>
      <c r="EK506" s="23"/>
    </row>
    <row r="507" spans="2:141" ht="29.1">
      <c r="B507" s="132" t="s">
        <v>1919</v>
      </c>
      <c r="C507" s="23" t="s">
        <v>1920</v>
      </c>
      <c r="D507" s="23" t="s">
        <v>159</v>
      </c>
      <c r="E507" s="23" t="s">
        <v>846</v>
      </c>
      <c r="F507" s="23" t="s">
        <v>847</v>
      </c>
      <c r="G507" s="23"/>
      <c r="H507" s="23" t="s">
        <v>848</v>
      </c>
      <c r="I507" s="58">
        <v>0</v>
      </c>
      <c r="J507" s="58">
        <v>0</v>
      </c>
      <c r="K507" s="58">
        <v>1</v>
      </c>
      <c r="L507" s="58">
        <v>0</v>
      </c>
      <c r="M507" s="176"/>
      <c r="N507" s="23" t="s">
        <v>849</v>
      </c>
      <c r="O507" s="23" t="s">
        <v>850</v>
      </c>
      <c r="P507" s="23" t="s">
        <v>851</v>
      </c>
      <c r="Q507" s="56" t="s">
        <v>848</v>
      </c>
      <c r="R507" s="133" t="s">
        <v>848</v>
      </c>
      <c r="S507" s="133" t="s">
        <v>848</v>
      </c>
      <c r="T507" s="133" t="s">
        <v>848</v>
      </c>
      <c r="U507" s="133" t="s">
        <v>848</v>
      </c>
      <c r="V507" s="133" t="s">
        <v>848</v>
      </c>
      <c r="W507" s="55">
        <v>0</v>
      </c>
      <c r="X507" s="55">
        <v>0</v>
      </c>
      <c r="Y507" s="55">
        <v>0</v>
      </c>
      <c r="Z507" s="55">
        <v>0</v>
      </c>
      <c r="AA507" s="55">
        <v>0</v>
      </c>
      <c r="AB507" s="55">
        <v>0.59338570524614354</v>
      </c>
      <c r="AC507" s="55">
        <v>1.3054485515906593</v>
      </c>
      <c r="AD507" s="59">
        <v>1.8988342568368028</v>
      </c>
      <c r="AE507" s="55">
        <v>0</v>
      </c>
      <c r="AF507" s="55"/>
      <c r="AG507" s="55"/>
      <c r="AH507" s="55"/>
      <c r="AI507" s="59">
        <v>1.8988342568368028</v>
      </c>
      <c r="AJ507" s="55">
        <v>0</v>
      </c>
      <c r="AK507" s="55">
        <v>0</v>
      </c>
      <c r="AL507" s="55">
        <v>0</v>
      </c>
      <c r="AM507" s="55">
        <v>0</v>
      </c>
      <c r="AN507" s="55">
        <v>0</v>
      </c>
      <c r="AO507" s="55">
        <v>0</v>
      </c>
      <c r="AP507" s="55">
        <v>0.70414102757627739</v>
      </c>
      <c r="AQ507" s="55">
        <v>1.5800924659406488</v>
      </c>
      <c r="AR507" s="59">
        <v>2.2842334935169264</v>
      </c>
      <c r="AS507" s="55">
        <v>0</v>
      </c>
      <c r="AT507" s="55"/>
      <c r="AU507" s="55"/>
      <c r="AV507" s="55"/>
      <c r="AW507" s="59">
        <v>2.2842334935169264</v>
      </c>
      <c r="AX507" s="55"/>
      <c r="AY507" s="55"/>
      <c r="AZ507" s="55"/>
      <c r="BA507" s="55"/>
      <c r="BB507" s="55"/>
      <c r="BC507" s="55"/>
      <c r="BD507" s="55"/>
      <c r="BE507" s="55"/>
      <c r="BF507" s="59">
        <v>0</v>
      </c>
      <c r="BG507" s="55"/>
      <c r="BH507" s="55"/>
      <c r="BI507" s="55"/>
      <c r="BJ507" s="55"/>
      <c r="BK507" s="59">
        <v>0</v>
      </c>
      <c r="BL507" s="55"/>
      <c r="BM507" s="23" t="s">
        <v>852</v>
      </c>
      <c r="BN507" s="23" t="s">
        <v>184</v>
      </c>
      <c r="BO507" s="23" t="s">
        <v>853</v>
      </c>
      <c r="BP507" s="23" t="s">
        <v>853</v>
      </c>
      <c r="BQ507" s="23" t="s">
        <v>853</v>
      </c>
      <c r="BR507" s="23"/>
      <c r="BS507" s="57"/>
      <c r="BT507" s="135" t="s">
        <v>23</v>
      </c>
      <c r="BU507" s="58">
        <v>1</v>
      </c>
      <c r="BV507" s="57">
        <v>0</v>
      </c>
      <c r="BW507" s="57">
        <v>0</v>
      </c>
      <c r="BX507" s="57">
        <v>0</v>
      </c>
      <c r="BY507" s="57">
        <v>0</v>
      </c>
      <c r="BZ507" s="57">
        <v>0</v>
      </c>
      <c r="CA507" s="57">
        <v>0</v>
      </c>
      <c r="CB507" s="67">
        <v>0</v>
      </c>
      <c r="CC507" s="134"/>
      <c r="CD507" s="134"/>
      <c r="CE507" s="57"/>
      <c r="CF507" s="57"/>
      <c r="CG507" s="57"/>
      <c r="CH507" s="57"/>
      <c r="CI507" s="57"/>
      <c r="CJ507" s="57"/>
      <c r="CK507" s="67"/>
      <c r="CL507" s="23"/>
      <c r="CM507" s="23"/>
      <c r="CN507" s="23"/>
      <c r="CO507" s="23"/>
      <c r="CP507" s="23"/>
      <c r="CQ507" s="23"/>
      <c r="CR507" s="57"/>
      <c r="CS507" s="134"/>
      <c r="CT507" s="58"/>
      <c r="CU507" s="57"/>
      <c r="CV507" s="57"/>
      <c r="CW507" s="57"/>
      <c r="CX507" s="57"/>
      <c r="CY507" s="57"/>
      <c r="CZ507" s="57"/>
      <c r="DA507" s="67"/>
      <c r="DB507" s="23"/>
      <c r="DC507" s="23"/>
      <c r="DD507" s="57"/>
      <c r="DE507" s="57"/>
      <c r="DF507" s="57"/>
      <c r="DG507" s="57"/>
      <c r="DH507" s="57"/>
      <c r="DI507" s="57"/>
      <c r="DJ507" s="67"/>
      <c r="DK507" s="23" t="s">
        <v>849</v>
      </c>
      <c r="DL507" s="55">
        <v>0</v>
      </c>
      <c r="DM507" s="55">
        <v>0</v>
      </c>
      <c r="DN507" s="55">
        <v>0</v>
      </c>
      <c r="DO507" s="59">
        <v>0</v>
      </c>
      <c r="DP507" s="23" t="s">
        <v>849</v>
      </c>
      <c r="DQ507" s="57"/>
      <c r="DR507" s="57"/>
      <c r="DS507" s="57"/>
      <c r="DT507" s="23" t="s">
        <v>854</v>
      </c>
      <c r="DU507" s="57"/>
      <c r="DV507" s="23" t="s">
        <v>858</v>
      </c>
      <c r="DW507" s="23" t="s">
        <v>854</v>
      </c>
      <c r="DX507" s="57"/>
      <c r="DY507" s="23" t="s">
        <v>849</v>
      </c>
      <c r="DZ507" s="23" t="s">
        <v>854</v>
      </c>
      <c r="EA507" s="56"/>
      <c r="EB507" s="57"/>
      <c r="EC507" s="57"/>
      <c r="ED507" s="23"/>
      <c r="EE507" s="57"/>
      <c r="EF507" s="57"/>
      <c r="EG507" s="57"/>
      <c r="EH507" s="23">
        <v>957</v>
      </c>
      <c r="EI507" s="23"/>
      <c r="EJ507" s="23" t="s">
        <v>921</v>
      </c>
      <c r="EK507" s="23"/>
    </row>
    <row r="508" spans="2:141" ht="29.1">
      <c r="B508" s="132" t="s">
        <v>1921</v>
      </c>
      <c r="C508" s="23" t="s">
        <v>1920</v>
      </c>
      <c r="D508" s="23" t="s">
        <v>159</v>
      </c>
      <c r="E508" s="23" t="s">
        <v>846</v>
      </c>
      <c r="F508" s="23" t="s">
        <v>847</v>
      </c>
      <c r="G508" s="23"/>
      <c r="H508" s="23" t="s">
        <v>848</v>
      </c>
      <c r="I508" s="58">
        <v>0</v>
      </c>
      <c r="J508" s="58">
        <v>0</v>
      </c>
      <c r="K508" s="58">
        <v>1</v>
      </c>
      <c r="L508" s="58">
        <v>0</v>
      </c>
      <c r="M508" s="176"/>
      <c r="N508" s="23" t="s">
        <v>849</v>
      </c>
      <c r="O508" s="23" t="s">
        <v>850</v>
      </c>
      <c r="P508" s="23" t="s">
        <v>851</v>
      </c>
      <c r="Q508" s="56" t="s">
        <v>848</v>
      </c>
      <c r="R508" s="133" t="s">
        <v>848</v>
      </c>
      <c r="S508" s="133" t="s">
        <v>848</v>
      </c>
      <c r="T508" s="133" t="s">
        <v>848</v>
      </c>
      <c r="U508" s="133" t="s">
        <v>848</v>
      </c>
      <c r="V508" s="133" t="s">
        <v>848</v>
      </c>
      <c r="W508" s="55">
        <v>0</v>
      </c>
      <c r="X508" s="55">
        <v>0</v>
      </c>
      <c r="Y508" s="55">
        <v>0</v>
      </c>
      <c r="Z508" s="55">
        <v>0</v>
      </c>
      <c r="AA508" s="55">
        <v>-0.588638619619409</v>
      </c>
      <c r="AB508" s="55">
        <v>-1.3101956372173937</v>
      </c>
      <c r="AC508" s="55">
        <v>0</v>
      </c>
      <c r="AD508" s="59">
        <v>-1.8988342568368028</v>
      </c>
      <c r="AE508" s="55">
        <v>0</v>
      </c>
      <c r="AF508" s="55"/>
      <c r="AG508" s="55"/>
      <c r="AH508" s="55"/>
      <c r="AI508" s="59">
        <v>-1.8988342568368028</v>
      </c>
      <c r="AJ508" s="55">
        <v>0</v>
      </c>
      <c r="AK508" s="55">
        <v>0</v>
      </c>
      <c r="AL508" s="55">
        <v>0</v>
      </c>
      <c r="AM508" s="55">
        <v>0</v>
      </c>
      <c r="AN508" s="55">
        <v>0</v>
      </c>
      <c r="AO508" s="55">
        <v>-0.68481166605269139</v>
      </c>
      <c r="AP508" s="55">
        <v>-1.5547433889286584</v>
      </c>
      <c r="AQ508" s="55">
        <v>0</v>
      </c>
      <c r="AR508" s="59">
        <v>-2.2395550549813499</v>
      </c>
      <c r="AS508" s="55">
        <v>0</v>
      </c>
      <c r="AT508" s="55"/>
      <c r="AU508" s="55"/>
      <c r="AV508" s="55"/>
      <c r="AW508" s="59">
        <v>-2.2395550549813499</v>
      </c>
      <c r="AX508" s="55"/>
      <c r="AY508" s="55"/>
      <c r="AZ508" s="55"/>
      <c r="BA508" s="55"/>
      <c r="BB508" s="55"/>
      <c r="BC508" s="55"/>
      <c r="BD508" s="55"/>
      <c r="BE508" s="55"/>
      <c r="BF508" s="59">
        <v>0</v>
      </c>
      <c r="BG508" s="55"/>
      <c r="BH508" s="55"/>
      <c r="BI508" s="55"/>
      <c r="BJ508" s="55"/>
      <c r="BK508" s="59">
        <v>0</v>
      </c>
      <c r="BL508" s="55"/>
      <c r="BM508" s="23" t="s">
        <v>852</v>
      </c>
      <c r="BN508" s="23" t="s">
        <v>184</v>
      </c>
      <c r="BO508" s="23" t="s">
        <v>853</v>
      </c>
      <c r="BP508" s="23" t="s">
        <v>853</v>
      </c>
      <c r="BQ508" s="23" t="s">
        <v>853</v>
      </c>
      <c r="BR508" s="23"/>
      <c r="BS508" s="57"/>
      <c r="BT508" s="135" t="s">
        <v>23</v>
      </c>
      <c r="BU508" s="58">
        <v>1</v>
      </c>
      <c r="BV508" s="57">
        <v>0</v>
      </c>
      <c r="BW508" s="57">
        <v>0</v>
      </c>
      <c r="BX508" s="57">
        <v>0</v>
      </c>
      <c r="BY508" s="57">
        <v>0</v>
      </c>
      <c r="BZ508" s="57">
        <v>0</v>
      </c>
      <c r="CA508" s="57">
        <v>0</v>
      </c>
      <c r="CB508" s="67">
        <v>0</v>
      </c>
      <c r="CC508" s="134"/>
      <c r="CD508" s="134"/>
      <c r="CE508" s="57"/>
      <c r="CF508" s="57"/>
      <c r="CG508" s="57"/>
      <c r="CH508" s="57"/>
      <c r="CI508" s="57"/>
      <c r="CJ508" s="57"/>
      <c r="CK508" s="67"/>
      <c r="CL508" s="23"/>
      <c r="CM508" s="23"/>
      <c r="CN508" s="23"/>
      <c r="CO508" s="23"/>
      <c r="CP508" s="23"/>
      <c r="CQ508" s="23"/>
      <c r="CR508" s="57"/>
      <c r="CS508" s="134"/>
      <c r="CT508" s="58"/>
      <c r="CU508" s="57"/>
      <c r="CV508" s="57"/>
      <c r="CW508" s="57"/>
      <c r="CX508" s="57"/>
      <c r="CY508" s="57"/>
      <c r="CZ508" s="57"/>
      <c r="DA508" s="67"/>
      <c r="DB508" s="23"/>
      <c r="DC508" s="23"/>
      <c r="DD508" s="57"/>
      <c r="DE508" s="57"/>
      <c r="DF508" s="57"/>
      <c r="DG508" s="57"/>
      <c r="DH508" s="57"/>
      <c r="DI508" s="57"/>
      <c r="DJ508" s="67"/>
      <c r="DK508" s="23" t="s">
        <v>849</v>
      </c>
      <c r="DL508" s="55">
        <v>0</v>
      </c>
      <c r="DM508" s="55">
        <v>0</v>
      </c>
      <c r="DN508" s="55">
        <v>0</v>
      </c>
      <c r="DO508" s="59">
        <v>0</v>
      </c>
      <c r="DP508" s="23" t="s">
        <v>849</v>
      </c>
      <c r="DQ508" s="57"/>
      <c r="DR508" s="57"/>
      <c r="DS508" s="57"/>
      <c r="DT508" s="23" t="s">
        <v>854</v>
      </c>
      <c r="DU508" s="57"/>
      <c r="DV508" s="23" t="s">
        <v>858</v>
      </c>
      <c r="DW508" s="23" t="s">
        <v>854</v>
      </c>
      <c r="DX508" s="57"/>
      <c r="DY508" s="23" t="s">
        <v>849</v>
      </c>
      <c r="DZ508" s="23" t="s">
        <v>854</v>
      </c>
      <c r="EA508" s="56"/>
      <c r="EB508" s="57"/>
      <c r="EC508" s="57"/>
      <c r="ED508" s="23"/>
      <c r="EE508" s="57"/>
      <c r="EF508" s="57"/>
      <c r="EG508" s="57"/>
      <c r="EH508" s="23">
        <v>957</v>
      </c>
      <c r="EI508" s="23"/>
      <c r="EJ508" s="23" t="s">
        <v>921</v>
      </c>
      <c r="EK508" s="23"/>
    </row>
    <row r="509" spans="2:141" ht="29.1">
      <c r="B509" s="132" t="s">
        <v>1922</v>
      </c>
      <c r="C509" s="23" t="s">
        <v>1923</v>
      </c>
      <c r="D509" s="23" t="s">
        <v>159</v>
      </c>
      <c r="E509" s="23" t="s">
        <v>846</v>
      </c>
      <c r="F509" s="23" t="s">
        <v>847</v>
      </c>
      <c r="G509" s="23"/>
      <c r="H509" s="23" t="s">
        <v>848</v>
      </c>
      <c r="I509" s="58">
        <v>0</v>
      </c>
      <c r="J509" s="58">
        <v>0</v>
      </c>
      <c r="K509" s="58">
        <v>1</v>
      </c>
      <c r="L509" s="58">
        <v>0</v>
      </c>
      <c r="M509" s="176"/>
      <c r="N509" s="23" t="s">
        <v>849</v>
      </c>
      <c r="O509" s="23" t="s">
        <v>850</v>
      </c>
      <c r="P509" s="23" t="s">
        <v>851</v>
      </c>
      <c r="Q509" s="56">
        <v>46650</v>
      </c>
      <c r="R509" s="133">
        <v>46741</v>
      </c>
      <c r="S509" s="133">
        <v>47204</v>
      </c>
      <c r="T509" s="133" t="s">
        <v>848</v>
      </c>
      <c r="U509" s="133">
        <v>47330</v>
      </c>
      <c r="V509" s="133" t="s">
        <v>848</v>
      </c>
      <c r="W509" s="55">
        <v>0</v>
      </c>
      <c r="X509" s="55">
        <v>0</v>
      </c>
      <c r="Y509" s="55">
        <v>0</v>
      </c>
      <c r="Z509" s="55">
        <v>0.16938407244145792</v>
      </c>
      <c r="AA509" s="55">
        <v>0.33876814488291584</v>
      </c>
      <c r="AB509" s="55">
        <v>0.50815221732437377</v>
      </c>
      <c r="AC509" s="55">
        <v>0.67753628976583169</v>
      </c>
      <c r="AD509" s="59">
        <v>1.6938407244145792</v>
      </c>
      <c r="AE509" s="55">
        <v>0</v>
      </c>
      <c r="AF509" s="55"/>
      <c r="AG509" s="55"/>
      <c r="AH509" s="55"/>
      <c r="AI509" s="59">
        <v>1.6938407244145792</v>
      </c>
      <c r="AJ509" s="55">
        <v>0</v>
      </c>
      <c r="AK509" s="55">
        <v>0</v>
      </c>
      <c r="AL509" s="55">
        <v>0</v>
      </c>
      <c r="AM509" s="55">
        <v>0</v>
      </c>
      <c r="AN509" s="55">
        <v>0.19319451695071338</v>
      </c>
      <c r="AO509" s="55">
        <v>0.39411681457945535</v>
      </c>
      <c r="AP509" s="55">
        <v>0.6029987263065667</v>
      </c>
      <c r="AQ509" s="55">
        <v>0.82007826777693071</v>
      </c>
      <c r="AR509" s="59">
        <v>2.0103883256136665</v>
      </c>
      <c r="AS509" s="55">
        <v>0</v>
      </c>
      <c r="AT509" s="55"/>
      <c r="AU509" s="55"/>
      <c r="AV509" s="55"/>
      <c r="AW509" s="59">
        <v>2.0103883256136665</v>
      </c>
      <c r="AX509" s="55"/>
      <c r="AY509" s="55"/>
      <c r="AZ509" s="55"/>
      <c r="BA509" s="55"/>
      <c r="BB509" s="55"/>
      <c r="BC509" s="55"/>
      <c r="BD509" s="55"/>
      <c r="BE509" s="55"/>
      <c r="BF509" s="59">
        <v>0</v>
      </c>
      <c r="BG509" s="55"/>
      <c r="BH509" s="55"/>
      <c r="BI509" s="55"/>
      <c r="BJ509" s="55"/>
      <c r="BK509" s="59">
        <v>0</v>
      </c>
      <c r="BL509" s="55"/>
      <c r="BM509" s="23" t="s">
        <v>852</v>
      </c>
      <c r="BN509" s="23" t="s">
        <v>184</v>
      </c>
      <c r="BO509" s="23" t="s">
        <v>853</v>
      </c>
      <c r="BP509" s="23" t="s">
        <v>853</v>
      </c>
      <c r="BQ509" s="23" t="s">
        <v>853</v>
      </c>
      <c r="BR509" s="23"/>
      <c r="BS509" s="57"/>
      <c r="BT509" s="135" t="s">
        <v>23</v>
      </c>
      <c r="BU509" s="58">
        <v>1</v>
      </c>
      <c r="BV509" s="57">
        <v>0</v>
      </c>
      <c r="BW509" s="57">
        <v>0</v>
      </c>
      <c r="BX509" s="57">
        <v>0</v>
      </c>
      <c r="BY509" s="57">
        <v>0</v>
      </c>
      <c r="BZ509" s="57">
        <v>0</v>
      </c>
      <c r="CA509" s="57">
        <v>0</v>
      </c>
      <c r="CB509" s="67">
        <v>0</v>
      </c>
      <c r="CC509" s="134"/>
      <c r="CD509" s="134"/>
      <c r="CE509" s="57"/>
      <c r="CF509" s="57"/>
      <c r="CG509" s="57"/>
      <c r="CH509" s="57"/>
      <c r="CI509" s="57"/>
      <c r="CJ509" s="57"/>
      <c r="CK509" s="67"/>
      <c r="CL509" s="23"/>
      <c r="CM509" s="23"/>
      <c r="CN509" s="23"/>
      <c r="CO509" s="23"/>
      <c r="CP509" s="23"/>
      <c r="CQ509" s="23"/>
      <c r="CR509" s="57"/>
      <c r="CS509" s="134"/>
      <c r="CT509" s="58"/>
      <c r="CU509" s="57"/>
      <c r="CV509" s="57"/>
      <c r="CW509" s="57"/>
      <c r="CX509" s="57"/>
      <c r="CY509" s="57"/>
      <c r="CZ509" s="57"/>
      <c r="DA509" s="67"/>
      <c r="DB509" s="23"/>
      <c r="DC509" s="23"/>
      <c r="DD509" s="57"/>
      <c r="DE509" s="57"/>
      <c r="DF509" s="57"/>
      <c r="DG509" s="57"/>
      <c r="DH509" s="57"/>
      <c r="DI509" s="57"/>
      <c r="DJ509" s="67"/>
      <c r="DK509" s="23" t="s">
        <v>849</v>
      </c>
      <c r="DL509" s="55">
        <v>0</v>
      </c>
      <c r="DM509" s="55">
        <v>0</v>
      </c>
      <c r="DN509" s="55">
        <v>0</v>
      </c>
      <c r="DO509" s="59">
        <v>0</v>
      </c>
      <c r="DP509" s="23" t="s">
        <v>849</v>
      </c>
      <c r="DQ509" s="57"/>
      <c r="DR509" s="57"/>
      <c r="DS509" s="57"/>
      <c r="DT509" s="23" t="s">
        <v>854</v>
      </c>
      <c r="DU509" s="57"/>
      <c r="DV509" s="23" t="s">
        <v>858</v>
      </c>
      <c r="DW509" s="23" t="s">
        <v>854</v>
      </c>
      <c r="DX509" s="57"/>
      <c r="DY509" s="23" t="s">
        <v>849</v>
      </c>
      <c r="DZ509" s="23" t="s">
        <v>854</v>
      </c>
      <c r="EA509" s="56"/>
      <c r="EB509" s="57"/>
      <c r="EC509" s="57"/>
      <c r="ED509" s="23"/>
      <c r="EE509" s="57"/>
      <c r="EF509" s="57"/>
      <c r="EG509" s="57"/>
      <c r="EH509" s="23">
        <v>957</v>
      </c>
      <c r="EI509" s="23"/>
      <c r="EJ509" s="23" t="s">
        <v>921</v>
      </c>
      <c r="EK509" s="23"/>
    </row>
    <row r="510" spans="2:141" ht="57.95">
      <c r="B510" s="132" t="s">
        <v>1924</v>
      </c>
      <c r="C510" s="23" t="s">
        <v>1925</v>
      </c>
      <c r="D510" s="23" t="s">
        <v>159</v>
      </c>
      <c r="E510" s="23" t="s">
        <v>846</v>
      </c>
      <c r="F510" s="23" t="s">
        <v>847</v>
      </c>
      <c r="G510" s="23"/>
      <c r="H510" s="23" t="s">
        <v>848</v>
      </c>
      <c r="I510" s="58">
        <v>0</v>
      </c>
      <c r="J510" s="58">
        <v>0</v>
      </c>
      <c r="K510" s="58">
        <v>0</v>
      </c>
      <c r="L510" s="58">
        <v>1</v>
      </c>
      <c r="M510" s="176"/>
      <c r="N510" s="23" t="s">
        <v>849</v>
      </c>
      <c r="O510" s="23" t="s">
        <v>850</v>
      </c>
      <c r="P510" s="23" t="s">
        <v>851</v>
      </c>
      <c r="Q510" s="56" t="s">
        <v>848</v>
      </c>
      <c r="R510" s="133" t="s">
        <v>848</v>
      </c>
      <c r="S510" s="133" t="s">
        <v>848</v>
      </c>
      <c r="T510" s="133" t="s">
        <v>848</v>
      </c>
      <c r="U510" s="133" t="s">
        <v>848</v>
      </c>
      <c r="V510" s="133" t="s">
        <v>848</v>
      </c>
      <c r="W510" s="55">
        <v>0</v>
      </c>
      <c r="X510" s="55">
        <v>0</v>
      </c>
      <c r="Y510" s="55">
        <v>0</v>
      </c>
      <c r="Z510" s="55">
        <v>0.94579700096157526</v>
      </c>
      <c r="AA510" s="55">
        <v>1.8915940019231505</v>
      </c>
      <c r="AB510" s="55">
        <v>2.8373910028847251</v>
      </c>
      <c r="AC510" s="55">
        <v>3.7831880038463011</v>
      </c>
      <c r="AD510" s="59">
        <v>9.4579700096157531</v>
      </c>
      <c r="AE510" s="55">
        <v>0</v>
      </c>
      <c r="AF510" s="55"/>
      <c r="AG510" s="55"/>
      <c r="AH510" s="55"/>
      <c r="AI510" s="59">
        <v>9.4579700096157531</v>
      </c>
      <c r="AJ510" s="55">
        <v>0</v>
      </c>
      <c r="AK510" s="55">
        <v>0</v>
      </c>
      <c r="AL510" s="55">
        <v>0</v>
      </c>
      <c r="AM510" s="55">
        <v>0</v>
      </c>
      <c r="AN510" s="55">
        <v>1.0787483858457654</v>
      </c>
      <c r="AO510" s="55">
        <v>2.2006467071253617</v>
      </c>
      <c r="AP510" s="55">
        <v>3.3669894619018028</v>
      </c>
      <c r="AQ510" s="55">
        <v>4.579105668186453</v>
      </c>
      <c r="AR510" s="59">
        <v>11.225490223059381</v>
      </c>
      <c r="AS510" s="55">
        <v>0</v>
      </c>
      <c r="AT510" s="55"/>
      <c r="AU510" s="55"/>
      <c r="AV510" s="55"/>
      <c r="AW510" s="59">
        <v>11.225490223059381</v>
      </c>
      <c r="AX510" s="55"/>
      <c r="AY510" s="55"/>
      <c r="AZ510" s="55"/>
      <c r="BA510" s="55"/>
      <c r="BB510" s="55"/>
      <c r="BC510" s="55"/>
      <c r="BD510" s="55"/>
      <c r="BE510" s="55"/>
      <c r="BF510" s="59">
        <v>0</v>
      </c>
      <c r="BG510" s="55"/>
      <c r="BH510" s="55"/>
      <c r="BI510" s="55"/>
      <c r="BJ510" s="55"/>
      <c r="BK510" s="59">
        <v>0</v>
      </c>
      <c r="BL510" s="55"/>
      <c r="BM510" s="23" t="s">
        <v>1131</v>
      </c>
      <c r="BN510" s="23" t="s">
        <v>157</v>
      </c>
      <c r="BO510" s="23" t="s">
        <v>853</v>
      </c>
      <c r="BP510" s="23" t="s">
        <v>853</v>
      </c>
      <c r="BQ510" s="23" t="s">
        <v>853</v>
      </c>
      <c r="BR510" s="23"/>
      <c r="BS510" s="57"/>
      <c r="BT510" s="135" t="s">
        <v>859</v>
      </c>
      <c r="BU510" s="58">
        <v>1</v>
      </c>
      <c r="BV510" s="57">
        <v>0</v>
      </c>
      <c r="BW510" s="57">
        <v>0</v>
      </c>
      <c r="BX510" s="57">
        <v>0</v>
      </c>
      <c r="BY510" s="57">
        <v>0</v>
      </c>
      <c r="BZ510" s="57">
        <v>0</v>
      </c>
      <c r="CA510" s="57">
        <v>0</v>
      </c>
      <c r="CB510" s="67">
        <v>0</v>
      </c>
      <c r="CC510" s="134"/>
      <c r="CD510" s="134"/>
      <c r="CE510" s="57"/>
      <c r="CF510" s="57"/>
      <c r="CG510" s="57"/>
      <c r="CH510" s="57"/>
      <c r="CI510" s="57"/>
      <c r="CJ510" s="57"/>
      <c r="CK510" s="67"/>
      <c r="CL510" s="23"/>
      <c r="CM510" s="23"/>
      <c r="CN510" s="23"/>
      <c r="CO510" s="23"/>
      <c r="CP510" s="23"/>
      <c r="CQ510" s="23"/>
      <c r="CR510" s="57"/>
      <c r="CS510" s="134"/>
      <c r="CT510" s="58"/>
      <c r="CU510" s="57"/>
      <c r="CV510" s="57"/>
      <c r="CW510" s="57"/>
      <c r="CX510" s="57"/>
      <c r="CY510" s="57"/>
      <c r="CZ510" s="57"/>
      <c r="DA510" s="67"/>
      <c r="DB510" s="23"/>
      <c r="DC510" s="23"/>
      <c r="DD510" s="57"/>
      <c r="DE510" s="57"/>
      <c r="DF510" s="57"/>
      <c r="DG510" s="57"/>
      <c r="DH510" s="57"/>
      <c r="DI510" s="57"/>
      <c r="DJ510" s="67"/>
      <c r="DK510" s="23" t="s">
        <v>849</v>
      </c>
      <c r="DL510" s="55">
        <v>0</v>
      </c>
      <c r="DM510" s="55">
        <v>0</v>
      </c>
      <c r="DN510" s="55">
        <v>0</v>
      </c>
      <c r="DO510" s="59">
        <v>0</v>
      </c>
      <c r="DP510" s="23" t="s">
        <v>849</v>
      </c>
      <c r="DQ510" s="57"/>
      <c r="DR510" s="57"/>
      <c r="DS510" s="57"/>
      <c r="DT510" s="23" t="s">
        <v>854</v>
      </c>
      <c r="DU510" s="57"/>
      <c r="DV510" s="23" t="s">
        <v>849</v>
      </c>
      <c r="DW510" s="23" t="s">
        <v>854</v>
      </c>
      <c r="DX510" s="57"/>
      <c r="DY510" s="23" t="s">
        <v>849</v>
      </c>
      <c r="DZ510" s="23" t="s">
        <v>854</v>
      </c>
      <c r="EA510" s="56"/>
      <c r="EB510" s="57"/>
      <c r="EC510" s="57"/>
      <c r="ED510" s="23"/>
      <c r="EE510" s="57"/>
      <c r="EF510" s="57"/>
      <c r="EG510" s="57"/>
      <c r="EH510" s="23">
        <v>811</v>
      </c>
      <c r="EI510" s="23"/>
      <c r="EJ510" s="23" t="s">
        <v>1177</v>
      </c>
      <c r="EK510" s="23"/>
    </row>
    <row r="511" spans="2:141" ht="29.1">
      <c r="B511" s="132" t="s">
        <v>1926</v>
      </c>
      <c r="C511" s="23" t="s">
        <v>1927</v>
      </c>
      <c r="D511" s="23" t="s">
        <v>155</v>
      </c>
      <c r="E511" s="23" t="s">
        <v>846</v>
      </c>
      <c r="F511" s="23" t="s">
        <v>847</v>
      </c>
      <c r="G511" s="23"/>
      <c r="H511" s="23" t="s">
        <v>848</v>
      </c>
      <c r="I511" s="58">
        <v>0</v>
      </c>
      <c r="J511" s="58">
        <v>0</v>
      </c>
      <c r="K511" s="58">
        <v>1</v>
      </c>
      <c r="L511" s="58">
        <v>0</v>
      </c>
      <c r="M511" s="176"/>
      <c r="N511" s="23" t="s">
        <v>849</v>
      </c>
      <c r="O511" s="23" t="s">
        <v>850</v>
      </c>
      <c r="P511" s="23" t="s">
        <v>851</v>
      </c>
      <c r="Q511" s="56" t="s">
        <v>848</v>
      </c>
      <c r="R511" s="133" t="s">
        <v>848</v>
      </c>
      <c r="S511" s="133" t="s">
        <v>848</v>
      </c>
      <c r="T511" s="133" t="s">
        <v>848</v>
      </c>
      <c r="U511" s="133" t="s">
        <v>848</v>
      </c>
      <c r="V511" s="133" t="s">
        <v>848</v>
      </c>
      <c r="W511" s="55">
        <v>0</v>
      </c>
      <c r="X511" s="55">
        <v>0</v>
      </c>
      <c r="Y511" s="55">
        <v>0</v>
      </c>
      <c r="Z511" s="55">
        <v>0.86001242228882058</v>
      </c>
      <c r="AA511" s="55">
        <v>1.7200248445776412</v>
      </c>
      <c r="AB511" s="55">
        <v>2.5800372668664622</v>
      </c>
      <c r="AC511" s="55">
        <v>3.4400496891552823</v>
      </c>
      <c r="AD511" s="59">
        <v>8.6001242228882067</v>
      </c>
      <c r="AE511" s="55">
        <v>0</v>
      </c>
      <c r="AF511" s="55"/>
      <c r="AG511" s="55"/>
      <c r="AH511" s="55"/>
      <c r="AI511" s="59">
        <v>8.6001242228882067</v>
      </c>
      <c r="AJ511" s="55">
        <v>0</v>
      </c>
      <c r="AK511" s="55">
        <v>0</v>
      </c>
      <c r="AL511" s="55">
        <v>0</v>
      </c>
      <c r="AM511" s="55">
        <v>0</v>
      </c>
      <c r="AN511" s="55">
        <v>0.98090500541676284</v>
      </c>
      <c r="AO511" s="55">
        <v>2.0010462110501961</v>
      </c>
      <c r="AP511" s="55">
        <v>3.0616007029068011</v>
      </c>
      <c r="AQ511" s="55">
        <v>4.1637769559532485</v>
      </c>
      <c r="AR511" s="59">
        <v>10.207328875327008</v>
      </c>
      <c r="AS511" s="55">
        <v>0</v>
      </c>
      <c r="AT511" s="55"/>
      <c r="AU511" s="55"/>
      <c r="AV511" s="55"/>
      <c r="AW511" s="59">
        <v>10.207328875327008</v>
      </c>
      <c r="AX511" s="55"/>
      <c r="AY511" s="55"/>
      <c r="AZ511" s="55"/>
      <c r="BA511" s="55"/>
      <c r="BB511" s="55"/>
      <c r="BC511" s="55"/>
      <c r="BD511" s="55"/>
      <c r="BE511" s="55"/>
      <c r="BF511" s="59">
        <v>0</v>
      </c>
      <c r="BG511" s="55"/>
      <c r="BH511" s="55"/>
      <c r="BI511" s="55"/>
      <c r="BJ511" s="55"/>
      <c r="BK511" s="59">
        <v>0</v>
      </c>
      <c r="BL511" s="55"/>
      <c r="BM511" s="23" t="s">
        <v>852</v>
      </c>
      <c r="BN511" s="23" t="s">
        <v>177</v>
      </c>
      <c r="BO511" s="23" t="s">
        <v>569</v>
      </c>
      <c r="BP511" s="23" t="s">
        <v>386</v>
      </c>
      <c r="BQ511" s="23" t="s">
        <v>853</v>
      </c>
      <c r="BR511" s="23"/>
      <c r="BS511" s="57"/>
      <c r="BT511" s="135" t="s">
        <v>154</v>
      </c>
      <c r="BU511" s="58">
        <v>1</v>
      </c>
      <c r="BV511" s="57">
        <v>0</v>
      </c>
      <c r="BW511" s="57">
        <v>0</v>
      </c>
      <c r="BX511" s="57">
        <v>0</v>
      </c>
      <c r="BY511" s="57">
        <v>0</v>
      </c>
      <c r="BZ511" s="57">
        <v>0</v>
      </c>
      <c r="CA511" s="57">
        <v>0</v>
      </c>
      <c r="CB511" s="67">
        <v>0</v>
      </c>
      <c r="CC511" s="134"/>
      <c r="CD511" s="134"/>
      <c r="CE511" s="57"/>
      <c r="CF511" s="57"/>
      <c r="CG511" s="57"/>
      <c r="CH511" s="57"/>
      <c r="CI511" s="57"/>
      <c r="CJ511" s="57"/>
      <c r="CK511" s="67"/>
      <c r="CL511" s="23"/>
      <c r="CM511" s="23"/>
      <c r="CN511" s="23"/>
      <c r="CO511" s="23"/>
      <c r="CP511" s="23"/>
      <c r="CQ511" s="23"/>
      <c r="CR511" s="57"/>
      <c r="CS511" s="134"/>
      <c r="CT511" s="58"/>
      <c r="CU511" s="57"/>
      <c r="CV511" s="57"/>
      <c r="CW511" s="57"/>
      <c r="CX511" s="57"/>
      <c r="CY511" s="57"/>
      <c r="CZ511" s="57"/>
      <c r="DA511" s="67"/>
      <c r="DB511" s="23"/>
      <c r="DC511" s="23"/>
      <c r="DD511" s="57"/>
      <c r="DE511" s="57"/>
      <c r="DF511" s="57"/>
      <c r="DG511" s="57"/>
      <c r="DH511" s="57"/>
      <c r="DI511" s="57"/>
      <c r="DJ511" s="67"/>
      <c r="DK511" s="23" t="s">
        <v>849</v>
      </c>
      <c r="DL511" s="55">
        <v>0</v>
      </c>
      <c r="DM511" s="55">
        <v>0</v>
      </c>
      <c r="DN511" s="55">
        <v>0</v>
      </c>
      <c r="DO511" s="59">
        <v>0</v>
      </c>
      <c r="DP511" s="23" t="s">
        <v>849</v>
      </c>
      <c r="DQ511" s="57"/>
      <c r="DR511" s="57"/>
      <c r="DS511" s="57"/>
      <c r="DT511" s="23" t="s">
        <v>854</v>
      </c>
      <c r="DU511" s="57"/>
      <c r="DV511" s="23" t="s">
        <v>849</v>
      </c>
      <c r="DW511" s="23" t="s">
        <v>854</v>
      </c>
      <c r="DX511" s="57"/>
      <c r="DY511" s="23" t="s">
        <v>849</v>
      </c>
      <c r="DZ511" s="23" t="s">
        <v>854</v>
      </c>
      <c r="EA511" s="56"/>
      <c r="EB511" s="57"/>
      <c r="EC511" s="57"/>
      <c r="ED511" s="23"/>
      <c r="EE511" s="57"/>
      <c r="EF511" s="57"/>
      <c r="EG511" s="57"/>
      <c r="EH511" s="23">
        <v>540</v>
      </c>
      <c r="EI511" s="23"/>
      <c r="EJ511" s="23" t="s">
        <v>1652</v>
      </c>
      <c r="EK511" s="23"/>
    </row>
    <row r="512" spans="2:141" ht="29.1">
      <c r="B512" s="132" t="s">
        <v>1928</v>
      </c>
      <c r="C512" s="23" t="s">
        <v>1929</v>
      </c>
      <c r="D512" s="23" t="s">
        <v>159</v>
      </c>
      <c r="E512" s="23" t="s">
        <v>846</v>
      </c>
      <c r="F512" s="23" t="s">
        <v>847</v>
      </c>
      <c r="G512" s="23"/>
      <c r="H512" s="23" t="s">
        <v>848</v>
      </c>
      <c r="I512" s="58">
        <v>0</v>
      </c>
      <c r="J512" s="58">
        <v>0</v>
      </c>
      <c r="K512" s="58">
        <v>1</v>
      </c>
      <c r="L512" s="58">
        <v>0</v>
      </c>
      <c r="M512" s="176"/>
      <c r="N512" s="23" t="s">
        <v>849</v>
      </c>
      <c r="O512" s="23" t="s">
        <v>850</v>
      </c>
      <c r="P512" s="23" t="s">
        <v>851</v>
      </c>
      <c r="Q512" s="56" t="s">
        <v>848</v>
      </c>
      <c r="R512" s="133" t="s">
        <v>848</v>
      </c>
      <c r="S512" s="133" t="s">
        <v>848</v>
      </c>
      <c r="T512" s="133" t="s">
        <v>848</v>
      </c>
      <c r="U512" s="133" t="s">
        <v>848</v>
      </c>
      <c r="V512" s="133" t="s">
        <v>848</v>
      </c>
      <c r="W512" s="55">
        <v>0</v>
      </c>
      <c r="X512" s="55">
        <v>0</v>
      </c>
      <c r="Y512" s="55">
        <v>0</v>
      </c>
      <c r="Z512" s="55">
        <v>0</v>
      </c>
      <c r="AA512" s="55">
        <v>0</v>
      </c>
      <c r="AB512" s="55">
        <v>0.59338570524614354</v>
      </c>
      <c r="AC512" s="55">
        <v>1.3054485515906593</v>
      </c>
      <c r="AD512" s="59">
        <v>1.8988342568368028</v>
      </c>
      <c r="AE512" s="55">
        <v>0</v>
      </c>
      <c r="AF512" s="55"/>
      <c r="AG512" s="55"/>
      <c r="AH512" s="55"/>
      <c r="AI512" s="59">
        <v>1.8988342568368028</v>
      </c>
      <c r="AJ512" s="55">
        <v>0</v>
      </c>
      <c r="AK512" s="55">
        <v>0</v>
      </c>
      <c r="AL512" s="55">
        <v>0</v>
      </c>
      <c r="AM512" s="55">
        <v>0</v>
      </c>
      <c r="AN512" s="55">
        <v>0</v>
      </c>
      <c r="AO512" s="55">
        <v>0</v>
      </c>
      <c r="AP512" s="55">
        <v>0.70414102757627739</v>
      </c>
      <c r="AQ512" s="55">
        <v>1.5800924659406488</v>
      </c>
      <c r="AR512" s="59">
        <v>2.2842334935169264</v>
      </c>
      <c r="AS512" s="55">
        <v>0</v>
      </c>
      <c r="AT512" s="55"/>
      <c r="AU512" s="55"/>
      <c r="AV512" s="55"/>
      <c r="AW512" s="59">
        <v>2.2842334935169264</v>
      </c>
      <c r="AX512" s="55"/>
      <c r="AY512" s="55"/>
      <c r="AZ512" s="55"/>
      <c r="BA512" s="55"/>
      <c r="BB512" s="55"/>
      <c r="BC512" s="55"/>
      <c r="BD512" s="55"/>
      <c r="BE512" s="55"/>
      <c r="BF512" s="59">
        <v>0</v>
      </c>
      <c r="BG512" s="55"/>
      <c r="BH512" s="55"/>
      <c r="BI512" s="55"/>
      <c r="BJ512" s="55"/>
      <c r="BK512" s="59">
        <v>0</v>
      </c>
      <c r="BL512" s="55"/>
      <c r="BM512" s="23" t="s">
        <v>852</v>
      </c>
      <c r="BN512" s="23" t="s">
        <v>184</v>
      </c>
      <c r="BO512" s="23" t="s">
        <v>853</v>
      </c>
      <c r="BP512" s="23" t="s">
        <v>853</v>
      </c>
      <c r="BQ512" s="23" t="s">
        <v>853</v>
      </c>
      <c r="BR512" s="23"/>
      <c r="BS512" s="57"/>
      <c r="BT512" s="135" t="s">
        <v>23</v>
      </c>
      <c r="BU512" s="58">
        <v>1</v>
      </c>
      <c r="BV512" s="57">
        <v>0</v>
      </c>
      <c r="BW512" s="57">
        <v>0</v>
      </c>
      <c r="BX512" s="57">
        <v>0</v>
      </c>
      <c r="BY512" s="57">
        <v>0</v>
      </c>
      <c r="BZ512" s="57">
        <v>0</v>
      </c>
      <c r="CA512" s="57">
        <v>0</v>
      </c>
      <c r="CB512" s="67">
        <v>0</v>
      </c>
      <c r="CC512" s="134"/>
      <c r="CD512" s="134"/>
      <c r="CE512" s="57"/>
      <c r="CF512" s="57"/>
      <c r="CG512" s="57"/>
      <c r="CH512" s="57"/>
      <c r="CI512" s="57"/>
      <c r="CJ512" s="57"/>
      <c r="CK512" s="67"/>
      <c r="CL512" s="23"/>
      <c r="CM512" s="23"/>
      <c r="CN512" s="23"/>
      <c r="CO512" s="23"/>
      <c r="CP512" s="23"/>
      <c r="CQ512" s="23"/>
      <c r="CR512" s="57"/>
      <c r="CS512" s="134"/>
      <c r="CT512" s="58"/>
      <c r="CU512" s="57"/>
      <c r="CV512" s="57"/>
      <c r="CW512" s="57"/>
      <c r="CX512" s="57"/>
      <c r="CY512" s="57"/>
      <c r="CZ512" s="57"/>
      <c r="DA512" s="67"/>
      <c r="DB512" s="23"/>
      <c r="DC512" s="23"/>
      <c r="DD512" s="57"/>
      <c r="DE512" s="57"/>
      <c r="DF512" s="57"/>
      <c r="DG512" s="57"/>
      <c r="DH512" s="57"/>
      <c r="DI512" s="57"/>
      <c r="DJ512" s="67"/>
      <c r="DK512" s="23" t="s">
        <v>849</v>
      </c>
      <c r="DL512" s="55">
        <v>0</v>
      </c>
      <c r="DM512" s="55">
        <v>0</v>
      </c>
      <c r="DN512" s="55">
        <v>0</v>
      </c>
      <c r="DO512" s="59">
        <v>0</v>
      </c>
      <c r="DP512" s="23" t="s">
        <v>849</v>
      </c>
      <c r="DQ512" s="57"/>
      <c r="DR512" s="57"/>
      <c r="DS512" s="57"/>
      <c r="DT512" s="23" t="s">
        <v>854</v>
      </c>
      <c r="DU512" s="57"/>
      <c r="DV512" s="23" t="s">
        <v>858</v>
      </c>
      <c r="DW512" s="23" t="s">
        <v>854</v>
      </c>
      <c r="DX512" s="57"/>
      <c r="DY512" s="23" t="s">
        <v>849</v>
      </c>
      <c r="DZ512" s="23" t="s">
        <v>854</v>
      </c>
      <c r="EA512" s="56"/>
      <c r="EB512" s="57"/>
      <c r="EC512" s="57"/>
      <c r="ED512" s="23"/>
      <c r="EE512" s="57"/>
      <c r="EF512" s="57"/>
      <c r="EG512" s="57"/>
      <c r="EH512" s="23">
        <v>957</v>
      </c>
      <c r="EI512" s="23"/>
      <c r="EJ512" s="23" t="s">
        <v>921</v>
      </c>
      <c r="EK512" s="23"/>
    </row>
    <row r="513" spans="2:141" ht="29.1">
      <c r="B513" s="132" t="s">
        <v>1930</v>
      </c>
      <c r="C513" s="23" t="s">
        <v>1929</v>
      </c>
      <c r="D513" s="23" t="s">
        <v>159</v>
      </c>
      <c r="E513" s="23" t="s">
        <v>846</v>
      </c>
      <c r="F513" s="23" t="s">
        <v>847</v>
      </c>
      <c r="G513" s="23"/>
      <c r="H513" s="23" t="s">
        <v>848</v>
      </c>
      <c r="I513" s="58">
        <v>0</v>
      </c>
      <c r="J513" s="58">
        <v>0</v>
      </c>
      <c r="K513" s="58">
        <v>1</v>
      </c>
      <c r="L513" s="58">
        <v>0</v>
      </c>
      <c r="M513" s="176"/>
      <c r="N513" s="23" t="s">
        <v>849</v>
      </c>
      <c r="O513" s="23" t="s">
        <v>850</v>
      </c>
      <c r="P513" s="23" t="s">
        <v>851</v>
      </c>
      <c r="Q513" s="56" t="s">
        <v>848</v>
      </c>
      <c r="R513" s="133" t="s">
        <v>848</v>
      </c>
      <c r="S513" s="133" t="s">
        <v>848</v>
      </c>
      <c r="T513" s="133" t="s">
        <v>848</v>
      </c>
      <c r="U513" s="133" t="s">
        <v>848</v>
      </c>
      <c r="V513" s="133" t="s">
        <v>848</v>
      </c>
      <c r="W513" s="55">
        <v>0</v>
      </c>
      <c r="X513" s="55">
        <v>0</v>
      </c>
      <c r="Y513" s="55">
        <v>0</v>
      </c>
      <c r="Z513" s="55">
        <v>0</v>
      </c>
      <c r="AA513" s="55">
        <v>-0.588638619619409</v>
      </c>
      <c r="AB513" s="55">
        <v>-1.3101956372173937</v>
      </c>
      <c r="AC513" s="55">
        <v>0</v>
      </c>
      <c r="AD513" s="59">
        <v>-1.8988342568368028</v>
      </c>
      <c r="AE513" s="55">
        <v>0</v>
      </c>
      <c r="AF513" s="55"/>
      <c r="AG513" s="55"/>
      <c r="AH513" s="55"/>
      <c r="AI513" s="59">
        <v>-1.8988342568368028</v>
      </c>
      <c r="AJ513" s="55">
        <v>0</v>
      </c>
      <c r="AK513" s="55">
        <v>0</v>
      </c>
      <c r="AL513" s="55">
        <v>0</v>
      </c>
      <c r="AM513" s="55">
        <v>0</v>
      </c>
      <c r="AN513" s="55">
        <v>0</v>
      </c>
      <c r="AO513" s="55">
        <v>-0.68481166605269139</v>
      </c>
      <c r="AP513" s="55">
        <v>-1.5547433889286584</v>
      </c>
      <c r="AQ513" s="55">
        <v>0</v>
      </c>
      <c r="AR513" s="59">
        <v>-2.2395550549813499</v>
      </c>
      <c r="AS513" s="55">
        <v>0</v>
      </c>
      <c r="AT513" s="55"/>
      <c r="AU513" s="55"/>
      <c r="AV513" s="55"/>
      <c r="AW513" s="59">
        <v>-2.2395550549813499</v>
      </c>
      <c r="AX513" s="55"/>
      <c r="AY513" s="55"/>
      <c r="AZ513" s="55"/>
      <c r="BA513" s="55"/>
      <c r="BB513" s="55"/>
      <c r="BC513" s="55"/>
      <c r="BD513" s="55"/>
      <c r="BE513" s="55"/>
      <c r="BF513" s="59">
        <v>0</v>
      </c>
      <c r="BG513" s="55"/>
      <c r="BH513" s="55"/>
      <c r="BI513" s="55"/>
      <c r="BJ513" s="55"/>
      <c r="BK513" s="59">
        <v>0</v>
      </c>
      <c r="BL513" s="55"/>
      <c r="BM513" s="23" t="s">
        <v>852</v>
      </c>
      <c r="BN513" s="23" t="s">
        <v>184</v>
      </c>
      <c r="BO513" s="23" t="s">
        <v>853</v>
      </c>
      <c r="BP513" s="23" t="s">
        <v>853</v>
      </c>
      <c r="BQ513" s="23" t="s">
        <v>853</v>
      </c>
      <c r="BR513" s="23"/>
      <c r="BS513" s="57"/>
      <c r="BT513" s="135" t="s">
        <v>23</v>
      </c>
      <c r="BU513" s="58">
        <v>1</v>
      </c>
      <c r="BV513" s="57">
        <v>0</v>
      </c>
      <c r="BW513" s="57">
        <v>0</v>
      </c>
      <c r="BX513" s="57">
        <v>0</v>
      </c>
      <c r="BY513" s="57">
        <v>0</v>
      </c>
      <c r="BZ513" s="57">
        <v>0</v>
      </c>
      <c r="CA513" s="57">
        <v>0</v>
      </c>
      <c r="CB513" s="67">
        <v>0</v>
      </c>
      <c r="CC513" s="134"/>
      <c r="CD513" s="134"/>
      <c r="CE513" s="57"/>
      <c r="CF513" s="57"/>
      <c r="CG513" s="57"/>
      <c r="CH513" s="57"/>
      <c r="CI513" s="57"/>
      <c r="CJ513" s="57"/>
      <c r="CK513" s="67"/>
      <c r="CL513" s="23"/>
      <c r="CM513" s="23"/>
      <c r="CN513" s="23"/>
      <c r="CO513" s="23"/>
      <c r="CP513" s="23"/>
      <c r="CQ513" s="23"/>
      <c r="CR513" s="57"/>
      <c r="CS513" s="134"/>
      <c r="CT513" s="58"/>
      <c r="CU513" s="57"/>
      <c r="CV513" s="57"/>
      <c r="CW513" s="57"/>
      <c r="CX513" s="57"/>
      <c r="CY513" s="57"/>
      <c r="CZ513" s="57"/>
      <c r="DA513" s="67"/>
      <c r="DB513" s="23"/>
      <c r="DC513" s="23"/>
      <c r="DD513" s="57"/>
      <c r="DE513" s="57"/>
      <c r="DF513" s="57"/>
      <c r="DG513" s="57"/>
      <c r="DH513" s="57"/>
      <c r="DI513" s="57"/>
      <c r="DJ513" s="67"/>
      <c r="DK513" s="23" t="s">
        <v>849</v>
      </c>
      <c r="DL513" s="55">
        <v>0</v>
      </c>
      <c r="DM513" s="55">
        <v>0</v>
      </c>
      <c r="DN513" s="55">
        <v>0</v>
      </c>
      <c r="DO513" s="59">
        <v>0</v>
      </c>
      <c r="DP513" s="23" t="s">
        <v>849</v>
      </c>
      <c r="DQ513" s="57"/>
      <c r="DR513" s="57"/>
      <c r="DS513" s="57"/>
      <c r="DT513" s="23" t="s">
        <v>854</v>
      </c>
      <c r="DU513" s="57"/>
      <c r="DV513" s="23" t="s">
        <v>858</v>
      </c>
      <c r="DW513" s="23" t="s">
        <v>854</v>
      </c>
      <c r="DX513" s="57"/>
      <c r="DY513" s="23" t="s">
        <v>849</v>
      </c>
      <c r="DZ513" s="23" t="s">
        <v>854</v>
      </c>
      <c r="EA513" s="56"/>
      <c r="EB513" s="57"/>
      <c r="EC513" s="57"/>
      <c r="ED513" s="23"/>
      <c r="EE513" s="57"/>
      <c r="EF513" s="57"/>
      <c r="EG513" s="57"/>
      <c r="EH513" s="23">
        <v>957</v>
      </c>
      <c r="EI513" s="23"/>
      <c r="EJ513" s="23" t="s">
        <v>921</v>
      </c>
      <c r="EK513" s="23"/>
    </row>
    <row r="514" spans="2:141" ht="29.1">
      <c r="B514" s="132" t="s">
        <v>1931</v>
      </c>
      <c r="C514" s="23" t="s">
        <v>1932</v>
      </c>
      <c r="D514" s="23" t="s">
        <v>159</v>
      </c>
      <c r="E514" s="23" t="s">
        <v>846</v>
      </c>
      <c r="F514" s="23" t="s">
        <v>847</v>
      </c>
      <c r="G514" s="23"/>
      <c r="H514" s="23" t="s">
        <v>848</v>
      </c>
      <c r="I514" s="58">
        <v>0</v>
      </c>
      <c r="J514" s="58">
        <v>0</v>
      </c>
      <c r="K514" s="58">
        <v>1</v>
      </c>
      <c r="L514" s="58">
        <v>0</v>
      </c>
      <c r="M514" s="176"/>
      <c r="N514" s="23" t="s">
        <v>858</v>
      </c>
      <c r="O514" s="23" t="s">
        <v>850</v>
      </c>
      <c r="P514" s="23" t="s">
        <v>851</v>
      </c>
      <c r="Q514" s="56">
        <v>46265</v>
      </c>
      <c r="R514" s="133">
        <v>47564</v>
      </c>
      <c r="S514" s="133">
        <v>48291</v>
      </c>
      <c r="T514" s="133" t="s">
        <v>848</v>
      </c>
      <c r="U514" s="133">
        <v>48474</v>
      </c>
      <c r="V514" s="133" t="s">
        <v>848</v>
      </c>
      <c r="W514" s="55">
        <v>0.17800556706153728</v>
      </c>
      <c r="X514" s="55">
        <v>1.777814878172132E-2</v>
      </c>
      <c r="Y514" s="55">
        <v>3.0837308903749389E-2</v>
      </c>
      <c r="Z514" s="55">
        <v>0.22582201601822233</v>
      </c>
      <c r="AA514" s="55">
        <v>0.47636938782580024</v>
      </c>
      <c r="AB514" s="55">
        <v>4.6928271678084658E-2</v>
      </c>
      <c r="AC514" s="55">
        <v>6.1341674809794406E-3</v>
      </c>
      <c r="AD514" s="59">
        <v>0.80386930068855733</v>
      </c>
      <c r="AE514" s="55">
        <v>1.6479047339687636E-2</v>
      </c>
      <c r="AF514" s="55"/>
      <c r="AG514" s="55"/>
      <c r="AH514" s="55"/>
      <c r="AI514" s="59">
        <v>0.98187486775009458</v>
      </c>
      <c r="AJ514" s="55">
        <v>1.6479047339687636E-2</v>
      </c>
      <c r="AK514" s="55">
        <v>0.19514411904520595</v>
      </c>
      <c r="AL514" s="55">
        <v>1.9489846522970016E-2</v>
      </c>
      <c r="AM514" s="55">
        <v>3.4482482602468514E-2</v>
      </c>
      <c r="AN514" s="55">
        <v>0.25756598405410974</v>
      </c>
      <c r="AO514" s="55">
        <v>0.55419964518198006</v>
      </c>
      <c r="AP514" s="55">
        <v>5.5687424131793242E-2</v>
      </c>
      <c r="AQ514" s="55">
        <v>7.4246907775136666E-3</v>
      </c>
      <c r="AR514" s="59">
        <v>0.92885007327083524</v>
      </c>
      <c r="AS514" s="55">
        <v>1.9945955369587341E-2</v>
      </c>
      <c r="AT514" s="55"/>
      <c r="AU514" s="55"/>
      <c r="AV514" s="55"/>
      <c r="AW514" s="59">
        <v>1.1239941923160413</v>
      </c>
      <c r="AX514" s="55"/>
      <c r="AY514" s="55"/>
      <c r="AZ514" s="55"/>
      <c r="BA514" s="55"/>
      <c r="BB514" s="55"/>
      <c r="BC514" s="55"/>
      <c r="BD514" s="55"/>
      <c r="BE514" s="55"/>
      <c r="BF514" s="59">
        <v>0</v>
      </c>
      <c r="BG514" s="55"/>
      <c r="BH514" s="55"/>
      <c r="BI514" s="55"/>
      <c r="BJ514" s="55"/>
      <c r="BK514" s="59">
        <v>0</v>
      </c>
      <c r="BL514" s="55"/>
      <c r="BM514" s="23" t="s">
        <v>852</v>
      </c>
      <c r="BN514" s="23" t="s">
        <v>184</v>
      </c>
      <c r="BO514" s="23" t="s">
        <v>853</v>
      </c>
      <c r="BP514" s="23" t="s">
        <v>853</v>
      </c>
      <c r="BQ514" s="23" t="s">
        <v>853</v>
      </c>
      <c r="BR514" s="23"/>
      <c r="BS514" s="57"/>
      <c r="BT514" s="135" t="s">
        <v>23</v>
      </c>
      <c r="BU514" s="58">
        <v>1</v>
      </c>
      <c r="BV514" s="57">
        <v>0</v>
      </c>
      <c r="BW514" s="57">
        <v>0</v>
      </c>
      <c r="BX514" s="57">
        <v>0</v>
      </c>
      <c r="BY514" s="57">
        <v>0</v>
      </c>
      <c r="BZ514" s="57">
        <v>0</v>
      </c>
      <c r="CA514" s="57">
        <v>0</v>
      </c>
      <c r="CB514" s="67">
        <v>0</v>
      </c>
      <c r="CC514" s="134"/>
      <c r="CD514" s="134"/>
      <c r="CE514" s="57"/>
      <c r="CF514" s="57"/>
      <c r="CG514" s="57"/>
      <c r="CH514" s="57"/>
      <c r="CI514" s="57"/>
      <c r="CJ514" s="57"/>
      <c r="CK514" s="67"/>
      <c r="CL514" s="23"/>
      <c r="CM514" s="23"/>
      <c r="CN514" s="23"/>
      <c r="CO514" s="23"/>
      <c r="CP514" s="23"/>
      <c r="CQ514" s="23"/>
      <c r="CR514" s="57"/>
      <c r="CS514" s="134"/>
      <c r="CT514" s="58"/>
      <c r="CU514" s="57"/>
      <c r="CV514" s="57"/>
      <c r="CW514" s="57"/>
      <c r="CX514" s="57"/>
      <c r="CY514" s="57"/>
      <c r="CZ514" s="57"/>
      <c r="DA514" s="67"/>
      <c r="DB514" s="23"/>
      <c r="DC514" s="23"/>
      <c r="DD514" s="57"/>
      <c r="DE514" s="57"/>
      <c r="DF514" s="57"/>
      <c r="DG514" s="57"/>
      <c r="DH514" s="57"/>
      <c r="DI514" s="57"/>
      <c r="DJ514" s="67"/>
      <c r="DK514" s="23" t="s">
        <v>849</v>
      </c>
      <c r="DL514" s="55">
        <v>0</v>
      </c>
      <c r="DM514" s="55">
        <v>0.17800556706153728</v>
      </c>
      <c r="DN514" s="55">
        <v>0.80386930068855733</v>
      </c>
      <c r="DO514" s="59">
        <v>0.98187486775009458</v>
      </c>
      <c r="DP514" s="23" t="s">
        <v>849</v>
      </c>
      <c r="DQ514" s="57"/>
      <c r="DR514" s="57"/>
      <c r="DS514" s="57"/>
      <c r="DT514" s="23" t="s">
        <v>854</v>
      </c>
      <c r="DU514" s="57"/>
      <c r="DV514" s="23" t="s">
        <v>858</v>
      </c>
      <c r="DW514" s="23" t="s">
        <v>854</v>
      </c>
      <c r="DX514" s="57"/>
      <c r="DY514" s="23" t="s">
        <v>849</v>
      </c>
      <c r="DZ514" s="23" t="s">
        <v>854</v>
      </c>
      <c r="EA514" s="56"/>
      <c r="EB514" s="57"/>
      <c r="EC514" s="57"/>
      <c r="ED514" s="23"/>
      <c r="EE514" s="57"/>
      <c r="EF514" s="57"/>
      <c r="EG514" s="57"/>
      <c r="EH514" s="23">
        <v>3287</v>
      </c>
      <c r="EI514" s="23"/>
      <c r="EJ514" s="23" t="s">
        <v>921</v>
      </c>
      <c r="EK514" s="23"/>
    </row>
    <row r="515" spans="2:141" ht="57.95">
      <c r="B515" s="132" t="s">
        <v>1933</v>
      </c>
      <c r="C515" s="23" t="s">
        <v>1932</v>
      </c>
      <c r="D515" s="23" t="s">
        <v>159</v>
      </c>
      <c r="E515" s="23" t="s">
        <v>846</v>
      </c>
      <c r="F515" s="23" t="s">
        <v>847</v>
      </c>
      <c r="G515" s="23"/>
      <c r="H515" s="23" t="s">
        <v>848</v>
      </c>
      <c r="I515" s="58">
        <v>0</v>
      </c>
      <c r="J515" s="58">
        <v>0</v>
      </c>
      <c r="K515" s="58">
        <v>1</v>
      </c>
      <c r="L515" s="58">
        <v>0</v>
      </c>
      <c r="M515" s="176"/>
      <c r="N515" s="23" t="s">
        <v>858</v>
      </c>
      <c r="O515" s="23" t="s">
        <v>850</v>
      </c>
      <c r="P515" s="23" t="s">
        <v>851</v>
      </c>
      <c r="Q515" s="56">
        <v>47299</v>
      </c>
      <c r="R515" s="133">
        <v>47391</v>
      </c>
      <c r="S515" s="133">
        <v>48152</v>
      </c>
      <c r="T515" s="133" t="s">
        <v>848</v>
      </c>
      <c r="U515" s="133">
        <v>48883</v>
      </c>
      <c r="V515" s="133" t="s">
        <v>848</v>
      </c>
      <c r="W515" s="55">
        <v>0.17800556706153728</v>
      </c>
      <c r="X515" s="55">
        <v>1.3999395240221495E-2</v>
      </c>
      <c r="Y515" s="55">
        <v>1.8844137619198002E-2</v>
      </c>
      <c r="Z515" s="55">
        <v>0.11397055320351383</v>
      </c>
      <c r="AA515" s="55">
        <v>2.0850218914778913</v>
      </c>
      <c r="AB515" s="55">
        <v>0.70751996599144329</v>
      </c>
      <c r="AC515" s="55">
        <v>7.6898859694074628E-3</v>
      </c>
      <c r="AD515" s="59">
        <v>2.9470458295016755</v>
      </c>
      <c r="AE515" s="55">
        <v>1.6479047339687636E-2</v>
      </c>
      <c r="AF515" s="55"/>
      <c r="AG515" s="55"/>
      <c r="AH515" s="55"/>
      <c r="AI515" s="59">
        <v>3.125051396563213</v>
      </c>
      <c r="AJ515" s="55">
        <v>1.6479047339687636E-2</v>
      </c>
      <c r="AK515" s="55">
        <v>0.19514411904520595</v>
      </c>
      <c r="AL515" s="55">
        <v>1.5347270854592112E-2</v>
      </c>
      <c r="AM515" s="55">
        <v>2.1071639216011868E-2</v>
      </c>
      <c r="AN515" s="55">
        <v>0.12999147827413587</v>
      </c>
      <c r="AO515" s="55">
        <v>2.4256772621927181</v>
      </c>
      <c r="AP515" s="55">
        <v>0.83957842509416525</v>
      </c>
      <c r="AQ515" s="55">
        <v>9.3077056689810159E-3</v>
      </c>
      <c r="AR515" s="59">
        <v>3.4409737813006043</v>
      </c>
      <c r="AS515" s="55">
        <v>1.9945955369587341E-2</v>
      </c>
      <c r="AT515" s="55"/>
      <c r="AU515" s="55"/>
      <c r="AV515" s="55"/>
      <c r="AW515" s="59">
        <v>3.6361179003458104</v>
      </c>
      <c r="AX515" s="55"/>
      <c r="AY515" s="55"/>
      <c r="AZ515" s="55"/>
      <c r="BA515" s="55"/>
      <c r="BB515" s="55"/>
      <c r="BC515" s="55"/>
      <c r="BD515" s="55"/>
      <c r="BE515" s="55"/>
      <c r="BF515" s="59">
        <v>0</v>
      </c>
      <c r="BG515" s="55"/>
      <c r="BH515" s="55"/>
      <c r="BI515" s="55"/>
      <c r="BJ515" s="55"/>
      <c r="BK515" s="59">
        <v>0</v>
      </c>
      <c r="BL515" s="55"/>
      <c r="BM515" s="23" t="s">
        <v>852</v>
      </c>
      <c r="BN515" s="23" t="s">
        <v>290</v>
      </c>
      <c r="BO515" s="23" t="s">
        <v>853</v>
      </c>
      <c r="BP515" s="23" t="s">
        <v>853</v>
      </c>
      <c r="BQ515" s="23" t="s">
        <v>853</v>
      </c>
      <c r="BR515" s="23"/>
      <c r="BS515" s="57"/>
      <c r="BT515" s="135" t="s">
        <v>859</v>
      </c>
      <c r="BU515" s="58">
        <v>1</v>
      </c>
      <c r="BV515" s="57">
        <v>0</v>
      </c>
      <c r="BW515" s="57">
        <v>0</v>
      </c>
      <c r="BX515" s="57">
        <v>0</v>
      </c>
      <c r="BY515" s="57">
        <v>0</v>
      </c>
      <c r="BZ515" s="57">
        <v>22441</v>
      </c>
      <c r="CA515" s="57">
        <v>0</v>
      </c>
      <c r="CB515" s="67">
        <v>22441</v>
      </c>
      <c r="CC515" s="134"/>
      <c r="CD515" s="134"/>
      <c r="CE515" s="57"/>
      <c r="CF515" s="57"/>
      <c r="CG515" s="57"/>
      <c r="CH515" s="57"/>
      <c r="CI515" s="57"/>
      <c r="CJ515" s="57"/>
      <c r="CK515" s="67"/>
      <c r="CL515" s="23"/>
      <c r="CM515" s="23"/>
      <c r="CN515" s="23"/>
      <c r="CO515" s="23"/>
      <c r="CP515" s="23"/>
      <c r="CQ515" s="23"/>
      <c r="CR515" s="57"/>
      <c r="CS515" s="134"/>
      <c r="CT515" s="58"/>
      <c r="CU515" s="57"/>
      <c r="CV515" s="57"/>
      <c r="CW515" s="57"/>
      <c r="CX515" s="57"/>
      <c r="CY515" s="57"/>
      <c r="CZ515" s="57"/>
      <c r="DA515" s="67"/>
      <c r="DB515" s="23"/>
      <c r="DC515" s="23"/>
      <c r="DD515" s="57"/>
      <c r="DE515" s="57"/>
      <c r="DF515" s="57"/>
      <c r="DG515" s="57"/>
      <c r="DH515" s="57"/>
      <c r="DI515" s="57"/>
      <c r="DJ515" s="67"/>
      <c r="DK515" s="23" t="s">
        <v>849</v>
      </c>
      <c r="DL515" s="55">
        <v>0</v>
      </c>
      <c r="DM515" s="55">
        <v>0.17800556706153728</v>
      </c>
      <c r="DN515" s="55">
        <v>2.9470458295016755</v>
      </c>
      <c r="DO515" s="59">
        <v>3.125051396563213</v>
      </c>
      <c r="DP515" s="23" t="s">
        <v>858</v>
      </c>
      <c r="DQ515" s="57"/>
      <c r="DR515" s="57"/>
      <c r="DS515" s="57"/>
      <c r="DT515" s="23" t="s">
        <v>854</v>
      </c>
      <c r="DU515" s="57"/>
      <c r="DV515" s="23" t="s">
        <v>849</v>
      </c>
      <c r="DW515" s="23" t="s">
        <v>854</v>
      </c>
      <c r="DX515" s="57"/>
      <c r="DY515" s="23" t="s">
        <v>849</v>
      </c>
      <c r="DZ515" s="23" t="s">
        <v>854</v>
      </c>
      <c r="EA515" s="56"/>
      <c r="EB515" s="57"/>
      <c r="EC515" s="57"/>
      <c r="ED515" s="23"/>
      <c r="EE515" s="57"/>
      <c r="EF515" s="57"/>
      <c r="EG515" s="57"/>
      <c r="EH515" s="23">
        <v>953</v>
      </c>
      <c r="EI515" s="23"/>
      <c r="EJ515" s="23" t="s">
        <v>860</v>
      </c>
      <c r="EK515" s="23"/>
    </row>
    <row r="516" spans="2:141" ht="29.1">
      <c r="B516" s="132" t="s">
        <v>1934</v>
      </c>
      <c r="C516" s="23" t="s">
        <v>1935</v>
      </c>
      <c r="D516" s="23" t="s">
        <v>159</v>
      </c>
      <c r="E516" s="23" t="s">
        <v>846</v>
      </c>
      <c r="F516" s="23" t="s">
        <v>847</v>
      </c>
      <c r="G516" s="23"/>
      <c r="H516" s="23" t="s">
        <v>848</v>
      </c>
      <c r="I516" s="58">
        <v>0</v>
      </c>
      <c r="J516" s="58">
        <v>0</v>
      </c>
      <c r="K516" s="58">
        <v>1</v>
      </c>
      <c r="L516" s="58">
        <v>0</v>
      </c>
      <c r="M516" s="176"/>
      <c r="N516" s="23" t="s">
        <v>849</v>
      </c>
      <c r="O516" s="23" t="s">
        <v>850</v>
      </c>
      <c r="P516" s="23" t="s">
        <v>851</v>
      </c>
      <c r="Q516" s="56" t="s">
        <v>848</v>
      </c>
      <c r="R516" s="133" t="s">
        <v>848</v>
      </c>
      <c r="S516" s="133" t="s">
        <v>848</v>
      </c>
      <c r="T516" s="133" t="s">
        <v>848</v>
      </c>
      <c r="U516" s="133" t="s">
        <v>848</v>
      </c>
      <c r="V516" s="133" t="s">
        <v>848</v>
      </c>
      <c r="W516" s="55">
        <v>0</v>
      </c>
      <c r="X516" s="55">
        <v>0</v>
      </c>
      <c r="Y516" s="55">
        <v>0</v>
      </c>
      <c r="Z516" s="55">
        <v>0</v>
      </c>
      <c r="AA516" s="55">
        <v>0</v>
      </c>
      <c r="AB516" s="55">
        <v>0.59338570524614354</v>
      </c>
      <c r="AC516" s="55">
        <v>1.3054485515906593</v>
      </c>
      <c r="AD516" s="59">
        <v>1.8988342568368028</v>
      </c>
      <c r="AE516" s="55">
        <v>0</v>
      </c>
      <c r="AF516" s="55"/>
      <c r="AG516" s="55"/>
      <c r="AH516" s="55"/>
      <c r="AI516" s="59">
        <v>1.8988342568368028</v>
      </c>
      <c r="AJ516" s="55">
        <v>0</v>
      </c>
      <c r="AK516" s="55">
        <v>0</v>
      </c>
      <c r="AL516" s="55">
        <v>0</v>
      </c>
      <c r="AM516" s="55">
        <v>0</v>
      </c>
      <c r="AN516" s="55">
        <v>0</v>
      </c>
      <c r="AO516" s="55">
        <v>0</v>
      </c>
      <c r="AP516" s="55">
        <v>0.70414102757627739</v>
      </c>
      <c r="AQ516" s="55">
        <v>1.5800924659406488</v>
      </c>
      <c r="AR516" s="59">
        <v>2.2842334935169264</v>
      </c>
      <c r="AS516" s="55">
        <v>0</v>
      </c>
      <c r="AT516" s="55"/>
      <c r="AU516" s="55"/>
      <c r="AV516" s="55"/>
      <c r="AW516" s="59">
        <v>2.2842334935169264</v>
      </c>
      <c r="AX516" s="55"/>
      <c r="AY516" s="55"/>
      <c r="AZ516" s="55"/>
      <c r="BA516" s="55"/>
      <c r="BB516" s="55"/>
      <c r="BC516" s="55"/>
      <c r="BD516" s="55"/>
      <c r="BE516" s="55"/>
      <c r="BF516" s="59">
        <v>0</v>
      </c>
      <c r="BG516" s="55"/>
      <c r="BH516" s="55"/>
      <c r="BI516" s="55"/>
      <c r="BJ516" s="55"/>
      <c r="BK516" s="59">
        <v>0</v>
      </c>
      <c r="BL516" s="55"/>
      <c r="BM516" s="23" t="s">
        <v>852</v>
      </c>
      <c r="BN516" s="23" t="s">
        <v>184</v>
      </c>
      <c r="BO516" s="23" t="s">
        <v>853</v>
      </c>
      <c r="BP516" s="23" t="s">
        <v>853</v>
      </c>
      <c r="BQ516" s="23" t="s">
        <v>853</v>
      </c>
      <c r="BR516" s="23"/>
      <c r="BS516" s="57"/>
      <c r="BT516" s="135" t="s">
        <v>23</v>
      </c>
      <c r="BU516" s="58">
        <v>1</v>
      </c>
      <c r="BV516" s="57">
        <v>0</v>
      </c>
      <c r="BW516" s="57">
        <v>0</v>
      </c>
      <c r="BX516" s="57">
        <v>0</v>
      </c>
      <c r="BY516" s="57">
        <v>0</v>
      </c>
      <c r="BZ516" s="57">
        <v>0</v>
      </c>
      <c r="CA516" s="57">
        <v>0</v>
      </c>
      <c r="CB516" s="67">
        <v>0</v>
      </c>
      <c r="CC516" s="134"/>
      <c r="CD516" s="134"/>
      <c r="CE516" s="57"/>
      <c r="CF516" s="57"/>
      <c r="CG516" s="57"/>
      <c r="CH516" s="57"/>
      <c r="CI516" s="57"/>
      <c r="CJ516" s="57"/>
      <c r="CK516" s="67"/>
      <c r="CL516" s="23"/>
      <c r="CM516" s="23"/>
      <c r="CN516" s="23"/>
      <c r="CO516" s="23"/>
      <c r="CP516" s="23"/>
      <c r="CQ516" s="23"/>
      <c r="CR516" s="57"/>
      <c r="CS516" s="134"/>
      <c r="CT516" s="58"/>
      <c r="CU516" s="57"/>
      <c r="CV516" s="57"/>
      <c r="CW516" s="57"/>
      <c r="CX516" s="57"/>
      <c r="CY516" s="57"/>
      <c r="CZ516" s="57"/>
      <c r="DA516" s="67"/>
      <c r="DB516" s="23"/>
      <c r="DC516" s="23"/>
      <c r="DD516" s="57"/>
      <c r="DE516" s="57"/>
      <c r="DF516" s="57"/>
      <c r="DG516" s="57"/>
      <c r="DH516" s="57"/>
      <c r="DI516" s="57"/>
      <c r="DJ516" s="67"/>
      <c r="DK516" s="23" t="s">
        <v>849</v>
      </c>
      <c r="DL516" s="55">
        <v>0</v>
      </c>
      <c r="DM516" s="55">
        <v>0</v>
      </c>
      <c r="DN516" s="55">
        <v>0</v>
      </c>
      <c r="DO516" s="59">
        <v>0</v>
      </c>
      <c r="DP516" s="23" t="s">
        <v>849</v>
      </c>
      <c r="DQ516" s="57"/>
      <c r="DR516" s="57"/>
      <c r="DS516" s="57"/>
      <c r="DT516" s="23" t="s">
        <v>854</v>
      </c>
      <c r="DU516" s="57"/>
      <c r="DV516" s="23" t="s">
        <v>858</v>
      </c>
      <c r="DW516" s="23" t="s">
        <v>854</v>
      </c>
      <c r="DX516" s="57"/>
      <c r="DY516" s="23" t="s">
        <v>849</v>
      </c>
      <c r="DZ516" s="23" t="s">
        <v>854</v>
      </c>
      <c r="EA516" s="56"/>
      <c r="EB516" s="57"/>
      <c r="EC516" s="57"/>
      <c r="ED516" s="23"/>
      <c r="EE516" s="57"/>
      <c r="EF516" s="57"/>
      <c r="EG516" s="57"/>
      <c r="EH516" s="23">
        <v>957</v>
      </c>
      <c r="EI516" s="23"/>
      <c r="EJ516" s="23" t="s">
        <v>921</v>
      </c>
      <c r="EK516" s="23"/>
    </row>
    <row r="517" spans="2:141" ht="29.1">
      <c r="B517" s="132" t="s">
        <v>1936</v>
      </c>
      <c r="C517" s="23" t="s">
        <v>1935</v>
      </c>
      <c r="D517" s="23" t="s">
        <v>159</v>
      </c>
      <c r="E517" s="23" t="s">
        <v>846</v>
      </c>
      <c r="F517" s="23" t="s">
        <v>847</v>
      </c>
      <c r="G517" s="23"/>
      <c r="H517" s="23" t="s">
        <v>848</v>
      </c>
      <c r="I517" s="58">
        <v>0</v>
      </c>
      <c r="J517" s="58">
        <v>0</v>
      </c>
      <c r="K517" s="58">
        <v>1</v>
      </c>
      <c r="L517" s="58">
        <v>0</v>
      </c>
      <c r="M517" s="176"/>
      <c r="N517" s="23" t="s">
        <v>849</v>
      </c>
      <c r="O517" s="23" t="s">
        <v>850</v>
      </c>
      <c r="P517" s="23" t="s">
        <v>851</v>
      </c>
      <c r="Q517" s="56" t="s">
        <v>848</v>
      </c>
      <c r="R517" s="133" t="s">
        <v>848</v>
      </c>
      <c r="S517" s="133" t="s">
        <v>848</v>
      </c>
      <c r="T517" s="133" t="s">
        <v>848</v>
      </c>
      <c r="U517" s="133" t="s">
        <v>848</v>
      </c>
      <c r="V517" s="133" t="s">
        <v>848</v>
      </c>
      <c r="W517" s="55">
        <v>0</v>
      </c>
      <c r="X517" s="55">
        <v>0</v>
      </c>
      <c r="Y517" s="55">
        <v>0</v>
      </c>
      <c r="Z517" s="55">
        <v>0</v>
      </c>
      <c r="AA517" s="55">
        <v>-0.588638619619409</v>
      </c>
      <c r="AB517" s="55">
        <v>-1.3101956372173937</v>
      </c>
      <c r="AC517" s="55">
        <v>0</v>
      </c>
      <c r="AD517" s="59">
        <v>-1.8988342568368028</v>
      </c>
      <c r="AE517" s="55">
        <v>0</v>
      </c>
      <c r="AF517" s="55"/>
      <c r="AG517" s="55"/>
      <c r="AH517" s="55"/>
      <c r="AI517" s="59">
        <v>-1.8988342568368028</v>
      </c>
      <c r="AJ517" s="55">
        <v>0</v>
      </c>
      <c r="AK517" s="55">
        <v>0</v>
      </c>
      <c r="AL517" s="55">
        <v>0</v>
      </c>
      <c r="AM517" s="55">
        <v>0</v>
      </c>
      <c r="AN517" s="55">
        <v>0</v>
      </c>
      <c r="AO517" s="55">
        <v>-0.68481166605269139</v>
      </c>
      <c r="AP517" s="55">
        <v>-1.5547433889286584</v>
      </c>
      <c r="AQ517" s="55">
        <v>0</v>
      </c>
      <c r="AR517" s="59">
        <v>-2.2395550549813499</v>
      </c>
      <c r="AS517" s="55">
        <v>0</v>
      </c>
      <c r="AT517" s="55"/>
      <c r="AU517" s="55"/>
      <c r="AV517" s="55"/>
      <c r="AW517" s="59">
        <v>-2.2395550549813499</v>
      </c>
      <c r="AX517" s="55"/>
      <c r="AY517" s="55"/>
      <c r="AZ517" s="55"/>
      <c r="BA517" s="55"/>
      <c r="BB517" s="55"/>
      <c r="BC517" s="55"/>
      <c r="BD517" s="55"/>
      <c r="BE517" s="55"/>
      <c r="BF517" s="59">
        <v>0</v>
      </c>
      <c r="BG517" s="55"/>
      <c r="BH517" s="55"/>
      <c r="BI517" s="55"/>
      <c r="BJ517" s="55"/>
      <c r="BK517" s="59">
        <v>0</v>
      </c>
      <c r="BL517" s="55"/>
      <c r="BM517" s="23" t="s">
        <v>852</v>
      </c>
      <c r="BN517" s="23" t="s">
        <v>184</v>
      </c>
      <c r="BO517" s="23" t="s">
        <v>853</v>
      </c>
      <c r="BP517" s="23" t="s">
        <v>853</v>
      </c>
      <c r="BQ517" s="23" t="s">
        <v>853</v>
      </c>
      <c r="BR517" s="23"/>
      <c r="BS517" s="57"/>
      <c r="BT517" s="135" t="s">
        <v>23</v>
      </c>
      <c r="BU517" s="58">
        <v>1</v>
      </c>
      <c r="BV517" s="57">
        <v>0</v>
      </c>
      <c r="BW517" s="57">
        <v>0</v>
      </c>
      <c r="BX517" s="57">
        <v>0</v>
      </c>
      <c r="BY517" s="57">
        <v>0</v>
      </c>
      <c r="BZ517" s="57">
        <v>0</v>
      </c>
      <c r="CA517" s="57">
        <v>0</v>
      </c>
      <c r="CB517" s="67">
        <v>0</v>
      </c>
      <c r="CC517" s="134"/>
      <c r="CD517" s="134"/>
      <c r="CE517" s="57"/>
      <c r="CF517" s="57"/>
      <c r="CG517" s="57"/>
      <c r="CH517" s="57"/>
      <c r="CI517" s="57"/>
      <c r="CJ517" s="57"/>
      <c r="CK517" s="67"/>
      <c r="CL517" s="23"/>
      <c r="CM517" s="23"/>
      <c r="CN517" s="23"/>
      <c r="CO517" s="23"/>
      <c r="CP517" s="23"/>
      <c r="CQ517" s="23"/>
      <c r="CR517" s="57"/>
      <c r="CS517" s="134"/>
      <c r="CT517" s="58"/>
      <c r="CU517" s="57"/>
      <c r="CV517" s="57"/>
      <c r="CW517" s="57"/>
      <c r="CX517" s="57"/>
      <c r="CY517" s="57"/>
      <c r="CZ517" s="57"/>
      <c r="DA517" s="67"/>
      <c r="DB517" s="23"/>
      <c r="DC517" s="23"/>
      <c r="DD517" s="57"/>
      <c r="DE517" s="57"/>
      <c r="DF517" s="57"/>
      <c r="DG517" s="57"/>
      <c r="DH517" s="57"/>
      <c r="DI517" s="57"/>
      <c r="DJ517" s="67"/>
      <c r="DK517" s="23" t="s">
        <v>849</v>
      </c>
      <c r="DL517" s="55">
        <v>0</v>
      </c>
      <c r="DM517" s="55">
        <v>0</v>
      </c>
      <c r="DN517" s="55">
        <v>0</v>
      </c>
      <c r="DO517" s="59">
        <v>0</v>
      </c>
      <c r="DP517" s="23" t="s">
        <v>849</v>
      </c>
      <c r="DQ517" s="57"/>
      <c r="DR517" s="57"/>
      <c r="DS517" s="57"/>
      <c r="DT517" s="23" t="s">
        <v>854</v>
      </c>
      <c r="DU517" s="57"/>
      <c r="DV517" s="23" t="s">
        <v>858</v>
      </c>
      <c r="DW517" s="23" t="s">
        <v>854</v>
      </c>
      <c r="DX517" s="57"/>
      <c r="DY517" s="23" t="s">
        <v>849</v>
      </c>
      <c r="DZ517" s="23" t="s">
        <v>854</v>
      </c>
      <c r="EA517" s="56"/>
      <c r="EB517" s="57"/>
      <c r="EC517" s="57"/>
      <c r="ED517" s="23"/>
      <c r="EE517" s="57"/>
      <c r="EF517" s="57"/>
      <c r="EG517" s="57"/>
      <c r="EH517" s="23">
        <v>957</v>
      </c>
      <c r="EI517" s="23"/>
      <c r="EJ517" s="23" t="s">
        <v>921</v>
      </c>
      <c r="EK517" s="23"/>
    </row>
    <row r="518" spans="2:141" ht="29.1">
      <c r="B518" s="132" t="s">
        <v>1937</v>
      </c>
      <c r="C518" s="23" t="s">
        <v>1938</v>
      </c>
      <c r="D518" s="23" t="s">
        <v>159</v>
      </c>
      <c r="E518" s="23" t="s">
        <v>846</v>
      </c>
      <c r="F518" s="23" t="s">
        <v>847</v>
      </c>
      <c r="G518" s="23"/>
      <c r="H518" s="23" t="s">
        <v>848</v>
      </c>
      <c r="I518" s="58">
        <v>0</v>
      </c>
      <c r="J518" s="58">
        <v>0</v>
      </c>
      <c r="K518" s="58">
        <v>1</v>
      </c>
      <c r="L518" s="58">
        <v>0</v>
      </c>
      <c r="M518" s="176"/>
      <c r="N518" s="23" t="s">
        <v>849</v>
      </c>
      <c r="O518" s="23" t="s">
        <v>850</v>
      </c>
      <c r="P518" s="23" t="s">
        <v>851</v>
      </c>
      <c r="Q518" s="56" t="s">
        <v>848</v>
      </c>
      <c r="R518" s="133" t="s">
        <v>848</v>
      </c>
      <c r="S518" s="133" t="s">
        <v>848</v>
      </c>
      <c r="T518" s="133" t="s">
        <v>848</v>
      </c>
      <c r="U518" s="133" t="s">
        <v>848</v>
      </c>
      <c r="V518" s="133" t="s">
        <v>848</v>
      </c>
      <c r="W518" s="55">
        <v>0</v>
      </c>
      <c r="X518" s="55">
        <v>0</v>
      </c>
      <c r="Y518" s="55">
        <v>0</v>
      </c>
      <c r="Z518" s="55">
        <v>2.4571783493966306</v>
      </c>
      <c r="AA518" s="55">
        <v>4.9143566987932612</v>
      </c>
      <c r="AB518" s="55">
        <v>7.3715350481898918</v>
      </c>
      <c r="AC518" s="55">
        <v>9.8287133975865224</v>
      </c>
      <c r="AD518" s="59">
        <v>24.571783493966308</v>
      </c>
      <c r="AE518" s="55">
        <v>0</v>
      </c>
      <c r="AF518" s="55"/>
      <c r="AG518" s="55"/>
      <c r="AH518" s="55"/>
      <c r="AI518" s="59">
        <v>24.571783493966308</v>
      </c>
      <c r="AJ518" s="55">
        <v>0</v>
      </c>
      <c r="AK518" s="55">
        <v>0</v>
      </c>
      <c r="AL518" s="55">
        <v>0</v>
      </c>
      <c r="AM518" s="55">
        <v>0</v>
      </c>
      <c r="AN518" s="55">
        <v>2.8025857297621801</v>
      </c>
      <c r="AO518" s="55">
        <v>5.7172748887148472</v>
      </c>
      <c r="AP518" s="55">
        <v>8.7474305797337166</v>
      </c>
      <c r="AQ518" s="55">
        <v>11.896505588437854</v>
      </c>
      <c r="AR518" s="59">
        <v>29.163796786648597</v>
      </c>
      <c r="AS518" s="55">
        <v>0</v>
      </c>
      <c r="AT518" s="55"/>
      <c r="AU518" s="55"/>
      <c r="AV518" s="55"/>
      <c r="AW518" s="59">
        <v>29.163796786648597</v>
      </c>
      <c r="AX518" s="55"/>
      <c r="AY518" s="55"/>
      <c r="AZ518" s="55"/>
      <c r="BA518" s="55"/>
      <c r="BB518" s="55"/>
      <c r="BC518" s="55"/>
      <c r="BD518" s="55"/>
      <c r="BE518" s="55"/>
      <c r="BF518" s="59">
        <v>0</v>
      </c>
      <c r="BG518" s="55"/>
      <c r="BH518" s="55"/>
      <c r="BI518" s="55"/>
      <c r="BJ518" s="55"/>
      <c r="BK518" s="59">
        <v>0</v>
      </c>
      <c r="BL518" s="55"/>
      <c r="BM518" s="23" t="s">
        <v>852</v>
      </c>
      <c r="BN518" s="23" t="s">
        <v>1688</v>
      </c>
      <c r="BO518" s="23" t="s">
        <v>853</v>
      </c>
      <c r="BP518" s="23" t="s">
        <v>853</v>
      </c>
      <c r="BQ518" s="23" t="s">
        <v>853</v>
      </c>
      <c r="BR518" s="23"/>
      <c r="BS518" s="57"/>
      <c r="BT518" s="135" t="s">
        <v>23</v>
      </c>
      <c r="BU518" s="58">
        <v>1</v>
      </c>
      <c r="BV518" s="57">
        <v>0</v>
      </c>
      <c r="BW518" s="57">
        <v>0</v>
      </c>
      <c r="BX518" s="57">
        <v>0</v>
      </c>
      <c r="BY518" s="57">
        <v>0</v>
      </c>
      <c r="BZ518" s="57">
        <v>0</v>
      </c>
      <c r="CA518" s="57">
        <v>3000</v>
      </c>
      <c r="CB518" s="67">
        <v>3000</v>
      </c>
      <c r="CC518" s="134"/>
      <c r="CD518" s="134"/>
      <c r="CE518" s="57"/>
      <c r="CF518" s="57"/>
      <c r="CG518" s="57"/>
      <c r="CH518" s="57"/>
      <c r="CI518" s="57"/>
      <c r="CJ518" s="57"/>
      <c r="CK518" s="67"/>
      <c r="CL518" s="23"/>
      <c r="CM518" s="23"/>
      <c r="CN518" s="23"/>
      <c r="CO518" s="23"/>
      <c r="CP518" s="23"/>
      <c r="CQ518" s="23"/>
      <c r="CR518" s="57"/>
      <c r="CS518" s="134"/>
      <c r="CT518" s="58"/>
      <c r="CU518" s="57"/>
      <c r="CV518" s="57"/>
      <c r="CW518" s="57"/>
      <c r="CX518" s="57"/>
      <c r="CY518" s="57"/>
      <c r="CZ518" s="57"/>
      <c r="DA518" s="67"/>
      <c r="DB518" s="23"/>
      <c r="DC518" s="23"/>
      <c r="DD518" s="57"/>
      <c r="DE518" s="57"/>
      <c r="DF518" s="57"/>
      <c r="DG518" s="57"/>
      <c r="DH518" s="57"/>
      <c r="DI518" s="57"/>
      <c r="DJ518" s="67"/>
      <c r="DK518" s="23" t="s">
        <v>849</v>
      </c>
      <c r="DL518" s="55">
        <v>0</v>
      </c>
      <c r="DM518" s="55">
        <v>0</v>
      </c>
      <c r="DN518" s="55">
        <v>0</v>
      </c>
      <c r="DO518" s="59">
        <v>0</v>
      </c>
      <c r="DP518" s="23" t="s">
        <v>849</v>
      </c>
      <c r="DQ518" s="57"/>
      <c r="DR518" s="57"/>
      <c r="DS518" s="57"/>
      <c r="DT518" s="23" t="s">
        <v>854</v>
      </c>
      <c r="DU518" s="57"/>
      <c r="DV518" s="23" t="s">
        <v>849</v>
      </c>
      <c r="DW518" s="23" t="s">
        <v>854</v>
      </c>
      <c r="DX518" s="57"/>
      <c r="DY518" s="23" t="s">
        <v>849</v>
      </c>
      <c r="DZ518" s="23" t="s">
        <v>854</v>
      </c>
      <c r="EA518" s="56"/>
      <c r="EB518" s="57"/>
      <c r="EC518" s="57"/>
      <c r="ED518" s="23"/>
      <c r="EE518" s="57"/>
      <c r="EF518" s="57"/>
      <c r="EG518" s="57"/>
      <c r="EH518" s="23">
        <v>2255</v>
      </c>
      <c r="EI518" s="23"/>
      <c r="EJ518" s="23" t="s">
        <v>1689</v>
      </c>
      <c r="EK518" s="23"/>
    </row>
    <row r="519" spans="2:141" ht="57.95">
      <c r="B519" s="132" t="s">
        <v>1939</v>
      </c>
      <c r="C519" s="23" t="s">
        <v>1940</v>
      </c>
      <c r="D519" s="23" t="s">
        <v>159</v>
      </c>
      <c r="E519" s="23" t="s">
        <v>846</v>
      </c>
      <c r="F519" s="23" t="s">
        <v>847</v>
      </c>
      <c r="G519" s="23"/>
      <c r="H519" s="23" t="s">
        <v>848</v>
      </c>
      <c r="I519" s="58">
        <v>0</v>
      </c>
      <c r="J519" s="58">
        <v>0</v>
      </c>
      <c r="K519" s="58">
        <v>0</v>
      </c>
      <c r="L519" s="58">
        <v>1</v>
      </c>
      <c r="M519" s="176"/>
      <c r="N519" s="23" t="s">
        <v>849</v>
      </c>
      <c r="O519" s="23" t="s">
        <v>850</v>
      </c>
      <c r="P519" s="23" t="s">
        <v>851</v>
      </c>
      <c r="Q519" s="56" t="s">
        <v>848</v>
      </c>
      <c r="R519" s="133" t="s">
        <v>848</v>
      </c>
      <c r="S519" s="133" t="s">
        <v>848</v>
      </c>
      <c r="T519" s="133" t="s">
        <v>848</v>
      </c>
      <c r="U519" s="133" t="s">
        <v>848</v>
      </c>
      <c r="V519" s="133" t="s">
        <v>848</v>
      </c>
      <c r="W519" s="55">
        <v>0</v>
      </c>
      <c r="X519" s="55">
        <v>0</v>
      </c>
      <c r="Y519" s="55">
        <v>0</v>
      </c>
      <c r="Z519" s="55">
        <v>0</v>
      </c>
      <c r="AA519" s="55">
        <v>0</v>
      </c>
      <c r="AB519" s="55">
        <v>2.1583416059731002</v>
      </c>
      <c r="AC519" s="55">
        <v>23.741757658037702</v>
      </c>
      <c r="AD519" s="59">
        <v>25.900099264010802</v>
      </c>
      <c r="AE519" s="55">
        <v>0</v>
      </c>
      <c r="AF519" s="55"/>
      <c r="AG519" s="55"/>
      <c r="AH519" s="55"/>
      <c r="AI519" s="59">
        <v>25.900099264010802</v>
      </c>
      <c r="AJ519" s="55">
        <v>0</v>
      </c>
      <c r="AK519" s="55">
        <v>0</v>
      </c>
      <c r="AL519" s="55">
        <v>0</v>
      </c>
      <c r="AM519" s="55">
        <v>0</v>
      </c>
      <c r="AN519" s="55">
        <v>0</v>
      </c>
      <c r="AO519" s="55">
        <v>0</v>
      </c>
      <c r="AP519" s="55">
        <v>2.561195631870016</v>
      </c>
      <c r="AQ519" s="55">
        <v>28.736614980302299</v>
      </c>
      <c r="AR519" s="59">
        <v>31.297810612172317</v>
      </c>
      <c r="AS519" s="55">
        <v>0</v>
      </c>
      <c r="AT519" s="55"/>
      <c r="AU519" s="55"/>
      <c r="AV519" s="55"/>
      <c r="AW519" s="59">
        <v>31.297810612172317</v>
      </c>
      <c r="AX519" s="55"/>
      <c r="AY519" s="55"/>
      <c r="AZ519" s="55"/>
      <c r="BA519" s="55"/>
      <c r="BB519" s="55"/>
      <c r="BC519" s="55"/>
      <c r="BD519" s="55"/>
      <c r="BE519" s="55"/>
      <c r="BF519" s="59">
        <v>0</v>
      </c>
      <c r="BG519" s="55"/>
      <c r="BH519" s="55"/>
      <c r="BI519" s="55"/>
      <c r="BJ519" s="55"/>
      <c r="BK519" s="59">
        <v>0</v>
      </c>
      <c r="BL519" s="55"/>
      <c r="BM519" s="23" t="s">
        <v>1131</v>
      </c>
      <c r="BN519" s="23" t="s">
        <v>157</v>
      </c>
      <c r="BO519" s="23" t="s">
        <v>853</v>
      </c>
      <c r="BP519" s="23" t="s">
        <v>853</v>
      </c>
      <c r="BQ519" s="23" t="s">
        <v>853</v>
      </c>
      <c r="BR519" s="23"/>
      <c r="BS519" s="57"/>
      <c r="BT519" s="135" t="s">
        <v>859</v>
      </c>
      <c r="BU519" s="58">
        <v>1</v>
      </c>
      <c r="BV519" s="57">
        <v>0</v>
      </c>
      <c r="BW519" s="57">
        <v>0</v>
      </c>
      <c r="BX519" s="57">
        <v>0</v>
      </c>
      <c r="BY519" s="57">
        <v>0</v>
      </c>
      <c r="BZ519" s="57">
        <v>0</v>
      </c>
      <c r="CA519" s="57">
        <v>0</v>
      </c>
      <c r="CB519" s="67">
        <v>0</v>
      </c>
      <c r="CC519" s="134"/>
      <c r="CD519" s="134"/>
      <c r="CE519" s="57"/>
      <c r="CF519" s="57"/>
      <c r="CG519" s="57"/>
      <c r="CH519" s="57"/>
      <c r="CI519" s="57"/>
      <c r="CJ519" s="57"/>
      <c r="CK519" s="67"/>
      <c r="CL519" s="23"/>
      <c r="CM519" s="23"/>
      <c r="CN519" s="23"/>
      <c r="CO519" s="23"/>
      <c r="CP519" s="23"/>
      <c r="CQ519" s="23"/>
      <c r="CR519" s="57"/>
      <c r="CS519" s="134"/>
      <c r="CT519" s="58"/>
      <c r="CU519" s="57"/>
      <c r="CV519" s="57"/>
      <c r="CW519" s="57"/>
      <c r="CX519" s="57"/>
      <c r="CY519" s="57"/>
      <c r="CZ519" s="57"/>
      <c r="DA519" s="67"/>
      <c r="DB519" s="23"/>
      <c r="DC519" s="23"/>
      <c r="DD519" s="57"/>
      <c r="DE519" s="57"/>
      <c r="DF519" s="57"/>
      <c r="DG519" s="57"/>
      <c r="DH519" s="57"/>
      <c r="DI519" s="57"/>
      <c r="DJ519" s="67"/>
      <c r="DK519" s="23" t="s">
        <v>849</v>
      </c>
      <c r="DL519" s="55">
        <v>0</v>
      </c>
      <c r="DM519" s="55">
        <v>0</v>
      </c>
      <c r="DN519" s="55">
        <v>0</v>
      </c>
      <c r="DO519" s="59">
        <v>0</v>
      </c>
      <c r="DP519" s="23" t="s">
        <v>849</v>
      </c>
      <c r="DQ519" s="57"/>
      <c r="DR519" s="57"/>
      <c r="DS519" s="57"/>
      <c r="DT519" s="23" t="s">
        <v>854</v>
      </c>
      <c r="DU519" s="57"/>
      <c r="DV519" s="23" t="s">
        <v>849</v>
      </c>
      <c r="DW519" s="23" t="s">
        <v>854</v>
      </c>
      <c r="DX519" s="57"/>
      <c r="DY519" s="23" t="s">
        <v>849</v>
      </c>
      <c r="DZ519" s="23" t="s">
        <v>854</v>
      </c>
      <c r="EA519" s="56"/>
      <c r="EB519" s="57"/>
      <c r="EC519" s="57"/>
      <c r="ED519" s="23"/>
      <c r="EE519" s="57"/>
      <c r="EF519" s="57"/>
      <c r="EG519" s="57"/>
      <c r="EH519" s="23">
        <v>811</v>
      </c>
      <c r="EI519" s="23"/>
      <c r="EJ519" s="23" t="s">
        <v>1177</v>
      </c>
      <c r="EK519" s="23"/>
    </row>
    <row r="520" spans="2:141">
      <c r="B520" s="132" t="s">
        <v>1941</v>
      </c>
      <c r="C520" s="23" t="s">
        <v>1942</v>
      </c>
      <c r="D520" s="23" t="s">
        <v>155</v>
      </c>
      <c r="E520" s="23" t="s">
        <v>846</v>
      </c>
      <c r="F520" s="23" t="s">
        <v>847</v>
      </c>
      <c r="G520" s="23"/>
      <c r="H520" s="23" t="s">
        <v>848</v>
      </c>
      <c r="I520" s="58">
        <v>2.6617125462898244E-6</v>
      </c>
      <c r="J520" s="58">
        <v>0.99999733828745363</v>
      </c>
      <c r="K520" s="58">
        <v>0</v>
      </c>
      <c r="L520" s="58">
        <v>0</v>
      </c>
      <c r="M520" s="176"/>
      <c r="N520" s="23" t="s">
        <v>849</v>
      </c>
      <c r="O520" s="23" t="s">
        <v>850</v>
      </c>
      <c r="P520" s="23" t="s">
        <v>851</v>
      </c>
      <c r="Q520" s="56" t="s">
        <v>848</v>
      </c>
      <c r="R520" s="133" t="s">
        <v>848</v>
      </c>
      <c r="S520" s="133" t="s">
        <v>848</v>
      </c>
      <c r="T520" s="133" t="s">
        <v>848</v>
      </c>
      <c r="U520" s="133" t="s">
        <v>848</v>
      </c>
      <c r="V520" s="133" t="s">
        <v>848</v>
      </c>
      <c r="W520" s="55">
        <v>0</v>
      </c>
      <c r="X520" s="55">
        <v>1.2600760740633086</v>
      </c>
      <c r="Y520" s="55">
        <v>1.3146294524820088</v>
      </c>
      <c r="Z520" s="55">
        <v>1.4194575129728442</v>
      </c>
      <c r="AA520" s="55">
        <v>1.5274945957236032</v>
      </c>
      <c r="AB520" s="55">
        <v>1.628043959867874</v>
      </c>
      <c r="AC520" s="55">
        <v>1.7339416944453505</v>
      </c>
      <c r="AD520" s="59">
        <v>8.8836432895549891</v>
      </c>
      <c r="AE520" s="55">
        <v>0</v>
      </c>
      <c r="AF520" s="55"/>
      <c r="AG520" s="55"/>
      <c r="AH520" s="55"/>
      <c r="AI520" s="59">
        <v>8.8836432895549891</v>
      </c>
      <c r="AJ520" s="55">
        <v>0</v>
      </c>
      <c r="AK520" s="55">
        <v>0</v>
      </c>
      <c r="AL520" s="55">
        <v>1.3813974442609347</v>
      </c>
      <c r="AM520" s="55">
        <v>1.4700273414063012</v>
      </c>
      <c r="AN520" s="55">
        <v>1.6189917068243165</v>
      </c>
      <c r="AO520" s="55">
        <v>1.7770599551560109</v>
      </c>
      <c r="AP520" s="55">
        <v>1.9319180369624633</v>
      </c>
      <c r="AQ520" s="55">
        <v>2.0987331936100366</v>
      </c>
      <c r="AR520" s="59">
        <v>10.278127678220063</v>
      </c>
      <c r="AS520" s="55">
        <v>0</v>
      </c>
      <c r="AT520" s="55"/>
      <c r="AU520" s="55"/>
      <c r="AV520" s="55"/>
      <c r="AW520" s="59">
        <v>10.278127678220063</v>
      </c>
      <c r="AX520" s="55"/>
      <c r="AY520" s="55"/>
      <c r="AZ520" s="55"/>
      <c r="BA520" s="55"/>
      <c r="BB520" s="55"/>
      <c r="BC520" s="55"/>
      <c r="BD520" s="55"/>
      <c r="BE520" s="55"/>
      <c r="BF520" s="59">
        <v>0</v>
      </c>
      <c r="BG520" s="55"/>
      <c r="BH520" s="55"/>
      <c r="BI520" s="55"/>
      <c r="BJ520" s="55"/>
      <c r="BK520" s="59">
        <v>0</v>
      </c>
      <c r="BL520" s="55"/>
      <c r="BM520" s="23" t="s">
        <v>864</v>
      </c>
      <c r="BN520" s="23" t="s">
        <v>1943</v>
      </c>
      <c r="BO520" s="23" t="s">
        <v>569</v>
      </c>
      <c r="BP520" s="23" t="s">
        <v>386</v>
      </c>
      <c r="BQ520" s="23" t="s">
        <v>358</v>
      </c>
      <c r="BR520" s="23"/>
      <c r="BS520" s="57"/>
      <c r="BT520" s="135" t="s">
        <v>23</v>
      </c>
      <c r="BU520" s="58">
        <v>2.6617125462898244E-6</v>
      </c>
      <c r="BV520" s="57">
        <v>0</v>
      </c>
      <c r="BW520" s="57">
        <v>0</v>
      </c>
      <c r="BX520" s="57">
        <v>0</v>
      </c>
      <c r="BY520" s="57">
        <v>0</v>
      </c>
      <c r="BZ520" s="57">
        <v>0</v>
      </c>
      <c r="CA520" s="57">
        <v>0</v>
      </c>
      <c r="CB520" s="67">
        <v>0</v>
      </c>
      <c r="CC520" s="134"/>
      <c r="CD520" s="134"/>
      <c r="CE520" s="57"/>
      <c r="CF520" s="57"/>
      <c r="CG520" s="57"/>
      <c r="CH520" s="57"/>
      <c r="CI520" s="57"/>
      <c r="CJ520" s="57"/>
      <c r="CK520" s="67"/>
      <c r="CL520" s="23"/>
      <c r="CM520" s="23"/>
      <c r="CN520" s="23"/>
      <c r="CO520" s="23"/>
      <c r="CP520" s="23"/>
      <c r="CQ520" s="23"/>
      <c r="CR520" s="57"/>
      <c r="CS520" s="134"/>
      <c r="CT520" s="58"/>
      <c r="CU520" s="57"/>
      <c r="CV520" s="57"/>
      <c r="CW520" s="57"/>
      <c r="CX520" s="57"/>
      <c r="CY520" s="57"/>
      <c r="CZ520" s="57"/>
      <c r="DA520" s="67"/>
      <c r="DB520" s="23"/>
      <c r="DC520" s="23"/>
      <c r="DD520" s="57"/>
      <c r="DE520" s="57"/>
      <c r="DF520" s="57"/>
      <c r="DG520" s="57"/>
      <c r="DH520" s="57"/>
      <c r="DI520" s="57"/>
      <c r="DJ520" s="67"/>
      <c r="DK520" s="23" t="s">
        <v>849</v>
      </c>
      <c r="DL520" s="55">
        <v>0</v>
      </c>
      <c r="DM520" s="55">
        <v>0</v>
      </c>
      <c r="DN520" s="55">
        <v>0</v>
      </c>
      <c r="DO520" s="59">
        <v>0</v>
      </c>
      <c r="DP520" s="23" t="s">
        <v>849</v>
      </c>
      <c r="DQ520" s="57"/>
      <c r="DR520" s="57"/>
      <c r="DS520" s="57"/>
      <c r="DT520" s="23" t="s">
        <v>854</v>
      </c>
      <c r="DU520" s="57"/>
      <c r="DV520" s="23" t="s">
        <v>849</v>
      </c>
      <c r="DW520" s="23" t="s">
        <v>854</v>
      </c>
      <c r="DX520" s="57"/>
      <c r="DY520" s="23" t="s">
        <v>849</v>
      </c>
      <c r="DZ520" s="23" t="s">
        <v>854</v>
      </c>
      <c r="EA520" s="56"/>
      <c r="EB520" s="57"/>
      <c r="EC520" s="57"/>
      <c r="ED520" s="23"/>
      <c r="EE520" s="57"/>
      <c r="EF520" s="57"/>
      <c r="EG520" s="57"/>
      <c r="EH520" s="23">
        <v>2232</v>
      </c>
      <c r="EI520" s="23" t="s">
        <v>387</v>
      </c>
      <c r="EJ520" s="23"/>
      <c r="EK520" s="23" t="s">
        <v>388</v>
      </c>
    </row>
    <row r="521" spans="2:141">
      <c r="B521" s="132" t="s">
        <v>1944</v>
      </c>
      <c r="C521" s="23" t="s">
        <v>1945</v>
      </c>
      <c r="D521" s="23" t="s">
        <v>159</v>
      </c>
      <c r="E521" s="23" t="s">
        <v>846</v>
      </c>
      <c r="F521" s="23" t="s">
        <v>847</v>
      </c>
      <c r="G521" s="23"/>
      <c r="H521" s="23" t="s">
        <v>848</v>
      </c>
      <c r="I521" s="58">
        <v>0</v>
      </c>
      <c r="J521" s="58">
        <v>1</v>
      </c>
      <c r="K521" s="58">
        <v>0</v>
      </c>
      <c r="L521" s="58">
        <v>0</v>
      </c>
      <c r="M521" s="176"/>
      <c r="N521" s="23" t="s">
        <v>849</v>
      </c>
      <c r="O521" s="23" t="s">
        <v>850</v>
      </c>
      <c r="P521" s="23" t="s">
        <v>851</v>
      </c>
      <c r="Q521" s="56" t="s">
        <v>848</v>
      </c>
      <c r="R521" s="133" t="s">
        <v>848</v>
      </c>
      <c r="S521" s="133" t="s">
        <v>848</v>
      </c>
      <c r="T521" s="133" t="s">
        <v>848</v>
      </c>
      <c r="U521" s="133" t="s">
        <v>848</v>
      </c>
      <c r="V521" s="133" t="s">
        <v>848</v>
      </c>
      <c r="W521" s="55">
        <v>0</v>
      </c>
      <c r="X521" s="55">
        <v>0.63003803703165429</v>
      </c>
      <c r="Y521" s="55">
        <v>0.6573147262410044</v>
      </c>
      <c r="Z521" s="55">
        <v>0.70972875648642209</v>
      </c>
      <c r="AA521" s="55">
        <v>0.76374729786180162</v>
      </c>
      <c r="AB521" s="55">
        <v>0.81402197993393699</v>
      </c>
      <c r="AC521" s="55">
        <v>0.86697084722267526</v>
      </c>
      <c r="AD521" s="59">
        <v>4.4418216447774945</v>
      </c>
      <c r="AE521" s="55">
        <v>0</v>
      </c>
      <c r="AF521" s="55"/>
      <c r="AG521" s="55"/>
      <c r="AH521" s="55"/>
      <c r="AI521" s="59">
        <v>4.4418216447774945</v>
      </c>
      <c r="AJ521" s="55">
        <v>0</v>
      </c>
      <c r="AK521" s="55">
        <v>0</v>
      </c>
      <c r="AL521" s="55">
        <v>0.69069872213046735</v>
      </c>
      <c r="AM521" s="55">
        <v>0.7350136707031506</v>
      </c>
      <c r="AN521" s="55">
        <v>0.80949585341215824</v>
      </c>
      <c r="AO521" s="55">
        <v>0.88852997757800545</v>
      </c>
      <c r="AP521" s="55">
        <v>0.96595901848123167</v>
      </c>
      <c r="AQ521" s="55">
        <v>1.0493665968050183</v>
      </c>
      <c r="AR521" s="59">
        <v>5.1390638391100314</v>
      </c>
      <c r="AS521" s="55">
        <v>0</v>
      </c>
      <c r="AT521" s="55"/>
      <c r="AU521" s="55"/>
      <c r="AV521" s="55"/>
      <c r="AW521" s="59">
        <v>5.1390638391100314</v>
      </c>
      <c r="AX521" s="55"/>
      <c r="AY521" s="55"/>
      <c r="AZ521" s="55"/>
      <c r="BA521" s="55"/>
      <c r="BB521" s="55"/>
      <c r="BC521" s="55"/>
      <c r="BD521" s="55"/>
      <c r="BE521" s="55"/>
      <c r="BF521" s="59">
        <v>0</v>
      </c>
      <c r="BG521" s="55"/>
      <c r="BH521" s="55"/>
      <c r="BI521" s="55"/>
      <c r="BJ521" s="55"/>
      <c r="BK521" s="59">
        <v>0</v>
      </c>
      <c r="BL521" s="55"/>
      <c r="BM521" s="23" t="s">
        <v>1164</v>
      </c>
      <c r="BN521" s="23" t="s">
        <v>1946</v>
      </c>
      <c r="BO521" s="23" t="s">
        <v>582</v>
      </c>
      <c r="BP521" s="23" t="s">
        <v>462</v>
      </c>
      <c r="BQ521" s="23" t="s">
        <v>358</v>
      </c>
      <c r="BR521" s="23"/>
      <c r="BS521" s="57"/>
      <c r="BT521" s="135" t="s">
        <v>23</v>
      </c>
      <c r="BU521" s="58" t="s">
        <v>1165</v>
      </c>
      <c r="BV521" s="57">
        <v>0</v>
      </c>
      <c r="BW521" s="57">
        <v>0</v>
      </c>
      <c r="BX521" s="57">
        <v>0</v>
      </c>
      <c r="BY521" s="57">
        <v>0</v>
      </c>
      <c r="BZ521" s="57">
        <v>0</v>
      </c>
      <c r="CA521" s="57">
        <v>0</v>
      </c>
      <c r="CB521" s="67">
        <v>0</v>
      </c>
      <c r="CC521" s="134"/>
      <c r="CD521" s="134"/>
      <c r="CE521" s="57"/>
      <c r="CF521" s="57"/>
      <c r="CG521" s="57"/>
      <c r="CH521" s="57"/>
      <c r="CI521" s="57"/>
      <c r="CJ521" s="57"/>
      <c r="CK521" s="67"/>
      <c r="CL521" s="23"/>
      <c r="CM521" s="23"/>
      <c r="CN521" s="23"/>
      <c r="CO521" s="23"/>
      <c r="CP521" s="23"/>
      <c r="CQ521" s="23"/>
      <c r="CR521" s="57"/>
      <c r="CS521" s="134"/>
      <c r="CT521" s="58"/>
      <c r="CU521" s="57"/>
      <c r="CV521" s="57"/>
      <c r="CW521" s="57"/>
      <c r="CX521" s="57"/>
      <c r="CY521" s="57"/>
      <c r="CZ521" s="57"/>
      <c r="DA521" s="67"/>
      <c r="DB521" s="23"/>
      <c r="DC521" s="23"/>
      <c r="DD521" s="57"/>
      <c r="DE521" s="57"/>
      <c r="DF521" s="57"/>
      <c r="DG521" s="57"/>
      <c r="DH521" s="57"/>
      <c r="DI521" s="57"/>
      <c r="DJ521" s="67"/>
      <c r="DK521" s="23" t="s">
        <v>849</v>
      </c>
      <c r="DL521" s="55">
        <v>0</v>
      </c>
      <c r="DM521" s="55">
        <v>0</v>
      </c>
      <c r="DN521" s="55">
        <v>0</v>
      </c>
      <c r="DO521" s="59">
        <v>0</v>
      </c>
      <c r="DP521" s="23" t="s">
        <v>849</v>
      </c>
      <c r="DQ521" s="57"/>
      <c r="DR521" s="57"/>
      <c r="DS521" s="57"/>
      <c r="DT521" s="23" t="s">
        <v>854</v>
      </c>
      <c r="DU521" s="57"/>
      <c r="DV521" s="23" t="s">
        <v>849</v>
      </c>
      <c r="DW521" s="23" t="s">
        <v>854</v>
      </c>
      <c r="DX521" s="57"/>
      <c r="DY521" s="23" t="s">
        <v>849</v>
      </c>
      <c r="DZ521" s="23" t="s">
        <v>854</v>
      </c>
      <c r="EA521" s="56"/>
      <c r="EB521" s="57"/>
      <c r="EC521" s="57"/>
      <c r="ED521" s="23"/>
      <c r="EE521" s="57"/>
      <c r="EF521" s="57"/>
      <c r="EG521" s="57"/>
      <c r="EH521" s="23">
        <v>2250</v>
      </c>
      <c r="EI521" s="23" t="s">
        <v>463</v>
      </c>
      <c r="EJ521" s="23"/>
      <c r="EK521" s="23" t="s">
        <v>464</v>
      </c>
    </row>
    <row r="522" spans="2:141">
      <c r="B522" s="132" t="s">
        <v>1947</v>
      </c>
      <c r="C522" s="23" t="s">
        <v>1945</v>
      </c>
      <c r="D522" s="23" t="s">
        <v>159</v>
      </c>
      <c r="E522" s="23" t="s">
        <v>846</v>
      </c>
      <c r="F522" s="23" t="s">
        <v>847</v>
      </c>
      <c r="G522" s="23"/>
      <c r="H522" s="23" t="s">
        <v>848</v>
      </c>
      <c r="I522" s="58">
        <v>0</v>
      </c>
      <c r="J522" s="58">
        <v>1</v>
      </c>
      <c r="K522" s="58">
        <v>0</v>
      </c>
      <c r="L522" s="58">
        <v>0</v>
      </c>
      <c r="M522" s="176"/>
      <c r="N522" s="23" t="s">
        <v>849</v>
      </c>
      <c r="O522" s="23" t="s">
        <v>850</v>
      </c>
      <c r="P522" s="23" t="s">
        <v>851</v>
      </c>
      <c r="Q522" s="56" t="s">
        <v>848</v>
      </c>
      <c r="R522" s="133" t="s">
        <v>848</v>
      </c>
      <c r="S522" s="133" t="s">
        <v>848</v>
      </c>
      <c r="T522" s="133" t="s">
        <v>848</v>
      </c>
      <c r="U522" s="133" t="s">
        <v>848</v>
      </c>
      <c r="V522" s="133" t="s">
        <v>848</v>
      </c>
      <c r="W522" s="55">
        <v>0</v>
      </c>
      <c r="X522" s="55">
        <v>1.2600760740633086</v>
      </c>
      <c r="Y522" s="55">
        <v>1.3146294524820088</v>
      </c>
      <c r="Z522" s="55">
        <v>1.4194575129728442</v>
      </c>
      <c r="AA522" s="55">
        <v>1.5274945957236032</v>
      </c>
      <c r="AB522" s="55">
        <v>1.628043959867874</v>
      </c>
      <c r="AC522" s="55">
        <v>1.7339416944453505</v>
      </c>
      <c r="AD522" s="59">
        <v>8.8836432895549891</v>
      </c>
      <c r="AE522" s="55">
        <v>0</v>
      </c>
      <c r="AF522" s="55"/>
      <c r="AG522" s="55"/>
      <c r="AH522" s="55"/>
      <c r="AI522" s="59">
        <v>8.8836432895549891</v>
      </c>
      <c r="AJ522" s="55">
        <v>0</v>
      </c>
      <c r="AK522" s="55">
        <v>0</v>
      </c>
      <c r="AL522" s="55">
        <v>1.3813974442609347</v>
      </c>
      <c r="AM522" s="55">
        <v>1.4700273414063012</v>
      </c>
      <c r="AN522" s="55">
        <v>1.6189917068243165</v>
      </c>
      <c r="AO522" s="55">
        <v>1.7770599551560109</v>
      </c>
      <c r="AP522" s="55">
        <v>1.9319180369624633</v>
      </c>
      <c r="AQ522" s="55">
        <v>2.0987331936100366</v>
      </c>
      <c r="AR522" s="59">
        <v>10.278127678220063</v>
      </c>
      <c r="AS522" s="55">
        <v>0</v>
      </c>
      <c r="AT522" s="55"/>
      <c r="AU522" s="55"/>
      <c r="AV522" s="55"/>
      <c r="AW522" s="59">
        <v>10.278127678220063</v>
      </c>
      <c r="AX522" s="55"/>
      <c r="AY522" s="55"/>
      <c r="AZ522" s="55"/>
      <c r="BA522" s="55"/>
      <c r="BB522" s="55"/>
      <c r="BC522" s="55"/>
      <c r="BD522" s="55"/>
      <c r="BE522" s="55"/>
      <c r="BF522" s="59">
        <v>0</v>
      </c>
      <c r="BG522" s="55"/>
      <c r="BH522" s="55"/>
      <c r="BI522" s="55"/>
      <c r="BJ522" s="55"/>
      <c r="BK522" s="59">
        <v>0</v>
      </c>
      <c r="BL522" s="55"/>
      <c r="BM522" s="23" t="s">
        <v>1164</v>
      </c>
      <c r="BN522" s="23" t="s">
        <v>1948</v>
      </c>
      <c r="BO522" s="23" t="s">
        <v>580</v>
      </c>
      <c r="BP522" s="23" t="s">
        <v>450</v>
      </c>
      <c r="BQ522" s="23" t="s">
        <v>358</v>
      </c>
      <c r="BR522" s="23"/>
      <c r="BS522" s="57"/>
      <c r="BT522" s="135" t="s">
        <v>23</v>
      </c>
      <c r="BU522" s="58" t="s">
        <v>1165</v>
      </c>
      <c r="BV522" s="57">
        <v>0</v>
      </c>
      <c r="BW522" s="57">
        <v>0</v>
      </c>
      <c r="BX522" s="57">
        <v>0</v>
      </c>
      <c r="BY522" s="57">
        <v>0</v>
      </c>
      <c r="BZ522" s="57">
        <v>0</v>
      </c>
      <c r="CA522" s="57">
        <v>0</v>
      </c>
      <c r="CB522" s="67">
        <v>0</v>
      </c>
      <c r="CC522" s="134"/>
      <c r="CD522" s="134"/>
      <c r="CE522" s="57"/>
      <c r="CF522" s="57"/>
      <c r="CG522" s="57"/>
      <c r="CH522" s="57"/>
      <c r="CI522" s="57"/>
      <c r="CJ522" s="57"/>
      <c r="CK522" s="67"/>
      <c r="CL522" s="23"/>
      <c r="CM522" s="23"/>
      <c r="CN522" s="23"/>
      <c r="CO522" s="23"/>
      <c r="CP522" s="23"/>
      <c r="CQ522" s="23"/>
      <c r="CR522" s="57"/>
      <c r="CS522" s="134"/>
      <c r="CT522" s="58"/>
      <c r="CU522" s="57"/>
      <c r="CV522" s="57"/>
      <c r="CW522" s="57"/>
      <c r="CX522" s="57"/>
      <c r="CY522" s="57"/>
      <c r="CZ522" s="57"/>
      <c r="DA522" s="67"/>
      <c r="DB522" s="23"/>
      <c r="DC522" s="23"/>
      <c r="DD522" s="57"/>
      <c r="DE522" s="57"/>
      <c r="DF522" s="57"/>
      <c r="DG522" s="57"/>
      <c r="DH522" s="57"/>
      <c r="DI522" s="57"/>
      <c r="DJ522" s="67"/>
      <c r="DK522" s="23" t="s">
        <v>849</v>
      </c>
      <c r="DL522" s="55">
        <v>0</v>
      </c>
      <c r="DM522" s="55">
        <v>0</v>
      </c>
      <c r="DN522" s="55">
        <v>0</v>
      </c>
      <c r="DO522" s="59">
        <v>0</v>
      </c>
      <c r="DP522" s="23" t="s">
        <v>849</v>
      </c>
      <c r="DQ522" s="57"/>
      <c r="DR522" s="57"/>
      <c r="DS522" s="57"/>
      <c r="DT522" s="23" t="s">
        <v>854</v>
      </c>
      <c r="DU522" s="57"/>
      <c r="DV522" s="23" t="s">
        <v>849</v>
      </c>
      <c r="DW522" s="23" t="s">
        <v>854</v>
      </c>
      <c r="DX522" s="57"/>
      <c r="DY522" s="23" t="s">
        <v>849</v>
      </c>
      <c r="DZ522" s="23" t="s">
        <v>854</v>
      </c>
      <c r="EA522" s="56"/>
      <c r="EB522" s="57"/>
      <c r="EC522" s="57"/>
      <c r="ED522" s="23"/>
      <c r="EE522" s="57"/>
      <c r="EF522" s="57"/>
      <c r="EG522" s="57"/>
      <c r="EH522" s="23">
        <v>2248</v>
      </c>
      <c r="EI522" s="23" t="s">
        <v>451</v>
      </c>
      <c r="EJ522" s="23"/>
      <c r="EK522" s="23" t="s">
        <v>452</v>
      </c>
    </row>
    <row r="523" spans="2:141" ht="29.1">
      <c r="B523" s="132" t="s">
        <v>1949</v>
      </c>
      <c r="C523" s="23" t="s">
        <v>1950</v>
      </c>
      <c r="D523" s="23" t="s">
        <v>193</v>
      </c>
      <c r="E523" s="23" t="s">
        <v>846</v>
      </c>
      <c r="F523" s="23" t="s">
        <v>847</v>
      </c>
      <c r="G523" s="23"/>
      <c r="H523" s="23" t="s">
        <v>848</v>
      </c>
      <c r="I523" s="58">
        <v>0</v>
      </c>
      <c r="J523" s="58">
        <v>0</v>
      </c>
      <c r="K523" s="58">
        <v>1</v>
      </c>
      <c r="L523" s="58">
        <v>0</v>
      </c>
      <c r="M523" s="176"/>
      <c r="N523" s="23" t="s">
        <v>849</v>
      </c>
      <c r="O523" s="23" t="s">
        <v>850</v>
      </c>
      <c r="P523" s="23" t="s">
        <v>983</v>
      </c>
      <c r="Q523" s="56">
        <v>45544</v>
      </c>
      <c r="R523" s="133">
        <v>45722</v>
      </c>
      <c r="S523" s="133">
        <v>46295</v>
      </c>
      <c r="T523" s="133" t="s">
        <v>848</v>
      </c>
      <c r="U523" s="133">
        <v>46584</v>
      </c>
      <c r="V523" s="133" t="s">
        <v>848</v>
      </c>
      <c r="W523" s="55">
        <v>1.57549242374542</v>
      </c>
      <c r="X523" s="55">
        <v>2.1020588060627752</v>
      </c>
      <c r="Y523" s="55">
        <v>0.93330734451307029</v>
      </c>
      <c r="Z523" s="55">
        <v>0.98153993664024775</v>
      </c>
      <c r="AA523" s="55">
        <v>1.0562464427447427</v>
      </c>
      <c r="AB523" s="55">
        <v>1.1257752702083321</v>
      </c>
      <c r="AC523" s="55">
        <v>1.1990024395582828</v>
      </c>
      <c r="AD523" s="59">
        <v>7.3979302397274509</v>
      </c>
      <c r="AE523" s="55">
        <v>0.19589640241830913</v>
      </c>
      <c r="AF523" s="55"/>
      <c r="AG523" s="55"/>
      <c r="AH523" s="55"/>
      <c r="AI523" s="59">
        <v>8.9734226634728707</v>
      </c>
      <c r="AJ523" s="55">
        <v>0.19589640241830913</v>
      </c>
      <c r="AK523" s="55">
        <v>1.727182391929968</v>
      </c>
      <c r="AL523" s="55">
        <v>2.3044471061319576</v>
      </c>
      <c r="AM523" s="55">
        <v>1.043630440333756</v>
      </c>
      <c r="AN523" s="55">
        <v>1.1195157324640737</v>
      </c>
      <c r="AO523" s="55">
        <v>1.2288182632086444</v>
      </c>
      <c r="AP523" s="55">
        <v>1.3359009975739691</v>
      </c>
      <c r="AQ523" s="55">
        <v>1.4512519233960262</v>
      </c>
      <c r="AR523" s="59">
        <v>8.4835644631084257</v>
      </c>
      <c r="AS523" s="55">
        <v>0.23710963499012436</v>
      </c>
      <c r="AT523" s="55"/>
      <c r="AU523" s="55"/>
      <c r="AV523" s="55"/>
      <c r="AW523" s="59">
        <v>10.210746855038394</v>
      </c>
      <c r="AX523" s="55"/>
      <c r="AY523" s="55"/>
      <c r="AZ523" s="55"/>
      <c r="BA523" s="55"/>
      <c r="BB523" s="55"/>
      <c r="BC523" s="55"/>
      <c r="BD523" s="55"/>
      <c r="BE523" s="55"/>
      <c r="BF523" s="59">
        <v>0</v>
      </c>
      <c r="BG523" s="55"/>
      <c r="BH523" s="55"/>
      <c r="BI523" s="55"/>
      <c r="BJ523" s="55"/>
      <c r="BK523" s="59">
        <v>0</v>
      </c>
      <c r="BL523" s="55"/>
      <c r="BM523" s="23" t="s">
        <v>852</v>
      </c>
      <c r="BN523" s="23" t="s">
        <v>1951</v>
      </c>
      <c r="BO523" s="23" t="s">
        <v>566</v>
      </c>
      <c r="BP523" s="23" t="s">
        <v>1952</v>
      </c>
      <c r="BQ523" s="23" t="s">
        <v>853</v>
      </c>
      <c r="BR523" s="23"/>
      <c r="BS523" s="57"/>
      <c r="BT523" s="135" t="s">
        <v>23</v>
      </c>
      <c r="BU523" s="58">
        <v>1</v>
      </c>
      <c r="BV523" s="57">
        <v>0</v>
      </c>
      <c r="BW523" s="57">
        <v>0</v>
      </c>
      <c r="BX523" s="57">
        <v>0</v>
      </c>
      <c r="BY523" s="57">
        <v>0</v>
      </c>
      <c r="BZ523" s="57">
        <v>0</v>
      </c>
      <c r="CA523" s="57">
        <v>0</v>
      </c>
      <c r="CB523" s="67">
        <v>0</v>
      </c>
      <c r="CC523" s="134"/>
      <c r="CD523" s="134"/>
      <c r="CE523" s="57"/>
      <c r="CF523" s="57"/>
      <c r="CG523" s="57"/>
      <c r="CH523" s="57"/>
      <c r="CI523" s="57"/>
      <c r="CJ523" s="57"/>
      <c r="CK523" s="67"/>
      <c r="CL523" s="23"/>
      <c r="CM523" s="23"/>
      <c r="CN523" s="23"/>
      <c r="CO523" s="23"/>
      <c r="CP523" s="23"/>
      <c r="CQ523" s="23"/>
      <c r="CR523" s="57"/>
      <c r="CS523" s="134"/>
      <c r="CT523" s="58"/>
      <c r="CU523" s="57"/>
      <c r="CV523" s="57"/>
      <c r="CW523" s="57"/>
      <c r="CX523" s="57"/>
      <c r="CY523" s="57"/>
      <c r="CZ523" s="57"/>
      <c r="DA523" s="67"/>
      <c r="DB523" s="23"/>
      <c r="DC523" s="23"/>
      <c r="DD523" s="57"/>
      <c r="DE523" s="57"/>
      <c r="DF523" s="57"/>
      <c r="DG523" s="57"/>
      <c r="DH523" s="57"/>
      <c r="DI523" s="57"/>
      <c r="DJ523" s="67"/>
      <c r="DK523" s="23" t="s">
        <v>849</v>
      </c>
      <c r="DL523" s="55">
        <v>0</v>
      </c>
      <c r="DM523" s="55">
        <v>1.57549242374542</v>
      </c>
      <c r="DN523" s="55">
        <v>7.3979302397274509</v>
      </c>
      <c r="DO523" s="59">
        <v>8.9734226634728707</v>
      </c>
      <c r="DP523" s="23" t="s">
        <v>849</v>
      </c>
      <c r="DQ523" s="57"/>
      <c r="DR523" s="57"/>
      <c r="DS523" s="57"/>
      <c r="DT523" s="23" t="s">
        <v>854</v>
      </c>
      <c r="DU523" s="57"/>
      <c r="DV523" s="23" t="s">
        <v>849</v>
      </c>
      <c r="DW523" s="23" t="s">
        <v>854</v>
      </c>
      <c r="DX523" s="57"/>
      <c r="DY523" s="23" t="s">
        <v>849</v>
      </c>
      <c r="DZ523" s="23" t="s">
        <v>854</v>
      </c>
      <c r="EA523" s="56"/>
      <c r="EB523" s="57"/>
      <c r="EC523" s="57"/>
      <c r="ED523" s="23"/>
      <c r="EE523" s="57"/>
      <c r="EF523" s="57"/>
      <c r="EG523" s="57"/>
      <c r="EH523" s="23">
        <v>553</v>
      </c>
      <c r="EI523" s="23"/>
      <c r="EJ523" s="23" t="s">
        <v>891</v>
      </c>
      <c r="EK523" s="23"/>
    </row>
    <row r="524" spans="2:141" ht="29.1">
      <c r="B524" s="132" t="s">
        <v>1953</v>
      </c>
      <c r="C524" s="23" t="s">
        <v>1954</v>
      </c>
      <c r="D524" s="23" t="s">
        <v>155</v>
      </c>
      <c r="E524" s="23" t="s">
        <v>846</v>
      </c>
      <c r="F524" s="23" t="s">
        <v>847</v>
      </c>
      <c r="G524" s="23"/>
      <c r="H524" s="23" t="s">
        <v>848</v>
      </c>
      <c r="I524" s="58">
        <v>0</v>
      </c>
      <c r="J524" s="58">
        <v>0</v>
      </c>
      <c r="K524" s="58">
        <v>1</v>
      </c>
      <c r="L524" s="58">
        <v>0</v>
      </c>
      <c r="M524" s="176"/>
      <c r="N524" s="23" t="s">
        <v>849</v>
      </c>
      <c r="O524" s="23" t="s">
        <v>850</v>
      </c>
      <c r="P524" s="23" t="s">
        <v>851</v>
      </c>
      <c r="Q524" s="56" t="s">
        <v>848</v>
      </c>
      <c r="R524" s="133" t="s">
        <v>848</v>
      </c>
      <c r="S524" s="133" t="s">
        <v>848</v>
      </c>
      <c r="T524" s="133" t="s">
        <v>848</v>
      </c>
      <c r="U524" s="133" t="s">
        <v>848</v>
      </c>
      <c r="V524" s="133" t="s">
        <v>848</v>
      </c>
      <c r="W524" s="55">
        <v>23.447354945715439</v>
      </c>
      <c r="X524" s="55">
        <v>2.4542710379653716</v>
      </c>
      <c r="Y524" s="55">
        <v>1.8429116940223598</v>
      </c>
      <c r="Z524" s="55">
        <v>1.3592268751644681</v>
      </c>
      <c r="AA524" s="55">
        <v>0.34577158259876412</v>
      </c>
      <c r="AB524" s="55">
        <v>0</v>
      </c>
      <c r="AC524" s="55">
        <v>0</v>
      </c>
      <c r="AD524" s="59">
        <v>6.0021811897509627</v>
      </c>
      <c r="AE524" s="55">
        <v>2.2141989923821663</v>
      </c>
      <c r="AF524" s="55"/>
      <c r="AG524" s="55"/>
      <c r="AH524" s="55"/>
      <c r="AI524" s="59">
        <v>29.449536135466403</v>
      </c>
      <c r="AJ524" s="55">
        <v>2.2141989923821663</v>
      </c>
      <c r="AK524" s="55">
        <v>25.704889461350852</v>
      </c>
      <c r="AL524" s="55">
        <v>2.6905706799402798</v>
      </c>
      <c r="AM524" s="55">
        <v>2.0607560350146255</v>
      </c>
      <c r="AN524" s="55">
        <v>1.5502944036522943</v>
      </c>
      <c r="AO524" s="55">
        <v>0.40226448904462581</v>
      </c>
      <c r="AP524" s="55">
        <v>0</v>
      </c>
      <c r="AQ524" s="55">
        <v>0</v>
      </c>
      <c r="AR524" s="59">
        <v>6.7038856076518254</v>
      </c>
      <c r="AS524" s="55">
        <v>2.680028363962276</v>
      </c>
      <c r="AT524" s="55"/>
      <c r="AU524" s="55"/>
      <c r="AV524" s="55"/>
      <c r="AW524" s="59">
        <v>32.408775069002679</v>
      </c>
      <c r="AX524" s="55"/>
      <c r="AY524" s="55"/>
      <c r="AZ524" s="55"/>
      <c r="BA524" s="55"/>
      <c r="BB524" s="55"/>
      <c r="BC524" s="55"/>
      <c r="BD524" s="55"/>
      <c r="BE524" s="55"/>
      <c r="BF524" s="59">
        <v>0</v>
      </c>
      <c r="BG524" s="55"/>
      <c r="BH524" s="55"/>
      <c r="BI524" s="55"/>
      <c r="BJ524" s="55"/>
      <c r="BK524" s="59">
        <v>0</v>
      </c>
      <c r="BL524" s="55"/>
      <c r="BM524" s="23" t="s">
        <v>852</v>
      </c>
      <c r="BN524" s="23" t="s">
        <v>1632</v>
      </c>
      <c r="BO524" s="23" t="s">
        <v>571</v>
      </c>
      <c r="BP524" s="23" t="s">
        <v>397</v>
      </c>
      <c r="BQ524" s="23" t="s">
        <v>351</v>
      </c>
      <c r="BR524" s="23"/>
      <c r="BS524" s="57"/>
      <c r="BT524" s="135" t="s">
        <v>23</v>
      </c>
      <c r="BU524" s="58">
        <v>1</v>
      </c>
      <c r="BV524" s="57">
        <v>10</v>
      </c>
      <c r="BW524" s="57">
        <v>5</v>
      </c>
      <c r="BX524" s="57">
        <v>0</v>
      </c>
      <c r="BY524" s="57">
        <v>0</v>
      </c>
      <c r="BZ524" s="57">
        <v>0</v>
      </c>
      <c r="CA524" s="57">
        <v>0</v>
      </c>
      <c r="CB524" s="67">
        <v>15</v>
      </c>
      <c r="CC524" s="134"/>
      <c r="CD524" s="134"/>
      <c r="CE524" s="57"/>
      <c r="CF524" s="57"/>
      <c r="CG524" s="57"/>
      <c r="CH524" s="57"/>
      <c r="CI524" s="57"/>
      <c r="CJ524" s="57"/>
      <c r="CK524" s="67"/>
      <c r="CL524" s="23"/>
      <c r="CM524" s="23"/>
      <c r="CN524" s="23"/>
      <c r="CO524" s="23"/>
      <c r="CP524" s="23"/>
      <c r="CQ524" s="23"/>
      <c r="CR524" s="57"/>
      <c r="CS524" s="134"/>
      <c r="CT524" s="58"/>
      <c r="CU524" s="57"/>
      <c r="CV524" s="57"/>
      <c r="CW524" s="57"/>
      <c r="CX524" s="57"/>
      <c r="CY524" s="57"/>
      <c r="CZ524" s="57"/>
      <c r="DA524" s="67"/>
      <c r="DB524" s="23"/>
      <c r="DC524" s="23"/>
      <c r="DD524" s="57"/>
      <c r="DE524" s="57"/>
      <c r="DF524" s="57"/>
      <c r="DG524" s="57"/>
      <c r="DH524" s="57"/>
      <c r="DI524" s="57"/>
      <c r="DJ524" s="67"/>
      <c r="DK524" s="23" t="s">
        <v>849</v>
      </c>
      <c r="DL524" s="55">
        <v>0</v>
      </c>
      <c r="DM524" s="55">
        <v>23.447354945715439</v>
      </c>
      <c r="DN524" s="55">
        <v>6.0021811897509627</v>
      </c>
      <c r="DO524" s="59">
        <v>29.449536135466403</v>
      </c>
      <c r="DP524" s="23" t="s">
        <v>849</v>
      </c>
      <c r="DQ524" s="57"/>
      <c r="DR524" s="57"/>
      <c r="DS524" s="57"/>
      <c r="DT524" s="23" t="s">
        <v>854</v>
      </c>
      <c r="DU524" s="57"/>
      <c r="DV524" s="23" t="s">
        <v>849</v>
      </c>
      <c r="DW524" s="23" t="s">
        <v>854</v>
      </c>
      <c r="DX524" s="57"/>
      <c r="DY524" s="23" t="s">
        <v>849</v>
      </c>
      <c r="DZ524" s="23" t="s">
        <v>854</v>
      </c>
      <c r="EA524" s="56"/>
      <c r="EB524" s="57"/>
      <c r="EC524" s="57"/>
      <c r="ED524" s="23"/>
      <c r="EE524" s="57"/>
      <c r="EF524" s="57"/>
      <c r="EG524" s="57"/>
      <c r="EH524" s="23">
        <v>544</v>
      </c>
      <c r="EI524" s="23" t="s">
        <v>848</v>
      </c>
      <c r="EJ524" s="23" t="s">
        <v>891</v>
      </c>
      <c r="EK524" s="23"/>
    </row>
    <row r="525" spans="2:141">
      <c r="B525" s="132" t="s">
        <v>1955</v>
      </c>
      <c r="C525" s="23" t="s">
        <v>1956</v>
      </c>
      <c r="D525" s="23" t="s">
        <v>159</v>
      </c>
      <c r="E525" s="23" t="s">
        <v>846</v>
      </c>
      <c r="F525" s="23" t="s">
        <v>847</v>
      </c>
      <c r="G525" s="23"/>
      <c r="H525" s="23" t="s">
        <v>848</v>
      </c>
      <c r="I525" s="58">
        <v>0.5</v>
      </c>
      <c r="J525" s="58">
        <v>0.5</v>
      </c>
      <c r="K525" s="58">
        <v>0</v>
      </c>
      <c r="L525" s="58">
        <v>0</v>
      </c>
      <c r="M525" s="176"/>
      <c r="N525" s="23" t="s">
        <v>849</v>
      </c>
      <c r="O525" s="23" t="s">
        <v>850</v>
      </c>
      <c r="P525" s="23" t="s">
        <v>851</v>
      </c>
      <c r="Q525" s="56" t="s">
        <v>848</v>
      </c>
      <c r="R525" s="133" t="s">
        <v>848</v>
      </c>
      <c r="S525" s="133" t="s">
        <v>848</v>
      </c>
      <c r="T525" s="133" t="s">
        <v>848</v>
      </c>
      <c r="U525" s="133" t="s">
        <v>848</v>
      </c>
      <c r="V525" s="133" t="s">
        <v>848</v>
      </c>
      <c r="W525" s="55">
        <v>3.5447117669248422</v>
      </c>
      <c r="X525" s="55">
        <v>23.817160640009341</v>
      </c>
      <c r="Y525" s="55">
        <v>22.84971760232192</v>
      </c>
      <c r="Z525" s="55">
        <v>23.332309752668348</v>
      </c>
      <c r="AA525" s="55">
        <v>77.566642038518182</v>
      </c>
      <c r="AB525" s="55">
        <v>66.619672418137085</v>
      </c>
      <c r="AC525" s="55">
        <v>70.119861286932931</v>
      </c>
      <c r="AD525" s="59">
        <v>284.3053637385878</v>
      </c>
      <c r="AE525" s="55">
        <v>2.3212152118770462</v>
      </c>
      <c r="AF525" s="55"/>
      <c r="AG525" s="55"/>
      <c r="AH525" s="55"/>
      <c r="AI525" s="59">
        <v>287.85007550551262</v>
      </c>
      <c r="AJ525" s="55">
        <v>2.3212152118770462</v>
      </c>
      <c r="AK525" s="55">
        <v>3.8860001203591001</v>
      </c>
      <c r="AL525" s="55">
        <v>26.11030041350347</v>
      </c>
      <c r="AM525" s="55">
        <v>25.550705223748764</v>
      </c>
      <c r="AN525" s="55">
        <v>26.612149814553057</v>
      </c>
      <c r="AO525" s="55">
        <v>90.239647202989772</v>
      </c>
      <c r="AP525" s="55">
        <v>79.054220852595904</v>
      </c>
      <c r="AQ525" s="55">
        <v>84.871873653912928</v>
      </c>
      <c r="AR525" s="59">
        <v>332.43889716130388</v>
      </c>
      <c r="AS525" s="55">
        <v>2.8095589547705244</v>
      </c>
      <c r="AT525" s="55"/>
      <c r="AU525" s="55"/>
      <c r="AV525" s="55"/>
      <c r="AW525" s="59">
        <v>336.32489728166297</v>
      </c>
      <c r="AX525" s="55"/>
      <c r="AY525" s="55"/>
      <c r="AZ525" s="55"/>
      <c r="BA525" s="55"/>
      <c r="BB525" s="55"/>
      <c r="BC525" s="55"/>
      <c r="BD525" s="55"/>
      <c r="BE525" s="55"/>
      <c r="BF525" s="59">
        <v>0</v>
      </c>
      <c r="BG525" s="55"/>
      <c r="BH525" s="55"/>
      <c r="BI525" s="55"/>
      <c r="BJ525" s="55"/>
      <c r="BK525" s="59">
        <v>0</v>
      </c>
      <c r="BL525" s="55"/>
      <c r="BM525" s="23" t="s">
        <v>864</v>
      </c>
      <c r="BN525" s="23" t="s">
        <v>1719</v>
      </c>
      <c r="BO525" s="23">
        <v>0</v>
      </c>
      <c r="BP525" s="23" t="s">
        <v>462</v>
      </c>
      <c r="BQ525" s="23" t="s">
        <v>351</v>
      </c>
      <c r="BR525" s="23"/>
      <c r="BS525" s="57"/>
      <c r="BT525" s="135" t="s">
        <v>23</v>
      </c>
      <c r="BU525" s="58">
        <v>0.5</v>
      </c>
      <c r="BV525" s="57">
        <v>0</v>
      </c>
      <c r="BW525" s="57">
        <v>0</v>
      </c>
      <c r="BX525" s="57">
        <v>0</v>
      </c>
      <c r="BY525" s="57">
        <v>0</v>
      </c>
      <c r="BZ525" s="57">
        <v>0</v>
      </c>
      <c r="CA525" s="57">
        <v>0</v>
      </c>
      <c r="CB525" s="67">
        <v>0</v>
      </c>
      <c r="CC525" s="134"/>
      <c r="CD525" s="134"/>
      <c r="CE525" s="57"/>
      <c r="CF525" s="57"/>
      <c r="CG525" s="57"/>
      <c r="CH525" s="57"/>
      <c r="CI525" s="57"/>
      <c r="CJ525" s="57"/>
      <c r="CK525" s="67"/>
      <c r="CL525" s="23"/>
      <c r="CM525" s="23"/>
      <c r="CN525" s="23"/>
      <c r="CO525" s="23"/>
      <c r="CP525" s="23"/>
      <c r="CQ525" s="23"/>
      <c r="CR525" s="57"/>
      <c r="CS525" s="134"/>
      <c r="CT525" s="58"/>
      <c r="CU525" s="57"/>
      <c r="CV525" s="57"/>
      <c r="CW525" s="57"/>
      <c r="CX525" s="57"/>
      <c r="CY525" s="57"/>
      <c r="CZ525" s="57"/>
      <c r="DA525" s="67"/>
      <c r="DB525" s="23"/>
      <c r="DC525" s="23"/>
      <c r="DD525" s="57"/>
      <c r="DE525" s="57"/>
      <c r="DF525" s="57"/>
      <c r="DG525" s="57"/>
      <c r="DH525" s="57"/>
      <c r="DI525" s="57"/>
      <c r="DJ525" s="67"/>
      <c r="DK525" s="23" t="s">
        <v>849</v>
      </c>
      <c r="DL525" s="55">
        <v>0</v>
      </c>
      <c r="DM525" s="55">
        <v>3.5447117669248422</v>
      </c>
      <c r="DN525" s="55">
        <v>284.3053637385878</v>
      </c>
      <c r="DO525" s="59">
        <v>287.85007550551262</v>
      </c>
      <c r="DP525" s="23" t="s">
        <v>849</v>
      </c>
      <c r="DQ525" s="57"/>
      <c r="DR525" s="57"/>
      <c r="DS525" s="57"/>
      <c r="DT525" s="23" t="s">
        <v>854</v>
      </c>
      <c r="DU525" s="57"/>
      <c r="DV525" s="23" t="s">
        <v>849</v>
      </c>
      <c r="DW525" s="23" t="s">
        <v>854</v>
      </c>
      <c r="DX525" s="57"/>
      <c r="DY525" s="23" t="s">
        <v>849</v>
      </c>
      <c r="DZ525" s="23" t="s">
        <v>854</v>
      </c>
      <c r="EA525" s="56"/>
      <c r="EB525" s="57"/>
      <c r="EC525" s="57"/>
      <c r="ED525" s="23">
        <v>0</v>
      </c>
      <c r="EE525" s="57"/>
      <c r="EF525" s="57"/>
      <c r="EG525" s="57"/>
      <c r="EH525" s="23">
        <v>27009</v>
      </c>
      <c r="EI525" s="23" t="s">
        <v>459</v>
      </c>
      <c r="EJ525" s="23"/>
      <c r="EK525" s="23"/>
    </row>
    <row r="526" spans="2:141" ht="29.1">
      <c r="B526" s="132" t="s">
        <v>1957</v>
      </c>
      <c r="C526" s="23" t="s">
        <v>1958</v>
      </c>
      <c r="D526" s="23" t="s">
        <v>155</v>
      </c>
      <c r="E526" s="23" t="s">
        <v>846</v>
      </c>
      <c r="F526" s="23" t="s">
        <v>847</v>
      </c>
      <c r="G526" s="23"/>
      <c r="H526" s="23" t="s">
        <v>848</v>
      </c>
      <c r="I526" s="58">
        <v>0</v>
      </c>
      <c r="J526" s="58">
        <v>0</v>
      </c>
      <c r="K526" s="58">
        <v>1</v>
      </c>
      <c r="L526" s="58">
        <v>0</v>
      </c>
      <c r="M526" s="176"/>
      <c r="N526" s="23" t="s">
        <v>849</v>
      </c>
      <c r="O526" s="23" t="s">
        <v>850</v>
      </c>
      <c r="P526" s="23" t="s">
        <v>851</v>
      </c>
      <c r="Q526" s="56" t="s">
        <v>848</v>
      </c>
      <c r="R526" s="133" t="s">
        <v>848</v>
      </c>
      <c r="S526" s="133" t="s">
        <v>848</v>
      </c>
      <c r="T526" s="133" t="s">
        <v>848</v>
      </c>
      <c r="U526" s="133" t="s">
        <v>848</v>
      </c>
      <c r="V526" s="133" t="s">
        <v>848</v>
      </c>
      <c r="W526" s="55">
        <v>0</v>
      </c>
      <c r="X526" s="55">
        <v>0</v>
      </c>
      <c r="Y526" s="55">
        <v>0</v>
      </c>
      <c r="Z526" s="55">
        <v>1.842883762047473</v>
      </c>
      <c r="AA526" s="55">
        <v>3.6857675240949459</v>
      </c>
      <c r="AB526" s="55">
        <v>5.5286512861424191</v>
      </c>
      <c r="AC526" s="55">
        <v>7.3715350481898918</v>
      </c>
      <c r="AD526" s="59">
        <v>18.428837620474731</v>
      </c>
      <c r="AE526" s="55">
        <v>0</v>
      </c>
      <c r="AF526" s="55"/>
      <c r="AG526" s="55"/>
      <c r="AH526" s="55"/>
      <c r="AI526" s="59">
        <v>18.428837620474731</v>
      </c>
      <c r="AJ526" s="55">
        <v>0</v>
      </c>
      <c r="AK526" s="55">
        <v>0</v>
      </c>
      <c r="AL526" s="55">
        <v>0</v>
      </c>
      <c r="AM526" s="55">
        <v>0</v>
      </c>
      <c r="AN526" s="55">
        <v>2.1019392973216351</v>
      </c>
      <c r="AO526" s="55">
        <v>4.2879561665361354</v>
      </c>
      <c r="AP526" s="55">
        <v>6.5605729348002884</v>
      </c>
      <c r="AQ526" s="55">
        <v>8.9223791913283907</v>
      </c>
      <c r="AR526" s="59">
        <v>21.872847589986449</v>
      </c>
      <c r="AS526" s="55">
        <v>0</v>
      </c>
      <c r="AT526" s="55"/>
      <c r="AU526" s="55"/>
      <c r="AV526" s="55"/>
      <c r="AW526" s="59">
        <v>21.872847589986449</v>
      </c>
      <c r="AX526" s="55"/>
      <c r="AY526" s="55"/>
      <c r="AZ526" s="55"/>
      <c r="BA526" s="55"/>
      <c r="BB526" s="55"/>
      <c r="BC526" s="55"/>
      <c r="BD526" s="55"/>
      <c r="BE526" s="55"/>
      <c r="BF526" s="59">
        <v>0</v>
      </c>
      <c r="BG526" s="55"/>
      <c r="BH526" s="55"/>
      <c r="BI526" s="55"/>
      <c r="BJ526" s="55"/>
      <c r="BK526" s="59">
        <v>0</v>
      </c>
      <c r="BL526" s="55"/>
      <c r="BM526" s="23" t="s">
        <v>852</v>
      </c>
      <c r="BN526" s="23" t="s">
        <v>174</v>
      </c>
      <c r="BO526" s="23" t="s">
        <v>569</v>
      </c>
      <c r="BP526" s="23" t="s">
        <v>386</v>
      </c>
      <c r="BQ526" s="23" t="s">
        <v>853</v>
      </c>
      <c r="BR526" s="23"/>
      <c r="BS526" s="57"/>
      <c r="BT526" s="135" t="s">
        <v>154</v>
      </c>
      <c r="BU526" s="58">
        <v>1</v>
      </c>
      <c r="BV526" s="57">
        <v>0</v>
      </c>
      <c r="BW526" s="57">
        <v>0</v>
      </c>
      <c r="BX526" s="57">
        <v>13</v>
      </c>
      <c r="BY526" s="57">
        <v>13</v>
      </c>
      <c r="BZ526" s="57">
        <v>0</v>
      </c>
      <c r="CA526" s="57">
        <v>13</v>
      </c>
      <c r="CB526" s="67">
        <v>39</v>
      </c>
      <c r="CC526" s="134"/>
      <c r="CD526" s="134"/>
      <c r="CE526" s="57"/>
      <c r="CF526" s="57"/>
      <c r="CG526" s="57"/>
      <c r="CH526" s="57"/>
      <c r="CI526" s="57"/>
      <c r="CJ526" s="57"/>
      <c r="CK526" s="67"/>
      <c r="CL526" s="23"/>
      <c r="CM526" s="23"/>
      <c r="CN526" s="23"/>
      <c r="CO526" s="23"/>
      <c r="CP526" s="23"/>
      <c r="CQ526" s="23"/>
      <c r="CR526" s="57"/>
      <c r="CS526" s="134"/>
      <c r="CT526" s="58"/>
      <c r="CU526" s="57"/>
      <c r="CV526" s="57"/>
      <c r="CW526" s="57"/>
      <c r="CX526" s="57"/>
      <c r="CY526" s="57"/>
      <c r="CZ526" s="57"/>
      <c r="DA526" s="67"/>
      <c r="DB526" s="23"/>
      <c r="DC526" s="23"/>
      <c r="DD526" s="57"/>
      <c r="DE526" s="57"/>
      <c r="DF526" s="57"/>
      <c r="DG526" s="57"/>
      <c r="DH526" s="57"/>
      <c r="DI526" s="57"/>
      <c r="DJ526" s="67"/>
      <c r="DK526" s="23" t="s">
        <v>849</v>
      </c>
      <c r="DL526" s="55">
        <v>0</v>
      </c>
      <c r="DM526" s="55">
        <v>0</v>
      </c>
      <c r="DN526" s="55">
        <v>0</v>
      </c>
      <c r="DO526" s="59">
        <v>0</v>
      </c>
      <c r="DP526" s="23" t="s">
        <v>849</v>
      </c>
      <c r="DQ526" s="57"/>
      <c r="DR526" s="57"/>
      <c r="DS526" s="57"/>
      <c r="DT526" s="23" t="s">
        <v>854</v>
      </c>
      <c r="DU526" s="57"/>
      <c r="DV526" s="23" t="s">
        <v>849</v>
      </c>
      <c r="DW526" s="23" t="s">
        <v>854</v>
      </c>
      <c r="DX526" s="57"/>
      <c r="DY526" s="23" t="s">
        <v>849</v>
      </c>
      <c r="DZ526" s="23" t="s">
        <v>854</v>
      </c>
      <c r="EA526" s="56"/>
      <c r="EB526" s="57"/>
      <c r="EC526" s="57"/>
      <c r="ED526" s="23"/>
      <c r="EE526" s="57"/>
      <c r="EF526" s="57"/>
      <c r="EG526" s="57"/>
      <c r="EH526" s="23">
        <v>534</v>
      </c>
      <c r="EI526" s="23"/>
      <c r="EJ526" s="23" t="s">
        <v>1182</v>
      </c>
      <c r="EK526" s="23"/>
    </row>
    <row r="527" spans="2:141" ht="29.1">
      <c r="B527" s="132" t="s">
        <v>1959</v>
      </c>
      <c r="C527" s="23" t="s">
        <v>1960</v>
      </c>
      <c r="D527" s="23" t="s">
        <v>159</v>
      </c>
      <c r="E527" s="23" t="s">
        <v>846</v>
      </c>
      <c r="F527" s="23" t="s">
        <v>847</v>
      </c>
      <c r="G527" s="23"/>
      <c r="H527" s="23" t="s">
        <v>848</v>
      </c>
      <c r="I527" s="58">
        <v>0</v>
      </c>
      <c r="J527" s="58">
        <v>0</v>
      </c>
      <c r="K527" s="58">
        <v>1</v>
      </c>
      <c r="L527" s="58">
        <v>0</v>
      </c>
      <c r="M527" s="176"/>
      <c r="N527" s="23" t="s">
        <v>858</v>
      </c>
      <c r="O527" s="23" t="s">
        <v>850</v>
      </c>
      <c r="P527" s="23" t="s">
        <v>851</v>
      </c>
      <c r="Q527" s="56" t="s">
        <v>848</v>
      </c>
      <c r="R527" s="133" t="s">
        <v>848</v>
      </c>
      <c r="S527" s="133" t="s">
        <v>848</v>
      </c>
      <c r="T527" s="133" t="s">
        <v>848</v>
      </c>
      <c r="U527" s="133" t="s">
        <v>848</v>
      </c>
      <c r="V527" s="133" t="s">
        <v>848</v>
      </c>
      <c r="W527" s="55">
        <v>0</v>
      </c>
      <c r="X527" s="55">
        <v>0.26296555987977627</v>
      </c>
      <c r="Y527" s="55">
        <v>4.7719482348550857</v>
      </c>
      <c r="Z527" s="55">
        <v>5.9484344292473459</v>
      </c>
      <c r="AA527" s="55">
        <v>0.91814244987714821</v>
      </c>
      <c r="AB527" s="55">
        <v>0.36564975467959399</v>
      </c>
      <c r="AC527" s="55">
        <v>0.29873345919966093</v>
      </c>
      <c r="AD527" s="59">
        <v>12.565873887738613</v>
      </c>
      <c r="AE527" s="55">
        <v>0</v>
      </c>
      <c r="AF527" s="55"/>
      <c r="AG527" s="55"/>
      <c r="AH527" s="55"/>
      <c r="AI527" s="59">
        <v>12.565873887738613</v>
      </c>
      <c r="AJ527" s="55">
        <v>0</v>
      </c>
      <c r="AK527" s="55">
        <v>0</v>
      </c>
      <c r="AL527" s="55">
        <v>0.28828414396853147</v>
      </c>
      <c r="AM527" s="55">
        <v>5.336024051316099</v>
      </c>
      <c r="AN527" s="55">
        <v>6.78461026238827</v>
      </c>
      <c r="AO527" s="55">
        <v>1.0681505423150763</v>
      </c>
      <c r="AP527" s="55">
        <v>0.43389820772022442</v>
      </c>
      <c r="AQ527" s="55">
        <v>0.36158183915453346</v>
      </c>
      <c r="AR527" s="59">
        <v>14.272549046862734</v>
      </c>
      <c r="AS527" s="55">
        <v>0</v>
      </c>
      <c r="AT527" s="55"/>
      <c r="AU527" s="55"/>
      <c r="AV527" s="55"/>
      <c r="AW527" s="59">
        <v>14.272549046862734</v>
      </c>
      <c r="AX527" s="55"/>
      <c r="AY527" s="55"/>
      <c r="AZ527" s="55"/>
      <c r="BA527" s="55"/>
      <c r="BB527" s="55"/>
      <c r="BC527" s="55"/>
      <c r="BD527" s="55"/>
      <c r="BE527" s="55"/>
      <c r="BF527" s="59">
        <v>0</v>
      </c>
      <c r="BG527" s="55"/>
      <c r="BH527" s="55"/>
      <c r="BI527" s="55"/>
      <c r="BJ527" s="55"/>
      <c r="BK527" s="59">
        <v>0</v>
      </c>
      <c r="BL527" s="55"/>
      <c r="BM527" s="23" t="s">
        <v>852</v>
      </c>
      <c r="BN527" s="23" t="s">
        <v>1719</v>
      </c>
      <c r="BO527" s="23" t="s">
        <v>853</v>
      </c>
      <c r="BP527" s="23" t="s">
        <v>853</v>
      </c>
      <c r="BQ527" s="23" t="s">
        <v>853</v>
      </c>
      <c r="BR527" s="23"/>
      <c r="BS527" s="57"/>
      <c r="BT527" s="135" t="s">
        <v>23</v>
      </c>
      <c r="BU527" s="58">
        <v>1</v>
      </c>
      <c r="BV527" s="57">
        <v>0</v>
      </c>
      <c r="BW527" s="57">
        <v>0</v>
      </c>
      <c r="BX527" s="57">
        <v>0</v>
      </c>
      <c r="BY527" s="57">
        <v>0</v>
      </c>
      <c r="BZ527" s="57">
        <v>0</v>
      </c>
      <c r="CA527" s="57">
        <v>0</v>
      </c>
      <c r="CB527" s="67">
        <v>0</v>
      </c>
      <c r="CC527" s="134"/>
      <c r="CD527" s="134"/>
      <c r="CE527" s="57"/>
      <c r="CF527" s="57"/>
      <c r="CG527" s="57"/>
      <c r="CH527" s="57"/>
      <c r="CI527" s="57"/>
      <c r="CJ527" s="57"/>
      <c r="CK527" s="67"/>
      <c r="CL527" s="23"/>
      <c r="CM527" s="23"/>
      <c r="CN527" s="23"/>
      <c r="CO527" s="23"/>
      <c r="CP527" s="23"/>
      <c r="CQ527" s="23"/>
      <c r="CR527" s="57"/>
      <c r="CS527" s="134"/>
      <c r="CT527" s="58"/>
      <c r="CU527" s="57"/>
      <c r="CV527" s="57"/>
      <c r="CW527" s="57"/>
      <c r="CX527" s="57"/>
      <c r="CY527" s="57"/>
      <c r="CZ527" s="57"/>
      <c r="DA527" s="67"/>
      <c r="DB527" s="23"/>
      <c r="DC527" s="23"/>
      <c r="DD527" s="57"/>
      <c r="DE527" s="57"/>
      <c r="DF527" s="57"/>
      <c r="DG527" s="57"/>
      <c r="DH527" s="57"/>
      <c r="DI527" s="57"/>
      <c r="DJ527" s="67"/>
      <c r="DK527" s="23" t="s">
        <v>849</v>
      </c>
      <c r="DL527" s="55">
        <v>0</v>
      </c>
      <c r="DM527" s="55">
        <v>0</v>
      </c>
      <c r="DN527" s="55">
        <v>0</v>
      </c>
      <c r="DO527" s="59">
        <v>0</v>
      </c>
      <c r="DP527" s="23" t="s">
        <v>849</v>
      </c>
      <c r="DQ527" s="57"/>
      <c r="DR527" s="57"/>
      <c r="DS527" s="57"/>
      <c r="DT527" s="23" t="s">
        <v>854</v>
      </c>
      <c r="DU527" s="57"/>
      <c r="DV527" s="23" t="s">
        <v>849</v>
      </c>
      <c r="DW527" s="23" t="s">
        <v>854</v>
      </c>
      <c r="DX527" s="57"/>
      <c r="DY527" s="23" t="s">
        <v>849</v>
      </c>
      <c r="DZ527" s="23" t="s">
        <v>854</v>
      </c>
      <c r="EA527" s="56"/>
      <c r="EB527" s="57"/>
      <c r="EC527" s="57"/>
      <c r="ED527" s="23"/>
      <c r="EE527" s="57"/>
      <c r="EF527" s="57"/>
      <c r="EG527" s="57"/>
      <c r="EH527" s="23">
        <v>3290</v>
      </c>
      <c r="EI527" s="23"/>
      <c r="EJ527" s="23" t="s">
        <v>891</v>
      </c>
      <c r="EK527" s="23"/>
    </row>
    <row r="528" spans="2:141" ht="57.95">
      <c r="B528" s="132" t="s">
        <v>1961</v>
      </c>
      <c r="C528" s="23" t="s">
        <v>1960</v>
      </c>
      <c r="D528" s="23" t="s">
        <v>159</v>
      </c>
      <c r="E528" s="23" t="s">
        <v>846</v>
      </c>
      <c r="F528" s="23" t="s">
        <v>847</v>
      </c>
      <c r="G528" s="23"/>
      <c r="H528" s="23" t="s">
        <v>848</v>
      </c>
      <c r="I528" s="58">
        <v>0</v>
      </c>
      <c r="J528" s="58">
        <v>0</v>
      </c>
      <c r="K528" s="58">
        <v>0</v>
      </c>
      <c r="L528" s="58">
        <v>1</v>
      </c>
      <c r="M528" s="176"/>
      <c r="N528" s="23" t="s">
        <v>858</v>
      </c>
      <c r="O528" s="23" t="s">
        <v>850</v>
      </c>
      <c r="P528" s="23" t="s">
        <v>851</v>
      </c>
      <c r="Q528" s="56" t="s">
        <v>848</v>
      </c>
      <c r="R528" s="133" t="s">
        <v>848</v>
      </c>
      <c r="S528" s="133" t="s">
        <v>848</v>
      </c>
      <c r="T528" s="133" t="s">
        <v>848</v>
      </c>
      <c r="U528" s="133" t="s">
        <v>848</v>
      </c>
      <c r="V528" s="133" t="s">
        <v>848</v>
      </c>
      <c r="W528" s="55">
        <v>0</v>
      </c>
      <c r="X528" s="55">
        <v>2.9546691824529164E-2</v>
      </c>
      <c r="Y528" s="55">
        <v>0.53617395874747031</v>
      </c>
      <c r="Z528" s="55">
        <v>0.66836341943344779</v>
      </c>
      <c r="AA528" s="55">
        <v>0.10316207286529532</v>
      </c>
      <c r="AB528" s="55">
        <v>4.1084242165091767E-2</v>
      </c>
      <c r="AC528" s="55">
        <v>3.3565557517141256E-2</v>
      </c>
      <c r="AD528" s="59">
        <v>1.4118959425529756</v>
      </c>
      <c r="AE528" s="55">
        <v>0</v>
      </c>
      <c r="AF528" s="55"/>
      <c r="AG528" s="55"/>
      <c r="AH528" s="55"/>
      <c r="AI528" s="59">
        <v>1.4118959425529756</v>
      </c>
      <c r="AJ528" s="55">
        <v>0</v>
      </c>
      <c r="AK528" s="55">
        <v>0</v>
      </c>
      <c r="AL528" s="55">
        <v>3.2391476525027156E-2</v>
      </c>
      <c r="AM528" s="55">
        <v>0.59955326394121111</v>
      </c>
      <c r="AN528" s="55">
        <v>0.76231576029440162</v>
      </c>
      <c r="AO528" s="55">
        <v>0.12001691468699317</v>
      </c>
      <c r="AP528" s="55">
        <v>4.8752607687642557E-2</v>
      </c>
      <c r="AQ528" s="55">
        <v>4.0627173306300293E-2</v>
      </c>
      <c r="AR528" s="59">
        <v>1.603657196441576</v>
      </c>
      <c r="AS528" s="55">
        <v>0</v>
      </c>
      <c r="AT528" s="55"/>
      <c r="AU528" s="55"/>
      <c r="AV528" s="55"/>
      <c r="AW528" s="59">
        <v>1.603657196441576</v>
      </c>
      <c r="AX528" s="55"/>
      <c r="AY528" s="55"/>
      <c r="AZ528" s="55"/>
      <c r="BA528" s="55"/>
      <c r="BB528" s="55"/>
      <c r="BC528" s="55"/>
      <c r="BD528" s="55"/>
      <c r="BE528" s="55"/>
      <c r="BF528" s="59">
        <v>0</v>
      </c>
      <c r="BG528" s="55"/>
      <c r="BH528" s="55"/>
      <c r="BI528" s="55"/>
      <c r="BJ528" s="55"/>
      <c r="BK528" s="59">
        <v>0</v>
      </c>
      <c r="BL528" s="55"/>
      <c r="BM528" s="23" t="s">
        <v>1131</v>
      </c>
      <c r="BN528" s="23" t="s">
        <v>157</v>
      </c>
      <c r="BO528" s="23" t="s">
        <v>853</v>
      </c>
      <c r="BP528" s="23" t="s">
        <v>853</v>
      </c>
      <c r="BQ528" s="23" t="s">
        <v>853</v>
      </c>
      <c r="BR528" s="23"/>
      <c r="BS528" s="57"/>
      <c r="BT528" s="135" t="s">
        <v>859</v>
      </c>
      <c r="BU528" s="58">
        <v>1</v>
      </c>
      <c r="BV528" s="57">
        <v>0</v>
      </c>
      <c r="BW528" s="57">
        <v>0</v>
      </c>
      <c r="BX528" s="57">
        <v>0</v>
      </c>
      <c r="BY528" s="57">
        <v>15791</v>
      </c>
      <c r="BZ528" s="57">
        <v>0</v>
      </c>
      <c r="CA528" s="57">
        <v>0</v>
      </c>
      <c r="CB528" s="67">
        <v>15791</v>
      </c>
      <c r="CC528" s="134"/>
      <c r="CD528" s="134"/>
      <c r="CE528" s="57"/>
      <c r="CF528" s="57"/>
      <c r="CG528" s="57"/>
      <c r="CH528" s="57"/>
      <c r="CI528" s="57"/>
      <c r="CJ528" s="57"/>
      <c r="CK528" s="67"/>
      <c r="CL528" s="23"/>
      <c r="CM528" s="23"/>
      <c r="CN528" s="23"/>
      <c r="CO528" s="23"/>
      <c r="CP528" s="23"/>
      <c r="CQ528" s="23"/>
      <c r="CR528" s="57"/>
      <c r="CS528" s="134"/>
      <c r="CT528" s="58"/>
      <c r="CU528" s="57"/>
      <c r="CV528" s="57"/>
      <c r="CW528" s="57"/>
      <c r="CX528" s="57"/>
      <c r="CY528" s="57"/>
      <c r="CZ528" s="57"/>
      <c r="DA528" s="67"/>
      <c r="DB528" s="23"/>
      <c r="DC528" s="23"/>
      <c r="DD528" s="57"/>
      <c r="DE528" s="57"/>
      <c r="DF528" s="57"/>
      <c r="DG528" s="57"/>
      <c r="DH528" s="57"/>
      <c r="DI528" s="57"/>
      <c r="DJ528" s="67"/>
      <c r="DK528" s="23" t="s">
        <v>849</v>
      </c>
      <c r="DL528" s="55">
        <v>0</v>
      </c>
      <c r="DM528" s="55">
        <v>0</v>
      </c>
      <c r="DN528" s="55">
        <v>0</v>
      </c>
      <c r="DO528" s="59">
        <v>0</v>
      </c>
      <c r="DP528" s="23" t="s">
        <v>849</v>
      </c>
      <c r="DQ528" s="57"/>
      <c r="DR528" s="57"/>
      <c r="DS528" s="57"/>
      <c r="DT528" s="23" t="s">
        <v>854</v>
      </c>
      <c r="DU528" s="57"/>
      <c r="DV528" s="23" t="s">
        <v>849</v>
      </c>
      <c r="DW528" s="23" t="s">
        <v>854</v>
      </c>
      <c r="DX528" s="57"/>
      <c r="DY528" s="23" t="s">
        <v>849</v>
      </c>
      <c r="DZ528" s="23" t="s">
        <v>854</v>
      </c>
      <c r="EA528" s="56"/>
      <c r="EB528" s="57"/>
      <c r="EC528" s="57"/>
      <c r="ED528" s="23"/>
      <c r="EE528" s="57"/>
      <c r="EF528" s="57"/>
      <c r="EG528" s="57"/>
      <c r="EH528" s="23">
        <v>811</v>
      </c>
      <c r="EI528" s="23"/>
      <c r="EJ528" s="23" t="s">
        <v>1177</v>
      </c>
      <c r="EK528" s="23"/>
    </row>
    <row r="529" spans="2:141" ht="29.1">
      <c r="B529" s="132" t="s">
        <v>1962</v>
      </c>
      <c r="C529" s="23" t="s">
        <v>1963</v>
      </c>
      <c r="D529" s="23" t="s">
        <v>159</v>
      </c>
      <c r="E529" s="23" t="s">
        <v>846</v>
      </c>
      <c r="F529" s="23" t="s">
        <v>847</v>
      </c>
      <c r="G529" s="23"/>
      <c r="H529" s="23" t="s">
        <v>848</v>
      </c>
      <c r="I529" s="58">
        <v>0</v>
      </c>
      <c r="J529" s="58">
        <v>0</v>
      </c>
      <c r="K529" s="58">
        <v>1</v>
      </c>
      <c r="L529" s="58">
        <v>0</v>
      </c>
      <c r="M529" s="176"/>
      <c r="N529" s="23" t="s">
        <v>849</v>
      </c>
      <c r="O529" s="23" t="s">
        <v>850</v>
      </c>
      <c r="P529" s="23" t="s">
        <v>851</v>
      </c>
      <c r="Q529" s="56">
        <v>45994</v>
      </c>
      <c r="R529" s="133">
        <v>46050</v>
      </c>
      <c r="S529" s="133">
        <v>46520</v>
      </c>
      <c r="T529" s="133" t="s">
        <v>848</v>
      </c>
      <c r="U529" s="133">
        <v>46645</v>
      </c>
      <c r="V529" s="133" t="s">
        <v>848</v>
      </c>
      <c r="W529" s="55">
        <v>1.6276454066900008</v>
      </c>
      <c r="X529" s="55">
        <v>0.38171292467819595</v>
      </c>
      <c r="Y529" s="55">
        <v>4.8136271295380959E-4</v>
      </c>
      <c r="Z529" s="55">
        <v>3.9327016623175606E-5</v>
      </c>
      <c r="AA529" s="55">
        <v>0</v>
      </c>
      <c r="AB529" s="55">
        <v>0</v>
      </c>
      <c r="AC529" s="55">
        <v>0</v>
      </c>
      <c r="AD529" s="59">
        <v>0.38223361440777293</v>
      </c>
      <c r="AE529" s="55">
        <v>0.13376053097531876</v>
      </c>
      <c r="AF529" s="55"/>
      <c r="AG529" s="55"/>
      <c r="AH529" s="55"/>
      <c r="AI529" s="59">
        <v>2.0098790210977739</v>
      </c>
      <c r="AJ529" s="55">
        <v>0.13376053097531876</v>
      </c>
      <c r="AK529" s="55">
        <v>1.7843567156340212</v>
      </c>
      <c r="AL529" s="55">
        <v>0.41846462245051258</v>
      </c>
      <c r="AM529" s="55">
        <v>5.3826296667828328E-4</v>
      </c>
      <c r="AN529" s="55">
        <v>4.4855244475557206E-5</v>
      </c>
      <c r="AO529" s="55">
        <v>0</v>
      </c>
      <c r="AP529" s="55">
        <v>0</v>
      </c>
      <c r="AQ529" s="55">
        <v>0</v>
      </c>
      <c r="AR529" s="59">
        <v>0.41904774066166645</v>
      </c>
      <c r="AS529" s="55">
        <v>0.16190144527472333</v>
      </c>
      <c r="AT529" s="55"/>
      <c r="AU529" s="55"/>
      <c r="AV529" s="55"/>
      <c r="AW529" s="59">
        <v>2.2034044562956878</v>
      </c>
      <c r="AX529" s="55"/>
      <c r="AY529" s="55"/>
      <c r="AZ529" s="55"/>
      <c r="BA529" s="55"/>
      <c r="BB529" s="55"/>
      <c r="BC529" s="55"/>
      <c r="BD529" s="55"/>
      <c r="BE529" s="55"/>
      <c r="BF529" s="59">
        <v>0</v>
      </c>
      <c r="BG529" s="55"/>
      <c r="BH529" s="55"/>
      <c r="BI529" s="55"/>
      <c r="BJ529" s="55"/>
      <c r="BK529" s="59">
        <v>0</v>
      </c>
      <c r="BL529" s="55"/>
      <c r="BM529" s="23" t="s">
        <v>852</v>
      </c>
      <c r="BN529" s="23" t="s">
        <v>184</v>
      </c>
      <c r="BO529" s="23" t="s">
        <v>853</v>
      </c>
      <c r="BP529" s="23" t="s">
        <v>853</v>
      </c>
      <c r="BQ529" s="23" t="s">
        <v>853</v>
      </c>
      <c r="BR529" s="23"/>
      <c r="BS529" s="57"/>
      <c r="BT529" s="135" t="s">
        <v>23</v>
      </c>
      <c r="BU529" s="58">
        <v>1</v>
      </c>
      <c r="BV529" s="57">
        <v>1</v>
      </c>
      <c r="BW529" s="57">
        <v>0</v>
      </c>
      <c r="BX529" s="57">
        <v>0</v>
      </c>
      <c r="BY529" s="57">
        <v>0</v>
      </c>
      <c r="BZ529" s="57">
        <v>0</v>
      </c>
      <c r="CA529" s="57">
        <v>0</v>
      </c>
      <c r="CB529" s="67">
        <v>1</v>
      </c>
      <c r="CC529" s="134"/>
      <c r="CD529" s="134"/>
      <c r="CE529" s="57"/>
      <c r="CF529" s="57"/>
      <c r="CG529" s="57"/>
      <c r="CH529" s="57"/>
      <c r="CI529" s="57"/>
      <c r="CJ529" s="57"/>
      <c r="CK529" s="67"/>
      <c r="CL529" s="23"/>
      <c r="CM529" s="23"/>
      <c r="CN529" s="23"/>
      <c r="CO529" s="23"/>
      <c r="CP529" s="23"/>
      <c r="CQ529" s="23"/>
      <c r="CR529" s="57"/>
      <c r="CS529" s="134"/>
      <c r="CT529" s="58"/>
      <c r="CU529" s="57"/>
      <c r="CV529" s="57"/>
      <c r="CW529" s="57"/>
      <c r="CX529" s="57"/>
      <c r="CY529" s="57"/>
      <c r="CZ529" s="57"/>
      <c r="DA529" s="67"/>
      <c r="DB529" s="23"/>
      <c r="DC529" s="23"/>
      <c r="DD529" s="57"/>
      <c r="DE529" s="57"/>
      <c r="DF529" s="57"/>
      <c r="DG529" s="57"/>
      <c r="DH529" s="57"/>
      <c r="DI529" s="57"/>
      <c r="DJ529" s="67"/>
      <c r="DK529" s="23" t="s">
        <v>849</v>
      </c>
      <c r="DL529" s="55">
        <v>0</v>
      </c>
      <c r="DM529" s="55">
        <v>1.6276454066900008</v>
      </c>
      <c r="DN529" s="55">
        <v>0.38223361440777293</v>
      </c>
      <c r="DO529" s="59">
        <v>2.0098790210977739</v>
      </c>
      <c r="DP529" s="23" t="s">
        <v>849</v>
      </c>
      <c r="DQ529" s="57"/>
      <c r="DR529" s="57"/>
      <c r="DS529" s="57"/>
      <c r="DT529" s="23" t="s">
        <v>854</v>
      </c>
      <c r="DU529" s="57"/>
      <c r="DV529" s="23" t="s">
        <v>858</v>
      </c>
      <c r="DW529" s="23" t="s">
        <v>854</v>
      </c>
      <c r="DX529" s="57"/>
      <c r="DY529" s="23" t="s">
        <v>849</v>
      </c>
      <c r="DZ529" s="23" t="s">
        <v>854</v>
      </c>
      <c r="EA529" s="56"/>
      <c r="EB529" s="57"/>
      <c r="EC529" s="57"/>
      <c r="ED529" s="23"/>
      <c r="EE529" s="57"/>
      <c r="EF529" s="57"/>
      <c r="EG529" s="57"/>
      <c r="EH529" s="23">
        <v>957</v>
      </c>
      <c r="EI529" s="23"/>
      <c r="EJ529" s="23" t="s">
        <v>921</v>
      </c>
      <c r="EK529" s="23"/>
    </row>
    <row r="530" spans="2:141" ht="29.1">
      <c r="B530" s="132" t="s">
        <v>1964</v>
      </c>
      <c r="C530" s="23" t="s">
        <v>1965</v>
      </c>
      <c r="D530" s="23" t="s">
        <v>159</v>
      </c>
      <c r="E530" s="23" t="s">
        <v>846</v>
      </c>
      <c r="F530" s="23" t="s">
        <v>847</v>
      </c>
      <c r="G530" s="23"/>
      <c r="H530" s="23" t="s">
        <v>848</v>
      </c>
      <c r="I530" s="58">
        <v>0</v>
      </c>
      <c r="J530" s="58">
        <v>0</v>
      </c>
      <c r="K530" s="58">
        <v>1</v>
      </c>
      <c r="L530" s="58">
        <v>0</v>
      </c>
      <c r="M530" s="176"/>
      <c r="N530" s="23" t="s">
        <v>849</v>
      </c>
      <c r="O530" s="23" t="s">
        <v>850</v>
      </c>
      <c r="P530" s="23" t="s">
        <v>851</v>
      </c>
      <c r="Q530" s="56">
        <v>46073</v>
      </c>
      <c r="R530" s="133">
        <v>46135</v>
      </c>
      <c r="S530" s="133">
        <v>46605</v>
      </c>
      <c r="T530" s="133" t="s">
        <v>848</v>
      </c>
      <c r="U530" s="133">
        <v>46701</v>
      </c>
      <c r="V530" s="133" t="s">
        <v>848</v>
      </c>
      <c r="W530" s="55">
        <v>2.7842502083028835</v>
      </c>
      <c r="X530" s="55">
        <v>1.4129225785734565</v>
      </c>
      <c r="Y530" s="55">
        <v>0.52846295480445671</v>
      </c>
      <c r="Z530" s="55">
        <v>0.51810093541791713</v>
      </c>
      <c r="AA530" s="55">
        <v>4.2328507769082487E-2</v>
      </c>
      <c r="AB530" s="55">
        <v>0</v>
      </c>
      <c r="AC530" s="55">
        <v>0</v>
      </c>
      <c r="AD530" s="59">
        <v>2.5018149765649134</v>
      </c>
      <c r="AE530" s="55">
        <v>0</v>
      </c>
      <c r="AF530" s="55"/>
      <c r="AG530" s="55"/>
      <c r="AH530" s="55"/>
      <c r="AI530" s="59">
        <v>5.2860651848677964</v>
      </c>
      <c r="AJ530" s="55">
        <v>0</v>
      </c>
      <c r="AK530" s="55">
        <v>3.0523205710350947</v>
      </c>
      <c r="AL530" s="55">
        <v>1.5489601613385449</v>
      </c>
      <c r="AM530" s="55">
        <v>0.59093076837447878</v>
      </c>
      <c r="AN530" s="55">
        <v>0.59093076761613206</v>
      </c>
      <c r="AO530" s="55">
        <v>4.9244230603849234E-2</v>
      </c>
      <c r="AP530" s="55">
        <v>0</v>
      </c>
      <c r="AQ530" s="55">
        <v>0</v>
      </c>
      <c r="AR530" s="59">
        <v>2.7800659279330051</v>
      </c>
      <c r="AS530" s="55">
        <v>0</v>
      </c>
      <c r="AT530" s="55"/>
      <c r="AU530" s="55"/>
      <c r="AV530" s="55"/>
      <c r="AW530" s="59">
        <v>5.8323864989681002</v>
      </c>
      <c r="AX530" s="55"/>
      <c r="AY530" s="55"/>
      <c r="AZ530" s="55"/>
      <c r="BA530" s="55"/>
      <c r="BB530" s="55"/>
      <c r="BC530" s="55"/>
      <c r="BD530" s="55"/>
      <c r="BE530" s="55"/>
      <c r="BF530" s="59">
        <v>0</v>
      </c>
      <c r="BG530" s="55"/>
      <c r="BH530" s="55"/>
      <c r="BI530" s="55"/>
      <c r="BJ530" s="55"/>
      <c r="BK530" s="59">
        <v>0</v>
      </c>
      <c r="BL530" s="55"/>
      <c r="BM530" s="23" t="s">
        <v>852</v>
      </c>
      <c r="BN530" s="23" t="s">
        <v>184</v>
      </c>
      <c r="BO530" s="23" t="s">
        <v>853</v>
      </c>
      <c r="BP530" s="23" t="s">
        <v>853</v>
      </c>
      <c r="BQ530" s="23" t="s">
        <v>853</v>
      </c>
      <c r="BR530" s="23"/>
      <c r="BS530" s="57"/>
      <c r="BT530" s="135" t="s">
        <v>23</v>
      </c>
      <c r="BU530" s="58">
        <v>1</v>
      </c>
      <c r="BV530" s="57">
        <v>1</v>
      </c>
      <c r="BW530" s="57">
        <v>0</v>
      </c>
      <c r="BX530" s="57">
        <v>0</v>
      </c>
      <c r="BY530" s="57">
        <v>0</v>
      </c>
      <c r="BZ530" s="57">
        <v>0</v>
      </c>
      <c r="CA530" s="57">
        <v>0</v>
      </c>
      <c r="CB530" s="67">
        <v>1</v>
      </c>
      <c r="CC530" s="134"/>
      <c r="CD530" s="134"/>
      <c r="CE530" s="57"/>
      <c r="CF530" s="57"/>
      <c r="CG530" s="57"/>
      <c r="CH530" s="57"/>
      <c r="CI530" s="57"/>
      <c r="CJ530" s="57"/>
      <c r="CK530" s="67"/>
      <c r="CL530" s="23"/>
      <c r="CM530" s="23"/>
      <c r="CN530" s="23"/>
      <c r="CO530" s="23"/>
      <c r="CP530" s="23"/>
      <c r="CQ530" s="23"/>
      <c r="CR530" s="57"/>
      <c r="CS530" s="134"/>
      <c r="CT530" s="58"/>
      <c r="CU530" s="57"/>
      <c r="CV530" s="57"/>
      <c r="CW530" s="57"/>
      <c r="CX530" s="57"/>
      <c r="CY530" s="57"/>
      <c r="CZ530" s="57"/>
      <c r="DA530" s="67"/>
      <c r="DB530" s="23"/>
      <c r="DC530" s="23"/>
      <c r="DD530" s="57"/>
      <c r="DE530" s="57"/>
      <c r="DF530" s="57"/>
      <c r="DG530" s="57"/>
      <c r="DH530" s="57"/>
      <c r="DI530" s="57"/>
      <c r="DJ530" s="67"/>
      <c r="DK530" s="23" t="s">
        <v>849</v>
      </c>
      <c r="DL530" s="55">
        <v>0</v>
      </c>
      <c r="DM530" s="55">
        <v>2.7842502083028835</v>
      </c>
      <c r="DN530" s="55">
        <v>2.5018149765649134</v>
      </c>
      <c r="DO530" s="59">
        <v>5.2860651848677964</v>
      </c>
      <c r="DP530" s="23" t="s">
        <v>849</v>
      </c>
      <c r="DQ530" s="57"/>
      <c r="DR530" s="57"/>
      <c r="DS530" s="57"/>
      <c r="DT530" s="23" t="s">
        <v>854</v>
      </c>
      <c r="DU530" s="57"/>
      <c r="DV530" s="23" t="s">
        <v>858</v>
      </c>
      <c r="DW530" s="23" t="s">
        <v>854</v>
      </c>
      <c r="DX530" s="57"/>
      <c r="DY530" s="23" t="s">
        <v>849</v>
      </c>
      <c r="DZ530" s="23" t="s">
        <v>854</v>
      </c>
      <c r="EA530" s="56"/>
      <c r="EB530" s="57"/>
      <c r="EC530" s="57"/>
      <c r="ED530" s="23"/>
      <c r="EE530" s="57"/>
      <c r="EF530" s="57"/>
      <c r="EG530" s="57"/>
      <c r="EH530" s="23">
        <v>957</v>
      </c>
      <c r="EI530" s="23"/>
      <c r="EJ530" s="23" t="s">
        <v>921</v>
      </c>
      <c r="EK530" s="23"/>
    </row>
    <row r="531" spans="2:141" ht="29.1">
      <c r="B531" s="132" t="s">
        <v>1966</v>
      </c>
      <c r="C531" s="23" t="s">
        <v>1967</v>
      </c>
      <c r="D531" s="23" t="s">
        <v>159</v>
      </c>
      <c r="E531" s="23" t="s">
        <v>846</v>
      </c>
      <c r="F531" s="23" t="s">
        <v>847</v>
      </c>
      <c r="G531" s="23"/>
      <c r="H531" s="23" t="s">
        <v>848</v>
      </c>
      <c r="I531" s="58">
        <v>0</v>
      </c>
      <c r="J531" s="58">
        <v>0</v>
      </c>
      <c r="K531" s="58">
        <v>1</v>
      </c>
      <c r="L531" s="58">
        <v>0</v>
      </c>
      <c r="M531" s="176"/>
      <c r="N531" s="23" t="s">
        <v>849</v>
      </c>
      <c r="O531" s="23" t="s">
        <v>850</v>
      </c>
      <c r="P531" s="23" t="s">
        <v>851</v>
      </c>
      <c r="Q531" s="56">
        <v>46160</v>
      </c>
      <c r="R531" s="133">
        <v>46188</v>
      </c>
      <c r="S531" s="133">
        <v>46658</v>
      </c>
      <c r="T531" s="133" t="s">
        <v>848</v>
      </c>
      <c r="U531" s="133">
        <v>46757</v>
      </c>
      <c r="V531" s="133" t="s">
        <v>848</v>
      </c>
      <c r="W531" s="55">
        <v>1.4615090395718402</v>
      </c>
      <c r="X531" s="55">
        <v>0.34485197438708354</v>
      </c>
      <c r="Y531" s="55">
        <v>4.8095875283316877E-4</v>
      </c>
      <c r="Z531" s="55">
        <v>1.1788190272312866E-4</v>
      </c>
      <c r="AA531" s="55">
        <v>0</v>
      </c>
      <c r="AB531" s="55">
        <v>0</v>
      </c>
      <c r="AC531" s="55">
        <v>0</v>
      </c>
      <c r="AD531" s="59">
        <v>0.3454508150426398</v>
      </c>
      <c r="AE531" s="55">
        <v>0</v>
      </c>
      <c r="AF531" s="55"/>
      <c r="AG531" s="55"/>
      <c r="AH531" s="55"/>
      <c r="AI531" s="59">
        <v>1.8069598546144801</v>
      </c>
      <c r="AJ531" s="55">
        <v>0</v>
      </c>
      <c r="AK531" s="55">
        <v>1.6022245748373434</v>
      </c>
      <c r="AL531" s="55">
        <v>0.37805466342242477</v>
      </c>
      <c r="AM531" s="55">
        <v>5.3781125580183915E-4</v>
      </c>
      <c r="AN531" s="55">
        <v>1.344526490924757E-4</v>
      </c>
      <c r="AO531" s="55">
        <v>0</v>
      </c>
      <c r="AP531" s="55">
        <v>0</v>
      </c>
      <c r="AQ531" s="55">
        <v>0</v>
      </c>
      <c r="AR531" s="59">
        <v>0.37872692732731905</v>
      </c>
      <c r="AS531" s="55">
        <v>0</v>
      </c>
      <c r="AT531" s="55"/>
      <c r="AU531" s="55"/>
      <c r="AV531" s="55"/>
      <c r="AW531" s="59">
        <v>1.9809515021646624</v>
      </c>
      <c r="AX531" s="55"/>
      <c r="AY531" s="55"/>
      <c r="AZ531" s="55"/>
      <c r="BA531" s="55"/>
      <c r="BB531" s="55"/>
      <c r="BC531" s="55"/>
      <c r="BD531" s="55"/>
      <c r="BE531" s="55"/>
      <c r="BF531" s="59">
        <v>0</v>
      </c>
      <c r="BG531" s="55"/>
      <c r="BH531" s="55"/>
      <c r="BI531" s="55"/>
      <c r="BJ531" s="55"/>
      <c r="BK531" s="59">
        <v>0</v>
      </c>
      <c r="BL531" s="55"/>
      <c r="BM531" s="23" t="s">
        <v>852</v>
      </c>
      <c r="BN531" s="23" t="s">
        <v>184</v>
      </c>
      <c r="BO531" s="23" t="s">
        <v>853</v>
      </c>
      <c r="BP531" s="23" t="s">
        <v>853</v>
      </c>
      <c r="BQ531" s="23" t="s">
        <v>853</v>
      </c>
      <c r="BR531" s="23"/>
      <c r="BS531" s="57"/>
      <c r="BT531" s="135" t="s">
        <v>23</v>
      </c>
      <c r="BU531" s="58">
        <v>1</v>
      </c>
      <c r="BV531" s="57">
        <v>1</v>
      </c>
      <c r="BW531" s="57">
        <v>0</v>
      </c>
      <c r="BX531" s="57">
        <v>0</v>
      </c>
      <c r="BY531" s="57">
        <v>0</v>
      </c>
      <c r="BZ531" s="57">
        <v>0</v>
      </c>
      <c r="CA531" s="57">
        <v>0</v>
      </c>
      <c r="CB531" s="67">
        <v>1</v>
      </c>
      <c r="CC531" s="134"/>
      <c r="CD531" s="134"/>
      <c r="CE531" s="57"/>
      <c r="CF531" s="57"/>
      <c r="CG531" s="57"/>
      <c r="CH531" s="57"/>
      <c r="CI531" s="57"/>
      <c r="CJ531" s="57"/>
      <c r="CK531" s="67"/>
      <c r="CL531" s="23"/>
      <c r="CM531" s="23"/>
      <c r="CN531" s="23"/>
      <c r="CO531" s="23"/>
      <c r="CP531" s="23"/>
      <c r="CQ531" s="23"/>
      <c r="CR531" s="57"/>
      <c r="CS531" s="134"/>
      <c r="CT531" s="58"/>
      <c r="CU531" s="57"/>
      <c r="CV531" s="57"/>
      <c r="CW531" s="57"/>
      <c r="CX531" s="57"/>
      <c r="CY531" s="57"/>
      <c r="CZ531" s="57"/>
      <c r="DA531" s="67"/>
      <c r="DB531" s="23"/>
      <c r="DC531" s="23"/>
      <c r="DD531" s="57"/>
      <c r="DE531" s="57"/>
      <c r="DF531" s="57"/>
      <c r="DG531" s="57"/>
      <c r="DH531" s="57"/>
      <c r="DI531" s="57"/>
      <c r="DJ531" s="67"/>
      <c r="DK531" s="23" t="s">
        <v>849</v>
      </c>
      <c r="DL531" s="55">
        <v>0</v>
      </c>
      <c r="DM531" s="55">
        <v>1.4615090395718402</v>
      </c>
      <c r="DN531" s="55">
        <v>0.3454508150426398</v>
      </c>
      <c r="DO531" s="59">
        <v>1.8069598546144801</v>
      </c>
      <c r="DP531" s="23" t="s">
        <v>849</v>
      </c>
      <c r="DQ531" s="57"/>
      <c r="DR531" s="57"/>
      <c r="DS531" s="57"/>
      <c r="DT531" s="23" t="s">
        <v>854</v>
      </c>
      <c r="DU531" s="57"/>
      <c r="DV531" s="23" t="s">
        <v>858</v>
      </c>
      <c r="DW531" s="23" t="s">
        <v>854</v>
      </c>
      <c r="DX531" s="57"/>
      <c r="DY531" s="23" t="s">
        <v>849</v>
      </c>
      <c r="DZ531" s="23" t="s">
        <v>854</v>
      </c>
      <c r="EA531" s="56"/>
      <c r="EB531" s="57"/>
      <c r="EC531" s="57"/>
      <c r="ED531" s="23"/>
      <c r="EE531" s="57"/>
      <c r="EF531" s="57"/>
      <c r="EG531" s="57"/>
      <c r="EH531" s="23">
        <v>957</v>
      </c>
      <c r="EI531" s="23"/>
      <c r="EJ531" s="23" t="s">
        <v>921</v>
      </c>
      <c r="EK531" s="23"/>
    </row>
    <row r="532" spans="2:141" ht="57.95">
      <c r="B532" s="132" t="s">
        <v>1968</v>
      </c>
      <c r="C532" s="23" t="s">
        <v>1969</v>
      </c>
      <c r="D532" s="23" t="s">
        <v>159</v>
      </c>
      <c r="E532" s="23" t="s">
        <v>846</v>
      </c>
      <c r="F532" s="23" t="s">
        <v>847</v>
      </c>
      <c r="G532" s="23"/>
      <c r="H532" s="23" t="s">
        <v>848</v>
      </c>
      <c r="I532" s="58">
        <v>0</v>
      </c>
      <c r="J532" s="58">
        <v>0</v>
      </c>
      <c r="K532" s="58">
        <v>0</v>
      </c>
      <c r="L532" s="58">
        <v>1</v>
      </c>
      <c r="M532" s="176"/>
      <c r="N532" s="23" t="s">
        <v>849</v>
      </c>
      <c r="O532" s="23" t="s">
        <v>850</v>
      </c>
      <c r="P532" s="23" t="s">
        <v>851</v>
      </c>
      <c r="Q532" s="56" t="s">
        <v>848</v>
      </c>
      <c r="R532" s="133" t="s">
        <v>848</v>
      </c>
      <c r="S532" s="133" t="s">
        <v>848</v>
      </c>
      <c r="T532" s="133" t="s">
        <v>848</v>
      </c>
      <c r="U532" s="133" t="s">
        <v>848</v>
      </c>
      <c r="V532" s="133" t="s">
        <v>848</v>
      </c>
      <c r="W532" s="55">
        <v>0</v>
      </c>
      <c r="X532" s="55">
        <v>0</v>
      </c>
      <c r="Y532" s="55">
        <v>0</v>
      </c>
      <c r="Z532" s="55">
        <v>0.74245501779427459</v>
      </c>
      <c r="AA532" s="55">
        <v>1.4849100355885492</v>
      </c>
      <c r="AB532" s="55">
        <v>2.2273650533828238</v>
      </c>
      <c r="AC532" s="55">
        <v>2.9698200711770983</v>
      </c>
      <c r="AD532" s="59">
        <v>7.4245501779427459</v>
      </c>
      <c r="AE532" s="55">
        <v>0</v>
      </c>
      <c r="AF532" s="55"/>
      <c r="AG532" s="55"/>
      <c r="AH532" s="55"/>
      <c r="AI532" s="59">
        <v>7.4245501779427459</v>
      </c>
      <c r="AJ532" s="55">
        <v>0</v>
      </c>
      <c r="AK532" s="55">
        <v>0</v>
      </c>
      <c r="AL532" s="55">
        <v>0</v>
      </c>
      <c r="AM532" s="55">
        <v>0</v>
      </c>
      <c r="AN532" s="55">
        <v>0.8468224695091856</v>
      </c>
      <c r="AO532" s="55">
        <v>1.7275178377987388</v>
      </c>
      <c r="AP532" s="55">
        <v>2.6431022918320703</v>
      </c>
      <c r="AQ532" s="55">
        <v>3.5946191168916157</v>
      </c>
      <c r="AR532" s="59">
        <v>8.8120617160316108</v>
      </c>
      <c r="AS532" s="55">
        <v>0</v>
      </c>
      <c r="AT532" s="55"/>
      <c r="AU532" s="55"/>
      <c r="AV532" s="55"/>
      <c r="AW532" s="59">
        <v>8.8120617160316108</v>
      </c>
      <c r="AX532" s="55"/>
      <c r="AY532" s="55"/>
      <c r="AZ532" s="55"/>
      <c r="BA532" s="55"/>
      <c r="BB532" s="55"/>
      <c r="BC532" s="55"/>
      <c r="BD532" s="55"/>
      <c r="BE532" s="55"/>
      <c r="BF532" s="59">
        <v>0</v>
      </c>
      <c r="BG532" s="55"/>
      <c r="BH532" s="55"/>
      <c r="BI532" s="55"/>
      <c r="BJ532" s="55"/>
      <c r="BK532" s="59">
        <v>0</v>
      </c>
      <c r="BL532" s="55"/>
      <c r="BM532" s="23" t="s">
        <v>1131</v>
      </c>
      <c r="BN532" s="23" t="s">
        <v>157</v>
      </c>
      <c r="BO532" s="23" t="s">
        <v>853</v>
      </c>
      <c r="BP532" s="23" t="s">
        <v>853</v>
      </c>
      <c r="BQ532" s="23" t="s">
        <v>853</v>
      </c>
      <c r="BR532" s="23"/>
      <c r="BS532" s="57"/>
      <c r="BT532" s="135" t="s">
        <v>859</v>
      </c>
      <c r="BU532" s="58">
        <v>1</v>
      </c>
      <c r="BV532" s="57">
        <v>1</v>
      </c>
      <c r="BW532" s="57">
        <v>0</v>
      </c>
      <c r="BX532" s="57">
        <v>0</v>
      </c>
      <c r="BY532" s="57">
        <v>0</v>
      </c>
      <c r="BZ532" s="57">
        <v>0</v>
      </c>
      <c r="CA532" s="57">
        <v>0</v>
      </c>
      <c r="CB532" s="67">
        <v>1</v>
      </c>
      <c r="CC532" s="134"/>
      <c r="CD532" s="134"/>
      <c r="CE532" s="57"/>
      <c r="CF532" s="57"/>
      <c r="CG532" s="57"/>
      <c r="CH532" s="57"/>
      <c r="CI532" s="57"/>
      <c r="CJ532" s="57"/>
      <c r="CK532" s="67"/>
      <c r="CL532" s="23"/>
      <c r="CM532" s="23"/>
      <c r="CN532" s="23"/>
      <c r="CO532" s="23"/>
      <c r="CP532" s="23"/>
      <c r="CQ532" s="23"/>
      <c r="CR532" s="57"/>
      <c r="CS532" s="134"/>
      <c r="CT532" s="58"/>
      <c r="CU532" s="57"/>
      <c r="CV532" s="57"/>
      <c r="CW532" s="57"/>
      <c r="CX532" s="57"/>
      <c r="CY532" s="57"/>
      <c r="CZ532" s="57"/>
      <c r="DA532" s="67"/>
      <c r="DB532" s="23"/>
      <c r="DC532" s="23"/>
      <c r="DD532" s="57"/>
      <c r="DE532" s="57"/>
      <c r="DF532" s="57"/>
      <c r="DG532" s="57"/>
      <c r="DH532" s="57"/>
      <c r="DI532" s="57"/>
      <c r="DJ532" s="67"/>
      <c r="DK532" s="23" t="s">
        <v>849</v>
      </c>
      <c r="DL532" s="55">
        <v>0</v>
      </c>
      <c r="DM532" s="55">
        <v>0</v>
      </c>
      <c r="DN532" s="55">
        <v>0</v>
      </c>
      <c r="DO532" s="59">
        <v>0</v>
      </c>
      <c r="DP532" s="23" t="s">
        <v>849</v>
      </c>
      <c r="DQ532" s="57"/>
      <c r="DR532" s="57"/>
      <c r="DS532" s="57"/>
      <c r="DT532" s="23" t="s">
        <v>854</v>
      </c>
      <c r="DU532" s="57"/>
      <c r="DV532" s="23" t="s">
        <v>849</v>
      </c>
      <c r="DW532" s="23" t="s">
        <v>854</v>
      </c>
      <c r="DX532" s="57"/>
      <c r="DY532" s="23" t="s">
        <v>849</v>
      </c>
      <c r="DZ532" s="23" t="s">
        <v>854</v>
      </c>
      <c r="EA532" s="56"/>
      <c r="EB532" s="57"/>
      <c r="EC532" s="57"/>
      <c r="ED532" s="23"/>
      <c r="EE532" s="57"/>
      <c r="EF532" s="57"/>
      <c r="EG532" s="57"/>
      <c r="EH532" s="23">
        <v>811</v>
      </c>
      <c r="EI532" s="23"/>
      <c r="EJ532" s="23" t="s">
        <v>1177</v>
      </c>
      <c r="EK532" s="23"/>
    </row>
    <row r="533" spans="2:141" ht="57.95">
      <c r="B533" s="132" t="s">
        <v>1970</v>
      </c>
      <c r="C533" s="23" t="s">
        <v>1971</v>
      </c>
      <c r="D533" s="23" t="s">
        <v>159</v>
      </c>
      <c r="E533" s="23" t="s">
        <v>846</v>
      </c>
      <c r="F533" s="23" t="s">
        <v>847</v>
      </c>
      <c r="G533" s="23"/>
      <c r="H533" s="23" t="s">
        <v>848</v>
      </c>
      <c r="I533" s="58">
        <v>0</v>
      </c>
      <c r="J533" s="58">
        <v>0</v>
      </c>
      <c r="K533" s="58">
        <v>0</v>
      </c>
      <c r="L533" s="58">
        <v>1</v>
      </c>
      <c r="M533" s="176"/>
      <c r="N533" s="23" t="s">
        <v>849</v>
      </c>
      <c r="O533" s="23" t="s">
        <v>850</v>
      </c>
      <c r="P533" s="23" t="s">
        <v>851</v>
      </c>
      <c r="Q533" s="56" t="s">
        <v>848</v>
      </c>
      <c r="R533" s="133" t="s">
        <v>848</v>
      </c>
      <c r="S533" s="133" t="s">
        <v>848</v>
      </c>
      <c r="T533" s="133" t="s">
        <v>848</v>
      </c>
      <c r="U533" s="133" t="s">
        <v>848</v>
      </c>
      <c r="V533" s="133" t="s">
        <v>848</v>
      </c>
      <c r="W533" s="55">
        <v>0</v>
      </c>
      <c r="X533" s="55">
        <v>4.1107926694354635</v>
      </c>
      <c r="Y533" s="55">
        <v>4.2887641687064386</v>
      </c>
      <c r="Z533" s="55">
        <v>4.630748618285959</v>
      </c>
      <c r="AA533" s="55">
        <v>4.9832019795873013</v>
      </c>
      <c r="AB533" s="55">
        <v>5.3112278802043935</v>
      </c>
      <c r="AC533" s="55">
        <v>5.6567019670245209</v>
      </c>
      <c r="AD533" s="59">
        <v>28.981437283244073</v>
      </c>
      <c r="AE533" s="55">
        <v>0</v>
      </c>
      <c r="AF533" s="55"/>
      <c r="AG533" s="55"/>
      <c r="AH533" s="55"/>
      <c r="AI533" s="59">
        <v>28.981437283244073</v>
      </c>
      <c r="AJ533" s="55">
        <v>0</v>
      </c>
      <c r="AK533" s="55">
        <v>0</v>
      </c>
      <c r="AL533" s="55">
        <v>4.5065838518249883</v>
      </c>
      <c r="AM533" s="55">
        <v>4.7957244354590571</v>
      </c>
      <c r="AN533" s="55">
        <v>5.281696381099473</v>
      </c>
      <c r="AO533" s="55">
        <v>5.7973682598750926</v>
      </c>
      <c r="AP533" s="55">
        <v>6.3025674939499243</v>
      </c>
      <c r="AQ533" s="55">
        <v>6.8467747344590553</v>
      </c>
      <c r="AR533" s="59">
        <v>33.53071515666759</v>
      </c>
      <c r="AS533" s="55">
        <v>0</v>
      </c>
      <c r="AT533" s="55"/>
      <c r="AU533" s="55"/>
      <c r="AV533" s="55"/>
      <c r="AW533" s="59">
        <v>33.53071515666759</v>
      </c>
      <c r="AX533" s="55"/>
      <c r="AY533" s="55"/>
      <c r="AZ533" s="55"/>
      <c r="BA533" s="55"/>
      <c r="BB533" s="55"/>
      <c r="BC533" s="55"/>
      <c r="BD533" s="55"/>
      <c r="BE533" s="55"/>
      <c r="BF533" s="59">
        <v>0</v>
      </c>
      <c r="BG533" s="55"/>
      <c r="BH533" s="55"/>
      <c r="BI533" s="55"/>
      <c r="BJ533" s="55"/>
      <c r="BK533" s="59">
        <v>0</v>
      </c>
      <c r="BL533" s="55"/>
      <c r="BM533" s="23" t="s">
        <v>1131</v>
      </c>
      <c r="BN533" s="23" t="s">
        <v>163</v>
      </c>
      <c r="BO533" s="23" t="s">
        <v>853</v>
      </c>
      <c r="BP533" s="23" t="s">
        <v>853</v>
      </c>
      <c r="BQ533" s="23" t="s">
        <v>853</v>
      </c>
      <c r="BR533" s="23"/>
      <c r="BS533" s="57"/>
      <c r="BT533" s="135" t="s">
        <v>859</v>
      </c>
      <c r="BU533" s="58">
        <v>1</v>
      </c>
      <c r="BV533" s="57">
        <v>0</v>
      </c>
      <c r="BW533" s="57">
        <v>0</v>
      </c>
      <c r="BX533" s="57">
        <v>0</v>
      </c>
      <c r="BY533" s="57">
        <v>0</v>
      </c>
      <c r="BZ533" s="57">
        <v>0</v>
      </c>
      <c r="CA533" s="57">
        <v>0</v>
      </c>
      <c r="CB533" s="67">
        <v>0</v>
      </c>
      <c r="CC533" s="134"/>
      <c r="CD533" s="134"/>
      <c r="CE533" s="57"/>
      <c r="CF533" s="57"/>
      <c r="CG533" s="57"/>
      <c r="CH533" s="57"/>
      <c r="CI533" s="57"/>
      <c r="CJ533" s="57"/>
      <c r="CK533" s="67"/>
      <c r="CL533" s="23"/>
      <c r="CM533" s="23"/>
      <c r="CN533" s="23"/>
      <c r="CO533" s="23"/>
      <c r="CP533" s="23"/>
      <c r="CQ533" s="23"/>
      <c r="CR533" s="57"/>
      <c r="CS533" s="134"/>
      <c r="CT533" s="58"/>
      <c r="CU533" s="57"/>
      <c r="CV533" s="57"/>
      <c r="CW533" s="57"/>
      <c r="CX533" s="57"/>
      <c r="CY533" s="57"/>
      <c r="CZ533" s="57"/>
      <c r="DA533" s="67"/>
      <c r="DB533" s="23"/>
      <c r="DC533" s="23"/>
      <c r="DD533" s="57"/>
      <c r="DE533" s="57"/>
      <c r="DF533" s="57"/>
      <c r="DG533" s="57"/>
      <c r="DH533" s="57"/>
      <c r="DI533" s="57"/>
      <c r="DJ533" s="67"/>
      <c r="DK533" s="23" t="s">
        <v>849</v>
      </c>
      <c r="DL533" s="55">
        <v>0</v>
      </c>
      <c r="DM533" s="55">
        <v>0</v>
      </c>
      <c r="DN533" s="55">
        <v>0</v>
      </c>
      <c r="DO533" s="59">
        <v>0</v>
      </c>
      <c r="DP533" s="23" t="s">
        <v>849</v>
      </c>
      <c r="DQ533" s="57"/>
      <c r="DR533" s="57"/>
      <c r="DS533" s="57"/>
      <c r="DT533" s="23" t="s">
        <v>854</v>
      </c>
      <c r="DU533" s="57"/>
      <c r="DV533" s="23" t="s">
        <v>849</v>
      </c>
      <c r="DW533" s="23" t="s">
        <v>854</v>
      </c>
      <c r="DX533" s="57"/>
      <c r="DY533" s="23" t="s">
        <v>849</v>
      </c>
      <c r="DZ533" s="23" t="s">
        <v>854</v>
      </c>
      <c r="EA533" s="56"/>
      <c r="EB533" s="57"/>
      <c r="EC533" s="57"/>
      <c r="ED533" s="23"/>
      <c r="EE533" s="57"/>
      <c r="EF533" s="57"/>
      <c r="EG533" s="57"/>
      <c r="EH533" s="23">
        <v>2841</v>
      </c>
      <c r="EI533" s="23"/>
      <c r="EJ533" s="23" t="s">
        <v>1171</v>
      </c>
      <c r="EK533" s="23"/>
    </row>
    <row r="534" spans="2:141" ht="29.1">
      <c r="B534" s="132" t="s">
        <v>1972</v>
      </c>
      <c r="C534" s="23" t="s">
        <v>1971</v>
      </c>
      <c r="D534" s="23" t="s">
        <v>159</v>
      </c>
      <c r="E534" s="23" t="s">
        <v>846</v>
      </c>
      <c r="F534" s="23" t="s">
        <v>847</v>
      </c>
      <c r="G534" s="23"/>
      <c r="H534" s="23" t="s">
        <v>848</v>
      </c>
      <c r="I534" s="58">
        <v>0</v>
      </c>
      <c r="J534" s="58">
        <v>0</v>
      </c>
      <c r="K534" s="58">
        <v>0</v>
      </c>
      <c r="L534" s="58">
        <v>1</v>
      </c>
      <c r="M534" s="176"/>
      <c r="N534" s="23" t="s">
        <v>849</v>
      </c>
      <c r="O534" s="23" t="s">
        <v>850</v>
      </c>
      <c r="P534" s="23" t="s">
        <v>851</v>
      </c>
      <c r="Q534" s="56" t="s">
        <v>848</v>
      </c>
      <c r="R534" s="133" t="s">
        <v>848</v>
      </c>
      <c r="S534" s="133" t="s">
        <v>848</v>
      </c>
      <c r="T534" s="133" t="s">
        <v>848</v>
      </c>
      <c r="U534" s="133" t="s">
        <v>848</v>
      </c>
      <c r="V534" s="133" t="s">
        <v>848</v>
      </c>
      <c r="W534" s="55">
        <v>0</v>
      </c>
      <c r="X534" s="55">
        <v>4.1107926694354635</v>
      </c>
      <c r="Y534" s="55">
        <v>4.2887641687064386</v>
      </c>
      <c r="Z534" s="55">
        <v>4.630748618285959</v>
      </c>
      <c r="AA534" s="55">
        <v>4.9832019795873013</v>
      </c>
      <c r="AB534" s="55">
        <v>5.3112278802043935</v>
      </c>
      <c r="AC534" s="55">
        <v>5.6567019670245209</v>
      </c>
      <c r="AD534" s="59">
        <v>28.981437283244073</v>
      </c>
      <c r="AE534" s="55">
        <v>0</v>
      </c>
      <c r="AF534" s="55"/>
      <c r="AG534" s="55"/>
      <c r="AH534" s="55"/>
      <c r="AI534" s="59">
        <v>28.981437283244073</v>
      </c>
      <c r="AJ534" s="55">
        <v>0</v>
      </c>
      <c r="AK534" s="55">
        <v>0</v>
      </c>
      <c r="AL534" s="55">
        <v>4.5065838518249883</v>
      </c>
      <c r="AM534" s="55">
        <v>4.7957244354590571</v>
      </c>
      <c r="AN534" s="55">
        <v>5.281696381099473</v>
      </c>
      <c r="AO534" s="55">
        <v>5.7973682598750926</v>
      </c>
      <c r="AP534" s="55">
        <v>6.3025674939499243</v>
      </c>
      <c r="AQ534" s="55">
        <v>6.8467747344590553</v>
      </c>
      <c r="AR534" s="59">
        <v>33.53071515666759</v>
      </c>
      <c r="AS534" s="55">
        <v>0</v>
      </c>
      <c r="AT534" s="55"/>
      <c r="AU534" s="55"/>
      <c r="AV534" s="55"/>
      <c r="AW534" s="59">
        <v>33.53071515666759</v>
      </c>
      <c r="AX534" s="55"/>
      <c r="AY534" s="55"/>
      <c r="AZ534" s="55"/>
      <c r="BA534" s="55"/>
      <c r="BB534" s="55"/>
      <c r="BC534" s="55"/>
      <c r="BD534" s="55"/>
      <c r="BE534" s="55"/>
      <c r="BF534" s="59">
        <v>0</v>
      </c>
      <c r="BG534" s="55"/>
      <c r="BH534" s="55"/>
      <c r="BI534" s="55"/>
      <c r="BJ534" s="55"/>
      <c r="BK534" s="59">
        <v>0</v>
      </c>
      <c r="BL534" s="55"/>
      <c r="BM534" s="23" t="s">
        <v>1131</v>
      </c>
      <c r="BN534" s="23" t="s">
        <v>161</v>
      </c>
      <c r="BO534" s="23" t="s">
        <v>853</v>
      </c>
      <c r="BP534" s="23" t="s">
        <v>853</v>
      </c>
      <c r="BQ534" s="23" t="s">
        <v>853</v>
      </c>
      <c r="BR534" s="23"/>
      <c r="BS534" s="57"/>
      <c r="BT534" s="135" t="s">
        <v>154</v>
      </c>
      <c r="BU534" s="58">
        <v>1</v>
      </c>
      <c r="BV534" s="57">
        <v>0</v>
      </c>
      <c r="BW534" s="57">
        <v>0</v>
      </c>
      <c r="BX534" s="57">
        <v>0</v>
      </c>
      <c r="BY534" s="57">
        <v>0</v>
      </c>
      <c r="BZ534" s="57">
        <v>0</v>
      </c>
      <c r="CA534" s="57">
        <v>0</v>
      </c>
      <c r="CB534" s="67">
        <v>0</v>
      </c>
      <c r="CC534" s="134"/>
      <c r="CD534" s="134"/>
      <c r="CE534" s="57"/>
      <c r="CF534" s="57"/>
      <c r="CG534" s="57"/>
      <c r="CH534" s="57"/>
      <c r="CI534" s="57"/>
      <c r="CJ534" s="57"/>
      <c r="CK534" s="67"/>
      <c r="CL534" s="23"/>
      <c r="CM534" s="23"/>
      <c r="CN534" s="23"/>
      <c r="CO534" s="23"/>
      <c r="CP534" s="23"/>
      <c r="CQ534" s="23"/>
      <c r="CR534" s="57"/>
      <c r="CS534" s="134"/>
      <c r="CT534" s="58"/>
      <c r="CU534" s="57"/>
      <c r="CV534" s="57"/>
      <c r="CW534" s="57"/>
      <c r="CX534" s="57"/>
      <c r="CY534" s="57"/>
      <c r="CZ534" s="57"/>
      <c r="DA534" s="67"/>
      <c r="DB534" s="23"/>
      <c r="DC534" s="23"/>
      <c r="DD534" s="57"/>
      <c r="DE534" s="57"/>
      <c r="DF534" s="57"/>
      <c r="DG534" s="57"/>
      <c r="DH534" s="57"/>
      <c r="DI534" s="57"/>
      <c r="DJ534" s="67"/>
      <c r="DK534" s="23" t="s">
        <v>849</v>
      </c>
      <c r="DL534" s="55">
        <v>0</v>
      </c>
      <c r="DM534" s="55">
        <v>0</v>
      </c>
      <c r="DN534" s="55">
        <v>0</v>
      </c>
      <c r="DO534" s="59">
        <v>0</v>
      </c>
      <c r="DP534" s="23" t="s">
        <v>849</v>
      </c>
      <c r="DQ534" s="57"/>
      <c r="DR534" s="57"/>
      <c r="DS534" s="57"/>
      <c r="DT534" s="23" t="s">
        <v>854</v>
      </c>
      <c r="DU534" s="57"/>
      <c r="DV534" s="23" t="s">
        <v>849</v>
      </c>
      <c r="DW534" s="23" t="s">
        <v>854</v>
      </c>
      <c r="DX534" s="57"/>
      <c r="DY534" s="23" t="s">
        <v>849</v>
      </c>
      <c r="DZ534" s="23" t="s">
        <v>854</v>
      </c>
      <c r="EA534" s="56"/>
      <c r="EB534" s="57"/>
      <c r="EC534" s="57"/>
      <c r="ED534" s="23"/>
      <c r="EE534" s="57"/>
      <c r="EF534" s="57"/>
      <c r="EG534" s="57"/>
      <c r="EH534" s="23">
        <v>938</v>
      </c>
      <c r="EI534" s="23"/>
      <c r="EJ534" s="23" t="s">
        <v>1281</v>
      </c>
      <c r="EK534" s="23"/>
    </row>
    <row r="535" spans="2:141">
      <c r="B535" s="132" t="s">
        <v>1973</v>
      </c>
      <c r="C535" s="23" t="s">
        <v>1974</v>
      </c>
      <c r="D535" s="23" t="s">
        <v>155</v>
      </c>
      <c r="E535" s="23" t="s">
        <v>846</v>
      </c>
      <c r="F535" s="23" t="s">
        <v>847</v>
      </c>
      <c r="G535" s="23"/>
      <c r="H535" s="23" t="s">
        <v>848</v>
      </c>
      <c r="I535" s="58">
        <v>0.50364536373935231</v>
      </c>
      <c r="J535" s="58">
        <v>0.49635463626064763</v>
      </c>
      <c r="K535" s="58">
        <v>0</v>
      </c>
      <c r="L535" s="58">
        <v>0</v>
      </c>
      <c r="M535" s="176"/>
      <c r="N535" s="23" t="s">
        <v>849</v>
      </c>
      <c r="O535" s="23" t="s">
        <v>850</v>
      </c>
      <c r="P535" s="23" t="s">
        <v>851</v>
      </c>
      <c r="Q535" s="56" t="s">
        <v>848</v>
      </c>
      <c r="R535" s="133" t="s">
        <v>848</v>
      </c>
      <c r="S535" s="133" t="s">
        <v>848</v>
      </c>
      <c r="T535" s="133" t="s">
        <v>848</v>
      </c>
      <c r="U535" s="133" t="s">
        <v>848</v>
      </c>
      <c r="V535" s="133" t="s">
        <v>848</v>
      </c>
      <c r="W535" s="55">
        <v>0</v>
      </c>
      <c r="X535" s="55">
        <v>7.709870606927077</v>
      </c>
      <c r="Y535" s="55">
        <v>8.0436595720826656</v>
      </c>
      <c r="Z535" s="55">
        <v>8.6850579757149688</v>
      </c>
      <c r="AA535" s="55">
        <v>9.3460910243564257</v>
      </c>
      <c r="AB535" s="55">
        <v>9.9613099013098587</v>
      </c>
      <c r="AC535" s="55">
        <v>10.609253186611875</v>
      </c>
      <c r="AD535" s="59">
        <v>54.355242267002872</v>
      </c>
      <c r="AE535" s="55">
        <v>0</v>
      </c>
      <c r="AF535" s="55"/>
      <c r="AG535" s="55"/>
      <c r="AH535" s="55"/>
      <c r="AI535" s="59">
        <v>54.355242267002872</v>
      </c>
      <c r="AJ535" s="55">
        <v>0</v>
      </c>
      <c r="AK535" s="55">
        <v>0</v>
      </c>
      <c r="AL535" s="55">
        <v>8.4521845714026878</v>
      </c>
      <c r="AM535" s="55">
        <v>8.9944732894898003</v>
      </c>
      <c r="AN535" s="55">
        <v>9.905923007531344</v>
      </c>
      <c r="AO535" s="55">
        <v>10.873075520610291</v>
      </c>
      <c r="AP535" s="55">
        <v>11.82058638740633</v>
      </c>
      <c r="AQ535" s="55">
        <v>12.841257519491048</v>
      </c>
      <c r="AR535" s="59">
        <v>62.887500295931503</v>
      </c>
      <c r="AS535" s="55">
        <v>0</v>
      </c>
      <c r="AT535" s="55"/>
      <c r="AU535" s="55"/>
      <c r="AV535" s="55"/>
      <c r="AW535" s="59">
        <v>62.887500295931503</v>
      </c>
      <c r="AX535" s="55"/>
      <c r="AY535" s="55"/>
      <c r="AZ535" s="55"/>
      <c r="BA535" s="55"/>
      <c r="BB535" s="55"/>
      <c r="BC535" s="55"/>
      <c r="BD535" s="55"/>
      <c r="BE535" s="55"/>
      <c r="BF535" s="59">
        <v>0</v>
      </c>
      <c r="BG535" s="55"/>
      <c r="BH535" s="55"/>
      <c r="BI535" s="55"/>
      <c r="BJ535" s="55"/>
      <c r="BK535" s="59">
        <v>0</v>
      </c>
      <c r="BL535" s="55"/>
      <c r="BM535" s="23" t="s">
        <v>864</v>
      </c>
      <c r="BN535" s="23" t="s">
        <v>1975</v>
      </c>
      <c r="BO535" s="23" t="s">
        <v>571</v>
      </c>
      <c r="BP535" s="23" t="s">
        <v>403</v>
      </c>
      <c r="BQ535" s="23" t="s">
        <v>425</v>
      </c>
      <c r="BR535" s="23"/>
      <c r="BS535" s="57"/>
      <c r="BT535" s="135" t="s">
        <v>23</v>
      </c>
      <c r="BU535" s="58">
        <v>0.50364536373935231</v>
      </c>
      <c r="BV535" s="57">
        <v>2069</v>
      </c>
      <c r="BW535" s="57">
        <v>2157</v>
      </c>
      <c r="BX535" s="57">
        <v>2329</v>
      </c>
      <c r="BY535" s="57">
        <v>2507</v>
      </c>
      <c r="BZ535" s="57">
        <v>2671</v>
      </c>
      <c r="CA535" s="57">
        <v>2850</v>
      </c>
      <c r="CB535" s="67">
        <v>14583</v>
      </c>
      <c r="CC535" s="134"/>
      <c r="CD535" s="134"/>
      <c r="CE535" s="57"/>
      <c r="CF535" s="57"/>
      <c r="CG535" s="57"/>
      <c r="CH535" s="57"/>
      <c r="CI535" s="57"/>
      <c r="CJ535" s="57"/>
      <c r="CK535" s="67"/>
      <c r="CL535" s="23"/>
      <c r="CM535" s="23"/>
      <c r="CN535" s="23"/>
      <c r="CO535" s="23"/>
      <c r="CP535" s="23"/>
      <c r="CQ535" s="23"/>
      <c r="CR535" s="57"/>
      <c r="CS535" s="134"/>
      <c r="CT535" s="58"/>
      <c r="CU535" s="57"/>
      <c r="CV535" s="57"/>
      <c r="CW535" s="57"/>
      <c r="CX535" s="57"/>
      <c r="CY535" s="57"/>
      <c r="CZ535" s="57"/>
      <c r="DA535" s="67"/>
      <c r="DB535" s="23"/>
      <c r="DC535" s="23"/>
      <c r="DD535" s="57"/>
      <c r="DE535" s="57"/>
      <c r="DF535" s="57"/>
      <c r="DG535" s="57"/>
      <c r="DH535" s="57"/>
      <c r="DI535" s="57"/>
      <c r="DJ535" s="67"/>
      <c r="DK535" s="23" t="s">
        <v>849</v>
      </c>
      <c r="DL535" s="55">
        <v>0</v>
      </c>
      <c r="DM535" s="55">
        <v>0</v>
      </c>
      <c r="DN535" s="55">
        <v>0</v>
      </c>
      <c r="DO535" s="59">
        <v>0</v>
      </c>
      <c r="DP535" s="23" t="s">
        <v>849</v>
      </c>
      <c r="DQ535" s="57"/>
      <c r="DR535" s="57"/>
      <c r="DS535" s="57"/>
      <c r="DT535" s="23" t="s">
        <v>854</v>
      </c>
      <c r="DU535" s="57"/>
      <c r="DV535" s="23" t="s">
        <v>849</v>
      </c>
      <c r="DW535" s="23" t="s">
        <v>854</v>
      </c>
      <c r="DX535" s="57"/>
      <c r="DY535" s="23" t="s">
        <v>849</v>
      </c>
      <c r="DZ535" s="23" t="s">
        <v>854</v>
      </c>
      <c r="EA535" s="56"/>
      <c r="EB535" s="57"/>
      <c r="EC535" s="57"/>
      <c r="ED535" s="23"/>
      <c r="EE535" s="57"/>
      <c r="EF535" s="57"/>
      <c r="EG535" s="57"/>
      <c r="EH535" s="23">
        <v>666</v>
      </c>
      <c r="EI535" s="23" t="s">
        <v>424</v>
      </c>
      <c r="EJ535" s="23"/>
      <c r="EK535" s="23" t="s">
        <v>603</v>
      </c>
    </row>
    <row r="536" spans="2:141">
      <c r="B536" s="132" t="s">
        <v>1976</v>
      </c>
      <c r="C536" s="23" t="s">
        <v>1977</v>
      </c>
      <c r="D536" s="23" t="s">
        <v>155</v>
      </c>
      <c r="E536" s="23" t="s">
        <v>846</v>
      </c>
      <c r="F536" s="23" t="s">
        <v>847</v>
      </c>
      <c r="G536" s="23"/>
      <c r="H536" s="23" t="s">
        <v>848</v>
      </c>
      <c r="I536" s="58">
        <v>1</v>
      </c>
      <c r="J536" s="58">
        <v>0</v>
      </c>
      <c r="K536" s="58">
        <v>0</v>
      </c>
      <c r="L536" s="58">
        <v>0</v>
      </c>
      <c r="M536" s="176"/>
      <c r="N536" s="23" t="s">
        <v>849</v>
      </c>
      <c r="O536" s="23" t="s">
        <v>850</v>
      </c>
      <c r="P536" s="23" t="s">
        <v>851</v>
      </c>
      <c r="Q536" s="56" t="s">
        <v>848</v>
      </c>
      <c r="R536" s="133" t="s">
        <v>848</v>
      </c>
      <c r="S536" s="133" t="s">
        <v>848</v>
      </c>
      <c r="T536" s="133" t="s">
        <v>848</v>
      </c>
      <c r="U536" s="133" t="s">
        <v>848</v>
      </c>
      <c r="V536" s="133" t="s">
        <v>848</v>
      </c>
      <c r="W536" s="55">
        <v>0</v>
      </c>
      <c r="X536" s="55">
        <v>40.405710108991705</v>
      </c>
      <c r="Y536" s="55">
        <v>29.869131787779843</v>
      </c>
      <c r="Z536" s="55">
        <v>28.316200887527486</v>
      </c>
      <c r="AA536" s="55">
        <v>36.694884174612909</v>
      </c>
      <c r="AB536" s="55">
        <v>58.347946540626864</v>
      </c>
      <c r="AC536" s="55">
        <v>91.22981279517775</v>
      </c>
      <c r="AD536" s="59">
        <v>284.86368629471656</v>
      </c>
      <c r="AE536" s="55">
        <v>0</v>
      </c>
      <c r="AF536" s="55"/>
      <c r="AG536" s="55"/>
      <c r="AH536" s="55"/>
      <c r="AI536" s="59">
        <v>284.86368629471656</v>
      </c>
      <c r="AJ536" s="55">
        <v>0</v>
      </c>
      <c r="AK536" s="55">
        <v>0</v>
      </c>
      <c r="AL536" s="55">
        <v>44.296011825794764</v>
      </c>
      <c r="AM536" s="55">
        <v>33.399860553257568</v>
      </c>
      <c r="AN536" s="55">
        <v>32.296630217318373</v>
      </c>
      <c r="AO536" s="55">
        <v>42.690173443724611</v>
      </c>
      <c r="AP536" s="55">
        <v>69.238579006617741</v>
      </c>
      <c r="AQ536" s="55">
        <v>110.42299575206607</v>
      </c>
      <c r="AR536" s="59">
        <v>332.34425079877911</v>
      </c>
      <c r="AS536" s="55">
        <v>0</v>
      </c>
      <c r="AT536" s="55"/>
      <c r="AU536" s="55"/>
      <c r="AV536" s="55"/>
      <c r="AW536" s="59">
        <v>332.34425079877911</v>
      </c>
      <c r="AX536" s="55"/>
      <c r="AY536" s="55"/>
      <c r="AZ536" s="55"/>
      <c r="BA536" s="55"/>
      <c r="BB536" s="55"/>
      <c r="BC536" s="55"/>
      <c r="BD536" s="55"/>
      <c r="BE536" s="55"/>
      <c r="BF536" s="59">
        <v>0</v>
      </c>
      <c r="BG536" s="55"/>
      <c r="BH536" s="55"/>
      <c r="BI536" s="55"/>
      <c r="BJ536" s="55"/>
      <c r="BK536" s="59">
        <v>0</v>
      </c>
      <c r="BL536" s="55"/>
      <c r="BM536" s="23" t="s">
        <v>864</v>
      </c>
      <c r="BN536" s="23" t="s">
        <v>1978</v>
      </c>
      <c r="BO536" s="23" t="s">
        <v>571</v>
      </c>
      <c r="BP536" s="23" t="s">
        <v>403</v>
      </c>
      <c r="BQ536" s="23" t="s">
        <v>1979</v>
      </c>
      <c r="BR536" s="23"/>
      <c r="BS536" s="57"/>
      <c r="BT536" s="135" t="s">
        <v>1236</v>
      </c>
      <c r="BU536" s="58">
        <v>1</v>
      </c>
      <c r="BV536" s="57">
        <v>253</v>
      </c>
      <c r="BW536" s="57">
        <v>252</v>
      </c>
      <c r="BX536" s="57">
        <v>245</v>
      </c>
      <c r="BY536" s="57">
        <v>246</v>
      </c>
      <c r="BZ536" s="57">
        <v>243</v>
      </c>
      <c r="CA536" s="57">
        <v>240</v>
      </c>
      <c r="CB536" s="67">
        <v>1479</v>
      </c>
      <c r="CC536" s="134"/>
      <c r="CD536" s="134"/>
      <c r="CE536" s="57"/>
      <c r="CF536" s="57"/>
      <c r="CG536" s="57"/>
      <c r="CH536" s="57"/>
      <c r="CI536" s="57"/>
      <c r="CJ536" s="57"/>
      <c r="CK536" s="67"/>
      <c r="CL536" s="23" t="s">
        <v>1980</v>
      </c>
      <c r="CM536" s="23" t="s">
        <v>302</v>
      </c>
      <c r="CN536" s="23" t="s">
        <v>155</v>
      </c>
      <c r="CO536" s="23" t="s">
        <v>403</v>
      </c>
      <c r="CP536" s="23" t="s">
        <v>1979</v>
      </c>
      <c r="CQ536" s="23"/>
      <c r="CR536" s="57"/>
      <c r="CS536" s="134" t="s">
        <v>154</v>
      </c>
      <c r="CT536" s="58">
        <v>0</v>
      </c>
      <c r="CU536" s="57">
        <v>0.5</v>
      </c>
      <c r="CV536" s="57">
        <v>0.5</v>
      </c>
      <c r="CW536" s="57">
        <v>0.5</v>
      </c>
      <c r="CX536" s="57">
        <v>0.5</v>
      </c>
      <c r="CY536" s="57">
        <v>0.5</v>
      </c>
      <c r="CZ536" s="57">
        <v>0.5</v>
      </c>
      <c r="DA536" s="67">
        <v>3</v>
      </c>
      <c r="DB536" s="23"/>
      <c r="DC536" s="23"/>
      <c r="DD536" s="57"/>
      <c r="DE536" s="57"/>
      <c r="DF536" s="57"/>
      <c r="DG536" s="57"/>
      <c r="DH536" s="57"/>
      <c r="DI536" s="57"/>
      <c r="DJ536" s="67"/>
      <c r="DK536" s="23" t="s">
        <v>849</v>
      </c>
      <c r="DL536" s="55">
        <v>0</v>
      </c>
      <c r="DM536" s="55">
        <v>0</v>
      </c>
      <c r="DN536" s="55">
        <v>0</v>
      </c>
      <c r="DO536" s="59">
        <v>0</v>
      </c>
      <c r="DP536" s="23" t="s">
        <v>849</v>
      </c>
      <c r="DQ536" s="57"/>
      <c r="DR536" s="57"/>
      <c r="DS536" s="57"/>
      <c r="DT536" s="23" t="s">
        <v>854</v>
      </c>
      <c r="DU536" s="57"/>
      <c r="DV536" s="23" t="s">
        <v>849</v>
      </c>
      <c r="DW536" s="23" t="s">
        <v>854</v>
      </c>
      <c r="DX536" s="57"/>
      <c r="DY536" s="23" t="s">
        <v>849</v>
      </c>
      <c r="DZ536" s="23" t="s">
        <v>854</v>
      </c>
      <c r="EA536" s="56"/>
      <c r="EB536" s="57"/>
      <c r="EC536" s="57"/>
      <c r="ED536" s="23"/>
      <c r="EE536" s="57"/>
      <c r="EF536" s="57"/>
      <c r="EG536" s="57"/>
      <c r="EH536" s="23">
        <v>27008</v>
      </c>
      <c r="EI536" s="323" t="s">
        <v>415</v>
      </c>
      <c r="EJ536" s="323" t="s">
        <v>1427</v>
      </c>
      <c r="EK536" s="23"/>
    </row>
    <row r="537" spans="2:141" ht="29.1">
      <c r="B537" s="132" t="s">
        <v>1981</v>
      </c>
      <c r="C537" s="23" t="s">
        <v>1982</v>
      </c>
      <c r="D537" s="23" t="s">
        <v>155</v>
      </c>
      <c r="E537" s="23" t="s">
        <v>846</v>
      </c>
      <c r="F537" s="23" t="s">
        <v>847</v>
      </c>
      <c r="G537" s="23"/>
      <c r="H537" s="23" t="s">
        <v>848</v>
      </c>
      <c r="I537" s="58">
        <v>0</v>
      </c>
      <c r="J537" s="58">
        <v>0</v>
      </c>
      <c r="K537" s="58">
        <v>1</v>
      </c>
      <c r="L537" s="58">
        <v>0</v>
      </c>
      <c r="M537" s="176"/>
      <c r="N537" s="23" t="s">
        <v>849</v>
      </c>
      <c r="O537" s="23" t="s">
        <v>850</v>
      </c>
      <c r="P537" s="23" t="s">
        <v>851</v>
      </c>
      <c r="Q537" s="56" t="s">
        <v>848</v>
      </c>
      <c r="R537" s="133" t="s">
        <v>848</v>
      </c>
      <c r="S537" s="133" t="s">
        <v>848</v>
      </c>
      <c r="T537" s="133" t="s">
        <v>848</v>
      </c>
      <c r="U537" s="133" t="s">
        <v>848</v>
      </c>
      <c r="V537" s="133" t="s">
        <v>848</v>
      </c>
      <c r="W537" s="55">
        <v>0</v>
      </c>
      <c r="X537" s="55">
        <v>2.6314343568439078</v>
      </c>
      <c r="Y537" s="55">
        <v>2.6744386763002352</v>
      </c>
      <c r="Z537" s="55">
        <v>2.7570744274123937</v>
      </c>
      <c r="AA537" s="55">
        <v>1.2041209447771712</v>
      </c>
      <c r="AB537" s="55">
        <v>1.283383808088834</v>
      </c>
      <c r="AC537" s="55">
        <v>1.3668627811511167</v>
      </c>
      <c r="AD537" s="59">
        <v>11.917314994573658</v>
      </c>
      <c r="AE537" s="55">
        <v>0</v>
      </c>
      <c r="AF537" s="55"/>
      <c r="AG537" s="55"/>
      <c r="AH537" s="55"/>
      <c r="AI537" s="59">
        <v>11.917314994573658</v>
      </c>
      <c r="AJ537" s="55">
        <v>0</v>
      </c>
      <c r="AK537" s="55">
        <v>0</v>
      </c>
      <c r="AL537" s="55">
        <v>2.8847914583147292</v>
      </c>
      <c r="AM537" s="55">
        <v>2.9905750016882617</v>
      </c>
      <c r="AN537" s="55">
        <v>3.1446384215682137</v>
      </c>
      <c r="AO537" s="55">
        <v>1.4008528201138883</v>
      </c>
      <c r="AP537" s="55">
        <v>1.5229271372952418</v>
      </c>
      <c r="AQ537" s="55">
        <v>1.6544271927376468</v>
      </c>
      <c r="AR537" s="59">
        <v>13.59821203171798</v>
      </c>
      <c r="AS537" s="55">
        <v>0</v>
      </c>
      <c r="AT537" s="55"/>
      <c r="AU537" s="55"/>
      <c r="AV537" s="55"/>
      <c r="AW537" s="59">
        <v>13.59821203171798</v>
      </c>
      <c r="AX537" s="55"/>
      <c r="AY537" s="55"/>
      <c r="AZ537" s="55"/>
      <c r="BA537" s="55"/>
      <c r="BB537" s="55"/>
      <c r="BC537" s="55"/>
      <c r="BD537" s="55"/>
      <c r="BE537" s="55"/>
      <c r="BF537" s="59">
        <v>0</v>
      </c>
      <c r="BG537" s="55"/>
      <c r="BH537" s="55"/>
      <c r="BI537" s="55"/>
      <c r="BJ537" s="55"/>
      <c r="BK537" s="59">
        <v>0</v>
      </c>
      <c r="BL537" s="55"/>
      <c r="BM537" s="23" t="s">
        <v>852</v>
      </c>
      <c r="BN537" s="23" t="s">
        <v>166</v>
      </c>
      <c r="BO537" s="23" t="s">
        <v>571</v>
      </c>
      <c r="BP537" s="23" t="s">
        <v>403</v>
      </c>
      <c r="BQ537" s="23" t="s">
        <v>1983</v>
      </c>
      <c r="BR537" s="23"/>
      <c r="BS537" s="57"/>
      <c r="BT537" s="135" t="s">
        <v>23</v>
      </c>
      <c r="BU537" s="58">
        <v>1</v>
      </c>
      <c r="BV537" s="57">
        <v>809</v>
      </c>
      <c r="BW537" s="57">
        <v>844</v>
      </c>
      <c r="BX537" s="57">
        <v>911</v>
      </c>
      <c r="BY537" s="57">
        <v>980</v>
      </c>
      <c r="BZ537" s="57">
        <v>1045</v>
      </c>
      <c r="CA537" s="57">
        <v>1113</v>
      </c>
      <c r="CB537" s="67">
        <v>5702</v>
      </c>
      <c r="CC537" s="134"/>
      <c r="CD537" s="134"/>
      <c r="CE537" s="57"/>
      <c r="CF537" s="57"/>
      <c r="CG537" s="57"/>
      <c r="CH537" s="57"/>
      <c r="CI537" s="57"/>
      <c r="CJ537" s="57"/>
      <c r="CK537" s="67"/>
      <c r="CL537" s="23"/>
      <c r="CM537" s="23"/>
      <c r="CN537" s="23"/>
      <c r="CO537" s="23"/>
      <c r="CP537" s="23"/>
      <c r="CQ537" s="23"/>
      <c r="CR537" s="57"/>
      <c r="CS537" s="134"/>
      <c r="CT537" s="58"/>
      <c r="CU537" s="57"/>
      <c r="CV537" s="57"/>
      <c r="CW537" s="57"/>
      <c r="CX537" s="57"/>
      <c r="CY537" s="57"/>
      <c r="CZ537" s="57"/>
      <c r="DA537" s="67"/>
      <c r="DB537" s="23"/>
      <c r="DC537" s="23"/>
      <c r="DD537" s="57"/>
      <c r="DE537" s="57"/>
      <c r="DF537" s="57"/>
      <c r="DG537" s="57"/>
      <c r="DH537" s="57"/>
      <c r="DI537" s="57"/>
      <c r="DJ537" s="67"/>
      <c r="DK537" s="23" t="s">
        <v>849</v>
      </c>
      <c r="DL537" s="55">
        <v>0</v>
      </c>
      <c r="DM537" s="55">
        <v>0</v>
      </c>
      <c r="DN537" s="55">
        <v>0</v>
      </c>
      <c r="DO537" s="59">
        <v>0</v>
      </c>
      <c r="DP537" s="23" t="s">
        <v>849</v>
      </c>
      <c r="DQ537" s="57"/>
      <c r="DR537" s="57"/>
      <c r="DS537" s="57"/>
      <c r="DT537" s="23" t="s">
        <v>854</v>
      </c>
      <c r="DU537" s="57"/>
      <c r="DV537" s="23" t="s">
        <v>849</v>
      </c>
      <c r="DW537" s="23" t="s">
        <v>854</v>
      </c>
      <c r="DX537" s="57"/>
      <c r="DY537" s="23" t="s">
        <v>849</v>
      </c>
      <c r="DZ537" s="23" t="s">
        <v>854</v>
      </c>
      <c r="EA537" s="56"/>
      <c r="EB537" s="57"/>
      <c r="EC537" s="57"/>
      <c r="ED537" s="23"/>
      <c r="EE537" s="57"/>
      <c r="EF537" s="57"/>
      <c r="EG537" s="57"/>
      <c r="EH537" s="23">
        <v>652</v>
      </c>
      <c r="EI537" s="323" t="s">
        <v>420</v>
      </c>
      <c r="EJ537" s="323" t="s">
        <v>1343</v>
      </c>
      <c r="EK537" s="323" t="s">
        <v>601</v>
      </c>
    </row>
    <row r="538" spans="2:141" ht="29.1">
      <c r="B538" s="132" t="s">
        <v>1984</v>
      </c>
      <c r="C538" s="23" t="s">
        <v>1985</v>
      </c>
      <c r="D538" s="23" t="s">
        <v>155</v>
      </c>
      <c r="E538" s="23" t="s">
        <v>846</v>
      </c>
      <c r="F538" s="23" t="s">
        <v>847</v>
      </c>
      <c r="G538" s="23"/>
      <c r="H538" s="23" t="s">
        <v>848</v>
      </c>
      <c r="I538" s="58">
        <v>0</v>
      </c>
      <c r="J538" s="58">
        <v>0</v>
      </c>
      <c r="K538" s="58">
        <v>1</v>
      </c>
      <c r="L538" s="58">
        <v>0</v>
      </c>
      <c r="M538" s="176"/>
      <c r="N538" s="23" t="s">
        <v>849</v>
      </c>
      <c r="O538" s="23" t="s">
        <v>850</v>
      </c>
      <c r="P538" s="23" t="s">
        <v>851</v>
      </c>
      <c r="Q538" s="56" t="s">
        <v>848</v>
      </c>
      <c r="R538" s="133" t="s">
        <v>848</v>
      </c>
      <c r="S538" s="133" t="s">
        <v>848</v>
      </c>
      <c r="T538" s="133" t="s">
        <v>848</v>
      </c>
      <c r="U538" s="133" t="s">
        <v>848</v>
      </c>
      <c r="V538" s="133" t="s">
        <v>848</v>
      </c>
      <c r="W538" s="55">
        <v>0</v>
      </c>
      <c r="X538" s="55">
        <v>2.9486140192759567E-3</v>
      </c>
      <c r="Y538" s="55">
        <v>4.9143566987932619E-4</v>
      </c>
      <c r="Z538" s="55">
        <v>0</v>
      </c>
      <c r="AA538" s="55">
        <v>0</v>
      </c>
      <c r="AB538" s="55">
        <v>0</v>
      </c>
      <c r="AC538" s="55">
        <v>0</v>
      </c>
      <c r="AD538" s="59">
        <v>3.4400496891552829E-3</v>
      </c>
      <c r="AE538" s="55">
        <v>0</v>
      </c>
      <c r="AF538" s="55"/>
      <c r="AG538" s="55"/>
      <c r="AH538" s="55"/>
      <c r="AI538" s="59">
        <v>3.4400496891552829E-3</v>
      </c>
      <c r="AJ538" s="55">
        <v>0</v>
      </c>
      <c r="AK538" s="55">
        <v>0</v>
      </c>
      <c r="AL538" s="55">
        <v>3.232509492228581E-3</v>
      </c>
      <c r="AM538" s="55">
        <v>5.4952661367885887E-4</v>
      </c>
      <c r="AN538" s="55">
        <v>0</v>
      </c>
      <c r="AO538" s="55">
        <v>0</v>
      </c>
      <c r="AP538" s="55">
        <v>0</v>
      </c>
      <c r="AQ538" s="55">
        <v>0</v>
      </c>
      <c r="AR538" s="59">
        <v>3.7820361059074398E-3</v>
      </c>
      <c r="AS538" s="55">
        <v>0</v>
      </c>
      <c r="AT538" s="55"/>
      <c r="AU538" s="55"/>
      <c r="AV538" s="55"/>
      <c r="AW538" s="59">
        <v>3.7820361059074398E-3</v>
      </c>
      <c r="AX538" s="55"/>
      <c r="AY538" s="55"/>
      <c r="AZ538" s="55"/>
      <c r="BA538" s="55"/>
      <c r="BB538" s="55"/>
      <c r="BC538" s="55"/>
      <c r="BD538" s="55"/>
      <c r="BE538" s="55"/>
      <c r="BF538" s="59">
        <v>0</v>
      </c>
      <c r="BG538" s="55"/>
      <c r="BH538" s="55"/>
      <c r="BI538" s="55"/>
      <c r="BJ538" s="55"/>
      <c r="BK538" s="59">
        <v>0</v>
      </c>
      <c r="BL538" s="55"/>
      <c r="BM538" s="23" t="s">
        <v>852</v>
      </c>
      <c r="BN538" s="23" t="s">
        <v>166</v>
      </c>
      <c r="BO538" s="23" t="s">
        <v>571</v>
      </c>
      <c r="BP538" s="23" t="s">
        <v>403</v>
      </c>
      <c r="BQ538" s="23" t="s">
        <v>853</v>
      </c>
      <c r="BR538" s="23"/>
      <c r="BS538" s="57"/>
      <c r="BT538" s="135" t="s">
        <v>23</v>
      </c>
      <c r="BU538" s="58">
        <v>1</v>
      </c>
      <c r="BV538" s="57">
        <v>0</v>
      </c>
      <c r="BW538" s="57">
        <v>0</v>
      </c>
      <c r="BX538" s="57">
        <v>0</v>
      </c>
      <c r="BY538" s="57">
        <v>0</v>
      </c>
      <c r="BZ538" s="57">
        <v>0</v>
      </c>
      <c r="CA538" s="57">
        <v>0</v>
      </c>
      <c r="CB538" s="67">
        <v>0</v>
      </c>
      <c r="CC538" s="134"/>
      <c r="CD538" s="134"/>
      <c r="CE538" s="57"/>
      <c r="CF538" s="57"/>
      <c r="CG538" s="57"/>
      <c r="CH538" s="57"/>
      <c r="CI538" s="57"/>
      <c r="CJ538" s="57"/>
      <c r="CK538" s="67"/>
      <c r="CL538" s="23"/>
      <c r="CM538" s="23"/>
      <c r="CN538" s="23"/>
      <c r="CO538" s="23"/>
      <c r="CP538" s="23"/>
      <c r="CQ538" s="23"/>
      <c r="CR538" s="57"/>
      <c r="CS538" s="134"/>
      <c r="CT538" s="58"/>
      <c r="CU538" s="57"/>
      <c r="CV538" s="57"/>
      <c r="CW538" s="57"/>
      <c r="CX538" s="57"/>
      <c r="CY538" s="57"/>
      <c r="CZ538" s="57"/>
      <c r="DA538" s="67"/>
      <c r="DB538" s="23"/>
      <c r="DC538" s="23"/>
      <c r="DD538" s="57"/>
      <c r="DE538" s="57"/>
      <c r="DF538" s="57"/>
      <c r="DG538" s="57"/>
      <c r="DH538" s="57"/>
      <c r="DI538" s="57"/>
      <c r="DJ538" s="67"/>
      <c r="DK538" s="23" t="s">
        <v>849</v>
      </c>
      <c r="DL538" s="55">
        <v>0</v>
      </c>
      <c r="DM538" s="55">
        <v>0</v>
      </c>
      <c r="DN538" s="55">
        <v>0</v>
      </c>
      <c r="DO538" s="59">
        <v>0</v>
      </c>
      <c r="DP538" s="23" t="s">
        <v>849</v>
      </c>
      <c r="DQ538" s="57"/>
      <c r="DR538" s="57"/>
      <c r="DS538" s="57"/>
      <c r="DT538" s="23" t="s">
        <v>854</v>
      </c>
      <c r="DU538" s="57"/>
      <c r="DV538" s="23" t="s">
        <v>849</v>
      </c>
      <c r="DW538" s="23" t="s">
        <v>854</v>
      </c>
      <c r="DX538" s="57"/>
      <c r="DY538" s="23" t="s">
        <v>849</v>
      </c>
      <c r="DZ538" s="23" t="s">
        <v>854</v>
      </c>
      <c r="EA538" s="56"/>
      <c r="EB538" s="57"/>
      <c r="EC538" s="57"/>
      <c r="ED538" s="23"/>
      <c r="EE538" s="57"/>
      <c r="EF538" s="57"/>
      <c r="EG538" s="57"/>
      <c r="EH538" s="23">
        <v>654</v>
      </c>
      <c r="EI538" s="323" t="s">
        <v>420</v>
      </c>
      <c r="EJ538" s="323" t="s">
        <v>1343</v>
      </c>
      <c r="EK538" s="323" t="s">
        <v>601</v>
      </c>
    </row>
    <row r="539" spans="2:141" ht="29.1">
      <c r="B539" s="132" t="s">
        <v>1986</v>
      </c>
      <c r="C539" s="23" t="s">
        <v>1987</v>
      </c>
      <c r="D539" s="23" t="s">
        <v>159</v>
      </c>
      <c r="E539" s="23" t="s">
        <v>846</v>
      </c>
      <c r="F539" s="23" t="s">
        <v>847</v>
      </c>
      <c r="G539" s="23"/>
      <c r="H539" s="23" t="s">
        <v>848</v>
      </c>
      <c r="I539" s="58">
        <v>0</v>
      </c>
      <c r="J539" s="58">
        <v>0</v>
      </c>
      <c r="K539" s="58">
        <v>1</v>
      </c>
      <c r="L539" s="58">
        <v>0</v>
      </c>
      <c r="M539" s="176"/>
      <c r="N539" s="23" t="s">
        <v>849</v>
      </c>
      <c r="O539" s="23" t="s">
        <v>850</v>
      </c>
      <c r="P539" s="23" t="s">
        <v>851</v>
      </c>
      <c r="Q539" s="56" t="s">
        <v>848</v>
      </c>
      <c r="R539" s="133" t="s">
        <v>848</v>
      </c>
      <c r="S539" s="133" t="s">
        <v>848</v>
      </c>
      <c r="T539" s="133" t="s">
        <v>848</v>
      </c>
      <c r="U539" s="133" t="s">
        <v>848</v>
      </c>
      <c r="V539" s="133" t="s">
        <v>848</v>
      </c>
      <c r="W539" s="55">
        <v>0</v>
      </c>
      <c r="X539" s="55">
        <v>1.3013356099033988</v>
      </c>
      <c r="Y539" s="55">
        <v>1.3576752670384356</v>
      </c>
      <c r="Z539" s="55">
        <v>1.4659357846704668</v>
      </c>
      <c r="AA539" s="55">
        <v>1.57751039978103</v>
      </c>
      <c r="AB539" s="55">
        <v>1.6813521207750191</v>
      </c>
      <c r="AC539" s="55">
        <v>1.790717337566561</v>
      </c>
      <c r="AD539" s="59">
        <v>9.1745265197349095</v>
      </c>
      <c r="AE539" s="55">
        <v>0</v>
      </c>
      <c r="AF539" s="55"/>
      <c r="AG539" s="55"/>
      <c r="AH539" s="55"/>
      <c r="AI539" s="59">
        <v>9.1745265197349095</v>
      </c>
      <c r="AJ539" s="55">
        <v>0</v>
      </c>
      <c r="AK539" s="55">
        <v>0</v>
      </c>
      <c r="AL539" s="55">
        <v>1.4266294890033615</v>
      </c>
      <c r="AM539" s="55">
        <v>1.5181614557086875</v>
      </c>
      <c r="AN539" s="55">
        <v>1.6720034635963685</v>
      </c>
      <c r="AO539" s="55">
        <v>1.8352474490850994</v>
      </c>
      <c r="AP539" s="55">
        <v>1.9951761553625149</v>
      </c>
      <c r="AQ539" s="55">
        <v>2.1674534551902034</v>
      </c>
      <c r="AR539" s="59">
        <v>10.614671467946236</v>
      </c>
      <c r="AS539" s="55">
        <v>0</v>
      </c>
      <c r="AT539" s="55"/>
      <c r="AU539" s="55"/>
      <c r="AV539" s="55"/>
      <c r="AW539" s="59">
        <v>10.614671467946236</v>
      </c>
      <c r="AX539" s="55"/>
      <c r="AY539" s="55"/>
      <c r="AZ539" s="55"/>
      <c r="BA539" s="55"/>
      <c r="BB539" s="55"/>
      <c r="BC539" s="55"/>
      <c r="BD539" s="55"/>
      <c r="BE539" s="55"/>
      <c r="BF539" s="59">
        <v>0</v>
      </c>
      <c r="BG539" s="55"/>
      <c r="BH539" s="55"/>
      <c r="BI539" s="55"/>
      <c r="BJ539" s="55"/>
      <c r="BK539" s="59">
        <v>0</v>
      </c>
      <c r="BL539" s="55"/>
      <c r="BM539" s="23" t="s">
        <v>852</v>
      </c>
      <c r="BN539" s="23" t="s">
        <v>182</v>
      </c>
      <c r="BO539" s="23" t="s">
        <v>853</v>
      </c>
      <c r="BP539" s="23" t="s">
        <v>853</v>
      </c>
      <c r="BQ539" s="23" t="s">
        <v>425</v>
      </c>
      <c r="BR539" s="23"/>
      <c r="BS539" s="57"/>
      <c r="BT539" s="135" t="s">
        <v>23</v>
      </c>
      <c r="BU539" s="58">
        <v>1</v>
      </c>
      <c r="BV539" s="57">
        <v>184.39494280553888</v>
      </c>
      <c r="BW539" s="57">
        <v>192.3780854906683</v>
      </c>
      <c r="BX539" s="57">
        <v>207.71824202287783</v>
      </c>
      <c r="BY539" s="57">
        <v>223.52799518362434</v>
      </c>
      <c r="BZ539" s="57">
        <v>238.24202287778448</v>
      </c>
      <c r="CA539" s="57">
        <v>253.73871161950632</v>
      </c>
      <c r="CB539" s="67">
        <v>1300</v>
      </c>
      <c r="CC539" s="134"/>
      <c r="CD539" s="134"/>
      <c r="CE539" s="57"/>
      <c r="CF539" s="57"/>
      <c r="CG539" s="57"/>
      <c r="CH539" s="57"/>
      <c r="CI539" s="57"/>
      <c r="CJ539" s="57"/>
      <c r="CK539" s="67"/>
      <c r="CL539" s="23"/>
      <c r="CM539" s="23"/>
      <c r="CN539" s="23"/>
      <c r="CO539" s="23"/>
      <c r="CP539" s="23"/>
      <c r="CQ539" s="23"/>
      <c r="CR539" s="57"/>
      <c r="CS539" s="134"/>
      <c r="CT539" s="58"/>
      <c r="CU539" s="57"/>
      <c r="CV539" s="57"/>
      <c r="CW539" s="57"/>
      <c r="CX539" s="57"/>
      <c r="CY539" s="57"/>
      <c r="CZ539" s="57"/>
      <c r="DA539" s="67"/>
      <c r="DB539" s="23"/>
      <c r="DC539" s="23"/>
      <c r="DD539" s="57"/>
      <c r="DE539" s="57"/>
      <c r="DF539" s="57"/>
      <c r="DG539" s="57"/>
      <c r="DH539" s="57"/>
      <c r="DI539" s="57"/>
      <c r="DJ539" s="67"/>
      <c r="DK539" s="23" t="s">
        <v>849</v>
      </c>
      <c r="DL539" s="55">
        <v>0</v>
      </c>
      <c r="DM539" s="55">
        <v>0</v>
      </c>
      <c r="DN539" s="55">
        <v>0</v>
      </c>
      <c r="DO539" s="59">
        <v>0</v>
      </c>
      <c r="DP539" s="23" t="s">
        <v>849</v>
      </c>
      <c r="DQ539" s="57"/>
      <c r="DR539" s="57"/>
      <c r="DS539" s="57"/>
      <c r="DT539" s="23" t="s">
        <v>854</v>
      </c>
      <c r="DU539" s="57"/>
      <c r="DV539" s="23" t="s">
        <v>849</v>
      </c>
      <c r="DW539" s="23" t="s">
        <v>854</v>
      </c>
      <c r="DX539" s="57"/>
      <c r="DY539" s="23" t="s">
        <v>849</v>
      </c>
      <c r="DZ539" s="23" t="s">
        <v>854</v>
      </c>
      <c r="EA539" s="56"/>
      <c r="EB539" s="57"/>
      <c r="EC539" s="57"/>
      <c r="ED539" s="23"/>
      <c r="EE539" s="57"/>
      <c r="EF539" s="57"/>
      <c r="EG539" s="57"/>
      <c r="EH539" s="23">
        <v>869</v>
      </c>
      <c r="EI539" s="23"/>
      <c r="EJ539" s="23" t="s">
        <v>1988</v>
      </c>
      <c r="EK539" s="23"/>
    </row>
  </sheetData>
  <autoFilter ref="B15:EX539" xr:uid="{2E523D82-810B-4CDF-8B57-F5D14ECA01E0}"/>
  <mergeCells count="15">
    <mergeCell ref="CC13:CK13"/>
    <mergeCell ref="B13:U13"/>
    <mergeCell ref="W13:AJ13"/>
    <mergeCell ref="AK13:AX13"/>
    <mergeCell ref="AY13:BL13"/>
    <mergeCell ref="BM13:CB13"/>
    <mergeCell ref="DV13:DX13"/>
    <mergeCell ref="DY13:EG13"/>
    <mergeCell ref="EH13:EK13"/>
    <mergeCell ref="CL13:DA13"/>
    <mergeCell ref="DB13:DJ13"/>
    <mergeCell ref="DK13:DL13"/>
    <mergeCell ref="DM13:DO13"/>
    <mergeCell ref="DP13:DS13"/>
    <mergeCell ref="DT13:DU13"/>
  </mergeCells>
  <conditionalFormatting sqref="D16:H539">
    <cfRule type="containsText" dxfId="37" priority="36" operator="containsText" text="Select">
      <formula>NOT(ISERROR(SEARCH("Select",D16)))</formula>
    </cfRule>
  </conditionalFormatting>
  <conditionalFormatting sqref="N16:P539">
    <cfRule type="containsText" dxfId="36" priority="50" operator="containsText" text="Select">
      <formula>NOT(ISERROR(SEARCH("Select",N16)))</formula>
    </cfRule>
  </conditionalFormatting>
  <conditionalFormatting sqref="Q16:V539">
    <cfRule type="expression" dxfId="35" priority="33">
      <formula>$P16="Select"</formula>
    </cfRule>
    <cfRule type="expression" dxfId="34" priority="49">
      <formula>$P16="Investment pre-development"</formula>
    </cfRule>
  </conditionalFormatting>
  <conditionalFormatting sqref="T16:T539 V16:V539">
    <cfRule type="expression" dxfId="33" priority="81">
      <formula>$P16="Investment in-development/pre-commitment"</formula>
    </cfRule>
  </conditionalFormatting>
  <conditionalFormatting sqref="BM16:BM539 CL16:CL539 DK16:DK539 DP16:DP539 DT16:DT539">
    <cfRule type="containsText" dxfId="32" priority="54" operator="containsText" text="Select">
      <formula>NOT(ISERROR(SEARCH("Select",BM16)))</formula>
    </cfRule>
  </conditionalFormatting>
  <conditionalFormatting sqref="BN16:BN539">
    <cfRule type="expression" dxfId="31" priority="78">
      <formula>$BM16="Replacement intervention"</formula>
    </cfRule>
    <cfRule type="expression" dxfId="30" priority="79">
      <formula>$BM16="Repair&amp;Refurb intervention"</formula>
    </cfRule>
  </conditionalFormatting>
  <conditionalFormatting sqref="BN16:BS539">
    <cfRule type="expression" dxfId="29" priority="46">
      <formula>$BM16="Select"</formula>
    </cfRule>
  </conditionalFormatting>
  <conditionalFormatting sqref="BO16:BS539">
    <cfRule type="expression" dxfId="28" priority="47">
      <formula>$BM16="Enhancement output"</formula>
    </cfRule>
    <cfRule type="expression" dxfId="27" priority="48">
      <formula>$BM16="Growth output"</formula>
    </cfRule>
  </conditionalFormatting>
  <conditionalFormatting sqref="CM16:CM539">
    <cfRule type="expression" dxfId="26" priority="76">
      <formula>$CL16="Replacement intervention"</formula>
    </cfRule>
    <cfRule type="expression" dxfId="25" priority="77">
      <formula>$CL16="Repair&amp;Refurb intervention"</formula>
    </cfRule>
  </conditionalFormatting>
  <conditionalFormatting sqref="CM16:CR539">
    <cfRule type="expression" dxfId="24" priority="43">
      <formula>$CL16="Select"</formula>
    </cfRule>
  </conditionalFormatting>
  <conditionalFormatting sqref="CN16:CR539">
    <cfRule type="expression" dxfId="23" priority="44">
      <formula>$CL16="Enhancement output"</formula>
    </cfRule>
    <cfRule type="expression" dxfId="22" priority="45">
      <formula>$CL16="Growth output"</formula>
    </cfRule>
  </conditionalFormatting>
  <conditionalFormatting sqref="DQ16:DS539">
    <cfRule type="expression" dxfId="21" priority="41">
      <formula>$DP16="Select"</formula>
    </cfRule>
    <cfRule type="expression" dxfId="20" priority="42">
      <formula>$DP16="No"</formula>
    </cfRule>
  </conditionalFormatting>
  <conditionalFormatting sqref="DU16:DU539">
    <cfRule type="expression" dxfId="19" priority="73">
      <formula>$DT16="Select"</formula>
    </cfRule>
    <cfRule type="expression" dxfId="18" priority="74">
      <formula>$DT16="No"</formula>
    </cfRule>
  </conditionalFormatting>
  <conditionalFormatting sqref="DV16:DW539">
    <cfRule type="containsText" dxfId="17" priority="40" operator="containsText" text="Select">
      <formula>NOT(ISERROR(SEARCH("Select",DV16)))</formula>
    </cfRule>
  </conditionalFormatting>
  <conditionalFormatting sqref="DX16:DX539">
    <cfRule type="expression" dxfId="16" priority="71">
      <formula>$DW16="Select"</formula>
    </cfRule>
    <cfRule type="expression" dxfId="15" priority="72">
      <formula>$DW16="Screen only"</formula>
    </cfRule>
  </conditionalFormatting>
  <conditionalFormatting sqref="DY16:DZ539">
    <cfRule type="containsText" dxfId="14" priority="39" operator="containsText" text="Select">
      <formula>NOT(ISERROR(SEARCH("Select",DY16)))</formula>
    </cfRule>
  </conditionalFormatting>
  <conditionalFormatting sqref="EA16:EA539">
    <cfRule type="expression" dxfId="13" priority="69">
      <formula>$DY16="Select"</formula>
    </cfRule>
    <cfRule type="expression" dxfId="12" priority="70">
      <formula>$DY16="No"</formula>
    </cfRule>
  </conditionalFormatting>
  <conditionalFormatting sqref="EB16:EG539">
    <cfRule type="expression" dxfId="11" priority="34">
      <formula>$DZ16="Select"</formula>
    </cfRule>
    <cfRule type="expression" dxfId="10" priority="35">
      <formula>$DZ16="Demand-side improvements delivering benefits in 2027-32 (excl leakage and metering)"</formula>
    </cfRule>
    <cfRule type="expression" dxfId="9" priority="37">
      <formula>$DZ16="Supply-demand balance improvements delivering benefits starting from 2032"</formula>
    </cfRule>
    <cfRule type="expression" dxfId="8" priority="38">
      <formula>$DZ16="Supply-side improvements delivering benefits in 2027-32"</formula>
    </cfRule>
  </conditionalFormatting>
  <dataValidations count="1">
    <dataValidation type="custom" allowBlank="1" showErrorMessage="1" errorTitle="Input Error" error="Please input a numeric value." sqref="AJ16 AE16 AJ45 AE45 CC47:CC57 DL47:DL57 BL47:BL57 W47:AC57 AS47:AV57 AE47:AH57 AJ47:AQ57 AY47:BE57 BG47:BJ57 BT47:CA57 CE47:CJ57 CT47:CZ57 DD47:DI57" xr:uid="{C3B85251-0359-4CC5-A310-C52DF0CE8F51}">
      <formula1>ISNUMBER(W16)</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A1BE4D9F-E1E8-4D31-B2E8-D41936D9385D}">
          <x14:formula1>
            <xm:f>'Dropdown options'!$F$4:$F$9</xm:f>
          </x14:formula1>
          <xm:sqref>D16:D17 D45:D57</xm:sqref>
        </x14:dataValidation>
        <x14:dataValidation type="list" allowBlank="1" showInputMessage="1" showErrorMessage="1" xr:uid="{539838C7-5588-4B3E-8F26-21FD8B2F59F8}">
          <x14:formula1>
            <xm:f>'Dropdown options'!$F$12:$F$15</xm:f>
          </x14:formula1>
          <xm:sqref>E16:E17 E45:E57</xm:sqref>
        </x14:dataValidation>
        <x14:dataValidation type="list" allowBlank="1" showInputMessage="1" showErrorMessage="1" xr:uid="{9B971916-001A-43F0-BF0E-A70B88D2C7F7}">
          <x14:formula1>
            <xm:f>'Dropdown options'!$F$34:$F$36</xm:f>
          </x14:formula1>
          <xm:sqref>DK16:DK17 DV16:DV17 DT16:DT17 DP16:DP17 N16:N17 DY16:DY17 DK45:DK57 DV45:DV57 DT45:DT57 DP45:DP57 N45:N57 DY45:DY57</xm:sqref>
        </x14:dataValidation>
        <x14:dataValidation type="list" allowBlank="1" showInputMessage="1" showErrorMessage="1" xr:uid="{00E177CE-24A4-4A64-BD64-6D496ADECBB5}">
          <x14:formula1>
            <xm:f>'Dropdown options'!$F$45:$F$49</xm:f>
          </x14:formula1>
          <xm:sqref>P16:P17 P45:P57</xm:sqref>
        </x14:dataValidation>
        <x14:dataValidation type="list" allowBlank="1" showInputMessage="1" showErrorMessage="1" xr:uid="{A7F6043C-639C-4F6A-9B2B-BD5CEBDD318D}">
          <x14:formula1>
            <xm:f>'Dropdown options'!$F$59:$F$63</xm:f>
          </x14:formula1>
          <xm:sqref>DW16:DW17 DW45:DW57</xm:sqref>
        </x14:dataValidation>
        <x14:dataValidation type="list" allowBlank="1" showInputMessage="1" showErrorMessage="1" xr:uid="{A0B19CAA-963C-4A15-9DBE-169F9E40F3DE}">
          <x14:formula1>
            <xm:f>'Dropdown options'!$F$52:$F$56</xm:f>
          </x14:formula1>
          <xm:sqref>BM16:BM17 CL16:CL17 BM45:BM57 CL45:CL57</xm:sqref>
        </x14:dataValidation>
        <x14:dataValidation type="list" allowBlank="1" showInputMessage="1" showErrorMessage="1" xr:uid="{BC4A0A80-56C4-4FED-91BB-D68EFF09C050}">
          <x14:formula1>
            <xm:f>'Dropdown options'!$F$66:$F$70</xm:f>
          </x14:formula1>
          <xm:sqref>DZ16:DZ17 DZ45:DZ57</xm:sqref>
        </x14:dataValidation>
        <x14:dataValidation type="list" allowBlank="1" showInputMessage="1" showErrorMessage="1" xr:uid="{B5666423-C88E-4362-9162-C48584898B21}">
          <x14:formula1>
            <xm:f>'Dropdown options'!$F$39:$F$42</xm:f>
          </x14:formula1>
          <xm:sqref>O16:O17 O45:O57</xm:sqref>
        </x14:dataValidation>
        <x14:dataValidation type="list" allowBlank="1" showInputMessage="1" showErrorMessage="1" xr:uid="{6E5CA3CB-FC96-4DF8-A842-19D2EE29696D}">
          <x14:formula1>
            <xm:f>'Dropdown options'!$F$18:$F$20</xm:f>
          </x14:formula1>
          <xm:sqref>F16:F17 F45:F57</xm:sqref>
        </x14:dataValidation>
        <x14:dataValidation type="list" allowBlank="1" showErrorMessage="1" errorTitle="Input Error" error="Please input a numeric value." xr:uid="{F0F40EEC-0243-4296-BFED-EE9D565BA391}">
          <x14:formula1>
            <xm:f>'Dropdown options'!$F$23:$F$26</xm:f>
          </x14:formula1>
          <xm:sqref>G16:G17 G45:G57</xm:sqref>
        </x14:dataValidation>
        <x14:dataValidation type="list" allowBlank="1" showErrorMessage="1" errorTitle="Input Error" error="Please input a numeric value." xr:uid="{7A5B1179-5DB0-4491-BF5A-B21DAF8C7D5B}">
          <x14:formula1>
            <xm:f>'Dropdown options'!$F$29:$F$31</xm:f>
          </x14:formula1>
          <xm:sqref>H16:H17 H45:H57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4D4F3-FC99-4E78-9988-2BE2F9E435C7}">
  <dimension ref="A2:BJ41"/>
  <sheetViews>
    <sheetView zoomScale="85" zoomScaleNormal="85" workbookViewId="0">
      <pane xSplit="2" ySplit="10" topLeftCell="C11" activePane="bottomRight" state="frozen"/>
      <selection pane="bottomRight" activeCell="B6" sqref="B6:D6"/>
      <selection pane="bottomLeft" activeCell="A9" sqref="A9"/>
      <selection pane="topRight" activeCell="C1" sqref="C1"/>
    </sheetView>
  </sheetViews>
  <sheetFormatPr defaultColWidth="8.85546875" defaultRowHeight="14.45"/>
  <cols>
    <col min="2" max="2" width="28.42578125" bestFit="1" customWidth="1"/>
    <col min="3" max="9" width="8.42578125" customWidth="1"/>
    <col min="10" max="10" width="32.42578125" customWidth="1"/>
    <col min="11" max="31" width="8.42578125" customWidth="1"/>
    <col min="53" max="53" width="12.42578125" customWidth="1"/>
    <col min="62" max="62" width="13" customWidth="1"/>
  </cols>
  <sheetData>
    <row r="2" spans="1:62" ht="26.1">
      <c r="B2" s="118" t="s">
        <v>0</v>
      </c>
    </row>
    <row r="4" spans="1:62" ht="26.1">
      <c r="B4" s="122" t="s">
        <v>2135</v>
      </c>
    </row>
    <row r="5" spans="1:62" ht="15">
      <c r="A5" s="20"/>
    </row>
    <row r="6" spans="1:62" ht="72" customHeight="1">
      <c r="A6" s="20"/>
      <c r="B6" s="361" t="s">
        <v>2136</v>
      </c>
      <c r="C6" s="361"/>
      <c r="D6" s="361"/>
    </row>
    <row r="7" spans="1:62" ht="15">
      <c r="A7" s="20"/>
    </row>
    <row r="8" spans="1:62" s="6" customFormat="1" ht="30.75" customHeight="1">
      <c r="B8" s="10"/>
      <c r="C8" s="427" t="s">
        <v>2137</v>
      </c>
      <c r="D8" s="427"/>
      <c r="E8" s="427"/>
      <c r="F8" s="427"/>
      <c r="G8" s="427"/>
      <c r="H8" s="427"/>
      <c r="I8" s="427"/>
      <c r="J8" s="25" t="s">
        <v>2138</v>
      </c>
      <c r="K8" s="427" t="s">
        <v>2139</v>
      </c>
      <c r="L8" s="427"/>
      <c r="M8" s="427"/>
      <c r="N8" s="427"/>
      <c r="O8" s="427"/>
      <c r="P8" s="427"/>
      <c r="Q8" s="427"/>
      <c r="R8" s="427" t="s">
        <v>2140</v>
      </c>
      <c r="S8" s="427"/>
      <c r="T8" s="427"/>
      <c r="U8" s="427"/>
      <c r="V8" s="427"/>
      <c r="W8" s="427"/>
      <c r="X8" s="427"/>
      <c r="Y8" s="379" t="s">
        <v>2141</v>
      </c>
      <c r="Z8" s="380"/>
      <c r="AA8" s="380"/>
      <c r="AB8" s="380"/>
      <c r="AC8" s="380"/>
      <c r="AD8" s="380"/>
      <c r="AE8" s="381"/>
      <c r="AF8" s="379" t="s">
        <v>2142</v>
      </c>
      <c r="AG8" s="379"/>
      <c r="AH8" s="379"/>
      <c r="AI8" s="379"/>
      <c r="AJ8" s="379"/>
      <c r="AK8" s="379"/>
      <c r="AL8" s="379"/>
      <c r="AM8" s="379" t="s">
        <v>2143</v>
      </c>
      <c r="AN8" s="380"/>
      <c r="AO8" s="380"/>
      <c r="AP8" s="380"/>
      <c r="AQ8" s="380"/>
      <c r="AR8" s="380"/>
      <c r="AS8" s="381"/>
      <c r="AT8" s="379" t="s">
        <v>2144</v>
      </c>
      <c r="AU8" s="380"/>
      <c r="AV8" s="380"/>
      <c r="AW8" s="380"/>
      <c r="AX8" s="380"/>
      <c r="AY8" s="380"/>
      <c r="AZ8" s="381"/>
      <c r="BA8" s="360" t="s">
        <v>2145</v>
      </c>
      <c r="BB8" s="360"/>
      <c r="BC8" s="360"/>
      <c r="BD8" s="360"/>
      <c r="BE8" s="360"/>
      <c r="BF8" s="360"/>
      <c r="BG8" s="360"/>
      <c r="BH8" s="360"/>
      <c r="BI8" s="360"/>
    </row>
    <row r="9" spans="1:62" s="6" customFormat="1">
      <c r="B9" s="25">
        <v>1</v>
      </c>
      <c r="C9" s="25">
        <v>2</v>
      </c>
      <c r="D9" s="25">
        <v>3</v>
      </c>
      <c r="E9" s="25">
        <v>4</v>
      </c>
      <c r="F9" s="25">
        <v>5</v>
      </c>
      <c r="G9" s="25">
        <v>6</v>
      </c>
      <c r="H9" s="25">
        <v>7</v>
      </c>
      <c r="I9" s="25">
        <v>8</v>
      </c>
      <c r="J9" s="25">
        <v>9</v>
      </c>
      <c r="K9" s="25">
        <v>10</v>
      </c>
      <c r="L9" s="25">
        <v>11</v>
      </c>
      <c r="M9" s="25">
        <v>12</v>
      </c>
      <c r="N9" s="25">
        <v>13</v>
      </c>
      <c r="O9" s="25">
        <v>14</v>
      </c>
      <c r="P9" s="25">
        <v>15</v>
      </c>
      <c r="Q9" s="25">
        <v>16</v>
      </c>
      <c r="R9" s="25">
        <v>17</v>
      </c>
      <c r="S9" s="25">
        <v>18</v>
      </c>
      <c r="T9" s="25">
        <v>19</v>
      </c>
      <c r="U9" s="25">
        <v>20</v>
      </c>
      <c r="V9" s="25">
        <v>21</v>
      </c>
      <c r="W9" s="25">
        <v>22</v>
      </c>
      <c r="X9" s="25">
        <v>23</v>
      </c>
      <c r="Y9" s="25">
        <v>24</v>
      </c>
      <c r="Z9" s="25">
        <v>25</v>
      </c>
      <c r="AA9" s="25">
        <v>26</v>
      </c>
      <c r="AB9" s="25">
        <v>27</v>
      </c>
      <c r="AC9" s="25">
        <v>28</v>
      </c>
      <c r="AD9" s="25">
        <v>29</v>
      </c>
      <c r="AE9" s="25">
        <v>30</v>
      </c>
      <c r="AF9" s="25">
        <v>31</v>
      </c>
      <c r="AG9" s="25">
        <v>32</v>
      </c>
      <c r="AH9" s="25">
        <v>33</v>
      </c>
      <c r="AI9" s="25">
        <v>34</v>
      </c>
      <c r="AJ9" s="25">
        <v>35</v>
      </c>
      <c r="AK9" s="25">
        <v>36</v>
      </c>
      <c r="AL9" s="25">
        <v>37</v>
      </c>
      <c r="AM9" s="25">
        <v>38</v>
      </c>
      <c r="AN9" s="25">
        <v>39</v>
      </c>
      <c r="AO9" s="25">
        <v>40</v>
      </c>
      <c r="AP9" s="25">
        <v>41</v>
      </c>
      <c r="AQ9" s="25">
        <v>42</v>
      </c>
      <c r="AR9" s="25">
        <v>43</v>
      </c>
      <c r="AS9" s="25">
        <v>44</v>
      </c>
      <c r="AT9" s="25">
        <v>45</v>
      </c>
      <c r="AU9" s="25">
        <v>46</v>
      </c>
      <c r="AV9" s="25">
        <v>47</v>
      </c>
      <c r="AW9" s="25">
        <v>48</v>
      </c>
      <c r="AX9" s="25">
        <v>49</v>
      </c>
      <c r="AY9" s="25">
        <v>50</v>
      </c>
      <c r="AZ9" s="25">
        <v>51</v>
      </c>
      <c r="BA9" s="25">
        <v>52</v>
      </c>
      <c r="BB9" s="25">
        <v>53</v>
      </c>
      <c r="BC9" s="25">
        <v>54</v>
      </c>
      <c r="BD9" s="25">
        <v>55</v>
      </c>
      <c r="BE9" s="25">
        <v>56</v>
      </c>
      <c r="BF9" s="25">
        <v>57</v>
      </c>
      <c r="BG9" s="25">
        <v>58</v>
      </c>
      <c r="BH9" s="25">
        <v>59</v>
      </c>
      <c r="BI9" s="25">
        <v>60</v>
      </c>
      <c r="BJ9" s="25">
        <v>61</v>
      </c>
    </row>
    <row r="10" spans="1:62" s="6" customFormat="1" ht="43.5">
      <c r="B10" s="121" t="s">
        <v>2146</v>
      </c>
      <c r="C10" s="25" t="s">
        <v>9</v>
      </c>
      <c r="D10" s="25" t="s">
        <v>10</v>
      </c>
      <c r="E10" s="25" t="s">
        <v>11</v>
      </c>
      <c r="F10" s="25" t="s">
        <v>12</v>
      </c>
      <c r="G10" s="25" t="s">
        <v>13</v>
      </c>
      <c r="H10" s="25" t="s">
        <v>14</v>
      </c>
      <c r="I10" s="25" t="s">
        <v>147</v>
      </c>
      <c r="J10" s="120" t="s">
        <v>2147</v>
      </c>
      <c r="K10" s="25" t="s">
        <v>9</v>
      </c>
      <c r="L10" s="25" t="s">
        <v>10</v>
      </c>
      <c r="M10" s="25" t="s">
        <v>11</v>
      </c>
      <c r="N10" s="25" t="s">
        <v>12</v>
      </c>
      <c r="O10" s="25" t="s">
        <v>13</v>
      </c>
      <c r="P10" s="25" t="s">
        <v>14</v>
      </c>
      <c r="Q10" s="25" t="s">
        <v>147</v>
      </c>
      <c r="R10" s="25" t="s">
        <v>9</v>
      </c>
      <c r="S10" s="25" t="s">
        <v>10</v>
      </c>
      <c r="T10" s="25" t="s">
        <v>11</v>
      </c>
      <c r="U10" s="25" t="s">
        <v>12</v>
      </c>
      <c r="V10" s="25" t="s">
        <v>13</v>
      </c>
      <c r="W10" s="25" t="s">
        <v>14</v>
      </c>
      <c r="X10" s="25" t="s">
        <v>147</v>
      </c>
      <c r="Y10" s="25" t="s">
        <v>9</v>
      </c>
      <c r="Z10" s="25" t="s">
        <v>10</v>
      </c>
      <c r="AA10" s="25" t="s">
        <v>11</v>
      </c>
      <c r="AB10" s="25" t="s">
        <v>12</v>
      </c>
      <c r="AC10" s="25" t="s">
        <v>13</v>
      </c>
      <c r="AD10" s="25" t="s">
        <v>14</v>
      </c>
      <c r="AE10" s="25" t="s">
        <v>147</v>
      </c>
      <c r="AF10" s="25" t="s">
        <v>9</v>
      </c>
      <c r="AG10" s="25" t="s">
        <v>10</v>
      </c>
      <c r="AH10" s="25" t="s">
        <v>11</v>
      </c>
      <c r="AI10" s="25" t="s">
        <v>12</v>
      </c>
      <c r="AJ10" s="25" t="s">
        <v>13</v>
      </c>
      <c r="AK10" s="25" t="s">
        <v>14</v>
      </c>
      <c r="AL10" s="25" t="s">
        <v>147</v>
      </c>
      <c r="AM10" s="25" t="s">
        <v>9</v>
      </c>
      <c r="AN10" s="25" t="s">
        <v>10</v>
      </c>
      <c r="AO10" s="25" t="s">
        <v>11</v>
      </c>
      <c r="AP10" s="25" t="s">
        <v>12</v>
      </c>
      <c r="AQ10" s="25" t="s">
        <v>13</v>
      </c>
      <c r="AR10" s="25" t="s">
        <v>14</v>
      </c>
      <c r="AS10" s="25" t="s">
        <v>147</v>
      </c>
      <c r="AT10" s="25" t="s">
        <v>9</v>
      </c>
      <c r="AU10" s="25" t="s">
        <v>10</v>
      </c>
      <c r="AV10" s="25" t="s">
        <v>11</v>
      </c>
      <c r="AW10" s="25" t="s">
        <v>12</v>
      </c>
      <c r="AX10" s="25" t="s">
        <v>13</v>
      </c>
      <c r="AY10" s="25" t="s">
        <v>14</v>
      </c>
      <c r="AZ10" s="25" t="s">
        <v>147</v>
      </c>
      <c r="BA10" s="27" t="s">
        <v>2148</v>
      </c>
      <c r="BB10" s="111" t="s">
        <v>333</v>
      </c>
      <c r="BC10" s="25" t="s">
        <v>9</v>
      </c>
      <c r="BD10" s="25" t="s">
        <v>10</v>
      </c>
      <c r="BE10" s="25" t="s">
        <v>11</v>
      </c>
      <c r="BF10" s="25" t="s">
        <v>12</v>
      </c>
      <c r="BG10" s="25" t="s">
        <v>13</v>
      </c>
      <c r="BH10" s="25" t="s">
        <v>14</v>
      </c>
      <c r="BI10" s="25" t="s">
        <v>147</v>
      </c>
      <c r="BJ10" s="120" t="s">
        <v>2149</v>
      </c>
    </row>
    <row r="11" spans="1:62" s="30" customFormat="1">
      <c r="B11" s="210" t="s">
        <v>2150</v>
      </c>
      <c r="C11" s="211">
        <v>13.316799999999999</v>
      </c>
      <c r="D11" s="211">
        <v>9.6096000000000004</v>
      </c>
      <c r="E11" s="211">
        <v>6.4512000000000009</v>
      </c>
      <c r="F11" s="211">
        <v>0</v>
      </c>
      <c r="G11" s="211">
        <v>0</v>
      </c>
      <c r="H11" s="211">
        <v>0</v>
      </c>
      <c r="I11" s="211">
        <v>29.377600000000001</v>
      </c>
      <c r="J11" s="23" t="s">
        <v>2151</v>
      </c>
      <c r="K11" s="211">
        <v>1</v>
      </c>
      <c r="L11" s="212">
        <v>1</v>
      </c>
      <c r="M11" s="211">
        <v>1</v>
      </c>
      <c r="N11" s="211">
        <v>1</v>
      </c>
      <c r="O11" s="211">
        <v>1</v>
      </c>
      <c r="P11" s="211">
        <v>1</v>
      </c>
      <c r="Q11" s="211">
        <v>6</v>
      </c>
      <c r="R11" s="211">
        <v>28.28</v>
      </c>
      <c r="S11" s="211">
        <v>31.48</v>
      </c>
      <c r="T11" s="211">
        <v>33.480000000000004</v>
      </c>
      <c r="U11" s="211">
        <v>35.480000000000004</v>
      </c>
      <c r="V11" s="211">
        <v>37.480000000000004</v>
      </c>
      <c r="W11" s="211">
        <v>39.480000000000004</v>
      </c>
      <c r="X11" s="211">
        <v>205.68000000000006</v>
      </c>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0"/>
      <c r="BB11" s="210"/>
      <c r="BC11" s="210"/>
      <c r="BD11" s="210"/>
      <c r="BE11" s="210"/>
      <c r="BF11" s="210"/>
      <c r="BG11" s="210"/>
      <c r="BH11" s="210"/>
      <c r="BI11" s="210"/>
      <c r="BJ11" s="210"/>
    </row>
    <row r="12" spans="1:62" s="30" customFormat="1">
      <c r="B12" s="49" t="s">
        <v>2152</v>
      </c>
      <c r="C12" s="338">
        <v>4.0652624399999997</v>
      </c>
      <c r="D12" s="338">
        <v>4.0652624399999997</v>
      </c>
      <c r="E12" s="338">
        <v>2.508</v>
      </c>
      <c r="F12" s="338">
        <v>2.508</v>
      </c>
      <c r="G12" s="338">
        <v>2.508</v>
      </c>
      <c r="H12" s="338">
        <v>2.508</v>
      </c>
      <c r="I12" s="338">
        <v>18.162524879999996</v>
      </c>
      <c r="J12" s="23" t="s">
        <v>2151</v>
      </c>
      <c r="K12" s="211">
        <v>1.0348800000000002</v>
      </c>
      <c r="L12" s="211">
        <v>2.3284800000000003</v>
      </c>
      <c r="M12" s="211">
        <v>3.8808000000000007</v>
      </c>
      <c r="N12" s="211">
        <v>5.69184</v>
      </c>
      <c r="O12" s="211">
        <v>7.7616000000000014</v>
      </c>
      <c r="P12" s="211">
        <v>10.090080000000002</v>
      </c>
      <c r="Q12" s="211">
        <v>30.787680000000002</v>
      </c>
      <c r="R12" s="211">
        <v>0.81312000000000018</v>
      </c>
      <c r="S12" s="211">
        <v>1.8295200000000003</v>
      </c>
      <c r="T12" s="211">
        <v>3.0492000000000004</v>
      </c>
      <c r="U12" s="211">
        <v>4.4721599999999997</v>
      </c>
      <c r="V12" s="211">
        <v>6.0984000000000007</v>
      </c>
      <c r="W12" s="211">
        <v>7.9279200000000003</v>
      </c>
      <c r="X12" s="211">
        <v>24.190320000000003</v>
      </c>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0"/>
      <c r="BB12" s="210"/>
      <c r="BC12" s="210"/>
      <c r="BD12" s="210"/>
      <c r="BE12" s="210"/>
      <c r="BF12" s="210"/>
      <c r="BG12" s="210"/>
      <c r="BH12" s="210"/>
      <c r="BI12" s="210"/>
      <c r="BJ12" s="210"/>
    </row>
    <row r="13" spans="1:62" s="30" customFormat="1">
      <c r="B13" s="49" t="s">
        <v>2153</v>
      </c>
      <c r="C13" s="338">
        <v>6.0256000000000007</v>
      </c>
      <c r="D13" s="338">
        <v>6.0256000000000007</v>
      </c>
      <c r="E13" s="338">
        <v>6.0256000000000007</v>
      </c>
      <c r="F13" s="338">
        <v>0</v>
      </c>
      <c r="G13" s="338">
        <v>0</v>
      </c>
      <c r="H13" s="338">
        <v>0</v>
      </c>
      <c r="I13" s="338">
        <v>18.076800000000002</v>
      </c>
      <c r="J13" s="23" t="s">
        <v>2151</v>
      </c>
      <c r="K13" s="337">
        <v>0</v>
      </c>
      <c r="L13" s="211">
        <v>0</v>
      </c>
      <c r="M13" s="211">
        <v>0</v>
      </c>
      <c r="N13" s="211">
        <v>0</v>
      </c>
      <c r="O13" s="211">
        <v>0</v>
      </c>
      <c r="P13" s="211">
        <v>0</v>
      </c>
      <c r="Q13" s="211">
        <v>0</v>
      </c>
      <c r="R13" s="211">
        <v>8.4358400000000024</v>
      </c>
      <c r="S13" s="211">
        <v>8.4358400000000024</v>
      </c>
      <c r="T13" s="211">
        <v>8.4358400000000024</v>
      </c>
      <c r="U13" s="211">
        <v>0</v>
      </c>
      <c r="V13" s="211">
        <v>0</v>
      </c>
      <c r="W13" s="211">
        <v>0</v>
      </c>
      <c r="X13" s="211">
        <v>25.307520000000007</v>
      </c>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0"/>
      <c r="BB13" s="210"/>
      <c r="BC13" s="210"/>
      <c r="BD13" s="210"/>
      <c r="BE13" s="210"/>
      <c r="BF13" s="210"/>
      <c r="BG13" s="210"/>
      <c r="BH13" s="210"/>
      <c r="BI13" s="210"/>
      <c r="BJ13" s="210"/>
    </row>
    <row r="14" spans="1:62" s="30" customFormat="1">
      <c r="B14" s="49" t="s">
        <v>2154</v>
      </c>
      <c r="C14" s="338">
        <v>2.9977043478260872</v>
      </c>
      <c r="D14" s="338">
        <v>2.9977043478260872</v>
      </c>
      <c r="E14" s="338">
        <v>2.9977043478260872</v>
      </c>
      <c r="F14" s="338">
        <v>0</v>
      </c>
      <c r="G14" s="338">
        <v>0</v>
      </c>
      <c r="H14" s="338">
        <v>0</v>
      </c>
      <c r="I14" s="338">
        <v>8.993113043478262</v>
      </c>
      <c r="J14" s="23" t="s">
        <v>2155</v>
      </c>
      <c r="K14" s="337">
        <v>0</v>
      </c>
      <c r="L14" s="211">
        <v>0</v>
      </c>
      <c r="M14" s="211">
        <v>0</v>
      </c>
      <c r="N14" s="211">
        <v>0</v>
      </c>
      <c r="O14" s="211">
        <v>0</v>
      </c>
      <c r="P14" s="211">
        <v>0</v>
      </c>
      <c r="Q14" s="211">
        <v>0</v>
      </c>
      <c r="R14" s="211">
        <v>11.16</v>
      </c>
      <c r="S14" s="211">
        <v>11.520000000000001</v>
      </c>
      <c r="T14" s="211">
        <v>11.840000000000002</v>
      </c>
      <c r="U14" s="211">
        <v>12.200000000000001</v>
      </c>
      <c r="V14" s="211">
        <v>12.200000000000001</v>
      </c>
      <c r="W14" s="211">
        <v>12.200000000000001</v>
      </c>
      <c r="X14" s="211">
        <v>71.12</v>
      </c>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0"/>
      <c r="BB14" s="210"/>
      <c r="BC14" s="210"/>
      <c r="BD14" s="210"/>
      <c r="BE14" s="210"/>
      <c r="BF14" s="210"/>
      <c r="BG14" s="210"/>
      <c r="BH14" s="210"/>
      <c r="BI14" s="210"/>
      <c r="BJ14" s="210"/>
    </row>
    <row r="15" spans="1:62" s="30" customFormat="1">
      <c r="B15" s="49" t="s">
        <v>2156</v>
      </c>
      <c r="C15" s="338">
        <v>14.466666666666667</v>
      </c>
      <c r="D15" s="338">
        <v>7.4666666666666677</v>
      </c>
      <c r="E15" s="338">
        <v>7.4666666666666677</v>
      </c>
      <c r="F15" s="338">
        <v>0</v>
      </c>
      <c r="G15" s="338">
        <v>0</v>
      </c>
      <c r="H15" s="338">
        <v>0</v>
      </c>
      <c r="I15" s="338">
        <v>29.400000000000002</v>
      </c>
      <c r="J15" s="23" t="s">
        <v>2151</v>
      </c>
      <c r="K15" s="211">
        <v>0.32000000000000006</v>
      </c>
      <c r="L15" s="211">
        <v>0.52</v>
      </c>
      <c r="M15" s="211">
        <v>0.72000000000000008</v>
      </c>
      <c r="N15" s="211">
        <v>0.88000000000000012</v>
      </c>
      <c r="O15" s="211">
        <v>0.88000000000000012</v>
      </c>
      <c r="P15" s="211">
        <v>0.88000000000000012</v>
      </c>
      <c r="Q15" s="211">
        <v>4.2</v>
      </c>
      <c r="R15" s="211">
        <v>2.8800000000000003</v>
      </c>
      <c r="S15" s="211">
        <v>4.6800000000000006</v>
      </c>
      <c r="T15" s="211">
        <v>6.48</v>
      </c>
      <c r="U15" s="211">
        <v>7.9200000000000008</v>
      </c>
      <c r="V15" s="211">
        <v>7.9200000000000008</v>
      </c>
      <c r="W15" s="211">
        <v>7.9200000000000008</v>
      </c>
      <c r="X15" s="211">
        <v>37.800000000000004</v>
      </c>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0"/>
      <c r="BB15" s="210"/>
      <c r="BC15" s="210"/>
      <c r="BD15" s="210"/>
      <c r="BE15" s="210"/>
      <c r="BF15" s="210"/>
      <c r="BG15" s="210"/>
      <c r="BH15" s="210"/>
      <c r="BI15" s="210"/>
      <c r="BJ15" s="210"/>
    </row>
    <row r="16" spans="1:62" s="30" customFormat="1">
      <c r="B16" s="49" t="s">
        <v>2157</v>
      </c>
      <c r="C16" s="338">
        <v>1.9936000000000003</v>
      </c>
      <c r="D16" s="338">
        <v>1.9936000000000003</v>
      </c>
      <c r="E16" s="338">
        <v>1.9936000000000003</v>
      </c>
      <c r="F16" s="338">
        <v>0</v>
      </c>
      <c r="G16" s="338">
        <v>0</v>
      </c>
      <c r="H16" s="338">
        <v>0</v>
      </c>
      <c r="I16" s="338">
        <v>5.9808000000000003</v>
      </c>
      <c r="J16" s="23" t="s">
        <v>2151</v>
      </c>
      <c r="K16" s="211">
        <v>0</v>
      </c>
      <c r="L16" s="211">
        <v>0</v>
      </c>
      <c r="M16" s="211">
        <v>0</v>
      </c>
      <c r="N16" s="211">
        <v>0</v>
      </c>
      <c r="O16" s="211">
        <v>0</v>
      </c>
      <c r="P16" s="211">
        <v>0</v>
      </c>
      <c r="Q16" s="211">
        <v>0</v>
      </c>
      <c r="R16" s="211">
        <v>0</v>
      </c>
      <c r="S16" s="211">
        <v>0</v>
      </c>
      <c r="T16" s="211">
        <v>0</v>
      </c>
      <c r="U16" s="211">
        <v>0</v>
      </c>
      <c r="V16" s="211">
        <v>0</v>
      </c>
      <c r="W16" s="211">
        <v>0</v>
      </c>
      <c r="X16" s="211">
        <v>0</v>
      </c>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0"/>
      <c r="BB16" s="210"/>
      <c r="BC16" s="210"/>
      <c r="BD16" s="210"/>
      <c r="BE16" s="210"/>
      <c r="BF16" s="210"/>
      <c r="BG16" s="210"/>
      <c r="BH16" s="210"/>
      <c r="BI16" s="210"/>
      <c r="BJ16" s="210"/>
    </row>
    <row r="17" spans="2:62" s="30" customFormat="1">
      <c r="B17" s="215"/>
      <c r="C17" s="216"/>
      <c r="D17" s="216"/>
      <c r="E17" s="216"/>
      <c r="F17" s="216"/>
      <c r="G17" s="216"/>
      <c r="H17" s="216"/>
      <c r="I17" s="216"/>
      <c r="J17" s="46"/>
      <c r="K17" s="214"/>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row>
    <row r="18" spans="2:62" s="220" customFormat="1">
      <c r="B18" s="217" t="s">
        <v>148</v>
      </c>
      <c r="C18" s="218">
        <f t="shared" ref="C18:I18" si="0">SUM(C11:C16)</f>
        <v>42.865633454492752</v>
      </c>
      <c r="D18" s="218">
        <f t="shared" si="0"/>
        <v>32.158433454492759</v>
      </c>
      <c r="E18" s="218">
        <f t="shared" si="0"/>
        <v>27.442771014492759</v>
      </c>
      <c r="F18" s="218">
        <f t="shared" si="0"/>
        <v>2.508</v>
      </c>
      <c r="G18" s="218">
        <f t="shared" si="0"/>
        <v>2.508</v>
      </c>
      <c r="H18" s="218">
        <f t="shared" si="0"/>
        <v>2.508</v>
      </c>
      <c r="I18" s="218">
        <f t="shared" si="0"/>
        <v>109.99083792347827</v>
      </c>
      <c r="J18" s="219"/>
      <c r="K18" s="218">
        <f t="shared" ref="K18:AZ18" si="1">SUM(K11:K16)</f>
        <v>2.3548800000000005</v>
      </c>
      <c r="L18" s="218">
        <f t="shared" si="1"/>
        <v>3.8484800000000003</v>
      </c>
      <c r="M18" s="218">
        <f t="shared" si="1"/>
        <v>5.6008000000000004</v>
      </c>
      <c r="N18" s="218">
        <f t="shared" si="1"/>
        <v>7.5718399999999999</v>
      </c>
      <c r="O18" s="218">
        <f t="shared" si="1"/>
        <v>9.6416000000000022</v>
      </c>
      <c r="P18" s="218">
        <f t="shared" si="1"/>
        <v>11.970080000000003</v>
      </c>
      <c r="Q18" s="218">
        <f>SUM(Q11:Q16)</f>
        <v>40.987680000000005</v>
      </c>
      <c r="R18" s="218">
        <f t="shared" si="1"/>
        <v>51.568960000000011</v>
      </c>
      <c r="S18" s="218">
        <f t="shared" si="1"/>
        <v>57.945360000000008</v>
      </c>
      <c r="T18" s="218">
        <f t="shared" si="1"/>
        <v>63.285040000000009</v>
      </c>
      <c r="U18" s="218">
        <f t="shared" si="1"/>
        <v>60.072160000000011</v>
      </c>
      <c r="V18" s="218">
        <f t="shared" si="1"/>
        <v>63.698400000000007</v>
      </c>
      <c r="W18" s="218">
        <f t="shared" si="1"/>
        <v>67.527920000000009</v>
      </c>
      <c r="X18" s="218">
        <f t="shared" si="1"/>
        <v>364.09784000000008</v>
      </c>
      <c r="Y18" s="218">
        <f t="shared" si="1"/>
        <v>0</v>
      </c>
      <c r="Z18" s="218">
        <f t="shared" si="1"/>
        <v>0</v>
      </c>
      <c r="AA18" s="218">
        <f t="shared" si="1"/>
        <v>0</v>
      </c>
      <c r="AB18" s="218">
        <f t="shared" si="1"/>
        <v>0</v>
      </c>
      <c r="AC18" s="218">
        <f t="shared" si="1"/>
        <v>0</v>
      </c>
      <c r="AD18" s="218">
        <f t="shared" si="1"/>
        <v>0</v>
      </c>
      <c r="AE18" s="218">
        <f t="shared" si="1"/>
        <v>0</v>
      </c>
      <c r="AF18" s="218">
        <f t="shared" si="1"/>
        <v>0</v>
      </c>
      <c r="AG18" s="218">
        <f t="shared" si="1"/>
        <v>0</v>
      </c>
      <c r="AH18" s="218">
        <f t="shared" si="1"/>
        <v>0</v>
      </c>
      <c r="AI18" s="218">
        <f t="shared" si="1"/>
        <v>0</v>
      </c>
      <c r="AJ18" s="218">
        <f t="shared" si="1"/>
        <v>0</v>
      </c>
      <c r="AK18" s="218">
        <f t="shared" si="1"/>
        <v>0</v>
      </c>
      <c r="AL18" s="218">
        <f t="shared" si="1"/>
        <v>0</v>
      </c>
      <c r="AM18" s="218">
        <f t="shared" si="1"/>
        <v>0</v>
      </c>
      <c r="AN18" s="218">
        <f t="shared" si="1"/>
        <v>0</v>
      </c>
      <c r="AO18" s="218">
        <f t="shared" si="1"/>
        <v>0</v>
      </c>
      <c r="AP18" s="218">
        <f t="shared" si="1"/>
        <v>0</v>
      </c>
      <c r="AQ18" s="218">
        <f t="shared" si="1"/>
        <v>0</v>
      </c>
      <c r="AR18" s="218">
        <f t="shared" si="1"/>
        <v>0</v>
      </c>
      <c r="AS18" s="218">
        <f t="shared" si="1"/>
        <v>0</v>
      </c>
      <c r="AT18" s="218">
        <f t="shared" si="1"/>
        <v>0</v>
      </c>
      <c r="AU18" s="218">
        <f t="shared" si="1"/>
        <v>0</v>
      </c>
      <c r="AV18" s="218">
        <f t="shared" si="1"/>
        <v>0</v>
      </c>
      <c r="AW18" s="218">
        <f t="shared" si="1"/>
        <v>0</v>
      </c>
      <c r="AX18" s="218">
        <f t="shared" si="1"/>
        <v>0</v>
      </c>
      <c r="AY18" s="218">
        <f t="shared" si="1"/>
        <v>0</v>
      </c>
      <c r="AZ18" s="218">
        <f t="shared" si="1"/>
        <v>0</v>
      </c>
      <c r="BA18" s="52"/>
      <c r="BB18" s="52"/>
      <c r="BC18" s="52"/>
      <c r="BD18" s="52"/>
      <c r="BE18" s="52"/>
      <c r="BF18" s="52"/>
      <c r="BG18" s="52"/>
      <c r="BH18" s="52"/>
      <c r="BI18" s="52"/>
      <c r="BJ18" s="52"/>
    </row>
    <row r="19" spans="2:62" s="11" customFormat="1">
      <c r="B19" s="20"/>
      <c r="C19" s="20"/>
      <c r="D19" s="20"/>
      <c r="E19" s="20"/>
      <c r="F19" s="20"/>
      <c r="G19" s="20"/>
      <c r="H19" s="20"/>
      <c r="I19" s="20"/>
      <c r="J19"/>
    </row>
    <row r="20" spans="2:62" s="11" customFormat="1">
      <c r="B20" s="20"/>
      <c r="C20" s="20"/>
      <c r="D20" s="20"/>
      <c r="E20" s="20"/>
      <c r="F20" s="20"/>
      <c r="G20" s="20"/>
      <c r="H20" s="20"/>
      <c r="I20" s="20"/>
      <c r="J20"/>
      <c r="X20" s="339"/>
    </row>
    <row r="21" spans="2:62" s="11" customFormat="1">
      <c r="B21" s="20"/>
      <c r="C21" s="20"/>
      <c r="D21" s="20"/>
      <c r="E21" s="20"/>
      <c r="F21" s="20"/>
      <c r="G21" s="20"/>
      <c r="H21" s="20"/>
      <c r="I21" s="20"/>
      <c r="J21"/>
    </row>
    <row r="22" spans="2:62" s="14" customFormat="1">
      <c r="J22"/>
      <c r="K22" s="11"/>
    </row>
    <row r="23" spans="2:62" s="14" customFormat="1">
      <c r="J23"/>
      <c r="K23" s="11"/>
    </row>
    <row r="24" spans="2:62" s="14" customFormat="1">
      <c r="J24"/>
    </row>
    <row r="33" spans="10:25">
      <c r="R33" s="123"/>
      <c r="Y33" s="123"/>
    </row>
    <row r="36" spans="10:25">
      <c r="V36" s="6"/>
    </row>
    <row r="38" spans="10:25">
      <c r="J38" s="6"/>
    </row>
    <row r="39" spans="10:25">
      <c r="J39" s="20"/>
    </row>
    <row r="40" spans="10:25">
      <c r="J40" s="22"/>
    </row>
    <row r="41" spans="10:25">
      <c r="J41" s="22"/>
    </row>
  </sheetData>
  <mergeCells count="9">
    <mergeCell ref="B6:D6"/>
    <mergeCell ref="C8:I8"/>
    <mergeCell ref="AF8:AL8"/>
    <mergeCell ref="AT8:AZ8"/>
    <mergeCell ref="BA8:BI8"/>
    <mergeCell ref="Y8:AE8"/>
    <mergeCell ref="AM8:AS8"/>
    <mergeCell ref="K8:Q8"/>
    <mergeCell ref="R8:X8"/>
  </mergeCells>
  <conditionalFormatting sqref="J11:J16">
    <cfRule type="containsText" dxfId="7" priority="1" operator="containsText" text="Select">
      <formula>NOT(ISERROR(SEARCH("Select",J11)))</formula>
    </cfRule>
  </conditionalFormatting>
  <conditionalFormatting sqref="K11:X17 K19:X21 K22:K23">
    <cfRule type="expression" dxfId="6" priority="4">
      <formula>$J11="Avoiding Future Costs Materialising"</formula>
    </cfRule>
  </conditionalFormatting>
  <conditionalFormatting sqref="Y11:AZ17 Y19:AZ21">
    <cfRule type="expression" dxfId="5" priority="2">
      <formula>$J11="Reducing Existing Costs"</formula>
    </cfRule>
  </conditionalFormatting>
  <dataValidations count="1">
    <dataValidation type="list" allowBlank="1" showInputMessage="1" showErrorMessage="1" sqref="J38:J41 L11 J17:J18" xr:uid="{FA11E287-F433-481A-A914-F7F7C34BF471}">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D3A65B9-610A-456F-BB45-C4697EBCB233}">
          <x14:formula1>
            <xm:f>'Dropdown options'!$D$13:$D$15</xm:f>
          </x14:formula1>
          <xm:sqref>J11:J16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f69b2ab-136b-43f6-9167-30477f0b2ab2" xsi:nil="true"/>
    <lcf76f155ced4ddcb4097134ff3c332f xmlns="d0c83f18-9576-41d5-a592-ca551bd514ef">
      <Terms xmlns="http://schemas.microsoft.com/office/infopath/2007/PartnerControls"/>
    </lcf76f155ced4ddcb4097134ff3c332f>
    <IssuedDataRelease xmlns="d0c83f18-9576-41d5-a592-ca551bd514ef" xsi:nil="true"/>
    <_Flow_SignoffStatus xmlns="d0c83f18-9576-41d5-a592-ca551bd514ef" xsi:nil="true"/>
    <Status xmlns="d0c83f18-9576-41d5-a592-ca551bd514e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5596EEDEA53E648BE687D995B0929D9" ma:contentTypeVersion="19" ma:contentTypeDescription="Create a new document." ma:contentTypeScope="" ma:versionID="f57021220fd841fe56ad8cc4084eb4bd">
  <xsd:schema xmlns:xsd="http://www.w3.org/2001/XMLSchema" xmlns:xs="http://www.w3.org/2001/XMLSchema" xmlns:p="http://schemas.microsoft.com/office/2006/metadata/properties" xmlns:ns2="d0c83f18-9576-41d5-a592-ca551bd514ef" xmlns:ns3="cf69b2ab-136b-43f6-9167-30477f0b2ab2" targetNamespace="http://schemas.microsoft.com/office/2006/metadata/properties" ma:root="true" ma:fieldsID="6610d6304453da0650e7ccd592939341" ns2:_="" ns3:_="">
    <xsd:import namespace="d0c83f18-9576-41d5-a592-ca551bd514ef"/>
    <xsd:import namespace="cf69b2ab-136b-43f6-9167-30477f0b2ab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IssuedDataRelease" minOccurs="0"/>
                <xsd:element ref="ns2:_Flow_SignoffStatus" minOccurs="0"/>
                <xsd:element ref="ns2:MediaServiceBillingMetadata"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c83f18-9576-41d5-a592-ca551bd514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a012005-f5cd-43f9-a578-e007a94ea0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IssuedDataRelease" ma:index="23" nillable="true" ma:displayName="Issued Data Release" ma:description="If the file was issued to SCBA" ma:format="Dropdown" ma:internalName="IssuedDataRelease">
      <xsd:simpleType>
        <xsd:restriction base="dms:Text">
          <xsd:maxLength value="10"/>
        </xsd:restriction>
      </xsd:simpleType>
    </xsd:element>
    <xsd:element name="_Flow_SignoffStatus" ma:index="24" nillable="true" ma:displayName="Sign-off status" ma:internalName="_x0024_Resources_x003a_core_x002c_Signoff_Status">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element name="Status" ma:index="26"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69b2ab-136b-43f6-9167-30477f0b2ab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a74d7b9-1f2e-4543-a996-3b426c587ff1}" ma:internalName="TaxCatchAll" ma:showField="CatchAllData" ma:web="cf69b2ab-136b-43f6-9167-30477f0b2a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EFACEC-C86C-4E5F-943A-678E844DB4BD}"/>
</file>

<file path=customXml/itemProps2.xml><?xml version="1.0" encoding="utf-8"?>
<ds:datastoreItem xmlns:ds="http://schemas.openxmlformats.org/officeDocument/2006/customXml" ds:itemID="{BBBEB499-1C2B-49A7-A669-CBDCFB6C49C9}"/>
</file>

<file path=customXml/itemProps3.xml><?xml version="1.0" encoding="utf-8"?>
<ds:datastoreItem xmlns:ds="http://schemas.openxmlformats.org/officeDocument/2006/customXml" ds:itemID="{9C1AFBFE-DBA9-4444-A9A7-03AC6AD896F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 Mounfort</dc:creator>
  <cp:keywords/>
  <dc:description/>
  <cp:lastModifiedBy>Elaine Hamilton</cp:lastModifiedBy>
  <cp:revision/>
  <dcterms:created xsi:type="dcterms:W3CDTF">2024-07-05T16:05:50Z</dcterms:created>
  <dcterms:modified xsi:type="dcterms:W3CDTF">2025-09-16T19:21:33Z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0x010100D5596EEDEA53E648BE687D995B0929D9</vt:lpwstr>
  </property>
  <property fmtid="{D5CDD505-2E9C-101B-9397-08002B2CF9AE}" pid="3" name="MSIP_Label_5e536a47-2c6d-41d9-b3a1-69669c96975a_ActionId">
    <vt:lpwstr>394fb712-8d17-4c5d-9a6a-ca842d61339e</vt:lpwstr>
  </property>
  <property fmtid="{D5CDD505-2E9C-101B-9397-08002B2CF9AE}" pid="4" name="MSIP_Label_5e536a47-2c6d-41d9-b3a1-69669c96975a_Name">
    <vt:lpwstr>SW Public \ GENERAL</vt:lpwstr>
  </property>
  <property fmtid="{D5CDD505-2E9C-101B-9397-08002B2CF9AE}" pid="5" name="MSIP_Label_5e536a47-2c6d-41d9-b3a1-69669c96975a_SetDate">
    <vt:lpwstr>2025-05-05T10:44:15Z</vt:lpwstr>
  </property>
  <property fmtid="{D5CDD505-2E9C-101B-9397-08002B2CF9AE}" pid="6" name="MSIP_Label_5e536a47-2c6d-41d9-b3a1-69669c96975a_SiteId">
    <vt:lpwstr>f90bd2e7-b5c0-4b25-9e27-226ff8b6c17b</vt:lpwstr>
  </property>
  <property fmtid="{D5CDD505-2E9C-101B-9397-08002B2CF9AE}" pid="7" name="MSIP_Label_5e536a47-2c6d-41d9-b3a1-69669c96975a_Enabled">
    <vt:lpwstr>True</vt:lpwstr>
  </property>
  <property fmtid="{D5CDD505-2E9C-101B-9397-08002B2CF9AE}" pid="8" name="Review Period">
    <vt:lpwstr/>
  </property>
  <property fmtid="{D5CDD505-2E9C-101B-9397-08002B2CF9AE}" pid="9" name="MediaServiceImageTags">
    <vt:lpwstr/>
  </property>
  <property fmtid="{D5CDD505-2E9C-101B-9397-08002B2CF9AE}" pid="10" name="Review_x0020_Period">
    <vt:lpwstr/>
  </property>
  <property fmtid="{D5CDD505-2E9C-101B-9397-08002B2CF9AE}" pid="11" name="MSIP_Label_5e536a47-2c6d-41d9-b3a1-69669c96975a_Removed">
    <vt:lpwstr>False</vt:lpwstr>
  </property>
  <property fmtid="{D5CDD505-2E9C-101B-9397-08002B2CF9AE}" pid="12" name="MSIP_Label_5e536a47-2c6d-41d9-b3a1-69669c96975a_Parent">
    <vt:lpwstr>637d4293-819f-47fd-bb16-460638f4ac1e</vt:lpwstr>
  </property>
  <property fmtid="{D5CDD505-2E9C-101B-9397-08002B2CF9AE}" pid="13" name="MSIP_Label_5e536a47-2c6d-41d9-b3a1-69669c96975a_Extended_MSFT_Method">
    <vt:lpwstr>Standard</vt:lpwstr>
  </property>
  <property fmtid="{D5CDD505-2E9C-101B-9397-08002B2CF9AE}" pid="14" name="MSIP_Label_637d4293-819f-47fd-bb16-460638f4ac1e_Enabled">
    <vt:lpwstr>True</vt:lpwstr>
  </property>
  <property fmtid="{D5CDD505-2E9C-101B-9397-08002B2CF9AE}" pid="15" name="MSIP_Label_637d4293-819f-47fd-bb16-460638f4ac1e_SiteId">
    <vt:lpwstr>f90bd2e7-b5c0-4b25-9e27-226ff8b6c17b</vt:lpwstr>
  </property>
  <property fmtid="{D5CDD505-2E9C-101B-9397-08002B2CF9AE}" pid="16" name="MSIP_Label_637d4293-819f-47fd-bb16-460638f4ac1e_SetDate">
    <vt:lpwstr>2025-05-05T10:44:15Z</vt:lpwstr>
  </property>
  <property fmtid="{D5CDD505-2E9C-101B-9397-08002B2CF9AE}" pid="17" name="MSIP_Label_637d4293-819f-47fd-bb16-460638f4ac1e_Name">
    <vt:lpwstr>SW Public</vt:lpwstr>
  </property>
  <property fmtid="{D5CDD505-2E9C-101B-9397-08002B2CF9AE}" pid="18" name="MSIP_Label_637d4293-819f-47fd-bb16-460638f4ac1e_ActionId">
    <vt:lpwstr>cb08f872-93be-4cfe-8be9-3455b6c3f1c1</vt:lpwstr>
  </property>
  <property fmtid="{D5CDD505-2E9C-101B-9397-08002B2CF9AE}" pid="19" name="MSIP_Label_637d4293-819f-47fd-bb16-460638f4ac1e_Extended_MSFT_Method">
    <vt:lpwstr>Standard</vt:lpwstr>
  </property>
  <property fmtid="{D5CDD505-2E9C-101B-9397-08002B2CF9AE}" pid="20" name="Sensitivity">
    <vt:lpwstr>SW Public \ GENERAL SW Public</vt:lpwstr>
  </property>
</Properties>
</file>